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2.xml" ContentType="application/vnd.openxmlformats-officedocument.drawingml.chartshapes+xml"/>
  <Override PartName="/xl/charts/chart9.xml" ContentType="application/vnd.openxmlformats-officedocument.drawingml.chart+xml"/>
  <Override PartName="/xl/drawings/drawing3.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ml.chartshapes+xml"/>
  <Override PartName="/xl/charts/chart13.xml" ContentType="application/vnd.openxmlformats-officedocument.drawingml.chart+xml"/>
  <Override PartName="/xl/drawings/drawing5.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6.xml" ContentType="application/vnd.openxmlformats-officedocument.drawingml.chartshapes+xml"/>
  <Override PartName="/xl/charts/chart17.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9.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1.xml" ContentType="application/vnd.openxmlformats-officedocument.drawing+xml"/>
  <Override PartName="/xl/charts/chart37.xml" ContentType="application/vnd.openxmlformats-officedocument.drawingml.chart+xml"/>
  <Override PartName="/xl/drawings/drawing12.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1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4.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15.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16.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17.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18.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drawings/drawing19.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20.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drawings/drawing21.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mc:AlternateContent xmlns:mc="http://schemas.openxmlformats.org/markup-compatibility/2006">
    <mc:Choice Requires="x15">
      <x15ac:absPath xmlns:x15ac="http://schemas.microsoft.com/office/spreadsheetml/2010/11/ac" url="C:\Users\Ali\Downloads\Thesis\"/>
    </mc:Choice>
  </mc:AlternateContent>
  <xr:revisionPtr revIDLastSave="0" documentId="8_{5C085388-36D3-4D5B-A117-0750687C32BD}" xr6:coauthVersionLast="47" xr6:coauthVersionMax="47" xr10:uidLastSave="{00000000-0000-0000-0000-000000000000}"/>
  <bookViews>
    <workbookView xWindow="-108" yWindow="-108" windowWidth="23256" windowHeight="12576" tabRatio="913" activeTab="10" xr2:uid="{00000000-000D-0000-FFFF-FFFF00000000}"/>
  </bookViews>
  <sheets>
    <sheet name="DASHBOARD" sheetId="13" r:id="rId1"/>
    <sheet name="a" sheetId="2" r:id="rId2"/>
    <sheet name="b" sheetId="3" r:id="rId3"/>
    <sheet name="c" sheetId="4" r:id="rId4"/>
    <sheet name="d" sheetId="5" r:id="rId5"/>
    <sheet name="e" sheetId="6" r:id="rId6"/>
    <sheet name="f" sheetId="7" r:id="rId7"/>
    <sheet name="g" sheetId="8" r:id="rId8"/>
    <sheet name="h" sheetId="9" r:id="rId9"/>
    <sheet name="INTRO" sheetId="11" r:id="rId10"/>
    <sheet name="1r" sheetId="25" r:id="rId11"/>
    <sheet name="1w" sheetId="26" r:id="rId12"/>
    <sheet name="1d" sheetId="27" r:id="rId13"/>
    <sheet name="1f" sheetId="28" r:id="rId14"/>
    <sheet name="2r" sheetId="29" r:id="rId15"/>
    <sheet name="2w" sheetId="30" r:id="rId16"/>
    <sheet name="2d" sheetId="31" r:id="rId17"/>
    <sheet name="2f" sheetId="32" r:id="rId18"/>
    <sheet name="SUMMARY" sheetId="10" r:id="rId19"/>
    <sheet name="Demand" sheetId="14" r:id="rId20"/>
    <sheet name="r0" sheetId="12" r:id="rId21"/>
    <sheet name="w0" sheetId="34" r:id="rId22"/>
    <sheet name="d0" sheetId="35" r:id="rId23"/>
    <sheet name="f0" sheetId="36" r:id="rId24"/>
    <sheet name="1" sheetId="15" r:id="rId25"/>
    <sheet name="2" sheetId="16" r:id="rId26"/>
    <sheet name="R1" sheetId="17" r:id="rId27"/>
    <sheet name="W1" sheetId="18" r:id="rId28"/>
    <sheet name="D1" sheetId="19" r:id="rId29"/>
    <sheet name="F1" sheetId="20" r:id="rId30"/>
    <sheet name="R2" sheetId="21" r:id="rId31"/>
    <sheet name="W2" sheetId="22" r:id="rId32"/>
    <sheet name="D2" sheetId="23" r:id="rId33"/>
    <sheet name="F2" sheetId="24" r:id="rId34"/>
    <sheet name="inputs" sheetId="1" r:id="rId35"/>
    <sheet name="HELP" sheetId="33" r:id="rId36"/>
  </sheets>
  <definedNames>
    <definedName name="_xlnm.Print_Area" localSheetId="12">'1d'!$B$1:$Q$151</definedName>
    <definedName name="_xlnm.Print_Area" localSheetId="13">'1f'!$B$1:$P$150</definedName>
    <definedName name="_xlnm.Print_Area" localSheetId="10">'1r'!$B$1:$Q$171</definedName>
    <definedName name="_xlnm.Print_Area" localSheetId="11">'1w'!$B$1:$Q$151</definedName>
    <definedName name="_xlnm.Print_Area" localSheetId="16">'2d'!$B$1:$Q$150</definedName>
    <definedName name="_xlnm.Print_Area" localSheetId="14">'2r'!$B$1:$P$171</definedName>
    <definedName name="_xlnm.Print_Area" localSheetId="15">'2w'!$B$1:$Q$150</definedName>
    <definedName name="_xlnm.Print_Area" localSheetId="1">a!$A$1:$O$20</definedName>
    <definedName name="_xlnm.Print_Area" localSheetId="35">HELP!$A$1:$A$30</definedName>
    <definedName name="_xlnm.Print_Area" localSheetId="9">INTRO!$A$1:$K$36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 i="2" l="1"/>
  <c r="L5" i="2"/>
  <c r="L6" i="2"/>
  <c r="L7" i="2"/>
  <c r="L8" i="2"/>
  <c r="L9" i="2"/>
  <c r="L10" i="2"/>
  <c r="L11" i="2"/>
  <c r="L12" i="2"/>
  <c r="L13" i="2"/>
  <c r="L14" i="2"/>
  <c r="L3" i="2"/>
  <c r="C29" i="22" a="1"/>
  <c r="J29" i="22" s="1"/>
  <c r="C29" i="21" a="1"/>
  <c r="J29" i="21" s="1"/>
  <c r="C29" i="18" a="1"/>
  <c r="J29" i="18" s="1"/>
  <c r="C29" i="17" a="1"/>
  <c r="D29" i="17" s="1"/>
  <c r="I29" i="22" l="1"/>
  <c r="H29" i="22"/>
  <c r="D29" i="22"/>
  <c r="C29" i="22"/>
  <c r="G29" i="22"/>
  <c r="N29" i="22"/>
  <c r="F29" i="22"/>
  <c r="M29" i="22"/>
  <c r="E29" i="22"/>
  <c r="L29" i="22"/>
  <c r="K29" i="22"/>
  <c r="I29" i="21"/>
  <c r="H29" i="21"/>
  <c r="G29" i="21"/>
  <c r="N29" i="21"/>
  <c r="F29" i="21"/>
  <c r="M29" i="21"/>
  <c r="E29" i="21"/>
  <c r="L29" i="21"/>
  <c r="D29" i="21"/>
  <c r="K29" i="21"/>
  <c r="C29" i="21"/>
  <c r="I29" i="18"/>
  <c r="H29" i="18"/>
  <c r="G29" i="18"/>
  <c r="N29" i="18"/>
  <c r="F29" i="18"/>
  <c r="M29" i="18"/>
  <c r="E29" i="18"/>
  <c r="L29" i="18"/>
  <c r="D29" i="18"/>
  <c r="K29" i="18"/>
  <c r="C29" i="18"/>
  <c r="I29" i="17"/>
  <c r="H29" i="17"/>
  <c r="K29" i="17"/>
  <c r="C29" i="17"/>
  <c r="J29" i="17"/>
  <c r="G29" i="17"/>
  <c r="N29" i="17"/>
  <c r="F29" i="17"/>
  <c r="M29" i="17"/>
  <c r="E29" i="17"/>
  <c r="L29" i="17"/>
  <c r="J20" i="11" l="1"/>
  <c r="I20" i="11"/>
  <c r="H20" i="11"/>
  <c r="F20" i="11"/>
  <c r="J14" i="11" l="1"/>
  <c r="A30" i="24" s="1"/>
  <c r="I14" i="11"/>
  <c r="A30" i="23" s="1"/>
  <c r="A30" i="19"/>
  <c r="N41" i="24"/>
  <c r="M41" i="24"/>
  <c r="L41" i="24"/>
  <c r="K41" i="24"/>
  <c r="J41" i="24"/>
  <c r="I41" i="24"/>
  <c r="H41" i="24"/>
  <c r="G41" i="24"/>
  <c r="F41" i="24"/>
  <c r="E41" i="24"/>
  <c r="D41" i="24"/>
  <c r="C41" i="24"/>
  <c r="N40" i="24"/>
  <c r="M40" i="24"/>
  <c r="L40" i="24"/>
  <c r="K40" i="24"/>
  <c r="J40" i="24"/>
  <c r="I40" i="24"/>
  <c r="H40" i="24"/>
  <c r="G40" i="24"/>
  <c r="F40" i="24"/>
  <c r="E40" i="24"/>
  <c r="D40" i="24"/>
  <c r="C40" i="24"/>
  <c r="N41" i="23"/>
  <c r="M41" i="23"/>
  <c r="L41" i="23"/>
  <c r="K41" i="23"/>
  <c r="J41" i="23"/>
  <c r="I41" i="23"/>
  <c r="H41" i="23"/>
  <c r="G41" i="23"/>
  <c r="F41" i="23"/>
  <c r="E41" i="23"/>
  <c r="D41" i="23"/>
  <c r="C41" i="23"/>
  <c r="N40" i="23"/>
  <c r="M40" i="23"/>
  <c r="L40" i="23"/>
  <c r="K40" i="23"/>
  <c r="J40" i="23"/>
  <c r="I40" i="23"/>
  <c r="H40" i="23"/>
  <c r="G40" i="23"/>
  <c r="F40" i="23"/>
  <c r="E40" i="23"/>
  <c r="D40" i="23"/>
  <c r="C40" i="23"/>
  <c r="N41" i="20"/>
  <c r="M41" i="20"/>
  <c r="L41" i="20"/>
  <c r="K41" i="20"/>
  <c r="J41" i="20"/>
  <c r="I41" i="20"/>
  <c r="H41" i="20"/>
  <c r="G41" i="20"/>
  <c r="F41" i="20"/>
  <c r="E41" i="20"/>
  <c r="D41" i="20"/>
  <c r="C41" i="20"/>
  <c r="N40" i="20"/>
  <c r="M40" i="20"/>
  <c r="L40" i="20"/>
  <c r="K40" i="20"/>
  <c r="J40" i="20"/>
  <c r="I40" i="20"/>
  <c r="H40" i="20"/>
  <c r="G40" i="20"/>
  <c r="F40" i="20"/>
  <c r="E40" i="20"/>
  <c r="D40" i="20"/>
  <c r="C40" i="20"/>
  <c r="N41" i="19"/>
  <c r="M41" i="19"/>
  <c r="L41" i="19"/>
  <c r="K41" i="19"/>
  <c r="J41" i="19"/>
  <c r="I41" i="19"/>
  <c r="H41" i="19"/>
  <c r="G41" i="19"/>
  <c r="F41" i="19"/>
  <c r="E41" i="19"/>
  <c r="D41" i="19"/>
  <c r="C41" i="19"/>
  <c r="N40" i="19"/>
  <c r="M40" i="19"/>
  <c r="L40" i="19"/>
  <c r="K40" i="19"/>
  <c r="J40" i="19"/>
  <c r="I40" i="19"/>
  <c r="H40" i="19"/>
  <c r="G40" i="19"/>
  <c r="F40" i="19"/>
  <c r="E40" i="19"/>
  <c r="D40" i="19"/>
  <c r="C40" i="19"/>
  <c r="N41" i="22"/>
  <c r="M41" i="22"/>
  <c r="L41" i="22"/>
  <c r="K41" i="22"/>
  <c r="J41" i="22"/>
  <c r="I41" i="22"/>
  <c r="H41" i="22"/>
  <c r="G41" i="22"/>
  <c r="F41" i="22"/>
  <c r="E41" i="22"/>
  <c r="D41" i="22"/>
  <c r="C41" i="22"/>
  <c r="N40" i="22"/>
  <c r="M40" i="22"/>
  <c r="L40" i="22"/>
  <c r="K40" i="22"/>
  <c r="J40" i="22"/>
  <c r="I40" i="22"/>
  <c r="H40" i="22"/>
  <c r="G40" i="22"/>
  <c r="F40" i="22"/>
  <c r="E40" i="22"/>
  <c r="D40" i="22"/>
  <c r="C40" i="22"/>
  <c r="N41" i="18"/>
  <c r="M41" i="18"/>
  <c r="L41" i="18"/>
  <c r="K41" i="18"/>
  <c r="J41" i="18"/>
  <c r="I41" i="18"/>
  <c r="H41" i="18"/>
  <c r="G41" i="18"/>
  <c r="F41" i="18"/>
  <c r="E41" i="18"/>
  <c r="D41" i="18"/>
  <c r="C41" i="18"/>
  <c r="N40" i="18"/>
  <c r="M40" i="18"/>
  <c r="L40" i="18"/>
  <c r="K40" i="18"/>
  <c r="J40" i="18"/>
  <c r="I40" i="18"/>
  <c r="H40" i="18"/>
  <c r="G40" i="18"/>
  <c r="F40" i="18"/>
  <c r="E40" i="18"/>
  <c r="D40" i="18"/>
  <c r="C40" i="18"/>
  <c r="N41" i="21"/>
  <c r="M41" i="21"/>
  <c r="L41" i="21"/>
  <c r="K41" i="21"/>
  <c r="J41" i="21"/>
  <c r="I41" i="21"/>
  <c r="H41" i="21"/>
  <c r="G41" i="21"/>
  <c r="F41" i="21"/>
  <c r="E41" i="21"/>
  <c r="D41" i="21"/>
  <c r="C41" i="21"/>
  <c r="N40" i="21"/>
  <c r="M40" i="21"/>
  <c r="L40" i="21"/>
  <c r="K40" i="21"/>
  <c r="J40" i="21"/>
  <c r="I40" i="21"/>
  <c r="H40" i="21"/>
  <c r="G40" i="21"/>
  <c r="F40" i="21"/>
  <c r="E40" i="21"/>
  <c r="D40" i="21"/>
  <c r="C40" i="21"/>
  <c r="D40" i="17"/>
  <c r="D41" i="17"/>
  <c r="A43" i="24"/>
  <c r="C43" i="24" s="1"/>
  <c r="A43" i="23"/>
  <c r="C43" i="23" s="1"/>
  <c r="A43" i="22"/>
  <c r="C43" i="22" s="1"/>
  <c r="A43" i="21"/>
  <c r="A43" i="20"/>
  <c r="C43" i="20" s="1"/>
  <c r="A43" i="19"/>
  <c r="C43" i="19" s="1"/>
  <c r="A43" i="18"/>
  <c r="C43" i="18" s="1"/>
  <c r="F26" i="11"/>
  <c r="A30" i="20" l="1"/>
  <c r="B6" i="15"/>
  <c r="D6" i="15"/>
  <c r="B30" i="15" l="1"/>
  <c r="B29" i="15"/>
  <c r="D163" i="21" l="1"/>
  <c r="E163" i="21"/>
  <c r="F163" i="21"/>
  <c r="G163" i="21"/>
  <c r="H163" i="21"/>
  <c r="I163" i="21"/>
  <c r="J163" i="21"/>
  <c r="K163" i="21"/>
  <c r="L163" i="21"/>
  <c r="M163" i="21"/>
  <c r="N163" i="21"/>
  <c r="C163" i="21"/>
  <c r="F25" i="11" l="1"/>
  <c r="F18" i="11"/>
  <c r="F27" i="11"/>
  <c r="F22" i="11"/>
  <c r="F30" i="11" l="1"/>
  <c r="C46" i="17"/>
  <c r="C46" i="21"/>
  <c r="A46" i="21"/>
  <c r="A44" i="21"/>
  <c r="A158" i="21" l="1"/>
  <c r="A158" i="17"/>
  <c r="H31" i="11" l="1"/>
  <c r="H29" i="11"/>
  <c r="H26" i="11"/>
  <c r="H24" i="11"/>
  <c r="H23" i="11"/>
  <c r="H21" i="11"/>
  <c r="H19" i="11"/>
  <c r="H16" i="11"/>
  <c r="H15" i="11"/>
  <c r="H12" i="11"/>
  <c r="F31" i="11"/>
  <c r="F29" i="11"/>
  <c r="F24" i="11"/>
  <c r="F23" i="11"/>
  <c r="F21" i="11"/>
  <c r="F19" i="11"/>
  <c r="F16" i="11"/>
  <c r="F15" i="11"/>
  <c r="F12" i="11"/>
  <c r="F8" i="11"/>
  <c r="D108" i="29" l="1"/>
  <c r="G2" i="14" l="1"/>
  <c r="H2" i="14" l="1"/>
  <c r="E108" i="29"/>
  <c r="I2" i="14" l="1"/>
  <c r="F108" i="29"/>
  <c r="C63" i="21"/>
  <c r="D63" i="21" s="1"/>
  <c r="C63" i="17"/>
  <c r="D63" i="17" s="1"/>
  <c r="E63" i="17" s="1"/>
  <c r="F63" i="17" s="1"/>
  <c r="G63" i="17" s="1"/>
  <c r="H63" i="17" s="1"/>
  <c r="I63" i="17" s="1"/>
  <c r="J63" i="17" s="1"/>
  <c r="K63" i="17" s="1"/>
  <c r="L63" i="17" s="1"/>
  <c r="M63" i="17" s="1"/>
  <c r="N63" i="17" s="1"/>
  <c r="D64" i="21"/>
  <c r="J2" i="14" l="1"/>
  <c r="G108" i="29"/>
  <c r="E63" i="21"/>
  <c r="F63" i="21" s="1"/>
  <c r="G63" i="21" s="1"/>
  <c r="H63" i="21" s="1"/>
  <c r="I63" i="21" s="1"/>
  <c r="J63" i="21" s="1"/>
  <c r="K63" i="21" s="1"/>
  <c r="L63" i="21" s="1"/>
  <c r="M63" i="21" s="1"/>
  <c r="N63" i="21" s="1"/>
  <c r="O64" i="21"/>
  <c r="E64" i="21"/>
  <c r="F64" i="21" s="1"/>
  <c r="G64" i="21" s="1"/>
  <c r="H64" i="21" s="1"/>
  <c r="I64" i="21" s="1"/>
  <c r="J64" i="21" s="1"/>
  <c r="K64" i="21" s="1"/>
  <c r="L64" i="21" s="1"/>
  <c r="M64" i="21" s="1"/>
  <c r="N64" i="21" s="1"/>
  <c r="K2" i="14" l="1"/>
  <c r="H108" i="29"/>
  <c r="O63" i="21"/>
  <c r="O133" i="21"/>
  <c r="D146" i="21"/>
  <c r="N146" i="21"/>
  <c r="M146" i="21"/>
  <c r="L146" i="21"/>
  <c r="K146" i="21"/>
  <c r="J146" i="21"/>
  <c r="I146" i="21"/>
  <c r="H146" i="21"/>
  <c r="G146" i="21"/>
  <c r="F146" i="21"/>
  <c r="E146" i="21"/>
  <c r="C146" i="21"/>
  <c r="C123" i="21" s="1"/>
  <c r="C146" i="17"/>
  <c r="C123" i="17" s="1"/>
  <c r="C62" i="21"/>
  <c r="C76" i="21" s="1"/>
  <c r="C62" i="17"/>
  <c r="C76" i="17" s="1"/>
  <c r="D62" i="21" l="1"/>
  <c r="D76" i="21" s="1"/>
  <c r="D123" i="21"/>
  <c r="E123" i="21" s="1"/>
  <c r="F123" i="21" s="1"/>
  <c r="G123" i="21" s="1"/>
  <c r="H123" i="21" s="1"/>
  <c r="I123" i="21" s="1"/>
  <c r="J123" i="21" s="1"/>
  <c r="K123" i="21" s="1"/>
  <c r="L123" i="21" s="1"/>
  <c r="M123" i="21" s="1"/>
  <c r="N123" i="21" s="1"/>
  <c r="D62" i="17"/>
  <c r="D76" i="17" s="1"/>
  <c r="L2" i="14"/>
  <c r="I108" i="29"/>
  <c r="E62" i="21" l="1"/>
  <c r="E62" i="17"/>
  <c r="E76" i="17" s="1"/>
  <c r="M2" i="14"/>
  <c r="J108" i="29"/>
  <c r="F62" i="21" l="1"/>
  <c r="F76" i="21" s="1"/>
  <c r="E76" i="21"/>
  <c r="F62" i="17"/>
  <c r="F76" i="17" s="1"/>
  <c r="N2" i="14"/>
  <c r="K108" i="29"/>
  <c r="C119" i="32"/>
  <c r="C118" i="32"/>
  <c r="C117" i="32"/>
  <c r="C115" i="32"/>
  <c r="C112" i="32"/>
  <c r="C111" i="32"/>
  <c r="C110" i="32"/>
  <c r="C104" i="32"/>
  <c r="C103" i="32"/>
  <c r="C102" i="32"/>
  <c r="C99" i="32"/>
  <c r="C98" i="32"/>
  <c r="C97" i="32"/>
  <c r="C88" i="32"/>
  <c r="C85" i="32"/>
  <c r="C84" i="32"/>
  <c r="C83" i="32"/>
  <c r="C82" i="32"/>
  <c r="C81" i="32"/>
  <c r="C78" i="32"/>
  <c r="C77" i="32"/>
  <c r="C76" i="32"/>
  <c r="C75" i="32"/>
  <c r="C119" i="31"/>
  <c r="C118" i="31"/>
  <c r="C117" i="31"/>
  <c r="C115" i="31"/>
  <c r="C112" i="31"/>
  <c r="C111" i="31"/>
  <c r="C110" i="31"/>
  <c r="C104" i="31"/>
  <c r="C103" i="31"/>
  <c r="C102" i="31"/>
  <c r="C99" i="31"/>
  <c r="C98" i="31"/>
  <c r="C97" i="31"/>
  <c r="C88" i="31"/>
  <c r="C85" i="31"/>
  <c r="C84" i="31"/>
  <c r="C83" i="31"/>
  <c r="C82" i="31"/>
  <c r="C81" i="31"/>
  <c r="C78" i="31"/>
  <c r="C77" i="31"/>
  <c r="C76" i="31"/>
  <c r="C75" i="31"/>
  <c r="C119" i="30"/>
  <c r="C118" i="30"/>
  <c r="C117" i="30"/>
  <c r="C115" i="30"/>
  <c r="C112" i="30"/>
  <c r="C111" i="30"/>
  <c r="C110" i="30"/>
  <c r="C104" i="30"/>
  <c r="C103" i="30"/>
  <c r="C102" i="30"/>
  <c r="C99" i="30"/>
  <c r="C98" i="30"/>
  <c r="C97" i="30"/>
  <c r="C88" i="30"/>
  <c r="C85" i="30"/>
  <c r="C84" i="30"/>
  <c r="C83" i="30"/>
  <c r="C82" i="30"/>
  <c r="C81" i="30"/>
  <c r="C78" i="30"/>
  <c r="C77" i="30"/>
  <c r="C76" i="30"/>
  <c r="C75" i="30"/>
  <c r="C119" i="28"/>
  <c r="C118" i="28"/>
  <c r="C117" i="28"/>
  <c r="C115" i="28"/>
  <c r="C112" i="28"/>
  <c r="C111" i="28"/>
  <c r="C110" i="28"/>
  <c r="C104" i="28"/>
  <c r="C103" i="28"/>
  <c r="C102" i="28"/>
  <c r="C99" i="28"/>
  <c r="C98" i="28"/>
  <c r="C97" i="28"/>
  <c r="C88" i="28"/>
  <c r="C85" i="28"/>
  <c r="C84" i="28"/>
  <c r="C83" i="28"/>
  <c r="C82" i="28"/>
  <c r="C81" i="28"/>
  <c r="C78" i="28"/>
  <c r="C77" i="28"/>
  <c r="C76" i="28"/>
  <c r="C75" i="28"/>
  <c r="C119" i="27"/>
  <c r="C118" i="27"/>
  <c r="C117" i="27"/>
  <c r="C115" i="27"/>
  <c r="C112" i="27"/>
  <c r="C111" i="27"/>
  <c r="C110" i="27"/>
  <c r="C104" i="27"/>
  <c r="C103" i="27"/>
  <c r="C102" i="27"/>
  <c r="C99" i="27"/>
  <c r="C98" i="27"/>
  <c r="C97" i="27"/>
  <c r="C88" i="27"/>
  <c r="C85" i="27"/>
  <c r="C84" i="27"/>
  <c r="C83" i="27"/>
  <c r="C82" i="27"/>
  <c r="C81" i="27"/>
  <c r="C78" i="27"/>
  <c r="C77" i="27"/>
  <c r="C76" i="27"/>
  <c r="C75" i="27"/>
  <c r="C119" i="26"/>
  <c r="C118" i="26"/>
  <c r="C117" i="26"/>
  <c r="C115" i="26"/>
  <c r="C112" i="26"/>
  <c r="C111" i="26"/>
  <c r="C110" i="26"/>
  <c r="C104" i="26"/>
  <c r="C103" i="26"/>
  <c r="C102" i="26"/>
  <c r="C99" i="26"/>
  <c r="C98" i="26"/>
  <c r="C97" i="26"/>
  <c r="C88" i="26"/>
  <c r="C85" i="26"/>
  <c r="C84" i="26"/>
  <c r="C83" i="26"/>
  <c r="C82" i="26"/>
  <c r="C81" i="26"/>
  <c r="C78" i="26"/>
  <c r="C77" i="26"/>
  <c r="C76" i="26"/>
  <c r="C75" i="26"/>
  <c r="C119" i="29"/>
  <c r="C118" i="29"/>
  <c r="C117" i="29"/>
  <c r="C115" i="29"/>
  <c r="C112" i="29"/>
  <c r="C111" i="29"/>
  <c r="C110" i="29"/>
  <c r="C104" i="29"/>
  <c r="C103" i="29"/>
  <c r="C102" i="29"/>
  <c r="C99" i="29"/>
  <c r="C98" i="29"/>
  <c r="C97" i="29"/>
  <c r="C88" i="29"/>
  <c r="C85" i="29"/>
  <c r="C84" i="29"/>
  <c r="C83" i="29"/>
  <c r="C82" i="29"/>
  <c r="C81" i="29"/>
  <c r="C78" i="29"/>
  <c r="C77" i="29"/>
  <c r="C76" i="29"/>
  <c r="C75" i="29"/>
  <c r="G62" i="21" l="1"/>
  <c r="G76" i="21" s="1"/>
  <c r="G62" i="17"/>
  <c r="G76" i="17" s="1"/>
  <c r="O2" i="14"/>
  <c r="L108" i="29"/>
  <c r="O65" i="28"/>
  <c r="N65" i="28"/>
  <c r="M65" i="28"/>
  <c r="L65" i="28"/>
  <c r="K65" i="28"/>
  <c r="J65" i="28"/>
  <c r="I65" i="28"/>
  <c r="H65" i="28"/>
  <c r="G65" i="28"/>
  <c r="F65" i="28"/>
  <c r="E65" i="28"/>
  <c r="D65" i="28"/>
  <c r="O30" i="28"/>
  <c r="N30" i="28"/>
  <c r="M30" i="28"/>
  <c r="L30" i="28"/>
  <c r="K30" i="28"/>
  <c r="J30" i="28"/>
  <c r="I30" i="28"/>
  <c r="H30" i="28"/>
  <c r="G30" i="28"/>
  <c r="F30" i="28"/>
  <c r="E30" i="28"/>
  <c r="D30" i="28"/>
  <c r="D28" i="28"/>
  <c r="D26" i="28"/>
  <c r="O65" i="27"/>
  <c r="N65" i="27"/>
  <c r="M65" i="27"/>
  <c r="L65" i="27"/>
  <c r="K65" i="27"/>
  <c r="J65" i="27"/>
  <c r="I65" i="27"/>
  <c r="H65" i="27"/>
  <c r="G65" i="27"/>
  <c r="F65" i="27"/>
  <c r="E65" i="27"/>
  <c r="D65" i="27"/>
  <c r="O30" i="27"/>
  <c r="N30" i="27"/>
  <c r="M30" i="27"/>
  <c r="L30" i="27"/>
  <c r="K30" i="27"/>
  <c r="J30" i="27"/>
  <c r="I30" i="27"/>
  <c r="H30" i="27"/>
  <c r="G30" i="27"/>
  <c r="F30" i="27"/>
  <c r="E30" i="27"/>
  <c r="D30" i="27"/>
  <c r="D28" i="27"/>
  <c r="D26" i="27"/>
  <c r="O65" i="26"/>
  <c r="N65" i="26"/>
  <c r="M65" i="26"/>
  <c r="L65" i="26"/>
  <c r="K65" i="26"/>
  <c r="J65" i="26"/>
  <c r="I65" i="26"/>
  <c r="H65" i="26"/>
  <c r="G65" i="26"/>
  <c r="F65" i="26"/>
  <c r="E65" i="26"/>
  <c r="D65" i="26"/>
  <c r="O30" i="26"/>
  <c r="N30" i="26"/>
  <c r="M30" i="26"/>
  <c r="L30" i="26"/>
  <c r="K30" i="26"/>
  <c r="J30" i="26"/>
  <c r="I30" i="26"/>
  <c r="H30" i="26"/>
  <c r="G30" i="26"/>
  <c r="F30" i="26"/>
  <c r="E30" i="26"/>
  <c r="D30" i="26"/>
  <c r="D28" i="26"/>
  <c r="D26" i="26"/>
  <c r="P101" i="26"/>
  <c r="P100" i="26"/>
  <c r="P96" i="26"/>
  <c r="P95" i="26"/>
  <c r="P65" i="26"/>
  <c r="P101" i="27"/>
  <c r="P100" i="27"/>
  <c r="P96" i="27"/>
  <c r="P95" i="27"/>
  <c r="P101" i="28"/>
  <c r="P100" i="28"/>
  <c r="P96" i="28"/>
  <c r="P95" i="28"/>
  <c r="O65" i="30"/>
  <c r="N65" i="30"/>
  <c r="M65" i="30"/>
  <c r="L65" i="30"/>
  <c r="K65" i="30"/>
  <c r="J65" i="30"/>
  <c r="I65" i="30"/>
  <c r="H65" i="30"/>
  <c r="G65" i="30"/>
  <c r="F65" i="30"/>
  <c r="E65" i="30"/>
  <c r="D65" i="30"/>
  <c r="O30" i="30"/>
  <c r="N30" i="30"/>
  <c r="M30" i="30"/>
  <c r="L30" i="30"/>
  <c r="K30" i="30"/>
  <c r="J30" i="30"/>
  <c r="I30" i="30"/>
  <c r="H30" i="30"/>
  <c r="G30" i="30"/>
  <c r="F30" i="30"/>
  <c r="E30" i="30"/>
  <c r="D30" i="30"/>
  <c r="D28" i="30"/>
  <c r="D26" i="30"/>
  <c r="O65" i="31"/>
  <c r="N65" i="31"/>
  <c r="M65" i="31"/>
  <c r="L65" i="31"/>
  <c r="K65" i="31"/>
  <c r="J65" i="31"/>
  <c r="I65" i="31"/>
  <c r="H65" i="31"/>
  <c r="G65" i="31"/>
  <c r="F65" i="31"/>
  <c r="E65" i="31"/>
  <c r="D65" i="31"/>
  <c r="O30" i="31"/>
  <c r="N30" i="31"/>
  <c r="M30" i="31"/>
  <c r="L30" i="31"/>
  <c r="K30" i="31"/>
  <c r="J30" i="31"/>
  <c r="I30" i="31"/>
  <c r="H30" i="31"/>
  <c r="G30" i="31"/>
  <c r="F30" i="31"/>
  <c r="E30" i="31"/>
  <c r="D30" i="31"/>
  <c r="D28" i="31"/>
  <c r="D26" i="31"/>
  <c r="O65" i="32"/>
  <c r="N65" i="32"/>
  <c r="M65" i="32"/>
  <c r="L65" i="32"/>
  <c r="K65" i="32"/>
  <c r="J65" i="32"/>
  <c r="I65" i="32"/>
  <c r="H65" i="32"/>
  <c r="G65" i="32"/>
  <c r="F65" i="32"/>
  <c r="E65" i="32"/>
  <c r="D65" i="32"/>
  <c r="O30" i="32"/>
  <c r="N30" i="32"/>
  <c r="M30" i="32"/>
  <c r="L30" i="32"/>
  <c r="K30" i="32"/>
  <c r="J30" i="32"/>
  <c r="I30" i="32"/>
  <c r="H30" i="32"/>
  <c r="G30" i="32"/>
  <c r="F30" i="32"/>
  <c r="E30" i="32"/>
  <c r="D30" i="32"/>
  <c r="D28" i="32"/>
  <c r="D26" i="32"/>
  <c r="P101" i="32"/>
  <c r="P100" i="32"/>
  <c r="P96" i="32"/>
  <c r="P95" i="32"/>
  <c r="H62" i="21" l="1"/>
  <c r="H76" i="21" s="1"/>
  <c r="P65" i="27"/>
  <c r="P30" i="28"/>
  <c r="P65" i="32"/>
  <c r="P30" i="32"/>
  <c r="P65" i="28"/>
  <c r="P30" i="26"/>
  <c r="P30" i="27"/>
  <c r="H62" i="17"/>
  <c r="H76" i="17" s="1"/>
  <c r="P2" i="14"/>
  <c r="M108" i="29"/>
  <c r="I62" i="21"/>
  <c r="I76" i="21" s="1"/>
  <c r="A106" i="24"/>
  <c r="A106" i="23"/>
  <c r="A106" i="22"/>
  <c r="A106" i="20"/>
  <c r="A106" i="19"/>
  <c r="A106" i="18"/>
  <c r="A171" i="24"/>
  <c r="A170" i="24"/>
  <c r="A169" i="24"/>
  <c r="A168" i="24"/>
  <c r="A159" i="24"/>
  <c r="A158" i="24"/>
  <c r="A136" i="24"/>
  <c r="A126" i="24"/>
  <c r="A127" i="24" s="1"/>
  <c r="A119" i="24"/>
  <c r="A118" i="24"/>
  <c r="A113" i="24" s="1"/>
  <c r="A108" i="24"/>
  <c r="A96" i="24"/>
  <c r="A80" i="24"/>
  <c r="A77" i="24"/>
  <c r="A75" i="24"/>
  <c r="A69" i="24"/>
  <c r="A59" i="24"/>
  <c r="A60" i="24" s="1"/>
  <c r="A57" i="24"/>
  <c r="A53" i="24"/>
  <c r="A50" i="24" s="1"/>
  <c r="A135" i="24" s="1"/>
  <c r="A48" i="24"/>
  <c r="A47" i="24"/>
  <c r="A46" i="24"/>
  <c r="A44" i="24"/>
  <c r="A171" i="23"/>
  <c r="A170" i="23"/>
  <c r="A169" i="23"/>
  <c r="A168" i="23"/>
  <c r="A159" i="23"/>
  <c r="A158" i="23"/>
  <c r="A136" i="23"/>
  <c r="A126" i="23"/>
  <c r="A127" i="23" s="1"/>
  <c r="A119" i="23"/>
  <c r="A108" i="23"/>
  <c r="A96" i="23"/>
  <c r="A80" i="23"/>
  <c r="A82" i="23" s="1"/>
  <c r="A77" i="23"/>
  <c r="A75" i="23"/>
  <c r="A69" i="23"/>
  <c r="A59" i="23"/>
  <c r="A60" i="23" s="1"/>
  <c r="A57" i="23"/>
  <c r="A53" i="23"/>
  <c r="A50" i="23" s="1"/>
  <c r="A135" i="23" s="1"/>
  <c r="A48" i="23"/>
  <c r="A47" i="23"/>
  <c r="A46" i="23"/>
  <c r="A44" i="23"/>
  <c r="A171" i="22"/>
  <c r="A170" i="22"/>
  <c r="A169" i="22"/>
  <c r="A168" i="22"/>
  <c r="A159" i="22"/>
  <c r="A158" i="22"/>
  <c r="A136" i="22"/>
  <c r="A126" i="22"/>
  <c r="A127" i="22" s="1"/>
  <c r="A108" i="22"/>
  <c r="A96" i="22"/>
  <c r="A80" i="22"/>
  <c r="A82" i="22" s="1"/>
  <c r="A77" i="22"/>
  <c r="A75" i="22"/>
  <c r="A69" i="22"/>
  <c r="A59" i="22"/>
  <c r="A60" i="22" s="1"/>
  <c r="A57" i="22"/>
  <c r="A53" i="22"/>
  <c r="A54" i="22" s="1"/>
  <c r="A48" i="22"/>
  <c r="A47" i="22"/>
  <c r="A46" i="22"/>
  <c r="A44" i="22"/>
  <c r="A170" i="21"/>
  <c r="A169" i="21"/>
  <c r="A168" i="21"/>
  <c r="A159" i="21"/>
  <c r="A136" i="21"/>
  <c r="A126" i="21"/>
  <c r="A127" i="21" s="1"/>
  <c r="A108" i="21"/>
  <c r="A106" i="21"/>
  <c r="A96" i="21"/>
  <c r="A80" i="21"/>
  <c r="A82" i="21" s="1"/>
  <c r="A77" i="21"/>
  <c r="A75" i="21"/>
  <c r="A69" i="21"/>
  <c r="A59" i="21"/>
  <c r="A60" i="21" s="1"/>
  <c r="A57" i="21"/>
  <c r="A53" i="21"/>
  <c r="A54" i="21" s="1"/>
  <c r="A48" i="21"/>
  <c r="A47" i="21"/>
  <c r="A171" i="20"/>
  <c r="A170" i="20"/>
  <c r="A169" i="20"/>
  <c r="A168" i="20"/>
  <c r="A159" i="20"/>
  <c r="A158" i="20"/>
  <c r="A136" i="20"/>
  <c r="A126" i="20"/>
  <c r="A127" i="20" s="1"/>
  <c r="A119" i="20"/>
  <c r="A118" i="20"/>
  <c r="A113" i="20" s="1"/>
  <c r="A108" i="20"/>
  <c r="A96" i="20"/>
  <c r="A80" i="20"/>
  <c r="A82" i="20" s="1"/>
  <c r="A77" i="20"/>
  <c r="A75" i="20"/>
  <c r="A69" i="20"/>
  <c r="A59" i="20"/>
  <c r="A60" i="20" s="1"/>
  <c r="A57" i="20"/>
  <c r="A53" i="20"/>
  <c r="A54" i="20" s="1"/>
  <c r="A48" i="20"/>
  <c r="A47" i="20"/>
  <c r="A46" i="20"/>
  <c r="A44" i="20"/>
  <c r="A171" i="19"/>
  <c r="A170" i="19"/>
  <c r="A169" i="19"/>
  <c r="A168" i="19"/>
  <c r="A159" i="19"/>
  <c r="A158" i="19"/>
  <c r="A136" i="19"/>
  <c r="A126" i="19"/>
  <c r="A127" i="19" s="1"/>
  <c r="A119" i="19"/>
  <c r="A108" i="19"/>
  <c r="A96" i="19"/>
  <c r="A80" i="19"/>
  <c r="A82" i="19" s="1"/>
  <c r="A77" i="19"/>
  <c r="A75" i="19"/>
  <c r="A69" i="19"/>
  <c r="A59" i="19"/>
  <c r="A60" i="19" s="1"/>
  <c r="A57" i="19"/>
  <c r="A53" i="19"/>
  <c r="A54" i="19" s="1"/>
  <c r="A48" i="19"/>
  <c r="A47" i="19"/>
  <c r="A46" i="19"/>
  <c r="A44" i="19"/>
  <c r="A171" i="18"/>
  <c r="A170" i="18"/>
  <c r="A169" i="18"/>
  <c r="A168" i="18"/>
  <c r="A159" i="18"/>
  <c r="A158" i="18"/>
  <c r="A136" i="18"/>
  <c r="A126" i="18"/>
  <c r="A127" i="18" s="1"/>
  <c r="A108" i="18"/>
  <c r="A96" i="18"/>
  <c r="A80" i="18"/>
  <c r="A82" i="18" s="1"/>
  <c r="A77" i="18"/>
  <c r="A75" i="18"/>
  <c r="A69" i="18"/>
  <c r="A59" i="18"/>
  <c r="A60" i="18" s="1"/>
  <c r="A57" i="18"/>
  <c r="A53" i="18"/>
  <c r="A54" i="18" s="1"/>
  <c r="A48" i="18"/>
  <c r="A47" i="18"/>
  <c r="A46" i="18"/>
  <c r="A44" i="18"/>
  <c r="A28" i="24"/>
  <c r="A27" i="24"/>
  <c r="A17" i="24" s="1"/>
  <c r="A27" i="23"/>
  <c r="A17" i="23" s="1"/>
  <c r="A28" i="20"/>
  <c r="A27" i="20"/>
  <c r="A17" i="20" s="1"/>
  <c r="A27" i="19"/>
  <c r="A17" i="19" s="1"/>
  <c r="H6" i="16"/>
  <c r="B32" i="16" s="1"/>
  <c r="B56" i="16" s="1"/>
  <c r="C13" i="24" s="1"/>
  <c r="H5" i="16"/>
  <c r="H4" i="16"/>
  <c r="F6" i="16"/>
  <c r="B31" i="16" s="1"/>
  <c r="B55" i="16" s="1"/>
  <c r="C13" i="23" s="1"/>
  <c r="F4" i="16"/>
  <c r="D6" i="16"/>
  <c r="B30" i="16" s="1"/>
  <c r="B54" i="16" s="1"/>
  <c r="C13" i="22" s="1"/>
  <c r="B6" i="16"/>
  <c r="B29" i="16" s="1"/>
  <c r="B53" i="16" s="1"/>
  <c r="H6" i="15"/>
  <c r="B32" i="15" s="1"/>
  <c r="H5" i="15"/>
  <c r="A29" i="23"/>
  <c r="A118" i="23" s="1"/>
  <c r="A113" i="23" s="1"/>
  <c r="A29" i="22"/>
  <c r="D5" i="16" s="1"/>
  <c r="A29" i="19"/>
  <c r="A28" i="19" s="1"/>
  <c r="F6" i="15"/>
  <c r="B31" i="15" s="1"/>
  <c r="H10" i="16"/>
  <c r="F10" i="16"/>
  <c r="D10" i="16"/>
  <c r="B10" i="16"/>
  <c r="H10" i="15"/>
  <c r="F10" i="15"/>
  <c r="D10" i="15"/>
  <c r="A51" i="23" l="1"/>
  <c r="A138" i="24"/>
  <c r="A51" i="21"/>
  <c r="A55" i="21" s="1"/>
  <c r="A28" i="22"/>
  <c r="A51" i="20"/>
  <c r="A55" i="20" s="1"/>
  <c r="A51" i="18"/>
  <c r="A55" i="18" s="1"/>
  <c r="A50" i="19"/>
  <c r="A135" i="19" s="1"/>
  <c r="A114" i="24"/>
  <c r="A109" i="24" s="1"/>
  <c r="A160" i="18"/>
  <c r="A161" i="18" s="1"/>
  <c r="A172" i="19"/>
  <c r="A138" i="23"/>
  <c r="A160" i="24"/>
  <c r="A161" i="24" s="1"/>
  <c r="A160" i="20"/>
  <c r="A161" i="20" s="1"/>
  <c r="A50" i="22"/>
  <c r="A135" i="22" s="1"/>
  <c r="A138" i="22" s="1"/>
  <c r="A172" i="22"/>
  <c r="A160" i="23"/>
  <c r="A161" i="23" s="1"/>
  <c r="A138" i="19"/>
  <c r="A118" i="19"/>
  <c r="A113" i="19" s="1"/>
  <c r="A114" i="19" s="1"/>
  <c r="A109" i="19" s="1"/>
  <c r="A85" i="20"/>
  <c r="A86" i="20" s="1"/>
  <c r="A118" i="22"/>
  <c r="A113" i="22" s="1"/>
  <c r="A114" i="22" s="1"/>
  <c r="A109" i="22" s="1"/>
  <c r="F5" i="16"/>
  <c r="A172" i="18"/>
  <c r="A160" i="19"/>
  <c r="A161" i="19" s="1"/>
  <c r="A172" i="20"/>
  <c r="A160" i="22"/>
  <c r="A161" i="22" s="1"/>
  <c r="A172" i="23"/>
  <c r="A84" i="24"/>
  <c r="A172" i="24"/>
  <c r="A28" i="23"/>
  <c r="A84" i="23" s="1"/>
  <c r="A50" i="18"/>
  <c r="A135" i="18" s="1"/>
  <c r="A138" i="18" s="1"/>
  <c r="A51" i="19"/>
  <c r="A55" i="19" s="1"/>
  <c r="A85" i="19"/>
  <c r="A86" i="19" s="1"/>
  <c r="A50" i="20"/>
  <c r="A135" i="20" s="1"/>
  <c r="A138" i="20" s="1"/>
  <c r="A51" i="22"/>
  <c r="A55" i="22" s="1"/>
  <c r="A84" i="22"/>
  <c r="A51" i="24"/>
  <c r="A50" i="21"/>
  <c r="A160" i="21"/>
  <c r="A161" i="21" s="1"/>
  <c r="I62" i="17"/>
  <c r="I76" i="17" s="1"/>
  <c r="Q2" i="14"/>
  <c r="N108" i="29"/>
  <c r="J62" i="21"/>
  <c r="J76" i="21" s="1"/>
  <c r="A114" i="20"/>
  <c r="A109" i="20" s="1"/>
  <c r="A85" i="24"/>
  <c r="A86" i="24" s="1"/>
  <c r="A54" i="24"/>
  <c r="A82" i="24"/>
  <c r="A54" i="23"/>
  <c r="A85" i="22"/>
  <c r="A84" i="20"/>
  <c r="A84" i="19"/>
  <c r="A106" i="17"/>
  <c r="A88" i="23" l="1"/>
  <c r="A88" i="21"/>
  <c r="A88" i="19"/>
  <c r="A89" i="19" s="1"/>
  <c r="A88" i="22"/>
  <c r="A89" i="22" s="1"/>
  <c r="A88" i="24"/>
  <c r="A89" i="24" s="1"/>
  <c r="A85" i="23"/>
  <c r="A86" i="23" s="1"/>
  <c r="A91" i="23" s="1"/>
  <c r="A88" i="20"/>
  <c r="A89" i="20" s="1"/>
  <c r="A55" i="24"/>
  <c r="A88" i="18"/>
  <c r="A91" i="19"/>
  <c r="A97" i="19" s="1"/>
  <c r="A98" i="19" s="1"/>
  <c r="A114" i="23"/>
  <c r="A109" i="23" s="1"/>
  <c r="A135" i="21"/>
  <c r="A138" i="21" s="1"/>
  <c r="J62" i="17"/>
  <c r="J76" i="17" s="1"/>
  <c r="O108" i="29"/>
  <c r="K62" i="21"/>
  <c r="K76" i="21" s="1"/>
  <c r="A55" i="23"/>
  <c r="P101" i="25"/>
  <c r="P100" i="25"/>
  <c r="P96" i="25"/>
  <c r="P95" i="25"/>
  <c r="P101" i="29"/>
  <c r="P100" i="29"/>
  <c r="P96" i="29"/>
  <c r="P95" i="29"/>
  <c r="A91" i="24" l="1"/>
  <c r="A97" i="24" s="1"/>
  <c r="A98" i="24" s="1"/>
  <c r="A89" i="23"/>
  <c r="A91" i="20"/>
  <c r="A97" i="20" s="1"/>
  <c r="A98" i="20" s="1"/>
  <c r="K62" i="17"/>
  <c r="K76" i="17" s="1"/>
  <c r="L62" i="21"/>
  <c r="L76" i="21" s="1"/>
  <c r="A97" i="23"/>
  <c r="A98" i="23" s="1"/>
  <c r="A97" i="21"/>
  <c r="A100" i="19"/>
  <c r="A117" i="19" s="1"/>
  <c r="A120" i="19" s="1"/>
  <c r="A129" i="19" s="1"/>
  <c r="A151" i="19"/>
  <c r="D67" i="27" s="1"/>
  <c r="L62" i="17" l="1"/>
  <c r="L76" i="17" s="1"/>
  <c r="M62" i="21"/>
  <c r="M76" i="21" s="1"/>
  <c r="A151" i="21"/>
  <c r="A151" i="24"/>
  <c r="D67" i="32" s="1"/>
  <c r="A100" i="24"/>
  <c r="A102" i="24" s="1"/>
  <c r="A141" i="24" s="1"/>
  <c r="A151" i="23"/>
  <c r="D67" i="31" s="1"/>
  <c r="A100" i="23"/>
  <c r="A117" i="23" s="1"/>
  <c r="A120" i="23" s="1"/>
  <c r="A129" i="23" s="1"/>
  <c r="A100" i="21"/>
  <c r="A141" i="21" s="1"/>
  <c r="A151" i="20"/>
  <c r="D67" i="28" s="1"/>
  <c r="A100" i="20"/>
  <c r="A117" i="20" s="1"/>
  <c r="A120" i="20" s="1"/>
  <c r="A129" i="20" s="1"/>
  <c r="A111" i="19"/>
  <c r="A102" i="19"/>
  <c r="A141" i="19" s="1"/>
  <c r="A140" i="19" s="1"/>
  <c r="M62" i="17" l="1"/>
  <c r="M76" i="17" s="1"/>
  <c r="N62" i="21"/>
  <c r="N76" i="21" s="1"/>
  <c r="A117" i="21"/>
  <c r="D67" i="29" s="1"/>
  <c r="A117" i="24"/>
  <c r="A120" i="24" s="1"/>
  <c r="A129" i="24" s="1"/>
  <c r="A140" i="24" s="1"/>
  <c r="A111" i="23"/>
  <c r="A102" i="23"/>
  <c r="A141" i="23" s="1"/>
  <c r="A140" i="23" s="1"/>
  <c r="A111" i="20"/>
  <c r="A102" i="20"/>
  <c r="A141" i="20" s="1"/>
  <c r="A140" i="20" s="1"/>
  <c r="A131" i="19"/>
  <c r="A155" i="19" s="1"/>
  <c r="A142" i="19"/>
  <c r="A111" i="24" l="1"/>
  <c r="N62" i="17"/>
  <c r="N76" i="17" s="1"/>
  <c r="O62" i="21"/>
  <c r="A131" i="24"/>
  <c r="A155" i="24" s="1"/>
  <c r="A142" i="24"/>
  <c r="A131" i="23"/>
  <c r="A155" i="23" s="1"/>
  <c r="A142" i="23"/>
  <c r="A131" i="20"/>
  <c r="A155" i="20" s="1"/>
  <c r="A142" i="20"/>
  <c r="A144" i="19"/>
  <c r="A112" i="19"/>
  <c r="A110" i="19"/>
  <c r="O62" i="17" l="1"/>
  <c r="A144" i="24"/>
  <c r="A112" i="24"/>
  <c r="A110" i="24"/>
  <c r="A144" i="23"/>
  <c r="A112" i="23"/>
  <c r="A110" i="23"/>
  <c r="A144" i="20"/>
  <c r="A112" i="20"/>
  <c r="A110" i="20"/>
  <c r="N41" i="17"/>
  <c r="M41" i="17"/>
  <c r="L41" i="17"/>
  <c r="K41" i="17"/>
  <c r="J41" i="17"/>
  <c r="I41" i="17"/>
  <c r="H41" i="17"/>
  <c r="G41" i="17"/>
  <c r="F41" i="17"/>
  <c r="E41" i="17"/>
  <c r="N40" i="17"/>
  <c r="M40" i="17"/>
  <c r="L40" i="17"/>
  <c r="K40" i="17"/>
  <c r="J40" i="17"/>
  <c r="I40" i="17"/>
  <c r="H40" i="17"/>
  <c r="G40" i="17"/>
  <c r="F40" i="17"/>
  <c r="E40" i="17"/>
  <c r="C41" i="17"/>
  <c r="C40" i="17"/>
  <c r="E5" i="1" l="1"/>
  <c r="E97" i="1" l="1"/>
  <c r="C97" i="1" s="1"/>
  <c r="E98" i="1"/>
  <c r="C98" i="1" s="1"/>
  <c r="E99" i="1"/>
  <c r="C99" i="1" s="1"/>
  <c r="E100" i="1"/>
  <c r="C100" i="1" s="1"/>
  <c r="E101" i="1"/>
  <c r="C101" i="1" s="1"/>
  <c r="E102" i="1"/>
  <c r="C102" i="1" s="1"/>
  <c r="E103" i="1"/>
  <c r="C103" i="1" s="1"/>
  <c r="E104" i="1"/>
  <c r="C104" i="1" s="1"/>
  <c r="E105" i="1"/>
  <c r="C105" i="1" s="1"/>
  <c r="E106" i="1"/>
  <c r="C106" i="1" s="1"/>
  <c r="E107" i="1"/>
  <c r="C107" i="1" s="1"/>
  <c r="E96" i="1"/>
  <c r="C96" i="1" s="1"/>
  <c r="E84" i="1"/>
  <c r="C84" i="1" s="1"/>
  <c r="E85" i="1"/>
  <c r="C85" i="1" s="1"/>
  <c r="E86" i="1"/>
  <c r="C86" i="1" s="1"/>
  <c r="E87" i="1"/>
  <c r="C87" i="1" s="1"/>
  <c r="E88" i="1"/>
  <c r="C88" i="1" s="1"/>
  <c r="E89" i="1"/>
  <c r="C89" i="1" s="1"/>
  <c r="E90" i="1"/>
  <c r="C90" i="1" s="1"/>
  <c r="E91" i="1"/>
  <c r="C91" i="1" s="1"/>
  <c r="E92" i="1"/>
  <c r="C92" i="1" s="1"/>
  <c r="E93" i="1"/>
  <c r="C93" i="1" s="1"/>
  <c r="E94" i="1"/>
  <c r="C94" i="1" s="1"/>
  <c r="E83" i="1"/>
  <c r="C83" i="1" s="1"/>
  <c r="E71" i="1"/>
  <c r="C71" i="1" s="1"/>
  <c r="E72" i="1"/>
  <c r="C72" i="1" s="1"/>
  <c r="E73" i="1"/>
  <c r="C73" i="1" s="1"/>
  <c r="E74" i="1"/>
  <c r="C74" i="1" s="1"/>
  <c r="E75" i="1"/>
  <c r="C75" i="1" s="1"/>
  <c r="E76" i="1"/>
  <c r="C76" i="1" s="1"/>
  <c r="E77" i="1"/>
  <c r="C77" i="1" s="1"/>
  <c r="E78" i="1"/>
  <c r="C78" i="1" s="1"/>
  <c r="E79" i="1"/>
  <c r="C79" i="1" s="1"/>
  <c r="E80" i="1"/>
  <c r="C80" i="1" s="1"/>
  <c r="E81" i="1"/>
  <c r="C81" i="1" s="1"/>
  <c r="E70" i="1"/>
  <c r="C70" i="1" s="1"/>
  <c r="E58" i="1"/>
  <c r="C58" i="1" s="1"/>
  <c r="E59" i="1"/>
  <c r="C59" i="1" s="1"/>
  <c r="E60" i="1"/>
  <c r="C60" i="1" s="1"/>
  <c r="E61" i="1"/>
  <c r="C61" i="1" s="1"/>
  <c r="E62" i="1"/>
  <c r="C62" i="1" s="1"/>
  <c r="E63" i="1"/>
  <c r="C63" i="1" s="1"/>
  <c r="E64" i="1"/>
  <c r="C64" i="1" s="1"/>
  <c r="E65" i="1"/>
  <c r="C65" i="1" s="1"/>
  <c r="E66" i="1"/>
  <c r="C66" i="1" s="1"/>
  <c r="E67" i="1"/>
  <c r="C67" i="1" s="1"/>
  <c r="E68" i="1"/>
  <c r="C68" i="1" s="1"/>
  <c r="E57" i="1"/>
  <c r="C57" i="1" s="1"/>
  <c r="E45" i="1"/>
  <c r="C45" i="1" s="1"/>
  <c r="E46" i="1"/>
  <c r="C46" i="1" s="1"/>
  <c r="E47" i="1"/>
  <c r="C47" i="1" s="1"/>
  <c r="E48" i="1"/>
  <c r="C48" i="1" s="1"/>
  <c r="E49" i="1"/>
  <c r="C49" i="1" s="1"/>
  <c r="E50" i="1"/>
  <c r="C50" i="1" s="1"/>
  <c r="E51" i="1"/>
  <c r="C51" i="1" s="1"/>
  <c r="E52" i="1"/>
  <c r="C52" i="1" s="1"/>
  <c r="E53" i="1"/>
  <c r="C53" i="1" s="1"/>
  <c r="E54" i="1"/>
  <c r="C54" i="1" s="1"/>
  <c r="E55" i="1"/>
  <c r="C55" i="1" s="1"/>
  <c r="E44" i="1"/>
  <c r="C44" i="1" s="1"/>
  <c r="E32" i="1"/>
  <c r="C32" i="1" s="1"/>
  <c r="E33" i="1"/>
  <c r="C33" i="1" s="1"/>
  <c r="E34" i="1"/>
  <c r="C34" i="1" s="1"/>
  <c r="E35" i="1"/>
  <c r="C35" i="1" s="1"/>
  <c r="E36" i="1"/>
  <c r="C36" i="1" s="1"/>
  <c r="E37" i="1"/>
  <c r="C37" i="1" s="1"/>
  <c r="E38" i="1"/>
  <c r="C38" i="1" s="1"/>
  <c r="E39" i="1"/>
  <c r="C39" i="1" s="1"/>
  <c r="E40" i="1"/>
  <c r="C40" i="1" s="1"/>
  <c r="E41" i="1"/>
  <c r="C41" i="1" s="1"/>
  <c r="E42" i="1"/>
  <c r="C42" i="1" s="1"/>
  <c r="E31" i="1"/>
  <c r="C31" i="1" s="1"/>
  <c r="C5" i="1"/>
  <c r="E18" i="1"/>
  <c r="C18" i="1" s="1"/>
  <c r="E19" i="1"/>
  <c r="C19" i="1" s="1"/>
  <c r="E20" i="1"/>
  <c r="C20" i="1" s="1"/>
  <c r="E21" i="1"/>
  <c r="C21" i="1" s="1"/>
  <c r="E22" i="1"/>
  <c r="C22" i="1" s="1"/>
  <c r="E23" i="1"/>
  <c r="C23" i="1" s="1"/>
  <c r="E24" i="1"/>
  <c r="C24" i="1" s="1"/>
  <c r="E25" i="1"/>
  <c r="C25" i="1" s="1"/>
  <c r="E26" i="1"/>
  <c r="C26" i="1" s="1"/>
  <c r="E27" i="1"/>
  <c r="C27" i="1" s="1"/>
  <c r="E28" i="1"/>
  <c r="C28" i="1" s="1"/>
  <c r="E29" i="1"/>
  <c r="C29" i="1" s="1"/>
  <c r="E6" i="1"/>
  <c r="C6" i="1" s="1"/>
  <c r="E7" i="1"/>
  <c r="C7" i="1" s="1"/>
  <c r="E8" i="1"/>
  <c r="C8" i="1" s="1"/>
  <c r="E9" i="1"/>
  <c r="C9" i="1" s="1"/>
  <c r="E10" i="1"/>
  <c r="C10" i="1" s="1"/>
  <c r="E11" i="1"/>
  <c r="C11" i="1" s="1"/>
  <c r="E12" i="1"/>
  <c r="C12" i="1" s="1"/>
  <c r="E13" i="1"/>
  <c r="C13" i="1" s="1"/>
  <c r="E14" i="1"/>
  <c r="C14" i="1" s="1"/>
  <c r="E15" i="1"/>
  <c r="C15" i="1" s="1"/>
  <c r="E16" i="1"/>
  <c r="C16" i="1" s="1"/>
  <c r="O5" i="8"/>
  <c r="J15" i="27" l="1"/>
  <c r="J15" i="26"/>
  <c r="J15" i="28"/>
  <c r="J15" i="32"/>
  <c r="H15" i="26"/>
  <c r="H15" i="27"/>
  <c r="H15" i="32"/>
  <c r="H15" i="28"/>
  <c r="G15" i="32"/>
  <c r="G15" i="26"/>
  <c r="G15" i="28"/>
  <c r="G15" i="27"/>
  <c r="N15" i="26"/>
  <c r="N15" i="28"/>
  <c r="N15" i="32"/>
  <c r="N15" i="27"/>
  <c r="F15" i="26"/>
  <c r="F15" i="32"/>
  <c r="F15" i="27"/>
  <c r="F15" i="28"/>
  <c r="I15" i="27"/>
  <c r="I15" i="26"/>
  <c r="I15" i="28"/>
  <c r="I15" i="32"/>
  <c r="O15" i="26"/>
  <c r="O15" i="32"/>
  <c r="O15" i="27"/>
  <c r="O15" i="28"/>
  <c r="M15" i="32"/>
  <c r="M15" i="27"/>
  <c r="M15" i="28"/>
  <c r="M15" i="26"/>
  <c r="E15" i="32"/>
  <c r="E15" i="27"/>
  <c r="E15" i="28"/>
  <c r="E15" i="26"/>
  <c r="L15" i="28"/>
  <c r="L15" i="32"/>
  <c r="L15" i="26"/>
  <c r="L15" i="27"/>
  <c r="D15" i="28"/>
  <c r="D15" i="32"/>
  <c r="D15" i="27"/>
  <c r="D15" i="26"/>
  <c r="C24" i="21"/>
  <c r="K15" i="32"/>
  <c r="K15" i="26"/>
  <c r="K15" i="28"/>
  <c r="K15" i="27"/>
  <c r="C140" i="32"/>
  <c r="F97" i="1"/>
  <c r="D140" i="32" s="1"/>
  <c r="G97" i="1"/>
  <c r="E140" i="32" s="1"/>
  <c r="H97" i="1"/>
  <c r="F140" i="32" s="1"/>
  <c r="I97" i="1"/>
  <c r="G140" i="32" s="1"/>
  <c r="J97" i="1"/>
  <c r="H140" i="32" s="1"/>
  <c r="K97" i="1"/>
  <c r="I140" i="32" s="1"/>
  <c r="L97" i="1"/>
  <c r="J140" i="32" s="1"/>
  <c r="M97" i="1"/>
  <c r="N97" i="1"/>
  <c r="L140" i="32" s="1"/>
  <c r="O97" i="1"/>
  <c r="M140" i="32" s="1"/>
  <c r="F98" i="1"/>
  <c r="D141" i="32" s="1"/>
  <c r="G98" i="1"/>
  <c r="E141" i="32" s="1"/>
  <c r="H98" i="1"/>
  <c r="F141" i="32" s="1"/>
  <c r="I98" i="1"/>
  <c r="G141" i="32" s="1"/>
  <c r="J98" i="1"/>
  <c r="H141" i="32" s="1"/>
  <c r="K98" i="1"/>
  <c r="I141" i="32" s="1"/>
  <c r="L98" i="1"/>
  <c r="J141" i="32" s="1"/>
  <c r="M98" i="1"/>
  <c r="K141" i="32" s="1"/>
  <c r="N98" i="1"/>
  <c r="L141" i="32" s="1"/>
  <c r="O98" i="1"/>
  <c r="M141" i="32" s="1"/>
  <c r="F99" i="1"/>
  <c r="D142" i="32" s="1"/>
  <c r="G99" i="1"/>
  <c r="E142" i="32" s="1"/>
  <c r="H99" i="1"/>
  <c r="F142" i="32" s="1"/>
  <c r="I99" i="1"/>
  <c r="G142" i="32" s="1"/>
  <c r="J99" i="1"/>
  <c r="H142" i="32" s="1"/>
  <c r="K99" i="1"/>
  <c r="I142" i="32" s="1"/>
  <c r="L99" i="1"/>
  <c r="J142" i="32" s="1"/>
  <c r="M99" i="1"/>
  <c r="K142" i="32" s="1"/>
  <c r="N99" i="1"/>
  <c r="L142" i="32" s="1"/>
  <c r="O99" i="1"/>
  <c r="M142" i="32" s="1"/>
  <c r="C143" i="32"/>
  <c r="F100" i="1"/>
  <c r="D143" i="32" s="1"/>
  <c r="G100" i="1"/>
  <c r="H100" i="1"/>
  <c r="F143" i="32" s="1"/>
  <c r="I100" i="1"/>
  <c r="G143" i="32" s="1"/>
  <c r="J100" i="1"/>
  <c r="H143" i="32" s="1"/>
  <c r="K100" i="1"/>
  <c r="I143" i="32" s="1"/>
  <c r="L100" i="1"/>
  <c r="J143" i="32" s="1"/>
  <c r="M100" i="1"/>
  <c r="K143" i="32" s="1"/>
  <c r="N100" i="1"/>
  <c r="O100" i="1"/>
  <c r="M143" i="32" s="1"/>
  <c r="C144" i="32"/>
  <c r="F101" i="1"/>
  <c r="D144" i="32" s="1"/>
  <c r="G101" i="1"/>
  <c r="E144" i="32" s="1"/>
  <c r="H101" i="1"/>
  <c r="F144" i="32" s="1"/>
  <c r="I101" i="1"/>
  <c r="G144" i="32" s="1"/>
  <c r="J101" i="1"/>
  <c r="H144" i="32" s="1"/>
  <c r="K101" i="1"/>
  <c r="I144" i="32" s="1"/>
  <c r="L101" i="1"/>
  <c r="J144" i="32" s="1"/>
  <c r="M101" i="1"/>
  <c r="K144" i="32" s="1"/>
  <c r="N101" i="1"/>
  <c r="L144" i="32" s="1"/>
  <c r="O101" i="1"/>
  <c r="M144" i="32" s="1"/>
  <c r="C145" i="32"/>
  <c r="F102" i="1"/>
  <c r="D145" i="32" s="1"/>
  <c r="G102" i="1"/>
  <c r="E145" i="32" s="1"/>
  <c r="H102" i="1"/>
  <c r="F145" i="32" s="1"/>
  <c r="I102" i="1"/>
  <c r="J102" i="1"/>
  <c r="H145" i="32" s="1"/>
  <c r="K102" i="1"/>
  <c r="I145" i="32" s="1"/>
  <c r="L102" i="1"/>
  <c r="J145" i="32" s="1"/>
  <c r="M102" i="1"/>
  <c r="K145" i="32" s="1"/>
  <c r="N102" i="1"/>
  <c r="L145" i="32" s="1"/>
  <c r="O102" i="1"/>
  <c r="M145" i="32" s="1"/>
  <c r="F103" i="1"/>
  <c r="D146" i="32" s="1"/>
  <c r="G103" i="1"/>
  <c r="E146" i="32" s="1"/>
  <c r="H103" i="1"/>
  <c r="F146" i="32" s="1"/>
  <c r="I103" i="1"/>
  <c r="G146" i="32" s="1"/>
  <c r="J103" i="1"/>
  <c r="H146" i="32" s="1"/>
  <c r="K103" i="1"/>
  <c r="I146" i="32" s="1"/>
  <c r="L103" i="1"/>
  <c r="J146" i="32" s="1"/>
  <c r="M103" i="1"/>
  <c r="K146" i="32" s="1"/>
  <c r="N103" i="1"/>
  <c r="O103" i="1"/>
  <c r="M146" i="32" s="1"/>
  <c r="F104" i="1"/>
  <c r="D147" i="32" s="1"/>
  <c r="G104" i="1"/>
  <c r="E147" i="32" s="1"/>
  <c r="H104" i="1"/>
  <c r="F147" i="32" s="1"/>
  <c r="I104" i="1"/>
  <c r="G147" i="32" s="1"/>
  <c r="J104" i="1"/>
  <c r="H147" i="32" s="1"/>
  <c r="K104" i="1"/>
  <c r="I147" i="32" s="1"/>
  <c r="L104" i="1"/>
  <c r="M104" i="1"/>
  <c r="K147" i="32" s="1"/>
  <c r="N104" i="1"/>
  <c r="L147" i="32" s="1"/>
  <c r="O104" i="1"/>
  <c r="M147" i="32" s="1"/>
  <c r="F105" i="1"/>
  <c r="D148" i="32" s="1"/>
  <c r="G105" i="1"/>
  <c r="E148" i="32" s="1"/>
  <c r="H105" i="1"/>
  <c r="F148" i="32" s="1"/>
  <c r="I105" i="1"/>
  <c r="G148" i="32" s="1"/>
  <c r="J105" i="1"/>
  <c r="K105" i="1"/>
  <c r="I148" i="32" s="1"/>
  <c r="L105" i="1"/>
  <c r="J148" i="32" s="1"/>
  <c r="M105" i="1"/>
  <c r="K148" i="32" s="1"/>
  <c r="N105" i="1"/>
  <c r="L148" i="32" s="1"/>
  <c r="O105" i="1"/>
  <c r="M148" i="32" s="1"/>
  <c r="F106" i="1"/>
  <c r="D149" i="32" s="1"/>
  <c r="G106" i="1"/>
  <c r="E149" i="32" s="1"/>
  <c r="H106" i="1"/>
  <c r="F149" i="32" s="1"/>
  <c r="I106" i="1"/>
  <c r="G149" i="32" s="1"/>
  <c r="J106" i="1"/>
  <c r="H149" i="32" s="1"/>
  <c r="K106" i="1"/>
  <c r="I149" i="32" s="1"/>
  <c r="L106" i="1"/>
  <c r="J149" i="32" s="1"/>
  <c r="M106" i="1"/>
  <c r="K149" i="32" s="1"/>
  <c r="N106" i="1"/>
  <c r="L149" i="32" s="1"/>
  <c r="O106" i="1"/>
  <c r="M149" i="32" s="1"/>
  <c r="F107" i="1"/>
  <c r="D150" i="32" s="1"/>
  <c r="G107" i="1"/>
  <c r="H107" i="1"/>
  <c r="F150" i="32" s="1"/>
  <c r="I107" i="1"/>
  <c r="G150" i="32" s="1"/>
  <c r="J107" i="1"/>
  <c r="H150" i="32" s="1"/>
  <c r="K107" i="1"/>
  <c r="I150" i="32" s="1"/>
  <c r="L107" i="1"/>
  <c r="J150" i="32" s="1"/>
  <c r="M107" i="1"/>
  <c r="K150" i="32" s="1"/>
  <c r="N107" i="1"/>
  <c r="L150" i="32" s="1"/>
  <c r="O107" i="1"/>
  <c r="M150" i="32" s="1"/>
  <c r="F96" i="1"/>
  <c r="G96" i="1"/>
  <c r="E139" i="32" s="1"/>
  <c r="H96" i="1"/>
  <c r="F139" i="32" s="1"/>
  <c r="I96" i="1"/>
  <c r="G139" i="32" s="1"/>
  <c r="J96" i="1"/>
  <c r="H139" i="32" s="1"/>
  <c r="K96" i="1"/>
  <c r="I139" i="32" s="1"/>
  <c r="L96" i="1"/>
  <c r="J139" i="32" s="1"/>
  <c r="M96" i="1"/>
  <c r="K139" i="32" s="1"/>
  <c r="N96" i="1"/>
  <c r="L139" i="32" s="1"/>
  <c r="O96" i="1"/>
  <c r="M139" i="32" s="1"/>
  <c r="W96" i="1"/>
  <c r="P3" i="9" s="1"/>
  <c r="O3" i="9" s="1"/>
  <c r="F84" i="1"/>
  <c r="D140" i="28" s="1"/>
  <c r="G84" i="1"/>
  <c r="E140" i="28" s="1"/>
  <c r="H84" i="1"/>
  <c r="F140" i="28" s="1"/>
  <c r="I84" i="1"/>
  <c r="G140" i="28" s="1"/>
  <c r="J84" i="1"/>
  <c r="K84" i="1"/>
  <c r="I140" i="28" s="1"/>
  <c r="L84" i="1"/>
  <c r="J140" i="28" s="1"/>
  <c r="M84" i="1"/>
  <c r="K140" i="28" s="1"/>
  <c r="N84" i="1"/>
  <c r="L140" i="28" s="1"/>
  <c r="O84" i="1"/>
  <c r="M140" i="28" s="1"/>
  <c r="F85" i="1"/>
  <c r="D141" i="28" s="1"/>
  <c r="G85" i="1"/>
  <c r="E141" i="28" s="1"/>
  <c r="H85" i="1"/>
  <c r="F141" i="28" s="1"/>
  <c r="I85" i="1"/>
  <c r="G141" i="28" s="1"/>
  <c r="J85" i="1"/>
  <c r="H141" i="28" s="1"/>
  <c r="K85" i="1"/>
  <c r="I141" i="28" s="1"/>
  <c r="L85" i="1"/>
  <c r="J141" i="28" s="1"/>
  <c r="M85" i="1"/>
  <c r="K141" i="28" s="1"/>
  <c r="N85" i="1"/>
  <c r="L141" i="28" s="1"/>
  <c r="O85" i="1"/>
  <c r="M141" i="28" s="1"/>
  <c r="C142" i="28"/>
  <c r="F86" i="1"/>
  <c r="D142" i="28" s="1"/>
  <c r="G86" i="1"/>
  <c r="E142" i="28" s="1"/>
  <c r="H86" i="1"/>
  <c r="F142" i="28" s="1"/>
  <c r="I86" i="1"/>
  <c r="G142" i="28" s="1"/>
  <c r="J86" i="1"/>
  <c r="H142" i="28" s="1"/>
  <c r="K86" i="1"/>
  <c r="I142" i="28" s="1"/>
  <c r="L86" i="1"/>
  <c r="J142" i="28" s="1"/>
  <c r="M86" i="1"/>
  <c r="K142" i="28" s="1"/>
  <c r="N86" i="1"/>
  <c r="L142" i="28" s="1"/>
  <c r="O86" i="1"/>
  <c r="M142" i="28" s="1"/>
  <c r="F87" i="1"/>
  <c r="D143" i="28" s="1"/>
  <c r="G87" i="1"/>
  <c r="E143" i="28" s="1"/>
  <c r="H87" i="1"/>
  <c r="F143" i="28" s="1"/>
  <c r="I87" i="1"/>
  <c r="G143" i="28" s="1"/>
  <c r="J87" i="1"/>
  <c r="H143" i="28" s="1"/>
  <c r="K87" i="1"/>
  <c r="I143" i="28" s="1"/>
  <c r="L87" i="1"/>
  <c r="J143" i="28" s="1"/>
  <c r="M87" i="1"/>
  <c r="K143" i="28" s="1"/>
  <c r="N87" i="1"/>
  <c r="L143" i="28" s="1"/>
  <c r="O87" i="1"/>
  <c r="M143" i="28" s="1"/>
  <c r="F88" i="1"/>
  <c r="D144" i="28" s="1"/>
  <c r="G88" i="1"/>
  <c r="E144" i="28" s="1"/>
  <c r="H88" i="1"/>
  <c r="F144" i="28" s="1"/>
  <c r="I88" i="1"/>
  <c r="G144" i="28" s="1"/>
  <c r="J88" i="1"/>
  <c r="H144" i="28" s="1"/>
  <c r="K88" i="1"/>
  <c r="I144" i="28" s="1"/>
  <c r="L88" i="1"/>
  <c r="J144" i="28" s="1"/>
  <c r="M88" i="1"/>
  <c r="K144" i="28" s="1"/>
  <c r="N88" i="1"/>
  <c r="L144" i="28" s="1"/>
  <c r="O88" i="1"/>
  <c r="M144" i="28" s="1"/>
  <c r="C145" i="28"/>
  <c r="F89" i="1"/>
  <c r="D145" i="28" s="1"/>
  <c r="G89" i="1"/>
  <c r="E145" i="28" s="1"/>
  <c r="H89" i="1"/>
  <c r="F145" i="28" s="1"/>
  <c r="I89" i="1"/>
  <c r="G145" i="28" s="1"/>
  <c r="J89" i="1"/>
  <c r="H145" i="28" s="1"/>
  <c r="K89" i="1"/>
  <c r="I145" i="28" s="1"/>
  <c r="L89" i="1"/>
  <c r="J145" i="28" s="1"/>
  <c r="M89" i="1"/>
  <c r="K145" i="28" s="1"/>
  <c r="N89" i="1"/>
  <c r="L145" i="28" s="1"/>
  <c r="O89" i="1"/>
  <c r="M145" i="28" s="1"/>
  <c r="C146" i="28"/>
  <c r="F90" i="1"/>
  <c r="D146" i="28" s="1"/>
  <c r="G90" i="1"/>
  <c r="E146" i="28" s="1"/>
  <c r="H90" i="1"/>
  <c r="F146" i="28" s="1"/>
  <c r="I90" i="1"/>
  <c r="G146" i="28" s="1"/>
  <c r="J90" i="1"/>
  <c r="H146" i="28" s="1"/>
  <c r="K90" i="1"/>
  <c r="I146" i="28" s="1"/>
  <c r="L90" i="1"/>
  <c r="J146" i="28" s="1"/>
  <c r="M90" i="1"/>
  <c r="K146" i="28" s="1"/>
  <c r="N90" i="1"/>
  <c r="L146" i="28" s="1"/>
  <c r="O90" i="1"/>
  <c r="M146" i="28" s="1"/>
  <c r="C147" i="28"/>
  <c r="F91" i="1"/>
  <c r="D147" i="28" s="1"/>
  <c r="G91" i="1"/>
  <c r="E147" i="28" s="1"/>
  <c r="H91" i="1"/>
  <c r="F147" i="28" s="1"/>
  <c r="I91" i="1"/>
  <c r="G147" i="28" s="1"/>
  <c r="J91" i="1"/>
  <c r="H147" i="28" s="1"/>
  <c r="K91" i="1"/>
  <c r="I147" i="28" s="1"/>
  <c r="L91" i="1"/>
  <c r="J147" i="28" s="1"/>
  <c r="M91" i="1"/>
  <c r="K147" i="28" s="1"/>
  <c r="N91" i="1"/>
  <c r="L147" i="28" s="1"/>
  <c r="O91" i="1"/>
  <c r="M147" i="28" s="1"/>
  <c r="F92" i="1"/>
  <c r="D148" i="28" s="1"/>
  <c r="G92" i="1"/>
  <c r="E148" i="28" s="1"/>
  <c r="H92" i="1"/>
  <c r="F148" i="28" s="1"/>
  <c r="I92" i="1"/>
  <c r="G148" i="28" s="1"/>
  <c r="J92" i="1"/>
  <c r="H148" i="28" s="1"/>
  <c r="K92" i="1"/>
  <c r="I148" i="28" s="1"/>
  <c r="L92" i="1"/>
  <c r="J148" i="28" s="1"/>
  <c r="M92" i="1"/>
  <c r="K148" i="28" s="1"/>
  <c r="N92" i="1"/>
  <c r="L148" i="28" s="1"/>
  <c r="O92" i="1"/>
  <c r="M148" i="28" s="1"/>
  <c r="F93" i="1"/>
  <c r="D149" i="28" s="1"/>
  <c r="G93" i="1"/>
  <c r="E149" i="28" s="1"/>
  <c r="H93" i="1"/>
  <c r="F149" i="28" s="1"/>
  <c r="I93" i="1"/>
  <c r="G149" i="28" s="1"/>
  <c r="J93" i="1"/>
  <c r="K93" i="1"/>
  <c r="I149" i="28" s="1"/>
  <c r="L93" i="1"/>
  <c r="J149" i="28" s="1"/>
  <c r="M93" i="1"/>
  <c r="K149" i="28" s="1"/>
  <c r="N93" i="1"/>
  <c r="L149" i="28" s="1"/>
  <c r="O93" i="1"/>
  <c r="M149" i="28" s="1"/>
  <c r="C150" i="28"/>
  <c r="F94" i="1"/>
  <c r="D150" i="28" s="1"/>
  <c r="G94" i="1"/>
  <c r="E150" i="28" s="1"/>
  <c r="H94" i="1"/>
  <c r="F150" i="28" s="1"/>
  <c r="I94" i="1"/>
  <c r="G150" i="28" s="1"/>
  <c r="J94" i="1"/>
  <c r="H150" i="28" s="1"/>
  <c r="K94" i="1"/>
  <c r="I150" i="28" s="1"/>
  <c r="L94" i="1"/>
  <c r="J150" i="28" s="1"/>
  <c r="M94" i="1"/>
  <c r="K150" i="28" s="1"/>
  <c r="N94" i="1"/>
  <c r="L150" i="28" s="1"/>
  <c r="O94" i="1"/>
  <c r="M150" i="28" s="1"/>
  <c r="F83" i="1"/>
  <c r="G83" i="1"/>
  <c r="E139" i="28" s="1"/>
  <c r="H83" i="1"/>
  <c r="F139" i="28" s="1"/>
  <c r="I83" i="1"/>
  <c r="G139" i="28" s="1"/>
  <c r="J83" i="1"/>
  <c r="H139" i="28" s="1"/>
  <c r="K83" i="1"/>
  <c r="I139" i="28" s="1"/>
  <c r="L83" i="1"/>
  <c r="J139" i="28" s="1"/>
  <c r="M83" i="1"/>
  <c r="K139" i="28" s="1"/>
  <c r="N83" i="1"/>
  <c r="L139" i="28" s="1"/>
  <c r="O83" i="1"/>
  <c r="M139" i="28" s="1"/>
  <c r="W83" i="1"/>
  <c r="C140" i="31"/>
  <c r="F71" i="1"/>
  <c r="D140" i="31" s="1"/>
  <c r="G71" i="1"/>
  <c r="E140" i="31" s="1"/>
  <c r="H71" i="1"/>
  <c r="F140" i="31" s="1"/>
  <c r="I71" i="1"/>
  <c r="G140" i="31" s="1"/>
  <c r="J71" i="1"/>
  <c r="H140" i="31" s="1"/>
  <c r="K71" i="1"/>
  <c r="I140" i="31" s="1"/>
  <c r="L71" i="1"/>
  <c r="J140" i="31" s="1"/>
  <c r="M71" i="1"/>
  <c r="K140" i="31" s="1"/>
  <c r="N71" i="1"/>
  <c r="L140" i="31" s="1"/>
  <c r="O71" i="1"/>
  <c r="M140" i="31" s="1"/>
  <c r="C141" i="31"/>
  <c r="F72" i="1"/>
  <c r="D141" i="31" s="1"/>
  <c r="G72" i="1"/>
  <c r="E141" i="31" s="1"/>
  <c r="H72" i="1"/>
  <c r="F141" i="31" s="1"/>
  <c r="I72" i="1"/>
  <c r="G141" i="31" s="1"/>
  <c r="J72" i="1"/>
  <c r="H141" i="31" s="1"/>
  <c r="K72" i="1"/>
  <c r="I141" i="31" s="1"/>
  <c r="L72" i="1"/>
  <c r="J141" i="31" s="1"/>
  <c r="M72" i="1"/>
  <c r="K141" i="31" s="1"/>
  <c r="N72" i="1"/>
  <c r="L141" i="31" s="1"/>
  <c r="O72" i="1"/>
  <c r="M141" i="31" s="1"/>
  <c r="F73" i="1"/>
  <c r="D142" i="31" s="1"/>
  <c r="G73" i="1"/>
  <c r="E142" i="31" s="1"/>
  <c r="H73" i="1"/>
  <c r="F142" i="31" s="1"/>
  <c r="I73" i="1"/>
  <c r="G142" i="31" s="1"/>
  <c r="J73" i="1"/>
  <c r="H142" i="31" s="1"/>
  <c r="K73" i="1"/>
  <c r="I142" i="31" s="1"/>
  <c r="L73" i="1"/>
  <c r="J142" i="31" s="1"/>
  <c r="M73" i="1"/>
  <c r="K142" i="31" s="1"/>
  <c r="N73" i="1"/>
  <c r="L142" i="31" s="1"/>
  <c r="O73" i="1"/>
  <c r="M142" i="31" s="1"/>
  <c r="F74" i="1"/>
  <c r="D143" i="31" s="1"/>
  <c r="G74" i="1"/>
  <c r="E143" i="31" s="1"/>
  <c r="H74" i="1"/>
  <c r="F143" i="31" s="1"/>
  <c r="I74" i="1"/>
  <c r="G143" i="31" s="1"/>
  <c r="J74" i="1"/>
  <c r="H143" i="31" s="1"/>
  <c r="K74" i="1"/>
  <c r="I143" i="31" s="1"/>
  <c r="L74" i="1"/>
  <c r="J143" i="31" s="1"/>
  <c r="M74" i="1"/>
  <c r="K143" i="31" s="1"/>
  <c r="N74" i="1"/>
  <c r="L143" i="31" s="1"/>
  <c r="O74" i="1"/>
  <c r="M143" i="31" s="1"/>
  <c r="F75" i="1"/>
  <c r="D144" i="31" s="1"/>
  <c r="G75" i="1"/>
  <c r="E144" i="31" s="1"/>
  <c r="H75" i="1"/>
  <c r="F144" i="31" s="1"/>
  <c r="I75" i="1"/>
  <c r="J75" i="1"/>
  <c r="H144" i="31" s="1"/>
  <c r="K75" i="1"/>
  <c r="I144" i="31" s="1"/>
  <c r="L75" i="1"/>
  <c r="J144" i="31" s="1"/>
  <c r="M75" i="1"/>
  <c r="K144" i="31" s="1"/>
  <c r="N75" i="1"/>
  <c r="L144" i="31" s="1"/>
  <c r="O75" i="1"/>
  <c r="M144" i="31" s="1"/>
  <c r="F76" i="1"/>
  <c r="D145" i="31" s="1"/>
  <c r="G76" i="1"/>
  <c r="E145" i="31" s="1"/>
  <c r="H76" i="1"/>
  <c r="F145" i="31" s="1"/>
  <c r="I76" i="1"/>
  <c r="G145" i="31" s="1"/>
  <c r="J76" i="1"/>
  <c r="H145" i="31" s="1"/>
  <c r="K76" i="1"/>
  <c r="I145" i="31" s="1"/>
  <c r="L76" i="1"/>
  <c r="J145" i="31" s="1"/>
  <c r="M76" i="1"/>
  <c r="K145" i="31" s="1"/>
  <c r="N76" i="1"/>
  <c r="L145" i="31" s="1"/>
  <c r="O76" i="1"/>
  <c r="M145" i="31" s="1"/>
  <c r="F77" i="1"/>
  <c r="D146" i="31" s="1"/>
  <c r="G77" i="1"/>
  <c r="E146" i="31" s="1"/>
  <c r="H77" i="1"/>
  <c r="F146" i="31" s="1"/>
  <c r="I77" i="1"/>
  <c r="G146" i="31" s="1"/>
  <c r="J77" i="1"/>
  <c r="H146" i="31" s="1"/>
  <c r="K77" i="1"/>
  <c r="I146" i="31" s="1"/>
  <c r="L77" i="1"/>
  <c r="J146" i="31" s="1"/>
  <c r="M77" i="1"/>
  <c r="K146" i="31" s="1"/>
  <c r="N77" i="1"/>
  <c r="L146" i="31" s="1"/>
  <c r="O77" i="1"/>
  <c r="M146" i="31" s="1"/>
  <c r="F78" i="1"/>
  <c r="D147" i="31" s="1"/>
  <c r="G78" i="1"/>
  <c r="E147" i="31" s="1"/>
  <c r="H78" i="1"/>
  <c r="F147" i="31" s="1"/>
  <c r="I78" i="1"/>
  <c r="G147" i="31" s="1"/>
  <c r="J78" i="1"/>
  <c r="H147" i="31" s="1"/>
  <c r="K78" i="1"/>
  <c r="I147" i="31" s="1"/>
  <c r="L78" i="1"/>
  <c r="J147" i="31" s="1"/>
  <c r="M78" i="1"/>
  <c r="K147" i="31" s="1"/>
  <c r="N78" i="1"/>
  <c r="L147" i="31" s="1"/>
  <c r="O78" i="1"/>
  <c r="M147" i="31" s="1"/>
  <c r="F79" i="1"/>
  <c r="D148" i="31" s="1"/>
  <c r="G79" i="1"/>
  <c r="E148" i="31" s="1"/>
  <c r="H79" i="1"/>
  <c r="F148" i="31" s="1"/>
  <c r="I79" i="1"/>
  <c r="G148" i="31" s="1"/>
  <c r="J79" i="1"/>
  <c r="H148" i="31" s="1"/>
  <c r="K79" i="1"/>
  <c r="I148" i="31" s="1"/>
  <c r="L79" i="1"/>
  <c r="J148" i="31" s="1"/>
  <c r="M79" i="1"/>
  <c r="K148" i="31" s="1"/>
  <c r="N79" i="1"/>
  <c r="L148" i="31" s="1"/>
  <c r="O79" i="1"/>
  <c r="M148" i="31" s="1"/>
  <c r="F80" i="1"/>
  <c r="D149" i="31" s="1"/>
  <c r="G80" i="1"/>
  <c r="E149" i="31" s="1"/>
  <c r="H80" i="1"/>
  <c r="F149" i="31" s="1"/>
  <c r="I80" i="1"/>
  <c r="G149" i="31" s="1"/>
  <c r="J80" i="1"/>
  <c r="H149" i="31" s="1"/>
  <c r="K80" i="1"/>
  <c r="I149" i="31" s="1"/>
  <c r="L80" i="1"/>
  <c r="J149" i="31" s="1"/>
  <c r="M80" i="1"/>
  <c r="K149" i="31" s="1"/>
  <c r="N80" i="1"/>
  <c r="L149" i="31" s="1"/>
  <c r="O80" i="1"/>
  <c r="M149" i="31" s="1"/>
  <c r="C150" i="31"/>
  <c r="F81" i="1"/>
  <c r="D150" i="31" s="1"/>
  <c r="G81" i="1"/>
  <c r="E150" i="31" s="1"/>
  <c r="H81" i="1"/>
  <c r="F150" i="31" s="1"/>
  <c r="I81" i="1"/>
  <c r="G150" i="31" s="1"/>
  <c r="J81" i="1"/>
  <c r="H150" i="31" s="1"/>
  <c r="K81" i="1"/>
  <c r="I150" i="31" s="1"/>
  <c r="L81" i="1"/>
  <c r="J150" i="31" s="1"/>
  <c r="M81" i="1"/>
  <c r="K150" i="31" s="1"/>
  <c r="N81" i="1"/>
  <c r="L150" i="31" s="1"/>
  <c r="O81" i="1"/>
  <c r="M150" i="31" s="1"/>
  <c r="F70" i="1"/>
  <c r="D139" i="31" s="1"/>
  <c r="G70" i="1"/>
  <c r="E139" i="31" s="1"/>
  <c r="H70" i="1"/>
  <c r="F139" i="31" s="1"/>
  <c r="I70" i="1"/>
  <c r="G139" i="31" s="1"/>
  <c r="J70" i="1"/>
  <c r="H139" i="31" s="1"/>
  <c r="K70" i="1"/>
  <c r="I139" i="31" s="1"/>
  <c r="L70" i="1"/>
  <c r="J139" i="31" s="1"/>
  <c r="M70" i="1"/>
  <c r="K139" i="31" s="1"/>
  <c r="N70" i="1"/>
  <c r="L139" i="31" s="1"/>
  <c r="O70" i="1"/>
  <c r="M139" i="31" s="1"/>
  <c r="W70" i="1"/>
  <c r="P3" i="8" s="1"/>
  <c r="O3" i="8" s="1"/>
  <c r="C140" i="27"/>
  <c r="F58" i="1"/>
  <c r="D140" i="27" s="1"/>
  <c r="G58" i="1"/>
  <c r="H58" i="1"/>
  <c r="F140" i="27" s="1"/>
  <c r="I58" i="1"/>
  <c r="G140" i="27" s="1"/>
  <c r="J58" i="1"/>
  <c r="H140" i="27" s="1"/>
  <c r="K58" i="1"/>
  <c r="I140" i="27" s="1"/>
  <c r="L58" i="1"/>
  <c r="J140" i="27" s="1"/>
  <c r="M58" i="1"/>
  <c r="K140" i="27" s="1"/>
  <c r="N58" i="1"/>
  <c r="L140" i="27" s="1"/>
  <c r="O58" i="1"/>
  <c r="M140" i="27" s="1"/>
  <c r="F59" i="1"/>
  <c r="D141" i="27" s="1"/>
  <c r="G59" i="1"/>
  <c r="E141" i="27" s="1"/>
  <c r="H59" i="1"/>
  <c r="F141" i="27" s="1"/>
  <c r="I59" i="1"/>
  <c r="G141" i="27" s="1"/>
  <c r="J59" i="1"/>
  <c r="H141" i="27" s="1"/>
  <c r="K59" i="1"/>
  <c r="I141" i="27" s="1"/>
  <c r="L59" i="1"/>
  <c r="J141" i="27" s="1"/>
  <c r="M59" i="1"/>
  <c r="K141" i="27" s="1"/>
  <c r="N59" i="1"/>
  <c r="L141" i="27" s="1"/>
  <c r="O59" i="1"/>
  <c r="M141" i="27" s="1"/>
  <c r="C142" i="27"/>
  <c r="F60" i="1"/>
  <c r="D142" i="27" s="1"/>
  <c r="G60" i="1"/>
  <c r="E142" i="27" s="1"/>
  <c r="H60" i="1"/>
  <c r="F142" i="27" s="1"/>
  <c r="I60" i="1"/>
  <c r="G142" i="27" s="1"/>
  <c r="J60" i="1"/>
  <c r="K60" i="1"/>
  <c r="I142" i="27" s="1"/>
  <c r="L60" i="1"/>
  <c r="J142" i="27" s="1"/>
  <c r="M60" i="1"/>
  <c r="K142" i="27" s="1"/>
  <c r="N60" i="1"/>
  <c r="L142" i="27" s="1"/>
  <c r="O60" i="1"/>
  <c r="M142" i="27" s="1"/>
  <c r="F61" i="1"/>
  <c r="D143" i="27" s="1"/>
  <c r="G61" i="1"/>
  <c r="E143" i="27" s="1"/>
  <c r="H61" i="1"/>
  <c r="F143" i="27" s="1"/>
  <c r="I61" i="1"/>
  <c r="G143" i="27" s="1"/>
  <c r="J61" i="1"/>
  <c r="H143" i="27" s="1"/>
  <c r="K61" i="1"/>
  <c r="I143" i="27" s="1"/>
  <c r="L61" i="1"/>
  <c r="J143" i="27" s="1"/>
  <c r="M61" i="1"/>
  <c r="K143" i="27" s="1"/>
  <c r="N61" i="1"/>
  <c r="L143" i="27" s="1"/>
  <c r="O61" i="1"/>
  <c r="F62" i="1"/>
  <c r="D144" i="27" s="1"/>
  <c r="G62" i="1"/>
  <c r="E144" i="27" s="1"/>
  <c r="H62" i="1"/>
  <c r="F144" i="27" s="1"/>
  <c r="I62" i="1"/>
  <c r="G144" i="27" s="1"/>
  <c r="J62" i="1"/>
  <c r="H144" i="27" s="1"/>
  <c r="K62" i="1"/>
  <c r="I144" i="27" s="1"/>
  <c r="L62" i="1"/>
  <c r="J144" i="27" s="1"/>
  <c r="M62" i="1"/>
  <c r="K144" i="27" s="1"/>
  <c r="N62" i="1"/>
  <c r="L144" i="27" s="1"/>
  <c r="O62" i="1"/>
  <c r="M144" i="27" s="1"/>
  <c r="F63" i="1"/>
  <c r="D145" i="27" s="1"/>
  <c r="G63" i="1"/>
  <c r="E145" i="27" s="1"/>
  <c r="H63" i="1"/>
  <c r="F145" i="27" s="1"/>
  <c r="I63" i="1"/>
  <c r="G145" i="27" s="1"/>
  <c r="J63" i="1"/>
  <c r="H145" i="27" s="1"/>
  <c r="K63" i="1"/>
  <c r="I145" i="27" s="1"/>
  <c r="L63" i="1"/>
  <c r="M63" i="1"/>
  <c r="K145" i="27" s="1"/>
  <c r="N63" i="1"/>
  <c r="L145" i="27" s="1"/>
  <c r="O63" i="1"/>
  <c r="M145" i="27" s="1"/>
  <c r="F64" i="1"/>
  <c r="D146" i="27" s="1"/>
  <c r="G64" i="1"/>
  <c r="E146" i="27" s="1"/>
  <c r="H64" i="1"/>
  <c r="F146" i="27" s="1"/>
  <c r="I64" i="1"/>
  <c r="G146" i="27" s="1"/>
  <c r="J64" i="1"/>
  <c r="H146" i="27" s="1"/>
  <c r="K64" i="1"/>
  <c r="I146" i="27" s="1"/>
  <c r="L64" i="1"/>
  <c r="J146" i="27" s="1"/>
  <c r="M64" i="1"/>
  <c r="K146" i="27" s="1"/>
  <c r="N64" i="1"/>
  <c r="L146" i="27" s="1"/>
  <c r="O64" i="1"/>
  <c r="M146" i="27" s="1"/>
  <c r="C147" i="27"/>
  <c r="F65" i="1"/>
  <c r="D147" i="27" s="1"/>
  <c r="G65" i="1"/>
  <c r="E147" i="27" s="1"/>
  <c r="H65" i="1"/>
  <c r="F147" i="27" s="1"/>
  <c r="I65" i="1"/>
  <c r="G147" i="27" s="1"/>
  <c r="J65" i="1"/>
  <c r="H147" i="27" s="1"/>
  <c r="K65" i="1"/>
  <c r="I147" i="27" s="1"/>
  <c r="L65" i="1"/>
  <c r="J147" i="27" s="1"/>
  <c r="M65" i="1"/>
  <c r="K147" i="27" s="1"/>
  <c r="N65" i="1"/>
  <c r="L147" i="27" s="1"/>
  <c r="O65" i="1"/>
  <c r="M147" i="27" s="1"/>
  <c r="F66" i="1"/>
  <c r="D148" i="27" s="1"/>
  <c r="G66" i="1"/>
  <c r="E148" i="27" s="1"/>
  <c r="H66" i="1"/>
  <c r="F148" i="27" s="1"/>
  <c r="I66" i="1"/>
  <c r="G148" i="27" s="1"/>
  <c r="J66" i="1"/>
  <c r="H148" i="27" s="1"/>
  <c r="K66" i="1"/>
  <c r="I148" i="27" s="1"/>
  <c r="L66" i="1"/>
  <c r="J148" i="27" s="1"/>
  <c r="M66" i="1"/>
  <c r="N66" i="1"/>
  <c r="L148" i="27" s="1"/>
  <c r="O66" i="1"/>
  <c r="M148" i="27" s="1"/>
  <c r="F67" i="1"/>
  <c r="D149" i="27" s="1"/>
  <c r="G67" i="1"/>
  <c r="E149" i="27" s="1"/>
  <c r="H67" i="1"/>
  <c r="F149" i="27" s="1"/>
  <c r="I67" i="1"/>
  <c r="G149" i="27" s="1"/>
  <c r="J67" i="1"/>
  <c r="H149" i="27" s="1"/>
  <c r="K67" i="1"/>
  <c r="I149" i="27" s="1"/>
  <c r="L67" i="1"/>
  <c r="J149" i="27" s="1"/>
  <c r="M67" i="1"/>
  <c r="K149" i="27" s="1"/>
  <c r="N67" i="1"/>
  <c r="L149" i="27" s="1"/>
  <c r="O67" i="1"/>
  <c r="M149" i="27" s="1"/>
  <c r="C150" i="27"/>
  <c r="F68" i="1"/>
  <c r="D150" i="27" s="1"/>
  <c r="G68" i="1"/>
  <c r="E150" i="27" s="1"/>
  <c r="H68" i="1"/>
  <c r="F150" i="27" s="1"/>
  <c r="I68" i="1"/>
  <c r="G150" i="27" s="1"/>
  <c r="J68" i="1"/>
  <c r="H150" i="27" s="1"/>
  <c r="K68" i="1"/>
  <c r="I150" i="27" s="1"/>
  <c r="L68" i="1"/>
  <c r="J150" i="27" s="1"/>
  <c r="M68" i="1"/>
  <c r="K150" i="27" s="1"/>
  <c r="N68" i="1"/>
  <c r="L150" i="27" s="1"/>
  <c r="O68" i="1"/>
  <c r="F57" i="1"/>
  <c r="D139" i="27" s="1"/>
  <c r="G57" i="1"/>
  <c r="E139" i="27" s="1"/>
  <c r="H57" i="1"/>
  <c r="F139" i="27" s="1"/>
  <c r="I57" i="1"/>
  <c r="G139" i="27" s="1"/>
  <c r="J57" i="1"/>
  <c r="H139" i="27" s="1"/>
  <c r="K57" i="1"/>
  <c r="I139" i="27" s="1"/>
  <c r="L57" i="1"/>
  <c r="J139" i="27" s="1"/>
  <c r="M57" i="1"/>
  <c r="K139" i="27" s="1"/>
  <c r="N57" i="1"/>
  <c r="L139" i="27" s="1"/>
  <c r="O57" i="1"/>
  <c r="M139" i="27" s="1"/>
  <c r="W57" i="1"/>
  <c r="F45" i="1"/>
  <c r="D140" i="30" s="1"/>
  <c r="G45" i="1"/>
  <c r="E140" i="30" s="1"/>
  <c r="H45" i="1"/>
  <c r="F140" i="30" s="1"/>
  <c r="I45" i="1"/>
  <c r="G140" i="30" s="1"/>
  <c r="J45" i="1"/>
  <c r="H140" i="30" s="1"/>
  <c r="K45" i="1"/>
  <c r="I140" i="30" s="1"/>
  <c r="L45" i="1"/>
  <c r="J140" i="30" s="1"/>
  <c r="M45" i="1"/>
  <c r="K140" i="30" s="1"/>
  <c r="N45" i="1"/>
  <c r="L140" i="30" s="1"/>
  <c r="O45" i="1"/>
  <c r="M140" i="30" s="1"/>
  <c r="F46" i="1"/>
  <c r="D141" i="30" s="1"/>
  <c r="G46" i="1"/>
  <c r="E141" i="30" s="1"/>
  <c r="H46" i="1"/>
  <c r="F141" i="30" s="1"/>
  <c r="I46" i="1"/>
  <c r="G141" i="30" s="1"/>
  <c r="J46" i="1"/>
  <c r="H141" i="30" s="1"/>
  <c r="K46" i="1"/>
  <c r="I141" i="30" s="1"/>
  <c r="L46" i="1"/>
  <c r="J141" i="30" s="1"/>
  <c r="M46" i="1"/>
  <c r="K141" i="30" s="1"/>
  <c r="N46" i="1"/>
  <c r="L141" i="30" s="1"/>
  <c r="O46" i="1"/>
  <c r="M141" i="30" s="1"/>
  <c r="F47" i="1"/>
  <c r="D142" i="30" s="1"/>
  <c r="G47" i="1"/>
  <c r="E142" i="30" s="1"/>
  <c r="H47" i="1"/>
  <c r="F142" i="30" s="1"/>
  <c r="I47" i="1"/>
  <c r="G142" i="30" s="1"/>
  <c r="J47" i="1"/>
  <c r="H142" i="30" s="1"/>
  <c r="K47" i="1"/>
  <c r="I142" i="30" s="1"/>
  <c r="L47" i="1"/>
  <c r="J142" i="30" s="1"/>
  <c r="M47" i="1"/>
  <c r="K142" i="30" s="1"/>
  <c r="N47" i="1"/>
  <c r="L142" i="30" s="1"/>
  <c r="O47" i="1"/>
  <c r="M142" i="30" s="1"/>
  <c r="F48" i="1"/>
  <c r="D143" i="30" s="1"/>
  <c r="G48" i="1"/>
  <c r="E143" i="30" s="1"/>
  <c r="H48" i="1"/>
  <c r="F143" i="30" s="1"/>
  <c r="I48" i="1"/>
  <c r="G143" i="30" s="1"/>
  <c r="J48" i="1"/>
  <c r="H143" i="30" s="1"/>
  <c r="K48" i="1"/>
  <c r="I143" i="30" s="1"/>
  <c r="L48" i="1"/>
  <c r="J143" i="30" s="1"/>
  <c r="M48" i="1"/>
  <c r="K143" i="30" s="1"/>
  <c r="N48" i="1"/>
  <c r="L143" i="30" s="1"/>
  <c r="O48" i="1"/>
  <c r="M143" i="30" s="1"/>
  <c r="F49" i="1"/>
  <c r="D144" i="30" s="1"/>
  <c r="G49" i="1"/>
  <c r="E144" i="30" s="1"/>
  <c r="H49" i="1"/>
  <c r="F144" i="30" s="1"/>
  <c r="I49" i="1"/>
  <c r="G144" i="30" s="1"/>
  <c r="J49" i="1"/>
  <c r="K49" i="1"/>
  <c r="I144" i="30" s="1"/>
  <c r="L49" i="1"/>
  <c r="J144" i="30" s="1"/>
  <c r="M49" i="1"/>
  <c r="K144" i="30" s="1"/>
  <c r="N49" i="1"/>
  <c r="L144" i="30" s="1"/>
  <c r="O49" i="1"/>
  <c r="M144" i="30" s="1"/>
  <c r="F50" i="1"/>
  <c r="D145" i="30" s="1"/>
  <c r="G50" i="1"/>
  <c r="E145" i="30" s="1"/>
  <c r="H50" i="1"/>
  <c r="I50" i="1"/>
  <c r="G145" i="30" s="1"/>
  <c r="J50" i="1"/>
  <c r="H145" i="30" s="1"/>
  <c r="K50" i="1"/>
  <c r="I145" i="30" s="1"/>
  <c r="L50" i="1"/>
  <c r="J145" i="30" s="1"/>
  <c r="M50" i="1"/>
  <c r="K145" i="30" s="1"/>
  <c r="N50" i="1"/>
  <c r="L145" i="30" s="1"/>
  <c r="O50" i="1"/>
  <c r="M145" i="30" s="1"/>
  <c r="F51" i="1"/>
  <c r="D146" i="30" s="1"/>
  <c r="G51" i="1"/>
  <c r="E146" i="30" s="1"/>
  <c r="H51" i="1"/>
  <c r="F146" i="30" s="1"/>
  <c r="I51" i="1"/>
  <c r="G146" i="30" s="1"/>
  <c r="J51" i="1"/>
  <c r="H146" i="30" s="1"/>
  <c r="K51" i="1"/>
  <c r="I146" i="30" s="1"/>
  <c r="L51" i="1"/>
  <c r="J146" i="30" s="1"/>
  <c r="M51" i="1"/>
  <c r="K146" i="30" s="1"/>
  <c r="N51" i="1"/>
  <c r="L146" i="30" s="1"/>
  <c r="O51" i="1"/>
  <c r="M146" i="30" s="1"/>
  <c r="F52" i="1"/>
  <c r="D147" i="30" s="1"/>
  <c r="G52" i="1"/>
  <c r="E147" i="30" s="1"/>
  <c r="H52" i="1"/>
  <c r="F147" i="30" s="1"/>
  <c r="I52" i="1"/>
  <c r="G147" i="30" s="1"/>
  <c r="J52" i="1"/>
  <c r="H147" i="30" s="1"/>
  <c r="K52" i="1"/>
  <c r="I147" i="30" s="1"/>
  <c r="L52" i="1"/>
  <c r="J147" i="30" s="1"/>
  <c r="M52" i="1"/>
  <c r="K147" i="30" s="1"/>
  <c r="N52" i="1"/>
  <c r="L147" i="30" s="1"/>
  <c r="O52" i="1"/>
  <c r="M147" i="30" s="1"/>
  <c r="C148" i="30"/>
  <c r="F53" i="1"/>
  <c r="D148" i="30" s="1"/>
  <c r="G53" i="1"/>
  <c r="E148" i="30" s="1"/>
  <c r="H53" i="1"/>
  <c r="F148" i="30" s="1"/>
  <c r="I53" i="1"/>
  <c r="G148" i="30" s="1"/>
  <c r="J53" i="1"/>
  <c r="H148" i="30" s="1"/>
  <c r="K53" i="1"/>
  <c r="I148" i="30" s="1"/>
  <c r="L53" i="1"/>
  <c r="J148" i="30" s="1"/>
  <c r="M53" i="1"/>
  <c r="K148" i="30" s="1"/>
  <c r="N53" i="1"/>
  <c r="L148" i="30" s="1"/>
  <c r="O53" i="1"/>
  <c r="M148" i="30" s="1"/>
  <c r="F54" i="1"/>
  <c r="D149" i="30" s="1"/>
  <c r="G54" i="1"/>
  <c r="E149" i="30" s="1"/>
  <c r="H54" i="1"/>
  <c r="F149" i="30" s="1"/>
  <c r="I54" i="1"/>
  <c r="G149" i="30" s="1"/>
  <c r="J54" i="1"/>
  <c r="H149" i="30" s="1"/>
  <c r="K54" i="1"/>
  <c r="I149" i="30" s="1"/>
  <c r="L54" i="1"/>
  <c r="J149" i="30" s="1"/>
  <c r="M54" i="1"/>
  <c r="K149" i="30" s="1"/>
  <c r="N54" i="1"/>
  <c r="L149" i="30" s="1"/>
  <c r="O54" i="1"/>
  <c r="M149" i="30" s="1"/>
  <c r="F55" i="1"/>
  <c r="D150" i="30" s="1"/>
  <c r="G55" i="1"/>
  <c r="E150" i="30" s="1"/>
  <c r="H55" i="1"/>
  <c r="F150" i="30" s="1"/>
  <c r="I55" i="1"/>
  <c r="G150" i="30" s="1"/>
  <c r="J55" i="1"/>
  <c r="H150" i="30" s="1"/>
  <c r="K55" i="1"/>
  <c r="I150" i="30" s="1"/>
  <c r="L55" i="1"/>
  <c r="J150" i="30" s="1"/>
  <c r="M55" i="1"/>
  <c r="K150" i="30" s="1"/>
  <c r="N55" i="1"/>
  <c r="L150" i="30" s="1"/>
  <c r="O55" i="1"/>
  <c r="M150" i="30" s="1"/>
  <c r="F44" i="1"/>
  <c r="D139" i="30" s="1"/>
  <c r="G44" i="1"/>
  <c r="E139" i="30" s="1"/>
  <c r="H44" i="1"/>
  <c r="F139" i="30" s="1"/>
  <c r="I44" i="1"/>
  <c r="G139" i="30" s="1"/>
  <c r="J44" i="1"/>
  <c r="H139" i="30" s="1"/>
  <c r="K44" i="1"/>
  <c r="I139" i="30" s="1"/>
  <c r="L44" i="1"/>
  <c r="J139" i="30" s="1"/>
  <c r="M44" i="1"/>
  <c r="K139" i="30" s="1"/>
  <c r="N44" i="1"/>
  <c r="L139" i="30" s="1"/>
  <c r="O44" i="1"/>
  <c r="M139" i="30" s="1"/>
  <c r="W44" i="1"/>
  <c r="P3" i="7" s="1"/>
  <c r="O3" i="7" s="1"/>
  <c r="F32" i="1"/>
  <c r="D140" i="26" s="1"/>
  <c r="G32" i="1"/>
  <c r="E140" i="26" s="1"/>
  <c r="H32" i="1"/>
  <c r="F140" i="26" s="1"/>
  <c r="I32" i="1"/>
  <c r="G140" i="26" s="1"/>
  <c r="J32" i="1"/>
  <c r="H140" i="26" s="1"/>
  <c r="K32" i="1"/>
  <c r="I140" i="26" s="1"/>
  <c r="L32" i="1"/>
  <c r="J140" i="26" s="1"/>
  <c r="M32" i="1"/>
  <c r="K140" i="26" s="1"/>
  <c r="N32" i="1"/>
  <c r="L140" i="26" s="1"/>
  <c r="O32" i="1"/>
  <c r="M140" i="26" s="1"/>
  <c r="F33" i="1"/>
  <c r="D141" i="26" s="1"/>
  <c r="G33" i="1"/>
  <c r="E141" i="26" s="1"/>
  <c r="H33" i="1"/>
  <c r="F141" i="26" s="1"/>
  <c r="I33" i="1"/>
  <c r="G141" i="26" s="1"/>
  <c r="J33" i="1"/>
  <c r="H141" i="26" s="1"/>
  <c r="K33" i="1"/>
  <c r="I141" i="26" s="1"/>
  <c r="L33" i="1"/>
  <c r="J141" i="26" s="1"/>
  <c r="M33" i="1"/>
  <c r="K141" i="26" s="1"/>
  <c r="N33" i="1"/>
  <c r="L141" i="26" s="1"/>
  <c r="O33" i="1"/>
  <c r="M141" i="26" s="1"/>
  <c r="F34" i="1"/>
  <c r="D142" i="26" s="1"/>
  <c r="G34" i="1"/>
  <c r="E142" i="26" s="1"/>
  <c r="H34" i="1"/>
  <c r="F142" i="26" s="1"/>
  <c r="I34" i="1"/>
  <c r="G142" i="26" s="1"/>
  <c r="J34" i="1"/>
  <c r="H142" i="26" s="1"/>
  <c r="K34" i="1"/>
  <c r="I142" i="26" s="1"/>
  <c r="L34" i="1"/>
  <c r="J142" i="26" s="1"/>
  <c r="M34" i="1"/>
  <c r="K142" i="26" s="1"/>
  <c r="N34" i="1"/>
  <c r="L142" i="26" s="1"/>
  <c r="O34" i="1"/>
  <c r="M142" i="26" s="1"/>
  <c r="C143" i="26"/>
  <c r="F35" i="1"/>
  <c r="D143" i="26" s="1"/>
  <c r="G35" i="1"/>
  <c r="E143" i="26" s="1"/>
  <c r="H35" i="1"/>
  <c r="F143" i="26" s="1"/>
  <c r="I35" i="1"/>
  <c r="G143" i="26" s="1"/>
  <c r="J35" i="1"/>
  <c r="H143" i="26" s="1"/>
  <c r="K35" i="1"/>
  <c r="I143" i="26" s="1"/>
  <c r="L35" i="1"/>
  <c r="J143" i="26" s="1"/>
  <c r="M35" i="1"/>
  <c r="K143" i="26" s="1"/>
  <c r="N35" i="1"/>
  <c r="L143" i="26" s="1"/>
  <c r="O35" i="1"/>
  <c r="M143" i="26" s="1"/>
  <c r="F36" i="1"/>
  <c r="D144" i="26" s="1"/>
  <c r="G36" i="1"/>
  <c r="E144" i="26" s="1"/>
  <c r="H36" i="1"/>
  <c r="F144" i="26" s="1"/>
  <c r="I36" i="1"/>
  <c r="G144" i="26" s="1"/>
  <c r="J36" i="1"/>
  <c r="H144" i="26" s="1"/>
  <c r="K36" i="1"/>
  <c r="I144" i="26" s="1"/>
  <c r="L36" i="1"/>
  <c r="J144" i="26" s="1"/>
  <c r="M36" i="1"/>
  <c r="K144" i="26" s="1"/>
  <c r="N36" i="1"/>
  <c r="L144" i="26" s="1"/>
  <c r="O36" i="1"/>
  <c r="M144" i="26" s="1"/>
  <c r="F37" i="1"/>
  <c r="D145" i="26" s="1"/>
  <c r="G37" i="1"/>
  <c r="E145" i="26" s="1"/>
  <c r="H37" i="1"/>
  <c r="F145" i="26" s="1"/>
  <c r="I37" i="1"/>
  <c r="G145" i="26" s="1"/>
  <c r="J37" i="1"/>
  <c r="H145" i="26" s="1"/>
  <c r="K37" i="1"/>
  <c r="I145" i="26" s="1"/>
  <c r="L37" i="1"/>
  <c r="J145" i="26" s="1"/>
  <c r="M37" i="1"/>
  <c r="K145" i="26" s="1"/>
  <c r="N37" i="1"/>
  <c r="L145" i="26" s="1"/>
  <c r="O37" i="1"/>
  <c r="M145" i="26" s="1"/>
  <c r="F38" i="1"/>
  <c r="D146" i="26" s="1"/>
  <c r="G38" i="1"/>
  <c r="E146" i="26" s="1"/>
  <c r="H38" i="1"/>
  <c r="F146" i="26" s="1"/>
  <c r="I38" i="1"/>
  <c r="G146" i="26" s="1"/>
  <c r="J38" i="1"/>
  <c r="H146" i="26" s="1"/>
  <c r="K38" i="1"/>
  <c r="I146" i="26" s="1"/>
  <c r="L38" i="1"/>
  <c r="J146" i="26" s="1"/>
  <c r="M38" i="1"/>
  <c r="K146" i="26" s="1"/>
  <c r="N38" i="1"/>
  <c r="L146" i="26" s="1"/>
  <c r="O38" i="1"/>
  <c r="M146" i="26" s="1"/>
  <c r="C147" i="26"/>
  <c r="F39" i="1"/>
  <c r="D147" i="26" s="1"/>
  <c r="G39" i="1"/>
  <c r="E147" i="26" s="1"/>
  <c r="H39" i="1"/>
  <c r="F147" i="26" s="1"/>
  <c r="I39" i="1"/>
  <c r="G147" i="26" s="1"/>
  <c r="J39" i="1"/>
  <c r="H147" i="26" s="1"/>
  <c r="K39" i="1"/>
  <c r="I147" i="26" s="1"/>
  <c r="L39" i="1"/>
  <c r="J147" i="26" s="1"/>
  <c r="M39" i="1"/>
  <c r="K147" i="26" s="1"/>
  <c r="N39" i="1"/>
  <c r="L147" i="26" s="1"/>
  <c r="O39" i="1"/>
  <c r="M147" i="26" s="1"/>
  <c r="F40" i="1"/>
  <c r="G40" i="1"/>
  <c r="E148" i="26" s="1"/>
  <c r="H40" i="1"/>
  <c r="F148" i="26" s="1"/>
  <c r="I40" i="1"/>
  <c r="G148" i="26" s="1"/>
  <c r="J40" i="1"/>
  <c r="H148" i="26" s="1"/>
  <c r="K40" i="1"/>
  <c r="I148" i="26" s="1"/>
  <c r="L40" i="1"/>
  <c r="J148" i="26" s="1"/>
  <c r="M40" i="1"/>
  <c r="K148" i="26" s="1"/>
  <c r="N40" i="1"/>
  <c r="L148" i="26" s="1"/>
  <c r="O40" i="1"/>
  <c r="M148" i="26" s="1"/>
  <c r="F41" i="1"/>
  <c r="D149" i="26" s="1"/>
  <c r="G41" i="1"/>
  <c r="E149" i="26" s="1"/>
  <c r="H41" i="1"/>
  <c r="F149" i="26" s="1"/>
  <c r="I41" i="1"/>
  <c r="G149" i="26" s="1"/>
  <c r="J41" i="1"/>
  <c r="H149" i="26" s="1"/>
  <c r="K41" i="1"/>
  <c r="I149" i="26" s="1"/>
  <c r="L41" i="1"/>
  <c r="J149" i="26" s="1"/>
  <c r="M41" i="1"/>
  <c r="K149" i="26" s="1"/>
  <c r="N41" i="1"/>
  <c r="L149" i="26" s="1"/>
  <c r="O41" i="1"/>
  <c r="M149" i="26" s="1"/>
  <c r="C150" i="26"/>
  <c r="F42" i="1"/>
  <c r="D150" i="26" s="1"/>
  <c r="G42" i="1"/>
  <c r="E150" i="26" s="1"/>
  <c r="H42" i="1"/>
  <c r="F150" i="26" s="1"/>
  <c r="I42" i="1"/>
  <c r="G150" i="26" s="1"/>
  <c r="J42" i="1"/>
  <c r="H150" i="26" s="1"/>
  <c r="K42" i="1"/>
  <c r="I150" i="26" s="1"/>
  <c r="L42" i="1"/>
  <c r="J150" i="26" s="1"/>
  <c r="M42" i="1"/>
  <c r="K150" i="26" s="1"/>
  <c r="N42" i="1"/>
  <c r="L150" i="26" s="1"/>
  <c r="O42" i="1"/>
  <c r="M150" i="26" s="1"/>
  <c r="F31" i="1"/>
  <c r="D139" i="26" s="1"/>
  <c r="G31" i="1"/>
  <c r="H31" i="1"/>
  <c r="F139" i="26" s="1"/>
  <c r="I31" i="1"/>
  <c r="G139" i="26" s="1"/>
  <c r="J31" i="1"/>
  <c r="H139" i="26" s="1"/>
  <c r="K31" i="1"/>
  <c r="I139" i="26" s="1"/>
  <c r="L31" i="1"/>
  <c r="J139" i="26" s="1"/>
  <c r="M31" i="1"/>
  <c r="K139" i="26" s="1"/>
  <c r="N31" i="1"/>
  <c r="L139" i="26" s="1"/>
  <c r="O31" i="1"/>
  <c r="M139" i="26" s="1"/>
  <c r="W31" i="1"/>
  <c r="P3" i="3" s="1"/>
  <c r="O3" i="3" s="1"/>
  <c r="F19" i="1"/>
  <c r="D140" i="29" s="1"/>
  <c r="G19" i="1"/>
  <c r="E140" i="29" s="1"/>
  <c r="H19" i="1"/>
  <c r="F140" i="29" s="1"/>
  <c r="I19" i="1"/>
  <c r="G140" i="29" s="1"/>
  <c r="J19" i="1"/>
  <c r="H140" i="29" s="1"/>
  <c r="K19" i="1"/>
  <c r="I140" i="29" s="1"/>
  <c r="L19" i="1"/>
  <c r="J140" i="29" s="1"/>
  <c r="M19" i="1"/>
  <c r="K140" i="29" s="1"/>
  <c r="N19" i="1"/>
  <c r="L140" i="29" s="1"/>
  <c r="O19" i="1"/>
  <c r="M140" i="29" s="1"/>
  <c r="F20" i="1"/>
  <c r="D141" i="29" s="1"/>
  <c r="G20" i="1"/>
  <c r="E141" i="29" s="1"/>
  <c r="H20" i="1"/>
  <c r="F141" i="29" s="1"/>
  <c r="I20" i="1"/>
  <c r="G141" i="29" s="1"/>
  <c r="J20" i="1"/>
  <c r="H141" i="29" s="1"/>
  <c r="K20" i="1"/>
  <c r="I141" i="29" s="1"/>
  <c r="L20" i="1"/>
  <c r="J141" i="29" s="1"/>
  <c r="M20" i="1"/>
  <c r="K141" i="29" s="1"/>
  <c r="N20" i="1"/>
  <c r="L141" i="29" s="1"/>
  <c r="O20" i="1"/>
  <c r="M141" i="29" s="1"/>
  <c r="F21" i="1"/>
  <c r="D142" i="29" s="1"/>
  <c r="G21" i="1"/>
  <c r="E142" i="29" s="1"/>
  <c r="H21" i="1"/>
  <c r="I21" i="1"/>
  <c r="G142" i="29" s="1"/>
  <c r="J21" i="1"/>
  <c r="H142" i="29" s="1"/>
  <c r="K21" i="1"/>
  <c r="I142" i="29" s="1"/>
  <c r="L21" i="1"/>
  <c r="J142" i="29" s="1"/>
  <c r="M21" i="1"/>
  <c r="K142" i="29" s="1"/>
  <c r="N21" i="1"/>
  <c r="L142" i="29" s="1"/>
  <c r="O21" i="1"/>
  <c r="M142" i="29" s="1"/>
  <c r="C143" i="29"/>
  <c r="F22" i="1"/>
  <c r="D143" i="29" s="1"/>
  <c r="G22" i="1"/>
  <c r="E143" i="29" s="1"/>
  <c r="H22" i="1"/>
  <c r="F143" i="29" s="1"/>
  <c r="I22" i="1"/>
  <c r="G143" i="29" s="1"/>
  <c r="J22" i="1"/>
  <c r="H143" i="29" s="1"/>
  <c r="K22" i="1"/>
  <c r="I143" i="29" s="1"/>
  <c r="L22" i="1"/>
  <c r="J143" i="29" s="1"/>
  <c r="M22" i="1"/>
  <c r="K143" i="29" s="1"/>
  <c r="N22" i="1"/>
  <c r="L143" i="29" s="1"/>
  <c r="O22" i="1"/>
  <c r="M143" i="29" s="1"/>
  <c r="F23" i="1"/>
  <c r="D144" i="29" s="1"/>
  <c r="G23" i="1"/>
  <c r="E144" i="29" s="1"/>
  <c r="H23" i="1"/>
  <c r="F144" i="29" s="1"/>
  <c r="I23" i="1"/>
  <c r="G144" i="29" s="1"/>
  <c r="J23" i="1"/>
  <c r="H144" i="29" s="1"/>
  <c r="K23" i="1"/>
  <c r="I144" i="29" s="1"/>
  <c r="L23" i="1"/>
  <c r="J144" i="29" s="1"/>
  <c r="M23" i="1"/>
  <c r="K144" i="29" s="1"/>
  <c r="N23" i="1"/>
  <c r="L144" i="29" s="1"/>
  <c r="O23" i="1"/>
  <c r="M144" i="29" s="1"/>
  <c r="C145" i="29"/>
  <c r="F24" i="1"/>
  <c r="D145" i="29" s="1"/>
  <c r="G24" i="1"/>
  <c r="E145" i="29" s="1"/>
  <c r="H24" i="1"/>
  <c r="F145" i="29" s="1"/>
  <c r="I24" i="1"/>
  <c r="G145" i="29" s="1"/>
  <c r="J24" i="1"/>
  <c r="H145" i="29" s="1"/>
  <c r="K24" i="1"/>
  <c r="I145" i="29" s="1"/>
  <c r="L24" i="1"/>
  <c r="J145" i="29" s="1"/>
  <c r="M24" i="1"/>
  <c r="K145" i="29" s="1"/>
  <c r="N24" i="1"/>
  <c r="L145" i="29" s="1"/>
  <c r="O24" i="1"/>
  <c r="M145" i="29" s="1"/>
  <c r="F25" i="1"/>
  <c r="D146" i="29" s="1"/>
  <c r="G25" i="1"/>
  <c r="E146" i="29" s="1"/>
  <c r="H25" i="1"/>
  <c r="F146" i="29" s="1"/>
  <c r="I25" i="1"/>
  <c r="G146" i="29" s="1"/>
  <c r="J25" i="1"/>
  <c r="H146" i="29" s="1"/>
  <c r="K25" i="1"/>
  <c r="I146" i="29" s="1"/>
  <c r="L25" i="1"/>
  <c r="J146" i="29" s="1"/>
  <c r="M25" i="1"/>
  <c r="K146" i="29" s="1"/>
  <c r="N25" i="1"/>
  <c r="L146" i="29" s="1"/>
  <c r="O25" i="1"/>
  <c r="M146" i="29" s="1"/>
  <c r="F26" i="1"/>
  <c r="D147" i="29" s="1"/>
  <c r="G26" i="1"/>
  <c r="E147" i="29" s="1"/>
  <c r="H26" i="1"/>
  <c r="F147" i="29" s="1"/>
  <c r="I26" i="1"/>
  <c r="G147" i="29" s="1"/>
  <c r="J26" i="1"/>
  <c r="H147" i="29" s="1"/>
  <c r="K26" i="1"/>
  <c r="I147" i="29" s="1"/>
  <c r="L26" i="1"/>
  <c r="M26" i="1"/>
  <c r="K147" i="29" s="1"/>
  <c r="N26" i="1"/>
  <c r="L147" i="29" s="1"/>
  <c r="O26" i="1"/>
  <c r="M147" i="29" s="1"/>
  <c r="F27" i="1"/>
  <c r="D148" i="29" s="1"/>
  <c r="G27" i="1"/>
  <c r="E148" i="29" s="1"/>
  <c r="H27" i="1"/>
  <c r="F148" i="29" s="1"/>
  <c r="I27" i="1"/>
  <c r="G148" i="29" s="1"/>
  <c r="J27" i="1"/>
  <c r="H148" i="29" s="1"/>
  <c r="K27" i="1"/>
  <c r="I148" i="29" s="1"/>
  <c r="L27" i="1"/>
  <c r="J148" i="29" s="1"/>
  <c r="M27" i="1"/>
  <c r="K148" i="29" s="1"/>
  <c r="N27" i="1"/>
  <c r="L148" i="29" s="1"/>
  <c r="O27" i="1"/>
  <c r="M148" i="29" s="1"/>
  <c r="F28" i="1"/>
  <c r="D149" i="29" s="1"/>
  <c r="G28" i="1"/>
  <c r="E149" i="29" s="1"/>
  <c r="H28" i="1"/>
  <c r="F149" i="29" s="1"/>
  <c r="I28" i="1"/>
  <c r="G149" i="29" s="1"/>
  <c r="J28" i="1"/>
  <c r="H149" i="29" s="1"/>
  <c r="K28" i="1"/>
  <c r="I149" i="29" s="1"/>
  <c r="L28" i="1"/>
  <c r="J149" i="29" s="1"/>
  <c r="M28" i="1"/>
  <c r="K149" i="29" s="1"/>
  <c r="N28" i="1"/>
  <c r="L149" i="29" s="1"/>
  <c r="O28" i="1"/>
  <c r="M149" i="29" s="1"/>
  <c r="F29" i="1"/>
  <c r="D150" i="29" s="1"/>
  <c r="G29" i="1"/>
  <c r="E150" i="29" s="1"/>
  <c r="H29" i="1"/>
  <c r="F150" i="29" s="1"/>
  <c r="I29" i="1"/>
  <c r="G150" i="29" s="1"/>
  <c r="J29" i="1"/>
  <c r="H150" i="29" s="1"/>
  <c r="K29" i="1"/>
  <c r="I150" i="29" s="1"/>
  <c r="L29" i="1"/>
  <c r="J150" i="29" s="1"/>
  <c r="M29" i="1"/>
  <c r="K150" i="29" s="1"/>
  <c r="N29" i="1"/>
  <c r="L150" i="29" s="1"/>
  <c r="O29" i="1"/>
  <c r="M150" i="29" s="1"/>
  <c r="F18" i="1"/>
  <c r="D139" i="29" s="1"/>
  <c r="G18" i="1"/>
  <c r="E139" i="29" s="1"/>
  <c r="H18" i="1"/>
  <c r="F139" i="29" s="1"/>
  <c r="I18" i="1"/>
  <c r="G139" i="29" s="1"/>
  <c r="J18" i="1"/>
  <c r="H139" i="29" s="1"/>
  <c r="K18" i="1"/>
  <c r="I139" i="29" s="1"/>
  <c r="L18" i="1"/>
  <c r="J139" i="29" s="1"/>
  <c r="M18" i="1"/>
  <c r="K139" i="29" s="1"/>
  <c r="N18" i="1"/>
  <c r="L139" i="29" s="1"/>
  <c r="O18" i="1"/>
  <c r="M139" i="29" s="1"/>
  <c r="W18" i="1"/>
  <c r="P3" i="6" s="1"/>
  <c r="O3" i="6" s="1"/>
  <c r="F6" i="1"/>
  <c r="D140" i="25" s="1"/>
  <c r="G6" i="1"/>
  <c r="E140" i="25" s="1"/>
  <c r="H6" i="1"/>
  <c r="F140" i="25" s="1"/>
  <c r="I6" i="1"/>
  <c r="G140" i="25" s="1"/>
  <c r="J6" i="1"/>
  <c r="H140" i="25" s="1"/>
  <c r="K6" i="1"/>
  <c r="I140" i="25" s="1"/>
  <c r="L6" i="1"/>
  <c r="J140" i="25" s="1"/>
  <c r="M6" i="1"/>
  <c r="K140" i="25" s="1"/>
  <c r="N6" i="1"/>
  <c r="L140" i="25" s="1"/>
  <c r="O6" i="1"/>
  <c r="M140" i="25" s="1"/>
  <c r="F7" i="1"/>
  <c r="D141" i="25" s="1"/>
  <c r="G7" i="1"/>
  <c r="E141" i="25" s="1"/>
  <c r="H7" i="1"/>
  <c r="F141" i="25" s="1"/>
  <c r="I7" i="1"/>
  <c r="G141" i="25" s="1"/>
  <c r="J7" i="1"/>
  <c r="H141" i="25" s="1"/>
  <c r="K7" i="1"/>
  <c r="I141" i="25" s="1"/>
  <c r="L7" i="1"/>
  <c r="J141" i="25" s="1"/>
  <c r="M7" i="1"/>
  <c r="K141" i="25" s="1"/>
  <c r="N7" i="1"/>
  <c r="L141" i="25" s="1"/>
  <c r="O7" i="1"/>
  <c r="M141" i="25" s="1"/>
  <c r="C142" i="25"/>
  <c r="F8" i="1"/>
  <c r="D142" i="25" s="1"/>
  <c r="G8" i="1"/>
  <c r="E142" i="25" s="1"/>
  <c r="H8" i="1"/>
  <c r="F142" i="25" s="1"/>
  <c r="I8" i="1"/>
  <c r="G142" i="25" s="1"/>
  <c r="J8" i="1"/>
  <c r="H142" i="25" s="1"/>
  <c r="K8" i="1"/>
  <c r="I142" i="25" s="1"/>
  <c r="L8" i="1"/>
  <c r="J142" i="25" s="1"/>
  <c r="M8" i="1"/>
  <c r="K142" i="25" s="1"/>
  <c r="N8" i="1"/>
  <c r="L142" i="25" s="1"/>
  <c r="O8" i="1"/>
  <c r="M142" i="25" s="1"/>
  <c r="F9" i="1"/>
  <c r="D143" i="25" s="1"/>
  <c r="G9" i="1"/>
  <c r="E143" i="25" s="1"/>
  <c r="H9" i="1"/>
  <c r="F143" i="25" s="1"/>
  <c r="I9" i="1"/>
  <c r="G143" i="25" s="1"/>
  <c r="J9" i="1"/>
  <c r="H143" i="25" s="1"/>
  <c r="K9" i="1"/>
  <c r="I143" i="25" s="1"/>
  <c r="L9" i="1"/>
  <c r="J143" i="25" s="1"/>
  <c r="M9" i="1"/>
  <c r="K143" i="25" s="1"/>
  <c r="N9" i="1"/>
  <c r="L143" i="25" s="1"/>
  <c r="O9" i="1"/>
  <c r="M143" i="25" s="1"/>
  <c r="F10" i="1"/>
  <c r="D144" i="25" s="1"/>
  <c r="G10" i="1"/>
  <c r="E144" i="25" s="1"/>
  <c r="H10" i="1"/>
  <c r="F144" i="25" s="1"/>
  <c r="I10" i="1"/>
  <c r="G144" i="25" s="1"/>
  <c r="J10" i="1"/>
  <c r="H144" i="25" s="1"/>
  <c r="K10" i="1"/>
  <c r="I144" i="25" s="1"/>
  <c r="L10" i="1"/>
  <c r="J144" i="25" s="1"/>
  <c r="M10" i="1"/>
  <c r="K144" i="25" s="1"/>
  <c r="N10" i="1"/>
  <c r="L144" i="25" s="1"/>
  <c r="O10" i="1"/>
  <c r="M144" i="25" s="1"/>
  <c r="C145" i="25"/>
  <c r="F11" i="1"/>
  <c r="D145" i="25" s="1"/>
  <c r="G11" i="1"/>
  <c r="E145" i="25" s="1"/>
  <c r="H11" i="1"/>
  <c r="F145" i="25" s="1"/>
  <c r="I11" i="1"/>
  <c r="G145" i="25" s="1"/>
  <c r="J11" i="1"/>
  <c r="H145" i="25" s="1"/>
  <c r="K11" i="1"/>
  <c r="I145" i="25" s="1"/>
  <c r="L11" i="1"/>
  <c r="J145" i="25" s="1"/>
  <c r="M11" i="1"/>
  <c r="K145" i="25" s="1"/>
  <c r="N11" i="1"/>
  <c r="L145" i="25" s="1"/>
  <c r="O11" i="1"/>
  <c r="M145" i="25" s="1"/>
  <c r="F12" i="1"/>
  <c r="D146" i="25" s="1"/>
  <c r="G12" i="1"/>
  <c r="E146" i="25" s="1"/>
  <c r="H12" i="1"/>
  <c r="F146" i="25" s="1"/>
  <c r="I12" i="1"/>
  <c r="G146" i="25" s="1"/>
  <c r="J12" i="1"/>
  <c r="H146" i="25" s="1"/>
  <c r="K12" i="1"/>
  <c r="I146" i="25" s="1"/>
  <c r="L12" i="1"/>
  <c r="J146" i="25" s="1"/>
  <c r="M12" i="1"/>
  <c r="K146" i="25" s="1"/>
  <c r="N12" i="1"/>
  <c r="L146" i="25" s="1"/>
  <c r="O12" i="1"/>
  <c r="M146" i="25" s="1"/>
  <c r="C147" i="25"/>
  <c r="F13" i="1"/>
  <c r="D147" i="25" s="1"/>
  <c r="G13" i="1"/>
  <c r="E147" i="25" s="1"/>
  <c r="H13" i="1"/>
  <c r="F147" i="25" s="1"/>
  <c r="I13" i="1"/>
  <c r="G147" i="25" s="1"/>
  <c r="J13" i="1"/>
  <c r="H147" i="25" s="1"/>
  <c r="K13" i="1"/>
  <c r="I147" i="25" s="1"/>
  <c r="L13" i="1"/>
  <c r="J147" i="25" s="1"/>
  <c r="M13" i="1"/>
  <c r="K147" i="25" s="1"/>
  <c r="N13" i="1"/>
  <c r="L147" i="25" s="1"/>
  <c r="O13" i="1"/>
  <c r="M147" i="25" s="1"/>
  <c r="F14" i="1"/>
  <c r="D148" i="25" s="1"/>
  <c r="G14" i="1"/>
  <c r="E148" i="25" s="1"/>
  <c r="H14" i="1"/>
  <c r="F148" i="25" s="1"/>
  <c r="I14" i="1"/>
  <c r="G148" i="25" s="1"/>
  <c r="J14" i="1"/>
  <c r="H148" i="25" s="1"/>
  <c r="K14" i="1"/>
  <c r="I148" i="25" s="1"/>
  <c r="L14" i="1"/>
  <c r="J148" i="25" s="1"/>
  <c r="M14" i="1"/>
  <c r="K148" i="25" s="1"/>
  <c r="N14" i="1"/>
  <c r="L148" i="25" s="1"/>
  <c r="O14" i="1"/>
  <c r="M148" i="25" s="1"/>
  <c r="F15" i="1"/>
  <c r="D149" i="25" s="1"/>
  <c r="G15" i="1"/>
  <c r="E149" i="25" s="1"/>
  <c r="H15" i="1"/>
  <c r="F149" i="25" s="1"/>
  <c r="I15" i="1"/>
  <c r="G149" i="25" s="1"/>
  <c r="J15" i="1"/>
  <c r="H149" i="25" s="1"/>
  <c r="K15" i="1"/>
  <c r="I149" i="25" s="1"/>
  <c r="L15" i="1"/>
  <c r="J149" i="25" s="1"/>
  <c r="M15" i="1"/>
  <c r="K149" i="25" s="1"/>
  <c r="N15" i="1"/>
  <c r="L149" i="25" s="1"/>
  <c r="O15" i="1"/>
  <c r="M149" i="25" s="1"/>
  <c r="C150" i="25"/>
  <c r="F16" i="1"/>
  <c r="D150" i="25" s="1"/>
  <c r="G16" i="1"/>
  <c r="E150" i="25" s="1"/>
  <c r="H16" i="1"/>
  <c r="F150" i="25" s="1"/>
  <c r="I16" i="1"/>
  <c r="G150" i="25" s="1"/>
  <c r="J16" i="1"/>
  <c r="H150" i="25" s="1"/>
  <c r="K16" i="1"/>
  <c r="I150" i="25" s="1"/>
  <c r="L16" i="1"/>
  <c r="J150" i="25" s="1"/>
  <c r="M16" i="1"/>
  <c r="K150" i="25" s="1"/>
  <c r="N16" i="1"/>
  <c r="L150" i="25" s="1"/>
  <c r="O16" i="1"/>
  <c r="M150" i="25" s="1"/>
  <c r="F5" i="1"/>
  <c r="D139" i="25" s="1"/>
  <c r="G5" i="1"/>
  <c r="E139" i="25" s="1"/>
  <c r="H5" i="1"/>
  <c r="F139" i="25" s="1"/>
  <c r="I5" i="1"/>
  <c r="G139" i="25" s="1"/>
  <c r="J5" i="1"/>
  <c r="H139" i="25" s="1"/>
  <c r="K5" i="1"/>
  <c r="I139" i="25" s="1"/>
  <c r="L5" i="1"/>
  <c r="J139" i="25" s="1"/>
  <c r="M5" i="1"/>
  <c r="K139" i="25" s="1"/>
  <c r="N5" i="1"/>
  <c r="L139" i="25" s="1"/>
  <c r="O5" i="1"/>
  <c r="M139" i="25" s="1"/>
  <c r="C139" i="25"/>
  <c r="N138" i="32"/>
  <c r="M138" i="32"/>
  <c r="L138" i="32"/>
  <c r="K138" i="32"/>
  <c r="J138" i="32"/>
  <c r="I138" i="32"/>
  <c r="H138" i="32"/>
  <c r="G138" i="32"/>
  <c r="F138" i="32"/>
  <c r="E138" i="32"/>
  <c r="D138" i="32"/>
  <c r="C138" i="32"/>
  <c r="N138" i="31"/>
  <c r="M138" i="31"/>
  <c r="L138" i="31"/>
  <c r="K138" i="31"/>
  <c r="J138" i="31"/>
  <c r="I138" i="31"/>
  <c r="H138" i="31"/>
  <c r="G138" i="31"/>
  <c r="F138" i="31"/>
  <c r="E138" i="31"/>
  <c r="D138" i="31"/>
  <c r="C138" i="31"/>
  <c r="N138" i="30"/>
  <c r="M138" i="30"/>
  <c r="L138" i="30"/>
  <c r="K138" i="30"/>
  <c r="J138" i="30"/>
  <c r="I138" i="30"/>
  <c r="H138" i="30"/>
  <c r="G138" i="30"/>
  <c r="F138" i="30"/>
  <c r="E138" i="30"/>
  <c r="D138" i="30"/>
  <c r="C138" i="30"/>
  <c r="M138" i="29"/>
  <c r="L138" i="29"/>
  <c r="K138" i="29"/>
  <c r="J138" i="29"/>
  <c r="I138" i="29"/>
  <c r="H138" i="29"/>
  <c r="G138" i="29"/>
  <c r="F138" i="29"/>
  <c r="E138" i="29"/>
  <c r="D138" i="29"/>
  <c r="C138" i="29"/>
  <c r="N138" i="28"/>
  <c r="M138" i="28"/>
  <c r="L138" i="28"/>
  <c r="K138" i="28"/>
  <c r="J138" i="28"/>
  <c r="I138" i="28"/>
  <c r="H138" i="28"/>
  <c r="G138" i="28"/>
  <c r="F138" i="28"/>
  <c r="E138" i="28"/>
  <c r="D138" i="28"/>
  <c r="C138" i="28"/>
  <c r="N138" i="27"/>
  <c r="M138" i="27"/>
  <c r="L138" i="27"/>
  <c r="K138" i="27"/>
  <c r="J138" i="27"/>
  <c r="I138" i="27"/>
  <c r="H138" i="27"/>
  <c r="G138" i="27"/>
  <c r="F138" i="27"/>
  <c r="E138" i="27"/>
  <c r="D138" i="27"/>
  <c r="C138" i="27"/>
  <c r="N138" i="26"/>
  <c r="M138" i="26"/>
  <c r="L138" i="26"/>
  <c r="K138" i="26"/>
  <c r="J138" i="26"/>
  <c r="I138" i="26"/>
  <c r="H138" i="26"/>
  <c r="G138" i="26"/>
  <c r="F138" i="26"/>
  <c r="E138" i="26"/>
  <c r="D138" i="26"/>
  <c r="C138" i="26"/>
  <c r="K140" i="32"/>
  <c r="N140" i="32"/>
  <c r="N141" i="32"/>
  <c r="N142" i="32"/>
  <c r="E143" i="32"/>
  <c r="L143" i="32"/>
  <c r="N143" i="32"/>
  <c r="N144" i="32"/>
  <c r="G145" i="32"/>
  <c r="N145" i="32"/>
  <c r="L146" i="32"/>
  <c r="N146" i="32"/>
  <c r="J147" i="32"/>
  <c r="N147" i="32"/>
  <c r="H148" i="32"/>
  <c r="N148" i="32"/>
  <c r="N149" i="32"/>
  <c r="E150" i="32"/>
  <c r="N150" i="32"/>
  <c r="N139" i="32"/>
  <c r="N140" i="31"/>
  <c r="N141" i="31"/>
  <c r="N142" i="31"/>
  <c r="N143" i="31"/>
  <c r="G144" i="31"/>
  <c r="N144" i="31"/>
  <c r="N145" i="31"/>
  <c r="N146" i="31"/>
  <c r="N147" i="31"/>
  <c r="N148" i="31"/>
  <c r="N149" i="31"/>
  <c r="N150" i="31"/>
  <c r="N139" i="31"/>
  <c r="C139" i="31"/>
  <c r="N140" i="30"/>
  <c r="N141" i="30"/>
  <c r="N142" i="30"/>
  <c r="C143" i="30"/>
  <c r="N143" i="30"/>
  <c r="H144" i="30"/>
  <c r="N144" i="30"/>
  <c r="C145" i="30"/>
  <c r="F145" i="30"/>
  <c r="N145" i="30"/>
  <c r="C146" i="30"/>
  <c r="N146" i="30"/>
  <c r="C147" i="30"/>
  <c r="N147" i="30"/>
  <c r="N148" i="30"/>
  <c r="N149" i="30"/>
  <c r="N150" i="30"/>
  <c r="N139" i="30"/>
  <c r="N140" i="29"/>
  <c r="N141" i="29"/>
  <c r="F142" i="29"/>
  <c r="N142" i="29"/>
  <c r="N143" i="29"/>
  <c r="N144" i="29"/>
  <c r="N145" i="29"/>
  <c r="N146" i="29"/>
  <c r="C147" i="29"/>
  <c r="J147" i="29"/>
  <c r="N147" i="29"/>
  <c r="C148" i="29"/>
  <c r="N148" i="29"/>
  <c r="N149" i="29"/>
  <c r="C150" i="29"/>
  <c r="N150" i="29"/>
  <c r="N139" i="29"/>
  <c r="H140" i="28"/>
  <c r="N140" i="28"/>
  <c r="C141" i="28"/>
  <c r="N141" i="28"/>
  <c r="N142" i="28"/>
  <c r="C143" i="28"/>
  <c r="N143" i="28"/>
  <c r="N144" i="28"/>
  <c r="N145" i="28"/>
  <c r="N146" i="28"/>
  <c r="N147" i="28"/>
  <c r="N148" i="28"/>
  <c r="C149" i="28"/>
  <c r="H149" i="28"/>
  <c r="N149" i="28"/>
  <c r="N150" i="28"/>
  <c r="N139" i="28"/>
  <c r="C139" i="28"/>
  <c r="E140" i="27"/>
  <c r="N140" i="27"/>
  <c r="N141" i="27"/>
  <c r="H142" i="27"/>
  <c r="N142" i="27"/>
  <c r="M143" i="27"/>
  <c r="N143" i="27"/>
  <c r="N144" i="27"/>
  <c r="C145" i="27"/>
  <c r="J145" i="27"/>
  <c r="N145" i="27"/>
  <c r="N146" i="27"/>
  <c r="N147" i="27"/>
  <c r="K148" i="27"/>
  <c r="N148" i="27"/>
  <c r="N149" i="27"/>
  <c r="M150" i="27"/>
  <c r="N150" i="27"/>
  <c r="N139" i="27"/>
  <c r="C139" i="27"/>
  <c r="N140" i="26"/>
  <c r="N141" i="26"/>
  <c r="N142" i="26"/>
  <c r="N143" i="26"/>
  <c r="N144" i="26"/>
  <c r="C145" i="26"/>
  <c r="N145" i="26"/>
  <c r="C146" i="26"/>
  <c r="N146" i="26"/>
  <c r="N147" i="26"/>
  <c r="C148" i="26"/>
  <c r="D148" i="26"/>
  <c r="N148" i="26"/>
  <c r="N149" i="26"/>
  <c r="N150" i="26"/>
  <c r="E139" i="26"/>
  <c r="N139" i="26"/>
  <c r="C139" i="26"/>
  <c r="N139" i="25"/>
  <c r="N140" i="25"/>
  <c r="N141" i="25"/>
  <c r="N142" i="25"/>
  <c r="C143" i="25"/>
  <c r="N143" i="25"/>
  <c r="N144" i="25"/>
  <c r="N145" i="25"/>
  <c r="C146" i="25"/>
  <c r="N146" i="25"/>
  <c r="N147" i="25"/>
  <c r="N148" i="25"/>
  <c r="N149" i="25"/>
  <c r="N150" i="25"/>
  <c r="L138" i="25"/>
  <c r="M138" i="25"/>
  <c r="I138" i="25"/>
  <c r="J138" i="25"/>
  <c r="K138" i="25"/>
  <c r="D138" i="25"/>
  <c r="E138" i="25"/>
  <c r="F138" i="25"/>
  <c r="G138" i="25"/>
  <c r="H138" i="25"/>
  <c r="C138" i="25"/>
  <c r="D139" i="32" l="1"/>
  <c r="C29" i="23" a="1"/>
  <c r="D139" i="28"/>
  <c r="C29" i="19" a="1"/>
  <c r="C142" i="26"/>
  <c r="C149" i="26"/>
  <c r="C141" i="27"/>
  <c r="C149" i="27"/>
  <c r="K36" i="19"/>
  <c r="L102" i="27" s="1"/>
  <c r="C148" i="27"/>
  <c r="C143" i="27"/>
  <c r="C148" i="28"/>
  <c r="C146" i="29"/>
  <c r="C149" i="29"/>
  <c r="C140" i="30"/>
  <c r="C144" i="30"/>
  <c r="C141" i="26"/>
  <c r="D35" i="19"/>
  <c r="E64" i="27" s="1"/>
  <c r="C140" i="26"/>
  <c r="C140" i="28"/>
  <c r="C141" i="29"/>
  <c r="C141" i="30"/>
  <c r="C139" i="29"/>
  <c r="C146" i="32"/>
  <c r="C143" i="31"/>
  <c r="C148" i="31"/>
  <c r="P3" i="4"/>
  <c r="O3" i="4" s="1"/>
  <c r="P3" i="5"/>
  <c r="O3" i="5" s="1"/>
  <c r="F35" i="19"/>
  <c r="G64" i="27" s="1"/>
  <c r="G32" i="18"/>
  <c r="H93" i="26" s="1"/>
  <c r="C144" i="25"/>
  <c r="N31" i="17"/>
  <c r="C139" i="30"/>
  <c r="M15" i="30"/>
  <c r="C149" i="30"/>
  <c r="J15" i="29"/>
  <c r="I25" i="21" s="1"/>
  <c r="C142" i="29"/>
  <c r="C140" i="29"/>
  <c r="C147" i="31"/>
  <c r="N35" i="23"/>
  <c r="O64" i="31" s="1"/>
  <c r="W71" i="1"/>
  <c r="F15" i="31"/>
  <c r="C146" i="31"/>
  <c r="C149" i="31"/>
  <c r="C149" i="32"/>
  <c r="C148" i="32"/>
  <c r="C147" i="32"/>
  <c r="I36" i="24"/>
  <c r="J102" i="32" s="1"/>
  <c r="F33" i="17"/>
  <c r="K36" i="17"/>
  <c r="C148" i="25"/>
  <c r="J15" i="25"/>
  <c r="C140" i="25"/>
  <c r="C36" i="17"/>
  <c r="C44" i="17" s="1"/>
  <c r="C141" i="32"/>
  <c r="G36" i="24"/>
  <c r="H102" i="32" s="1"/>
  <c r="C139" i="32"/>
  <c r="W97" i="1"/>
  <c r="P4" i="9" s="1"/>
  <c r="O4" i="9" s="1"/>
  <c r="C150" i="32"/>
  <c r="C142" i="32"/>
  <c r="C144" i="28"/>
  <c r="C145" i="31"/>
  <c r="C144" i="31"/>
  <c r="C142" i="31"/>
  <c r="C146" i="27"/>
  <c r="C144" i="27"/>
  <c r="C150" i="30"/>
  <c r="C142" i="30"/>
  <c r="C144" i="26"/>
  <c r="C144" i="29"/>
  <c r="C149" i="25"/>
  <c r="C141" i="25"/>
  <c r="W19" i="1"/>
  <c r="P4" i="6" s="1"/>
  <c r="O4" i="6" s="1"/>
  <c r="W45" i="1"/>
  <c r="P4" i="7" s="1"/>
  <c r="O4" i="7" s="1"/>
  <c r="H124" i="32"/>
  <c r="G124" i="32"/>
  <c r="F124" i="32"/>
  <c r="E124" i="32"/>
  <c r="D124" i="32"/>
  <c r="C124" i="32"/>
  <c r="C123" i="32"/>
  <c r="H124" i="31"/>
  <c r="G124" i="31"/>
  <c r="F124" i="31"/>
  <c r="E124" i="31"/>
  <c r="D124" i="31"/>
  <c r="C124" i="31"/>
  <c r="C123" i="31"/>
  <c r="H124" i="30"/>
  <c r="G124" i="30"/>
  <c r="F124" i="30"/>
  <c r="E124" i="30"/>
  <c r="D124" i="30"/>
  <c r="C124" i="30"/>
  <c r="C123" i="30"/>
  <c r="H124" i="29"/>
  <c r="G124" i="29"/>
  <c r="F124" i="29"/>
  <c r="E124" i="29"/>
  <c r="D124" i="29"/>
  <c r="C124" i="29"/>
  <c r="C123" i="29"/>
  <c r="H124" i="28"/>
  <c r="G124" i="28"/>
  <c r="F124" i="28"/>
  <c r="E124" i="28"/>
  <c r="D124" i="28"/>
  <c r="C124" i="28"/>
  <c r="C123" i="28"/>
  <c r="H124" i="27"/>
  <c r="G124" i="27"/>
  <c r="F124" i="27"/>
  <c r="E124" i="27"/>
  <c r="D124" i="27"/>
  <c r="C124" i="27"/>
  <c r="C123" i="27"/>
  <c r="H124" i="26"/>
  <c r="G124" i="26"/>
  <c r="F124" i="26"/>
  <c r="E124" i="26"/>
  <c r="D124" i="26"/>
  <c r="C124" i="26"/>
  <c r="C123" i="26"/>
  <c r="D124" i="25"/>
  <c r="E124" i="25"/>
  <c r="F124" i="25"/>
  <c r="G124" i="25"/>
  <c r="H124" i="25"/>
  <c r="C124" i="25"/>
  <c r="C123" i="25"/>
  <c r="N15" i="31"/>
  <c r="M15" i="31"/>
  <c r="L15" i="31"/>
  <c r="K15" i="31"/>
  <c r="J15" i="31"/>
  <c r="I15" i="31"/>
  <c r="H15" i="31"/>
  <c r="G15" i="31"/>
  <c r="D15" i="31"/>
  <c r="O15" i="30"/>
  <c r="N15" i="30"/>
  <c r="L15" i="30"/>
  <c r="K15" i="30"/>
  <c r="J15" i="30"/>
  <c r="I15" i="30"/>
  <c r="H15" i="30"/>
  <c r="G15" i="30"/>
  <c r="F15" i="30"/>
  <c r="E15" i="30"/>
  <c r="D15" i="30"/>
  <c r="O64" i="29"/>
  <c r="N64" i="29"/>
  <c r="M64" i="29"/>
  <c r="L64" i="29"/>
  <c r="K64" i="29"/>
  <c r="J64" i="29"/>
  <c r="I64" i="29"/>
  <c r="H64" i="29"/>
  <c r="G64" i="29"/>
  <c r="F64" i="29"/>
  <c r="E64" i="29"/>
  <c r="D64" i="29"/>
  <c r="O30" i="29"/>
  <c r="N30" i="29"/>
  <c r="M30" i="29"/>
  <c r="L30" i="29"/>
  <c r="K30" i="29"/>
  <c r="J30" i="29"/>
  <c r="I30" i="29"/>
  <c r="H30" i="29"/>
  <c r="G30" i="29"/>
  <c r="F30" i="29"/>
  <c r="E30" i="29"/>
  <c r="D30" i="29"/>
  <c r="D28" i="29"/>
  <c r="D26" i="29"/>
  <c r="O15" i="29"/>
  <c r="N25" i="21" s="1"/>
  <c r="N15" i="29"/>
  <c r="M25" i="21" s="1"/>
  <c r="M15" i="29"/>
  <c r="L25" i="21" s="1"/>
  <c r="L15" i="29"/>
  <c r="K25" i="21" s="1"/>
  <c r="K15" i="29"/>
  <c r="J25" i="21" s="1"/>
  <c r="I15" i="29"/>
  <c r="H25" i="21" s="1"/>
  <c r="H15" i="29"/>
  <c r="G25" i="21" s="1"/>
  <c r="G15" i="29"/>
  <c r="F25" i="21" s="1"/>
  <c r="F15" i="29"/>
  <c r="E25" i="21" s="1"/>
  <c r="E15" i="29"/>
  <c r="D25" i="21" s="1"/>
  <c r="D15" i="29"/>
  <c r="C25" i="21" s="1"/>
  <c r="C119" i="25"/>
  <c r="C118" i="25"/>
  <c r="C117" i="25"/>
  <c r="C115" i="25"/>
  <c r="C112" i="25"/>
  <c r="C111" i="25"/>
  <c r="C110" i="25"/>
  <c r="C104" i="25"/>
  <c r="C103" i="25"/>
  <c r="C102" i="25"/>
  <c r="C99" i="25"/>
  <c r="C98" i="25"/>
  <c r="C97" i="25"/>
  <c r="C88" i="25"/>
  <c r="C85" i="25"/>
  <c r="C84" i="25"/>
  <c r="C83" i="25"/>
  <c r="C82" i="25"/>
  <c r="C81" i="25"/>
  <c r="C78" i="25"/>
  <c r="C77" i="25"/>
  <c r="C76" i="25"/>
  <c r="C75" i="25"/>
  <c r="D64" i="25"/>
  <c r="O30" i="25"/>
  <c r="N30" i="25"/>
  <c r="M30" i="25"/>
  <c r="L30" i="25"/>
  <c r="K30" i="25"/>
  <c r="J30" i="25"/>
  <c r="I30" i="25"/>
  <c r="H30" i="25"/>
  <c r="G30" i="25"/>
  <c r="F30" i="25"/>
  <c r="E30" i="25"/>
  <c r="D30" i="25"/>
  <c r="D28" i="25"/>
  <c r="D26" i="25"/>
  <c r="N15" i="25"/>
  <c r="M15" i="25"/>
  <c r="K15" i="25"/>
  <c r="I15" i="25"/>
  <c r="H15" i="25"/>
  <c r="F15" i="25"/>
  <c r="E15" i="25"/>
  <c r="C163" i="24"/>
  <c r="D88" i="32" s="1"/>
  <c r="D157" i="24"/>
  <c r="O146" i="24"/>
  <c r="O133" i="24"/>
  <c r="D132" i="24"/>
  <c r="E132" i="24" s="1"/>
  <c r="F132" i="24" s="1"/>
  <c r="D125" i="24"/>
  <c r="E28" i="32" s="1"/>
  <c r="D123" i="24"/>
  <c r="E26" i="32" s="1"/>
  <c r="O122" i="24"/>
  <c r="D105" i="24"/>
  <c r="D95" i="24"/>
  <c r="D94" i="24"/>
  <c r="D81" i="24"/>
  <c r="E81" i="24" s="1"/>
  <c r="F81" i="24" s="1"/>
  <c r="G81" i="24" s="1"/>
  <c r="H81" i="24" s="1"/>
  <c r="I81" i="24" s="1"/>
  <c r="J81" i="24" s="1"/>
  <c r="K81" i="24" s="1"/>
  <c r="L81" i="24" s="1"/>
  <c r="M81" i="24" s="1"/>
  <c r="N81" i="24" s="1"/>
  <c r="D79" i="24"/>
  <c r="D76" i="24"/>
  <c r="O74" i="24"/>
  <c r="C71" i="24"/>
  <c r="C68" i="24"/>
  <c r="C67" i="24"/>
  <c r="C124" i="24" s="1"/>
  <c r="D27" i="32" s="1"/>
  <c r="D66" i="24"/>
  <c r="D65" i="24"/>
  <c r="D64" i="24"/>
  <c r="D63" i="24"/>
  <c r="E63" i="24" s="1"/>
  <c r="F63" i="24" s="1"/>
  <c r="O62" i="24"/>
  <c r="O61" i="24"/>
  <c r="O56" i="24"/>
  <c r="D49" i="24"/>
  <c r="E49" i="24" s="1"/>
  <c r="F49" i="24" s="1"/>
  <c r="G49" i="24" s="1"/>
  <c r="H49" i="24" s="1"/>
  <c r="I49" i="24" s="1"/>
  <c r="J49" i="24" s="1"/>
  <c r="K49" i="24" s="1"/>
  <c r="L49" i="24" s="1"/>
  <c r="M49" i="24" s="1"/>
  <c r="N49" i="24" s="1"/>
  <c r="C48" i="24"/>
  <c r="D48" i="24" s="1"/>
  <c r="E48" i="24" s="1"/>
  <c r="F48" i="24" s="1"/>
  <c r="G48" i="24" s="1"/>
  <c r="H48" i="24" s="1"/>
  <c r="I48" i="24" s="1"/>
  <c r="J48" i="24" s="1"/>
  <c r="K48" i="24" s="1"/>
  <c r="L48" i="24" s="1"/>
  <c r="M48" i="24" s="1"/>
  <c r="N48" i="24" s="1"/>
  <c r="C47" i="24"/>
  <c r="D47" i="24" s="1"/>
  <c r="C46" i="24"/>
  <c r="C45" i="24"/>
  <c r="D45" i="24" s="1"/>
  <c r="D43" i="24"/>
  <c r="D46" i="24" s="1"/>
  <c r="N37" i="24"/>
  <c r="M37" i="24"/>
  <c r="L37" i="24"/>
  <c r="K37" i="24"/>
  <c r="J37" i="24"/>
  <c r="F37" i="24"/>
  <c r="E37" i="24"/>
  <c r="C37" i="24"/>
  <c r="N36" i="24"/>
  <c r="O102" i="32" s="1"/>
  <c r="M36" i="24"/>
  <c r="N102" i="32" s="1"/>
  <c r="L36" i="24"/>
  <c r="M102" i="32" s="1"/>
  <c r="K36" i="24"/>
  <c r="L102" i="32" s="1"/>
  <c r="J36" i="24"/>
  <c r="K102" i="32" s="1"/>
  <c r="F36" i="24"/>
  <c r="G102" i="32" s="1"/>
  <c r="E36" i="24"/>
  <c r="F102" i="32" s="1"/>
  <c r="C36" i="24"/>
  <c r="D102" i="32" s="1"/>
  <c r="N35" i="24"/>
  <c r="O64" i="32" s="1"/>
  <c r="M35" i="24"/>
  <c r="N64" i="32" s="1"/>
  <c r="L35" i="24"/>
  <c r="M64" i="32" s="1"/>
  <c r="K35" i="24"/>
  <c r="L64" i="32" s="1"/>
  <c r="J35" i="24"/>
  <c r="K64" i="32" s="1"/>
  <c r="F35" i="24"/>
  <c r="G64" i="32" s="1"/>
  <c r="E35" i="24"/>
  <c r="F64" i="32" s="1"/>
  <c r="C35" i="24"/>
  <c r="D64" i="32" s="1"/>
  <c r="N34" i="24"/>
  <c r="M34" i="24"/>
  <c r="L34" i="24"/>
  <c r="K34" i="24"/>
  <c r="J34" i="24"/>
  <c r="G34" i="24"/>
  <c r="F34" i="24"/>
  <c r="E34" i="24"/>
  <c r="C34" i="24"/>
  <c r="N33" i="24"/>
  <c r="M33" i="24"/>
  <c r="L33" i="24"/>
  <c r="K33" i="24"/>
  <c r="J33" i="24"/>
  <c r="F33" i="24"/>
  <c r="E33" i="24"/>
  <c r="C33" i="24"/>
  <c r="N32" i="24"/>
  <c r="O93" i="32" s="1"/>
  <c r="M32" i="24"/>
  <c r="N93" i="32" s="1"/>
  <c r="L32" i="24"/>
  <c r="M93" i="32" s="1"/>
  <c r="K32" i="24"/>
  <c r="L93" i="32" s="1"/>
  <c r="J32" i="24"/>
  <c r="K93" i="32" s="1"/>
  <c r="F32" i="24"/>
  <c r="G93" i="32" s="1"/>
  <c r="E32" i="24"/>
  <c r="F93" i="32" s="1"/>
  <c r="C32" i="24"/>
  <c r="D93" i="32" s="1"/>
  <c r="N31" i="24"/>
  <c r="O92" i="32" s="1"/>
  <c r="M31" i="24"/>
  <c r="N92" i="32" s="1"/>
  <c r="L31" i="24"/>
  <c r="M92" i="32" s="1"/>
  <c r="K31" i="24"/>
  <c r="L92" i="32" s="1"/>
  <c r="J31" i="24"/>
  <c r="K92" i="32" s="1"/>
  <c r="G31" i="24"/>
  <c r="H92" i="32" s="1"/>
  <c r="F31" i="24"/>
  <c r="G92" i="32" s="1"/>
  <c r="E31" i="24"/>
  <c r="F92" i="32" s="1"/>
  <c r="C31" i="24"/>
  <c r="D92" i="32" s="1"/>
  <c r="N30" i="24"/>
  <c r="M44" i="16" s="1"/>
  <c r="M30" i="24"/>
  <c r="L44" i="16" s="1"/>
  <c r="L30" i="24"/>
  <c r="K44" i="16" s="1"/>
  <c r="K30" i="24"/>
  <c r="J44" i="16" s="1"/>
  <c r="J30" i="24"/>
  <c r="I44" i="16" s="1"/>
  <c r="G30" i="24"/>
  <c r="F44" i="16" s="1"/>
  <c r="F30" i="24"/>
  <c r="E44" i="16" s="1"/>
  <c r="E30" i="24"/>
  <c r="D44" i="16" s="1"/>
  <c r="C30" i="24"/>
  <c r="B44" i="16" s="1"/>
  <c r="N24" i="24"/>
  <c r="M24" i="24"/>
  <c r="L24" i="24"/>
  <c r="K24" i="24"/>
  <c r="J24" i="24"/>
  <c r="F24" i="24"/>
  <c r="E24" i="24"/>
  <c r="C24" i="24"/>
  <c r="C1" i="24"/>
  <c r="C163" i="23"/>
  <c r="D88" i="31" s="1"/>
  <c r="D157" i="23"/>
  <c r="E157" i="23" s="1"/>
  <c r="F157" i="23" s="1"/>
  <c r="G157" i="23" s="1"/>
  <c r="H157" i="23" s="1"/>
  <c r="I157" i="23" s="1"/>
  <c r="J157" i="23" s="1"/>
  <c r="K157" i="23" s="1"/>
  <c r="L157" i="23" s="1"/>
  <c r="M157" i="23" s="1"/>
  <c r="N157" i="23" s="1"/>
  <c r="O146" i="23"/>
  <c r="P65" i="31" s="1"/>
  <c r="O133" i="23"/>
  <c r="D132" i="23"/>
  <c r="D125" i="23"/>
  <c r="E28" i="31" s="1"/>
  <c r="D123" i="23"/>
  <c r="E26" i="31" s="1"/>
  <c r="O122" i="23"/>
  <c r="D105" i="23"/>
  <c r="E105" i="23" s="1"/>
  <c r="F105" i="23" s="1"/>
  <c r="D95" i="23"/>
  <c r="E95" i="23" s="1"/>
  <c r="D94" i="23"/>
  <c r="E94" i="23" s="1"/>
  <c r="D81" i="23"/>
  <c r="E81" i="23" s="1"/>
  <c r="F81" i="23" s="1"/>
  <c r="G81" i="23" s="1"/>
  <c r="D79" i="23"/>
  <c r="E79" i="23" s="1"/>
  <c r="F79" i="23" s="1"/>
  <c r="G79" i="23" s="1"/>
  <c r="H79" i="23" s="1"/>
  <c r="I79" i="23" s="1"/>
  <c r="J79" i="23" s="1"/>
  <c r="K79" i="23" s="1"/>
  <c r="L79" i="23" s="1"/>
  <c r="M79" i="23" s="1"/>
  <c r="N79" i="23" s="1"/>
  <c r="D76" i="23"/>
  <c r="E76" i="23" s="1"/>
  <c r="F76" i="23" s="1"/>
  <c r="G76" i="23" s="1"/>
  <c r="O74" i="23"/>
  <c r="C71" i="23"/>
  <c r="C68" i="23"/>
  <c r="C126" i="23" s="1"/>
  <c r="D29" i="31" s="1"/>
  <c r="C67" i="23"/>
  <c r="C124" i="23" s="1"/>
  <c r="D27" i="31" s="1"/>
  <c r="D66" i="23"/>
  <c r="D65" i="23"/>
  <c r="E65" i="23" s="1"/>
  <c r="D64" i="23"/>
  <c r="D63" i="23"/>
  <c r="E63" i="23" s="1"/>
  <c r="O62" i="23"/>
  <c r="O61" i="23"/>
  <c r="O56" i="23"/>
  <c r="D49" i="23"/>
  <c r="E49" i="23" s="1"/>
  <c r="C48" i="23"/>
  <c r="C47" i="23"/>
  <c r="C46" i="23"/>
  <c r="C45" i="23"/>
  <c r="D45" i="23" s="1"/>
  <c r="E45" i="23" s="1"/>
  <c r="D43" i="23"/>
  <c r="M37" i="23"/>
  <c r="L37" i="23"/>
  <c r="K37" i="23"/>
  <c r="J37" i="23"/>
  <c r="I37" i="23"/>
  <c r="H37" i="23"/>
  <c r="G37" i="23"/>
  <c r="F37" i="23"/>
  <c r="C37" i="23"/>
  <c r="M36" i="23"/>
  <c r="N102" i="31" s="1"/>
  <c r="L36" i="23"/>
  <c r="M102" i="31" s="1"/>
  <c r="K36" i="23"/>
  <c r="L102" i="31" s="1"/>
  <c r="J36" i="23"/>
  <c r="K102" i="31" s="1"/>
  <c r="I36" i="23"/>
  <c r="J102" i="31" s="1"/>
  <c r="H36" i="23"/>
  <c r="I102" i="31" s="1"/>
  <c r="G36" i="23"/>
  <c r="H102" i="31" s="1"/>
  <c r="F36" i="23"/>
  <c r="G102" i="31" s="1"/>
  <c r="E36" i="23"/>
  <c r="F102" i="31" s="1"/>
  <c r="C36" i="23"/>
  <c r="D102" i="31" s="1"/>
  <c r="M35" i="23"/>
  <c r="N64" i="31" s="1"/>
  <c r="L35" i="23"/>
  <c r="M64" i="31" s="1"/>
  <c r="K35" i="23"/>
  <c r="L64" i="31" s="1"/>
  <c r="J35" i="23"/>
  <c r="K64" i="31" s="1"/>
  <c r="I35" i="23"/>
  <c r="J64" i="31" s="1"/>
  <c r="H35" i="23"/>
  <c r="I64" i="31" s="1"/>
  <c r="G35" i="23"/>
  <c r="H64" i="31" s="1"/>
  <c r="F35" i="23"/>
  <c r="G64" i="31" s="1"/>
  <c r="C35" i="23"/>
  <c r="D64" i="31" s="1"/>
  <c r="M34" i="23"/>
  <c r="L34" i="23"/>
  <c r="K34" i="23"/>
  <c r="J34" i="23"/>
  <c r="I34" i="23"/>
  <c r="H34" i="23"/>
  <c r="G34" i="23"/>
  <c r="F34" i="23"/>
  <c r="E34" i="23"/>
  <c r="C34" i="23"/>
  <c r="M33" i="23"/>
  <c r="L33" i="23"/>
  <c r="K33" i="23"/>
  <c r="J33" i="23"/>
  <c r="I33" i="23"/>
  <c r="H33" i="23"/>
  <c r="G33" i="23"/>
  <c r="F33" i="23"/>
  <c r="C33" i="23"/>
  <c r="M32" i="23"/>
  <c r="N93" i="31" s="1"/>
  <c r="L32" i="23"/>
  <c r="M93" i="31" s="1"/>
  <c r="K32" i="23"/>
  <c r="L93" i="31" s="1"/>
  <c r="J32" i="23"/>
  <c r="K93" i="31" s="1"/>
  <c r="I32" i="23"/>
  <c r="J93" i="31" s="1"/>
  <c r="H32" i="23"/>
  <c r="I93" i="31" s="1"/>
  <c r="G32" i="23"/>
  <c r="H93" i="31" s="1"/>
  <c r="F32" i="23"/>
  <c r="G93" i="31" s="1"/>
  <c r="E32" i="23"/>
  <c r="F93" i="31" s="1"/>
  <c r="C32" i="23"/>
  <c r="D93" i="31" s="1"/>
  <c r="M31" i="23"/>
  <c r="N92" i="31" s="1"/>
  <c r="L31" i="23"/>
  <c r="M92" i="31" s="1"/>
  <c r="K31" i="23"/>
  <c r="L92" i="31" s="1"/>
  <c r="J31" i="23"/>
  <c r="K92" i="31" s="1"/>
  <c r="I31" i="23"/>
  <c r="J92" i="31" s="1"/>
  <c r="H31" i="23"/>
  <c r="I92" i="31" s="1"/>
  <c r="G31" i="23"/>
  <c r="H92" i="31" s="1"/>
  <c r="F31" i="23"/>
  <c r="G92" i="31" s="1"/>
  <c r="C31" i="23"/>
  <c r="D92" i="31" s="1"/>
  <c r="M30" i="23"/>
  <c r="L43" i="16" s="1"/>
  <c r="L30" i="23"/>
  <c r="K43" i="16" s="1"/>
  <c r="K30" i="23"/>
  <c r="J43" i="16" s="1"/>
  <c r="J30" i="23"/>
  <c r="I43" i="16" s="1"/>
  <c r="I30" i="23"/>
  <c r="H43" i="16" s="1"/>
  <c r="H30" i="23"/>
  <c r="G43" i="16" s="1"/>
  <c r="G30" i="23"/>
  <c r="F43" i="16" s="1"/>
  <c r="F30" i="23"/>
  <c r="E43" i="16" s="1"/>
  <c r="E30" i="23"/>
  <c r="D43" i="16" s="1"/>
  <c r="C30" i="23"/>
  <c r="B43" i="16" s="1"/>
  <c r="M24" i="23"/>
  <c r="L24" i="23"/>
  <c r="K24" i="23"/>
  <c r="J24" i="23"/>
  <c r="I24" i="23"/>
  <c r="H24" i="23"/>
  <c r="G24" i="23"/>
  <c r="F24" i="23"/>
  <c r="E24" i="23"/>
  <c r="C24" i="23"/>
  <c r="C1" i="23"/>
  <c r="C163" i="22"/>
  <c r="D88" i="30" s="1"/>
  <c r="D157" i="22"/>
  <c r="O146" i="22"/>
  <c r="P65" i="30" s="1"/>
  <c r="O133" i="22"/>
  <c r="D132" i="22"/>
  <c r="E132" i="22" s="1"/>
  <c r="F132" i="22" s="1"/>
  <c r="D125" i="22"/>
  <c r="E28" i="30" s="1"/>
  <c r="D123" i="22"/>
  <c r="E26" i="30" s="1"/>
  <c r="O122" i="22"/>
  <c r="D105" i="22"/>
  <c r="E105" i="22" s="1"/>
  <c r="F105" i="22" s="1"/>
  <c r="D95" i="22"/>
  <c r="E95" i="22" s="1"/>
  <c r="D94" i="22"/>
  <c r="D81" i="22"/>
  <c r="E81" i="22" s="1"/>
  <c r="F81" i="22" s="1"/>
  <c r="G81" i="22" s="1"/>
  <c r="H81" i="22" s="1"/>
  <c r="I81" i="22" s="1"/>
  <c r="J81" i="22" s="1"/>
  <c r="K81" i="22" s="1"/>
  <c r="L81" i="22" s="1"/>
  <c r="M81" i="22" s="1"/>
  <c r="N81" i="22" s="1"/>
  <c r="D79" i="22"/>
  <c r="E79" i="22" s="1"/>
  <c r="F79" i="22" s="1"/>
  <c r="G79" i="22" s="1"/>
  <c r="H79" i="22" s="1"/>
  <c r="I79" i="22" s="1"/>
  <c r="J79" i="22" s="1"/>
  <c r="K79" i="22" s="1"/>
  <c r="L79" i="22" s="1"/>
  <c r="M79" i="22" s="1"/>
  <c r="N79" i="22" s="1"/>
  <c r="D76" i="22"/>
  <c r="E76" i="22" s="1"/>
  <c r="O74" i="22"/>
  <c r="C71" i="22"/>
  <c r="C68" i="22"/>
  <c r="C67" i="22"/>
  <c r="C124" i="22" s="1"/>
  <c r="D27" i="30" s="1"/>
  <c r="D66" i="22"/>
  <c r="D65" i="22"/>
  <c r="D64" i="22"/>
  <c r="E64" i="22" s="1"/>
  <c r="F64" i="22" s="1"/>
  <c r="G64" i="22" s="1"/>
  <c r="H64" i="22" s="1"/>
  <c r="I64" i="22" s="1"/>
  <c r="J64" i="22" s="1"/>
  <c r="K64" i="22" s="1"/>
  <c r="L64" i="22" s="1"/>
  <c r="M64" i="22" s="1"/>
  <c r="N64" i="22" s="1"/>
  <c r="D63" i="22"/>
  <c r="E63" i="22" s="1"/>
  <c r="O62" i="22"/>
  <c r="O61" i="22"/>
  <c r="O56" i="22"/>
  <c r="D49" i="22"/>
  <c r="C48" i="22"/>
  <c r="D48" i="22" s="1"/>
  <c r="E48" i="22" s="1"/>
  <c r="F48" i="22" s="1"/>
  <c r="G48" i="22" s="1"/>
  <c r="H48" i="22" s="1"/>
  <c r="I48" i="22" s="1"/>
  <c r="J48" i="22" s="1"/>
  <c r="K48" i="22" s="1"/>
  <c r="L48" i="22" s="1"/>
  <c r="M48" i="22" s="1"/>
  <c r="N48" i="22" s="1"/>
  <c r="C47" i="22"/>
  <c r="D47" i="22" s="1"/>
  <c r="E47" i="22" s="1"/>
  <c r="F47" i="22" s="1"/>
  <c r="G47" i="22" s="1"/>
  <c r="C46" i="22"/>
  <c r="C45" i="22"/>
  <c r="D43" i="22"/>
  <c r="N37" i="22"/>
  <c r="M37" i="22"/>
  <c r="L37" i="22"/>
  <c r="K37" i="22"/>
  <c r="J37" i="22"/>
  <c r="I37" i="22"/>
  <c r="H37" i="22"/>
  <c r="G37" i="22"/>
  <c r="F37" i="22"/>
  <c r="E37" i="22"/>
  <c r="D37" i="22"/>
  <c r="C37" i="22"/>
  <c r="N36" i="22"/>
  <c r="O102" i="30" s="1"/>
  <c r="M36" i="22"/>
  <c r="N102" i="30" s="1"/>
  <c r="L36" i="22"/>
  <c r="M102" i="30" s="1"/>
  <c r="K36" i="22"/>
  <c r="L102" i="30" s="1"/>
  <c r="J36" i="22"/>
  <c r="K102" i="30" s="1"/>
  <c r="I36" i="22"/>
  <c r="J102" i="30" s="1"/>
  <c r="H36" i="22"/>
  <c r="I102" i="30" s="1"/>
  <c r="G36" i="22"/>
  <c r="H102" i="30" s="1"/>
  <c r="F36" i="22"/>
  <c r="G102" i="30" s="1"/>
  <c r="E36" i="22"/>
  <c r="F102" i="30" s="1"/>
  <c r="D36" i="22"/>
  <c r="E102" i="30" s="1"/>
  <c r="C36" i="22"/>
  <c r="D102" i="30" s="1"/>
  <c r="N35" i="22"/>
  <c r="O64" i="30" s="1"/>
  <c r="M35" i="22"/>
  <c r="N64" i="30" s="1"/>
  <c r="L35" i="22"/>
  <c r="M64" i="30" s="1"/>
  <c r="K35" i="22"/>
  <c r="L64" i="30" s="1"/>
  <c r="J35" i="22"/>
  <c r="K64" i="30" s="1"/>
  <c r="I35" i="22"/>
  <c r="J64" i="30" s="1"/>
  <c r="H35" i="22"/>
  <c r="I64" i="30" s="1"/>
  <c r="G35" i="22"/>
  <c r="H64" i="30" s="1"/>
  <c r="F35" i="22"/>
  <c r="G64" i="30" s="1"/>
  <c r="E35" i="22"/>
  <c r="F64" i="30" s="1"/>
  <c r="D35" i="22"/>
  <c r="E64" i="30" s="1"/>
  <c r="C35" i="22"/>
  <c r="D64" i="30" s="1"/>
  <c r="N34" i="22"/>
  <c r="M34" i="22"/>
  <c r="L34" i="22"/>
  <c r="K34" i="22"/>
  <c r="J34" i="22"/>
  <c r="I34" i="22"/>
  <c r="H34" i="22"/>
  <c r="G34" i="22"/>
  <c r="F34" i="22"/>
  <c r="E34" i="22"/>
  <c r="D34" i="22"/>
  <c r="C34" i="22"/>
  <c r="N33" i="22"/>
  <c r="M33" i="22"/>
  <c r="L33" i="22"/>
  <c r="K33" i="22"/>
  <c r="J33" i="22"/>
  <c r="I33" i="22"/>
  <c r="H33" i="22"/>
  <c r="G33" i="22"/>
  <c r="F33" i="22"/>
  <c r="E33" i="22"/>
  <c r="D33" i="22"/>
  <c r="C33" i="22"/>
  <c r="N32" i="22"/>
  <c r="O93" i="30" s="1"/>
  <c r="M32" i="22"/>
  <c r="N93" i="30" s="1"/>
  <c r="L32" i="22"/>
  <c r="M93" i="30" s="1"/>
  <c r="K32" i="22"/>
  <c r="L93" i="30" s="1"/>
  <c r="J32" i="22"/>
  <c r="K93" i="30" s="1"/>
  <c r="I32" i="22"/>
  <c r="J93" i="30" s="1"/>
  <c r="H32" i="22"/>
  <c r="I93" i="30" s="1"/>
  <c r="G32" i="22"/>
  <c r="H93" i="30" s="1"/>
  <c r="F32" i="22"/>
  <c r="G93" i="30" s="1"/>
  <c r="E32" i="22"/>
  <c r="F93" i="30" s="1"/>
  <c r="D32" i="22"/>
  <c r="E93" i="30" s="1"/>
  <c r="C32" i="22"/>
  <c r="D93" i="30" s="1"/>
  <c r="N31" i="22"/>
  <c r="O92" i="30" s="1"/>
  <c r="M31" i="22"/>
  <c r="N92" i="30" s="1"/>
  <c r="L31" i="22"/>
  <c r="M92" i="30" s="1"/>
  <c r="K31" i="22"/>
  <c r="L92" i="30" s="1"/>
  <c r="J31" i="22"/>
  <c r="K92" i="30" s="1"/>
  <c r="I31" i="22"/>
  <c r="J92" i="30" s="1"/>
  <c r="H31" i="22"/>
  <c r="I92" i="30" s="1"/>
  <c r="G31" i="22"/>
  <c r="H92" i="30" s="1"/>
  <c r="F31" i="22"/>
  <c r="G92" i="30" s="1"/>
  <c r="E31" i="22"/>
  <c r="F92" i="30" s="1"/>
  <c r="D31" i="22"/>
  <c r="E92" i="30" s="1"/>
  <c r="C31" i="22"/>
  <c r="D92" i="30" s="1"/>
  <c r="N30" i="22"/>
  <c r="M42" i="16" s="1"/>
  <c r="M30" i="22"/>
  <c r="L42" i="16" s="1"/>
  <c r="L30" i="22"/>
  <c r="K42" i="16" s="1"/>
  <c r="K30" i="22"/>
  <c r="J42" i="16" s="1"/>
  <c r="J30" i="22"/>
  <c r="I42" i="16" s="1"/>
  <c r="I30" i="22"/>
  <c r="H42" i="16" s="1"/>
  <c r="H30" i="22"/>
  <c r="G42" i="16" s="1"/>
  <c r="G30" i="22"/>
  <c r="F42" i="16" s="1"/>
  <c r="F30" i="22"/>
  <c r="E42" i="16" s="1"/>
  <c r="E30" i="22"/>
  <c r="D42" i="16" s="1"/>
  <c r="D30" i="22"/>
  <c r="C42" i="16" s="1"/>
  <c r="C30" i="22"/>
  <c r="B42" i="16" s="1"/>
  <c r="N24" i="22"/>
  <c r="M24" i="22"/>
  <c r="L24" i="22"/>
  <c r="K24" i="22"/>
  <c r="J24" i="22"/>
  <c r="I24" i="22"/>
  <c r="H24" i="22"/>
  <c r="G24" i="22"/>
  <c r="F24" i="22"/>
  <c r="E24" i="22"/>
  <c r="D24" i="22"/>
  <c r="C24" i="22"/>
  <c r="C1" i="22"/>
  <c r="D157" i="21"/>
  <c r="E157" i="21" s="1"/>
  <c r="F157" i="21" s="1"/>
  <c r="G157" i="21" s="1"/>
  <c r="H157" i="21" s="1"/>
  <c r="I157" i="21" s="1"/>
  <c r="J157" i="21" s="1"/>
  <c r="K157" i="21" s="1"/>
  <c r="L157" i="21" s="1"/>
  <c r="M157" i="21" s="1"/>
  <c r="N157" i="21" s="1"/>
  <c r="O146" i="21"/>
  <c r="D132" i="21"/>
  <c r="E132" i="21" s="1"/>
  <c r="F132" i="21" s="1"/>
  <c r="G132" i="21" s="1"/>
  <c r="H132" i="21" s="1"/>
  <c r="I132" i="21" s="1"/>
  <c r="J132" i="21" s="1"/>
  <c r="K132" i="21" s="1"/>
  <c r="L132" i="21" s="1"/>
  <c r="M132" i="21" s="1"/>
  <c r="N132" i="21" s="1"/>
  <c r="D125" i="21"/>
  <c r="E125" i="21" s="1"/>
  <c r="E26" i="29"/>
  <c r="O122" i="21"/>
  <c r="D105" i="21"/>
  <c r="E105" i="21" s="1"/>
  <c r="F105" i="21" s="1"/>
  <c r="D95" i="21"/>
  <c r="E95" i="21" s="1"/>
  <c r="D94" i="21"/>
  <c r="D81" i="21"/>
  <c r="E81" i="21" s="1"/>
  <c r="F81" i="21" s="1"/>
  <c r="G81" i="21" s="1"/>
  <c r="H81" i="21" s="1"/>
  <c r="I81" i="21" s="1"/>
  <c r="J81" i="21" s="1"/>
  <c r="K81" i="21" s="1"/>
  <c r="L81" i="21" s="1"/>
  <c r="M81" i="21" s="1"/>
  <c r="N81" i="21" s="1"/>
  <c r="D79" i="21"/>
  <c r="O74" i="21"/>
  <c r="C68" i="21"/>
  <c r="C67" i="21"/>
  <c r="C124" i="21" s="1"/>
  <c r="D66" i="21"/>
  <c r="D65" i="21"/>
  <c r="D67" i="21" s="1"/>
  <c r="O61" i="21"/>
  <c r="O56" i="21"/>
  <c r="D49" i="21"/>
  <c r="E49" i="21" s="1"/>
  <c r="F49" i="21" s="1"/>
  <c r="G49" i="21" s="1"/>
  <c r="H49" i="21" s="1"/>
  <c r="I49" i="21" s="1"/>
  <c r="C48" i="21"/>
  <c r="D48" i="21" s="1"/>
  <c r="E48" i="21" s="1"/>
  <c r="F48" i="21" s="1"/>
  <c r="C47" i="21"/>
  <c r="D47" i="21" s="1"/>
  <c r="E47" i="21" s="1"/>
  <c r="C45" i="21"/>
  <c r="D45" i="21" s="1"/>
  <c r="E45" i="21" s="1"/>
  <c r="D43" i="21"/>
  <c r="D46" i="21" s="1"/>
  <c r="N37" i="21"/>
  <c r="M37" i="21"/>
  <c r="L37" i="21"/>
  <c r="K37" i="21"/>
  <c r="J37" i="21"/>
  <c r="I37" i="21"/>
  <c r="H37" i="21"/>
  <c r="G37" i="21"/>
  <c r="F37" i="21"/>
  <c r="E37" i="21"/>
  <c r="D37" i="21"/>
  <c r="C37" i="21"/>
  <c r="N36" i="21"/>
  <c r="M36" i="21"/>
  <c r="L36" i="21"/>
  <c r="K36" i="21"/>
  <c r="J36" i="21"/>
  <c r="H36" i="21"/>
  <c r="G36" i="21"/>
  <c r="F36" i="21"/>
  <c r="E36" i="21"/>
  <c r="D36" i="21"/>
  <c r="C36" i="21"/>
  <c r="C44" i="21" s="1"/>
  <c r="N35" i="21"/>
  <c r="O63" i="29" s="1"/>
  <c r="M35" i="21"/>
  <c r="N63" i="29" s="1"/>
  <c r="L35" i="21"/>
  <c r="M63" i="29" s="1"/>
  <c r="K35" i="21"/>
  <c r="L63" i="29" s="1"/>
  <c r="J35" i="21"/>
  <c r="K63" i="29" s="1"/>
  <c r="I35" i="21"/>
  <c r="J63" i="29" s="1"/>
  <c r="H35" i="21"/>
  <c r="I63" i="29" s="1"/>
  <c r="G35" i="21"/>
  <c r="H63" i="29" s="1"/>
  <c r="F35" i="21"/>
  <c r="G63" i="29" s="1"/>
  <c r="E35" i="21"/>
  <c r="F63" i="29" s="1"/>
  <c r="D35" i="21"/>
  <c r="E63" i="29" s="1"/>
  <c r="C35" i="21"/>
  <c r="N34" i="21"/>
  <c r="M34" i="21"/>
  <c r="L34" i="21"/>
  <c r="K34" i="21"/>
  <c r="J34" i="21"/>
  <c r="H34" i="21"/>
  <c r="G34" i="21"/>
  <c r="F34" i="21"/>
  <c r="E34" i="21"/>
  <c r="D34" i="21"/>
  <c r="C34" i="21"/>
  <c r="N33" i="21"/>
  <c r="M33" i="21"/>
  <c r="L33" i="21"/>
  <c r="K33" i="21"/>
  <c r="J33" i="21"/>
  <c r="I33" i="21"/>
  <c r="H33" i="21"/>
  <c r="G33" i="21"/>
  <c r="F33" i="21"/>
  <c r="E33" i="21"/>
  <c r="D33" i="21"/>
  <c r="C33" i="21"/>
  <c r="N32" i="21"/>
  <c r="O93" i="29" s="1"/>
  <c r="M32" i="21"/>
  <c r="N93" i="29" s="1"/>
  <c r="L32" i="21"/>
  <c r="M93" i="29" s="1"/>
  <c r="K32" i="21"/>
  <c r="L93" i="29" s="1"/>
  <c r="J32" i="21"/>
  <c r="K93" i="29" s="1"/>
  <c r="H32" i="21"/>
  <c r="I93" i="29" s="1"/>
  <c r="G32" i="21"/>
  <c r="H93" i="29" s="1"/>
  <c r="F32" i="21"/>
  <c r="G93" i="29" s="1"/>
  <c r="E32" i="21"/>
  <c r="D32" i="21"/>
  <c r="E93" i="29" s="1"/>
  <c r="C32" i="21"/>
  <c r="D93" i="29" s="1"/>
  <c r="N31" i="21"/>
  <c r="O92" i="29" s="1"/>
  <c r="M31" i="21"/>
  <c r="N92" i="29" s="1"/>
  <c r="L31" i="21"/>
  <c r="K31" i="21"/>
  <c r="L92" i="29" s="1"/>
  <c r="J31" i="21"/>
  <c r="I31" i="21"/>
  <c r="J92" i="29" s="1"/>
  <c r="H31" i="21"/>
  <c r="G31" i="21"/>
  <c r="H92" i="29" s="1"/>
  <c r="F31" i="21"/>
  <c r="G92" i="29" s="1"/>
  <c r="E31" i="21"/>
  <c r="F92" i="29" s="1"/>
  <c r="D31" i="21"/>
  <c r="C31" i="21"/>
  <c r="D92" i="29" s="1"/>
  <c r="N30" i="21"/>
  <c r="M41" i="16" s="1"/>
  <c r="M30" i="21"/>
  <c r="L41" i="16" s="1"/>
  <c r="L30" i="21"/>
  <c r="K41" i="16" s="1"/>
  <c r="K30" i="21"/>
  <c r="J41" i="16" s="1"/>
  <c r="J30" i="21"/>
  <c r="I41" i="16" s="1"/>
  <c r="H30" i="21"/>
  <c r="G41" i="16" s="1"/>
  <c r="G30" i="21"/>
  <c r="F30" i="21"/>
  <c r="E41" i="16" s="1"/>
  <c r="E30" i="21"/>
  <c r="D41" i="16" s="1"/>
  <c r="D30" i="21"/>
  <c r="C41" i="16" s="1"/>
  <c r="C30" i="21"/>
  <c r="B41" i="16" s="1"/>
  <c r="N24" i="21"/>
  <c r="N26" i="21" s="1"/>
  <c r="M24" i="21"/>
  <c r="M26" i="21" s="1"/>
  <c r="L24" i="21"/>
  <c r="L26" i="21" s="1"/>
  <c r="K24" i="21"/>
  <c r="K26" i="21" s="1"/>
  <c r="J24" i="21"/>
  <c r="J26" i="21" s="1"/>
  <c r="I24" i="21"/>
  <c r="I26" i="21" s="1"/>
  <c r="H24" i="21"/>
  <c r="H26" i="21" s="1"/>
  <c r="G24" i="21"/>
  <c r="G26" i="21" s="1"/>
  <c r="F24" i="21"/>
  <c r="F26" i="21" s="1"/>
  <c r="E24" i="21"/>
  <c r="E26" i="21" s="1"/>
  <c r="D24" i="21"/>
  <c r="D26" i="21" s="1"/>
  <c r="C1" i="21"/>
  <c r="C163" i="20"/>
  <c r="D88" i="28" s="1"/>
  <c r="D157" i="20"/>
  <c r="O146" i="20"/>
  <c r="O133" i="20"/>
  <c r="D132" i="20"/>
  <c r="E132" i="20" s="1"/>
  <c r="F132" i="20" s="1"/>
  <c r="G132" i="20" s="1"/>
  <c r="H132" i="20" s="1"/>
  <c r="I132" i="20" s="1"/>
  <c r="J132" i="20" s="1"/>
  <c r="K132" i="20" s="1"/>
  <c r="L132" i="20" s="1"/>
  <c r="M132" i="20" s="1"/>
  <c r="N132" i="20" s="1"/>
  <c r="D125" i="20"/>
  <c r="E28" i="28" s="1"/>
  <c r="D123" i="20"/>
  <c r="E26" i="28" s="1"/>
  <c r="O122" i="20"/>
  <c r="D105" i="20"/>
  <c r="D95" i="20"/>
  <c r="E95" i="20" s="1"/>
  <c r="D94" i="20"/>
  <c r="E94" i="20" s="1"/>
  <c r="F94" i="20" s="1"/>
  <c r="D81" i="20"/>
  <c r="E81" i="20" s="1"/>
  <c r="F81" i="20" s="1"/>
  <c r="G81" i="20" s="1"/>
  <c r="H81" i="20" s="1"/>
  <c r="I81" i="20" s="1"/>
  <c r="J81" i="20" s="1"/>
  <c r="K81" i="20" s="1"/>
  <c r="L81" i="20" s="1"/>
  <c r="M81" i="20" s="1"/>
  <c r="N81" i="20" s="1"/>
  <c r="D79" i="20"/>
  <c r="E79" i="20" s="1"/>
  <c r="D76" i="20"/>
  <c r="O74" i="20"/>
  <c r="C71" i="20"/>
  <c r="C68" i="20"/>
  <c r="C67" i="20"/>
  <c r="C124" i="20" s="1"/>
  <c r="D27" i="28" s="1"/>
  <c r="D66" i="20"/>
  <c r="D65" i="20"/>
  <c r="D64" i="20"/>
  <c r="E64" i="20" s="1"/>
  <c r="F64" i="20" s="1"/>
  <c r="G64" i="20" s="1"/>
  <c r="H64" i="20" s="1"/>
  <c r="I64" i="20" s="1"/>
  <c r="J64" i="20" s="1"/>
  <c r="K64" i="20" s="1"/>
  <c r="L64" i="20" s="1"/>
  <c r="M64" i="20" s="1"/>
  <c r="N64" i="20" s="1"/>
  <c r="D63" i="20"/>
  <c r="E63" i="20" s="1"/>
  <c r="F63" i="20" s="1"/>
  <c r="G63" i="20" s="1"/>
  <c r="H63" i="20" s="1"/>
  <c r="I63" i="20" s="1"/>
  <c r="J63" i="20" s="1"/>
  <c r="K63" i="20" s="1"/>
  <c r="L63" i="20" s="1"/>
  <c r="M63" i="20" s="1"/>
  <c r="N63" i="20" s="1"/>
  <c r="O62" i="20"/>
  <c r="O61" i="20"/>
  <c r="O56" i="20"/>
  <c r="D49" i="20"/>
  <c r="C48" i="20"/>
  <c r="D48" i="20" s="1"/>
  <c r="E48" i="20" s="1"/>
  <c r="C47" i="20"/>
  <c r="C46" i="20"/>
  <c r="C45" i="20"/>
  <c r="D45" i="20" s="1"/>
  <c r="E45" i="20" s="1"/>
  <c r="F45" i="20" s="1"/>
  <c r="G45" i="20" s="1"/>
  <c r="H45" i="20" s="1"/>
  <c r="I45" i="20" s="1"/>
  <c r="J45" i="20" s="1"/>
  <c r="K45" i="20" s="1"/>
  <c r="D43" i="20"/>
  <c r="N37" i="20"/>
  <c r="M37" i="20"/>
  <c r="L37" i="20"/>
  <c r="K37" i="20"/>
  <c r="J37" i="20"/>
  <c r="I37" i="20"/>
  <c r="H37" i="20"/>
  <c r="G37" i="20"/>
  <c r="F37" i="20"/>
  <c r="E37" i="20"/>
  <c r="D37" i="20"/>
  <c r="C37" i="20"/>
  <c r="M36" i="20"/>
  <c r="N102" i="28" s="1"/>
  <c r="L36" i="20"/>
  <c r="M102" i="28" s="1"/>
  <c r="K36" i="20"/>
  <c r="L102" i="28" s="1"/>
  <c r="J36" i="20"/>
  <c r="K102" i="28" s="1"/>
  <c r="I36" i="20"/>
  <c r="J102" i="28" s="1"/>
  <c r="H36" i="20"/>
  <c r="I102" i="28" s="1"/>
  <c r="G36" i="20"/>
  <c r="H102" i="28" s="1"/>
  <c r="F36" i="20"/>
  <c r="G102" i="28" s="1"/>
  <c r="E36" i="20"/>
  <c r="F102" i="28" s="1"/>
  <c r="D36" i="20"/>
  <c r="E102" i="28" s="1"/>
  <c r="C36" i="20"/>
  <c r="D102" i="28" s="1"/>
  <c r="M35" i="20"/>
  <c r="N64" i="28" s="1"/>
  <c r="L35" i="20"/>
  <c r="M64" i="28" s="1"/>
  <c r="K35" i="20"/>
  <c r="L64" i="28" s="1"/>
  <c r="J35" i="20"/>
  <c r="K64" i="28" s="1"/>
  <c r="I35" i="20"/>
  <c r="J64" i="28" s="1"/>
  <c r="H35" i="20"/>
  <c r="I64" i="28" s="1"/>
  <c r="G35" i="20"/>
  <c r="H64" i="28" s="1"/>
  <c r="F35" i="20"/>
  <c r="G64" i="28" s="1"/>
  <c r="E35" i="20"/>
  <c r="F64" i="28" s="1"/>
  <c r="D35" i="20"/>
  <c r="E64" i="28" s="1"/>
  <c r="C35" i="20"/>
  <c r="D64" i="28" s="1"/>
  <c r="M34" i="20"/>
  <c r="L34" i="20"/>
  <c r="K34" i="20"/>
  <c r="J34" i="20"/>
  <c r="I34" i="20"/>
  <c r="H34" i="20"/>
  <c r="G34" i="20"/>
  <c r="F34" i="20"/>
  <c r="E34" i="20"/>
  <c r="D34" i="20"/>
  <c r="C34" i="20"/>
  <c r="M33" i="20"/>
  <c r="L33" i="20"/>
  <c r="K33" i="20"/>
  <c r="J33" i="20"/>
  <c r="I33" i="20"/>
  <c r="H33" i="20"/>
  <c r="G33" i="20"/>
  <c r="F33" i="20"/>
  <c r="E33" i="20"/>
  <c r="D33" i="20"/>
  <c r="C33" i="20"/>
  <c r="M32" i="20"/>
  <c r="N93" i="28" s="1"/>
  <c r="L32" i="20"/>
  <c r="M93" i="28" s="1"/>
  <c r="K32" i="20"/>
  <c r="L93" i="28" s="1"/>
  <c r="J32" i="20"/>
  <c r="K93" i="28" s="1"/>
  <c r="I32" i="20"/>
  <c r="J93" i="28" s="1"/>
  <c r="H32" i="20"/>
  <c r="I93" i="28" s="1"/>
  <c r="G32" i="20"/>
  <c r="H93" i="28" s="1"/>
  <c r="F32" i="20"/>
  <c r="G93" i="28" s="1"/>
  <c r="E32" i="20"/>
  <c r="F93" i="28" s="1"/>
  <c r="D32" i="20"/>
  <c r="E93" i="28" s="1"/>
  <c r="C32" i="20"/>
  <c r="D93" i="28" s="1"/>
  <c r="M31" i="20"/>
  <c r="N92" i="28" s="1"/>
  <c r="L31" i="20"/>
  <c r="M92" i="28" s="1"/>
  <c r="K31" i="20"/>
  <c r="L92" i="28" s="1"/>
  <c r="J31" i="20"/>
  <c r="K92" i="28" s="1"/>
  <c r="I31" i="20"/>
  <c r="J92" i="28" s="1"/>
  <c r="H31" i="20"/>
  <c r="I92" i="28" s="1"/>
  <c r="G31" i="20"/>
  <c r="H92" i="28" s="1"/>
  <c r="F31" i="20"/>
  <c r="G92" i="28" s="1"/>
  <c r="E31" i="20"/>
  <c r="F92" i="28" s="1"/>
  <c r="D31" i="20"/>
  <c r="E92" i="28" s="1"/>
  <c r="C31" i="20"/>
  <c r="D92" i="28" s="1"/>
  <c r="M30" i="20"/>
  <c r="L44" i="15" s="1"/>
  <c r="L30" i="20"/>
  <c r="K44" i="15" s="1"/>
  <c r="K30" i="20"/>
  <c r="J44" i="15" s="1"/>
  <c r="J30" i="20"/>
  <c r="I44" i="15" s="1"/>
  <c r="I30" i="20"/>
  <c r="H44" i="15" s="1"/>
  <c r="H30" i="20"/>
  <c r="G44" i="15" s="1"/>
  <c r="G30" i="20"/>
  <c r="F44" i="15" s="1"/>
  <c r="F30" i="20"/>
  <c r="E44" i="15" s="1"/>
  <c r="E30" i="20"/>
  <c r="D44" i="15" s="1"/>
  <c r="D30" i="20"/>
  <c r="C44" i="15" s="1"/>
  <c r="C30" i="20"/>
  <c r="B44" i="15" s="1"/>
  <c r="M24" i="20"/>
  <c r="L24" i="20"/>
  <c r="K24" i="20"/>
  <c r="J24" i="20"/>
  <c r="I24" i="20"/>
  <c r="H24" i="20"/>
  <c r="G24" i="20"/>
  <c r="F24" i="20"/>
  <c r="E24" i="20"/>
  <c r="D24" i="20"/>
  <c r="C24" i="20"/>
  <c r="C1" i="20"/>
  <c r="C163" i="19"/>
  <c r="D88" i="27" s="1"/>
  <c r="D157" i="19"/>
  <c r="O146" i="19"/>
  <c r="O133" i="19"/>
  <c r="D132" i="19"/>
  <c r="D125" i="19"/>
  <c r="E28" i="27" s="1"/>
  <c r="D123" i="19"/>
  <c r="E26" i="27" s="1"/>
  <c r="O122" i="19"/>
  <c r="D105" i="19"/>
  <c r="E105" i="19" s="1"/>
  <c r="D95" i="19"/>
  <c r="E95" i="19" s="1"/>
  <c r="D94" i="19"/>
  <c r="D81" i="19"/>
  <c r="E81" i="19" s="1"/>
  <c r="F81" i="19" s="1"/>
  <c r="G81" i="19" s="1"/>
  <c r="H81" i="19" s="1"/>
  <c r="I81" i="19" s="1"/>
  <c r="D79" i="19"/>
  <c r="D76" i="19"/>
  <c r="E76" i="19" s="1"/>
  <c r="O74" i="19"/>
  <c r="C71" i="19"/>
  <c r="C68" i="19"/>
  <c r="C67" i="19"/>
  <c r="D66" i="19"/>
  <c r="D65" i="19"/>
  <c r="D64" i="19"/>
  <c r="D63" i="19"/>
  <c r="E63" i="19" s="1"/>
  <c r="F63" i="19" s="1"/>
  <c r="G63" i="19" s="1"/>
  <c r="H63" i="19" s="1"/>
  <c r="I63" i="19" s="1"/>
  <c r="J63" i="19" s="1"/>
  <c r="K63" i="19" s="1"/>
  <c r="L63" i="19" s="1"/>
  <c r="M63" i="19" s="1"/>
  <c r="N63" i="19" s="1"/>
  <c r="O62" i="19"/>
  <c r="O61" i="19"/>
  <c r="O56" i="19"/>
  <c r="D49" i="19"/>
  <c r="E49" i="19" s="1"/>
  <c r="C48" i="19"/>
  <c r="C47" i="19"/>
  <c r="D47" i="19" s="1"/>
  <c r="E47" i="19" s="1"/>
  <c r="F47" i="19" s="1"/>
  <c r="C46" i="19"/>
  <c r="C45" i="19"/>
  <c r="D45" i="19" s="1"/>
  <c r="D43" i="19"/>
  <c r="D46" i="19" s="1"/>
  <c r="M37" i="19"/>
  <c r="L37" i="19"/>
  <c r="K37" i="19"/>
  <c r="J37" i="19"/>
  <c r="I37" i="19"/>
  <c r="H37" i="19"/>
  <c r="G37" i="19"/>
  <c r="E37" i="19"/>
  <c r="C37" i="19"/>
  <c r="N36" i="19"/>
  <c r="O102" i="27" s="1"/>
  <c r="M36" i="19"/>
  <c r="N102" i="27" s="1"/>
  <c r="L36" i="19"/>
  <c r="M102" i="27" s="1"/>
  <c r="J36" i="19"/>
  <c r="K102" i="27" s="1"/>
  <c r="I36" i="19"/>
  <c r="J102" i="27" s="1"/>
  <c r="H36" i="19"/>
  <c r="I102" i="27" s="1"/>
  <c r="G36" i="19"/>
  <c r="H102" i="27" s="1"/>
  <c r="E36" i="19"/>
  <c r="F102" i="27" s="1"/>
  <c r="C36" i="19"/>
  <c r="D102" i="27" s="1"/>
  <c r="M35" i="19"/>
  <c r="N64" i="27" s="1"/>
  <c r="L35" i="19"/>
  <c r="M64" i="27" s="1"/>
  <c r="J35" i="19"/>
  <c r="K64" i="27" s="1"/>
  <c r="I35" i="19"/>
  <c r="J64" i="27" s="1"/>
  <c r="H35" i="19"/>
  <c r="I64" i="27" s="1"/>
  <c r="G35" i="19"/>
  <c r="H64" i="27" s="1"/>
  <c r="E35" i="19"/>
  <c r="F64" i="27" s="1"/>
  <c r="C35" i="19"/>
  <c r="D64" i="27" s="1"/>
  <c r="N34" i="19"/>
  <c r="M34" i="19"/>
  <c r="L34" i="19"/>
  <c r="K34" i="19"/>
  <c r="J34" i="19"/>
  <c r="I34" i="19"/>
  <c r="H34" i="19"/>
  <c r="G34" i="19"/>
  <c r="E34" i="19"/>
  <c r="C34" i="19"/>
  <c r="M33" i="19"/>
  <c r="L33" i="19"/>
  <c r="K33" i="19"/>
  <c r="J33" i="19"/>
  <c r="I33" i="19"/>
  <c r="H33" i="19"/>
  <c r="G33" i="19"/>
  <c r="F33" i="19"/>
  <c r="E33" i="19"/>
  <c r="C33" i="19"/>
  <c r="N32" i="19"/>
  <c r="O93" i="27" s="1"/>
  <c r="M32" i="19"/>
  <c r="N93" i="27" s="1"/>
  <c r="L32" i="19"/>
  <c r="M93" i="27" s="1"/>
  <c r="J32" i="19"/>
  <c r="K93" i="27" s="1"/>
  <c r="I32" i="19"/>
  <c r="J93" i="27" s="1"/>
  <c r="H32" i="19"/>
  <c r="I93" i="27" s="1"/>
  <c r="G32" i="19"/>
  <c r="H93" i="27" s="1"/>
  <c r="E32" i="19"/>
  <c r="F93" i="27" s="1"/>
  <c r="C32" i="19"/>
  <c r="D93" i="27" s="1"/>
  <c r="M31" i="19"/>
  <c r="N92" i="27" s="1"/>
  <c r="L31" i="19"/>
  <c r="M92" i="27" s="1"/>
  <c r="K31" i="19"/>
  <c r="L92" i="27" s="1"/>
  <c r="J31" i="19"/>
  <c r="K92" i="27" s="1"/>
  <c r="I31" i="19"/>
  <c r="J92" i="27" s="1"/>
  <c r="H31" i="19"/>
  <c r="I92" i="27" s="1"/>
  <c r="G31" i="19"/>
  <c r="H92" i="27" s="1"/>
  <c r="E31" i="19"/>
  <c r="F92" i="27" s="1"/>
  <c r="C31" i="19"/>
  <c r="D92" i="27" s="1"/>
  <c r="N30" i="19"/>
  <c r="M43" i="15" s="1"/>
  <c r="M30" i="19"/>
  <c r="L43" i="15" s="1"/>
  <c r="L30" i="19"/>
  <c r="K43" i="15" s="1"/>
  <c r="J30" i="19"/>
  <c r="I43" i="15" s="1"/>
  <c r="I30" i="19"/>
  <c r="H43" i="15" s="1"/>
  <c r="H30" i="19"/>
  <c r="G43" i="15" s="1"/>
  <c r="G30" i="19"/>
  <c r="F43" i="15" s="1"/>
  <c r="E30" i="19"/>
  <c r="C30" i="19"/>
  <c r="B43" i="15" s="1"/>
  <c r="M24" i="19"/>
  <c r="L24" i="19"/>
  <c r="K24" i="19"/>
  <c r="J24" i="19"/>
  <c r="I24" i="19"/>
  <c r="H24" i="19"/>
  <c r="G24" i="19"/>
  <c r="E24" i="19"/>
  <c r="C24" i="19"/>
  <c r="C1" i="19"/>
  <c r="A18" i="18"/>
  <c r="C163" i="18"/>
  <c r="D88" i="26" s="1"/>
  <c r="D157" i="18"/>
  <c r="O146" i="18"/>
  <c r="O133" i="18"/>
  <c r="D132" i="18"/>
  <c r="E132" i="18" s="1"/>
  <c r="F132" i="18" s="1"/>
  <c r="G132" i="18" s="1"/>
  <c r="H132" i="18" s="1"/>
  <c r="I132" i="18" s="1"/>
  <c r="D125" i="18"/>
  <c r="E28" i="26" s="1"/>
  <c r="D123" i="18"/>
  <c r="E26" i="26" s="1"/>
  <c r="O122" i="18"/>
  <c r="D105" i="18"/>
  <c r="D95" i="18"/>
  <c r="E95" i="18" s="1"/>
  <c r="F95" i="18" s="1"/>
  <c r="G95" i="18" s="1"/>
  <c r="H95" i="18" s="1"/>
  <c r="D94" i="18"/>
  <c r="E94" i="18" s="1"/>
  <c r="F94" i="18" s="1"/>
  <c r="G94" i="18" s="1"/>
  <c r="D81" i="18"/>
  <c r="E81" i="18" s="1"/>
  <c r="F81" i="18" s="1"/>
  <c r="G81" i="18" s="1"/>
  <c r="H81" i="18" s="1"/>
  <c r="I81" i="18" s="1"/>
  <c r="J81" i="18" s="1"/>
  <c r="K81" i="18" s="1"/>
  <c r="L81" i="18" s="1"/>
  <c r="D79" i="18"/>
  <c r="E79" i="18" s="1"/>
  <c r="F79" i="18" s="1"/>
  <c r="G79" i="18" s="1"/>
  <c r="H79" i="18" s="1"/>
  <c r="I79" i="18" s="1"/>
  <c r="J79" i="18" s="1"/>
  <c r="K79" i="18" s="1"/>
  <c r="L79" i="18" s="1"/>
  <c r="M79" i="18" s="1"/>
  <c r="N79" i="18" s="1"/>
  <c r="D76" i="18"/>
  <c r="O74" i="18"/>
  <c r="C71" i="18"/>
  <c r="C68" i="18"/>
  <c r="C126" i="18" s="1"/>
  <c r="D29" i="26" s="1"/>
  <c r="C67" i="18"/>
  <c r="D66" i="18"/>
  <c r="E66" i="18" s="1"/>
  <c r="D65" i="18"/>
  <c r="E65" i="18" s="1"/>
  <c r="F65" i="18" s="1"/>
  <c r="D64" i="18"/>
  <c r="E64" i="18" s="1"/>
  <c r="F64" i="18" s="1"/>
  <c r="G64" i="18" s="1"/>
  <c r="H64" i="18" s="1"/>
  <c r="I64" i="18" s="1"/>
  <c r="J64" i="18" s="1"/>
  <c r="K64" i="18" s="1"/>
  <c r="L64" i="18" s="1"/>
  <c r="M64" i="18" s="1"/>
  <c r="N64" i="18" s="1"/>
  <c r="D63" i="18"/>
  <c r="E63" i="18" s="1"/>
  <c r="O62" i="18"/>
  <c r="O61" i="18"/>
  <c r="O56" i="18"/>
  <c r="D49" i="18"/>
  <c r="E49" i="18" s="1"/>
  <c r="C48" i="18"/>
  <c r="H11" i="11" s="1"/>
  <c r="C47" i="18"/>
  <c r="C46" i="18"/>
  <c r="H9" i="11" s="1"/>
  <c r="C45" i="18"/>
  <c r="H8" i="11" s="1"/>
  <c r="D43" i="18"/>
  <c r="D46" i="18" s="1"/>
  <c r="M37" i="18"/>
  <c r="L37" i="18"/>
  <c r="K37" i="18"/>
  <c r="J37" i="18"/>
  <c r="I37" i="18"/>
  <c r="H37" i="18"/>
  <c r="F37" i="18"/>
  <c r="E37" i="18"/>
  <c r="D37" i="18"/>
  <c r="C37" i="18"/>
  <c r="M36" i="18"/>
  <c r="N102" i="26" s="1"/>
  <c r="L36" i="18"/>
  <c r="M102" i="26" s="1"/>
  <c r="K36" i="18"/>
  <c r="L102" i="26" s="1"/>
  <c r="J36" i="18"/>
  <c r="K102" i="26" s="1"/>
  <c r="I36" i="18"/>
  <c r="J102" i="26" s="1"/>
  <c r="H36" i="18"/>
  <c r="I102" i="26" s="1"/>
  <c r="F36" i="18"/>
  <c r="G102" i="26" s="1"/>
  <c r="E36" i="18"/>
  <c r="F102" i="26" s="1"/>
  <c r="D36" i="18"/>
  <c r="E102" i="26" s="1"/>
  <c r="C36" i="18"/>
  <c r="D102" i="26" s="1"/>
  <c r="M35" i="18"/>
  <c r="N64" i="26" s="1"/>
  <c r="L35" i="18"/>
  <c r="M64" i="26" s="1"/>
  <c r="K35" i="18"/>
  <c r="L64" i="26" s="1"/>
  <c r="J35" i="18"/>
  <c r="K64" i="26" s="1"/>
  <c r="I35" i="18"/>
  <c r="J64" i="26" s="1"/>
  <c r="H35" i="18"/>
  <c r="I64" i="26" s="1"/>
  <c r="G35" i="18"/>
  <c r="H64" i="26" s="1"/>
  <c r="F35" i="18"/>
  <c r="G64" i="26" s="1"/>
  <c r="E35" i="18"/>
  <c r="F64" i="26" s="1"/>
  <c r="D35" i="18"/>
  <c r="E64" i="26" s="1"/>
  <c r="C35" i="18"/>
  <c r="D64" i="26" s="1"/>
  <c r="M34" i="18"/>
  <c r="L34" i="18"/>
  <c r="K34" i="18"/>
  <c r="J34" i="18"/>
  <c r="I34" i="18"/>
  <c r="H34" i="18"/>
  <c r="F34" i="18"/>
  <c r="E34" i="18"/>
  <c r="D34" i="18"/>
  <c r="C34" i="18"/>
  <c r="M33" i="18"/>
  <c r="L33" i="18"/>
  <c r="K33" i="18"/>
  <c r="J33" i="18"/>
  <c r="I33" i="18"/>
  <c r="H33" i="18"/>
  <c r="F33" i="18"/>
  <c r="E33" i="18"/>
  <c r="D33" i="18"/>
  <c r="C33" i="18"/>
  <c r="M32" i="18"/>
  <c r="N93" i="26" s="1"/>
  <c r="L32" i="18"/>
  <c r="M93" i="26" s="1"/>
  <c r="K32" i="18"/>
  <c r="L93" i="26" s="1"/>
  <c r="J32" i="18"/>
  <c r="K93" i="26" s="1"/>
  <c r="I32" i="18"/>
  <c r="J93" i="26" s="1"/>
  <c r="H32" i="18"/>
  <c r="I93" i="26" s="1"/>
  <c r="F32" i="18"/>
  <c r="G93" i="26" s="1"/>
  <c r="E32" i="18"/>
  <c r="F93" i="26" s="1"/>
  <c r="D32" i="18"/>
  <c r="E93" i="26" s="1"/>
  <c r="C32" i="18"/>
  <c r="D93" i="26" s="1"/>
  <c r="M31" i="18"/>
  <c r="N92" i="26" s="1"/>
  <c r="L31" i="18"/>
  <c r="M92" i="26" s="1"/>
  <c r="K31" i="18"/>
  <c r="L92" i="26" s="1"/>
  <c r="J31" i="18"/>
  <c r="K92" i="26" s="1"/>
  <c r="I31" i="18"/>
  <c r="J92" i="26" s="1"/>
  <c r="H31" i="18"/>
  <c r="I92" i="26" s="1"/>
  <c r="F31" i="18"/>
  <c r="G92" i="26" s="1"/>
  <c r="E31" i="18"/>
  <c r="F92" i="26" s="1"/>
  <c r="D31" i="18"/>
  <c r="E92" i="26" s="1"/>
  <c r="C31" i="18"/>
  <c r="D92" i="26" s="1"/>
  <c r="M30" i="18"/>
  <c r="L42" i="15" s="1"/>
  <c r="L30" i="18"/>
  <c r="K42" i="15" s="1"/>
  <c r="K30" i="18"/>
  <c r="J42" i="15" s="1"/>
  <c r="J30" i="18"/>
  <c r="I42" i="15" s="1"/>
  <c r="I30" i="18"/>
  <c r="H42" i="15" s="1"/>
  <c r="H30" i="18"/>
  <c r="G42" i="15" s="1"/>
  <c r="F30" i="18"/>
  <c r="E42" i="15" s="1"/>
  <c r="E30" i="18"/>
  <c r="D42" i="15" s="1"/>
  <c r="D30" i="18"/>
  <c r="C42" i="15" s="1"/>
  <c r="C30" i="18"/>
  <c r="M24" i="18"/>
  <c r="L24" i="18"/>
  <c r="K24" i="18"/>
  <c r="J24" i="18"/>
  <c r="I24" i="18"/>
  <c r="H24" i="18"/>
  <c r="F24" i="18"/>
  <c r="E24" i="18"/>
  <c r="D24" i="18"/>
  <c r="C24" i="18"/>
  <c r="C1" i="18"/>
  <c r="A170" i="17"/>
  <c r="A169" i="17"/>
  <c r="A18" i="17" s="1"/>
  <c r="A168" i="17"/>
  <c r="A159" i="17"/>
  <c r="F33" i="11" s="1"/>
  <c r="F32" i="11"/>
  <c r="D157" i="17"/>
  <c r="E157" i="17" s="1"/>
  <c r="F157" i="17" s="1"/>
  <c r="G157" i="17" s="1"/>
  <c r="H157" i="17" s="1"/>
  <c r="I157" i="17" s="1"/>
  <c r="J157" i="17" s="1"/>
  <c r="K157" i="17" s="1"/>
  <c r="L157" i="17" s="1"/>
  <c r="M157" i="17" s="1"/>
  <c r="N157" i="17" s="1"/>
  <c r="O133" i="17"/>
  <c r="D132" i="17"/>
  <c r="E132" i="17" s="1"/>
  <c r="F132" i="17" s="1"/>
  <c r="G132" i="17" s="1"/>
  <c r="H132" i="17" s="1"/>
  <c r="I132" i="17" s="1"/>
  <c r="J132" i="17" s="1"/>
  <c r="K132" i="17" s="1"/>
  <c r="L132" i="17" s="1"/>
  <c r="M132" i="17" s="1"/>
  <c r="N132" i="17" s="1"/>
  <c r="A126" i="17"/>
  <c r="D125" i="17"/>
  <c r="E28" i="25" s="1"/>
  <c r="O122" i="17"/>
  <c r="A108" i="17"/>
  <c r="D105" i="17"/>
  <c r="E105" i="17" s="1"/>
  <c r="F105" i="17" s="1"/>
  <c r="A96" i="17"/>
  <c r="D95" i="17"/>
  <c r="E95" i="17" s="1"/>
  <c r="D94" i="17"/>
  <c r="E94" i="17" s="1"/>
  <c r="F94" i="17" s="1"/>
  <c r="D81" i="17"/>
  <c r="E81" i="17" s="1"/>
  <c r="F81" i="17" s="1"/>
  <c r="G81" i="17" s="1"/>
  <c r="H81" i="17" s="1"/>
  <c r="I81" i="17" s="1"/>
  <c r="J81" i="17" s="1"/>
  <c r="K81" i="17" s="1"/>
  <c r="L81" i="17" s="1"/>
  <c r="M81" i="17" s="1"/>
  <c r="N81" i="17" s="1"/>
  <c r="A80" i="17"/>
  <c r="A82" i="17" s="1"/>
  <c r="D79" i="17"/>
  <c r="E79" i="17" s="1"/>
  <c r="F79" i="17" s="1"/>
  <c r="G79" i="17" s="1"/>
  <c r="H79" i="17" s="1"/>
  <c r="I79" i="17" s="1"/>
  <c r="J79" i="17" s="1"/>
  <c r="K79" i="17" s="1"/>
  <c r="L79" i="17" s="1"/>
  <c r="M79" i="17" s="1"/>
  <c r="N79" i="17" s="1"/>
  <c r="O74" i="17"/>
  <c r="A69" i="17"/>
  <c r="C68" i="17"/>
  <c r="C67" i="17"/>
  <c r="D66" i="17"/>
  <c r="E66" i="17" s="1"/>
  <c r="F66" i="17" s="1"/>
  <c r="D65" i="17"/>
  <c r="D64" i="17"/>
  <c r="E64" i="17" s="1"/>
  <c r="F64" i="17" s="1"/>
  <c r="G64" i="17" s="1"/>
  <c r="D146" i="17"/>
  <c r="D123" i="17" s="1"/>
  <c r="O61" i="17"/>
  <c r="A59" i="17"/>
  <c r="A57" i="17"/>
  <c r="O56" i="17"/>
  <c r="D49" i="17"/>
  <c r="C48" i="17"/>
  <c r="D48" i="17" s="1"/>
  <c r="E48" i="17" s="1"/>
  <c r="F48" i="17" s="1"/>
  <c r="G48" i="17" s="1"/>
  <c r="H48" i="17" s="1"/>
  <c r="I48" i="17" s="1"/>
  <c r="J48" i="17" s="1"/>
  <c r="K48" i="17" s="1"/>
  <c r="L48" i="17" s="1"/>
  <c r="M48" i="17" s="1"/>
  <c r="N48" i="17" s="1"/>
  <c r="C47" i="17"/>
  <c r="D47" i="17" s="1"/>
  <c r="E47" i="17" s="1"/>
  <c r="F47" i="17" s="1"/>
  <c r="G47" i="17" s="1"/>
  <c r="H47" i="17" s="1"/>
  <c r="I47" i="17" s="1"/>
  <c r="C45" i="17"/>
  <c r="D45" i="17" s="1"/>
  <c r="E45" i="17" s="1"/>
  <c r="F45" i="17" s="1"/>
  <c r="G45" i="17" s="1"/>
  <c r="H45" i="17" s="1"/>
  <c r="I45" i="17" s="1"/>
  <c r="J45" i="17" s="1"/>
  <c r="D43" i="17"/>
  <c r="D46" i="17" s="1"/>
  <c r="M37" i="17"/>
  <c r="L37" i="17"/>
  <c r="J37" i="17"/>
  <c r="I37" i="17"/>
  <c r="H37" i="17"/>
  <c r="G37" i="17"/>
  <c r="E37" i="17"/>
  <c r="D37" i="17"/>
  <c r="N36" i="17"/>
  <c r="M36" i="17"/>
  <c r="L36" i="17"/>
  <c r="J36" i="17"/>
  <c r="H36" i="17"/>
  <c r="G36" i="17"/>
  <c r="E36" i="17"/>
  <c r="D36" i="17"/>
  <c r="D44" i="17" s="1"/>
  <c r="N35" i="17"/>
  <c r="O63" i="25" s="1"/>
  <c r="M35" i="17"/>
  <c r="N63" i="25" s="1"/>
  <c r="L35" i="17"/>
  <c r="M63" i="25" s="1"/>
  <c r="J35" i="17"/>
  <c r="K63" i="25" s="1"/>
  <c r="H35" i="17"/>
  <c r="I63" i="25" s="1"/>
  <c r="G35" i="17"/>
  <c r="H63" i="25" s="1"/>
  <c r="E35" i="17"/>
  <c r="F63" i="25" s="1"/>
  <c r="D35" i="17"/>
  <c r="E63" i="25" s="1"/>
  <c r="M34" i="17"/>
  <c r="L34" i="17"/>
  <c r="J34" i="17"/>
  <c r="H34" i="17"/>
  <c r="G34" i="17"/>
  <c r="E34" i="17"/>
  <c r="D34" i="17"/>
  <c r="M33" i="17"/>
  <c r="L33" i="17"/>
  <c r="J33" i="17"/>
  <c r="H33" i="17"/>
  <c r="G33" i="17"/>
  <c r="E33" i="17"/>
  <c r="D33" i="17"/>
  <c r="M32" i="17"/>
  <c r="N93" i="25" s="1"/>
  <c r="L32" i="17"/>
  <c r="M93" i="25" s="1"/>
  <c r="J32" i="17"/>
  <c r="K93" i="25" s="1"/>
  <c r="H32" i="17"/>
  <c r="I93" i="25" s="1"/>
  <c r="G32" i="17"/>
  <c r="H93" i="25" s="1"/>
  <c r="E32" i="17"/>
  <c r="F93" i="25" s="1"/>
  <c r="D32" i="17"/>
  <c r="E93" i="25" s="1"/>
  <c r="M31" i="17"/>
  <c r="N92" i="25" s="1"/>
  <c r="L31" i="17"/>
  <c r="M92" i="25" s="1"/>
  <c r="J31" i="17"/>
  <c r="H31" i="17"/>
  <c r="I92" i="25" s="1"/>
  <c r="G31" i="17"/>
  <c r="E31" i="17"/>
  <c r="F92" i="25" s="1"/>
  <c r="D31" i="17"/>
  <c r="E92" i="25" s="1"/>
  <c r="M30" i="17"/>
  <c r="L41" i="15" s="1"/>
  <c r="L30" i="17"/>
  <c r="K41" i="15" s="1"/>
  <c r="J30" i="17"/>
  <c r="I41" i="15" s="1"/>
  <c r="H30" i="17"/>
  <c r="G41" i="15" s="1"/>
  <c r="G30" i="17"/>
  <c r="F41" i="15" s="1"/>
  <c r="E30" i="17"/>
  <c r="D41" i="15" s="1"/>
  <c r="D30" i="17"/>
  <c r="C41" i="15" s="1"/>
  <c r="M24" i="17"/>
  <c r="M26" i="17" s="1"/>
  <c r="L24" i="17"/>
  <c r="L26" i="17" s="1"/>
  <c r="J24" i="17"/>
  <c r="J26" i="17" s="1"/>
  <c r="H24" i="17"/>
  <c r="H26" i="17" s="1"/>
  <c r="G24" i="17"/>
  <c r="G26" i="17" s="1"/>
  <c r="E24" i="17"/>
  <c r="E26" i="17" s="1"/>
  <c r="D24" i="17"/>
  <c r="D26" i="17" s="1"/>
  <c r="C1" i="17"/>
  <c r="B2" i="16"/>
  <c r="B2" i="15"/>
  <c r="R3" i="14"/>
  <c r="K40" i="10"/>
  <c r="K39" i="10"/>
  <c r="K38" i="10"/>
  <c r="K37" i="10"/>
  <c r="K36" i="10"/>
  <c r="K35" i="10"/>
  <c r="K34" i="10"/>
  <c r="K33" i="10"/>
  <c r="K26" i="10"/>
  <c r="K25" i="10"/>
  <c r="K24" i="10"/>
  <c r="K23" i="10"/>
  <c r="K22" i="10"/>
  <c r="K21" i="10"/>
  <c r="K20" i="10"/>
  <c r="K19" i="10"/>
  <c r="A14" i="9"/>
  <c r="A13" i="9"/>
  <c r="A12" i="9"/>
  <c r="A11" i="9"/>
  <c r="A10" i="9"/>
  <c r="A9" i="9"/>
  <c r="A8" i="9"/>
  <c r="A7" i="9"/>
  <c r="A6" i="9"/>
  <c r="A5" i="9"/>
  <c r="A4" i="9"/>
  <c r="A3" i="9"/>
  <c r="A14" i="8"/>
  <c r="A13" i="8"/>
  <c r="A12" i="8"/>
  <c r="A11" i="8"/>
  <c r="A10" i="8"/>
  <c r="A9" i="8"/>
  <c r="A8" i="8"/>
  <c r="A7" i="8"/>
  <c r="A6" i="8"/>
  <c r="A5" i="8"/>
  <c r="A4" i="8"/>
  <c r="A3" i="8"/>
  <c r="A14" i="7"/>
  <c r="A13" i="7"/>
  <c r="A12" i="7"/>
  <c r="A11" i="7"/>
  <c r="A10" i="7"/>
  <c r="A9" i="7"/>
  <c r="A8" i="7"/>
  <c r="A7" i="7"/>
  <c r="A6" i="7"/>
  <c r="A5" i="7"/>
  <c r="A4" i="7"/>
  <c r="A3" i="7"/>
  <c r="A14" i="6"/>
  <c r="A13" i="6"/>
  <c r="A12" i="6"/>
  <c r="A11" i="6"/>
  <c r="A10" i="6"/>
  <c r="A9" i="6"/>
  <c r="A8" i="6"/>
  <c r="A7" i="6"/>
  <c r="A6" i="6"/>
  <c r="A5" i="6"/>
  <c r="A4" i="6"/>
  <c r="A3" i="6"/>
  <c r="A14" i="5"/>
  <c r="A13" i="5"/>
  <c r="A12" i="5"/>
  <c r="A11" i="5"/>
  <c r="A10" i="5"/>
  <c r="A9" i="5"/>
  <c r="A8" i="5"/>
  <c r="A7" i="5"/>
  <c r="A6" i="5"/>
  <c r="A5" i="5"/>
  <c r="A4" i="5"/>
  <c r="A3" i="5"/>
  <c r="A14" i="4"/>
  <c r="A13" i="4"/>
  <c r="A12" i="4"/>
  <c r="A11" i="4"/>
  <c r="A10" i="4"/>
  <c r="A9" i="4"/>
  <c r="A8" i="4"/>
  <c r="A7" i="4"/>
  <c r="A6" i="4"/>
  <c r="A5" i="4"/>
  <c r="A4" i="4"/>
  <c r="A3" i="4"/>
  <c r="A14" i="3"/>
  <c r="A13" i="3"/>
  <c r="A12" i="3"/>
  <c r="A11" i="3"/>
  <c r="A10" i="3"/>
  <c r="A9" i="3"/>
  <c r="A8" i="3"/>
  <c r="A7" i="3"/>
  <c r="A6" i="3"/>
  <c r="A5" i="3"/>
  <c r="A4" i="3"/>
  <c r="A3" i="3"/>
  <c r="A14" i="2"/>
  <c r="A13" i="2"/>
  <c r="A12" i="2"/>
  <c r="A11" i="2"/>
  <c r="A10" i="2"/>
  <c r="A9" i="2"/>
  <c r="A8" i="2"/>
  <c r="A7" i="2"/>
  <c r="A6" i="2"/>
  <c r="A5" i="2"/>
  <c r="A4" i="2"/>
  <c r="A3" i="2"/>
  <c r="D67" i="19" l="1"/>
  <c r="E65" i="21"/>
  <c r="D29" i="23"/>
  <c r="M29" i="23"/>
  <c r="C29" i="23"/>
  <c r="E29" i="23"/>
  <c r="J29" i="23"/>
  <c r="L29" i="23"/>
  <c r="I29" i="23"/>
  <c r="G29" i="23"/>
  <c r="H29" i="23"/>
  <c r="N29" i="23"/>
  <c r="F29" i="23"/>
  <c r="K29" i="23"/>
  <c r="J29" i="19"/>
  <c r="N29" i="19"/>
  <c r="F29" i="19"/>
  <c r="M29" i="19"/>
  <c r="E29" i="19"/>
  <c r="L29" i="19"/>
  <c r="I29" i="19"/>
  <c r="D29" i="19"/>
  <c r="H29" i="19"/>
  <c r="K29" i="19"/>
  <c r="G29" i="19"/>
  <c r="C29" i="19"/>
  <c r="E43" i="17"/>
  <c r="E46" i="17" s="1"/>
  <c r="D68" i="22"/>
  <c r="D44" i="21"/>
  <c r="C69" i="20"/>
  <c r="D58" i="28" s="1"/>
  <c r="E123" i="24"/>
  <c r="F26" i="32" s="1"/>
  <c r="D47" i="18"/>
  <c r="E47" i="18" s="1"/>
  <c r="F47" i="18" s="1"/>
  <c r="G47" i="18" s="1"/>
  <c r="H47" i="18" s="1"/>
  <c r="H10" i="11"/>
  <c r="D67" i="20"/>
  <c r="D68" i="20"/>
  <c r="E66" i="22"/>
  <c r="C69" i="17"/>
  <c r="K102" i="29"/>
  <c r="C158" i="21"/>
  <c r="D158" i="21" s="1"/>
  <c r="E158" i="21" s="1"/>
  <c r="M102" i="29"/>
  <c r="E102" i="29"/>
  <c r="I102" i="29"/>
  <c r="E102" i="25"/>
  <c r="K102" i="25"/>
  <c r="M102" i="25"/>
  <c r="D14" i="15"/>
  <c r="P30" i="29"/>
  <c r="L14" i="15"/>
  <c r="C14" i="15"/>
  <c r="P30" i="25"/>
  <c r="D124" i="21"/>
  <c r="E27" i="29" s="1"/>
  <c r="P64" i="29"/>
  <c r="A18" i="24"/>
  <c r="K14" i="15"/>
  <c r="D43" i="15"/>
  <c r="B42" i="15"/>
  <c r="G14" i="15"/>
  <c r="I14" i="16"/>
  <c r="I14" i="15"/>
  <c r="G14" i="16"/>
  <c r="L14" i="16"/>
  <c r="K14" i="16"/>
  <c r="D14" i="16"/>
  <c r="E45" i="24"/>
  <c r="F45" i="24" s="1"/>
  <c r="G45" i="24" s="1"/>
  <c r="H45" i="24" s="1"/>
  <c r="I45" i="24" s="1"/>
  <c r="J45" i="24" s="1"/>
  <c r="K45" i="24" s="1"/>
  <c r="L45" i="24" s="1"/>
  <c r="M45" i="24" s="1"/>
  <c r="N45" i="24" s="1"/>
  <c r="C124" i="17"/>
  <c r="D27" i="25" s="1"/>
  <c r="E43" i="18"/>
  <c r="E46" i="18" s="1"/>
  <c r="C69" i="19"/>
  <c r="E66" i="20"/>
  <c r="F66" i="20" s="1"/>
  <c r="A18" i="20"/>
  <c r="E123" i="23"/>
  <c r="F26" i="31" s="1"/>
  <c r="A18" i="23"/>
  <c r="D67" i="22"/>
  <c r="D69" i="22" s="1"/>
  <c r="D67" i="18"/>
  <c r="E65" i="19"/>
  <c r="E65" i="20"/>
  <c r="F65" i="20" s="1"/>
  <c r="G65" i="20" s="1"/>
  <c r="H65" i="20" s="1"/>
  <c r="E125" i="20"/>
  <c r="C58" i="21"/>
  <c r="D58" i="21" s="1"/>
  <c r="A18" i="22"/>
  <c r="D67" i="23"/>
  <c r="D68" i="18"/>
  <c r="D126" i="18" s="1"/>
  <c r="E29" i="26" s="1"/>
  <c r="D44" i="20"/>
  <c r="C69" i="21"/>
  <c r="D58" i="29" s="1"/>
  <c r="O157" i="21"/>
  <c r="C69" i="23"/>
  <c r="D163" i="23"/>
  <c r="E88" i="31" s="1"/>
  <c r="C69" i="24"/>
  <c r="C126" i="24"/>
  <c r="D29" i="32" s="1"/>
  <c r="F43" i="17"/>
  <c r="F46" i="17" s="1"/>
  <c r="D68" i="17"/>
  <c r="E125" i="18"/>
  <c r="F28" i="26" s="1"/>
  <c r="D163" i="18"/>
  <c r="E88" i="26" s="1"/>
  <c r="C124" i="19"/>
  <c r="D27" i="27" s="1"/>
  <c r="A18" i="19"/>
  <c r="E28" i="29"/>
  <c r="A160" i="17"/>
  <c r="E123" i="19"/>
  <c r="E125" i="19"/>
  <c r="F28" i="27" s="1"/>
  <c r="O81" i="20"/>
  <c r="F66" i="22"/>
  <c r="E125" i="22"/>
  <c r="F28" i="30" s="1"/>
  <c r="F123" i="23"/>
  <c r="G26" i="31" s="1"/>
  <c r="D33" i="19"/>
  <c r="D30" i="19"/>
  <c r="C43" i="15" s="1"/>
  <c r="D36" i="19"/>
  <c r="E102" i="27" s="1"/>
  <c r="N31" i="23"/>
  <c r="O92" i="31" s="1"/>
  <c r="N33" i="23"/>
  <c r="N24" i="23"/>
  <c r="D24" i="19"/>
  <c r="D31" i="19"/>
  <c r="E92" i="27" s="1"/>
  <c r="K32" i="19"/>
  <c r="L93" i="27" s="1"/>
  <c r="D34" i="19"/>
  <c r="D37" i="19"/>
  <c r="K35" i="19"/>
  <c r="L64" i="27" s="1"/>
  <c r="D32" i="19"/>
  <c r="E93" i="27" s="1"/>
  <c r="K30" i="19"/>
  <c r="J43" i="15" s="1"/>
  <c r="G33" i="18"/>
  <c r="G36" i="18"/>
  <c r="H102" i="26" s="1"/>
  <c r="G30" i="18"/>
  <c r="F42" i="15" s="1"/>
  <c r="G31" i="18"/>
  <c r="H92" i="26" s="1"/>
  <c r="G24" i="18"/>
  <c r="G34" i="18"/>
  <c r="G37" i="18"/>
  <c r="N24" i="18"/>
  <c r="N31" i="18"/>
  <c r="O92" i="26" s="1"/>
  <c r="N33" i="18"/>
  <c r="N35" i="18"/>
  <c r="O64" i="26" s="1"/>
  <c r="P64" i="26" s="1"/>
  <c r="N37" i="18"/>
  <c r="N30" i="18"/>
  <c r="M42" i="15" s="1"/>
  <c r="N32" i="18"/>
  <c r="O93" i="26" s="1"/>
  <c r="P93" i="26" s="1"/>
  <c r="N34" i="18"/>
  <c r="N36" i="18"/>
  <c r="O102" i="26" s="1"/>
  <c r="L25" i="17"/>
  <c r="M25" i="17"/>
  <c r="I25" i="17"/>
  <c r="E25" i="17"/>
  <c r="J25" i="17"/>
  <c r="G25" i="17"/>
  <c r="D25" i="17"/>
  <c r="H25" i="17"/>
  <c r="I30" i="21"/>
  <c r="H41" i="16" s="1"/>
  <c r="I32" i="21"/>
  <c r="J93" i="29" s="1"/>
  <c r="I34" i="21"/>
  <c r="O34" i="21" s="1"/>
  <c r="I36" i="21"/>
  <c r="C158" i="18"/>
  <c r="G24" i="24"/>
  <c r="G37" i="24"/>
  <c r="H32" i="24"/>
  <c r="I93" i="32" s="1"/>
  <c r="I24" i="24"/>
  <c r="K37" i="17"/>
  <c r="K24" i="17"/>
  <c r="K26" i="17" s="1"/>
  <c r="F34" i="17"/>
  <c r="L15" i="25"/>
  <c r="K32" i="17"/>
  <c r="L93" i="25" s="1"/>
  <c r="K33" i="17"/>
  <c r="O15" i="25"/>
  <c r="K30" i="17"/>
  <c r="J41" i="15" s="1"/>
  <c r="K34" i="17"/>
  <c r="K35" i="17"/>
  <c r="L63" i="25" s="1"/>
  <c r="K31" i="17"/>
  <c r="L92" i="25" s="1"/>
  <c r="N32" i="17"/>
  <c r="O93" i="25" s="1"/>
  <c r="N35" i="20"/>
  <c r="O64" i="28" s="1"/>
  <c r="P64" i="28" s="1"/>
  <c r="N33" i="20"/>
  <c r="O33" i="20" s="1"/>
  <c r="N31" i="20"/>
  <c r="O92" i="28" s="1"/>
  <c r="P92" i="28" s="1"/>
  <c r="F35" i="17"/>
  <c r="G63" i="25" s="1"/>
  <c r="F31" i="17"/>
  <c r="G92" i="25" s="1"/>
  <c r="F32" i="17"/>
  <c r="G93" i="25" s="1"/>
  <c r="F37" i="17"/>
  <c r="F30" i="17"/>
  <c r="E41" i="15" s="1"/>
  <c r="E14" i="15" s="1"/>
  <c r="F36" i="17"/>
  <c r="G15" i="25"/>
  <c r="F24" i="17"/>
  <c r="F26" i="17" s="1"/>
  <c r="F36" i="19"/>
  <c r="G102" i="27" s="1"/>
  <c r="F34" i="19"/>
  <c r="F31" i="19"/>
  <c r="G92" i="27" s="1"/>
  <c r="F30" i="19"/>
  <c r="E43" i="15" s="1"/>
  <c r="F32" i="19"/>
  <c r="G93" i="27" s="1"/>
  <c r="F37" i="19"/>
  <c r="F24" i="19"/>
  <c r="D15" i="25"/>
  <c r="H33" i="24"/>
  <c r="I37" i="24"/>
  <c r="H34" i="24"/>
  <c r="H35" i="24"/>
  <c r="I64" i="32" s="1"/>
  <c r="H37" i="24"/>
  <c r="I34" i="24"/>
  <c r="H31" i="24"/>
  <c r="I92" i="32" s="1"/>
  <c r="I35" i="24"/>
  <c r="J64" i="32" s="1"/>
  <c r="H30" i="24"/>
  <c r="G44" i="16" s="1"/>
  <c r="H24" i="24"/>
  <c r="I31" i="24"/>
  <c r="J92" i="32" s="1"/>
  <c r="H36" i="24"/>
  <c r="I102" i="32" s="1"/>
  <c r="D31" i="23"/>
  <c r="E92" i="31" s="1"/>
  <c r="D36" i="23"/>
  <c r="E102" i="31" s="1"/>
  <c r="E15" i="31"/>
  <c r="D34" i="23"/>
  <c r="D32" i="23"/>
  <c r="E93" i="31" s="1"/>
  <c r="N36" i="23"/>
  <c r="O102" i="31" s="1"/>
  <c r="N34" i="23"/>
  <c r="N32" i="23"/>
  <c r="O93" i="31" s="1"/>
  <c r="D37" i="23"/>
  <c r="D30" i="23"/>
  <c r="C43" i="16" s="1"/>
  <c r="D24" i="23"/>
  <c r="N30" i="23"/>
  <c r="M43" i="16" s="1"/>
  <c r="D35" i="23"/>
  <c r="E64" i="31" s="1"/>
  <c r="N37" i="23"/>
  <c r="O15" i="31"/>
  <c r="D33" i="23"/>
  <c r="N24" i="20"/>
  <c r="N30" i="20"/>
  <c r="M44" i="15" s="1"/>
  <c r="P44" i="15" s="1"/>
  <c r="N32" i="20"/>
  <c r="O93" i="28" s="1"/>
  <c r="P93" i="28" s="1"/>
  <c r="N34" i="20"/>
  <c r="O34" i="20" s="1"/>
  <c r="N36" i="20"/>
  <c r="C158" i="20"/>
  <c r="D103" i="28" s="1"/>
  <c r="N24" i="19"/>
  <c r="N31" i="19"/>
  <c r="O92" i="27" s="1"/>
  <c r="N33" i="19"/>
  <c r="N35" i="19"/>
  <c r="O64" i="27" s="1"/>
  <c r="N37" i="19"/>
  <c r="I24" i="17"/>
  <c r="I26" i="17" s="1"/>
  <c r="N33" i="17"/>
  <c r="I35" i="17"/>
  <c r="J63" i="25" s="1"/>
  <c r="I31" i="17"/>
  <c r="J92" i="25" s="1"/>
  <c r="N30" i="17"/>
  <c r="M41" i="15" s="1"/>
  <c r="N34" i="17"/>
  <c r="N37" i="17"/>
  <c r="N24" i="17"/>
  <c r="N26" i="17" s="1"/>
  <c r="P4" i="8"/>
  <c r="O4" i="8" s="1"/>
  <c r="E31" i="23"/>
  <c r="F92" i="31" s="1"/>
  <c r="E33" i="23"/>
  <c r="E35" i="23"/>
  <c r="F64" i="31" s="1"/>
  <c r="E37" i="23"/>
  <c r="G35" i="24"/>
  <c r="H64" i="32" s="1"/>
  <c r="G32" i="24"/>
  <c r="H93" i="32" s="1"/>
  <c r="G33" i="24"/>
  <c r="I32" i="24"/>
  <c r="J93" i="32" s="1"/>
  <c r="I30" i="24"/>
  <c r="H44" i="16" s="1"/>
  <c r="I33" i="24"/>
  <c r="D24" i="24"/>
  <c r="D36" i="24"/>
  <c r="D34" i="24"/>
  <c r="D32" i="24"/>
  <c r="E93" i="32" s="1"/>
  <c r="D30" i="24"/>
  <c r="C44" i="16" s="1"/>
  <c r="I33" i="17"/>
  <c r="C24" i="17"/>
  <c r="C26" i="17" s="1"/>
  <c r="C31" i="17"/>
  <c r="D92" i="25" s="1"/>
  <c r="C33" i="17"/>
  <c r="C35" i="17"/>
  <c r="D63" i="25" s="1"/>
  <c r="C37" i="17"/>
  <c r="C158" i="17" s="1"/>
  <c r="D158" i="17" s="1"/>
  <c r="E158" i="17" s="1"/>
  <c r="I30" i="17"/>
  <c r="H41" i="15" s="1"/>
  <c r="I32" i="17"/>
  <c r="J93" i="25" s="1"/>
  <c r="I34" i="17"/>
  <c r="I36" i="17"/>
  <c r="W5" i="1"/>
  <c r="P3" i="2" s="1"/>
  <c r="O3" i="2" s="1"/>
  <c r="C30" i="17"/>
  <c r="B41" i="15" s="1"/>
  <c r="B14" i="15" s="1"/>
  <c r="B23" i="15" s="1"/>
  <c r="C29" i="15" s="1"/>
  <c r="C32" i="17"/>
  <c r="D93" i="25" s="1"/>
  <c r="C34" i="17"/>
  <c r="D31" i="24"/>
  <c r="E92" i="32" s="1"/>
  <c r="D33" i="24"/>
  <c r="D35" i="24"/>
  <c r="E64" i="32" s="1"/>
  <c r="D37" i="24"/>
  <c r="W98" i="1"/>
  <c r="P5" i="9" s="1"/>
  <c r="O5" i="9" s="1"/>
  <c r="C44" i="20"/>
  <c r="C52" i="20" s="1"/>
  <c r="D94" i="28" s="1"/>
  <c r="W72" i="1"/>
  <c r="W46" i="1"/>
  <c r="P5" i="7" s="1"/>
  <c r="O5" i="7" s="1"/>
  <c r="W20" i="1"/>
  <c r="P5" i="6" s="1"/>
  <c r="O5" i="6" s="1"/>
  <c r="C137" i="18"/>
  <c r="C44" i="24"/>
  <c r="C52" i="24" s="1"/>
  <c r="D94" i="32" s="1"/>
  <c r="C137" i="20"/>
  <c r="D43" i="28" s="1"/>
  <c r="O37" i="20"/>
  <c r="E51" i="22"/>
  <c r="F97" i="30" s="1"/>
  <c r="C137" i="22"/>
  <c r="R42" i="16"/>
  <c r="O33" i="22"/>
  <c r="O34" i="22"/>
  <c r="O42" i="16"/>
  <c r="F41" i="16"/>
  <c r="F14" i="16" s="1"/>
  <c r="C51" i="21"/>
  <c r="D97" i="29" s="1"/>
  <c r="P30" i="30"/>
  <c r="M81" i="18"/>
  <c r="N81" i="18" s="1"/>
  <c r="K45" i="17"/>
  <c r="L45" i="17" s="1"/>
  <c r="M45" i="17" s="1"/>
  <c r="N45" i="17" s="1"/>
  <c r="H64" i="17"/>
  <c r="I64" i="17" s="1"/>
  <c r="J64" i="17" s="1"/>
  <c r="K64" i="17" s="1"/>
  <c r="L64" i="17" s="1"/>
  <c r="M64" i="17" s="1"/>
  <c r="N64" i="17" s="1"/>
  <c r="E49" i="17"/>
  <c r="F49" i="17" s="1"/>
  <c r="G49" i="17" s="1"/>
  <c r="H49" i="17" s="1"/>
  <c r="I49" i="17" s="1"/>
  <c r="J49" i="17" s="1"/>
  <c r="K49" i="17" s="1"/>
  <c r="L49" i="17" s="1"/>
  <c r="M49" i="17" s="1"/>
  <c r="N49" i="17" s="1"/>
  <c r="O92" i="25"/>
  <c r="G66" i="17"/>
  <c r="J132" i="18"/>
  <c r="K132" i="18" s="1"/>
  <c r="L132" i="18" s="1"/>
  <c r="M132" i="18" s="1"/>
  <c r="N132" i="18" s="1"/>
  <c r="E51" i="17"/>
  <c r="H51" i="17"/>
  <c r="O63" i="19"/>
  <c r="E157" i="20"/>
  <c r="F157" i="20" s="1"/>
  <c r="G157" i="20" s="1"/>
  <c r="H157" i="20" s="1"/>
  <c r="I157" i="20" s="1"/>
  <c r="J157" i="20" s="1"/>
  <c r="K157" i="20" s="1"/>
  <c r="L157" i="20" s="1"/>
  <c r="M157" i="20" s="1"/>
  <c r="N157" i="20" s="1"/>
  <c r="N102" i="25"/>
  <c r="O102" i="25"/>
  <c r="F146" i="17"/>
  <c r="E105" i="18"/>
  <c r="J47" i="17"/>
  <c r="K47" i="17" s="1"/>
  <c r="L47" i="17" s="1"/>
  <c r="M47" i="17" s="1"/>
  <c r="L45" i="20"/>
  <c r="M45" i="20" s="1"/>
  <c r="N45" i="20" s="1"/>
  <c r="F76" i="22"/>
  <c r="O64" i="20"/>
  <c r="F79" i="20"/>
  <c r="G79" i="20" s="1"/>
  <c r="H79" i="20" s="1"/>
  <c r="I79" i="20" s="1"/>
  <c r="J79" i="20" s="1"/>
  <c r="K79" i="20" s="1"/>
  <c r="L79" i="20" s="1"/>
  <c r="M79" i="20" s="1"/>
  <c r="N79" i="20" s="1"/>
  <c r="F102" i="25"/>
  <c r="P42" i="16"/>
  <c r="E44" i="18"/>
  <c r="F49" i="18"/>
  <c r="G49" i="18" s="1"/>
  <c r="H49" i="18" s="1"/>
  <c r="I49" i="18" s="1"/>
  <c r="J49" i="18" s="1"/>
  <c r="K49" i="18" s="1"/>
  <c r="L49" i="18" s="1"/>
  <c r="M49" i="18" s="1"/>
  <c r="N49" i="18" s="1"/>
  <c r="F125" i="18"/>
  <c r="G28" i="26" s="1"/>
  <c r="O157" i="17"/>
  <c r="K92" i="25"/>
  <c r="G94" i="17"/>
  <c r="G47" i="19"/>
  <c r="H47" i="19" s="1"/>
  <c r="I47" i="19" s="1"/>
  <c r="J47" i="19" s="1"/>
  <c r="G105" i="17"/>
  <c r="C137" i="19"/>
  <c r="D43" i="27" s="1"/>
  <c r="E45" i="19"/>
  <c r="F45" i="19" s="1"/>
  <c r="G45" i="19" s="1"/>
  <c r="H45" i="19" s="1"/>
  <c r="I45" i="19" s="1"/>
  <c r="F66" i="18"/>
  <c r="H94" i="18"/>
  <c r="F76" i="19"/>
  <c r="J49" i="21"/>
  <c r="K49" i="21" s="1"/>
  <c r="L49" i="21" s="1"/>
  <c r="M49" i="21" s="1"/>
  <c r="N49" i="21" s="1"/>
  <c r="D45" i="18"/>
  <c r="E45" i="18" s="1"/>
  <c r="F45" i="18" s="1"/>
  <c r="G45" i="18" s="1"/>
  <c r="H45" i="18" s="1"/>
  <c r="I45" i="18" s="1"/>
  <c r="J45" i="18" s="1"/>
  <c r="K45" i="18" s="1"/>
  <c r="F63" i="18"/>
  <c r="G63" i="18" s="1"/>
  <c r="H63" i="18" s="1"/>
  <c r="I63" i="18" s="1"/>
  <c r="J63" i="18" s="1"/>
  <c r="K63" i="18" s="1"/>
  <c r="L63" i="18" s="1"/>
  <c r="M63" i="18" s="1"/>
  <c r="N63" i="18" s="1"/>
  <c r="O64" i="18"/>
  <c r="E68" i="18"/>
  <c r="E157" i="19"/>
  <c r="F157" i="19" s="1"/>
  <c r="G157" i="19" s="1"/>
  <c r="H157" i="19" s="1"/>
  <c r="I157" i="19" s="1"/>
  <c r="J157" i="19" s="1"/>
  <c r="K157" i="19" s="1"/>
  <c r="L157" i="19" s="1"/>
  <c r="M157" i="19" s="1"/>
  <c r="N157" i="19" s="1"/>
  <c r="G66" i="20"/>
  <c r="F125" i="20"/>
  <c r="G28" i="28" s="1"/>
  <c r="E49" i="22"/>
  <c r="F49" i="22" s="1"/>
  <c r="G49" i="22" s="1"/>
  <c r="H49" i="22" s="1"/>
  <c r="I49" i="22" s="1"/>
  <c r="J49" i="22" s="1"/>
  <c r="K49" i="22" s="1"/>
  <c r="L49" i="22" s="1"/>
  <c r="M49" i="22" s="1"/>
  <c r="N49" i="22" s="1"/>
  <c r="F95" i="19"/>
  <c r="A16" i="22"/>
  <c r="C58" i="22"/>
  <c r="H92" i="25"/>
  <c r="G51" i="17"/>
  <c r="I102" i="25"/>
  <c r="D6" i="25"/>
  <c r="D58" i="25"/>
  <c r="F95" i="17"/>
  <c r="A127" i="17"/>
  <c r="C126" i="17"/>
  <c r="E76" i="18"/>
  <c r="J81" i="19"/>
  <c r="K81" i="19" s="1"/>
  <c r="L81" i="19" s="1"/>
  <c r="M81" i="19" s="1"/>
  <c r="N81" i="19" s="1"/>
  <c r="K92" i="29"/>
  <c r="E123" i="18"/>
  <c r="F26" i="26" s="1"/>
  <c r="F49" i="19"/>
  <c r="G49" i="19" s="1"/>
  <c r="H49" i="19" s="1"/>
  <c r="I49" i="19" s="1"/>
  <c r="J49" i="19" s="1"/>
  <c r="K49" i="19" s="1"/>
  <c r="L49" i="19" s="1"/>
  <c r="M49" i="19" s="1"/>
  <c r="N49" i="19" s="1"/>
  <c r="F48" i="20"/>
  <c r="G48" i="20" s="1"/>
  <c r="H48" i="20" s="1"/>
  <c r="I48" i="20" s="1"/>
  <c r="J48" i="20" s="1"/>
  <c r="K48" i="20" s="1"/>
  <c r="L48" i="20" s="1"/>
  <c r="M48" i="20" s="1"/>
  <c r="N48" i="20" s="1"/>
  <c r="O63" i="20"/>
  <c r="H47" i="22"/>
  <c r="I47" i="22" s="1"/>
  <c r="G51" i="22"/>
  <c r="H97" i="30" s="1"/>
  <c r="A16" i="23"/>
  <c r="C58" i="23"/>
  <c r="I65" i="20"/>
  <c r="G94" i="20"/>
  <c r="C51" i="23"/>
  <c r="D97" i="31" s="1"/>
  <c r="D47" i="23"/>
  <c r="E47" i="23" s="1"/>
  <c r="E132" i="19"/>
  <c r="F132" i="19" s="1"/>
  <c r="G132" i="19" s="1"/>
  <c r="H132" i="19" s="1"/>
  <c r="I132" i="19" s="1"/>
  <c r="J132" i="19" s="1"/>
  <c r="K132" i="19" s="1"/>
  <c r="L132" i="19" s="1"/>
  <c r="M132" i="19" s="1"/>
  <c r="N132" i="19" s="1"/>
  <c r="O79" i="17"/>
  <c r="O81" i="17"/>
  <c r="O132" i="17"/>
  <c r="C51" i="18"/>
  <c r="D97" i="26" s="1"/>
  <c r="D48" i="18"/>
  <c r="E48" i="18" s="1"/>
  <c r="F48" i="18" s="1"/>
  <c r="G48" i="18" s="1"/>
  <c r="H48" i="18" s="1"/>
  <c r="I48" i="18" s="1"/>
  <c r="J48" i="18" s="1"/>
  <c r="K48" i="18" s="1"/>
  <c r="L48" i="18" s="1"/>
  <c r="M48" i="18" s="1"/>
  <c r="N48" i="18" s="1"/>
  <c r="O79" i="18"/>
  <c r="E43" i="20"/>
  <c r="D46" i="20"/>
  <c r="O79" i="22"/>
  <c r="N42" i="16"/>
  <c r="Q42" i="16" s="1"/>
  <c r="H102" i="25"/>
  <c r="O48" i="17"/>
  <c r="D88" i="25"/>
  <c r="D44" i="18"/>
  <c r="C44" i="18"/>
  <c r="H7" i="11" s="1"/>
  <c r="D48" i="19"/>
  <c r="E48" i="19" s="1"/>
  <c r="E64" i="19"/>
  <c r="F64" i="19" s="1"/>
  <c r="G64" i="19" s="1"/>
  <c r="H64" i="19" s="1"/>
  <c r="I64" i="19" s="1"/>
  <c r="J64" i="19" s="1"/>
  <c r="K64" i="19" s="1"/>
  <c r="L64" i="19" s="1"/>
  <c r="M64" i="19" s="1"/>
  <c r="N64" i="19" s="1"/>
  <c r="D124" i="20"/>
  <c r="E27" i="28" s="1"/>
  <c r="G48" i="21"/>
  <c r="H48" i="21" s="1"/>
  <c r="I48" i="21" s="1"/>
  <c r="J48" i="21" s="1"/>
  <c r="K48" i="21" s="1"/>
  <c r="L48" i="21" s="1"/>
  <c r="M48" i="21" s="1"/>
  <c r="N48" i="21" s="1"/>
  <c r="O36" i="22"/>
  <c r="P102" i="30" s="1"/>
  <c r="C126" i="22"/>
  <c r="C69" i="22"/>
  <c r="H76" i="23"/>
  <c r="A20" i="23"/>
  <c r="C58" i="24"/>
  <c r="A16" i="24"/>
  <c r="C158" i="19"/>
  <c r="D103" i="27" s="1"/>
  <c r="C44" i="19"/>
  <c r="E94" i="19"/>
  <c r="C126" i="19"/>
  <c r="D29" i="27" s="1"/>
  <c r="D102" i="29"/>
  <c r="L102" i="29"/>
  <c r="G105" i="21"/>
  <c r="E43" i="22"/>
  <c r="D46" i="22"/>
  <c r="D44" i="22"/>
  <c r="D102" i="25"/>
  <c r="L102" i="25"/>
  <c r="E65" i="17"/>
  <c r="E125" i="17"/>
  <c r="E68" i="17" s="1"/>
  <c r="E157" i="18"/>
  <c r="F157" i="18" s="1"/>
  <c r="G157" i="18" s="1"/>
  <c r="H157" i="18" s="1"/>
  <c r="I157" i="18" s="1"/>
  <c r="J157" i="18" s="1"/>
  <c r="K157" i="18" s="1"/>
  <c r="L157" i="18" s="1"/>
  <c r="M157" i="18" s="1"/>
  <c r="N157" i="18" s="1"/>
  <c r="D68" i="19"/>
  <c r="D69" i="19" s="1"/>
  <c r="E66" i="19"/>
  <c r="F105" i="19"/>
  <c r="D47" i="20"/>
  <c r="E49" i="20"/>
  <c r="F49" i="20" s="1"/>
  <c r="G49" i="20" s="1"/>
  <c r="H49" i="20" s="1"/>
  <c r="I49" i="20" s="1"/>
  <c r="J49" i="20" s="1"/>
  <c r="K49" i="20" s="1"/>
  <c r="L49" i="20" s="1"/>
  <c r="M49" i="20" s="1"/>
  <c r="N49" i="20" s="1"/>
  <c r="E105" i="20"/>
  <c r="C126" i="20"/>
  <c r="D29" i="28" s="1"/>
  <c r="G132" i="22"/>
  <c r="H132" i="22" s="1"/>
  <c r="I132" i="22" s="1"/>
  <c r="J132" i="22" s="1"/>
  <c r="K132" i="22" s="1"/>
  <c r="L132" i="22" s="1"/>
  <c r="M132" i="22" s="1"/>
  <c r="N132" i="22" s="1"/>
  <c r="E64" i="23"/>
  <c r="F64" i="23" s="1"/>
  <c r="G64" i="23" s="1"/>
  <c r="H64" i="23" s="1"/>
  <c r="I64" i="23" s="1"/>
  <c r="J64" i="23" s="1"/>
  <c r="K64" i="23" s="1"/>
  <c r="L64" i="23" s="1"/>
  <c r="M64" i="23" s="1"/>
  <c r="N64" i="23" s="1"/>
  <c r="D51" i="17"/>
  <c r="G65" i="18"/>
  <c r="I95" i="18"/>
  <c r="C51" i="19"/>
  <c r="D97" i="27" s="1"/>
  <c r="E79" i="19"/>
  <c r="F79" i="19" s="1"/>
  <c r="G79" i="19" s="1"/>
  <c r="H79" i="19" s="1"/>
  <c r="I79" i="19" s="1"/>
  <c r="J79" i="19" s="1"/>
  <c r="K79" i="19" s="1"/>
  <c r="L79" i="19" s="1"/>
  <c r="M79" i="19" s="1"/>
  <c r="N79" i="19" s="1"/>
  <c r="F93" i="29"/>
  <c r="F51" i="22"/>
  <c r="G97" i="30" s="1"/>
  <c r="F47" i="21"/>
  <c r="G47" i="21" s="1"/>
  <c r="H47" i="21" s="1"/>
  <c r="I47" i="21" s="1"/>
  <c r="J47" i="21" s="1"/>
  <c r="K47" i="21" s="1"/>
  <c r="E51" i="21"/>
  <c r="D68" i="21"/>
  <c r="E66" i="21"/>
  <c r="F95" i="21"/>
  <c r="D27" i="29"/>
  <c r="D45" i="22"/>
  <c r="E45" i="22" s="1"/>
  <c r="F45" i="22" s="1"/>
  <c r="C69" i="18"/>
  <c r="C124" i="18"/>
  <c r="D27" i="26" s="1"/>
  <c r="F102" i="29"/>
  <c r="N102" i="29"/>
  <c r="F45" i="21"/>
  <c r="G45" i="21" s="1"/>
  <c r="H45" i="21" s="1"/>
  <c r="I45" i="21" s="1"/>
  <c r="J45" i="21" s="1"/>
  <c r="K45" i="21" s="1"/>
  <c r="L45" i="21" s="1"/>
  <c r="M45" i="21" s="1"/>
  <c r="N45" i="21" s="1"/>
  <c r="E43" i="19"/>
  <c r="D163" i="19"/>
  <c r="E88" i="27" s="1"/>
  <c r="F95" i="20"/>
  <c r="D163" i="20"/>
  <c r="E88" i="28" s="1"/>
  <c r="E92" i="29"/>
  <c r="D51" i="21"/>
  <c r="O31" i="21"/>
  <c r="M92" i="29"/>
  <c r="G102" i="29"/>
  <c r="O102" i="29"/>
  <c r="E94" i="21"/>
  <c r="O35" i="22"/>
  <c r="P64" i="30" s="1"/>
  <c r="O37" i="22"/>
  <c r="C158" i="22"/>
  <c r="D103" i="30" s="1"/>
  <c r="F63" i="22"/>
  <c r="G63" i="22" s="1"/>
  <c r="H63" i="22" s="1"/>
  <c r="I63" i="22" s="1"/>
  <c r="J63" i="22" s="1"/>
  <c r="K63" i="22" s="1"/>
  <c r="L63" i="22" s="1"/>
  <c r="M63" i="22" s="1"/>
  <c r="N63" i="22" s="1"/>
  <c r="G132" i="24"/>
  <c r="H132" i="24" s="1"/>
  <c r="I132" i="24" s="1"/>
  <c r="J132" i="24" s="1"/>
  <c r="K132" i="24" s="1"/>
  <c r="L132" i="24" s="1"/>
  <c r="M132" i="24" s="1"/>
  <c r="N132" i="24" s="1"/>
  <c r="C51" i="20"/>
  <c r="D97" i="28" s="1"/>
  <c r="E76" i="20"/>
  <c r="E123" i="20"/>
  <c r="F26" i="28" s="1"/>
  <c r="O132" i="20"/>
  <c r="F28" i="29"/>
  <c r="F125" i="21"/>
  <c r="O48" i="22"/>
  <c r="O81" i="22"/>
  <c r="D163" i="22"/>
  <c r="E88" i="30" s="1"/>
  <c r="E43" i="21"/>
  <c r="E46" i="21" s="1"/>
  <c r="O81" i="21"/>
  <c r="O132" i="21"/>
  <c r="G63" i="24"/>
  <c r="H63" i="24" s="1"/>
  <c r="I63" i="24" s="1"/>
  <c r="J63" i="24" s="1"/>
  <c r="K63" i="24" s="1"/>
  <c r="L63" i="24" s="1"/>
  <c r="M63" i="24" s="1"/>
  <c r="N63" i="24" s="1"/>
  <c r="O33" i="21"/>
  <c r="C14" i="16" s="1"/>
  <c r="D63" i="29"/>
  <c r="P63" i="29" s="1"/>
  <c r="O35" i="21"/>
  <c r="C137" i="21"/>
  <c r="H102" i="29"/>
  <c r="D88" i="29"/>
  <c r="O30" i="22"/>
  <c r="O32" i="22"/>
  <c r="P93" i="30" s="1"/>
  <c r="O37" i="21"/>
  <c r="F65" i="21"/>
  <c r="G66" i="22"/>
  <c r="E94" i="22"/>
  <c r="G105" i="22"/>
  <c r="H81" i="23"/>
  <c r="I81" i="23" s="1"/>
  <c r="J81" i="23" s="1"/>
  <c r="K81" i="23" s="1"/>
  <c r="L81" i="23" s="1"/>
  <c r="M81" i="23" s="1"/>
  <c r="N81" i="23" s="1"/>
  <c r="G105" i="23"/>
  <c r="E95" i="24"/>
  <c r="I92" i="29"/>
  <c r="E79" i="21"/>
  <c r="F79" i="21" s="1"/>
  <c r="G79" i="21" s="1"/>
  <c r="H79" i="21" s="1"/>
  <c r="I79" i="21" s="1"/>
  <c r="J79" i="21" s="1"/>
  <c r="K79" i="21" s="1"/>
  <c r="L79" i="21" s="1"/>
  <c r="M79" i="21" s="1"/>
  <c r="N79" i="21" s="1"/>
  <c r="C126" i="21"/>
  <c r="D29" i="29" s="1"/>
  <c r="O64" i="22"/>
  <c r="F49" i="23"/>
  <c r="G49" i="23" s="1"/>
  <c r="H49" i="23" s="1"/>
  <c r="I49" i="23" s="1"/>
  <c r="J49" i="23" s="1"/>
  <c r="K49" i="23" s="1"/>
  <c r="L49" i="23" s="1"/>
  <c r="M49" i="23" s="1"/>
  <c r="N49" i="23" s="1"/>
  <c r="E79" i="24"/>
  <c r="F79" i="24" s="1"/>
  <c r="G79" i="24" s="1"/>
  <c r="H79" i="24" s="1"/>
  <c r="I79" i="24" s="1"/>
  <c r="J79" i="24" s="1"/>
  <c r="K79" i="24" s="1"/>
  <c r="L79" i="24" s="1"/>
  <c r="M79" i="24" s="1"/>
  <c r="N79" i="24" s="1"/>
  <c r="F95" i="22"/>
  <c r="E125" i="23"/>
  <c r="F28" i="31" s="1"/>
  <c r="D48" i="23"/>
  <c r="E48" i="23" s="1"/>
  <c r="F48" i="23" s="1"/>
  <c r="G48" i="23" s="1"/>
  <c r="H48" i="23" s="1"/>
  <c r="I48" i="23" s="1"/>
  <c r="J48" i="23" s="1"/>
  <c r="K48" i="23" s="1"/>
  <c r="L48" i="23" s="1"/>
  <c r="M48" i="23" s="1"/>
  <c r="N48" i="23" s="1"/>
  <c r="F95" i="23"/>
  <c r="E157" i="22"/>
  <c r="F157" i="22" s="1"/>
  <c r="G157" i="22" s="1"/>
  <c r="H157" i="22" s="1"/>
  <c r="I157" i="22" s="1"/>
  <c r="J157" i="22" s="1"/>
  <c r="K157" i="22" s="1"/>
  <c r="L157" i="22" s="1"/>
  <c r="M157" i="22" s="1"/>
  <c r="N157" i="22" s="1"/>
  <c r="C158" i="23"/>
  <c r="D103" i="31" s="1"/>
  <c r="C44" i="23"/>
  <c r="F63" i="23"/>
  <c r="G63" i="23" s="1"/>
  <c r="H63" i="23" s="1"/>
  <c r="I63" i="23" s="1"/>
  <c r="J63" i="23" s="1"/>
  <c r="K63" i="23" s="1"/>
  <c r="L63" i="23" s="1"/>
  <c r="M63" i="23" s="1"/>
  <c r="N63" i="23" s="1"/>
  <c r="C127" i="23"/>
  <c r="E76" i="24"/>
  <c r="D46" i="23"/>
  <c r="E43" i="23"/>
  <c r="F45" i="23"/>
  <c r="G45" i="23" s="1"/>
  <c r="H45" i="23" s="1"/>
  <c r="I45" i="23" s="1"/>
  <c r="J45" i="23" s="1"/>
  <c r="K45" i="23" s="1"/>
  <c r="L45" i="23" s="1"/>
  <c r="M45" i="23" s="1"/>
  <c r="N45" i="23" s="1"/>
  <c r="D124" i="23"/>
  <c r="E27" i="31" s="1"/>
  <c r="A20" i="24"/>
  <c r="C29" i="24"/>
  <c r="O31" i="22"/>
  <c r="P92" i="30" s="1"/>
  <c r="C51" i="24"/>
  <c r="D97" i="32" s="1"/>
  <c r="D68" i="23"/>
  <c r="D69" i="23" s="1"/>
  <c r="O157" i="23"/>
  <c r="E163" i="23"/>
  <c r="F88" i="31" s="1"/>
  <c r="C51" i="22"/>
  <c r="D97" i="30" s="1"/>
  <c r="E65" i="22"/>
  <c r="E123" i="22"/>
  <c r="F26" i="30" s="1"/>
  <c r="E66" i="23"/>
  <c r="F94" i="23"/>
  <c r="E132" i="23"/>
  <c r="F132" i="23" s="1"/>
  <c r="G132" i="23" s="1"/>
  <c r="H132" i="23" s="1"/>
  <c r="I132" i="23" s="1"/>
  <c r="J132" i="23" s="1"/>
  <c r="K132" i="23" s="1"/>
  <c r="L132" i="23" s="1"/>
  <c r="M132" i="23" s="1"/>
  <c r="N132" i="23" s="1"/>
  <c r="D163" i="24"/>
  <c r="E88" i="32" s="1"/>
  <c r="C44" i="22"/>
  <c r="D51" i="22"/>
  <c r="E97" i="30" s="1"/>
  <c r="C137" i="23"/>
  <c r="D43" i="31" s="1"/>
  <c r="E67" i="23"/>
  <c r="F65" i="23"/>
  <c r="O79" i="23"/>
  <c r="E47" i="24"/>
  <c r="F47" i="24" s="1"/>
  <c r="E64" i="24"/>
  <c r="F64" i="24" s="1"/>
  <c r="G64" i="24" s="1"/>
  <c r="H64" i="24" s="1"/>
  <c r="I64" i="24" s="1"/>
  <c r="J64" i="24" s="1"/>
  <c r="K64" i="24" s="1"/>
  <c r="L64" i="24" s="1"/>
  <c r="M64" i="24" s="1"/>
  <c r="N64" i="24" s="1"/>
  <c r="D68" i="24"/>
  <c r="D126" i="24" s="1"/>
  <c r="E29" i="32" s="1"/>
  <c r="E66" i="24"/>
  <c r="O48" i="24"/>
  <c r="E157" i="24"/>
  <c r="F157" i="24" s="1"/>
  <c r="G157" i="24" s="1"/>
  <c r="H157" i="24" s="1"/>
  <c r="I157" i="24" s="1"/>
  <c r="J157" i="24" s="1"/>
  <c r="K157" i="24" s="1"/>
  <c r="L157" i="24" s="1"/>
  <c r="M157" i="24" s="1"/>
  <c r="N157" i="24" s="1"/>
  <c r="C137" i="24"/>
  <c r="D43" i="32" s="1"/>
  <c r="D67" i="24"/>
  <c r="E65" i="24"/>
  <c r="E105" i="24"/>
  <c r="E94" i="24"/>
  <c r="F123" i="24"/>
  <c r="G26" i="32" s="1"/>
  <c r="O49" i="24"/>
  <c r="O81" i="24"/>
  <c r="E43" i="24"/>
  <c r="E125" i="24"/>
  <c r="F28" i="32" s="1"/>
  <c r="C158" i="24"/>
  <c r="D103" i="32" s="1"/>
  <c r="D31" i="31"/>
  <c r="P30" i="31"/>
  <c r="G43" i="17" l="1"/>
  <c r="G46" i="17" s="1"/>
  <c r="D124" i="22"/>
  <c r="E27" i="30" s="1"/>
  <c r="F44" i="17"/>
  <c r="D69" i="20"/>
  <c r="E67" i="19"/>
  <c r="E44" i="17"/>
  <c r="D6" i="28"/>
  <c r="O81" i="18"/>
  <c r="D6" i="29"/>
  <c r="F65" i="19"/>
  <c r="D69" i="18"/>
  <c r="E58" i="26" s="1"/>
  <c r="O157" i="19"/>
  <c r="O63" i="22"/>
  <c r="E6" i="26"/>
  <c r="O49" i="20"/>
  <c r="E58" i="27"/>
  <c r="E6" i="27"/>
  <c r="F123" i="19"/>
  <c r="F26" i="27"/>
  <c r="D31" i="27"/>
  <c r="D58" i="31"/>
  <c r="D6" i="31"/>
  <c r="E68" i="20"/>
  <c r="F28" i="28"/>
  <c r="E44" i="21"/>
  <c r="D126" i="22"/>
  <c r="E29" i="30" s="1"/>
  <c r="E31" i="30" s="1"/>
  <c r="D29" i="30"/>
  <c r="D31" i="30" s="1"/>
  <c r="O132" i="23"/>
  <c r="G123" i="23"/>
  <c r="H26" i="31" s="1"/>
  <c r="E58" i="30"/>
  <c r="E6" i="30"/>
  <c r="F51" i="18"/>
  <c r="G97" i="26" s="1"/>
  <c r="F125" i="19"/>
  <c r="G28" i="27" s="1"/>
  <c r="F43" i="18"/>
  <c r="F44" i="18" s="1"/>
  <c r="D58" i="26"/>
  <c r="D6" i="26"/>
  <c r="E58" i="31"/>
  <c r="E6" i="31"/>
  <c r="O79" i="21"/>
  <c r="C136" i="21"/>
  <c r="D38" i="29" s="1"/>
  <c r="D31" i="26"/>
  <c r="D51" i="18"/>
  <c r="E97" i="26" s="1"/>
  <c r="D58" i="30"/>
  <c r="D6" i="30"/>
  <c r="D126" i="17"/>
  <c r="E29" i="25" s="1"/>
  <c r="E58" i="28"/>
  <c r="E6" i="28"/>
  <c r="D58" i="32"/>
  <c r="D6" i="32"/>
  <c r="D6" i="27"/>
  <c r="D58" i="27"/>
  <c r="F158" i="21"/>
  <c r="G158" i="21" s="1"/>
  <c r="H158" i="21" s="1"/>
  <c r="I158" i="21" s="1"/>
  <c r="J158" i="21" s="1"/>
  <c r="K158" i="21" s="1"/>
  <c r="L158" i="21" s="1"/>
  <c r="M158" i="21" s="1"/>
  <c r="N158" i="21" s="1"/>
  <c r="D31" i="32"/>
  <c r="D31" i="28"/>
  <c r="D103" i="26"/>
  <c r="H32" i="11"/>
  <c r="J102" i="29"/>
  <c r="P102" i="29" s="1"/>
  <c r="G102" i="25"/>
  <c r="J102" i="25"/>
  <c r="F158" i="17"/>
  <c r="G158" i="17" s="1"/>
  <c r="H158" i="17" s="1"/>
  <c r="I158" i="17" s="1"/>
  <c r="J158" i="17" s="1"/>
  <c r="K158" i="17" s="1"/>
  <c r="L158" i="17" s="1"/>
  <c r="M158" i="17" s="1"/>
  <c r="N158" i="17" s="1"/>
  <c r="A161" i="17"/>
  <c r="F34" i="11"/>
  <c r="P92" i="26"/>
  <c r="P102" i="26"/>
  <c r="P93" i="32"/>
  <c r="P92" i="32"/>
  <c r="P64" i="32"/>
  <c r="P64" i="27"/>
  <c r="P102" i="27"/>
  <c r="P92" i="27"/>
  <c r="D44" i="24"/>
  <c r="D52" i="24" s="1"/>
  <c r="E94" i="32" s="1"/>
  <c r="E102" i="32"/>
  <c r="P102" i="32" s="1"/>
  <c r="C96" i="22"/>
  <c r="D10" i="30" s="1"/>
  <c r="D43" i="30"/>
  <c r="O36" i="20"/>
  <c r="O102" i="28"/>
  <c r="P102" i="28" s="1"/>
  <c r="P93" i="27"/>
  <c r="C96" i="18"/>
  <c r="D10" i="26" s="1"/>
  <c r="D43" i="26"/>
  <c r="J14" i="15"/>
  <c r="P93" i="29"/>
  <c r="P92" i="29"/>
  <c r="E146" i="17"/>
  <c r="M14" i="15"/>
  <c r="P92" i="25"/>
  <c r="P93" i="25"/>
  <c r="P63" i="25"/>
  <c r="G146" i="17"/>
  <c r="G64" i="25"/>
  <c r="E64" i="25"/>
  <c r="D124" i="19"/>
  <c r="E27" i="27" s="1"/>
  <c r="M14" i="16"/>
  <c r="H14" i="16"/>
  <c r="E14" i="16"/>
  <c r="J14" i="16"/>
  <c r="F14" i="15"/>
  <c r="H14" i="15"/>
  <c r="B14" i="16"/>
  <c r="B23" i="16" s="1"/>
  <c r="D158" i="19"/>
  <c r="E103" i="27" s="1"/>
  <c r="O79" i="24"/>
  <c r="C127" i="20"/>
  <c r="O49" i="23"/>
  <c r="O48" i="20"/>
  <c r="O45" i="24"/>
  <c r="O63" i="23"/>
  <c r="O157" i="22"/>
  <c r="F125" i="22"/>
  <c r="G28" i="30" s="1"/>
  <c r="C127" i="24"/>
  <c r="C127" i="21"/>
  <c r="O132" i="24"/>
  <c r="F68" i="22"/>
  <c r="O45" i="23"/>
  <c r="O48" i="23"/>
  <c r="O81" i="23"/>
  <c r="O157" i="18"/>
  <c r="O48" i="18"/>
  <c r="O49" i="22"/>
  <c r="O132" i="18"/>
  <c r="O64" i="17"/>
  <c r="E163" i="18"/>
  <c r="F88" i="26" s="1"/>
  <c r="E68" i="22"/>
  <c r="O33" i="19"/>
  <c r="O30" i="21"/>
  <c r="O35" i="20"/>
  <c r="P44" i="16"/>
  <c r="R41" i="16"/>
  <c r="O32" i="21"/>
  <c r="O31" i="20"/>
  <c r="O44" i="15"/>
  <c r="D44" i="19"/>
  <c r="O33" i="18"/>
  <c r="R43" i="15"/>
  <c r="O37" i="19"/>
  <c r="O35" i="19"/>
  <c r="O32" i="20"/>
  <c r="O34" i="19"/>
  <c r="O37" i="18"/>
  <c r="O30" i="18"/>
  <c r="P42" i="15"/>
  <c r="F51" i="17"/>
  <c r="G97" i="25" s="1"/>
  <c r="O43" i="16"/>
  <c r="D51" i="23"/>
  <c r="E97" i="31" s="1"/>
  <c r="O31" i="19"/>
  <c r="D51" i="19"/>
  <c r="E97" i="27" s="1"/>
  <c r="N43" i="15"/>
  <c r="Q43" i="15" s="1"/>
  <c r="O43" i="15"/>
  <c r="R42" i="15"/>
  <c r="O32" i="18"/>
  <c r="O34" i="18"/>
  <c r="O31" i="18"/>
  <c r="O35" i="18"/>
  <c r="N42" i="15"/>
  <c r="Q42" i="15" s="1"/>
  <c r="O42" i="15"/>
  <c r="O36" i="18"/>
  <c r="F25" i="17"/>
  <c r="K25" i="17"/>
  <c r="C25" i="17"/>
  <c r="O36" i="21"/>
  <c r="O30" i="20"/>
  <c r="N44" i="15"/>
  <c r="Q44" i="15" s="1"/>
  <c r="R44" i="15"/>
  <c r="O34" i="24"/>
  <c r="O33" i="17"/>
  <c r="O36" i="17"/>
  <c r="O36" i="19"/>
  <c r="O32" i="19"/>
  <c r="O30" i="19"/>
  <c r="P43" i="15"/>
  <c r="P43" i="16"/>
  <c r="R43" i="16"/>
  <c r="O34" i="23"/>
  <c r="N43" i="16"/>
  <c r="Q43" i="16" s="1"/>
  <c r="D44" i="23"/>
  <c r="O33" i="23"/>
  <c r="O36" i="23"/>
  <c r="P102" i="31" s="1"/>
  <c r="O30" i="23"/>
  <c r="O37" i="24"/>
  <c r="O36" i="24"/>
  <c r="O37" i="23"/>
  <c r="O32" i="23"/>
  <c r="P93" i="31" s="1"/>
  <c r="O31" i="23"/>
  <c r="P92" i="31" s="1"/>
  <c r="D158" i="20"/>
  <c r="E103" i="28" s="1"/>
  <c r="N41" i="15"/>
  <c r="Q41" i="15" s="1"/>
  <c r="O34" i="17"/>
  <c r="O35" i="23"/>
  <c r="P64" i="31" s="1"/>
  <c r="P5" i="8"/>
  <c r="O33" i="24"/>
  <c r="O30" i="24"/>
  <c r="O35" i="24"/>
  <c r="R44" i="16"/>
  <c r="N44" i="16"/>
  <c r="Q44" i="16" s="1"/>
  <c r="O32" i="24"/>
  <c r="D158" i="24"/>
  <c r="E103" i="32" s="1"/>
  <c r="O44" i="16"/>
  <c r="O31" i="24"/>
  <c r="O37" i="17"/>
  <c r="C137" i="17"/>
  <c r="C96" i="17" s="1"/>
  <c r="O41" i="15"/>
  <c r="P41" i="15"/>
  <c r="R41" i="15"/>
  <c r="I51" i="17"/>
  <c r="J97" i="25" s="1"/>
  <c r="W6" i="1"/>
  <c r="P4" i="2" s="1"/>
  <c r="O4" i="2" s="1"/>
  <c r="O32" i="17"/>
  <c r="O35" i="17"/>
  <c r="O31" i="17"/>
  <c r="O30" i="17"/>
  <c r="W84" i="1"/>
  <c r="W32" i="1"/>
  <c r="P4" i="3" s="1"/>
  <c r="O4" i="3" s="1"/>
  <c r="W58" i="1"/>
  <c r="C51" i="17"/>
  <c r="D97" i="25" s="1"/>
  <c r="D51" i="24"/>
  <c r="E97" i="32" s="1"/>
  <c r="W99" i="1"/>
  <c r="P6" i="9" s="1"/>
  <c r="O6" i="9" s="1"/>
  <c r="C96" i="20"/>
  <c r="D10" i="28" s="1"/>
  <c r="D137" i="20"/>
  <c r="E43" i="28" s="1"/>
  <c r="O41" i="16"/>
  <c r="P41" i="16"/>
  <c r="W73" i="1"/>
  <c r="D137" i="18"/>
  <c r="E43" i="26" s="1"/>
  <c r="W47" i="1"/>
  <c r="P6" i="7" s="1"/>
  <c r="O6" i="7" s="1"/>
  <c r="W21" i="1"/>
  <c r="P6" i="6" s="1"/>
  <c r="O6" i="6" s="1"/>
  <c r="D137" i="22"/>
  <c r="N41" i="16"/>
  <c r="Q41" i="16" s="1"/>
  <c r="D31" i="29"/>
  <c r="O40" i="20"/>
  <c r="O40" i="23"/>
  <c r="O41" i="17"/>
  <c r="A19" i="23"/>
  <c r="E126" i="17"/>
  <c r="F29" i="25" s="1"/>
  <c r="D103" i="25"/>
  <c r="E44" i="22"/>
  <c r="F43" i="22"/>
  <c r="E46" i="22"/>
  <c r="J47" i="22"/>
  <c r="I51" i="22"/>
  <c r="J97" i="30" s="1"/>
  <c r="F105" i="18"/>
  <c r="D137" i="23"/>
  <c r="E43" i="31" s="1"/>
  <c r="C96" i="23"/>
  <c r="D10" i="31" s="1"/>
  <c r="G95" i="22"/>
  <c r="F123" i="20"/>
  <c r="G26" i="28" s="1"/>
  <c r="F94" i="21"/>
  <c r="O79" i="19"/>
  <c r="O41" i="19"/>
  <c r="O40" i="21"/>
  <c r="O41" i="21"/>
  <c r="E68" i="24"/>
  <c r="F66" i="24"/>
  <c r="F163" i="23"/>
  <c r="G88" i="31" s="1"/>
  <c r="F95" i="24"/>
  <c r="D43" i="29"/>
  <c r="D137" i="21"/>
  <c r="C96" i="21"/>
  <c r="G95" i="20"/>
  <c r="E58" i="21"/>
  <c r="D136" i="21"/>
  <c r="D126" i="21"/>
  <c r="J95" i="18"/>
  <c r="C52" i="17"/>
  <c r="C127" i="19"/>
  <c r="C52" i="19"/>
  <c r="D94" i="27" s="1"/>
  <c r="D58" i="24"/>
  <c r="C136" i="24"/>
  <c r="D38" i="32" s="1"/>
  <c r="H97" i="25"/>
  <c r="G76" i="19"/>
  <c r="C96" i="19"/>
  <c r="D10" i="27" s="1"/>
  <c r="D137" i="19"/>
  <c r="E43" i="27" s="1"/>
  <c r="H94" i="17"/>
  <c r="G43" i="18"/>
  <c r="G76" i="22"/>
  <c r="M51" i="17"/>
  <c r="N47" i="17"/>
  <c r="N51" i="17" s="1"/>
  <c r="F97" i="25"/>
  <c r="O41" i="23"/>
  <c r="E51" i="24"/>
  <c r="F97" i="32" s="1"/>
  <c r="A19" i="24"/>
  <c r="D126" i="23"/>
  <c r="E29" i="31" s="1"/>
  <c r="D29" i="24"/>
  <c r="H105" i="23"/>
  <c r="H66" i="22"/>
  <c r="F43" i="21"/>
  <c r="D69" i="21"/>
  <c r="E46" i="19"/>
  <c r="F43" i="19"/>
  <c r="E44" i="19"/>
  <c r="O45" i="21"/>
  <c r="F105" i="20"/>
  <c r="C52" i="21"/>
  <c r="D52" i="20"/>
  <c r="E94" i="28" s="1"/>
  <c r="C53" i="20"/>
  <c r="D98" i="28" s="1"/>
  <c r="C159" i="20"/>
  <c r="O132" i="19"/>
  <c r="J65" i="20"/>
  <c r="D58" i="23"/>
  <c r="C136" i="23"/>
  <c r="D38" i="31" s="1"/>
  <c r="O49" i="19"/>
  <c r="O45" i="20"/>
  <c r="L45" i="18"/>
  <c r="I94" i="18"/>
  <c r="J51" i="17"/>
  <c r="O157" i="20"/>
  <c r="O45" i="17"/>
  <c r="F105" i="24"/>
  <c r="C52" i="22"/>
  <c r="D94" i="30" s="1"/>
  <c r="E88" i="29"/>
  <c r="F97" i="29"/>
  <c r="E67" i="18"/>
  <c r="F123" i="18"/>
  <c r="G26" i="26" s="1"/>
  <c r="G95" i="17"/>
  <c r="G95" i="19"/>
  <c r="K51" i="21"/>
  <c r="L47" i="21"/>
  <c r="F94" i="19"/>
  <c r="O48" i="21"/>
  <c r="H51" i="18"/>
  <c r="I97" i="26" s="1"/>
  <c r="I47" i="18"/>
  <c r="O41" i="22"/>
  <c r="O40" i="22"/>
  <c r="O64" i="24"/>
  <c r="E67" i="21"/>
  <c r="E97" i="29"/>
  <c r="D124" i="18"/>
  <c r="E27" i="26" s="1"/>
  <c r="E31" i="26" s="1"/>
  <c r="C127" i="18"/>
  <c r="H105" i="21"/>
  <c r="F68" i="18"/>
  <c r="G66" i="18"/>
  <c r="G125" i="18"/>
  <c r="H28" i="26" s="1"/>
  <c r="O40" i="19"/>
  <c r="E46" i="24"/>
  <c r="F43" i="24"/>
  <c r="E44" i="24"/>
  <c r="F94" i="24"/>
  <c r="E163" i="24"/>
  <c r="F88" i="32" s="1"/>
  <c r="I51" i="21"/>
  <c r="H105" i="22"/>
  <c r="F51" i="21"/>
  <c r="O63" i="24"/>
  <c r="H51" i="22"/>
  <c r="I97" i="30" s="1"/>
  <c r="G28" i="29"/>
  <c r="G125" i="21"/>
  <c r="O132" i="22"/>
  <c r="G105" i="19"/>
  <c r="F65" i="17"/>
  <c r="O64" i="19"/>
  <c r="C52" i="18"/>
  <c r="D94" i="26" s="1"/>
  <c r="E46" i="20"/>
  <c r="F43" i="20"/>
  <c r="E44" i="20"/>
  <c r="J51" i="21"/>
  <c r="D126" i="20"/>
  <c r="O63" i="18"/>
  <c r="O49" i="17"/>
  <c r="G123" i="24"/>
  <c r="H26" i="32" s="1"/>
  <c r="F76" i="24"/>
  <c r="H65" i="18"/>
  <c r="D103" i="29"/>
  <c r="G125" i="20"/>
  <c r="H28" i="28" s="1"/>
  <c r="F125" i="24"/>
  <c r="G28" i="32" s="1"/>
  <c r="G51" i="21"/>
  <c r="G65" i="21"/>
  <c r="O64" i="23"/>
  <c r="E124" i="19"/>
  <c r="F27" i="27" s="1"/>
  <c r="F123" i="22"/>
  <c r="G26" i="30" s="1"/>
  <c r="C159" i="24"/>
  <c r="C53" i="24"/>
  <c r="D98" i="32" s="1"/>
  <c r="F125" i="23"/>
  <c r="G28" i="31" s="1"/>
  <c r="H51" i="21"/>
  <c r="E67" i="20"/>
  <c r="F47" i="23"/>
  <c r="E51" i="23"/>
  <c r="F97" i="31" s="1"/>
  <c r="F76" i="18"/>
  <c r="O79" i="20"/>
  <c r="O40" i="17"/>
  <c r="O41" i="20"/>
  <c r="F65" i="24"/>
  <c r="E67" i="24"/>
  <c r="D158" i="23"/>
  <c r="E103" i="31" s="1"/>
  <c r="G47" i="24"/>
  <c r="F51" i="24"/>
  <c r="G97" i="32" s="1"/>
  <c r="F67" i="23"/>
  <c r="G65" i="23"/>
  <c r="E68" i="23"/>
  <c r="F66" i="23"/>
  <c r="E46" i="23"/>
  <c r="F43" i="23"/>
  <c r="E44" i="23"/>
  <c r="F94" i="22"/>
  <c r="E163" i="22"/>
  <c r="F88" i="30" s="1"/>
  <c r="F76" i="20"/>
  <c r="G51" i="18"/>
  <c r="H97" i="26" s="1"/>
  <c r="E163" i="20"/>
  <c r="F88" i="28" s="1"/>
  <c r="G95" i="21"/>
  <c r="L51" i="17"/>
  <c r="E68" i="19"/>
  <c r="E69" i="19" s="1"/>
  <c r="F66" i="19"/>
  <c r="K51" i="17"/>
  <c r="C127" i="22"/>
  <c r="F48" i="19"/>
  <c r="E51" i="19"/>
  <c r="F97" i="27" s="1"/>
  <c r="C136" i="22"/>
  <c r="D38" i="30" s="1"/>
  <c r="D58" i="22"/>
  <c r="H66" i="20"/>
  <c r="E126" i="18"/>
  <c r="F29" i="26" s="1"/>
  <c r="J45" i="19"/>
  <c r="O49" i="18"/>
  <c r="I97" i="25"/>
  <c r="O81" i="19"/>
  <c r="H66" i="17"/>
  <c r="C96" i="24"/>
  <c r="D10" i="32" s="1"/>
  <c r="D137" i="24"/>
  <c r="E43" i="32" s="1"/>
  <c r="C52" i="23"/>
  <c r="D94" i="31" s="1"/>
  <c r="G45" i="22"/>
  <c r="E88" i="25"/>
  <c r="K47" i="19"/>
  <c r="F26" i="29"/>
  <c r="F67" i="21"/>
  <c r="E124" i="23"/>
  <c r="F27" i="31" s="1"/>
  <c r="O41" i="24"/>
  <c r="O41" i="18"/>
  <c r="G94" i="23"/>
  <c r="D158" i="22"/>
  <c r="E103" i="30" s="1"/>
  <c r="G95" i="23"/>
  <c r="F28" i="25"/>
  <c r="F125" i="17"/>
  <c r="I76" i="23"/>
  <c r="H105" i="17"/>
  <c r="O40" i="24"/>
  <c r="O40" i="18"/>
  <c r="D69" i="24"/>
  <c r="D124" i="24"/>
  <c r="E27" i="32" s="1"/>
  <c r="O157" i="24"/>
  <c r="E69" i="23"/>
  <c r="E67" i="22"/>
  <c r="E124" i="22" s="1"/>
  <c r="F27" i="30" s="1"/>
  <c r="F65" i="22"/>
  <c r="E163" i="19"/>
  <c r="F88" i="27" s="1"/>
  <c r="E68" i="21"/>
  <c r="F66" i="21"/>
  <c r="D127" i="22"/>
  <c r="E97" i="25"/>
  <c r="E47" i="20"/>
  <c r="D51" i="20"/>
  <c r="E97" i="28" s="1"/>
  <c r="D126" i="19"/>
  <c r="E29" i="27" s="1"/>
  <c r="E51" i="18"/>
  <c r="F97" i="26" s="1"/>
  <c r="H94" i="20"/>
  <c r="D29" i="25"/>
  <c r="C127" i="17"/>
  <c r="F68" i="20"/>
  <c r="O49" i="21"/>
  <c r="H43" i="17"/>
  <c r="D158" i="18"/>
  <c r="E103" i="26" s="1"/>
  <c r="G44" i="17" l="1"/>
  <c r="O47" i="17"/>
  <c r="F67" i="19"/>
  <c r="B35" i="16"/>
  <c r="B47" i="16"/>
  <c r="C29" i="16"/>
  <c r="C53" i="16" s="1"/>
  <c r="G65" i="19"/>
  <c r="C148" i="21"/>
  <c r="E69" i="24"/>
  <c r="F6" i="32" s="1"/>
  <c r="F46" i="18"/>
  <c r="E126" i="22"/>
  <c r="F29" i="30" s="1"/>
  <c r="G68" i="20"/>
  <c r="E31" i="27"/>
  <c r="F58" i="32"/>
  <c r="H46" i="17"/>
  <c r="H44" i="17"/>
  <c r="E31" i="32"/>
  <c r="F58" i="27"/>
  <c r="F6" i="27"/>
  <c r="E58" i="32"/>
  <c r="E6" i="32"/>
  <c r="H123" i="23"/>
  <c r="I26" i="31" s="1"/>
  <c r="G26" i="27"/>
  <c r="G123" i="19"/>
  <c r="F46" i="21"/>
  <c r="F44" i="21"/>
  <c r="E126" i="21"/>
  <c r="F29" i="29" s="1"/>
  <c r="F6" i="31"/>
  <c r="F58" i="31"/>
  <c r="D127" i="20"/>
  <c r="E29" i="28"/>
  <c r="G125" i="19"/>
  <c r="H28" i="27" s="1"/>
  <c r="P102" i="25"/>
  <c r="E137" i="22"/>
  <c r="F137" i="22" s="1"/>
  <c r="G43" i="30" s="1"/>
  <c r="E43" i="30"/>
  <c r="F64" i="25"/>
  <c r="E123" i="17"/>
  <c r="F123" i="17" s="1"/>
  <c r="G123" i="17" s="1"/>
  <c r="E26" i="25"/>
  <c r="D67" i="17"/>
  <c r="H146" i="17"/>
  <c r="E31" i="31"/>
  <c r="D127" i="23"/>
  <c r="F126" i="22"/>
  <c r="G29" i="30" s="1"/>
  <c r="E158" i="19"/>
  <c r="F126" i="18"/>
  <c r="G29" i="26" s="1"/>
  <c r="G125" i="22"/>
  <c r="H28" i="30" s="1"/>
  <c r="F163" i="18"/>
  <c r="G88" i="26" s="1"/>
  <c r="D137" i="17"/>
  <c r="E43" i="25" s="1"/>
  <c r="E158" i="20"/>
  <c r="D43" i="25"/>
  <c r="D96" i="20"/>
  <c r="E10" i="28" s="1"/>
  <c r="P14" i="16"/>
  <c r="P4" i="5"/>
  <c r="O4" i="5" s="1"/>
  <c r="P4" i="4"/>
  <c r="O4" i="4" s="1"/>
  <c r="P6" i="8"/>
  <c r="O6" i="8" s="1"/>
  <c r="E158" i="24"/>
  <c r="F103" i="32" s="1"/>
  <c r="W85" i="1"/>
  <c r="W59" i="1"/>
  <c r="O14" i="16"/>
  <c r="W33" i="1"/>
  <c r="P5" i="3" s="1"/>
  <c r="O5" i="3" s="1"/>
  <c r="W7" i="1"/>
  <c r="P5" i="2" s="1"/>
  <c r="O5" i="2" s="1"/>
  <c r="W100" i="1"/>
  <c r="P7" i="9" s="1"/>
  <c r="O7" i="9" s="1"/>
  <c r="P14" i="15"/>
  <c r="E137" i="20"/>
  <c r="F43" i="28" s="1"/>
  <c r="D96" i="22"/>
  <c r="E10" i="30" s="1"/>
  <c r="R14" i="15"/>
  <c r="W74" i="1"/>
  <c r="O51" i="17"/>
  <c r="N14" i="15"/>
  <c r="Q14" i="15" s="1"/>
  <c r="N14" i="16"/>
  <c r="Q14" i="16" s="1"/>
  <c r="O14" i="15"/>
  <c r="D96" i="18"/>
  <c r="E10" i="26" s="1"/>
  <c r="E137" i="18"/>
  <c r="F43" i="26" s="1"/>
  <c r="W48" i="1"/>
  <c r="P7" i="7" s="1"/>
  <c r="O7" i="7" s="1"/>
  <c r="W22" i="1"/>
  <c r="P7" i="6" s="1"/>
  <c r="O7" i="6" s="1"/>
  <c r="R14" i="16"/>
  <c r="G28" i="25"/>
  <c r="G125" i="17"/>
  <c r="F68" i="17"/>
  <c r="D136" i="22"/>
  <c r="E38" i="30" s="1"/>
  <c r="E58" i="22"/>
  <c r="H95" i="21"/>
  <c r="G65" i="24"/>
  <c r="F67" i="24"/>
  <c r="C160" i="24"/>
  <c r="H97" i="29"/>
  <c r="C8" i="17"/>
  <c r="C168" i="17" s="1"/>
  <c r="E103" i="25"/>
  <c r="G105" i="24"/>
  <c r="F31" i="30"/>
  <c r="H76" i="22"/>
  <c r="H43" i="18"/>
  <c r="G44" i="18"/>
  <c r="G46" i="18"/>
  <c r="G66" i="24"/>
  <c r="F68" i="24"/>
  <c r="G123" i="20"/>
  <c r="H26" i="28" s="1"/>
  <c r="F67" i="20"/>
  <c r="F69" i="20" s="1"/>
  <c r="D31" i="25"/>
  <c r="F68" i="21"/>
  <c r="G66" i="21"/>
  <c r="F88" i="25"/>
  <c r="C148" i="22"/>
  <c r="D62" i="30" s="1"/>
  <c r="L97" i="25"/>
  <c r="G94" i="22"/>
  <c r="G67" i="23"/>
  <c r="H65" i="23"/>
  <c r="G47" i="23"/>
  <c r="F51" i="23"/>
  <c r="G97" i="31" s="1"/>
  <c r="D53" i="24"/>
  <c r="E98" i="32" s="1"/>
  <c r="D159" i="24"/>
  <c r="D160" i="24" s="1"/>
  <c r="E52" i="24"/>
  <c r="F94" i="32" s="1"/>
  <c r="G65" i="17"/>
  <c r="H125" i="18"/>
  <c r="I28" i="26" s="1"/>
  <c r="M47" i="21"/>
  <c r="L51" i="21"/>
  <c r="F88" i="29"/>
  <c r="K97" i="25"/>
  <c r="D52" i="19"/>
  <c r="E94" i="27" s="1"/>
  <c r="C159" i="19"/>
  <c r="C53" i="19"/>
  <c r="D98" i="27" s="1"/>
  <c r="E38" i="29"/>
  <c r="D148" i="21"/>
  <c r="E62" i="29" s="1"/>
  <c r="D10" i="29"/>
  <c r="E126" i="24"/>
  <c r="F29" i="32" s="1"/>
  <c r="F124" i="23"/>
  <c r="G27" i="31" s="1"/>
  <c r="E69" i="20"/>
  <c r="H123" i="24"/>
  <c r="I26" i="32" s="1"/>
  <c r="E124" i="20"/>
  <c r="F27" i="28" s="1"/>
  <c r="J97" i="29"/>
  <c r="G94" i="24"/>
  <c r="L97" i="29"/>
  <c r="H95" i="17"/>
  <c r="M45" i="18"/>
  <c r="C160" i="20"/>
  <c r="G105" i="20"/>
  <c r="E6" i="29"/>
  <c r="E58" i="29"/>
  <c r="H76" i="19"/>
  <c r="F58" i="21"/>
  <c r="E136" i="21"/>
  <c r="E43" i="29"/>
  <c r="E137" i="21"/>
  <c r="D96" i="21"/>
  <c r="E10" i="29" s="1"/>
  <c r="L47" i="19"/>
  <c r="I43" i="17"/>
  <c r="H95" i="23"/>
  <c r="G125" i="23"/>
  <c r="H28" i="31" s="1"/>
  <c r="I65" i="18"/>
  <c r="H66" i="18"/>
  <c r="G68" i="18"/>
  <c r="I94" i="17"/>
  <c r="C148" i="24"/>
  <c r="D62" i="32" s="1"/>
  <c r="H95" i="22"/>
  <c r="C8" i="23"/>
  <c r="C8" i="24"/>
  <c r="C8" i="22"/>
  <c r="C8" i="21"/>
  <c r="K45" i="19"/>
  <c r="F163" i="22"/>
  <c r="G88" i="30" s="1"/>
  <c r="H47" i="24"/>
  <c r="G51" i="24"/>
  <c r="H97" i="32" s="1"/>
  <c r="G123" i="22"/>
  <c r="H26" i="30" s="1"/>
  <c r="F46" i="20"/>
  <c r="G43" i="20"/>
  <c r="F44" i="20"/>
  <c r="E69" i="21"/>
  <c r="E124" i="21"/>
  <c r="E69" i="18"/>
  <c r="C148" i="23"/>
  <c r="D62" i="31" s="1"/>
  <c r="C54" i="20"/>
  <c r="C50" i="20"/>
  <c r="D63" i="28" s="1"/>
  <c r="I66" i="22"/>
  <c r="D127" i="24"/>
  <c r="E124" i="24"/>
  <c r="F27" i="32" s="1"/>
  <c r="G26" i="29"/>
  <c r="G67" i="21"/>
  <c r="D52" i="23"/>
  <c r="E94" i="31" s="1"/>
  <c r="C53" i="23"/>
  <c r="D98" i="31" s="1"/>
  <c r="C159" i="23"/>
  <c r="I66" i="17"/>
  <c r="H65" i="19"/>
  <c r="E158" i="23"/>
  <c r="F103" i="31" s="1"/>
  <c r="E158" i="22"/>
  <c r="F103" i="30" s="1"/>
  <c r="G97" i="29"/>
  <c r="F163" i="24"/>
  <c r="G88" i="32" s="1"/>
  <c r="J94" i="18"/>
  <c r="K65" i="20"/>
  <c r="D159" i="20"/>
  <c r="D160" i="20" s="1"/>
  <c r="E52" i="20"/>
  <c r="F94" i="28" s="1"/>
  <c r="D53" i="20"/>
  <c r="E98" i="28" s="1"/>
  <c r="E29" i="24"/>
  <c r="E137" i="19"/>
  <c r="F43" i="27" s="1"/>
  <c r="D96" i="19"/>
  <c r="E10" i="27" s="1"/>
  <c r="E58" i="24"/>
  <c r="D136" i="24"/>
  <c r="E38" i="32" s="1"/>
  <c r="D94" i="25"/>
  <c r="C159" i="17"/>
  <c r="C53" i="17"/>
  <c r="D52" i="17"/>
  <c r="H95" i="20"/>
  <c r="G95" i="24"/>
  <c r="G163" i="23"/>
  <c r="H88" i="31" s="1"/>
  <c r="G94" i="21"/>
  <c r="I66" i="20"/>
  <c r="H105" i="19"/>
  <c r="E158" i="18"/>
  <c r="F103" i="26" s="1"/>
  <c r="I94" i="20"/>
  <c r="F163" i="19"/>
  <c r="G88" i="27" s="1"/>
  <c r="F67" i="22"/>
  <c r="F69" i="22" s="1"/>
  <c r="G65" i="22"/>
  <c r="I105" i="17"/>
  <c r="J76" i="23"/>
  <c r="H94" i="23"/>
  <c r="E137" i="24"/>
  <c r="F43" i="32" s="1"/>
  <c r="D96" i="24"/>
  <c r="E10" i="32" s="1"/>
  <c r="M97" i="25"/>
  <c r="F68" i="23"/>
  <c r="F69" i="23" s="1"/>
  <c r="G66" i="23"/>
  <c r="G76" i="18"/>
  <c r="D127" i="19"/>
  <c r="K97" i="29"/>
  <c r="H28" i="29"/>
  <c r="H125" i="21"/>
  <c r="I105" i="22"/>
  <c r="F44" i="24"/>
  <c r="G43" i="24"/>
  <c r="F46" i="24"/>
  <c r="J47" i="18"/>
  <c r="I51" i="18"/>
  <c r="J97" i="26" s="1"/>
  <c r="G94" i="19"/>
  <c r="H95" i="19"/>
  <c r="E58" i="23"/>
  <c r="D136" i="23"/>
  <c r="E38" i="31" s="1"/>
  <c r="G43" i="21"/>
  <c r="O97" i="25"/>
  <c r="E137" i="23"/>
  <c r="F43" i="31" s="1"/>
  <c r="D96" i="23"/>
  <c r="E10" i="31" s="1"/>
  <c r="G105" i="18"/>
  <c r="K47" i="22"/>
  <c r="J51" i="22"/>
  <c r="K97" i="30" s="1"/>
  <c r="G48" i="19"/>
  <c r="F51" i="19"/>
  <c r="G97" i="27" s="1"/>
  <c r="I97" i="29"/>
  <c r="G66" i="19"/>
  <c r="F68" i="19"/>
  <c r="G76" i="20"/>
  <c r="F46" i="23"/>
  <c r="G43" i="23"/>
  <c r="F44" i="23"/>
  <c r="E103" i="29"/>
  <c r="I105" i="21"/>
  <c r="D62" i="29"/>
  <c r="G123" i="18"/>
  <c r="H26" i="26" s="1"/>
  <c r="F67" i="18"/>
  <c r="F69" i="18" s="1"/>
  <c r="F47" i="20"/>
  <c r="E51" i="20"/>
  <c r="F97" i="28" s="1"/>
  <c r="E126" i="19"/>
  <c r="F29" i="27" s="1"/>
  <c r="G125" i="24"/>
  <c r="H28" i="32" s="1"/>
  <c r="E69" i="22"/>
  <c r="H45" i="22"/>
  <c r="F163" i="20"/>
  <c r="G88" i="28" s="1"/>
  <c r="E126" i="23"/>
  <c r="F29" i="31" s="1"/>
  <c r="C50" i="24"/>
  <c r="D63" i="32" s="1"/>
  <c r="C54" i="24"/>
  <c r="D99" i="32" s="1"/>
  <c r="D10" i="25"/>
  <c r="F124" i="19"/>
  <c r="G27" i="27" s="1"/>
  <c r="H65" i="21"/>
  <c r="H125" i="20"/>
  <c r="G76" i="24"/>
  <c r="E126" i="20"/>
  <c r="F29" i="28" s="1"/>
  <c r="C159" i="18"/>
  <c r="H33" i="11" s="1"/>
  <c r="C53" i="18"/>
  <c r="D98" i="26" s="1"/>
  <c r="D52" i="18"/>
  <c r="E94" i="26" s="1"/>
  <c r="E124" i="18"/>
  <c r="F27" i="26" s="1"/>
  <c r="F31" i="26" s="1"/>
  <c r="D127" i="18"/>
  <c r="C53" i="22"/>
  <c r="D98" i="30" s="1"/>
  <c r="C159" i="22"/>
  <c r="D52" i="22"/>
  <c r="E94" i="30" s="1"/>
  <c r="D94" i="29"/>
  <c r="D52" i="21"/>
  <c r="C53" i="21"/>
  <c r="C159" i="21"/>
  <c r="F44" i="19"/>
  <c r="G43" i="19"/>
  <c r="F46" i="19"/>
  <c r="I105" i="23"/>
  <c r="N97" i="25"/>
  <c r="K95" i="18"/>
  <c r="E29" i="29"/>
  <c r="D127" i="21"/>
  <c r="F46" i="22"/>
  <c r="G43" i="22"/>
  <c r="F44" i="22"/>
  <c r="E127" i="22" l="1"/>
  <c r="F126" i="21"/>
  <c r="G29" i="29" s="1"/>
  <c r="F31" i="28"/>
  <c r="H125" i="19"/>
  <c r="I28" i="27" s="1"/>
  <c r="G58" i="28"/>
  <c r="G6" i="28"/>
  <c r="E31" i="28"/>
  <c r="F31" i="27"/>
  <c r="H26" i="27"/>
  <c r="H123" i="19"/>
  <c r="F6" i="30"/>
  <c r="F58" i="30"/>
  <c r="I123" i="23"/>
  <c r="J26" i="31" s="1"/>
  <c r="G58" i="30"/>
  <c r="G6" i="30"/>
  <c r="F31" i="32"/>
  <c r="F58" i="26"/>
  <c r="F6" i="26"/>
  <c r="H68" i="20"/>
  <c r="I28" i="28"/>
  <c r="G58" i="31"/>
  <c r="G6" i="31"/>
  <c r="G58" i="26"/>
  <c r="G6" i="26"/>
  <c r="G46" i="21"/>
  <c r="G44" i="21"/>
  <c r="G67" i="19"/>
  <c r="G124" i="19" s="1"/>
  <c r="H27" i="27" s="1"/>
  <c r="I46" i="17"/>
  <c r="I44" i="17"/>
  <c r="F6" i="28"/>
  <c r="F58" i="28"/>
  <c r="E96" i="22"/>
  <c r="F10" i="30" s="1"/>
  <c r="F43" i="30"/>
  <c r="C55" i="20"/>
  <c r="D5" i="28" s="1"/>
  <c r="D99" i="28"/>
  <c r="F158" i="20"/>
  <c r="G103" i="28" s="1"/>
  <c r="F103" i="28"/>
  <c r="F158" i="19"/>
  <c r="G103" i="27" s="1"/>
  <c r="F103" i="27"/>
  <c r="P97" i="25"/>
  <c r="H123" i="17"/>
  <c r="H64" i="25"/>
  <c r="I146" i="17"/>
  <c r="I64" i="25"/>
  <c r="D69" i="17"/>
  <c r="D124" i="17"/>
  <c r="F26" i="25"/>
  <c r="E67" i="17"/>
  <c r="E69" i="17" s="1"/>
  <c r="E127" i="19"/>
  <c r="F69" i="21"/>
  <c r="G6" i="29" s="1"/>
  <c r="G163" i="18"/>
  <c r="H88" i="26" s="1"/>
  <c r="F126" i="20"/>
  <c r="G29" i="28" s="1"/>
  <c r="F126" i="19"/>
  <c r="G29" i="27" s="1"/>
  <c r="G31" i="27" s="1"/>
  <c r="F124" i="22"/>
  <c r="H125" i="22"/>
  <c r="I28" i="30" s="1"/>
  <c r="G68" i="22"/>
  <c r="G126" i="22" s="1"/>
  <c r="H29" i="30" s="1"/>
  <c r="D96" i="17"/>
  <c r="E10" i="25" s="1"/>
  <c r="E137" i="17"/>
  <c r="F43" i="25" s="1"/>
  <c r="F158" i="24"/>
  <c r="G103" i="32" s="1"/>
  <c r="E96" i="20"/>
  <c r="F10" i="28" s="1"/>
  <c r="F137" i="20"/>
  <c r="W60" i="1"/>
  <c r="P5" i="5"/>
  <c r="O5" i="5" s="1"/>
  <c r="P5" i="4"/>
  <c r="O5" i="4" s="1"/>
  <c r="P7" i="8"/>
  <c r="O7" i="8" s="1"/>
  <c r="W8" i="1"/>
  <c r="P6" i="2" s="1"/>
  <c r="O6" i="2" s="1"/>
  <c r="W34" i="1"/>
  <c r="P6" i="3" s="1"/>
  <c r="O6" i="3" s="1"/>
  <c r="W86" i="1"/>
  <c r="W101" i="1"/>
  <c r="P8" i="9" s="1"/>
  <c r="O8" i="9" s="1"/>
  <c r="F137" i="18"/>
  <c r="W75" i="1"/>
  <c r="P8" i="8" s="1"/>
  <c r="O8" i="8" s="1"/>
  <c r="E96" i="18"/>
  <c r="F10" i="26" s="1"/>
  <c r="W49" i="1"/>
  <c r="P8" i="7" s="1"/>
  <c r="O8" i="7" s="1"/>
  <c r="W23" i="1"/>
  <c r="P8" i="6" s="1"/>
  <c r="O8" i="6" s="1"/>
  <c r="E159" i="20"/>
  <c r="E160" i="20" s="1"/>
  <c r="F52" i="20"/>
  <c r="G94" i="28" s="1"/>
  <c r="E53" i="20"/>
  <c r="F98" i="28" s="1"/>
  <c r="J65" i="18"/>
  <c r="G67" i="24"/>
  <c r="H65" i="24"/>
  <c r="H125" i="24"/>
  <c r="I28" i="32" s="1"/>
  <c r="H66" i="19"/>
  <c r="G68" i="19"/>
  <c r="L47" i="22"/>
  <c r="K51" i="22"/>
  <c r="L97" i="30" s="1"/>
  <c r="H43" i="21"/>
  <c r="I95" i="19"/>
  <c r="J105" i="22"/>
  <c r="K76" i="23"/>
  <c r="D98" i="25"/>
  <c r="C54" i="17"/>
  <c r="C55" i="17" s="1"/>
  <c r="C50" i="17"/>
  <c r="H67" i="19"/>
  <c r="I65" i="19"/>
  <c r="E52" i="23"/>
  <c r="F94" i="31" s="1"/>
  <c r="D159" i="23"/>
  <c r="D160" i="23" s="1"/>
  <c r="D53" i="23"/>
  <c r="E98" i="31" s="1"/>
  <c r="F58" i="29"/>
  <c r="F6" i="29"/>
  <c r="G163" i="22"/>
  <c r="H88" i="30" s="1"/>
  <c r="C168" i="21"/>
  <c r="F43" i="29"/>
  <c r="F137" i="21"/>
  <c r="E96" i="21"/>
  <c r="F10" i="29" s="1"/>
  <c r="F124" i="20"/>
  <c r="G27" i="28" s="1"/>
  <c r="E127" i="20"/>
  <c r="I125" i="19"/>
  <c r="J28" i="27" s="1"/>
  <c r="I76" i="22"/>
  <c r="H105" i="24"/>
  <c r="I95" i="21"/>
  <c r="F126" i="17"/>
  <c r="G29" i="25" s="1"/>
  <c r="J105" i="23"/>
  <c r="H76" i="24"/>
  <c r="G163" i="19"/>
  <c r="H88" i="27" s="1"/>
  <c r="H163" i="23"/>
  <c r="I88" i="31" s="1"/>
  <c r="C160" i="17"/>
  <c r="K94" i="18"/>
  <c r="F158" i="22"/>
  <c r="G103" i="30" s="1"/>
  <c r="H123" i="22"/>
  <c r="I26" i="30" s="1"/>
  <c r="C168" i="22"/>
  <c r="G88" i="29"/>
  <c r="H65" i="17"/>
  <c r="H67" i="23"/>
  <c r="I65" i="23"/>
  <c r="F103" i="25"/>
  <c r="H28" i="25"/>
  <c r="H125" i="17"/>
  <c r="G68" i="17"/>
  <c r="H48" i="19"/>
  <c r="G51" i="19"/>
  <c r="H97" i="27" s="1"/>
  <c r="E94" i="29"/>
  <c r="E52" i="21"/>
  <c r="D53" i="21"/>
  <c r="D159" i="21"/>
  <c r="D160" i="21" s="1"/>
  <c r="H66" i="23"/>
  <c r="G68" i="23"/>
  <c r="G69" i="23" s="1"/>
  <c r="J94" i="17"/>
  <c r="G126" i="18"/>
  <c r="H29" i="26" s="1"/>
  <c r="I95" i="23"/>
  <c r="M47" i="19"/>
  <c r="F38" i="29"/>
  <c r="E148" i="21"/>
  <c r="G124" i="23"/>
  <c r="H27" i="31" s="1"/>
  <c r="C54" i="19"/>
  <c r="C50" i="19"/>
  <c r="D63" i="27" s="1"/>
  <c r="E53" i="24"/>
  <c r="F98" i="32" s="1"/>
  <c r="E159" i="24"/>
  <c r="F52" i="24"/>
  <c r="G94" i="32" s="1"/>
  <c r="H66" i="21"/>
  <c r="G68" i="21"/>
  <c r="H123" i="20"/>
  <c r="I26" i="28" s="1"/>
  <c r="G67" i="20"/>
  <c r="G69" i="20" s="1"/>
  <c r="E136" i="22"/>
  <c r="F38" i="30" s="1"/>
  <c r="F58" i="22"/>
  <c r="G44" i="19"/>
  <c r="H43" i="19"/>
  <c r="G46" i="19"/>
  <c r="D159" i="22"/>
  <c r="D160" i="22" s="1"/>
  <c r="E52" i="22"/>
  <c r="F94" i="30" s="1"/>
  <c r="D53" i="22"/>
  <c r="E98" i="30" s="1"/>
  <c r="F124" i="18"/>
  <c r="G27" i="26" s="1"/>
  <c r="G31" i="26" s="1"/>
  <c r="E127" i="18"/>
  <c r="E136" i="23"/>
  <c r="F38" i="31" s="1"/>
  <c r="F58" i="23"/>
  <c r="H94" i="19"/>
  <c r="I28" i="29"/>
  <c r="I125" i="21"/>
  <c r="F126" i="23"/>
  <c r="G29" i="31" s="1"/>
  <c r="H95" i="24"/>
  <c r="F29" i="24"/>
  <c r="J66" i="17"/>
  <c r="L45" i="19"/>
  <c r="C168" i="23"/>
  <c r="I66" i="18"/>
  <c r="H68" i="18"/>
  <c r="F136" i="21"/>
  <c r="G58" i="21"/>
  <c r="N45" i="18"/>
  <c r="H94" i="24"/>
  <c r="E127" i="23"/>
  <c r="C160" i="19"/>
  <c r="M97" i="29"/>
  <c r="H94" i="22"/>
  <c r="D148" i="22"/>
  <c r="E62" i="30" s="1"/>
  <c r="C135" i="24"/>
  <c r="D44" i="32" s="1"/>
  <c r="D45" i="32" s="1"/>
  <c r="G137" i="22"/>
  <c r="F137" i="19"/>
  <c r="G43" i="27" s="1"/>
  <c r="E96" i="19"/>
  <c r="F10" i="27" s="1"/>
  <c r="G46" i="20"/>
  <c r="H43" i="20"/>
  <c r="G44" i="20"/>
  <c r="G68" i="24"/>
  <c r="H66" i="24"/>
  <c r="L95" i="18"/>
  <c r="G44" i="23"/>
  <c r="H43" i="23"/>
  <c r="G46" i="23"/>
  <c r="F69" i="19"/>
  <c r="J105" i="17"/>
  <c r="J66" i="22"/>
  <c r="C168" i="24"/>
  <c r="C160" i="22"/>
  <c r="I65" i="21"/>
  <c r="G163" i="20"/>
  <c r="H88" i="28" s="1"/>
  <c r="H123" i="18"/>
  <c r="I26" i="26" s="1"/>
  <c r="G67" i="18"/>
  <c r="G69" i="18" s="1"/>
  <c r="H76" i="20"/>
  <c r="F137" i="23"/>
  <c r="G43" i="31" s="1"/>
  <c r="E96" i="23"/>
  <c r="F10" i="31" s="1"/>
  <c r="I105" i="19"/>
  <c r="D148" i="24"/>
  <c r="E62" i="32" s="1"/>
  <c r="L65" i="20"/>
  <c r="H105" i="20"/>
  <c r="I123" i="24"/>
  <c r="J26" i="32" s="1"/>
  <c r="F31" i="31"/>
  <c r="N47" i="21"/>
  <c r="N51" i="21" s="1"/>
  <c r="M51" i="21"/>
  <c r="D54" i="24"/>
  <c r="E99" i="32" s="1"/>
  <c r="D50" i="24"/>
  <c r="E63" i="32" s="1"/>
  <c r="F96" i="22"/>
  <c r="G10" i="30" s="1"/>
  <c r="G88" i="25"/>
  <c r="C160" i="21"/>
  <c r="C54" i="22"/>
  <c r="D99" i="30" s="1"/>
  <c r="C50" i="22"/>
  <c r="D63" i="30" s="1"/>
  <c r="G69" i="21"/>
  <c r="C88" i="24"/>
  <c r="C55" i="24"/>
  <c r="D5" i="32" s="1"/>
  <c r="G47" i="20"/>
  <c r="F51" i="20"/>
  <c r="G97" i="28" s="1"/>
  <c r="H76" i="18"/>
  <c r="G67" i="22"/>
  <c r="H65" i="22"/>
  <c r="F158" i="18"/>
  <c r="G103" i="26" s="1"/>
  <c r="H94" i="21"/>
  <c r="I95" i="20"/>
  <c r="E136" i="24"/>
  <c r="F38" i="32" s="1"/>
  <c r="F58" i="24"/>
  <c r="C160" i="23"/>
  <c r="H26" i="29"/>
  <c r="H67" i="21"/>
  <c r="C88" i="20"/>
  <c r="I76" i="19"/>
  <c r="I95" i="17"/>
  <c r="D159" i="19"/>
  <c r="D160" i="19" s="1"/>
  <c r="D53" i="19"/>
  <c r="E98" i="27" s="1"/>
  <c r="E52" i="19"/>
  <c r="F94" i="27" s="1"/>
  <c r="I125" i="18"/>
  <c r="J28" i="26" s="1"/>
  <c r="E31" i="29"/>
  <c r="C160" i="18"/>
  <c r="E94" i="25"/>
  <c r="D159" i="17"/>
  <c r="D160" i="17" s="1"/>
  <c r="E52" i="17"/>
  <c r="D53" i="17"/>
  <c r="I47" i="24"/>
  <c r="H51" i="24"/>
  <c r="I97" i="32" s="1"/>
  <c r="J43" i="17"/>
  <c r="H47" i="23"/>
  <c r="G51" i="23"/>
  <c r="H97" i="31" s="1"/>
  <c r="I125" i="20"/>
  <c r="J105" i="21"/>
  <c r="H105" i="18"/>
  <c r="D148" i="23"/>
  <c r="E62" i="31" s="1"/>
  <c r="F137" i="24"/>
  <c r="G43" i="32" s="1"/>
  <c r="E96" i="24"/>
  <c r="F10" i="32" s="1"/>
  <c r="D159" i="18"/>
  <c r="D160" i="18" s="1"/>
  <c r="D53" i="18"/>
  <c r="E98" i="26" s="1"/>
  <c r="E52" i="18"/>
  <c r="F94" i="26" s="1"/>
  <c r="J94" i="20"/>
  <c r="G163" i="24"/>
  <c r="H88" i="32" s="1"/>
  <c r="C135" i="20"/>
  <c r="D44" i="28" s="1"/>
  <c r="I95" i="22"/>
  <c r="H125" i="23"/>
  <c r="I28" i="31" s="1"/>
  <c r="G46" i="22"/>
  <c r="H43" i="22"/>
  <c r="G44" i="22"/>
  <c r="D98" i="29"/>
  <c r="C54" i="21"/>
  <c r="C50" i="21"/>
  <c r="C135" i="21" s="1"/>
  <c r="C50" i="18"/>
  <c r="D63" i="26" s="1"/>
  <c r="C54" i="18"/>
  <c r="I45" i="22"/>
  <c r="F103" i="29"/>
  <c r="K47" i="18"/>
  <c r="J51" i="18"/>
  <c r="K97" i="26" s="1"/>
  <c r="G44" i="24"/>
  <c r="G46" i="24"/>
  <c r="H43" i="24"/>
  <c r="I94" i="23"/>
  <c r="J66" i="20"/>
  <c r="D50" i="20"/>
  <c r="E63" i="28" s="1"/>
  <c r="D54" i="20"/>
  <c r="E99" i="28" s="1"/>
  <c r="F158" i="23"/>
  <c r="G103" i="31" s="1"/>
  <c r="C54" i="23"/>
  <c r="C50" i="23"/>
  <c r="D63" i="31" s="1"/>
  <c r="F124" i="24"/>
  <c r="G27" i="32" s="1"/>
  <c r="E127" i="24"/>
  <c r="F27" i="29"/>
  <c r="F124" i="21"/>
  <c r="E127" i="21"/>
  <c r="F126" i="24"/>
  <c r="G29" i="32" s="1"/>
  <c r="I43" i="18"/>
  <c r="H46" i="18"/>
  <c r="H44" i="18"/>
  <c r="F69" i="24"/>
  <c r="I68" i="20" l="1"/>
  <c r="J28" i="28"/>
  <c r="H58" i="28"/>
  <c r="H6" i="28"/>
  <c r="H6" i="31"/>
  <c r="H58" i="31"/>
  <c r="J123" i="23"/>
  <c r="K26" i="31" s="1"/>
  <c r="G69" i="22"/>
  <c r="G31" i="28"/>
  <c r="G126" i="20"/>
  <c r="H29" i="28" s="1"/>
  <c r="H46" i="21"/>
  <c r="H44" i="21"/>
  <c r="F127" i="22"/>
  <c r="G27" i="30"/>
  <c r="G31" i="30" s="1"/>
  <c r="J46" i="17"/>
  <c r="J44" i="17"/>
  <c r="G6" i="32"/>
  <c r="G58" i="32"/>
  <c r="G31" i="32"/>
  <c r="H58" i="26"/>
  <c r="H6" i="26"/>
  <c r="G58" i="27"/>
  <c r="G6" i="27"/>
  <c r="I26" i="27"/>
  <c r="I123" i="19"/>
  <c r="H34" i="11"/>
  <c r="G158" i="19"/>
  <c r="H103" i="27" s="1"/>
  <c r="C55" i="23"/>
  <c r="D5" i="31" s="1"/>
  <c r="D99" i="31"/>
  <c r="G96" i="22"/>
  <c r="H10" i="30" s="1"/>
  <c r="H43" i="30"/>
  <c r="D45" i="28"/>
  <c r="F96" i="20"/>
  <c r="G10" i="28" s="1"/>
  <c r="G43" i="28"/>
  <c r="G158" i="20"/>
  <c r="H103" i="28" s="1"/>
  <c r="C55" i="19"/>
  <c r="D5" i="27" s="1"/>
  <c r="D99" i="27"/>
  <c r="C55" i="18"/>
  <c r="D5" i="26" s="1"/>
  <c r="D99" i="26"/>
  <c r="G137" i="18"/>
  <c r="H43" i="26" s="1"/>
  <c r="G43" i="26"/>
  <c r="C55" i="21"/>
  <c r="D5" i="29" s="1"/>
  <c r="C149" i="21"/>
  <c r="I123" i="17"/>
  <c r="G126" i="17"/>
  <c r="H29" i="25" s="1"/>
  <c r="G58" i="29"/>
  <c r="F67" i="17"/>
  <c r="F69" i="17" s="1"/>
  <c r="G26" i="25"/>
  <c r="E27" i="25"/>
  <c r="E31" i="25" s="1"/>
  <c r="E124" i="17"/>
  <c r="D127" i="17"/>
  <c r="E6" i="25"/>
  <c r="E58" i="25"/>
  <c r="J146" i="17"/>
  <c r="J64" i="25"/>
  <c r="F58" i="25"/>
  <c r="F6" i="25"/>
  <c r="F127" i="19"/>
  <c r="G126" i="19"/>
  <c r="H29" i="27" s="1"/>
  <c r="H31" i="27" s="1"/>
  <c r="H126" i="18"/>
  <c r="I29" i="26" s="1"/>
  <c r="O47" i="21"/>
  <c r="I125" i="22"/>
  <c r="J28" i="30" s="1"/>
  <c r="H68" i="22"/>
  <c r="H126" i="22" s="1"/>
  <c r="I29" i="30" s="1"/>
  <c r="G69" i="24"/>
  <c r="H163" i="18"/>
  <c r="I88" i="26" s="1"/>
  <c r="G137" i="20"/>
  <c r="H43" i="28" s="1"/>
  <c r="G158" i="24"/>
  <c r="H103" i="32" s="1"/>
  <c r="F137" i="17"/>
  <c r="G43" i="25" s="1"/>
  <c r="E96" i="17"/>
  <c r="F10" i="25" s="1"/>
  <c r="F96" i="18"/>
  <c r="G10" i="26" s="1"/>
  <c r="W35" i="1"/>
  <c r="P7" i="3" s="1"/>
  <c r="O7" i="3" s="1"/>
  <c r="P6" i="4"/>
  <c r="O6" i="4" s="1"/>
  <c r="P6" i="5"/>
  <c r="O6" i="5" s="1"/>
  <c r="W61" i="1"/>
  <c r="W87" i="1"/>
  <c r="W9" i="1"/>
  <c r="P7" i="2" s="1"/>
  <c r="O7" i="2" s="1"/>
  <c r="W102" i="1"/>
  <c r="P9" i="9" s="1"/>
  <c r="O9" i="9" s="1"/>
  <c r="O51" i="21"/>
  <c r="W76" i="1"/>
  <c r="P9" i="8" s="1"/>
  <c r="O9" i="8" s="1"/>
  <c r="W50" i="1"/>
  <c r="P9" i="7" s="1"/>
  <c r="O9" i="7" s="1"/>
  <c r="W24" i="1"/>
  <c r="P9" i="6" s="1"/>
  <c r="O9" i="6" s="1"/>
  <c r="G103" i="29"/>
  <c r="H68" i="23"/>
  <c r="I66" i="23"/>
  <c r="J125" i="19"/>
  <c r="K28" i="27" s="1"/>
  <c r="G43" i="29"/>
  <c r="G137" i="21"/>
  <c r="F96" i="21"/>
  <c r="D50" i="23"/>
  <c r="E63" i="31" s="1"/>
  <c r="D54" i="23"/>
  <c r="E99" i="31" s="1"/>
  <c r="D5" i="25"/>
  <c r="L76" i="23"/>
  <c r="G158" i="23"/>
  <c r="H103" i="31" s="1"/>
  <c r="L47" i="18"/>
  <c r="K51" i="18"/>
  <c r="L97" i="26" s="1"/>
  <c r="J45" i="22"/>
  <c r="C135" i="18"/>
  <c r="D44" i="26" s="1"/>
  <c r="D45" i="26" s="1"/>
  <c r="J76" i="19"/>
  <c r="H47" i="20"/>
  <c r="G51" i="20"/>
  <c r="H97" i="28" s="1"/>
  <c r="C88" i="22"/>
  <c r="J65" i="21"/>
  <c r="K66" i="22"/>
  <c r="I66" i="24"/>
  <c r="H68" i="24"/>
  <c r="H58" i="21"/>
  <c r="G136" i="21"/>
  <c r="M45" i="19"/>
  <c r="I95" i="24"/>
  <c r="F136" i="23"/>
  <c r="G38" i="31" s="1"/>
  <c r="G58" i="23"/>
  <c r="G124" i="18"/>
  <c r="H27" i="26" s="1"/>
  <c r="H31" i="26" s="1"/>
  <c r="F127" i="18"/>
  <c r="H44" i="19"/>
  <c r="H46" i="19"/>
  <c r="I43" i="19"/>
  <c r="C135" i="19"/>
  <c r="D44" i="27" s="1"/>
  <c r="D45" i="27" s="1"/>
  <c r="I67" i="23"/>
  <c r="J65" i="23"/>
  <c r="K105" i="23"/>
  <c r="K65" i="18"/>
  <c r="J95" i="22"/>
  <c r="E98" i="25"/>
  <c r="D54" i="17"/>
  <c r="D55" i="17" s="1"/>
  <c r="E5" i="25" s="1"/>
  <c r="D50" i="17"/>
  <c r="I76" i="18"/>
  <c r="H88" i="25"/>
  <c r="J123" i="24"/>
  <c r="K26" i="32" s="1"/>
  <c r="G137" i="23"/>
  <c r="H43" i="31" s="1"/>
  <c r="F96" i="23"/>
  <c r="G10" i="31" s="1"/>
  <c r="I123" i="18"/>
  <c r="J26" i="26" s="1"/>
  <c r="H67" i="18"/>
  <c r="H69" i="18" s="1"/>
  <c r="G126" i="24"/>
  <c r="H29" i="32" s="1"/>
  <c r="G38" i="29"/>
  <c r="F148" i="21"/>
  <c r="G62" i="29" s="1"/>
  <c r="E148" i="23"/>
  <c r="F62" i="31" s="1"/>
  <c r="F53" i="24"/>
  <c r="G98" i="32" s="1"/>
  <c r="F159" i="24"/>
  <c r="F160" i="24" s="1"/>
  <c r="G52" i="24"/>
  <c r="H94" i="32" s="1"/>
  <c r="I48" i="19"/>
  <c r="H51" i="19"/>
  <c r="I97" i="27" s="1"/>
  <c r="K123" i="23"/>
  <c r="L26" i="31" s="1"/>
  <c r="J76" i="22"/>
  <c r="E159" i="23"/>
  <c r="E53" i="23"/>
  <c r="F98" i="31" s="1"/>
  <c r="F52" i="23"/>
  <c r="G94" i="31" s="1"/>
  <c r="K105" i="22"/>
  <c r="H44" i="23"/>
  <c r="H46" i="23"/>
  <c r="I43" i="23"/>
  <c r="M65" i="20"/>
  <c r="K105" i="17"/>
  <c r="F62" i="29"/>
  <c r="J95" i="21"/>
  <c r="I47" i="23"/>
  <c r="H51" i="23"/>
  <c r="I97" i="31" s="1"/>
  <c r="E159" i="19"/>
  <c r="E53" i="19"/>
  <c r="F98" i="27" s="1"/>
  <c r="F52" i="19"/>
  <c r="G94" i="27" s="1"/>
  <c r="I94" i="21"/>
  <c r="E159" i="22"/>
  <c r="F52" i="22"/>
  <c r="G94" i="30" s="1"/>
  <c r="E53" i="22"/>
  <c r="F98" i="30" s="1"/>
  <c r="E54" i="20"/>
  <c r="E50" i="20"/>
  <c r="F63" i="28" s="1"/>
  <c r="G27" i="29"/>
  <c r="G31" i="29" s="1"/>
  <c r="G124" i="21"/>
  <c r="F127" i="21"/>
  <c r="C88" i="23"/>
  <c r="H44" i="24"/>
  <c r="I43" i="24"/>
  <c r="H46" i="24"/>
  <c r="H46" i="22"/>
  <c r="I43" i="22"/>
  <c r="H44" i="22"/>
  <c r="E159" i="18"/>
  <c r="E160" i="18" s="1"/>
  <c r="F52" i="18"/>
  <c r="G94" i="26" s="1"/>
  <c r="E53" i="18"/>
  <c r="F98" i="26" s="1"/>
  <c r="D54" i="19"/>
  <c r="E99" i="27" s="1"/>
  <c r="D50" i="19"/>
  <c r="E63" i="27" s="1"/>
  <c r="F136" i="24"/>
  <c r="G38" i="32" s="1"/>
  <c r="G58" i="24"/>
  <c r="G158" i="18"/>
  <c r="H103" i="26" s="1"/>
  <c r="O97" i="29"/>
  <c r="H44" i="20"/>
  <c r="I43" i="20"/>
  <c r="H46" i="20"/>
  <c r="H137" i="22"/>
  <c r="I94" i="22"/>
  <c r="I94" i="24"/>
  <c r="I68" i="18"/>
  <c r="J66" i="18"/>
  <c r="J28" i="29"/>
  <c r="J125" i="21"/>
  <c r="I123" i="20"/>
  <c r="J26" i="28" s="1"/>
  <c r="H67" i="20"/>
  <c r="H69" i="20" s="1"/>
  <c r="G126" i="21"/>
  <c r="H29" i="29" s="1"/>
  <c r="F127" i="23"/>
  <c r="K94" i="17"/>
  <c r="E98" i="29"/>
  <c r="D50" i="21"/>
  <c r="D135" i="21" s="1"/>
  <c r="D54" i="21"/>
  <c r="G103" i="25"/>
  <c r="G69" i="19"/>
  <c r="I105" i="24"/>
  <c r="I67" i="19"/>
  <c r="J65" i="19"/>
  <c r="J95" i="19"/>
  <c r="F53" i="20"/>
  <c r="G98" i="28" s="1"/>
  <c r="F159" i="20"/>
  <c r="F160" i="20" s="1"/>
  <c r="G52" i="20"/>
  <c r="H94" i="28" s="1"/>
  <c r="K105" i="21"/>
  <c r="J95" i="20"/>
  <c r="J105" i="19"/>
  <c r="I94" i="19"/>
  <c r="K66" i="20"/>
  <c r="G137" i="24"/>
  <c r="H43" i="32" s="1"/>
  <c r="F96" i="24"/>
  <c r="G10" i="32" s="1"/>
  <c r="C88" i="19"/>
  <c r="G124" i="20"/>
  <c r="H27" i="28" s="1"/>
  <c r="F127" i="20"/>
  <c r="M47" i="22"/>
  <c r="L51" i="22"/>
  <c r="M97" i="30" s="1"/>
  <c r="H67" i="24"/>
  <c r="I65" i="24"/>
  <c r="G124" i="22"/>
  <c r="H27" i="30" s="1"/>
  <c r="E50" i="24"/>
  <c r="F63" i="32" s="1"/>
  <c r="E54" i="24"/>
  <c r="H124" i="19"/>
  <c r="I27" i="27" s="1"/>
  <c r="I65" i="17"/>
  <c r="F31" i="29"/>
  <c r="D99" i="29"/>
  <c r="D50" i="18"/>
  <c r="E63" i="26" s="1"/>
  <c r="D54" i="18"/>
  <c r="E99" i="26" s="1"/>
  <c r="K43" i="17"/>
  <c r="E148" i="24"/>
  <c r="F62" i="32" s="1"/>
  <c r="C55" i="22"/>
  <c r="D5" i="30" s="1"/>
  <c r="I105" i="20"/>
  <c r="I76" i="20"/>
  <c r="G29" i="24"/>
  <c r="F136" i="22"/>
  <c r="G38" i="30" s="1"/>
  <c r="G58" i="22"/>
  <c r="H68" i="21"/>
  <c r="I66" i="21"/>
  <c r="H124" i="23"/>
  <c r="I27" i="31" s="1"/>
  <c r="N47" i="19"/>
  <c r="F94" i="29"/>
  <c r="E159" i="21"/>
  <c r="E53" i="21"/>
  <c r="F52" i="21"/>
  <c r="I123" i="22"/>
  <c r="J26" i="30" s="1"/>
  <c r="G158" i="22"/>
  <c r="H103" i="30" s="1"/>
  <c r="I76" i="24"/>
  <c r="D55" i="20"/>
  <c r="E5" i="28" s="1"/>
  <c r="G124" i="24"/>
  <c r="H27" i="32" s="1"/>
  <c r="F127" i="24"/>
  <c r="I105" i="18"/>
  <c r="O45" i="18"/>
  <c r="I46" i="18"/>
  <c r="J43" i="18"/>
  <c r="I44" i="18"/>
  <c r="H163" i="24"/>
  <c r="I88" i="32" s="1"/>
  <c r="F94" i="25"/>
  <c r="E159" i="17"/>
  <c r="E160" i="17" s="1"/>
  <c r="F52" i="17"/>
  <c r="E53" i="17"/>
  <c r="C7" i="23"/>
  <c r="B19" i="16" s="1"/>
  <c r="B26" i="16" s="1"/>
  <c r="H58" i="29"/>
  <c r="H6" i="29"/>
  <c r="G137" i="19"/>
  <c r="H43" i="27" s="1"/>
  <c r="F96" i="19"/>
  <c r="G10" i="27" s="1"/>
  <c r="D50" i="22"/>
  <c r="E63" i="30" s="1"/>
  <c r="D54" i="22"/>
  <c r="E160" i="24"/>
  <c r="L94" i="18"/>
  <c r="D99" i="25"/>
  <c r="C135" i="23"/>
  <c r="D44" i="31" s="1"/>
  <c r="J47" i="24"/>
  <c r="I51" i="24"/>
  <c r="J97" i="32" s="1"/>
  <c r="J95" i="17"/>
  <c r="N97" i="29"/>
  <c r="K66" i="17"/>
  <c r="I28" i="25"/>
  <c r="I125" i="17"/>
  <c r="H68" i="17"/>
  <c r="H126" i="17" s="1"/>
  <c r="I29" i="25" s="1"/>
  <c r="J94" i="23"/>
  <c r="D135" i="20"/>
  <c r="E44" i="28" s="1"/>
  <c r="E45" i="28" s="1"/>
  <c r="J125" i="20"/>
  <c r="K28" i="28" s="1"/>
  <c r="J125" i="18"/>
  <c r="K28" i="26" s="1"/>
  <c r="C88" i="18"/>
  <c r="I125" i="23"/>
  <c r="J28" i="31" s="1"/>
  <c r="K94" i="20"/>
  <c r="I26" i="29"/>
  <c r="I65" i="22"/>
  <c r="H67" i="22"/>
  <c r="C135" i="22"/>
  <c r="D44" i="30" s="1"/>
  <c r="D55" i="24"/>
  <c r="E5" i="32" s="1"/>
  <c r="H163" i="20"/>
  <c r="I88" i="28" s="1"/>
  <c r="M95" i="18"/>
  <c r="D135" i="24"/>
  <c r="E44" i="32" s="1"/>
  <c r="E45" i="32" s="1"/>
  <c r="E148" i="22"/>
  <c r="F62" i="30" s="1"/>
  <c r="G31" i="31"/>
  <c r="J95" i="23"/>
  <c r="G126" i="23"/>
  <c r="H29" i="31" s="1"/>
  <c r="H88" i="29"/>
  <c r="I163" i="23"/>
  <c r="J88" i="31" s="1"/>
  <c r="H163" i="19"/>
  <c r="I88" i="27" s="1"/>
  <c r="H163" i="22"/>
  <c r="I88" i="30" s="1"/>
  <c r="I43" i="21"/>
  <c r="H68" i="19"/>
  <c r="H69" i="19" s="1"/>
  <c r="I66" i="19"/>
  <c r="I125" i="24"/>
  <c r="J28" i="32" s="1"/>
  <c r="H69" i="24" l="1"/>
  <c r="H31" i="32"/>
  <c r="B38" i="16"/>
  <c r="C10" i="24" s="1"/>
  <c r="B50" i="16"/>
  <c r="C32" i="16"/>
  <c r="C56" i="16" s="1"/>
  <c r="D13" i="24" s="1"/>
  <c r="G127" i="19"/>
  <c r="I58" i="27"/>
  <c r="I6" i="27"/>
  <c r="K46" i="17"/>
  <c r="K44" i="17"/>
  <c r="H31" i="28"/>
  <c r="H6" i="27"/>
  <c r="H58" i="27"/>
  <c r="I46" i="21"/>
  <c r="I44" i="21"/>
  <c r="I126" i="18"/>
  <c r="J29" i="26" s="1"/>
  <c r="I58" i="26"/>
  <c r="I6" i="26"/>
  <c r="I58" i="32"/>
  <c r="I6" i="32"/>
  <c r="I58" i="28"/>
  <c r="I6" i="28"/>
  <c r="H126" i="20"/>
  <c r="I29" i="28" s="1"/>
  <c r="H69" i="22"/>
  <c r="H58" i="32"/>
  <c r="H6" i="32"/>
  <c r="J26" i="27"/>
  <c r="J123" i="19"/>
  <c r="H58" i="30"/>
  <c r="H6" i="30"/>
  <c r="H158" i="19"/>
  <c r="I103" i="27" s="1"/>
  <c r="H137" i="18"/>
  <c r="I43" i="26" s="1"/>
  <c r="G96" i="18"/>
  <c r="H10" i="26" s="1"/>
  <c r="H158" i="20"/>
  <c r="I103" i="28" s="1"/>
  <c r="E55" i="24"/>
  <c r="F5" i="32" s="1"/>
  <c r="F99" i="32"/>
  <c r="D55" i="22"/>
  <c r="E5" i="30" s="1"/>
  <c r="E99" i="30"/>
  <c r="H96" i="22"/>
  <c r="I10" i="30" s="1"/>
  <c r="I43" i="30"/>
  <c r="E55" i="20"/>
  <c r="F5" i="28" s="1"/>
  <c r="F99" i="28"/>
  <c r="D149" i="21"/>
  <c r="D55" i="21"/>
  <c r="E5" i="29" s="1"/>
  <c r="P97" i="29"/>
  <c r="J123" i="17"/>
  <c r="F27" i="25"/>
  <c r="F31" i="25" s="1"/>
  <c r="F124" i="17"/>
  <c r="E127" i="17"/>
  <c r="G6" i="25"/>
  <c r="G58" i="25"/>
  <c r="K146" i="17"/>
  <c r="G67" i="17"/>
  <c r="G69" i="17" s="1"/>
  <c r="H6" i="25" s="1"/>
  <c r="H26" i="25"/>
  <c r="I126" i="20"/>
  <c r="J29" i="28" s="1"/>
  <c r="B69" i="16"/>
  <c r="C15" i="23" s="1"/>
  <c r="H126" i="21"/>
  <c r="I29" i="29" s="1"/>
  <c r="G127" i="23"/>
  <c r="J125" i="22"/>
  <c r="K28" i="30" s="1"/>
  <c r="I68" i="22"/>
  <c r="I126" i="22" s="1"/>
  <c r="J29" i="30" s="1"/>
  <c r="C7" i="24"/>
  <c r="B20" i="16" s="1"/>
  <c r="H126" i="23"/>
  <c r="I29" i="31" s="1"/>
  <c r="I31" i="31" s="1"/>
  <c r="I163" i="18"/>
  <c r="J88" i="26" s="1"/>
  <c r="F96" i="17"/>
  <c r="G10" i="25" s="1"/>
  <c r="G96" i="20"/>
  <c r="H10" i="28" s="1"/>
  <c r="H137" i="20"/>
  <c r="H158" i="24"/>
  <c r="I103" i="32" s="1"/>
  <c r="G137" i="17"/>
  <c r="H137" i="17" s="1"/>
  <c r="W36" i="1"/>
  <c r="P8" i="3" s="1"/>
  <c r="O8" i="3" s="1"/>
  <c r="P7" i="4"/>
  <c r="O7" i="4" s="1"/>
  <c r="P7" i="5"/>
  <c r="O7" i="5" s="1"/>
  <c r="W10" i="1"/>
  <c r="P8" i="2" s="1"/>
  <c r="O8" i="2" s="1"/>
  <c r="W62" i="1"/>
  <c r="W88" i="1"/>
  <c r="W103" i="1"/>
  <c r="P10" i="9" s="1"/>
  <c r="O10" i="9" s="1"/>
  <c r="W77" i="1"/>
  <c r="P10" i="8" s="1"/>
  <c r="O10" i="8" s="1"/>
  <c r="W51" i="1"/>
  <c r="P10" i="7" s="1"/>
  <c r="O10" i="7" s="1"/>
  <c r="W25" i="1"/>
  <c r="P10" i="6" s="1"/>
  <c r="O10" i="6" s="1"/>
  <c r="E50" i="19"/>
  <c r="F63" i="27" s="1"/>
  <c r="E54" i="19"/>
  <c r="I46" i="19"/>
  <c r="I44" i="19"/>
  <c r="J43" i="19"/>
  <c r="J125" i="24"/>
  <c r="K28" i="32" s="1"/>
  <c r="E135" i="24"/>
  <c r="F44" i="32" s="1"/>
  <c r="J28" i="25"/>
  <c r="J125" i="17"/>
  <c r="I68" i="17"/>
  <c r="I126" i="17" s="1"/>
  <c r="J29" i="25" s="1"/>
  <c r="K95" i="17"/>
  <c r="H137" i="19"/>
  <c r="I43" i="27" s="1"/>
  <c r="G96" i="19"/>
  <c r="H10" i="27" s="1"/>
  <c r="I124" i="19"/>
  <c r="J27" i="27" s="1"/>
  <c r="J94" i="19"/>
  <c r="G159" i="20"/>
  <c r="G160" i="20" s="1"/>
  <c r="G53" i="20"/>
  <c r="H98" i="28" s="1"/>
  <c r="H52" i="20"/>
  <c r="I94" i="28" s="1"/>
  <c r="K95" i="19"/>
  <c r="G136" i="24"/>
  <c r="H38" i="32" s="1"/>
  <c r="H58" i="24"/>
  <c r="I44" i="22"/>
  <c r="J43" i="22"/>
  <c r="I46" i="22"/>
  <c r="J94" i="21"/>
  <c r="E160" i="19"/>
  <c r="N65" i="20"/>
  <c r="E50" i="23"/>
  <c r="F63" i="31" s="1"/>
  <c r="E54" i="23"/>
  <c r="J48" i="19"/>
  <c r="I51" i="19"/>
  <c r="J97" i="27" s="1"/>
  <c r="K123" i="24"/>
  <c r="L26" i="32" s="1"/>
  <c r="H126" i="24"/>
  <c r="I29" i="32" s="1"/>
  <c r="H158" i="23"/>
  <c r="I103" i="31" s="1"/>
  <c r="D135" i="22"/>
  <c r="E44" i="30" s="1"/>
  <c r="J26" i="29"/>
  <c r="D135" i="23"/>
  <c r="E44" i="31" s="1"/>
  <c r="J46" i="18"/>
  <c r="K43" i="18"/>
  <c r="J44" i="18"/>
  <c r="J105" i="18"/>
  <c r="J76" i="24"/>
  <c r="H158" i="22"/>
  <c r="I103" i="30" s="1"/>
  <c r="H58" i="22"/>
  <c r="G136" i="22"/>
  <c r="H38" i="30" s="1"/>
  <c r="J76" i="20"/>
  <c r="I67" i="24"/>
  <c r="J65" i="24"/>
  <c r="K65" i="19"/>
  <c r="K28" i="29"/>
  <c r="K125" i="21"/>
  <c r="I44" i="20"/>
  <c r="I46" i="20"/>
  <c r="J43" i="20"/>
  <c r="F148" i="24"/>
  <c r="G62" i="32" s="1"/>
  <c r="H27" i="29"/>
  <c r="H31" i="29" s="1"/>
  <c r="H124" i="21"/>
  <c r="G127" i="21"/>
  <c r="E54" i="22"/>
  <c r="E50" i="22"/>
  <c r="F63" i="30" s="1"/>
  <c r="E160" i="23"/>
  <c r="L123" i="23"/>
  <c r="M26" i="31" s="1"/>
  <c r="D135" i="19"/>
  <c r="E44" i="27" s="1"/>
  <c r="E45" i="27" s="1"/>
  <c r="J95" i="24"/>
  <c r="J66" i="24"/>
  <c r="I68" i="24"/>
  <c r="K76" i="19"/>
  <c r="K45" i="22"/>
  <c r="J66" i="23"/>
  <c r="I68" i="23"/>
  <c r="I69" i="23" s="1"/>
  <c r="K95" i="23"/>
  <c r="M94" i="18"/>
  <c r="L94" i="17"/>
  <c r="F159" i="23"/>
  <c r="F160" i="23" s="1"/>
  <c r="F53" i="23"/>
  <c r="G98" i="31" s="1"/>
  <c r="G52" i="23"/>
  <c r="H94" i="31" s="1"/>
  <c r="N45" i="19"/>
  <c r="I163" i="22"/>
  <c r="J88" i="30" s="1"/>
  <c r="G94" i="29"/>
  <c r="F159" i="21"/>
  <c r="F160" i="21" s="1"/>
  <c r="F53" i="21"/>
  <c r="G52" i="21"/>
  <c r="O47" i="19"/>
  <c r="L43" i="17"/>
  <c r="H137" i="24"/>
  <c r="I43" i="32" s="1"/>
  <c r="G96" i="24"/>
  <c r="H10" i="32" s="1"/>
  <c r="D44" i="29"/>
  <c r="M76" i="23"/>
  <c r="E99" i="29"/>
  <c r="F159" i="18"/>
  <c r="G52" i="18"/>
  <c r="H94" i="26" s="1"/>
  <c r="F53" i="18"/>
  <c r="G98" i="26" s="1"/>
  <c r="I44" i="23"/>
  <c r="J43" i="23"/>
  <c r="I46" i="23"/>
  <c r="J123" i="18"/>
  <c r="K26" i="26" s="1"/>
  <c r="I67" i="18"/>
  <c r="I69" i="18" s="1"/>
  <c r="K95" i="22"/>
  <c r="H124" i="18"/>
  <c r="I27" i="26" s="1"/>
  <c r="I31" i="26" s="1"/>
  <c r="G127" i="18"/>
  <c r="H38" i="29"/>
  <c r="G148" i="21"/>
  <c r="H62" i="29" s="1"/>
  <c r="I47" i="20"/>
  <c r="H51" i="20"/>
  <c r="I97" i="28" s="1"/>
  <c r="H43" i="29"/>
  <c r="H137" i="21"/>
  <c r="G96" i="21"/>
  <c r="H10" i="29" s="1"/>
  <c r="J43" i="21"/>
  <c r="I88" i="29"/>
  <c r="K125" i="18"/>
  <c r="L28" i="26" s="1"/>
  <c r="K125" i="20"/>
  <c r="L28" i="28" s="1"/>
  <c r="H124" i="24"/>
  <c r="I27" i="32" s="1"/>
  <c r="I31" i="32" s="1"/>
  <c r="G127" i="24"/>
  <c r="J123" i="22"/>
  <c r="K26" i="30" s="1"/>
  <c r="E160" i="21"/>
  <c r="I124" i="23"/>
  <c r="J27" i="31" s="1"/>
  <c r="N47" i="22"/>
  <c r="M51" i="22"/>
  <c r="N97" i="30" s="1"/>
  <c r="L66" i="20"/>
  <c r="L105" i="22"/>
  <c r="K76" i="22"/>
  <c r="H136" i="21"/>
  <c r="I58" i="21"/>
  <c r="K65" i="21"/>
  <c r="M47" i="18"/>
  <c r="L51" i="18"/>
  <c r="M97" i="26" s="1"/>
  <c r="G94" i="25"/>
  <c r="F159" i="17"/>
  <c r="G52" i="17"/>
  <c r="F53" i="17"/>
  <c r="J66" i="19"/>
  <c r="I68" i="19"/>
  <c r="I67" i="22"/>
  <c r="I69" i="22" s="1"/>
  <c r="J65" i="22"/>
  <c r="L66" i="17"/>
  <c r="L66" i="22"/>
  <c r="G10" i="29"/>
  <c r="H126" i="19"/>
  <c r="I29" i="27" s="1"/>
  <c r="I31" i="27" s="1"/>
  <c r="N95" i="18"/>
  <c r="O95" i="18" s="1"/>
  <c r="L94" i="20"/>
  <c r="K47" i="24"/>
  <c r="J51" i="24"/>
  <c r="K97" i="32" s="1"/>
  <c r="J68" i="18"/>
  <c r="K66" i="18"/>
  <c r="E160" i="22"/>
  <c r="L105" i="17"/>
  <c r="G159" i="24"/>
  <c r="H52" i="24"/>
  <c r="I94" i="32" s="1"/>
  <c r="G53" i="24"/>
  <c r="H98" i="32" s="1"/>
  <c r="I88" i="25"/>
  <c r="I163" i="20"/>
  <c r="J88" i="28" s="1"/>
  <c r="K94" i="23"/>
  <c r="H31" i="31"/>
  <c r="J105" i="20"/>
  <c r="J65" i="17"/>
  <c r="J68" i="20"/>
  <c r="J123" i="20"/>
  <c r="K26" i="28" s="1"/>
  <c r="I67" i="20"/>
  <c r="I69" i="20" s="1"/>
  <c r="H69" i="23"/>
  <c r="F50" i="24"/>
  <c r="G63" i="32" s="1"/>
  <c r="F54" i="24"/>
  <c r="J76" i="18"/>
  <c r="E99" i="25"/>
  <c r="L65" i="18"/>
  <c r="I67" i="21"/>
  <c r="K125" i="19"/>
  <c r="L28" i="27" s="1"/>
  <c r="H103" i="29"/>
  <c r="H124" i="20"/>
  <c r="I27" i="28" s="1"/>
  <c r="I31" i="28" s="1"/>
  <c r="G127" i="20"/>
  <c r="K105" i="19"/>
  <c r="J43" i="24"/>
  <c r="I46" i="24"/>
  <c r="I44" i="24"/>
  <c r="F148" i="23"/>
  <c r="G62" i="31" s="1"/>
  <c r="I163" i="24"/>
  <c r="J88" i="32" s="1"/>
  <c r="F148" i="22"/>
  <c r="G62" i="30" s="1"/>
  <c r="H31" i="30"/>
  <c r="H124" i="22"/>
  <c r="I27" i="30" s="1"/>
  <c r="G127" i="22"/>
  <c r="L105" i="21"/>
  <c r="F50" i="20"/>
  <c r="G63" i="28" s="1"/>
  <c r="F54" i="20"/>
  <c r="J105" i="24"/>
  <c r="J94" i="24"/>
  <c r="E50" i="18"/>
  <c r="F63" i="26" s="1"/>
  <c r="E54" i="18"/>
  <c r="F99" i="26" s="1"/>
  <c r="F159" i="22"/>
  <c r="F160" i="22" s="1"/>
  <c r="G52" i="22"/>
  <c r="H94" i="30" s="1"/>
  <c r="F53" i="22"/>
  <c r="G98" i="30" s="1"/>
  <c r="L105" i="23"/>
  <c r="I163" i="19"/>
  <c r="J88" i="27" s="1"/>
  <c r="F98" i="29"/>
  <c r="E50" i="21"/>
  <c r="E135" i="21" s="1"/>
  <c r="E54" i="21"/>
  <c r="K95" i="20"/>
  <c r="J94" i="22"/>
  <c r="J47" i="23"/>
  <c r="I51" i="23"/>
  <c r="J97" i="31" s="1"/>
  <c r="J163" i="23"/>
  <c r="K88" i="31" s="1"/>
  <c r="J125" i="23"/>
  <c r="K28" i="31" s="1"/>
  <c r="E135" i="20"/>
  <c r="F44" i="28" s="1"/>
  <c r="F98" i="25"/>
  <c r="E50" i="17"/>
  <c r="E54" i="17"/>
  <c r="E55" i="17" s="1"/>
  <c r="J66" i="21"/>
  <c r="I68" i="21"/>
  <c r="H29" i="24"/>
  <c r="D55" i="18"/>
  <c r="E5" i="26" s="1"/>
  <c r="H103" i="25"/>
  <c r="I137" i="22"/>
  <c r="H158" i="18"/>
  <c r="I103" i="26" s="1"/>
  <c r="D55" i="19"/>
  <c r="E5" i="27" s="1"/>
  <c r="F159" i="19"/>
  <c r="F53" i="19"/>
  <c r="G98" i="27" s="1"/>
  <c r="G52" i="19"/>
  <c r="H94" i="27" s="1"/>
  <c r="K95" i="21"/>
  <c r="H137" i="23"/>
  <c r="I43" i="31" s="1"/>
  <c r="G96" i="23"/>
  <c r="H10" i="31" s="1"/>
  <c r="J67" i="23"/>
  <c r="K65" i="23"/>
  <c r="G136" i="23"/>
  <c r="H38" i="31" s="1"/>
  <c r="H58" i="23"/>
  <c r="D135" i="18"/>
  <c r="E44" i="26" s="1"/>
  <c r="E45" i="26" s="1"/>
  <c r="D55" i="23"/>
  <c r="E5" i="31" s="1"/>
  <c r="H69" i="21"/>
  <c r="I158" i="20" l="1"/>
  <c r="J103" i="28" s="1"/>
  <c r="K68" i="20"/>
  <c r="L46" i="17"/>
  <c r="L44" i="17"/>
  <c r="K26" i="27"/>
  <c r="K123" i="19"/>
  <c r="J6" i="28"/>
  <c r="J58" i="28"/>
  <c r="J46" i="21"/>
  <c r="J44" i="21"/>
  <c r="I58" i="30"/>
  <c r="I6" i="30"/>
  <c r="H127" i="23"/>
  <c r="J58" i="31"/>
  <c r="J6" i="31"/>
  <c r="I58" i="31"/>
  <c r="I6" i="31"/>
  <c r="J6" i="30"/>
  <c r="J58" i="30"/>
  <c r="J6" i="26"/>
  <c r="J58" i="26"/>
  <c r="I126" i="23"/>
  <c r="J29" i="31" s="1"/>
  <c r="J67" i="19"/>
  <c r="J124" i="19" s="1"/>
  <c r="K27" i="27" s="1"/>
  <c r="I158" i="19"/>
  <c r="J103" i="27" s="1"/>
  <c r="H96" i="18"/>
  <c r="I10" i="26" s="1"/>
  <c r="I137" i="18"/>
  <c r="J43" i="26" s="1"/>
  <c r="B70" i="16"/>
  <c r="C15" i="24" s="1"/>
  <c r="F45" i="32"/>
  <c r="F55" i="24"/>
  <c r="G5" i="32" s="1"/>
  <c r="G99" i="32"/>
  <c r="E55" i="23"/>
  <c r="F5" i="31" s="1"/>
  <c r="F99" i="31"/>
  <c r="I96" i="22"/>
  <c r="J10" i="30" s="1"/>
  <c r="J43" i="30"/>
  <c r="E55" i="22"/>
  <c r="F5" i="30" s="1"/>
  <c r="F99" i="30"/>
  <c r="H96" i="20"/>
  <c r="I10" i="28" s="1"/>
  <c r="I43" i="28"/>
  <c r="F45" i="28"/>
  <c r="F55" i="20"/>
  <c r="G5" i="28" s="1"/>
  <c r="G99" i="28"/>
  <c r="E55" i="19"/>
  <c r="F5" i="27" s="1"/>
  <c r="F99" i="27"/>
  <c r="E149" i="21"/>
  <c r="E55" i="21"/>
  <c r="F5" i="29" s="1"/>
  <c r="K123" i="17"/>
  <c r="H58" i="25"/>
  <c r="L146" i="17"/>
  <c r="L64" i="25"/>
  <c r="G27" i="25"/>
  <c r="G31" i="25" s="1"/>
  <c r="F127" i="17"/>
  <c r="G124" i="17"/>
  <c r="K64" i="25"/>
  <c r="H67" i="17"/>
  <c r="H69" i="17" s="1"/>
  <c r="I6" i="25" s="1"/>
  <c r="I26" i="25"/>
  <c r="I126" i="21"/>
  <c r="J29" i="29" s="1"/>
  <c r="I126" i="24"/>
  <c r="J29" i="32" s="1"/>
  <c r="K125" i="22"/>
  <c r="L28" i="30" s="1"/>
  <c r="J68" i="22"/>
  <c r="J126" i="22" s="1"/>
  <c r="K29" i="30" s="1"/>
  <c r="H127" i="19"/>
  <c r="J163" i="18"/>
  <c r="K88" i="26" s="1"/>
  <c r="I137" i="20"/>
  <c r="I158" i="24"/>
  <c r="J103" i="32" s="1"/>
  <c r="H43" i="25"/>
  <c r="G96" i="17"/>
  <c r="H10" i="25" s="1"/>
  <c r="W89" i="1"/>
  <c r="W11" i="1"/>
  <c r="P9" i="2" s="1"/>
  <c r="O9" i="2" s="1"/>
  <c r="P8" i="4"/>
  <c r="O8" i="4" s="1"/>
  <c r="P8" i="5"/>
  <c r="O8" i="5" s="1"/>
  <c r="W63" i="1"/>
  <c r="W37" i="1"/>
  <c r="P9" i="3" s="1"/>
  <c r="O9" i="3" s="1"/>
  <c r="W104" i="1"/>
  <c r="P11" i="9" s="1"/>
  <c r="O11" i="9" s="1"/>
  <c r="W78" i="1"/>
  <c r="P11" i="8" s="1"/>
  <c r="O11" i="8" s="1"/>
  <c r="W52" i="1"/>
  <c r="P11" i="7" s="1"/>
  <c r="O11" i="7" s="1"/>
  <c r="W26" i="1"/>
  <c r="P11" i="6" s="1"/>
  <c r="O11" i="6" s="1"/>
  <c r="K66" i="21"/>
  <c r="J68" i="21"/>
  <c r="J163" i="19"/>
  <c r="K88" i="27" s="1"/>
  <c r="I69" i="21"/>
  <c r="I58" i="29"/>
  <c r="I6" i="29"/>
  <c r="F160" i="19"/>
  <c r="F160" i="17"/>
  <c r="N47" i="18"/>
  <c r="N51" i="18" s="1"/>
  <c r="O97" i="26" s="1"/>
  <c r="M51" i="18"/>
  <c r="N97" i="26" s="1"/>
  <c r="L125" i="20"/>
  <c r="M28" i="28" s="1"/>
  <c r="J68" i="23"/>
  <c r="J69" i="23" s="1"/>
  <c r="K66" i="23"/>
  <c r="L94" i="23"/>
  <c r="H53" i="24"/>
  <c r="I98" i="32" s="1"/>
  <c r="H159" i="24"/>
  <c r="H160" i="24" s="1"/>
  <c r="I52" i="24"/>
  <c r="J94" i="32" s="1"/>
  <c r="F54" i="18"/>
  <c r="F50" i="18"/>
  <c r="G63" i="26" s="1"/>
  <c r="O45" i="19"/>
  <c r="I158" i="23"/>
  <c r="J103" i="31" s="1"/>
  <c r="I103" i="29"/>
  <c r="E45" i="30"/>
  <c r="E135" i="22"/>
  <c r="F44" i="30" s="1"/>
  <c r="F5" i="25"/>
  <c r="F135" i="20"/>
  <c r="G44" i="28" s="1"/>
  <c r="G45" i="28" s="1"/>
  <c r="M105" i="23"/>
  <c r="M105" i="21"/>
  <c r="N94" i="18"/>
  <c r="K94" i="21"/>
  <c r="G160" i="24"/>
  <c r="J67" i="22"/>
  <c r="J69" i="22" s="1"/>
  <c r="K65" i="22"/>
  <c r="H52" i="18"/>
  <c r="I94" i="26" s="1"/>
  <c r="G159" i="18"/>
  <c r="G160" i="18" s="1"/>
  <c r="G53" i="18"/>
  <c r="H98" i="26" s="1"/>
  <c r="K66" i="24"/>
  <c r="J68" i="24"/>
  <c r="K123" i="20"/>
  <c r="L26" i="28" s="1"/>
  <c r="J67" i="20"/>
  <c r="J69" i="20" s="1"/>
  <c r="K105" i="18"/>
  <c r="H53" i="20"/>
  <c r="I98" i="28" s="1"/>
  <c r="H159" i="20"/>
  <c r="I52" i="20"/>
  <c r="J94" i="28" s="1"/>
  <c r="K123" i="18"/>
  <c r="L26" i="26" s="1"/>
  <c r="J67" i="18"/>
  <c r="J69" i="18" s="1"/>
  <c r="E45" i="31"/>
  <c r="E135" i="23"/>
  <c r="F44" i="31" s="1"/>
  <c r="I103" i="25"/>
  <c r="K94" i="22"/>
  <c r="K94" i="24"/>
  <c r="J44" i="24"/>
  <c r="K43" i="24"/>
  <c r="J46" i="24"/>
  <c r="H94" i="25"/>
  <c r="G53" i="17"/>
  <c r="G159" i="17"/>
  <c r="G160" i="17" s="1"/>
  <c r="H52" i="17"/>
  <c r="K76" i="20"/>
  <c r="O65" i="20"/>
  <c r="I43" i="29"/>
  <c r="I137" i="21"/>
  <c r="H96" i="21"/>
  <c r="I10" i="29" s="1"/>
  <c r="M94" i="17"/>
  <c r="L45" i="22"/>
  <c r="D45" i="30"/>
  <c r="L123" i="24"/>
  <c r="M26" i="32" s="1"/>
  <c r="G50" i="20"/>
  <c r="H63" i="28" s="1"/>
  <c r="G54" i="20"/>
  <c r="H99" i="28" s="1"/>
  <c r="L95" i="17"/>
  <c r="J46" i="19"/>
  <c r="J44" i="19"/>
  <c r="K43" i="19"/>
  <c r="F99" i="25"/>
  <c r="L95" i="20"/>
  <c r="E55" i="18"/>
  <c r="F5" i="26" s="1"/>
  <c r="K105" i="24"/>
  <c r="J126" i="20"/>
  <c r="K29" i="28" s="1"/>
  <c r="K68" i="18"/>
  <c r="L66" i="18"/>
  <c r="M66" i="17"/>
  <c r="N51" i="22"/>
  <c r="O97" i="30" s="1"/>
  <c r="O47" i="22"/>
  <c r="K123" i="22"/>
  <c r="L26" i="30" s="1"/>
  <c r="L125" i="18"/>
  <c r="M28" i="26" s="1"/>
  <c r="J88" i="29"/>
  <c r="K43" i="21"/>
  <c r="J47" i="20"/>
  <c r="I51" i="20"/>
  <c r="J97" i="28" s="1"/>
  <c r="G53" i="23"/>
  <c r="H98" i="31" s="1"/>
  <c r="G159" i="23"/>
  <c r="H52" i="23"/>
  <c r="I94" i="31" s="1"/>
  <c r="K95" i="24"/>
  <c r="J44" i="20"/>
  <c r="J46" i="20"/>
  <c r="K43" i="20"/>
  <c r="H136" i="22"/>
  <c r="I38" i="30" s="1"/>
  <c r="I58" i="22"/>
  <c r="K46" i="18"/>
  <c r="L43" i="18"/>
  <c r="K44" i="18"/>
  <c r="D45" i="31"/>
  <c r="K48" i="19"/>
  <c r="J51" i="19"/>
  <c r="K97" i="27" s="1"/>
  <c r="F160" i="18"/>
  <c r="I137" i="23"/>
  <c r="J43" i="31" s="1"/>
  <c r="H96" i="23"/>
  <c r="I10" i="31" s="1"/>
  <c r="K163" i="23"/>
  <c r="L88" i="31" s="1"/>
  <c r="F99" i="29"/>
  <c r="J88" i="25"/>
  <c r="I126" i="19"/>
  <c r="J29" i="27" s="1"/>
  <c r="J31" i="27" s="1"/>
  <c r="L65" i="21"/>
  <c r="H94" i="29"/>
  <c r="G159" i="21"/>
  <c r="G53" i="21"/>
  <c r="H52" i="21"/>
  <c r="F50" i="23"/>
  <c r="G63" i="31" s="1"/>
  <c r="F54" i="23"/>
  <c r="L95" i="23"/>
  <c r="I27" i="29"/>
  <c r="I31" i="29" s="1"/>
  <c r="I124" i="21"/>
  <c r="H127" i="21"/>
  <c r="I158" i="22"/>
  <c r="J103" i="30" s="1"/>
  <c r="K26" i="29"/>
  <c r="K67" i="21"/>
  <c r="E135" i="18"/>
  <c r="F44" i="26" s="1"/>
  <c r="G148" i="23"/>
  <c r="H62" i="31" s="1"/>
  <c r="L95" i="21"/>
  <c r="J137" i="22"/>
  <c r="K43" i="30" s="1"/>
  <c r="F54" i="22"/>
  <c r="G99" i="30" s="1"/>
  <c r="F50" i="22"/>
  <c r="G63" i="30" s="1"/>
  <c r="J163" i="20"/>
  <c r="K88" i="28" s="1"/>
  <c r="M105" i="17"/>
  <c r="J68" i="19"/>
  <c r="K66" i="19"/>
  <c r="J67" i="21"/>
  <c r="J124" i="23"/>
  <c r="K27" i="31" s="1"/>
  <c r="I127" i="23"/>
  <c r="K43" i="23"/>
  <c r="J44" i="23"/>
  <c r="J46" i="23"/>
  <c r="D45" i="29"/>
  <c r="I137" i="24"/>
  <c r="J43" i="32" s="1"/>
  <c r="H96" i="24"/>
  <c r="I10" i="32" s="1"/>
  <c r="G98" i="29"/>
  <c r="F50" i="21"/>
  <c r="F135" i="21" s="1"/>
  <c r="F54" i="21"/>
  <c r="F55" i="21" s="1"/>
  <c r="G5" i="29" s="1"/>
  <c r="M123" i="23"/>
  <c r="N26" i="31" s="1"/>
  <c r="K67" i="19"/>
  <c r="L65" i="19"/>
  <c r="J67" i="24"/>
  <c r="K65" i="24"/>
  <c r="H136" i="24"/>
  <c r="I38" i="32" s="1"/>
  <c r="I58" i="24"/>
  <c r="K28" i="25"/>
  <c r="K125" i="17"/>
  <c r="J68" i="17"/>
  <c r="J126" i="17" s="1"/>
  <c r="K29" i="25" s="1"/>
  <c r="F135" i="24"/>
  <c r="G44" i="32" s="1"/>
  <c r="G45" i="32" s="1"/>
  <c r="K125" i="24"/>
  <c r="L28" i="32" s="1"/>
  <c r="N76" i="23"/>
  <c r="G148" i="22"/>
  <c r="H62" i="30" s="1"/>
  <c r="H136" i="23"/>
  <c r="I38" i="31" s="1"/>
  <c r="I58" i="23"/>
  <c r="L105" i="19"/>
  <c r="J126" i="18"/>
  <c r="K29" i="26" s="1"/>
  <c r="J163" i="22"/>
  <c r="K88" i="30" s="1"/>
  <c r="L76" i="19"/>
  <c r="I137" i="19"/>
  <c r="J43" i="27" s="1"/>
  <c r="H96" i="19"/>
  <c r="I10" i="27" s="1"/>
  <c r="G53" i="19"/>
  <c r="H98" i="27" s="1"/>
  <c r="H52" i="19"/>
  <c r="I94" i="27" s="1"/>
  <c r="G159" i="19"/>
  <c r="G160" i="19" s="1"/>
  <c r="K125" i="23"/>
  <c r="L28" i="31" s="1"/>
  <c r="G159" i="22"/>
  <c r="G53" i="22"/>
  <c r="H98" i="30" s="1"/>
  <c r="H52" i="22"/>
  <c r="I94" i="30" s="1"/>
  <c r="J163" i="24"/>
  <c r="K88" i="32" s="1"/>
  <c r="M66" i="22"/>
  <c r="I136" i="21"/>
  <c r="J58" i="21"/>
  <c r="I69" i="19"/>
  <c r="M43" i="17"/>
  <c r="E135" i="19"/>
  <c r="F44" i="27" s="1"/>
  <c r="L28" i="29"/>
  <c r="L125" i="21"/>
  <c r="I69" i="24"/>
  <c r="K76" i="24"/>
  <c r="P67" i="31"/>
  <c r="J44" i="22"/>
  <c r="J46" i="22"/>
  <c r="K43" i="22"/>
  <c r="G148" i="24"/>
  <c r="H62" i="32" s="1"/>
  <c r="K94" i="19"/>
  <c r="L125" i="19"/>
  <c r="M28" i="27" s="1"/>
  <c r="M94" i="20"/>
  <c r="M105" i="22"/>
  <c r="I124" i="18"/>
  <c r="J27" i="26" s="1"/>
  <c r="J31" i="26" s="1"/>
  <c r="H127" i="18"/>
  <c r="K76" i="18"/>
  <c r="K105" i="20"/>
  <c r="I43" i="25"/>
  <c r="I137" i="17"/>
  <c r="H96" i="17"/>
  <c r="L95" i="22"/>
  <c r="E44" i="29"/>
  <c r="E45" i="29" s="1"/>
  <c r="K67" i="23"/>
  <c r="L65" i="23"/>
  <c r="F50" i="19"/>
  <c r="G63" i="27" s="1"/>
  <c r="F54" i="19"/>
  <c r="I158" i="18"/>
  <c r="J103" i="26" s="1"/>
  <c r="I29" i="24"/>
  <c r="K47" i="23"/>
  <c r="J51" i="23"/>
  <c r="K97" i="31" s="1"/>
  <c r="I31" i="30"/>
  <c r="I124" i="22"/>
  <c r="J27" i="30" s="1"/>
  <c r="H127" i="22"/>
  <c r="I124" i="20"/>
  <c r="J27" i="28" s="1"/>
  <c r="J31" i="28" s="1"/>
  <c r="H127" i="20"/>
  <c r="M65" i="18"/>
  <c r="K65" i="17"/>
  <c r="G50" i="24"/>
  <c r="H63" i="32" s="1"/>
  <c r="G54" i="24"/>
  <c r="L47" i="24"/>
  <c r="K51" i="24"/>
  <c r="L97" i="32" s="1"/>
  <c r="G98" i="25"/>
  <c r="F54" i="17"/>
  <c r="F55" i="17" s="1"/>
  <c r="G5" i="25" s="1"/>
  <c r="F50" i="17"/>
  <c r="I38" i="29"/>
  <c r="H148" i="21"/>
  <c r="L76" i="22"/>
  <c r="M66" i="20"/>
  <c r="I124" i="24"/>
  <c r="J27" i="32" s="1"/>
  <c r="J31" i="32" s="1"/>
  <c r="H127" i="24"/>
  <c r="L95" i="19"/>
  <c r="L68" i="20" l="1"/>
  <c r="J69" i="21"/>
  <c r="J158" i="20"/>
  <c r="K103" i="28" s="1"/>
  <c r="J158" i="19"/>
  <c r="K103" i="27" s="1"/>
  <c r="K58" i="28"/>
  <c r="K6" i="28"/>
  <c r="K58" i="31"/>
  <c r="K6" i="31"/>
  <c r="J58" i="32"/>
  <c r="J6" i="32"/>
  <c r="M46" i="17"/>
  <c r="M44" i="17"/>
  <c r="K58" i="26"/>
  <c r="K6" i="26"/>
  <c r="K58" i="30"/>
  <c r="K6" i="30"/>
  <c r="J58" i="27"/>
  <c r="J6" i="27"/>
  <c r="K46" i="21"/>
  <c r="K44" i="21"/>
  <c r="L26" i="27"/>
  <c r="L123" i="19"/>
  <c r="L67" i="19" s="1"/>
  <c r="I96" i="18"/>
  <c r="J10" i="26" s="1"/>
  <c r="J137" i="18"/>
  <c r="K43" i="26" s="1"/>
  <c r="B63" i="16"/>
  <c r="B77" i="16" s="1"/>
  <c r="B91" i="16" s="1"/>
  <c r="B119" i="16"/>
  <c r="G55" i="24"/>
  <c r="H5" i="32" s="1"/>
  <c r="H99" i="32"/>
  <c r="F55" i="23"/>
  <c r="G5" i="31" s="1"/>
  <c r="G99" i="31"/>
  <c r="J137" i="20"/>
  <c r="K43" i="28" s="1"/>
  <c r="J43" i="28"/>
  <c r="F55" i="19"/>
  <c r="G5" i="27" s="1"/>
  <c r="G99" i="27"/>
  <c r="F45" i="27"/>
  <c r="P97" i="26"/>
  <c r="F45" i="26"/>
  <c r="F55" i="18"/>
  <c r="G5" i="26" s="1"/>
  <c r="G99" i="26"/>
  <c r="F149" i="21"/>
  <c r="L123" i="17"/>
  <c r="I58" i="25"/>
  <c r="I67" i="17"/>
  <c r="I69" i="17" s="1"/>
  <c r="J58" i="25" s="1"/>
  <c r="J26" i="25"/>
  <c r="H27" i="25"/>
  <c r="H31" i="25" s="1"/>
  <c r="H124" i="17"/>
  <c r="G127" i="17"/>
  <c r="M146" i="17"/>
  <c r="J126" i="24"/>
  <c r="K29" i="32" s="1"/>
  <c r="J126" i="21"/>
  <c r="K29" i="29" s="1"/>
  <c r="J126" i="19"/>
  <c r="K29" i="27" s="1"/>
  <c r="K31" i="27" s="1"/>
  <c r="K126" i="18"/>
  <c r="L29" i="26" s="1"/>
  <c r="L125" i="22"/>
  <c r="M28" i="30" s="1"/>
  <c r="K68" i="22"/>
  <c r="K126" i="22" s="1"/>
  <c r="L29" i="30" s="1"/>
  <c r="I127" i="19"/>
  <c r="K126" i="20"/>
  <c r="L29" i="28" s="1"/>
  <c r="K163" i="18"/>
  <c r="L88" i="26" s="1"/>
  <c r="I96" i="20"/>
  <c r="J10" i="28" s="1"/>
  <c r="J158" i="24"/>
  <c r="W12" i="1"/>
  <c r="P10" i="2" s="1"/>
  <c r="O10" i="2" s="1"/>
  <c r="P9" i="4"/>
  <c r="O9" i="4" s="1"/>
  <c r="P9" i="5"/>
  <c r="O9" i="5" s="1"/>
  <c r="W64" i="1"/>
  <c r="W90" i="1"/>
  <c r="W38" i="1"/>
  <c r="P10" i="3" s="1"/>
  <c r="O10" i="3" s="1"/>
  <c r="W105" i="1"/>
  <c r="P12" i="9" s="1"/>
  <c r="O12" i="9" s="1"/>
  <c r="W79" i="1"/>
  <c r="P12" i="8" s="1"/>
  <c r="O12" i="8" s="1"/>
  <c r="W27" i="1"/>
  <c r="P12" i="6" s="1"/>
  <c r="O12" i="6" s="1"/>
  <c r="W53" i="1"/>
  <c r="P12" i="7" s="1"/>
  <c r="O12" i="7" s="1"/>
  <c r="N43" i="17"/>
  <c r="H160" i="20"/>
  <c r="L94" i="21"/>
  <c r="L67" i="23"/>
  <c r="M65" i="23"/>
  <c r="F44" i="29"/>
  <c r="L76" i="24"/>
  <c r="G54" i="22"/>
  <c r="G50" i="22"/>
  <c r="H63" i="30" s="1"/>
  <c r="I136" i="24"/>
  <c r="J38" i="32" s="1"/>
  <c r="J58" i="24"/>
  <c r="M65" i="19"/>
  <c r="G99" i="29"/>
  <c r="K163" i="20"/>
  <c r="L88" i="28" s="1"/>
  <c r="H98" i="29"/>
  <c r="G50" i="21"/>
  <c r="G135" i="21" s="1"/>
  <c r="G54" i="21"/>
  <c r="G55" i="21" s="1"/>
  <c r="H5" i="29" s="1"/>
  <c r="M65" i="21"/>
  <c r="J137" i="23"/>
  <c r="K43" i="31" s="1"/>
  <c r="I96" i="23"/>
  <c r="J10" i="31" s="1"/>
  <c r="L48" i="19"/>
  <c r="K51" i="19"/>
  <c r="L97" i="27" s="1"/>
  <c r="J58" i="22"/>
  <c r="I136" i="22"/>
  <c r="J38" i="30" s="1"/>
  <c r="L95" i="24"/>
  <c r="K47" i="20"/>
  <c r="J51" i="20"/>
  <c r="K97" i="28" s="1"/>
  <c r="L123" i="22"/>
  <c r="M26" i="30" s="1"/>
  <c r="L105" i="24"/>
  <c r="M95" i="17"/>
  <c r="H98" i="25"/>
  <c r="G50" i="17"/>
  <c r="G54" i="17"/>
  <c r="J103" i="25"/>
  <c r="F135" i="23"/>
  <c r="G44" i="31" s="1"/>
  <c r="H50" i="20"/>
  <c r="I63" i="28" s="1"/>
  <c r="H54" i="20"/>
  <c r="G135" i="20"/>
  <c r="H44" i="28" s="1"/>
  <c r="L76" i="18"/>
  <c r="N66" i="22"/>
  <c r="G160" i="22"/>
  <c r="L125" i="24"/>
  <c r="M28" i="32" s="1"/>
  <c r="L28" i="25"/>
  <c r="L125" i="17"/>
  <c r="K68" i="17"/>
  <c r="K126" i="17" s="1"/>
  <c r="L29" i="25" s="1"/>
  <c r="H148" i="24"/>
  <c r="I62" i="32" s="1"/>
  <c r="K44" i="23"/>
  <c r="K46" i="23"/>
  <c r="L43" i="23"/>
  <c r="F55" i="22"/>
  <c r="G5" i="30" s="1"/>
  <c r="G160" i="21"/>
  <c r="K124" i="19"/>
  <c r="L27" i="27" s="1"/>
  <c r="H148" i="22"/>
  <c r="I62" i="30" s="1"/>
  <c r="M66" i="18"/>
  <c r="L68" i="18"/>
  <c r="K46" i="19"/>
  <c r="L43" i="19"/>
  <c r="K44" i="19"/>
  <c r="J43" i="29"/>
  <c r="J137" i="21"/>
  <c r="I96" i="21"/>
  <c r="J10" i="29" s="1"/>
  <c r="I159" i="24"/>
  <c r="J52" i="24"/>
  <c r="K94" i="32" s="1"/>
  <c r="I53" i="24"/>
  <c r="J98" i="32" s="1"/>
  <c r="M125" i="20"/>
  <c r="N28" i="28" s="1"/>
  <c r="N65" i="18"/>
  <c r="H53" i="22"/>
  <c r="I98" i="30" s="1"/>
  <c r="I52" i="22"/>
  <c r="J94" i="30" s="1"/>
  <c r="H159" i="22"/>
  <c r="H160" i="22" s="1"/>
  <c r="G50" i="19"/>
  <c r="H63" i="27" s="1"/>
  <c r="G54" i="19"/>
  <c r="I94" i="29"/>
  <c r="I52" i="21"/>
  <c r="H159" i="21"/>
  <c r="H160" i="21" s="1"/>
  <c r="H53" i="21"/>
  <c r="M95" i="20"/>
  <c r="K46" i="24"/>
  <c r="L43" i="24"/>
  <c r="K44" i="24"/>
  <c r="N105" i="21"/>
  <c r="J58" i="29"/>
  <c r="J6" i="29"/>
  <c r="J158" i="18"/>
  <c r="K103" i="26" s="1"/>
  <c r="G54" i="18"/>
  <c r="G50" i="18"/>
  <c r="H63" i="26" s="1"/>
  <c r="K163" i="19"/>
  <c r="L88" i="27" s="1"/>
  <c r="M95" i="22"/>
  <c r="K137" i="22"/>
  <c r="J158" i="22"/>
  <c r="K103" i="30" s="1"/>
  <c r="F135" i="22"/>
  <c r="G44" i="30" s="1"/>
  <c r="J158" i="23"/>
  <c r="K103" i="31" s="1"/>
  <c r="H54" i="24"/>
  <c r="H50" i="24"/>
  <c r="I63" i="32" s="1"/>
  <c r="L126" i="20"/>
  <c r="M29" i="28" s="1"/>
  <c r="I62" i="29"/>
  <c r="G99" i="25"/>
  <c r="I10" i="25"/>
  <c r="N94" i="20"/>
  <c r="K44" i="22"/>
  <c r="K46" i="22"/>
  <c r="L43" i="22"/>
  <c r="F135" i="19"/>
  <c r="G44" i="27" s="1"/>
  <c r="G45" i="27" s="1"/>
  <c r="J136" i="21"/>
  <c r="K58" i="21"/>
  <c r="C140" i="24"/>
  <c r="D48" i="32" s="1"/>
  <c r="M105" i="19"/>
  <c r="G135" i="24"/>
  <c r="H44" i="32" s="1"/>
  <c r="N123" i="23"/>
  <c r="O26" i="31" s="1"/>
  <c r="H159" i="23"/>
  <c r="H160" i="23" s="1"/>
  <c r="I52" i="23"/>
  <c r="J94" i="31" s="1"/>
  <c r="H53" i="23"/>
  <c r="I98" i="31" s="1"/>
  <c r="L43" i="21"/>
  <c r="O51" i="22"/>
  <c r="P97" i="30" s="1"/>
  <c r="L94" i="22"/>
  <c r="L105" i="18"/>
  <c r="I52" i="18"/>
  <c r="J94" i="26" s="1"/>
  <c r="H159" i="18"/>
  <c r="H53" i="18"/>
  <c r="I98" i="26" s="1"/>
  <c r="J126" i="23"/>
  <c r="K29" i="31" s="1"/>
  <c r="O47" i="18"/>
  <c r="J124" i="20"/>
  <c r="K27" i="28" s="1"/>
  <c r="I127" i="20"/>
  <c r="M125" i="19"/>
  <c r="N28" i="27" s="1"/>
  <c r="K163" i="22"/>
  <c r="L88" i="30" s="1"/>
  <c r="M95" i="19"/>
  <c r="J124" i="24"/>
  <c r="K27" i="32" s="1"/>
  <c r="K31" i="32" s="1"/>
  <c r="I127" i="24"/>
  <c r="M76" i="22"/>
  <c r="J137" i="19"/>
  <c r="K43" i="27" s="1"/>
  <c r="I96" i="19"/>
  <c r="J10" i="27" s="1"/>
  <c r="J27" i="29"/>
  <c r="J31" i="29" s="1"/>
  <c r="J124" i="21"/>
  <c r="I127" i="21"/>
  <c r="N105" i="23"/>
  <c r="L47" i="23"/>
  <c r="K51" i="23"/>
  <c r="L97" i="31" s="1"/>
  <c r="J124" i="18"/>
  <c r="K27" i="26" s="1"/>
  <c r="K31" i="26" s="1"/>
  <c r="I127" i="18"/>
  <c r="H148" i="23"/>
  <c r="I62" i="31" s="1"/>
  <c r="N66" i="20"/>
  <c r="M47" i="24"/>
  <c r="L51" i="24"/>
  <c r="M97" i="32" s="1"/>
  <c r="J31" i="30"/>
  <c r="J124" i="22"/>
  <c r="K27" i="30" s="1"/>
  <c r="I127" i="22"/>
  <c r="J43" i="25"/>
  <c r="J137" i="17"/>
  <c r="I96" i="17"/>
  <c r="J10" i="25" s="1"/>
  <c r="N105" i="22"/>
  <c r="J69" i="19"/>
  <c r="J38" i="29"/>
  <c r="I148" i="21"/>
  <c r="J62" i="29" s="1"/>
  <c r="K163" i="24"/>
  <c r="L88" i="32" s="1"/>
  <c r="M76" i="19"/>
  <c r="K124" i="23"/>
  <c r="L27" i="31" s="1"/>
  <c r="K58" i="29"/>
  <c r="K6" i="29"/>
  <c r="L26" i="29"/>
  <c r="L67" i="21"/>
  <c r="L163" i="23"/>
  <c r="M88" i="31" s="1"/>
  <c r="L44" i="18"/>
  <c r="M43" i="18"/>
  <c r="L46" i="18"/>
  <c r="G160" i="23"/>
  <c r="K88" i="29"/>
  <c r="M125" i="18"/>
  <c r="N28" i="26" s="1"/>
  <c r="N66" i="17"/>
  <c r="G55" i="20"/>
  <c r="H5" i="28" s="1"/>
  <c r="M123" i="24"/>
  <c r="N26" i="32" s="1"/>
  <c r="N94" i="17"/>
  <c r="O94" i="17" s="1"/>
  <c r="J96" i="22"/>
  <c r="K10" i="30" s="1"/>
  <c r="L123" i="18"/>
  <c r="M26" i="26" s="1"/>
  <c r="K67" i="18"/>
  <c r="K69" i="18" s="1"/>
  <c r="O94" i="18"/>
  <c r="J103" i="29"/>
  <c r="M94" i="23"/>
  <c r="K68" i="21"/>
  <c r="L66" i="21"/>
  <c r="L94" i="19"/>
  <c r="M28" i="29"/>
  <c r="M125" i="21"/>
  <c r="L125" i="23"/>
  <c r="M28" i="31" s="1"/>
  <c r="J69" i="24"/>
  <c r="L76" i="20"/>
  <c r="I136" i="23"/>
  <c r="J38" i="31" s="1"/>
  <c r="J58" i="23"/>
  <c r="M95" i="23"/>
  <c r="K44" i="20"/>
  <c r="K46" i="20"/>
  <c r="L43" i="20"/>
  <c r="K68" i="23"/>
  <c r="L66" i="23"/>
  <c r="L65" i="17"/>
  <c r="J29" i="24"/>
  <c r="L105" i="20"/>
  <c r="K158" i="19"/>
  <c r="L103" i="27" s="1"/>
  <c r="H53" i="19"/>
  <c r="I98" i="27" s="1"/>
  <c r="H159" i="19"/>
  <c r="I52" i="19"/>
  <c r="J94" i="27" s="1"/>
  <c r="O76" i="23"/>
  <c r="K67" i="24"/>
  <c r="L65" i="24"/>
  <c r="J137" i="24"/>
  <c r="K43" i="32" s="1"/>
  <c r="I96" i="24"/>
  <c r="J10" i="32" s="1"/>
  <c r="J31" i="31"/>
  <c r="K68" i="19"/>
  <c r="L66" i="19"/>
  <c r="N105" i="17"/>
  <c r="M95" i="21"/>
  <c r="F135" i="18"/>
  <c r="G44" i="26" s="1"/>
  <c r="G45" i="26" s="1"/>
  <c r="K88" i="25"/>
  <c r="G50" i="23"/>
  <c r="H63" i="31" s="1"/>
  <c r="G54" i="23"/>
  <c r="M45" i="22"/>
  <c r="I94" i="25"/>
  <c r="H159" i="17"/>
  <c r="H160" i="17" s="1"/>
  <c r="H53" i="17"/>
  <c r="I52" i="17"/>
  <c r="L94" i="24"/>
  <c r="I159" i="20"/>
  <c r="I160" i="20" s="1"/>
  <c r="J52" i="20"/>
  <c r="K94" i="28" s="1"/>
  <c r="I53" i="20"/>
  <c r="J98" i="28" s="1"/>
  <c r="L123" i="20"/>
  <c r="M26" i="28" s="1"/>
  <c r="K67" i="20"/>
  <c r="K69" i="20" s="1"/>
  <c r="K68" i="24"/>
  <c r="K126" i="24" s="1"/>
  <c r="L29" i="32" s="1"/>
  <c r="L66" i="24"/>
  <c r="K67" i="22"/>
  <c r="L65" i="22"/>
  <c r="O51" i="18"/>
  <c r="K69" i="22" l="1"/>
  <c r="K158" i="20"/>
  <c r="L103" i="28" s="1"/>
  <c r="J127" i="19"/>
  <c r="M68" i="20"/>
  <c r="L58" i="28"/>
  <c r="L6" i="28"/>
  <c r="L58" i="26"/>
  <c r="L6" i="26"/>
  <c r="L58" i="30"/>
  <c r="L6" i="30"/>
  <c r="N46" i="17"/>
  <c r="N44" i="17"/>
  <c r="O44" i="17" s="1"/>
  <c r="K6" i="32"/>
  <c r="K58" i="32"/>
  <c r="K31" i="28"/>
  <c r="L46" i="21"/>
  <c r="L44" i="21"/>
  <c r="M26" i="27"/>
  <c r="M123" i="19"/>
  <c r="K58" i="27"/>
  <c r="K6" i="27"/>
  <c r="J96" i="18"/>
  <c r="K10" i="26" s="1"/>
  <c r="L126" i="18"/>
  <c r="M29" i="26" s="1"/>
  <c r="C12" i="24"/>
  <c r="C170" i="24" s="1"/>
  <c r="K137" i="18"/>
  <c r="L43" i="26" s="1"/>
  <c r="B98" i="16"/>
  <c r="H45" i="32"/>
  <c r="K158" i="24"/>
  <c r="L103" i="32" s="1"/>
  <c r="K103" i="32"/>
  <c r="H55" i="24"/>
  <c r="I5" i="32" s="1"/>
  <c r="I99" i="32"/>
  <c r="G55" i="23"/>
  <c r="H5" i="31" s="1"/>
  <c r="H99" i="31"/>
  <c r="G55" i="22"/>
  <c r="H5" i="30" s="1"/>
  <c r="H99" i="30"/>
  <c r="K96" i="22"/>
  <c r="L10" i="30" s="1"/>
  <c r="L43" i="30"/>
  <c r="H55" i="20"/>
  <c r="I5" i="28" s="1"/>
  <c r="I99" i="28"/>
  <c r="K137" i="20"/>
  <c r="L43" i="28" s="1"/>
  <c r="H45" i="28"/>
  <c r="J96" i="20"/>
  <c r="K10" i="28" s="1"/>
  <c r="G55" i="19"/>
  <c r="H5" i="27" s="1"/>
  <c r="H99" i="27"/>
  <c r="G55" i="18"/>
  <c r="H5" i="26" s="1"/>
  <c r="H99" i="26"/>
  <c r="G149" i="21"/>
  <c r="M123" i="17"/>
  <c r="J6" i="25"/>
  <c r="I124" i="17"/>
  <c r="H127" i="17"/>
  <c r="I27" i="25"/>
  <c r="I31" i="25" s="1"/>
  <c r="N64" i="25"/>
  <c r="M64" i="25"/>
  <c r="J67" i="17"/>
  <c r="J69" i="17" s="1"/>
  <c r="K6" i="25" s="1"/>
  <c r="K26" i="25"/>
  <c r="B105" i="16"/>
  <c r="B84" i="16"/>
  <c r="L163" i="18"/>
  <c r="M88" i="26" s="1"/>
  <c r="M125" i="22"/>
  <c r="N28" i="30" s="1"/>
  <c r="L68" i="22"/>
  <c r="L126" i="22" s="1"/>
  <c r="M29" i="30" s="1"/>
  <c r="K69" i="24"/>
  <c r="W65" i="1"/>
  <c r="P11" i="5" s="1"/>
  <c r="O11" i="5" s="1"/>
  <c r="P10" i="5"/>
  <c r="O10" i="5" s="1"/>
  <c r="P10" i="4"/>
  <c r="O10" i="4" s="1"/>
  <c r="W39" i="1"/>
  <c r="P11" i="3" s="1"/>
  <c r="O11" i="3" s="1"/>
  <c r="W91" i="1"/>
  <c r="W13" i="1"/>
  <c r="P11" i="2" s="1"/>
  <c r="O11" i="2" s="1"/>
  <c r="W106" i="1"/>
  <c r="P13" i="9" s="1"/>
  <c r="O13" i="9" s="1"/>
  <c r="W80" i="1"/>
  <c r="P13" i="8" s="1"/>
  <c r="O13" i="8" s="1"/>
  <c r="W28" i="1"/>
  <c r="P13" i="6" s="1"/>
  <c r="O13" i="6" s="1"/>
  <c r="W54" i="1"/>
  <c r="P13" i="7" s="1"/>
  <c r="O13" i="7" s="1"/>
  <c r="I53" i="22"/>
  <c r="J98" i="30" s="1"/>
  <c r="I159" i="22"/>
  <c r="I160" i="22" s="1"/>
  <c r="J52" i="22"/>
  <c r="K94" i="30" s="1"/>
  <c r="H99" i="25"/>
  <c r="G55" i="17"/>
  <c r="N95" i="17"/>
  <c r="L47" i="20"/>
  <c r="K51" i="20"/>
  <c r="L97" i="28" s="1"/>
  <c r="M76" i="24"/>
  <c r="J94" i="25"/>
  <c r="I159" i="17"/>
  <c r="I160" i="17" s="1"/>
  <c r="I53" i="17"/>
  <c r="J52" i="17"/>
  <c r="J52" i="19"/>
  <c r="K94" i="27" s="1"/>
  <c r="I159" i="19"/>
  <c r="I160" i="19" s="1"/>
  <c r="I53" i="19"/>
  <c r="J98" i="27" s="1"/>
  <c r="L163" i="22"/>
  <c r="M88" i="30" s="1"/>
  <c r="C131" i="24"/>
  <c r="L58" i="21"/>
  <c r="K136" i="21"/>
  <c r="L44" i="22"/>
  <c r="M43" i="22"/>
  <c r="L46" i="22"/>
  <c r="I98" i="25"/>
  <c r="H50" i="17"/>
  <c r="H54" i="17"/>
  <c r="H55" i="17" s="1"/>
  <c r="I5" i="25" s="1"/>
  <c r="N95" i="21"/>
  <c r="H160" i="19"/>
  <c r="N95" i="23"/>
  <c r="K58" i="23"/>
  <c r="J136" i="23"/>
  <c r="K38" i="31" s="1"/>
  <c r="H50" i="23"/>
  <c r="I63" i="31" s="1"/>
  <c r="H54" i="23"/>
  <c r="K158" i="23"/>
  <c r="L103" i="31" s="1"/>
  <c r="I98" i="29"/>
  <c r="H50" i="21"/>
  <c r="H135" i="21" s="1"/>
  <c r="H54" i="21"/>
  <c r="I50" i="24"/>
  <c r="J63" i="32" s="1"/>
  <c r="I54" i="24"/>
  <c r="L124" i="19"/>
  <c r="M27" i="27" s="1"/>
  <c r="K103" i="25"/>
  <c r="M105" i="24"/>
  <c r="C140" i="23"/>
  <c r="D48" i="31" s="1"/>
  <c r="K124" i="18"/>
  <c r="L27" i="26" s="1"/>
  <c r="L31" i="26" s="1"/>
  <c r="J127" i="18"/>
  <c r="K137" i="19"/>
  <c r="L43" i="27" s="1"/>
  <c r="J96" i="19"/>
  <c r="K10" i="27" s="1"/>
  <c r="O123" i="23"/>
  <c r="H54" i="19"/>
  <c r="H50" i="19"/>
  <c r="I63" i="27" s="1"/>
  <c r="M123" i="18"/>
  <c r="N26" i="26" s="1"/>
  <c r="L67" i="18"/>
  <c r="L69" i="18" s="1"/>
  <c r="L68" i="24"/>
  <c r="L126" i="24" s="1"/>
  <c r="M29" i="32" s="1"/>
  <c r="M66" i="24"/>
  <c r="L68" i="19"/>
  <c r="M66" i="19"/>
  <c r="I160" i="24"/>
  <c r="K126" i="19"/>
  <c r="L29" i="27" s="1"/>
  <c r="L31" i="27" s="1"/>
  <c r="K69" i="19"/>
  <c r="L67" i="24"/>
  <c r="M65" i="24"/>
  <c r="M65" i="17"/>
  <c r="L68" i="23"/>
  <c r="M66" i="23"/>
  <c r="M94" i="19"/>
  <c r="N47" i="24"/>
  <c r="M51" i="24"/>
  <c r="N97" i="32" s="1"/>
  <c r="K27" i="29"/>
  <c r="K31" i="29" s="1"/>
  <c r="K124" i="21"/>
  <c r="J127" i="21"/>
  <c r="J52" i="18"/>
  <c r="K94" i="26" s="1"/>
  <c r="I53" i="18"/>
  <c r="J98" i="26" s="1"/>
  <c r="I159" i="18"/>
  <c r="I160" i="18" s="1"/>
  <c r="G135" i="19"/>
  <c r="H44" i="27" s="1"/>
  <c r="L163" i="19"/>
  <c r="M88" i="27" s="1"/>
  <c r="L46" i="24"/>
  <c r="M43" i="24"/>
  <c r="L44" i="24"/>
  <c r="I148" i="22"/>
  <c r="J62" i="30" s="1"/>
  <c r="F45" i="29"/>
  <c r="M76" i="20"/>
  <c r="L158" i="19"/>
  <c r="M103" i="27" s="1"/>
  <c r="I148" i="23"/>
  <c r="J62" i="31" s="1"/>
  <c r="M47" i="23"/>
  <c r="L51" i="23"/>
  <c r="M97" i="31" s="1"/>
  <c r="O66" i="22"/>
  <c r="M67" i="19"/>
  <c r="N65" i="19"/>
  <c r="M94" i="21"/>
  <c r="L88" i="25"/>
  <c r="M43" i="20"/>
  <c r="L44" i="20"/>
  <c r="L46" i="20"/>
  <c r="H160" i="18"/>
  <c r="M105" i="20"/>
  <c r="M163" i="23"/>
  <c r="N88" i="31" s="1"/>
  <c r="O66" i="20"/>
  <c r="K124" i="20"/>
  <c r="L27" i="28" s="1"/>
  <c r="L31" i="28" s="1"/>
  <c r="J127" i="20"/>
  <c r="O105" i="21"/>
  <c r="K58" i="24"/>
  <c r="J136" i="24"/>
  <c r="K38" i="32" s="1"/>
  <c r="M67" i="23"/>
  <c r="N65" i="23"/>
  <c r="N67" i="23" s="1"/>
  <c r="L67" i="22"/>
  <c r="M65" i="22"/>
  <c r="G135" i="18"/>
  <c r="H44" i="26" s="1"/>
  <c r="H45" i="26" s="1"/>
  <c r="K126" i="21"/>
  <c r="L29" i="29" s="1"/>
  <c r="K69" i="21"/>
  <c r="K158" i="22"/>
  <c r="L103" i="30" s="1"/>
  <c r="N45" i="22"/>
  <c r="D40" i="29"/>
  <c r="K29" i="24"/>
  <c r="N28" i="29"/>
  <c r="N125" i="21"/>
  <c r="N125" i="19"/>
  <c r="O28" i="27" s="1"/>
  <c r="P28" i="27" s="1"/>
  <c r="K31" i="31"/>
  <c r="J127" i="23"/>
  <c r="K103" i="29"/>
  <c r="L88" i="29"/>
  <c r="K52" i="20"/>
  <c r="L94" i="28" s="1"/>
  <c r="J159" i="20"/>
  <c r="J160" i="20" s="1"/>
  <c r="J53" i="20"/>
  <c r="K98" i="28" s="1"/>
  <c r="M123" i="20"/>
  <c r="N26" i="28" s="1"/>
  <c r="L67" i="20"/>
  <c r="L69" i="20" s="1"/>
  <c r="M94" i="24"/>
  <c r="L68" i="21"/>
  <c r="M66" i="21"/>
  <c r="L124" i="23"/>
  <c r="M27" i="31" s="1"/>
  <c r="K43" i="25"/>
  <c r="K137" i="17"/>
  <c r="J96" i="17"/>
  <c r="K10" i="25" s="1"/>
  <c r="K31" i="30"/>
  <c r="K124" i="22"/>
  <c r="L27" i="30" s="1"/>
  <c r="J127" i="22"/>
  <c r="M126" i="20"/>
  <c r="N29" i="28" s="1"/>
  <c r="H135" i="24"/>
  <c r="I44" i="32" s="1"/>
  <c r="I45" i="32" s="1"/>
  <c r="K158" i="18"/>
  <c r="L103" i="26" s="1"/>
  <c r="L46" i="23"/>
  <c r="M43" i="23"/>
  <c r="L44" i="23"/>
  <c r="I50" i="20"/>
  <c r="J63" i="28" s="1"/>
  <c r="I54" i="20"/>
  <c r="O105" i="17"/>
  <c r="K137" i="24"/>
  <c r="L43" i="32" s="1"/>
  <c r="J96" i="24"/>
  <c r="K10" i="32" s="1"/>
  <c r="D60" i="29"/>
  <c r="K126" i="23"/>
  <c r="L29" i="31" s="1"/>
  <c r="N94" i="23"/>
  <c r="M44" i="18"/>
  <c r="M46" i="18"/>
  <c r="N43" i="18"/>
  <c r="M26" i="29"/>
  <c r="N76" i="22"/>
  <c r="H50" i="18"/>
  <c r="I63" i="26" s="1"/>
  <c r="H54" i="18"/>
  <c r="I53" i="23"/>
  <c r="J98" i="31" s="1"/>
  <c r="J52" i="23"/>
  <c r="K94" i="31" s="1"/>
  <c r="I159" i="23"/>
  <c r="N95" i="22"/>
  <c r="N95" i="20"/>
  <c r="H50" i="22"/>
  <c r="I63" i="30" s="1"/>
  <c r="H54" i="22"/>
  <c r="N125" i="20"/>
  <c r="K52" i="24"/>
  <c r="L94" i="32" s="1"/>
  <c r="J159" i="24"/>
  <c r="J160" i="24" s="1"/>
  <c r="J53" i="24"/>
  <c r="K98" i="32" s="1"/>
  <c r="N66" i="18"/>
  <c r="M68" i="18"/>
  <c r="K69" i="23"/>
  <c r="J136" i="22"/>
  <c r="K38" i="30" s="1"/>
  <c r="K58" i="22"/>
  <c r="K137" i="23"/>
  <c r="L43" i="31" s="1"/>
  <c r="J96" i="23"/>
  <c r="K10" i="31" s="1"/>
  <c r="M67" i="21"/>
  <c r="N65" i="21"/>
  <c r="L163" i="20"/>
  <c r="M88" i="28" s="1"/>
  <c r="I148" i="24"/>
  <c r="J62" i="32" s="1"/>
  <c r="N123" i="24"/>
  <c r="O26" i="32" s="1"/>
  <c r="O66" i="17"/>
  <c r="K124" i="24"/>
  <c r="L27" i="32" s="1"/>
  <c r="L31" i="32" s="1"/>
  <c r="J127" i="24"/>
  <c r="M105" i="18"/>
  <c r="M43" i="21"/>
  <c r="O94" i="20"/>
  <c r="M28" i="25"/>
  <c r="M125" i="17"/>
  <c r="L68" i="17"/>
  <c r="L126" i="17" s="1"/>
  <c r="M29" i="25" s="1"/>
  <c r="L69" i="19"/>
  <c r="O46" i="17"/>
  <c r="O43" i="17"/>
  <c r="J94" i="29"/>
  <c r="I159" i="21"/>
  <c r="I53" i="21"/>
  <c r="J52" i="21"/>
  <c r="M123" i="22"/>
  <c r="N26" i="30" s="1"/>
  <c r="M48" i="19"/>
  <c r="L51" i="19"/>
  <c r="M97" i="27" s="1"/>
  <c r="H99" i="29"/>
  <c r="M125" i="23"/>
  <c r="N28" i="31" s="1"/>
  <c r="N125" i="18"/>
  <c r="O28" i="26" s="1"/>
  <c r="P28" i="26" s="1"/>
  <c r="L163" i="24"/>
  <c r="M88" i="32" s="1"/>
  <c r="E40" i="29"/>
  <c r="E60" i="29"/>
  <c r="M94" i="22"/>
  <c r="N105" i="19"/>
  <c r="K38" i="29"/>
  <c r="J148" i="21"/>
  <c r="K62" i="29" s="1"/>
  <c r="G45" i="30"/>
  <c r="G135" i="22"/>
  <c r="H44" i="30" s="1"/>
  <c r="L137" i="22"/>
  <c r="O65" i="18"/>
  <c r="L46" i="19"/>
  <c r="M43" i="19"/>
  <c r="L44" i="19"/>
  <c r="M125" i="24"/>
  <c r="N28" i="32" s="1"/>
  <c r="G45" i="31"/>
  <c r="G135" i="23"/>
  <c r="H44" i="31" s="1"/>
  <c r="M95" i="24"/>
  <c r="N76" i="19"/>
  <c r="O105" i="22"/>
  <c r="O105" i="23"/>
  <c r="N95" i="19"/>
  <c r="D140" i="24"/>
  <c r="E48" i="32" s="1"/>
  <c r="F45" i="30"/>
  <c r="K43" i="29"/>
  <c r="K137" i="21"/>
  <c r="J96" i="21"/>
  <c r="K10" i="29" s="1"/>
  <c r="M76" i="18"/>
  <c r="H135" i="20"/>
  <c r="I44" i="28" s="1"/>
  <c r="I45" i="28" s="1"/>
  <c r="F45" i="31"/>
  <c r="G44" i="29"/>
  <c r="G45" i="29" s="1"/>
  <c r="L158" i="20"/>
  <c r="M103" i="28" s="1"/>
  <c r="L69" i="22" l="1"/>
  <c r="L69" i="24"/>
  <c r="L6" i="27"/>
  <c r="L58" i="27"/>
  <c r="M126" i="18"/>
  <c r="N29" i="26" s="1"/>
  <c r="M58" i="27"/>
  <c r="M6" i="27"/>
  <c r="L58" i="32"/>
  <c r="L6" i="32"/>
  <c r="N26" i="27"/>
  <c r="N123" i="19"/>
  <c r="M46" i="21"/>
  <c r="M44" i="21"/>
  <c r="N68" i="20"/>
  <c r="O68" i="20" s="1"/>
  <c r="O28" i="28"/>
  <c r="P28" i="28" s="1"/>
  <c r="M58" i="28"/>
  <c r="M6" i="28"/>
  <c r="M58" i="30"/>
  <c r="M6" i="30"/>
  <c r="L58" i="31"/>
  <c r="L6" i="31"/>
  <c r="P26" i="32"/>
  <c r="M58" i="32"/>
  <c r="M6" i="32"/>
  <c r="M58" i="26"/>
  <c r="M6" i="26"/>
  <c r="B112" i="16"/>
  <c r="K96" i="18"/>
  <c r="L10" i="26" s="1"/>
  <c r="L137" i="18"/>
  <c r="M43" i="26" s="1"/>
  <c r="L158" i="24"/>
  <c r="M103" i="32" s="1"/>
  <c r="L137" i="20"/>
  <c r="M43" i="28" s="1"/>
  <c r="I55" i="24"/>
  <c r="J5" i="32" s="1"/>
  <c r="J99" i="32"/>
  <c r="H55" i="23"/>
  <c r="I5" i="31" s="1"/>
  <c r="I99" i="31"/>
  <c r="H55" i="22"/>
  <c r="I5" i="30" s="1"/>
  <c r="I99" i="30"/>
  <c r="L96" i="22"/>
  <c r="M10" i="30" s="1"/>
  <c r="M43" i="30"/>
  <c r="K96" i="20"/>
  <c r="L10" i="28" s="1"/>
  <c r="I55" i="20"/>
  <c r="J5" i="28" s="1"/>
  <c r="J99" i="28"/>
  <c r="H55" i="19"/>
  <c r="I5" i="27" s="1"/>
  <c r="I99" i="27"/>
  <c r="H45" i="27"/>
  <c r="H55" i="18"/>
  <c r="I5" i="26" s="1"/>
  <c r="I99" i="26"/>
  <c r="H149" i="21"/>
  <c r="N146" i="17"/>
  <c r="O146" i="17" s="1"/>
  <c r="O63" i="17"/>
  <c r="K58" i="25"/>
  <c r="J124" i="17"/>
  <c r="I127" i="17"/>
  <c r="J27" i="25"/>
  <c r="J31" i="25" s="1"/>
  <c r="L26" i="25"/>
  <c r="K67" i="17"/>
  <c r="K69" i="17" s="1"/>
  <c r="L58" i="25" s="1"/>
  <c r="L126" i="21"/>
  <c r="M29" i="29" s="1"/>
  <c r="N126" i="20"/>
  <c r="O29" i="28" s="1"/>
  <c r="P29" i="28" s="1"/>
  <c r="K127" i="19"/>
  <c r="N125" i="22"/>
  <c r="O28" i="30" s="1"/>
  <c r="M68" i="22"/>
  <c r="M126" i="22" s="1"/>
  <c r="N29" i="30" s="1"/>
  <c r="M163" i="18"/>
  <c r="N88" i="26" s="1"/>
  <c r="L69" i="21"/>
  <c r="M6" i="29" s="1"/>
  <c r="L126" i="23"/>
  <c r="M29" i="31" s="1"/>
  <c r="M31" i="31" s="1"/>
  <c r="L126" i="19"/>
  <c r="M29" i="27" s="1"/>
  <c r="M31" i="27" s="1"/>
  <c r="P11" i="4"/>
  <c r="O11" i="4" s="1"/>
  <c r="W66" i="1"/>
  <c r="W92" i="1"/>
  <c r="W40" i="1"/>
  <c r="P12" i="3" s="1"/>
  <c r="O12" i="3" s="1"/>
  <c r="W14" i="1"/>
  <c r="P12" i="2" s="1"/>
  <c r="O12" i="2" s="1"/>
  <c r="W107" i="1"/>
  <c r="P14" i="9" s="1"/>
  <c r="O14" i="9" s="1"/>
  <c r="W81" i="1"/>
  <c r="W55" i="1"/>
  <c r="P14" i="7" s="1"/>
  <c r="O14" i="7" s="1"/>
  <c r="W29" i="1"/>
  <c r="P14" i="6" s="1"/>
  <c r="O14" i="6" s="1"/>
  <c r="L31" i="31"/>
  <c r="H44" i="29"/>
  <c r="H45" i="29" s="1"/>
  <c r="H135" i="22"/>
  <c r="I44" i="30" s="1"/>
  <c r="N48" i="19"/>
  <c r="M51" i="19"/>
  <c r="N97" i="27" s="1"/>
  <c r="O95" i="20"/>
  <c r="I135" i="24"/>
  <c r="J44" i="32" s="1"/>
  <c r="J45" i="32" s="1"/>
  <c r="K127" i="23"/>
  <c r="M88" i="29"/>
  <c r="M67" i="22"/>
  <c r="N65" i="22"/>
  <c r="N105" i="20"/>
  <c r="M46" i="20"/>
  <c r="N43" i="20"/>
  <c r="M44" i="20"/>
  <c r="N47" i="23"/>
  <c r="M51" i="23"/>
  <c r="N97" i="31" s="1"/>
  <c r="O95" i="23"/>
  <c r="L38" i="29"/>
  <c r="K148" i="21"/>
  <c r="L62" i="29" s="1"/>
  <c r="O95" i="17"/>
  <c r="M163" i="19"/>
  <c r="N88" i="27" s="1"/>
  <c r="N65" i="17"/>
  <c r="L124" i="18"/>
  <c r="M27" i="26" s="1"/>
  <c r="M31" i="26" s="1"/>
  <c r="K127" i="18"/>
  <c r="I99" i="29"/>
  <c r="M158" i="20"/>
  <c r="N103" i="28" s="1"/>
  <c r="M46" i="19"/>
  <c r="N43" i="19"/>
  <c r="M44" i="19"/>
  <c r="E140" i="24"/>
  <c r="F48" i="32" s="1"/>
  <c r="O76" i="19"/>
  <c r="K94" i="29"/>
  <c r="K52" i="21"/>
  <c r="J53" i="21"/>
  <c r="J159" i="21"/>
  <c r="J160" i="21" s="1"/>
  <c r="O123" i="24"/>
  <c r="L58" i="22"/>
  <c r="K136" i="22"/>
  <c r="L38" i="30" s="1"/>
  <c r="O125" i="20"/>
  <c r="M124" i="23"/>
  <c r="N27" i="31" s="1"/>
  <c r="O28" i="29"/>
  <c r="P28" i="29" s="1"/>
  <c r="O125" i="21"/>
  <c r="M88" i="25"/>
  <c r="M68" i="19"/>
  <c r="N66" i="19"/>
  <c r="N123" i="18"/>
  <c r="O26" i="26" s="1"/>
  <c r="M67" i="18"/>
  <c r="M69" i="18" s="1"/>
  <c r="M58" i="21"/>
  <c r="L136" i="21"/>
  <c r="L43" i="29"/>
  <c r="L137" i="21"/>
  <c r="K96" i="21"/>
  <c r="L10" i="29" s="1"/>
  <c r="H45" i="31"/>
  <c r="H135" i="23"/>
  <c r="I44" i="31" s="1"/>
  <c r="N94" i="22"/>
  <c r="L52" i="24"/>
  <c r="M94" i="32" s="1"/>
  <c r="K159" i="24"/>
  <c r="K160" i="24" s="1"/>
  <c r="K53" i="24"/>
  <c r="L98" i="32" s="1"/>
  <c r="O65" i="19"/>
  <c r="N94" i="19"/>
  <c r="N28" i="25"/>
  <c r="N125" i="17"/>
  <c r="M68" i="17"/>
  <c r="M126" i="17" s="1"/>
  <c r="N29" i="25" s="1"/>
  <c r="M163" i="20"/>
  <c r="N88" i="28" s="1"/>
  <c r="J54" i="20"/>
  <c r="J50" i="20"/>
  <c r="K63" i="28" s="1"/>
  <c r="I99" i="25"/>
  <c r="D131" i="24"/>
  <c r="E131" i="24" s="1"/>
  <c r="F131" i="24" s="1"/>
  <c r="G131" i="24" s="1"/>
  <c r="H131" i="24" s="1"/>
  <c r="I131" i="24" s="1"/>
  <c r="J131" i="24" s="1"/>
  <c r="K131" i="24" s="1"/>
  <c r="L131" i="24" s="1"/>
  <c r="M131" i="24" s="1"/>
  <c r="N131" i="24" s="1"/>
  <c r="O125" i="18"/>
  <c r="I160" i="21"/>
  <c r="O45" i="22"/>
  <c r="I54" i="19"/>
  <c r="I50" i="19"/>
  <c r="J63" i="27" s="1"/>
  <c r="J98" i="25"/>
  <c r="I50" i="17"/>
  <c r="I54" i="17"/>
  <c r="I55" i="17" s="1"/>
  <c r="J5" i="25" s="1"/>
  <c r="N76" i="24"/>
  <c r="J159" i="22"/>
  <c r="J53" i="22"/>
  <c r="K98" i="30" s="1"/>
  <c r="K52" i="22"/>
  <c r="L94" i="30" s="1"/>
  <c r="M137" i="22"/>
  <c r="L124" i="24"/>
  <c r="M27" i="32" s="1"/>
  <c r="M31" i="32" s="1"/>
  <c r="K127" i="24"/>
  <c r="O65" i="21"/>
  <c r="O95" i="22"/>
  <c r="I160" i="23"/>
  <c r="O94" i="23"/>
  <c r="L69" i="23"/>
  <c r="L52" i="20"/>
  <c r="M94" i="28" s="1"/>
  <c r="K53" i="20"/>
  <c r="L98" i="28" s="1"/>
  <c r="K159" i="20"/>
  <c r="K160" i="20" s="1"/>
  <c r="L103" i="29"/>
  <c r="H135" i="18"/>
  <c r="I44" i="26" s="1"/>
  <c r="I45" i="26" s="1"/>
  <c r="O65" i="23"/>
  <c r="N76" i="20"/>
  <c r="M46" i="24"/>
  <c r="N43" i="24"/>
  <c r="M44" i="24"/>
  <c r="L27" i="29"/>
  <c r="L31" i="29" s="1"/>
  <c r="L124" i="21"/>
  <c r="K127" i="21"/>
  <c r="L137" i="19"/>
  <c r="M43" i="27" s="1"/>
  <c r="K96" i="19"/>
  <c r="L10" i="27" s="1"/>
  <c r="N68" i="18"/>
  <c r="O66" i="18"/>
  <c r="M158" i="19"/>
  <c r="N103" i="27" s="1"/>
  <c r="J98" i="29"/>
  <c r="I54" i="21"/>
  <c r="I50" i="21"/>
  <c r="I135" i="21" s="1"/>
  <c r="O76" i="22"/>
  <c r="L158" i="18"/>
  <c r="M103" i="26" s="1"/>
  <c r="L31" i="30"/>
  <c r="L124" i="22"/>
  <c r="M27" i="30" s="1"/>
  <c r="K127" i="22"/>
  <c r="N94" i="24"/>
  <c r="J148" i="24"/>
  <c r="K62" i="32" s="1"/>
  <c r="M68" i="23"/>
  <c r="N66" i="23"/>
  <c r="P26" i="31"/>
  <c r="D140" i="23"/>
  <c r="E48" i="31" s="1"/>
  <c r="N51" i="24"/>
  <c r="O97" i="32" s="1"/>
  <c r="P97" i="32" s="1"/>
  <c r="O47" i="24"/>
  <c r="M67" i="24"/>
  <c r="N65" i="24"/>
  <c r="M68" i="24"/>
  <c r="M126" i="24" s="1"/>
  <c r="N29" i="32" s="1"/>
  <c r="N66" i="24"/>
  <c r="M163" i="24"/>
  <c r="N88" i="32" s="1"/>
  <c r="N43" i="21"/>
  <c r="N105" i="18"/>
  <c r="J54" i="24"/>
  <c r="J50" i="24"/>
  <c r="K63" i="32" s="1"/>
  <c r="K52" i="23"/>
  <c r="L94" i="31" s="1"/>
  <c r="J159" i="23"/>
  <c r="J160" i="23" s="1"/>
  <c r="J53" i="23"/>
  <c r="K98" i="31" s="1"/>
  <c r="N26" i="29"/>
  <c r="L137" i="24"/>
  <c r="M43" i="32" s="1"/>
  <c r="K96" i="24"/>
  <c r="L10" i="32" s="1"/>
  <c r="L43" i="25"/>
  <c r="L137" i="17"/>
  <c r="K96" i="17"/>
  <c r="L10" i="25" s="1"/>
  <c r="O125" i="19"/>
  <c r="L6" i="29"/>
  <c r="L58" i="29"/>
  <c r="L124" i="20"/>
  <c r="M27" i="28" s="1"/>
  <c r="M31" i="28" s="1"/>
  <c r="K127" i="20"/>
  <c r="N163" i="23"/>
  <c r="O88" i="31" s="1"/>
  <c r="N94" i="21"/>
  <c r="I54" i="18"/>
  <c r="I50" i="18"/>
  <c r="J63" i="26" s="1"/>
  <c r="L103" i="25"/>
  <c r="J148" i="23"/>
  <c r="K62" i="31" s="1"/>
  <c r="O95" i="21"/>
  <c r="M163" i="22"/>
  <c r="N88" i="30" s="1"/>
  <c r="K52" i="19"/>
  <c r="L94" i="27" s="1"/>
  <c r="J159" i="19"/>
  <c r="J53" i="19"/>
  <c r="K98" i="27" s="1"/>
  <c r="I50" i="22"/>
  <c r="J63" i="30" s="1"/>
  <c r="I54" i="22"/>
  <c r="J99" i="30" s="1"/>
  <c r="O76" i="17"/>
  <c r="L137" i="23"/>
  <c r="M43" i="31" s="1"/>
  <c r="K96" i="23"/>
  <c r="L10" i="31" s="1"/>
  <c r="M68" i="21"/>
  <c r="N66" i="21"/>
  <c r="I135" i="20"/>
  <c r="J44" i="28" s="1"/>
  <c r="O95" i="19"/>
  <c r="N95" i="24"/>
  <c r="J148" i="22"/>
  <c r="K62" i="30" s="1"/>
  <c r="N44" i="18"/>
  <c r="O44" i="18" s="1"/>
  <c r="N46" i="18"/>
  <c r="O46" i="18" s="1"/>
  <c r="O43" i="18"/>
  <c r="M46" i="23"/>
  <c r="N43" i="23"/>
  <c r="M44" i="23"/>
  <c r="K94" i="25"/>
  <c r="J159" i="17"/>
  <c r="J160" i="17" s="1"/>
  <c r="K52" i="17"/>
  <c r="J53" i="17"/>
  <c r="H5" i="25"/>
  <c r="N125" i="24"/>
  <c r="O28" i="32" s="1"/>
  <c r="P28" i="32" s="1"/>
  <c r="N123" i="22"/>
  <c r="O26" i="30" s="1"/>
  <c r="L58" i="24"/>
  <c r="K136" i="24"/>
  <c r="L38" i="32" s="1"/>
  <c r="C131" i="23"/>
  <c r="N105" i="24"/>
  <c r="N76" i="18"/>
  <c r="O105" i="19"/>
  <c r="N125" i="23"/>
  <c r="O28" i="31" s="1"/>
  <c r="I54" i="23"/>
  <c r="J99" i="31" s="1"/>
  <c r="I50" i="23"/>
  <c r="J63" i="31" s="1"/>
  <c r="N123" i="20"/>
  <c r="O26" i="28" s="1"/>
  <c r="M67" i="20"/>
  <c r="M69" i="20" s="1"/>
  <c r="L29" i="24"/>
  <c r="L158" i="22"/>
  <c r="M103" i="30" s="1"/>
  <c r="M69" i="23"/>
  <c r="O67" i="23"/>
  <c r="O76" i="21"/>
  <c r="H135" i="19"/>
  <c r="I44" i="27" s="1"/>
  <c r="I45" i="27" s="1"/>
  <c r="J159" i="18"/>
  <c r="J53" i="18"/>
  <c r="K98" i="26" s="1"/>
  <c r="K52" i="18"/>
  <c r="L94" i="26" s="1"/>
  <c r="M124" i="19"/>
  <c r="N27" i="27" s="1"/>
  <c r="H55" i="21"/>
  <c r="L158" i="23"/>
  <c r="M103" i="31" s="1"/>
  <c r="L58" i="23"/>
  <c r="K136" i="23"/>
  <c r="L38" i="31" s="1"/>
  <c r="M44" i="22"/>
  <c r="N43" i="22"/>
  <c r="M46" i="22"/>
  <c r="L51" i="20"/>
  <c r="M97" i="28" s="1"/>
  <c r="M47" i="20"/>
  <c r="O126" i="20" l="1"/>
  <c r="M126" i="19"/>
  <c r="N29" i="27" s="1"/>
  <c r="M137" i="18"/>
  <c r="N43" i="26" s="1"/>
  <c r="N58" i="31"/>
  <c r="N6" i="31"/>
  <c r="P26" i="28"/>
  <c r="M126" i="21"/>
  <c r="N29" i="29" s="1"/>
  <c r="N6" i="26"/>
  <c r="N58" i="26"/>
  <c r="N31" i="27"/>
  <c r="O26" i="27"/>
  <c r="O123" i="19"/>
  <c r="M126" i="23"/>
  <c r="N29" i="31" s="1"/>
  <c r="N31" i="31" s="1"/>
  <c r="N67" i="19"/>
  <c r="P26" i="26"/>
  <c r="N6" i="28"/>
  <c r="N58" i="28"/>
  <c r="N46" i="21"/>
  <c r="O46" i="21" s="1"/>
  <c r="N44" i="21"/>
  <c r="O44" i="21" s="1"/>
  <c r="M58" i="31"/>
  <c r="M6" i="31"/>
  <c r="L96" i="18"/>
  <c r="M10" i="26" s="1"/>
  <c r="M158" i="24"/>
  <c r="N103" i="32" s="1"/>
  <c r="L96" i="20"/>
  <c r="M10" i="28" s="1"/>
  <c r="M137" i="20"/>
  <c r="N43" i="28" s="1"/>
  <c r="J55" i="24"/>
  <c r="K5" i="32" s="1"/>
  <c r="K99" i="32"/>
  <c r="M96" i="22"/>
  <c r="N10" i="30" s="1"/>
  <c r="N43" i="30"/>
  <c r="J45" i="28"/>
  <c r="J55" i="20"/>
  <c r="K5" i="28" s="1"/>
  <c r="K99" i="28"/>
  <c r="I55" i="19"/>
  <c r="J5" i="27" s="1"/>
  <c r="J99" i="27"/>
  <c r="I55" i="18"/>
  <c r="J5" i="26" s="1"/>
  <c r="J99" i="26"/>
  <c r="I149" i="21"/>
  <c r="N123" i="17"/>
  <c r="O64" i="25"/>
  <c r="P64" i="25" s="1"/>
  <c r="L6" i="25"/>
  <c r="L67" i="17"/>
  <c r="L69" i="17" s="1"/>
  <c r="M6" i="25" s="1"/>
  <c r="M26" i="25"/>
  <c r="K27" i="25"/>
  <c r="K31" i="25" s="1"/>
  <c r="K124" i="17"/>
  <c r="J127" i="17"/>
  <c r="M58" i="29"/>
  <c r="L127" i="23"/>
  <c r="L127" i="19"/>
  <c r="M69" i="22"/>
  <c r="M69" i="24"/>
  <c r="M69" i="21"/>
  <c r="N6" i="29" s="1"/>
  <c r="O131" i="24"/>
  <c r="N163" i="18"/>
  <c r="O88" i="26" s="1"/>
  <c r="M69" i="19"/>
  <c r="P28" i="30"/>
  <c r="O125" i="22"/>
  <c r="N68" i="22"/>
  <c r="P12" i="4"/>
  <c r="O12" i="4" s="1"/>
  <c r="P12" i="5"/>
  <c r="O12" i="5" s="1"/>
  <c r="P14" i="8"/>
  <c r="O14" i="8" s="1"/>
  <c r="W93" i="1"/>
  <c r="W67" i="1"/>
  <c r="W41" i="1"/>
  <c r="P13" i="3" s="1"/>
  <c r="O13" i="3" s="1"/>
  <c r="W15" i="1"/>
  <c r="P13" i="2" s="1"/>
  <c r="O13" i="2" s="1"/>
  <c r="L52" i="19"/>
  <c r="M94" i="27" s="1"/>
  <c r="K53" i="19"/>
  <c r="L98" i="27" s="1"/>
  <c r="K159" i="19"/>
  <c r="K160" i="19" s="1"/>
  <c r="O163" i="23"/>
  <c r="P88" i="31" s="1"/>
  <c r="M137" i="24"/>
  <c r="N43" i="32" s="1"/>
  <c r="L96" i="24"/>
  <c r="M10" i="32" s="1"/>
  <c r="J50" i="23"/>
  <c r="K63" i="31" s="1"/>
  <c r="J54" i="23"/>
  <c r="O67" i="19"/>
  <c r="N58" i="21"/>
  <c r="M136" i="21"/>
  <c r="N158" i="20"/>
  <c r="O103" i="28" s="1"/>
  <c r="P103" i="28" s="1"/>
  <c r="O65" i="17"/>
  <c r="N163" i="19"/>
  <c r="O88" i="27" s="1"/>
  <c r="M58" i="23"/>
  <c r="L136" i="23"/>
  <c r="M38" i="31" s="1"/>
  <c r="N124" i="19"/>
  <c r="O27" i="27" s="1"/>
  <c r="P27" i="27" s="1"/>
  <c r="M127" i="19"/>
  <c r="I135" i="19"/>
  <c r="J44" i="27" s="1"/>
  <c r="J45" i="27" s="1"/>
  <c r="M158" i="22"/>
  <c r="N103" i="30" s="1"/>
  <c r="N163" i="24"/>
  <c r="O88" i="32" s="1"/>
  <c r="N67" i="24"/>
  <c r="O65" i="24"/>
  <c r="O94" i="24"/>
  <c r="J99" i="29"/>
  <c r="M103" i="29"/>
  <c r="O76" i="24"/>
  <c r="M43" i="29"/>
  <c r="M137" i="21"/>
  <c r="L96" i="21"/>
  <c r="M10" i="29" s="1"/>
  <c r="M124" i="18"/>
  <c r="N27" i="26" s="1"/>
  <c r="N31" i="26" s="1"/>
  <c r="L127" i="18"/>
  <c r="M158" i="23"/>
  <c r="N103" i="31" s="1"/>
  <c r="K148" i="23"/>
  <c r="L62" i="31" s="1"/>
  <c r="N47" i="20"/>
  <c r="M51" i="20"/>
  <c r="N97" i="28" s="1"/>
  <c r="P28" i="31"/>
  <c r="O125" i="23"/>
  <c r="O105" i="24"/>
  <c r="O123" i="22"/>
  <c r="M137" i="23"/>
  <c r="N43" i="31" s="1"/>
  <c r="L96" i="23"/>
  <c r="M10" i="31" s="1"/>
  <c r="L52" i="23"/>
  <c r="M94" i="31" s="1"/>
  <c r="K53" i="23"/>
  <c r="L98" i="31" s="1"/>
  <c r="K159" i="23"/>
  <c r="K160" i="23" s="1"/>
  <c r="O105" i="18"/>
  <c r="M137" i="19"/>
  <c r="N43" i="27" s="1"/>
  <c r="L96" i="19"/>
  <c r="M10" i="27" s="1"/>
  <c r="N137" i="22"/>
  <c r="O94" i="22"/>
  <c r="N68" i="19"/>
  <c r="O66" i="19"/>
  <c r="N44" i="19"/>
  <c r="O44" i="19" s="1"/>
  <c r="N46" i="19"/>
  <c r="O46" i="19" s="1"/>
  <c r="O43" i="19"/>
  <c r="N46" i="20"/>
  <c r="O46" i="20" s="1"/>
  <c r="N44" i="20"/>
  <c r="O44" i="20" s="1"/>
  <c r="O43" i="20"/>
  <c r="N88" i="29"/>
  <c r="K159" i="18"/>
  <c r="K160" i="18" s="1"/>
  <c r="K53" i="18"/>
  <c r="L98" i="26" s="1"/>
  <c r="L52" i="18"/>
  <c r="M94" i="26" s="1"/>
  <c r="M29" i="24"/>
  <c r="K148" i="24"/>
  <c r="L62" i="32" s="1"/>
  <c r="N163" i="22"/>
  <c r="O88" i="30" s="1"/>
  <c r="O94" i="21"/>
  <c r="M124" i="20"/>
  <c r="N27" i="28" s="1"/>
  <c r="N31" i="28" s="1"/>
  <c r="L127" i="20"/>
  <c r="M43" i="25"/>
  <c r="M137" i="17"/>
  <c r="L96" i="17"/>
  <c r="M10" i="25" s="1"/>
  <c r="O26" i="29"/>
  <c r="P26" i="29" s="1"/>
  <c r="O123" i="21"/>
  <c r="N44" i="24"/>
  <c r="O44" i="24" s="1"/>
  <c r="N46" i="24"/>
  <c r="O46" i="24" s="1"/>
  <c r="O43" i="24"/>
  <c r="I45" i="31"/>
  <c r="I135" i="23"/>
  <c r="J44" i="31" s="1"/>
  <c r="N67" i="22"/>
  <c r="O65" i="22"/>
  <c r="I45" i="30"/>
  <c r="I135" i="22"/>
  <c r="J44" i="30" s="1"/>
  <c r="I44" i="29"/>
  <c r="I45" i="29" s="1"/>
  <c r="O123" i="20"/>
  <c r="N67" i="20"/>
  <c r="L94" i="25"/>
  <c r="K159" i="17"/>
  <c r="K160" i="17" s="1"/>
  <c r="L52" i="17"/>
  <c r="K53" i="17"/>
  <c r="N46" i="22"/>
  <c r="O46" i="22" s="1"/>
  <c r="N44" i="22"/>
  <c r="O44" i="22" s="1"/>
  <c r="O43" i="22"/>
  <c r="J54" i="18"/>
  <c r="J50" i="18"/>
  <c r="K63" i="26" s="1"/>
  <c r="M58" i="24"/>
  <c r="L136" i="24"/>
  <c r="M38" i="32" s="1"/>
  <c r="O125" i="24"/>
  <c r="N46" i="23"/>
  <c r="O46" i="23" s="1"/>
  <c r="N44" i="23"/>
  <c r="O44" i="23" s="1"/>
  <c r="O43" i="23"/>
  <c r="N68" i="21"/>
  <c r="O66" i="21"/>
  <c r="O43" i="21"/>
  <c r="O51" i="24"/>
  <c r="M31" i="30"/>
  <c r="M124" i="22"/>
  <c r="N27" i="30" s="1"/>
  <c r="L127" i="22"/>
  <c r="N126" i="18"/>
  <c r="O29" i="26" s="1"/>
  <c r="P29" i="26" s="1"/>
  <c r="O68" i="18"/>
  <c r="K50" i="20"/>
  <c r="L63" i="28" s="1"/>
  <c r="K54" i="20"/>
  <c r="L99" i="28" s="1"/>
  <c r="K53" i="22"/>
  <c r="L98" i="30" s="1"/>
  <c r="K159" i="22"/>
  <c r="K160" i="22" s="1"/>
  <c r="L52" i="22"/>
  <c r="M94" i="30" s="1"/>
  <c r="J99" i="25"/>
  <c r="N163" i="20"/>
  <c r="O88" i="28" s="1"/>
  <c r="K148" i="22"/>
  <c r="L62" i="30" s="1"/>
  <c r="K98" i="29"/>
  <c r="J50" i="21"/>
  <c r="J135" i="21" s="1"/>
  <c r="J54" i="21"/>
  <c r="J55" i="21" s="1"/>
  <c r="K5" i="29" s="1"/>
  <c r="O105" i="20"/>
  <c r="H45" i="30"/>
  <c r="J160" i="18"/>
  <c r="D131" i="23"/>
  <c r="E131" i="23" s="1"/>
  <c r="F131" i="23" s="1"/>
  <c r="G131" i="23" s="1"/>
  <c r="H131" i="23" s="1"/>
  <c r="I131" i="23" s="1"/>
  <c r="J131" i="23" s="1"/>
  <c r="K131" i="23" s="1"/>
  <c r="L131" i="23" s="1"/>
  <c r="M131" i="23" s="1"/>
  <c r="N131" i="23" s="1"/>
  <c r="M103" i="25"/>
  <c r="N68" i="24"/>
  <c r="O66" i="24"/>
  <c r="O76" i="20"/>
  <c r="M52" i="20"/>
  <c r="N94" i="28" s="1"/>
  <c r="L159" i="20"/>
  <c r="L160" i="20" s="1"/>
  <c r="L53" i="20"/>
  <c r="M98" i="28" s="1"/>
  <c r="M124" i="24"/>
  <c r="N27" i="32" s="1"/>
  <c r="N31" i="32" s="1"/>
  <c r="L127" i="24"/>
  <c r="J50" i="22"/>
  <c r="K63" i="30" s="1"/>
  <c r="J54" i="22"/>
  <c r="K54" i="24"/>
  <c r="K50" i="24"/>
  <c r="L63" i="32" s="1"/>
  <c r="N88" i="25"/>
  <c r="N124" i="23"/>
  <c r="O27" i="31" s="1"/>
  <c r="M127" i="23"/>
  <c r="L136" i="22"/>
  <c r="M38" i="30" s="1"/>
  <c r="M58" i="22"/>
  <c r="L94" i="29"/>
  <c r="L52" i="21"/>
  <c r="K53" i="21"/>
  <c r="K159" i="21"/>
  <c r="K160" i="21" s="1"/>
  <c r="N51" i="19"/>
  <c r="O97" i="27" s="1"/>
  <c r="P97" i="27" s="1"/>
  <c r="O48" i="19"/>
  <c r="O95" i="24"/>
  <c r="J135" i="20"/>
  <c r="K44" i="28" s="1"/>
  <c r="K45" i="28" s="1"/>
  <c r="J50" i="19"/>
  <c r="K63" i="27" s="1"/>
  <c r="J54" i="19"/>
  <c r="E140" i="23"/>
  <c r="F48" i="31" s="1"/>
  <c r="N68" i="23"/>
  <c r="O66" i="23"/>
  <c r="M158" i="18"/>
  <c r="N103" i="26" s="1"/>
  <c r="N158" i="19"/>
  <c r="O103" i="27" s="1"/>
  <c r="P103" i="27" s="1"/>
  <c r="M27" i="29"/>
  <c r="M31" i="29" s="1"/>
  <c r="M124" i="21"/>
  <c r="L127" i="21"/>
  <c r="I135" i="18"/>
  <c r="J44" i="26" s="1"/>
  <c r="J45" i="26" s="1"/>
  <c r="J160" i="22"/>
  <c r="O94" i="19"/>
  <c r="F140" i="24"/>
  <c r="G48" i="32" s="1"/>
  <c r="J135" i="24"/>
  <c r="K44" i="32" s="1"/>
  <c r="I5" i="29"/>
  <c r="I55" i="23"/>
  <c r="J5" i="31" s="1"/>
  <c r="O76" i="18"/>
  <c r="K98" i="25"/>
  <c r="J50" i="17"/>
  <c r="J54" i="17"/>
  <c r="J55" i="17" s="1"/>
  <c r="K5" i="25" s="1"/>
  <c r="I55" i="22"/>
  <c r="J5" i="30" s="1"/>
  <c r="J160" i="19"/>
  <c r="I55" i="21"/>
  <c r="J5" i="29" s="1"/>
  <c r="N67" i="21"/>
  <c r="O28" i="25"/>
  <c r="P28" i="25" s="1"/>
  <c r="O125" i="17"/>
  <c r="N68" i="17"/>
  <c r="L53" i="24"/>
  <c r="M98" i="32" s="1"/>
  <c r="L159" i="24"/>
  <c r="L160" i="24" s="1"/>
  <c r="M52" i="24"/>
  <c r="N94" i="32" s="1"/>
  <c r="M38" i="29"/>
  <c r="L148" i="21"/>
  <c r="M62" i="29" s="1"/>
  <c r="O123" i="18"/>
  <c r="N67" i="18"/>
  <c r="N51" i="23"/>
  <c r="O97" i="31" s="1"/>
  <c r="O47" i="23"/>
  <c r="N158" i="24" l="1"/>
  <c r="O103" i="32" s="1"/>
  <c r="P103" i="32" s="1"/>
  <c r="M96" i="18"/>
  <c r="N10" i="26" s="1"/>
  <c r="N137" i="18"/>
  <c r="O43" i="26" s="1"/>
  <c r="P43" i="26" s="1"/>
  <c r="N58" i="27"/>
  <c r="N6" i="27"/>
  <c r="N58" i="32"/>
  <c r="N6" i="32"/>
  <c r="P26" i="27"/>
  <c r="N6" i="30"/>
  <c r="N58" i="30"/>
  <c r="M96" i="20"/>
  <c r="N10" i="28" s="1"/>
  <c r="N137" i="20"/>
  <c r="O43" i="28" s="1"/>
  <c r="P43" i="28" s="1"/>
  <c r="K55" i="24"/>
  <c r="L5" i="32" s="1"/>
  <c r="L99" i="32"/>
  <c r="K45" i="32"/>
  <c r="J55" i="23"/>
  <c r="K5" i="31" s="1"/>
  <c r="K99" i="31"/>
  <c r="N96" i="22"/>
  <c r="O10" i="30" s="1"/>
  <c r="O43" i="30"/>
  <c r="J55" i="22"/>
  <c r="K5" i="30" s="1"/>
  <c r="K99" i="30"/>
  <c r="J55" i="19"/>
  <c r="K5" i="27" s="1"/>
  <c r="K99" i="27"/>
  <c r="J55" i="18"/>
  <c r="K5" i="26" s="1"/>
  <c r="K99" i="26"/>
  <c r="J149" i="21"/>
  <c r="M58" i="25"/>
  <c r="N58" i="29"/>
  <c r="L124" i="17"/>
  <c r="K127" i="17"/>
  <c r="L27" i="25"/>
  <c r="L31" i="25" s="1"/>
  <c r="N26" i="25"/>
  <c r="M67" i="17"/>
  <c r="M69" i="17" s="1"/>
  <c r="N58" i="25" s="1"/>
  <c r="N126" i="22"/>
  <c r="O29" i="30" s="1"/>
  <c r="O68" i="22"/>
  <c r="O163" i="18"/>
  <c r="O131" i="23"/>
  <c r="P13" i="5"/>
  <c r="O13" i="5" s="1"/>
  <c r="P13" i="4"/>
  <c r="O13" i="4" s="1"/>
  <c r="W94" i="1"/>
  <c r="W16" i="1"/>
  <c r="P14" i="2" s="1"/>
  <c r="O14" i="2" s="1"/>
  <c r="W42" i="1"/>
  <c r="P14" i="3" s="1"/>
  <c r="O14" i="3" s="1"/>
  <c r="W68" i="1"/>
  <c r="O51" i="23"/>
  <c r="P97" i="31" s="1"/>
  <c r="K135" i="24"/>
  <c r="L44" i="32" s="1"/>
  <c r="L45" i="32" s="1"/>
  <c r="N27" i="29"/>
  <c r="N31" i="29" s="1"/>
  <c r="N124" i="21"/>
  <c r="M127" i="21"/>
  <c r="F140" i="23"/>
  <c r="G48" i="31" s="1"/>
  <c r="O88" i="25"/>
  <c r="O163" i="17"/>
  <c r="L159" i="18"/>
  <c r="L160" i="18" s="1"/>
  <c r="L53" i="18"/>
  <c r="M98" i="26" s="1"/>
  <c r="M52" i="18"/>
  <c r="N94" i="26" s="1"/>
  <c r="N126" i="19"/>
  <c r="O68" i="19"/>
  <c r="K54" i="23"/>
  <c r="K50" i="23"/>
  <c r="L63" i="31" s="1"/>
  <c r="P26" i="30"/>
  <c r="O163" i="24"/>
  <c r="O124" i="19"/>
  <c r="O158" i="19"/>
  <c r="M136" i="22"/>
  <c r="N38" i="30" s="1"/>
  <c r="N58" i="22"/>
  <c r="N124" i="24"/>
  <c r="O27" i="32" s="1"/>
  <c r="M127" i="24"/>
  <c r="N103" i="25"/>
  <c r="N31" i="30"/>
  <c r="N124" i="22"/>
  <c r="O27" i="30" s="1"/>
  <c r="M127" i="22"/>
  <c r="N126" i="21"/>
  <c r="O68" i="21"/>
  <c r="K50" i="18"/>
  <c r="L63" i="26" s="1"/>
  <c r="K54" i="18"/>
  <c r="M52" i="23"/>
  <c r="N94" i="31" s="1"/>
  <c r="L159" i="23"/>
  <c r="L160" i="23" s="1"/>
  <c r="L53" i="23"/>
  <c r="M98" i="31" s="1"/>
  <c r="O158" i="20"/>
  <c r="N38" i="29"/>
  <c r="M148" i="21"/>
  <c r="N62" i="29" s="1"/>
  <c r="N69" i="20"/>
  <c r="O67" i="20"/>
  <c r="M53" i="24"/>
  <c r="N98" i="32" s="1"/>
  <c r="N52" i="24"/>
  <c r="O94" i="32" s="1"/>
  <c r="P94" i="32" s="1"/>
  <c r="M159" i="24"/>
  <c r="M160" i="24" s="1"/>
  <c r="L148" i="24"/>
  <c r="M62" i="32" s="1"/>
  <c r="N43" i="25"/>
  <c r="N137" i="17"/>
  <c r="M96" i="17"/>
  <c r="N10" i="25" s="1"/>
  <c r="L148" i="23"/>
  <c r="M62" i="31" s="1"/>
  <c r="K99" i="29"/>
  <c r="K55" i="20"/>
  <c r="L5" i="28" s="1"/>
  <c r="M136" i="24"/>
  <c r="N38" i="32" s="1"/>
  <c r="N58" i="24"/>
  <c r="J45" i="31"/>
  <c r="J135" i="23"/>
  <c r="K44" i="31" s="1"/>
  <c r="O163" i="22"/>
  <c r="P88" i="30" s="1"/>
  <c r="O137" i="22"/>
  <c r="N51" i="20"/>
  <c r="O97" i="28" s="1"/>
  <c r="P97" i="28" s="1"/>
  <c r="O47" i="20"/>
  <c r="N158" i="22"/>
  <c r="O103" i="30" s="1"/>
  <c r="M136" i="23"/>
  <c r="N38" i="31" s="1"/>
  <c r="N58" i="23"/>
  <c r="N137" i="24"/>
  <c r="O43" i="32" s="1"/>
  <c r="M96" i="24"/>
  <c r="N10" i="32" s="1"/>
  <c r="K54" i="19"/>
  <c r="K50" i="19"/>
  <c r="L63" i="27" s="1"/>
  <c r="G140" i="24"/>
  <c r="H48" i="32" s="1"/>
  <c r="L50" i="20"/>
  <c r="M63" i="28" s="1"/>
  <c r="L54" i="20"/>
  <c r="L54" i="24"/>
  <c r="L50" i="24"/>
  <c r="M63" i="32" s="1"/>
  <c r="N124" i="18"/>
  <c r="O27" i="26" s="1"/>
  <c r="M127" i="18"/>
  <c r="N103" i="29"/>
  <c r="L159" i="19"/>
  <c r="L160" i="19" s="1"/>
  <c r="L53" i="19"/>
  <c r="M98" i="27" s="1"/>
  <c r="M52" i="19"/>
  <c r="N94" i="27" s="1"/>
  <c r="L148" i="22"/>
  <c r="M62" i="30" s="1"/>
  <c r="O163" i="20"/>
  <c r="J135" i="18"/>
  <c r="K44" i="26" s="1"/>
  <c r="K45" i="26" s="1"/>
  <c r="M94" i="29"/>
  <c r="M52" i="21"/>
  <c r="L53" i="21"/>
  <c r="L159" i="21"/>
  <c r="L160" i="21" s="1"/>
  <c r="M159" i="20"/>
  <c r="M160" i="20" s="1"/>
  <c r="N52" i="20"/>
  <c r="O94" i="28" s="1"/>
  <c r="P94" i="28" s="1"/>
  <c r="M53" i="20"/>
  <c r="N98" i="28" s="1"/>
  <c r="M52" i="22"/>
  <c r="N94" i="30" s="1"/>
  <c r="L159" i="22"/>
  <c r="L160" i="22" s="1"/>
  <c r="L53" i="22"/>
  <c r="M98" i="30" s="1"/>
  <c r="J44" i="29"/>
  <c r="J45" i="29" s="1"/>
  <c r="N124" i="20"/>
  <c r="O27" i="28" s="1"/>
  <c r="M127" i="20"/>
  <c r="N43" i="29"/>
  <c r="N137" i="21"/>
  <c r="M96" i="21"/>
  <c r="N10" i="29" s="1"/>
  <c r="N69" i="24"/>
  <c r="O67" i="24"/>
  <c r="J135" i="19"/>
  <c r="K44" i="27" s="1"/>
  <c r="K45" i="27" s="1"/>
  <c r="O163" i="19"/>
  <c r="N69" i="19"/>
  <c r="O51" i="19"/>
  <c r="O124" i="23"/>
  <c r="L98" i="25"/>
  <c r="K54" i="17"/>
  <c r="K55" i="17" s="1"/>
  <c r="L5" i="25" s="1"/>
  <c r="K50" i="17"/>
  <c r="O88" i="29"/>
  <c r="O163" i="21"/>
  <c r="N137" i="19"/>
  <c r="O43" i="27" s="1"/>
  <c r="P43" i="27" s="1"/>
  <c r="M96" i="19"/>
  <c r="N10" i="27" s="1"/>
  <c r="N137" i="23"/>
  <c r="O43" i="31" s="1"/>
  <c r="M96" i="23"/>
  <c r="N10" i="31" s="1"/>
  <c r="N136" i="21"/>
  <c r="O58" i="21"/>
  <c r="N69" i="18"/>
  <c r="O67" i="18"/>
  <c r="N158" i="18"/>
  <c r="O103" i="26" s="1"/>
  <c r="P103" i="26" s="1"/>
  <c r="L98" i="29"/>
  <c r="K54" i="21"/>
  <c r="K55" i="21" s="1"/>
  <c r="L5" i="29" s="1"/>
  <c r="K50" i="21"/>
  <c r="K135" i="21" s="1"/>
  <c r="N126" i="24"/>
  <c r="O29" i="32" s="1"/>
  <c r="P29" i="32" s="1"/>
  <c r="O68" i="24"/>
  <c r="N126" i="17"/>
  <c r="O68" i="17"/>
  <c r="K99" i="25"/>
  <c r="N69" i="21"/>
  <c r="O67" i="21"/>
  <c r="N126" i="23"/>
  <c r="O68" i="23"/>
  <c r="N69" i="23"/>
  <c r="K135" i="20"/>
  <c r="L44" i="28" s="1"/>
  <c r="L45" i="28" s="1"/>
  <c r="K54" i="22"/>
  <c r="K50" i="22"/>
  <c r="L63" i="30" s="1"/>
  <c r="O126" i="18"/>
  <c r="M94" i="25"/>
  <c r="M52" i="17"/>
  <c r="L159" i="17"/>
  <c r="L160" i="17" s="1"/>
  <c r="L53" i="17"/>
  <c r="J45" i="30"/>
  <c r="J135" i="22"/>
  <c r="K44" i="30" s="1"/>
  <c r="N69" i="22"/>
  <c r="O67" i="22"/>
  <c r="N29" i="24"/>
  <c r="N158" i="23"/>
  <c r="O103" i="31" s="1"/>
  <c r="N96" i="18" l="1"/>
  <c r="O10" i="26" s="1"/>
  <c r="O158" i="24"/>
  <c r="O137" i="18"/>
  <c r="N96" i="20"/>
  <c r="O10" i="28" s="1"/>
  <c r="O58" i="31"/>
  <c r="O6" i="31"/>
  <c r="P27" i="26"/>
  <c r="O31" i="26"/>
  <c r="P31" i="26" s="1"/>
  <c r="O58" i="27"/>
  <c r="P58" i="27" s="1"/>
  <c r="O6" i="27"/>
  <c r="N127" i="19"/>
  <c r="O29" i="27"/>
  <c r="O58" i="30"/>
  <c r="O6" i="30"/>
  <c r="N127" i="23"/>
  <c r="O29" i="31"/>
  <c r="P29" i="31" s="1"/>
  <c r="O6" i="32"/>
  <c r="O58" i="32"/>
  <c r="P58" i="32" s="1"/>
  <c r="O58" i="28"/>
  <c r="P58" i="28" s="1"/>
  <c r="O6" i="28"/>
  <c r="O58" i="26"/>
  <c r="P58" i="26" s="1"/>
  <c r="O6" i="26"/>
  <c r="P27" i="28"/>
  <c r="O31" i="28"/>
  <c r="P31" i="28" s="1"/>
  <c r="P27" i="32"/>
  <c r="O31" i="32"/>
  <c r="P31" i="32" s="1"/>
  <c r="O137" i="20"/>
  <c r="P43" i="32"/>
  <c r="L55" i="24"/>
  <c r="M5" i="32" s="1"/>
  <c r="M99" i="32"/>
  <c r="K55" i="23"/>
  <c r="L5" i="31" s="1"/>
  <c r="L99" i="31"/>
  <c r="O96" i="22"/>
  <c r="P10" i="30" s="1"/>
  <c r="K55" i="22"/>
  <c r="L5" i="30" s="1"/>
  <c r="L99" i="30"/>
  <c r="L55" i="20"/>
  <c r="M5" i="28" s="1"/>
  <c r="M99" i="28"/>
  <c r="K55" i="19"/>
  <c r="L5" i="27" s="1"/>
  <c r="L99" i="27"/>
  <c r="K55" i="18"/>
  <c r="L5" i="26" s="1"/>
  <c r="L99" i="26"/>
  <c r="K149" i="21"/>
  <c r="N6" i="25"/>
  <c r="N67" i="17"/>
  <c r="O123" i="17"/>
  <c r="O26" i="25"/>
  <c r="P26" i="25" s="1"/>
  <c r="M27" i="25"/>
  <c r="M31" i="25" s="1"/>
  <c r="M124" i="17"/>
  <c r="L127" i="17"/>
  <c r="P29" i="30"/>
  <c r="O126" i="22"/>
  <c r="P14" i="4"/>
  <c r="O14" i="4" s="1"/>
  <c r="P14" i="5"/>
  <c r="O14" i="5" s="1"/>
  <c r="O51" i="20"/>
  <c r="O69" i="20"/>
  <c r="P6" i="28" s="1"/>
  <c r="O103" i="25"/>
  <c r="P103" i="25" s="1"/>
  <c r="O158" i="17"/>
  <c r="O126" i="19"/>
  <c r="O27" i="29"/>
  <c r="P27" i="29" s="1"/>
  <c r="O124" i="21"/>
  <c r="N127" i="21"/>
  <c r="O124" i="22"/>
  <c r="N127" i="22"/>
  <c r="O43" i="29"/>
  <c r="P43" i="29" s="1"/>
  <c r="O137" i="21"/>
  <c r="N96" i="21"/>
  <c r="L50" i="22"/>
  <c r="M63" i="30" s="1"/>
  <c r="L54" i="22"/>
  <c r="M54" i="20"/>
  <c r="N99" i="28" s="1"/>
  <c r="M50" i="20"/>
  <c r="N63" i="28" s="1"/>
  <c r="N94" i="29"/>
  <c r="M159" i="21"/>
  <c r="M160" i="21" s="1"/>
  <c r="M53" i="21"/>
  <c r="N52" i="21"/>
  <c r="K135" i="18"/>
  <c r="L44" i="26" s="1"/>
  <c r="L45" i="26" s="1"/>
  <c r="K45" i="30"/>
  <c r="K135" i="22"/>
  <c r="L44" i="30" s="1"/>
  <c r="O69" i="23"/>
  <c r="L99" i="29"/>
  <c r="O69" i="18"/>
  <c r="P6" i="26" s="1"/>
  <c r="K135" i="19"/>
  <c r="L44" i="27" s="1"/>
  <c r="L45" i="27" s="1"/>
  <c r="N159" i="20"/>
  <c r="N53" i="20"/>
  <c r="O98" i="28" s="1"/>
  <c r="P98" i="28" s="1"/>
  <c r="O52" i="20"/>
  <c r="M159" i="19"/>
  <c r="M160" i="19" s="1"/>
  <c r="M53" i="19"/>
  <c r="N98" i="27" s="1"/>
  <c r="N52" i="19"/>
  <c r="O94" i="27" s="1"/>
  <c r="P94" i="27" s="1"/>
  <c r="L54" i="23"/>
  <c r="L50" i="23"/>
  <c r="M63" i="31" s="1"/>
  <c r="O29" i="22"/>
  <c r="O29" i="29"/>
  <c r="P29" i="29" s="1"/>
  <c r="O126" i="21"/>
  <c r="N136" i="22"/>
  <c r="O38" i="30" s="1"/>
  <c r="O58" i="22"/>
  <c r="O127" i="19"/>
  <c r="L135" i="24"/>
  <c r="M44" i="32" s="1"/>
  <c r="O96" i="18"/>
  <c r="P10" i="26" s="1"/>
  <c r="N52" i="22"/>
  <c r="O94" i="30" s="1"/>
  <c r="M159" i="22"/>
  <c r="M160" i="22" s="1"/>
  <c r="M53" i="22"/>
  <c r="N98" i="30" s="1"/>
  <c r="L50" i="19"/>
  <c r="M63" i="27" s="1"/>
  <c r="L54" i="19"/>
  <c r="N94" i="25"/>
  <c r="M159" i="17"/>
  <c r="M160" i="17" s="1"/>
  <c r="N52" i="17"/>
  <c r="M53" i="17"/>
  <c r="M98" i="29"/>
  <c r="L54" i="21"/>
  <c r="L55" i="21" s="1"/>
  <c r="M5" i="29" s="1"/>
  <c r="L50" i="21"/>
  <c r="L135" i="21" s="1"/>
  <c r="O58" i="29"/>
  <c r="P58" i="29" s="1"/>
  <c r="O6" i="29"/>
  <c r="O69" i="21"/>
  <c r="P27" i="31"/>
  <c r="N53" i="24"/>
  <c r="O98" i="32" s="1"/>
  <c r="P98" i="32" s="1"/>
  <c r="N159" i="24"/>
  <c r="O52" i="24"/>
  <c r="M148" i="22"/>
  <c r="N62" i="30" s="1"/>
  <c r="O29" i="25"/>
  <c r="P29" i="25" s="1"/>
  <c r="O126" i="17"/>
  <c r="O38" i="29"/>
  <c r="P38" i="29" s="1"/>
  <c r="N148" i="21"/>
  <c r="O136" i="21"/>
  <c r="O124" i="18"/>
  <c r="O127" i="18" s="1"/>
  <c r="N127" i="18"/>
  <c r="O124" i="20"/>
  <c r="O127" i="20" s="1"/>
  <c r="N127" i="20"/>
  <c r="O137" i="24"/>
  <c r="N96" i="24"/>
  <c r="O10" i="32" s="1"/>
  <c r="N136" i="23"/>
  <c r="O38" i="31" s="1"/>
  <c r="O58" i="23"/>
  <c r="K45" i="31"/>
  <c r="K135" i="23"/>
  <c r="L44" i="31" s="1"/>
  <c r="G140" i="23"/>
  <c r="H48" i="31" s="1"/>
  <c r="O29" i="23"/>
  <c r="O126" i="23"/>
  <c r="O127" i="23" s="1"/>
  <c r="O137" i="23"/>
  <c r="N96" i="23"/>
  <c r="O10" i="31" s="1"/>
  <c r="O69" i="19"/>
  <c r="P6" i="27" s="1"/>
  <c r="M50" i="24"/>
  <c r="N63" i="32" s="1"/>
  <c r="M54" i="24"/>
  <c r="M53" i="23"/>
  <c r="N98" i="31" s="1"/>
  <c r="M159" i="23"/>
  <c r="M160" i="23" s="1"/>
  <c r="N52" i="23"/>
  <c r="O94" i="31" s="1"/>
  <c r="O29" i="24"/>
  <c r="M98" i="25"/>
  <c r="L50" i="17"/>
  <c r="L54" i="17"/>
  <c r="L55" i="17" s="1"/>
  <c r="M5" i="25" s="1"/>
  <c r="O103" i="29"/>
  <c r="P103" i="29" s="1"/>
  <c r="O158" i="21"/>
  <c r="M148" i="23"/>
  <c r="N62" i="31" s="1"/>
  <c r="M53" i="18"/>
  <c r="N98" i="26" s="1"/>
  <c r="N52" i="18"/>
  <c r="O94" i="26" s="1"/>
  <c r="P94" i="26" s="1"/>
  <c r="M159" i="18"/>
  <c r="M160" i="18" s="1"/>
  <c r="O69" i="22"/>
  <c r="O124" i="24"/>
  <c r="N127" i="24"/>
  <c r="O158" i="23"/>
  <c r="P103" i="31" s="1"/>
  <c r="L135" i="20"/>
  <c r="M44" i="28" s="1"/>
  <c r="M45" i="28" s="1"/>
  <c r="N136" i="24"/>
  <c r="O38" i="32" s="1"/>
  <c r="P38" i="32" s="1"/>
  <c r="O58" i="24"/>
  <c r="O43" i="25"/>
  <c r="P43" i="25" s="1"/>
  <c r="O137" i="17"/>
  <c r="N96" i="17"/>
  <c r="L99" i="25"/>
  <c r="K44" i="29"/>
  <c r="K45" i="29" s="1"/>
  <c r="M148" i="24"/>
  <c r="N62" i="32" s="1"/>
  <c r="O126" i="24"/>
  <c r="O158" i="18"/>
  <c r="O137" i="19"/>
  <c r="N96" i="19"/>
  <c r="O10" i="27" s="1"/>
  <c r="O69" i="24"/>
  <c r="P6" i="32" s="1"/>
  <c r="H140" i="24"/>
  <c r="I48" i="32" s="1"/>
  <c r="O158" i="22"/>
  <c r="P103" i="30" s="1"/>
  <c r="P43" i="30"/>
  <c r="L50" i="18"/>
  <c r="M63" i="26" s="1"/>
  <c r="L54" i="18"/>
  <c r="O127" i="22" l="1"/>
  <c r="O96" i="20"/>
  <c r="P10" i="28" s="1"/>
  <c r="P6" i="31"/>
  <c r="P58" i="31"/>
  <c r="P29" i="27"/>
  <c r="O31" i="27"/>
  <c r="P31" i="27" s="1"/>
  <c r="P58" i="30"/>
  <c r="P6" i="30"/>
  <c r="M45" i="32"/>
  <c r="M55" i="24"/>
  <c r="N5" i="32" s="1"/>
  <c r="N99" i="32"/>
  <c r="L55" i="23"/>
  <c r="M5" i="31" s="1"/>
  <c r="M99" i="31"/>
  <c r="L55" i="22"/>
  <c r="M5" i="30" s="1"/>
  <c r="M99" i="30"/>
  <c r="L55" i="19"/>
  <c r="M5" i="27" s="1"/>
  <c r="M99" i="27"/>
  <c r="L55" i="18"/>
  <c r="M5" i="26" s="1"/>
  <c r="M99" i="26"/>
  <c r="L149" i="21"/>
  <c r="N124" i="17"/>
  <c r="N27" i="25"/>
  <c r="N31" i="25" s="1"/>
  <c r="M127" i="17"/>
  <c r="N69" i="17"/>
  <c r="O67" i="17"/>
  <c r="O127" i="24"/>
  <c r="P31" i="31"/>
  <c r="O96" i="19"/>
  <c r="P10" i="27" s="1"/>
  <c r="O10" i="25"/>
  <c r="O96" i="17"/>
  <c r="P10" i="25" s="1"/>
  <c r="H140" i="23"/>
  <c r="I48" i="31" s="1"/>
  <c r="N160" i="24"/>
  <c r="O160" i="24" s="1"/>
  <c r="O159" i="24"/>
  <c r="P43" i="31"/>
  <c r="N50" i="24"/>
  <c r="O63" i="32" s="1"/>
  <c r="P63" i="32" s="1"/>
  <c r="N54" i="24"/>
  <c r="O53" i="24"/>
  <c r="N98" i="25"/>
  <c r="M50" i="17"/>
  <c r="M54" i="17"/>
  <c r="M55" i="17" s="1"/>
  <c r="N5" i="25" s="1"/>
  <c r="N148" i="22"/>
  <c r="O62" i="30" s="1"/>
  <c r="O136" i="22"/>
  <c r="L135" i="19"/>
  <c r="M44" i="27" s="1"/>
  <c r="M45" i="27" s="1"/>
  <c r="M55" i="20"/>
  <c r="N5" i="28" s="1"/>
  <c r="L135" i="18"/>
  <c r="M44" i="26" s="1"/>
  <c r="M45" i="26" s="1"/>
  <c r="O127" i="21"/>
  <c r="L45" i="31"/>
  <c r="L135" i="23"/>
  <c r="M44" i="31" s="1"/>
  <c r="O62" i="29"/>
  <c r="P62" i="29" s="1"/>
  <c r="O148" i="21"/>
  <c r="M50" i="19"/>
  <c r="N63" i="27" s="1"/>
  <c r="M54" i="19"/>
  <c r="L45" i="30"/>
  <c r="L135" i="22"/>
  <c r="M44" i="30" s="1"/>
  <c r="O31" i="29"/>
  <c r="P31" i="29" s="1"/>
  <c r="O94" i="25"/>
  <c r="P94" i="25" s="1"/>
  <c r="N159" i="17"/>
  <c r="N53" i="17"/>
  <c r="O52" i="17"/>
  <c r="N159" i="19"/>
  <c r="N53" i="19"/>
  <c r="O98" i="27" s="1"/>
  <c r="P98" i="27" s="1"/>
  <c r="O52" i="19"/>
  <c r="I140" i="24"/>
  <c r="J48" i="32" s="1"/>
  <c r="N148" i="24"/>
  <c r="O62" i="32" s="1"/>
  <c r="P62" i="32" s="1"/>
  <c r="O136" i="24"/>
  <c r="M54" i="22"/>
  <c r="M50" i="22"/>
  <c r="N63" i="30" s="1"/>
  <c r="N54" i="20"/>
  <c r="O99" i="28" s="1"/>
  <c r="P99" i="28" s="1"/>
  <c r="N50" i="20"/>
  <c r="O63" i="28" s="1"/>
  <c r="P63" i="28" s="1"/>
  <c r="O53" i="20"/>
  <c r="O94" i="29"/>
  <c r="P94" i="29" s="1"/>
  <c r="N159" i="21"/>
  <c r="N53" i="21"/>
  <c r="O52" i="21"/>
  <c r="P27" i="30"/>
  <c r="P31" i="30" s="1"/>
  <c r="O31" i="30"/>
  <c r="M135" i="24"/>
  <c r="N44" i="32" s="1"/>
  <c r="N45" i="32" s="1"/>
  <c r="N160" i="20"/>
  <c r="O160" i="20" s="1"/>
  <c r="O159" i="20"/>
  <c r="N98" i="29"/>
  <c r="M54" i="21"/>
  <c r="M55" i="21" s="1"/>
  <c r="N5" i="29" s="1"/>
  <c r="M50" i="21"/>
  <c r="M135" i="21" s="1"/>
  <c r="M135" i="20"/>
  <c r="N44" i="28" s="1"/>
  <c r="N45" i="28" s="1"/>
  <c r="O96" i="24"/>
  <c r="P10" i="32" s="1"/>
  <c r="N159" i="23"/>
  <c r="N53" i="23"/>
  <c r="O98" i="31" s="1"/>
  <c r="O52" i="23"/>
  <c r="P94" i="31" s="1"/>
  <c r="N148" i="23"/>
  <c r="O62" i="31" s="1"/>
  <c r="O136" i="23"/>
  <c r="L44" i="29"/>
  <c r="L45" i="29" s="1"/>
  <c r="N159" i="18"/>
  <c r="N53" i="18"/>
  <c r="O98" i="26" s="1"/>
  <c r="P98" i="26" s="1"/>
  <c r="O52" i="18"/>
  <c r="O31" i="31"/>
  <c r="P6" i="29"/>
  <c r="M99" i="29"/>
  <c r="N159" i="22"/>
  <c r="N53" i="22"/>
  <c r="O98" i="30" s="1"/>
  <c r="O52" i="22"/>
  <c r="P94" i="30" s="1"/>
  <c r="M50" i="18"/>
  <c r="N63" i="26" s="1"/>
  <c r="M54" i="18"/>
  <c r="M99" i="25"/>
  <c r="M54" i="23"/>
  <c r="M50" i="23"/>
  <c r="N63" i="31" s="1"/>
  <c r="O96" i="23"/>
  <c r="P10" i="31" s="1"/>
  <c r="O10" i="29"/>
  <c r="O96" i="21"/>
  <c r="P10" i="29" s="1"/>
  <c r="N55" i="24" l="1"/>
  <c r="O5" i="32" s="1"/>
  <c r="O99" i="32"/>
  <c r="P99" i="32" s="1"/>
  <c r="M55" i="23"/>
  <c r="N5" i="31" s="1"/>
  <c r="N99" i="31"/>
  <c r="M55" i="22"/>
  <c r="N5" i="30" s="1"/>
  <c r="N99" i="30"/>
  <c r="M55" i="19"/>
  <c r="N5" i="27" s="1"/>
  <c r="N99" i="27"/>
  <c r="M55" i="18"/>
  <c r="N5" i="26" s="1"/>
  <c r="N99" i="26"/>
  <c r="M149" i="21"/>
  <c r="O6" i="25"/>
  <c r="O69" i="17"/>
  <c r="P6" i="25" s="1"/>
  <c r="O58" i="25"/>
  <c r="P58" i="25" s="1"/>
  <c r="O27" i="25"/>
  <c r="O124" i="17"/>
  <c r="O127" i="17" s="1"/>
  <c r="N127" i="17"/>
  <c r="N50" i="22"/>
  <c r="O63" i="30" s="1"/>
  <c r="N54" i="22"/>
  <c r="O53" i="22"/>
  <c r="P98" i="30" s="1"/>
  <c r="N54" i="18"/>
  <c r="N50" i="18"/>
  <c r="O63" i="26" s="1"/>
  <c r="P63" i="26" s="1"/>
  <c r="O53" i="18"/>
  <c r="M44" i="29"/>
  <c r="M45" i="29" s="1"/>
  <c r="N135" i="20"/>
  <c r="O44" i="28" s="1"/>
  <c r="N135" i="24"/>
  <c r="O44" i="32" s="1"/>
  <c r="O45" i="32" s="1"/>
  <c r="P45" i="32" s="1"/>
  <c r="N160" i="22"/>
  <c r="O160" i="22" s="1"/>
  <c r="O159" i="22"/>
  <c r="N160" i="18"/>
  <c r="O160" i="18" s="1"/>
  <c r="O159" i="18"/>
  <c r="O98" i="29"/>
  <c r="P98" i="29" s="1"/>
  <c r="N50" i="21"/>
  <c r="N135" i="21" s="1"/>
  <c r="N54" i="21"/>
  <c r="N55" i="21" s="1"/>
  <c r="O53" i="21"/>
  <c r="O50" i="20"/>
  <c r="O148" i="24"/>
  <c r="N99" i="25"/>
  <c r="O54" i="20"/>
  <c r="O50" i="24"/>
  <c r="M45" i="30"/>
  <c r="M135" i="22"/>
  <c r="N44" i="30" s="1"/>
  <c r="M135" i="18"/>
  <c r="N44" i="26" s="1"/>
  <c r="N45" i="26" s="1"/>
  <c r="I140" i="23"/>
  <c r="J48" i="31" s="1"/>
  <c r="O148" i="23"/>
  <c r="P62" i="31" s="1"/>
  <c r="N50" i="23"/>
  <c r="O63" i="31" s="1"/>
  <c r="N54" i="23"/>
  <c r="O53" i="23"/>
  <c r="P98" i="31" s="1"/>
  <c r="N50" i="19"/>
  <c r="O63" i="27" s="1"/>
  <c r="P63" i="27" s="1"/>
  <c r="N54" i="19"/>
  <c r="O53" i="19"/>
  <c r="P38" i="31"/>
  <c r="N160" i="23"/>
  <c r="O160" i="23" s="1"/>
  <c r="O159" i="23"/>
  <c r="J140" i="24"/>
  <c r="K48" i="32" s="1"/>
  <c r="N160" i="19"/>
  <c r="O160" i="19" s="1"/>
  <c r="O159" i="19"/>
  <c r="O98" i="25"/>
  <c r="P98" i="25" s="1"/>
  <c r="N54" i="17"/>
  <c r="N55" i="17" s="1"/>
  <c r="N50" i="17"/>
  <c r="O53" i="17"/>
  <c r="M45" i="31"/>
  <c r="M135" i="23"/>
  <c r="N44" i="31" s="1"/>
  <c r="O148" i="22"/>
  <c r="P62" i="30" s="1"/>
  <c r="N160" i="21"/>
  <c r="O160" i="21" s="1"/>
  <c r="O159" i="21"/>
  <c r="O54" i="24"/>
  <c r="N55" i="20"/>
  <c r="O5" i="28" s="1"/>
  <c r="N99" i="29"/>
  <c r="N160" i="17"/>
  <c r="O160" i="17" s="1"/>
  <c r="O159" i="17"/>
  <c r="M135" i="19"/>
  <c r="N44" i="27" s="1"/>
  <c r="N45" i="27" s="1"/>
  <c r="P38" i="30"/>
  <c r="O55" i="24" l="1"/>
  <c r="P5" i="32" s="1"/>
  <c r="P44" i="32"/>
  <c r="N55" i="23"/>
  <c r="O5" i="31" s="1"/>
  <c r="O99" i="31"/>
  <c r="N55" i="22"/>
  <c r="O5" i="30" s="1"/>
  <c r="O99" i="30"/>
  <c r="O45" i="28"/>
  <c r="P45" i="28" s="1"/>
  <c r="P44" i="28"/>
  <c r="N55" i="19"/>
  <c r="O5" i="27" s="1"/>
  <c r="O99" i="27"/>
  <c r="P99" i="27" s="1"/>
  <c r="N55" i="18"/>
  <c r="O5" i="26" s="1"/>
  <c r="O99" i="26"/>
  <c r="P99" i="26" s="1"/>
  <c r="N149" i="21"/>
  <c r="O135" i="21"/>
  <c r="P27" i="25"/>
  <c r="O31" i="25"/>
  <c r="P31" i="25" s="1"/>
  <c r="N135" i="19"/>
  <c r="O44" i="27" s="1"/>
  <c r="O50" i="17"/>
  <c r="O50" i="18"/>
  <c r="O99" i="25"/>
  <c r="P99" i="25" s="1"/>
  <c r="O54" i="17"/>
  <c r="O54" i="18"/>
  <c r="O55" i="20"/>
  <c r="P5" i="28" s="1"/>
  <c r="N45" i="31"/>
  <c r="N135" i="23"/>
  <c r="O44" i="31" s="1"/>
  <c r="O54" i="23"/>
  <c r="P99" i="31" s="1"/>
  <c r="J140" i="23"/>
  <c r="K48" i="31" s="1"/>
  <c r="N135" i="18"/>
  <c r="O44" i="26" s="1"/>
  <c r="O5" i="29"/>
  <c r="O55" i="21"/>
  <c r="P5" i="29" s="1"/>
  <c r="O54" i="22"/>
  <c r="P99" i="30" s="1"/>
  <c r="O50" i="23"/>
  <c r="P63" i="31" s="1"/>
  <c r="O99" i="29"/>
  <c r="P99" i="29" s="1"/>
  <c r="O54" i="21"/>
  <c r="N44" i="29"/>
  <c r="N45" i="29" s="1"/>
  <c r="O50" i="22"/>
  <c r="P63" i="30" s="1"/>
  <c r="O50" i="21"/>
  <c r="O135" i="24"/>
  <c r="O54" i="19"/>
  <c r="K140" i="24"/>
  <c r="L48" i="32" s="1"/>
  <c r="O50" i="19"/>
  <c r="O5" i="25"/>
  <c r="O55" i="17"/>
  <c r="P5" i="25" s="1"/>
  <c r="N45" i="30"/>
  <c r="N135" i="22"/>
  <c r="O44" i="30" s="1"/>
  <c r="O135" i="20"/>
  <c r="O55" i="22" l="1"/>
  <c r="P5" i="30" s="1"/>
  <c r="O55" i="23"/>
  <c r="P5" i="31" s="1"/>
  <c r="O55" i="19"/>
  <c r="P5" i="27" s="1"/>
  <c r="O45" i="27"/>
  <c r="P45" i="27" s="1"/>
  <c r="P44" i="27"/>
  <c r="O45" i="26"/>
  <c r="P45" i="26" s="1"/>
  <c r="P44" i="26"/>
  <c r="O55" i="18"/>
  <c r="P5" i="26" s="1"/>
  <c r="L140" i="24"/>
  <c r="M48" i="32" s="1"/>
  <c r="O135" i="19"/>
  <c r="O135" i="22"/>
  <c r="O44" i="29"/>
  <c r="P44" i="29" s="1"/>
  <c r="O135" i="18"/>
  <c r="O135" i="23"/>
  <c r="K140" i="23"/>
  <c r="L48" i="31" s="1"/>
  <c r="P44" i="31" l="1"/>
  <c r="P45" i="31" s="1"/>
  <c r="O45" i="31"/>
  <c r="L140" i="23"/>
  <c r="M48" i="31" s="1"/>
  <c r="P44" i="30"/>
  <c r="P45" i="30" s="1"/>
  <c r="O45" i="30"/>
  <c r="O45" i="29"/>
  <c r="P45" i="29" s="1"/>
  <c r="M140" i="24"/>
  <c r="N48" i="32" s="1"/>
  <c r="N140" i="24" l="1"/>
  <c r="O48" i="32" s="1"/>
  <c r="P48" i="32" s="1"/>
  <c r="M140" i="23"/>
  <c r="N48" i="31" s="1"/>
  <c r="O140" i="24" l="1"/>
  <c r="N140" i="23"/>
  <c r="O48" i="31" s="1"/>
  <c r="O140" i="23" l="1"/>
  <c r="P48" i="31" l="1"/>
  <c r="C26" i="21" l="1"/>
  <c r="A60" i="17" l="1"/>
  <c r="A16" i="17" s="1"/>
  <c r="A136" i="17"/>
  <c r="A16" i="18"/>
  <c r="C58" i="18"/>
  <c r="B10" i="15"/>
  <c r="C58" i="17"/>
  <c r="C136" i="17" s="1"/>
  <c r="D38" i="25" s="1"/>
  <c r="C148" i="17" l="1"/>
  <c r="D62" i="25" s="1"/>
  <c r="C136" i="18"/>
  <c r="D38" i="26" s="1"/>
  <c r="D58" i="18"/>
  <c r="D40" i="25"/>
  <c r="D58" i="17"/>
  <c r="A16" i="19" l="1"/>
  <c r="C58" i="19"/>
  <c r="C148" i="18"/>
  <c r="D62" i="26" s="1"/>
  <c r="E58" i="18"/>
  <c r="D136" i="18"/>
  <c r="E38" i="26" s="1"/>
  <c r="E58" i="17"/>
  <c r="D136" i="17"/>
  <c r="D148" i="17" l="1"/>
  <c r="E38" i="25"/>
  <c r="D148" i="18"/>
  <c r="E62" i="26" s="1"/>
  <c r="E136" i="17"/>
  <c r="F58" i="17"/>
  <c r="A16" i="20"/>
  <c r="C58" i="20"/>
  <c r="E136" i="18"/>
  <c r="F38" i="26" s="1"/>
  <c r="F58" i="18"/>
  <c r="C136" i="19"/>
  <c r="D38" i="27" s="1"/>
  <c r="D58" i="19"/>
  <c r="C148" i="19" l="1"/>
  <c r="D62" i="27" s="1"/>
  <c r="E148" i="17"/>
  <c r="F62" i="25" s="1"/>
  <c r="F38" i="25"/>
  <c r="F136" i="18"/>
  <c r="G38" i="26" s="1"/>
  <c r="G58" i="18"/>
  <c r="E40" i="25"/>
  <c r="E148" i="18"/>
  <c r="F62" i="26" s="1"/>
  <c r="C136" i="20"/>
  <c r="D38" i="28" s="1"/>
  <c r="D58" i="20"/>
  <c r="D136" i="19"/>
  <c r="E38" i="27" s="1"/>
  <c r="E58" i="19"/>
  <c r="G58" i="17"/>
  <c r="F136" i="17"/>
  <c r="E62" i="25"/>
  <c r="C148" i="20" l="1"/>
  <c r="D62" i="28" s="1"/>
  <c r="F148" i="18"/>
  <c r="G62" i="26" s="1"/>
  <c r="F148" i="17"/>
  <c r="G62" i="25" s="1"/>
  <c r="G38" i="25"/>
  <c r="G136" i="17"/>
  <c r="H58" i="17"/>
  <c r="E58" i="20"/>
  <c r="D136" i="20"/>
  <c r="E38" i="28" s="1"/>
  <c r="D148" i="19"/>
  <c r="E62" i="27" s="1"/>
  <c r="F58" i="19"/>
  <c r="E136" i="19"/>
  <c r="F38" i="27" s="1"/>
  <c r="G136" i="18"/>
  <c r="H38" i="26" s="1"/>
  <c r="H58" i="18"/>
  <c r="G148" i="18" l="1"/>
  <c r="H62" i="26" s="1"/>
  <c r="E148" i="19"/>
  <c r="F62" i="27" s="1"/>
  <c r="H136" i="17"/>
  <c r="I58" i="17"/>
  <c r="F136" i="19"/>
  <c r="G38" i="27" s="1"/>
  <c r="G58" i="19"/>
  <c r="D148" i="20"/>
  <c r="E62" i="28" s="1"/>
  <c r="G148" i="17"/>
  <c r="H38" i="25"/>
  <c r="E136" i="20"/>
  <c r="F38" i="28" s="1"/>
  <c r="F58" i="20"/>
  <c r="H136" i="18"/>
  <c r="I38" i="26" s="1"/>
  <c r="I58" i="18"/>
  <c r="J58" i="18" l="1"/>
  <c r="I136" i="18"/>
  <c r="J38" i="26" s="1"/>
  <c r="I38" i="25"/>
  <c r="H148" i="17"/>
  <c r="I62" i="25" s="1"/>
  <c r="H148" i="18"/>
  <c r="I62" i="26" s="1"/>
  <c r="G58" i="20"/>
  <c r="F136" i="20"/>
  <c r="G38" i="28" s="1"/>
  <c r="H62" i="25"/>
  <c r="G136" i="19"/>
  <c r="H38" i="27" s="1"/>
  <c r="H58" i="19"/>
  <c r="E148" i="20"/>
  <c r="F62" i="28" s="1"/>
  <c r="F148" i="19"/>
  <c r="G62" i="27" s="1"/>
  <c r="I136" i="17"/>
  <c r="J58" i="17"/>
  <c r="H136" i="19" l="1"/>
  <c r="I38" i="27" s="1"/>
  <c r="I58" i="19"/>
  <c r="G148" i="19"/>
  <c r="H62" i="27" s="1"/>
  <c r="F148" i="20"/>
  <c r="G62" i="28" s="1"/>
  <c r="G136" i="20"/>
  <c r="H38" i="28" s="1"/>
  <c r="H58" i="20"/>
  <c r="K58" i="18"/>
  <c r="J136" i="18"/>
  <c r="K38" i="26" s="1"/>
  <c r="K58" i="17"/>
  <c r="J136" i="17"/>
  <c r="J38" i="25"/>
  <c r="I148" i="17"/>
  <c r="J62" i="25" s="1"/>
  <c r="I148" i="18"/>
  <c r="J62" i="26" s="1"/>
  <c r="K136" i="18" l="1"/>
  <c r="L38" i="26" s="1"/>
  <c r="L58" i="18"/>
  <c r="K38" i="25"/>
  <c r="J148" i="17"/>
  <c r="K62" i="25" s="1"/>
  <c r="G148" i="20"/>
  <c r="H62" i="28" s="1"/>
  <c r="I136" i="19"/>
  <c r="J38" i="27" s="1"/>
  <c r="J58" i="19"/>
  <c r="K136" i="17"/>
  <c r="L58" i="17"/>
  <c r="H148" i="19"/>
  <c r="I62" i="27" s="1"/>
  <c r="J148" i="18"/>
  <c r="K62" i="26" s="1"/>
  <c r="I58" i="20"/>
  <c r="H136" i="20"/>
  <c r="I38" i="28" s="1"/>
  <c r="L136" i="17" l="1"/>
  <c r="M58" i="17"/>
  <c r="M58" i="18"/>
  <c r="L136" i="18"/>
  <c r="M38" i="26" s="1"/>
  <c r="H148" i="20"/>
  <c r="I62" i="28" s="1"/>
  <c r="L38" i="25"/>
  <c r="K148" i="17"/>
  <c r="L62" i="25" s="1"/>
  <c r="K148" i="18"/>
  <c r="L62" i="26" s="1"/>
  <c r="J136" i="19"/>
  <c r="K38" i="27" s="1"/>
  <c r="K58" i="19"/>
  <c r="I136" i="20"/>
  <c r="J38" i="28" s="1"/>
  <c r="J58" i="20"/>
  <c r="I148" i="19"/>
  <c r="J62" i="27" s="1"/>
  <c r="L58" i="19" l="1"/>
  <c r="K136" i="19"/>
  <c r="L38" i="27" s="1"/>
  <c r="K58" i="20"/>
  <c r="J136" i="20"/>
  <c r="K38" i="28" s="1"/>
  <c r="L148" i="18"/>
  <c r="M62" i="26" s="1"/>
  <c r="N58" i="18"/>
  <c r="M136" i="18"/>
  <c r="N38" i="26" s="1"/>
  <c r="N58" i="17"/>
  <c r="M136" i="17"/>
  <c r="J148" i="19"/>
  <c r="K62" i="27" s="1"/>
  <c r="I148" i="20"/>
  <c r="J62" i="28" s="1"/>
  <c r="M38" i="25"/>
  <c r="L148" i="17"/>
  <c r="M62" i="25" s="1"/>
  <c r="J148" i="20" l="1"/>
  <c r="K62" i="28" s="1"/>
  <c r="N136" i="18"/>
  <c r="O38" i="26" s="1"/>
  <c r="P38" i="26" s="1"/>
  <c r="O58" i="18"/>
  <c r="N38" i="25"/>
  <c r="M148" i="17"/>
  <c r="N62" i="25" s="1"/>
  <c r="K148" i="19"/>
  <c r="L62" i="27" s="1"/>
  <c r="L58" i="20"/>
  <c r="K136" i="20"/>
  <c r="L38" i="28" s="1"/>
  <c r="N136" i="17"/>
  <c r="O58" i="17"/>
  <c r="M148" i="18"/>
  <c r="N62" i="26" s="1"/>
  <c r="L136" i="19"/>
  <c r="M38" i="27" s="1"/>
  <c r="M58" i="19"/>
  <c r="O38" i="25" l="1"/>
  <c r="N148" i="17"/>
  <c r="O136" i="17"/>
  <c r="N148" i="18"/>
  <c r="O62" i="26" s="1"/>
  <c r="P62" i="26" s="1"/>
  <c r="O136" i="18"/>
  <c r="N58" i="19"/>
  <c r="M136" i="19"/>
  <c r="N38" i="27" s="1"/>
  <c r="L148" i="19"/>
  <c r="M62" i="27" s="1"/>
  <c r="K148" i="20"/>
  <c r="L62" i="28" s="1"/>
  <c r="L136" i="20"/>
  <c r="M38" i="28" s="1"/>
  <c r="M58" i="20"/>
  <c r="P38" i="25" l="1"/>
  <c r="M148" i="19"/>
  <c r="N62" i="27" s="1"/>
  <c r="O148" i="18"/>
  <c r="O62" i="25"/>
  <c r="P62" i="25" s="1"/>
  <c r="O148" i="17"/>
  <c r="L148" i="20"/>
  <c r="M62" i="28" s="1"/>
  <c r="N136" i="19"/>
  <c r="O38" i="27" s="1"/>
  <c r="P38" i="27" s="1"/>
  <c r="O58" i="19"/>
  <c r="N58" i="20"/>
  <c r="M136" i="20"/>
  <c r="N38" i="28" s="1"/>
  <c r="N148" i="19" l="1"/>
  <c r="O62" i="27" s="1"/>
  <c r="P62" i="27" s="1"/>
  <c r="O136" i="19"/>
  <c r="M148" i="20"/>
  <c r="N62" i="28" s="1"/>
  <c r="N136" i="20"/>
  <c r="O38" i="28" s="1"/>
  <c r="P38" i="28" s="1"/>
  <c r="O58" i="20"/>
  <c r="O148" i="19" l="1"/>
  <c r="N148" i="20"/>
  <c r="O62" i="28" s="1"/>
  <c r="P62" i="28" s="1"/>
  <c r="O136" i="20"/>
  <c r="O148" i="20" l="1"/>
  <c r="A19" i="17" l="1"/>
  <c r="A97" i="17" l="1"/>
  <c r="A100" i="17" l="1"/>
  <c r="A102" i="17" s="1"/>
  <c r="C29" i="20"/>
  <c r="A141" i="17" l="1"/>
  <c r="A20" i="20"/>
  <c r="D29" i="20"/>
  <c r="E29" i="20" l="1"/>
  <c r="A19" i="20"/>
  <c r="C7" i="21" l="1"/>
  <c r="F29" i="20"/>
  <c r="G29" i="20" l="1"/>
  <c r="B17" i="16"/>
  <c r="B24" i="16" s="1"/>
  <c r="B36" i="16" l="1"/>
  <c r="C10" i="22" s="1"/>
  <c r="B48" i="16"/>
  <c r="C30" i="16"/>
  <c r="C54" i="16" s="1"/>
  <c r="D13" i="22" s="1"/>
  <c r="B35" i="15"/>
  <c r="B53" i="15"/>
  <c r="C13" i="17" s="1"/>
  <c r="C57" i="17" s="1"/>
  <c r="C9" i="17"/>
  <c r="B47" i="15"/>
  <c r="C23" i="15" s="1"/>
  <c r="B67" i="16"/>
  <c r="H29" i="20"/>
  <c r="D8" i="17" l="1"/>
  <c r="D168" i="17" s="1"/>
  <c r="C12" i="17"/>
  <c r="C170" i="17" s="1"/>
  <c r="B60" i="15"/>
  <c r="B123" i="15"/>
  <c r="C11" i="17" s="1"/>
  <c r="D85" i="25" s="1"/>
  <c r="B116" i="15"/>
  <c r="C161" i="20"/>
  <c r="D104" i="28" s="1"/>
  <c r="C161" i="17"/>
  <c r="D104" i="25" s="1"/>
  <c r="C161" i="18"/>
  <c r="D104" i="26" s="1"/>
  <c r="C161" i="19"/>
  <c r="D104" i="27" s="1"/>
  <c r="C23" i="16"/>
  <c r="C47" i="16" s="1"/>
  <c r="C9" i="23"/>
  <c r="C9" i="21"/>
  <c r="C9" i="22"/>
  <c r="C9" i="24"/>
  <c r="C15" i="21"/>
  <c r="C77" i="21" s="1"/>
  <c r="I29" i="20"/>
  <c r="C35" i="16" l="1"/>
  <c r="D29" i="16"/>
  <c r="D53" i="16" s="1"/>
  <c r="D8" i="22"/>
  <c r="D168" i="22" s="1"/>
  <c r="D8" i="21"/>
  <c r="D168" i="21" s="1"/>
  <c r="D8" i="24"/>
  <c r="D168" i="24" s="1"/>
  <c r="D8" i="23"/>
  <c r="D168" i="23" s="1"/>
  <c r="C10" i="17"/>
  <c r="C14" i="17"/>
  <c r="C108" i="21"/>
  <c r="D111" i="29" s="1"/>
  <c r="C108" i="23"/>
  <c r="D111" i="31" s="1"/>
  <c r="C108" i="24"/>
  <c r="D111" i="32" s="1"/>
  <c r="C13" i="21"/>
  <c r="C57" i="21" s="1"/>
  <c r="C57" i="24"/>
  <c r="C57" i="23"/>
  <c r="C57" i="22"/>
  <c r="B60" i="16"/>
  <c r="B74" i="16" s="1"/>
  <c r="C16" i="24" s="1"/>
  <c r="C12" i="21"/>
  <c r="C170" i="21" s="1"/>
  <c r="C108" i="22"/>
  <c r="D111" i="30" s="1"/>
  <c r="C161" i="24"/>
  <c r="D104" i="32" s="1"/>
  <c r="C118" i="24"/>
  <c r="C118" i="22"/>
  <c r="B123" i="16"/>
  <c r="C11" i="21" s="1"/>
  <c r="D85" i="29" s="1"/>
  <c r="B116" i="16"/>
  <c r="C161" i="21"/>
  <c r="D104" i="29" s="1"/>
  <c r="C161" i="22"/>
  <c r="D104" i="30" s="1"/>
  <c r="C161" i="23"/>
  <c r="D104" i="31" s="1"/>
  <c r="B57" i="16"/>
  <c r="C7" i="20"/>
  <c r="B117" i="16"/>
  <c r="J29" i="20"/>
  <c r="C75" i="23"/>
  <c r="C77" i="23"/>
  <c r="D117" i="31" s="1"/>
  <c r="C75" i="21"/>
  <c r="C75" i="24"/>
  <c r="C77" i="24"/>
  <c r="D117" i="32" s="1"/>
  <c r="B61" i="16"/>
  <c r="C12" i="22"/>
  <c r="C169" i="17" l="1"/>
  <c r="C172" i="17" s="1"/>
  <c r="D119" i="25" s="1"/>
  <c r="C171" i="17"/>
  <c r="C80" i="17"/>
  <c r="C82" i="17" s="1"/>
  <c r="C27" i="17"/>
  <c r="C165" i="17" s="1"/>
  <c r="D83" i="25" s="1"/>
  <c r="C119" i="17"/>
  <c r="D21" i="25" s="1"/>
  <c r="C106" i="17"/>
  <c r="C153" i="17" s="1"/>
  <c r="D112" i="25" s="1"/>
  <c r="C134" i="17"/>
  <c r="C59" i="17"/>
  <c r="C10" i="21"/>
  <c r="C119" i="21" s="1"/>
  <c r="B88" i="16"/>
  <c r="C17" i="23" s="1"/>
  <c r="C16" i="23"/>
  <c r="C16" i="21"/>
  <c r="C16" i="22"/>
  <c r="D22" i="32"/>
  <c r="C113" i="24"/>
  <c r="C150" i="24"/>
  <c r="D59" i="32" s="1"/>
  <c r="C18" i="21"/>
  <c r="C18" i="24"/>
  <c r="C18" i="22"/>
  <c r="C18" i="23"/>
  <c r="C14" i="22"/>
  <c r="C14" i="24"/>
  <c r="C14" i="21"/>
  <c r="C14" i="23"/>
  <c r="C109" i="24"/>
  <c r="C28" i="24"/>
  <c r="C119" i="24"/>
  <c r="C80" i="24"/>
  <c r="C82" i="24" s="1"/>
  <c r="C27" i="24"/>
  <c r="C171" i="24"/>
  <c r="C169" i="24"/>
  <c r="C172" i="24" s="1"/>
  <c r="D119" i="32" s="1"/>
  <c r="C106" i="24"/>
  <c r="D22" i="30"/>
  <c r="C113" i="22"/>
  <c r="C150" i="22"/>
  <c r="D59" i="30" s="1"/>
  <c r="C109" i="22"/>
  <c r="C28" i="22"/>
  <c r="C80" i="22"/>
  <c r="C82" i="22" s="1"/>
  <c r="C27" i="22"/>
  <c r="C171" i="22"/>
  <c r="C106" i="22"/>
  <c r="C119" i="22"/>
  <c r="C169" i="22"/>
  <c r="C172" i="22" s="1"/>
  <c r="D119" i="30" s="1"/>
  <c r="C170" i="22"/>
  <c r="B20" i="15"/>
  <c r="D117" i="29"/>
  <c r="K29" i="20"/>
  <c r="D110" i="25" l="1"/>
  <c r="C18" i="17"/>
  <c r="D3" i="25"/>
  <c r="C17" i="17"/>
  <c r="C17" i="21"/>
  <c r="C17" i="24"/>
  <c r="D115" i="25"/>
  <c r="C60" i="17"/>
  <c r="C71" i="17"/>
  <c r="C88" i="17" s="1"/>
  <c r="C17" i="22"/>
  <c r="C80" i="21"/>
  <c r="C82" i="21" s="1"/>
  <c r="C106" i="21"/>
  <c r="D110" i="29" s="1"/>
  <c r="C109" i="21"/>
  <c r="D118" i="29" s="1"/>
  <c r="C28" i="21"/>
  <c r="C171" i="21"/>
  <c r="C169" i="21"/>
  <c r="C172" i="21" s="1"/>
  <c r="D119" i="29" s="1"/>
  <c r="C27" i="21"/>
  <c r="D3" i="29" s="1"/>
  <c r="C114" i="24"/>
  <c r="D118" i="32" s="1"/>
  <c r="D3" i="32"/>
  <c r="C165" i="24"/>
  <c r="D83" i="32" s="1"/>
  <c r="D21" i="32"/>
  <c r="C147" i="24"/>
  <c r="D61" i="32" s="1"/>
  <c r="D21" i="29"/>
  <c r="C72" i="22"/>
  <c r="C59" i="22"/>
  <c r="C84" i="22" s="1"/>
  <c r="D4" i="30" s="1"/>
  <c r="D21" i="30"/>
  <c r="C114" i="22"/>
  <c r="D118" i="30" s="1"/>
  <c r="D110" i="32"/>
  <c r="C153" i="24"/>
  <c r="D112" i="32" s="1"/>
  <c r="C72" i="24"/>
  <c r="C59" i="24"/>
  <c r="C84" i="24" s="1"/>
  <c r="D4" i="32" s="1"/>
  <c r="C153" i="22"/>
  <c r="D112" i="30" s="1"/>
  <c r="D110" i="30"/>
  <c r="C134" i="21"/>
  <c r="C59" i="21"/>
  <c r="D3" i="30"/>
  <c r="C165" i="22"/>
  <c r="D83" i="30" s="1"/>
  <c r="C72" i="23"/>
  <c r="C59" i="23"/>
  <c r="L29" i="20"/>
  <c r="B70" i="15"/>
  <c r="C140" i="20"/>
  <c r="D48" i="28" s="1"/>
  <c r="O29" i="21"/>
  <c r="C16" i="17" l="1"/>
  <c r="D116" i="25"/>
  <c r="C153" i="21"/>
  <c r="D112" i="29" s="1"/>
  <c r="C165" i="21"/>
  <c r="D83" i="29" s="1"/>
  <c r="C84" i="21"/>
  <c r="D4" i="29" s="1"/>
  <c r="D71" i="23"/>
  <c r="D88" i="23" s="1"/>
  <c r="C134" i="23"/>
  <c r="C71" i="21"/>
  <c r="C88" i="21" s="1"/>
  <c r="C138" i="21"/>
  <c r="D115" i="32"/>
  <c r="C60" i="24"/>
  <c r="D116" i="32" s="1"/>
  <c r="C85" i="24"/>
  <c r="C134" i="24"/>
  <c r="D71" i="24"/>
  <c r="D88" i="24" s="1"/>
  <c r="D115" i="30"/>
  <c r="C60" i="22"/>
  <c r="D116" i="30" s="1"/>
  <c r="D115" i="31"/>
  <c r="C60" i="23"/>
  <c r="D116" i="31" s="1"/>
  <c r="D115" i="29"/>
  <c r="C85" i="21"/>
  <c r="C60" i="21"/>
  <c r="D116" i="29" s="1"/>
  <c r="D71" i="22"/>
  <c r="D88" i="22" s="1"/>
  <c r="C134" i="22"/>
  <c r="D140" i="20"/>
  <c r="E48" i="28" s="1"/>
  <c r="C131" i="20"/>
  <c r="F40" i="25"/>
  <c r="M29" i="20"/>
  <c r="C15" i="20"/>
  <c r="D39" i="32" l="1"/>
  <c r="D40" i="32" s="1"/>
  <c r="C149" i="24"/>
  <c r="D60" i="32" s="1"/>
  <c r="C138" i="24"/>
  <c r="C20" i="21"/>
  <c r="D78" i="29" s="1"/>
  <c r="C86" i="21"/>
  <c r="C91" i="21" s="1"/>
  <c r="C97" i="21" s="1"/>
  <c r="C98" i="21" s="1"/>
  <c r="D39" i="30"/>
  <c r="D40" i="30" s="1"/>
  <c r="C149" i="22"/>
  <c r="D60" i="30" s="1"/>
  <c r="C138" i="22"/>
  <c r="C89" i="21"/>
  <c r="D8" i="29" s="1"/>
  <c r="D7" i="29" s="1"/>
  <c r="C20" i="24"/>
  <c r="D78" i="32" s="1"/>
  <c r="C89" i="24"/>
  <c r="D8" i="32" s="1"/>
  <c r="C86" i="24"/>
  <c r="C91" i="24" s="1"/>
  <c r="C97" i="24" s="1"/>
  <c r="D39" i="31"/>
  <c r="D40" i="31" s="1"/>
  <c r="C149" i="23"/>
  <c r="D60" i="31" s="1"/>
  <c r="C138" i="23"/>
  <c r="N29" i="20"/>
  <c r="E140" i="20"/>
  <c r="F48" i="28" s="1"/>
  <c r="C75" i="20"/>
  <c r="C77" i="20"/>
  <c r="D117" i="28" s="1"/>
  <c r="D131" i="20"/>
  <c r="E131" i="20" s="1"/>
  <c r="F131" i="20" s="1"/>
  <c r="G131" i="20" s="1"/>
  <c r="H131" i="20" s="1"/>
  <c r="I131" i="20" s="1"/>
  <c r="J131" i="20" s="1"/>
  <c r="K131" i="20" s="1"/>
  <c r="L131" i="20" s="1"/>
  <c r="M131" i="20" s="1"/>
  <c r="N131" i="20" s="1"/>
  <c r="D9" i="32" l="1"/>
  <c r="D11" i="32" s="1"/>
  <c r="D7" i="32"/>
  <c r="D9" i="29"/>
  <c r="D11" i="29" s="1"/>
  <c r="C98" i="24"/>
  <c r="D57" i="32" s="1"/>
  <c r="D12" i="32"/>
  <c r="D106" i="32"/>
  <c r="F40" i="29"/>
  <c r="O29" i="20"/>
  <c r="D57" i="29"/>
  <c r="C100" i="21"/>
  <c r="C166" i="21"/>
  <c r="F60" i="29"/>
  <c r="F140" i="20"/>
  <c r="G48" i="28" s="1"/>
  <c r="D12" i="29"/>
  <c r="D106" i="29"/>
  <c r="O131" i="20"/>
  <c r="D13" i="29" l="1"/>
  <c r="D14" i="29" s="1"/>
  <c r="D13" i="32"/>
  <c r="D14" i="32" s="1"/>
  <c r="C102" i="21"/>
  <c r="D65" i="29"/>
  <c r="C112" i="24"/>
  <c r="D77" i="32" s="1"/>
  <c r="C100" i="24"/>
  <c r="C141" i="24" s="1"/>
  <c r="D49" i="32" s="1"/>
  <c r="D50" i="32" s="1"/>
  <c r="C166" i="24"/>
  <c r="D84" i="32" s="1"/>
  <c r="C151" i="24"/>
  <c r="D68" i="32"/>
  <c r="G140" i="20"/>
  <c r="H48" i="28" s="1"/>
  <c r="D84" i="29"/>
  <c r="C141" i="21"/>
  <c r="C117" i="24" l="1"/>
  <c r="D20" i="32" s="1"/>
  <c r="D23" i="32" s="1"/>
  <c r="C102" i="24"/>
  <c r="C142" i="24"/>
  <c r="C144" i="24" s="1"/>
  <c r="D52" i="32"/>
  <c r="D66" i="32"/>
  <c r="E67" i="32"/>
  <c r="H140" i="20"/>
  <c r="I48" i="28" s="1"/>
  <c r="D49" i="29"/>
  <c r="D7" i="24" l="1"/>
  <c r="C20" i="16" s="1"/>
  <c r="C120" i="24"/>
  <c r="C129" i="24" s="1"/>
  <c r="C111" i="24" s="1"/>
  <c r="D76" i="32" s="1"/>
  <c r="C110" i="24"/>
  <c r="D75" i="32" s="1"/>
  <c r="C154" i="24"/>
  <c r="D81" i="32" s="1"/>
  <c r="D33" i="32"/>
  <c r="I140" i="20"/>
  <c r="J48" i="28" s="1"/>
  <c r="D9" i="22" l="1"/>
  <c r="D9" i="24"/>
  <c r="D9" i="23"/>
  <c r="D9" i="21"/>
  <c r="D23" i="16"/>
  <c r="D47" i="16" s="1"/>
  <c r="C145" i="24"/>
  <c r="C70" i="16"/>
  <c r="D15" i="24" s="1"/>
  <c r="C155" i="24"/>
  <c r="D82" i="32" s="1"/>
  <c r="J140" i="20"/>
  <c r="K48" i="28" s="1"/>
  <c r="D35" i="16" l="1"/>
  <c r="E8" i="24"/>
  <c r="E168" i="24" s="1"/>
  <c r="E8" i="23"/>
  <c r="E168" i="23" s="1"/>
  <c r="E8" i="21"/>
  <c r="E168" i="21" s="1"/>
  <c r="E8" i="22"/>
  <c r="E168" i="22" s="1"/>
  <c r="D108" i="23"/>
  <c r="E111" i="31" s="1"/>
  <c r="D108" i="24"/>
  <c r="E111" i="32" s="1"/>
  <c r="C60" i="16"/>
  <c r="D12" i="21"/>
  <c r="D170" i="21" s="1"/>
  <c r="D108" i="21"/>
  <c r="E111" i="29" s="1"/>
  <c r="D13" i="21"/>
  <c r="D57" i="21" s="1"/>
  <c r="D57" i="22"/>
  <c r="D57" i="24"/>
  <c r="D161" i="22"/>
  <c r="E104" i="30" s="1"/>
  <c r="D161" i="23"/>
  <c r="E104" i="31" s="1"/>
  <c r="D161" i="21"/>
  <c r="E104" i="29" s="1"/>
  <c r="C123" i="16"/>
  <c r="D11" i="21" s="1"/>
  <c r="E85" i="29" s="1"/>
  <c r="D161" i="24"/>
  <c r="E104" i="32" s="1"/>
  <c r="C116" i="16"/>
  <c r="D108" i="22"/>
  <c r="E111" i="30" s="1"/>
  <c r="D75" i="24"/>
  <c r="K140" i="20"/>
  <c r="L48" i="28" s="1"/>
  <c r="D18" i="23" l="1"/>
  <c r="D18" i="21"/>
  <c r="D18" i="24"/>
  <c r="D18" i="22"/>
  <c r="D14" i="21"/>
  <c r="D14" i="24"/>
  <c r="D14" i="22"/>
  <c r="D14" i="23"/>
  <c r="D10" i="21"/>
  <c r="D77" i="24"/>
  <c r="E117" i="32" s="1"/>
  <c r="L140" i="20"/>
  <c r="M48" i="28" s="1"/>
  <c r="D80" i="21" l="1"/>
  <c r="D119" i="21"/>
  <c r="D171" i="21"/>
  <c r="D106" i="21"/>
  <c r="D27" i="21"/>
  <c r="D109" i="21"/>
  <c r="E118" i="29" s="1"/>
  <c r="D169" i="21"/>
  <c r="D172" i="21" s="1"/>
  <c r="E119" i="29" s="1"/>
  <c r="D28" i="21"/>
  <c r="D118" i="21"/>
  <c r="D72" i="24"/>
  <c r="D59" i="24"/>
  <c r="D72" i="22"/>
  <c r="D59" i="22"/>
  <c r="D134" i="21"/>
  <c r="D59" i="21"/>
  <c r="D72" i="23"/>
  <c r="D59" i="23"/>
  <c r="M140" i="20"/>
  <c r="N48" i="28" s="1"/>
  <c r="E3" i="29" l="1"/>
  <c r="D165" i="21"/>
  <c r="E83" i="29" s="1"/>
  <c r="E115" i="31"/>
  <c r="D153" i="21"/>
  <c r="E112" i="29" s="1"/>
  <c r="E110" i="29"/>
  <c r="E71" i="23"/>
  <c r="E88" i="23" s="1"/>
  <c r="D134" i="23"/>
  <c r="E115" i="32"/>
  <c r="D60" i="24"/>
  <c r="E116" i="32" s="1"/>
  <c r="D134" i="24"/>
  <c r="E71" i="24"/>
  <c r="E88" i="24" s="1"/>
  <c r="D82" i="21"/>
  <c r="D71" i="21"/>
  <c r="D88" i="21" s="1"/>
  <c r="D138" i="21"/>
  <c r="D84" i="21"/>
  <c r="E4" i="29" s="1"/>
  <c r="E115" i="30"/>
  <c r="D60" i="22"/>
  <c r="E116" i="30" s="1"/>
  <c r="E71" i="22"/>
  <c r="E88" i="22" s="1"/>
  <c r="D134" i="22"/>
  <c r="E21" i="29"/>
  <c r="D147" i="21"/>
  <c r="E61" i="29" s="1"/>
  <c r="E115" i="29"/>
  <c r="D60" i="21"/>
  <c r="E116" i="29" s="1"/>
  <c r="E22" i="29"/>
  <c r="N140" i="20"/>
  <c r="O48" i="28" s="1"/>
  <c r="P48" i="28" s="1"/>
  <c r="E39" i="30" l="1"/>
  <c r="E40" i="30" s="1"/>
  <c r="D149" i="22"/>
  <c r="E60" i="30" s="1"/>
  <c r="D138" i="22"/>
  <c r="E39" i="32"/>
  <c r="E40" i="32" s="1"/>
  <c r="D149" i="24"/>
  <c r="E60" i="32" s="1"/>
  <c r="D138" i="24"/>
  <c r="E39" i="31"/>
  <c r="E40" i="31" s="1"/>
  <c r="D149" i="23"/>
  <c r="E60" i="31" s="1"/>
  <c r="D138" i="23"/>
  <c r="G40" i="25"/>
  <c r="O140" i="20"/>
  <c r="G40" i="29" l="1"/>
  <c r="G60" i="29"/>
  <c r="E9" i="23" l="1"/>
  <c r="E23" i="16"/>
  <c r="E9" i="22"/>
  <c r="E9" i="21"/>
  <c r="E9" i="24"/>
  <c r="F8" i="21" l="1"/>
  <c r="F168" i="21" s="1"/>
  <c r="F8" i="23"/>
  <c r="F168" i="23" s="1"/>
  <c r="F8" i="22"/>
  <c r="F168" i="22" s="1"/>
  <c r="F8" i="24"/>
  <c r="F168" i="24" s="1"/>
  <c r="E108" i="24"/>
  <c r="F111" i="32" s="1"/>
  <c r="E108" i="21"/>
  <c r="F111" i="29" s="1"/>
  <c r="E12" i="21"/>
  <c r="E170" i="21" s="1"/>
  <c r="D60" i="16"/>
  <c r="E108" i="22"/>
  <c r="F111" i="30" s="1"/>
  <c r="E161" i="23"/>
  <c r="F104" i="31" s="1"/>
  <c r="E161" i="21"/>
  <c r="F104" i="29" s="1"/>
  <c r="E161" i="24"/>
  <c r="F104" i="32" s="1"/>
  <c r="D116" i="16"/>
  <c r="E161" i="22"/>
  <c r="F104" i="30" s="1"/>
  <c r="D123" i="16"/>
  <c r="E11" i="21" s="1"/>
  <c r="F85" i="29" s="1"/>
  <c r="E108" i="23"/>
  <c r="F111" i="31" s="1"/>
  <c r="E13" i="21"/>
  <c r="E57" i="21" s="1"/>
  <c r="E10" i="21" l="1"/>
  <c r="E27" i="21" s="1"/>
  <c r="E14" i="24"/>
  <c r="E14" i="23"/>
  <c r="E14" i="22"/>
  <c r="E14" i="21"/>
  <c r="E18" i="24"/>
  <c r="E18" i="21"/>
  <c r="E18" i="23"/>
  <c r="E18" i="22"/>
  <c r="E106" i="21" l="1"/>
  <c r="E153" i="21" s="1"/>
  <c r="F112" i="29" s="1"/>
  <c r="E169" i="21"/>
  <c r="E172" i="21" s="1"/>
  <c r="F119" i="29" s="1"/>
  <c r="E80" i="21"/>
  <c r="E82" i="21" s="1"/>
  <c r="E109" i="21"/>
  <c r="F118" i="29" s="1"/>
  <c r="E118" i="21"/>
  <c r="F22" i="29" s="1"/>
  <c r="E28" i="21"/>
  <c r="E119" i="21"/>
  <c r="E147" i="21" s="1"/>
  <c r="F61" i="29" s="1"/>
  <c r="E171" i="21"/>
  <c r="E72" i="22"/>
  <c r="E59" i="22"/>
  <c r="E134" i="21"/>
  <c r="E59" i="21"/>
  <c r="E72" i="23"/>
  <c r="E59" i="23"/>
  <c r="E59" i="24"/>
  <c r="E72" i="24"/>
  <c r="F3" i="29"/>
  <c r="E165" i="21"/>
  <c r="F83" i="29" s="1"/>
  <c r="F110" i="29" l="1"/>
  <c r="E113" i="21"/>
  <c r="E114" i="21" s="1"/>
  <c r="E150" i="21"/>
  <c r="F59" i="29" s="1"/>
  <c r="F21" i="29"/>
  <c r="E84" i="21"/>
  <c r="F4" i="29" s="1"/>
  <c r="F71" i="23"/>
  <c r="F88" i="23" s="1"/>
  <c r="E134" i="23"/>
  <c r="E71" i="21"/>
  <c r="E88" i="21" s="1"/>
  <c r="E138" i="21"/>
  <c r="F115" i="30"/>
  <c r="F115" i="31"/>
  <c r="F71" i="22"/>
  <c r="F88" i="22" s="1"/>
  <c r="E134" i="22"/>
  <c r="F71" i="24"/>
  <c r="F88" i="24" s="1"/>
  <c r="E134" i="24"/>
  <c r="F115" i="32"/>
  <c r="F115" i="29"/>
  <c r="E60" i="21"/>
  <c r="F116" i="29" s="1"/>
  <c r="F39" i="32" l="1"/>
  <c r="F40" i="32" s="1"/>
  <c r="E149" i="24"/>
  <c r="F60" i="32" s="1"/>
  <c r="E138" i="24"/>
  <c r="F39" i="31"/>
  <c r="F40" i="31" s="1"/>
  <c r="E149" i="23"/>
  <c r="F60" i="31" s="1"/>
  <c r="E138" i="23"/>
  <c r="F39" i="30"/>
  <c r="F40" i="30" s="1"/>
  <c r="E138" i="22"/>
  <c r="E149" i="22"/>
  <c r="F60" i="30" s="1"/>
  <c r="H40" i="25"/>
  <c r="H60" i="29" l="1"/>
  <c r="H40" i="29"/>
  <c r="I60" i="29" l="1"/>
  <c r="I40" i="25"/>
  <c r="I40" i="29"/>
  <c r="J60" i="29" l="1"/>
  <c r="J40" i="25"/>
  <c r="J40" i="29"/>
  <c r="K40" i="25" l="1"/>
  <c r="K40" i="29"/>
  <c r="K60" i="29"/>
  <c r="L60" i="29" l="1"/>
  <c r="L40" i="29"/>
  <c r="L40" i="25" l="1"/>
  <c r="M40" i="29" l="1"/>
  <c r="M60" i="29"/>
  <c r="M40" i="25" l="1"/>
  <c r="N60" i="29" l="1"/>
  <c r="N40" i="29"/>
  <c r="N40" i="25" l="1"/>
  <c r="O40" i="29" l="1"/>
  <c r="O60" i="29"/>
  <c r="P60" i="29" s="1"/>
  <c r="O149" i="21"/>
  <c r="P40" i="29" l="1"/>
  <c r="O40" i="25" l="1"/>
  <c r="P40" i="25" l="1"/>
  <c r="A29" i="18" l="1"/>
  <c r="D5" i="15" s="1"/>
  <c r="A118" i="18" l="1"/>
  <c r="A113" i="18" s="1"/>
  <c r="A28" i="18"/>
  <c r="A84" i="18" l="1"/>
  <c r="A85" i="18"/>
  <c r="A114" i="18"/>
  <c r="A109" i="18" s="1"/>
  <c r="A89" i="18" l="1"/>
  <c r="B54" i="15" l="1"/>
  <c r="C13" i="18" s="1"/>
  <c r="C57" i="18" s="1"/>
  <c r="C9" i="18"/>
  <c r="C108" i="18" l="1"/>
  <c r="D111" i="26" s="1"/>
  <c r="O29" i="18" l="1"/>
  <c r="F5" i="15" l="1"/>
  <c r="A19" i="19" l="1"/>
  <c r="A20" i="19"/>
  <c r="C7" i="19" l="1"/>
  <c r="B19" i="15" l="1"/>
  <c r="B26" i="15" l="1"/>
  <c r="C32" i="15" s="1"/>
  <c r="B69" i="15"/>
  <c r="B126" i="16"/>
  <c r="C140" i="19"/>
  <c r="D48" i="27" s="1"/>
  <c r="B38" i="15" l="1"/>
  <c r="C9" i="19"/>
  <c r="B55" i="15"/>
  <c r="C13" i="19" s="1"/>
  <c r="C57" i="19" s="1"/>
  <c r="C9" i="20"/>
  <c r="C108" i="20" s="1"/>
  <c r="D111" i="28" s="1"/>
  <c r="B56" i="15"/>
  <c r="C11" i="24"/>
  <c r="D85" i="32" s="1"/>
  <c r="C15" i="19"/>
  <c r="C131" i="19"/>
  <c r="D140" i="19"/>
  <c r="E48" i="27" s="1"/>
  <c r="C8" i="20"/>
  <c r="B50" i="15"/>
  <c r="C108" i="19" l="1"/>
  <c r="D111" i="27" s="1"/>
  <c r="C13" i="20"/>
  <c r="C57" i="20" s="1"/>
  <c r="B57" i="15"/>
  <c r="C168" i="20"/>
  <c r="D131" i="19"/>
  <c r="E131" i="19" s="1"/>
  <c r="F131" i="19" s="1"/>
  <c r="G131" i="19" s="1"/>
  <c r="H131" i="19" s="1"/>
  <c r="I131" i="19" s="1"/>
  <c r="J131" i="19" s="1"/>
  <c r="K131" i="19" s="1"/>
  <c r="L131" i="19" s="1"/>
  <c r="M131" i="19" s="1"/>
  <c r="N131" i="19" s="1"/>
  <c r="E140" i="19"/>
  <c r="F48" i="27" s="1"/>
  <c r="B126" i="15"/>
  <c r="C10" i="20"/>
  <c r="C106" i="20" s="1"/>
  <c r="B98" i="15"/>
  <c r="B119" i="15"/>
  <c r="C77" i="19"/>
  <c r="D117" i="27" s="1"/>
  <c r="C75" i="19"/>
  <c r="B63" i="15"/>
  <c r="C12" i="20"/>
  <c r="C170" i="20" s="1"/>
  <c r="D110" i="28" l="1"/>
  <c r="C153" i="20"/>
  <c r="D112" i="28" s="1"/>
  <c r="C11" i="20"/>
  <c r="D85" i="28" s="1"/>
  <c r="O131" i="19"/>
  <c r="C18" i="20"/>
  <c r="F140" i="19"/>
  <c r="G48" i="27" s="1"/>
  <c r="C14" i="20"/>
  <c r="B77" i="15"/>
  <c r="C28" i="20"/>
  <c r="C27" i="20"/>
  <c r="D3" i="28" s="1"/>
  <c r="C80" i="20"/>
  <c r="C109" i="20"/>
  <c r="C119" i="20"/>
  <c r="D21" i="28" s="1"/>
  <c r="C169" i="20"/>
  <c r="C172" i="20" s="1"/>
  <c r="D119" i="28" s="1"/>
  <c r="C118" i="20"/>
  <c r="D22" i="28" s="1"/>
  <c r="C171" i="20"/>
  <c r="O29" i="19"/>
  <c r="C113" i="20" l="1"/>
  <c r="C114" i="20" s="1"/>
  <c r="D118" i="28" s="1"/>
  <c r="C150" i="20"/>
  <c r="D59" i="28" s="1"/>
  <c r="C16" i="20"/>
  <c r="B91" i="15"/>
  <c r="B84" i="15"/>
  <c r="B105" i="15"/>
  <c r="C72" i="20"/>
  <c r="C59" i="20"/>
  <c r="C147" i="20"/>
  <c r="D61" i="28" s="1"/>
  <c r="C82" i="20"/>
  <c r="G140" i="19"/>
  <c r="H48" i="27" s="1"/>
  <c r="C165" i="20"/>
  <c r="D83" i="28" s="1"/>
  <c r="C85" i="20" l="1"/>
  <c r="C89" i="20" s="1"/>
  <c r="D8" i="28" s="1"/>
  <c r="D115" i="28"/>
  <c r="C84" i="20"/>
  <c r="D4" i="28" s="1"/>
  <c r="D71" i="20"/>
  <c r="D88" i="20" s="1"/>
  <c r="C134" i="20"/>
  <c r="D39" i="28" s="1"/>
  <c r="D40" i="28" s="1"/>
  <c r="H140" i="19"/>
  <c r="I48" i="27" s="1"/>
  <c r="B112" i="15"/>
  <c r="C19" i="20"/>
  <c r="C60" i="20"/>
  <c r="D116" i="28" s="1"/>
  <c r="C17" i="20"/>
  <c r="C86" i="20" l="1"/>
  <c r="C91" i="20" s="1"/>
  <c r="C97" i="20" s="1"/>
  <c r="D12" i="28" s="1"/>
  <c r="C20" i="20"/>
  <c r="D78" i="28" s="1"/>
  <c r="D7" i="28"/>
  <c r="D9" i="28"/>
  <c r="D11" i="28" s="1"/>
  <c r="C138" i="20"/>
  <c r="C149" i="20"/>
  <c r="D60" i="28" s="1"/>
  <c r="I140" i="19"/>
  <c r="J48" i="27" s="1"/>
  <c r="D106" i="28" l="1"/>
  <c r="C98" i="20"/>
  <c r="D57" i="28" s="1"/>
  <c r="D68" i="28" s="1"/>
  <c r="D13" i="28"/>
  <c r="D14" i="28" s="1"/>
  <c r="J140" i="19"/>
  <c r="K48" i="27" s="1"/>
  <c r="C151" i="20" l="1"/>
  <c r="C100" i="20"/>
  <c r="C141" i="20" s="1"/>
  <c r="D49" i="28" s="1"/>
  <c r="D50" i="28" s="1"/>
  <c r="D52" i="28" s="1"/>
  <c r="C166" i="20"/>
  <c r="D84" i="28" s="1"/>
  <c r="C112" i="20"/>
  <c r="D77" i="28" s="1"/>
  <c r="D66" i="28"/>
  <c r="E67" i="28"/>
  <c r="K140" i="19"/>
  <c r="L48" i="27" s="1"/>
  <c r="C142" i="20" l="1"/>
  <c r="C144" i="20" s="1"/>
  <c r="C117" i="20"/>
  <c r="D20" i="28" s="1"/>
  <c r="D23" i="28" s="1"/>
  <c r="D33" i="28" s="1"/>
  <c r="C102" i="20"/>
  <c r="L140" i="19"/>
  <c r="M48" i="27" s="1"/>
  <c r="C154" i="20" l="1"/>
  <c r="D81" i="28" s="1"/>
  <c r="C110" i="20"/>
  <c r="D75" i="28" s="1"/>
  <c r="C120" i="20"/>
  <c r="C129" i="20" s="1"/>
  <c r="C145" i="20" s="1"/>
  <c r="D7" i="20"/>
  <c r="C20" i="15" s="1"/>
  <c r="M140" i="19"/>
  <c r="N48" i="27" s="1"/>
  <c r="C155" i="20" l="1"/>
  <c r="D82" i="28" s="1"/>
  <c r="C111" i="20"/>
  <c r="D76" i="28" s="1"/>
  <c r="D9" i="20"/>
  <c r="D108" i="20" s="1"/>
  <c r="E111" i="28" s="1"/>
  <c r="C70" i="15"/>
  <c r="D15" i="20" s="1"/>
  <c r="C56" i="15"/>
  <c r="D13" i="20" s="1"/>
  <c r="D57" i="20" s="1"/>
  <c r="N140" i="19"/>
  <c r="O48" i="27" s="1"/>
  <c r="P48" i="27" s="1"/>
  <c r="O140" i="19" l="1"/>
  <c r="D77" i="20"/>
  <c r="E117" i="28" s="1"/>
  <c r="D75" i="20"/>
  <c r="C108" i="17" l="1"/>
  <c r="D111" i="25" s="1"/>
  <c r="C109" i="17" l="1"/>
  <c r="D118" i="25" l="1"/>
  <c r="C53" i="15" l="1"/>
  <c r="C35" i="15"/>
  <c r="C47" i="15"/>
  <c r="D23" i="15" s="1"/>
  <c r="D9" i="17"/>
  <c r="D13" i="17" l="1"/>
  <c r="D57" i="17" s="1"/>
  <c r="D108" i="17"/>
  <c r="C60" i="15"/>
  <c r="D12" i="17"/>
  <c r="C116" i="15"/>
  <c r="D161" i="19"/>
  <c r="D161" i="20"/>
  <c r="C123" i="15"/>
  <c r="D161" i="18"/>
  <c r="D161" i="17"/>
  <c r="E8" i="17" l="1"/>
  <c r="E168" i="17" s="1"/>
  <c r="E104" i="25"/>
  <c r="E104" i="26"/>
  <c r="D170" i="17"/>
  <c r="E111" i="25"/>
  <c r="D11" i="17"/>
  <c r="D14" i="17"/>
  <c r="E104" i="27"/>
  <c r="D10" i="17"/>
  <c r="E104" i="28"/>
  <c r="D80" i="17" l="1"/>
  <c r="D27" i="17"/>
  <c r="D119" i="17"/>
  <c r="D171" i="17"/>
  <c r="D106" i="17"/>
  <c r="D169" i="17"/>
  <c r="D172" i="17" s="1"/>
  <c r="D109" i="17"/>
  <c r="E85" i="25"/>
  <c r="D59" i="17"/>
  <c r="D134" i="17"/>
  <c r="D18" i="17" l="1"/>
  <c r="E119" i="25"/>
  <c r="D153" i="17"/>
  <c r="E110" i="25"/>
  <c r="E21" i="25"/>
  <c r="D147" i="17"/>
  <c r="E115" i="25"/>
  <c r="D60" i="17"/>
  <c r="D82" i="17"/>
  <c r="D71" i="17"/>
  <c r="D165" i="17"/>
  <c r="D17" i="17"/>
  <c r="E3" i="25"/>
  <c r="E118" i="25"/>
  <c r="E61" i="25" l="1"/>
  <c r="E83" i="25"/>
  <c r="E112" i="25"/>
  <c r="D88" i="17"/>
  <c r="E116" i="25"/>
  <c r="D16" i="17"/>
  <c r="A43" i="17" l="1"/>
  <c r="A46" i="17" l="1"/>
  <c r="F9" i="11" s="1"/>
  <c r="A44" i="17"/>
  <c r="A47" i="17"/>
  <c r="A48" i="17"/>
  <c r="F11" i="11" s="1"/>
  <c r="A53" i="17"/>
  <c r="A50" i="17" l="1"/>
  <c r="A54" i="17"/>
  <c r="F10" i="11"/>
  <c r="A51" i="17"/>
  <c r="A88" i="17" l="1"/>
  <c r="A55" i="17"/>
  <c r="A151" i="17"/>
  <c r="A117" i="17"/>
  <c r="A135" i="17"/>
  <c r="C135" i="17" l="1"/>
  <c r="A138" i="17"/>
  <c r="D67" i="25"/>
  <c r="C138" i="17" l="1"/>
  <c r="D135" i="17"/>
  <c r="C149" i="17"/>
  <c r="D44" i="25"/>
  <c r="D45" i="25" l="1"/>
  <c r="D60" i="25"/>
  <c r="D149" i="17"/>
  <c r="E60" i="25" s="1"/>
  <c r="E44" i="25"/>
  <c r="E45" i="25" s="1"/>
  <c r="D138" i="17"/>
  <c r="E135" i="17"/>
  <c r="E149" i="17" l="1"/>
  <c r="F44" i="25"/>
  <c r="F135" i="17"/>
  <c r="G44" i="25" l="1"/>
  <c r="G45" i="25" s="1"/>
  <c r="F149" i="17"/>
  <c r="G60" i="25" s="1"/>
  <c r="G135" i="17"/>
  <c r="F45" i="25"/>
  <c r="F60" i="25"/>
  <c r="G149" i="17" l="1"/>
  <c r="H44" i="25"/>
  <c r="H45" i="25" s="1"/>
  <c r="H135" i="17"/>
  <c r="H149" i="17" l="1"/>
  <c r="I60" i="25" s="1"/>
  <c r="I44" i="25"/>
  <c r="I135" i="17"/>
  <c r="H60" i="25"/>
  <c r="I45" i="25" l="1"/>
  <c r="I149" i="17"/>
  <c r="J60" i="25" s="1"/>
  <c r="J44" i="25"/>
  <c r="J45" i="25" s="1"/>
  <c r="J135" i="17"/>
  <c r="K135" i="17" l="1"/>
  <c r="K44" i="25"/>
  <c r="K45" i="25" s="1"/>
  <c r="J149" i="17"/>
  <c r="L44" i="25" l="1"/>
  <c r="L45" i="25" s="1"/>
  <c r="L135" i="17"/>
  <c r="K149" i="17"/>
  <c r="L60" i="25" s="1"/>
  <c r="K60" i="25"/>
  <c r="M135" i="17" l="1"/>
  <c r="L149" i="17"/>
  <c r="M60" i="25" s="1"/>
  <c r="M44" i="25"/>
  <c r="M45" i="25" s="1"/>
  <c r="N44" i="25" l="1"/>
  <c r="N45" i="25" s="1"/>
  <c r="N135" i="17"/>
  <c r="M149" i="17"/>
  <c r="N60" i="25" s="1"/>
  <c r="O44" i="25" l="1"/>
  <c r="N149" i="17"/>
  <c r="O135" i="17"/>
  <c r="O60" i="25" l="1"/>
  <c r="P60" i="25" s="1"/>
  <c r="O149" i="17"/>
  <c r="O45" i="25"/>
  <c r="P44" i="25"/>
  <c r="P45" i="25" l="1"/>
  <c r="F7" i="11" l="1"/>
  <c r="B95" i="15"/>
  <c r="C95" i="15"/>
  <c r="F14" i="11"/>
  <c r="A30" i="21" s="1"/>
  <c r="A119" i="21" l="1"/>
  <c r="C147" i="21" s="1"/>
  <c r="A27" i="21"/>
  <c r="B4" i="16"/>
  <c r="A30" i="17"/>
  <c r="A27" i="17" s="1"/>
  <c r="B95" i="16" l="1"/>
  <c r="C95" i="16"/>
  <c r="D95" i="16"/>
  <c r="A119" i="17"/>
  <c r="D61" i="29"/>
  <c r="C147" i="17"/>
  <c r="A17" i="17"/>
  <c r="D61" i="25" l="1"/>
  <c r="H14" i="11"/>
  <c r="A30" i="22" s="1"/>
  <c r="A30" i="18" l="1"/>
  <c r="A119" i="18" s="1"/>
  <c r="D4" i="16"/>
  <c r="A29" i="21"/>
  <c r="A27" i="22"/>
  <c r="A119" i="22"/>
  <c r="C147" i="22" s="1"/>
  <c r="A29" i="17"/>
  <c r="A27" i="18"/>
  <c r="A17" i="22" l="1"/>
  <c r="A86" i="22"/>
  <c r="A20" i="22"/>
  <c r="A118" i="21"/>
  <c r="B5" i="16"/>
  <c r="A28" i="21"/>
  <c r="C118" i="21"/>
  <c r="D61" i="30"/>
  <c r="B96" i="16"/>
  <c r="A20" i="18"/>
  <c r="A17" i="18"/>
  <c r="A86" i="18"/>
  <c r="B5" i="15"/>
  <c r="A28" i="17"/>
  <c r="A118" i="17"/>
  <c r="C118" i="17"/>
  <c r="C150" i="21" l="1"/>
  <c r="D22" i="29"/>
  <c r="C117" i="21"/>
  <c r="D150" i="21"/>
  <c r="E59" i="29" s="1"/>
  <c r="D113" i="21"/>
  <c r="D114" i="21" s="1"/>
  <c r="A113" i="21"/>
  <c r="A120" i="21"/>
  <c r="A129" i="21" s="1"/>
  <c r="C113" i="21"/>
  <c r="C114" i="21" s="1"/>
  <c r="A84" i="21"/>
  <c r="A85" i="21"/>
  <c r="A89" i="21" s="1"/>
  <c r="A91" i="22"/>
  <c r="A97" i="22" s="1"/>
  <c r="A98" i="22" s="1"/>
  <c r="A19" i="22"/>
  <c r="B81" i="16"/>
  <c r="B102" i="16"/>
  <c r="C7" i="17"/>
  <c r="C28" i="17"/>
  <c r="D118" i="17"/>
  <c r="D113" i="17" s="1"/>
  <c r="F13" i="11"/>
  <c r="C150" i="17"/>
  <c r="D22" i="25"/>
  <c r="C113" i="17"/>
  <c r="A120" i="17"/>
  <c r="A129" i="17" s="1"/>
  <c r="A113" i="17"/>
  <c r="A84" i="17"/>
  <c r="A85" i="17"/>
  <c r="A19" i="18"/>
  <c r="A91" i="18"/>
  <c r="A140" i="21" l="1"/>
  <c r="A111" i="21"/>
  <c r="B109" i="16"/>
  <c r="C19" i="24"/>
  <c r="C19" i="22"/>
  <c r="C19" i="23"/>
  <c r="C19" i="21"/>
  <c r="D20" i="29"/>
  <c r="D7" i="21"/>
  <c r="C120" i="21"/>
  <c r="C129" i="21" s="1"/>
  <c r="A151" i="22"/>
  <c r="A100" i="22"/>
  <c r="A117" i="22" s="1"/>
  <c r="A102" i="22"/>
  <c r="D59" i="29"/>
  <c r="D68" i="29" s="1"/>
  <c r="C151" i="21"/>
  <c r="A111" i="17"/>
  <c r="A140" i="17"/>
  <c r="A20" i="17"/>
  <c r="A89" i="17"/>
  <c r="D59" i="25"/>
  <c r="C114" i="17"/>
  <c r="C84" i="17"/>
  <c r="D28" i="17"/>
  <c r="A97" i="18"/>
  <c r="A98" i="18"/>
  <c r="E22" i="25"/>
  <c r="D150" i="17"/>
  <c r="E59" i="25" s="1"/>
  <c r="B17" i="15"/>
  <c r="C111" i="21" l="1"/>
  <c r="A120" i="22"/>
  <c r="A129" i="22" s="1"/>
  <c r="A111" i="22" s="1"/>
  <c r="C7" i="22"/>
  <c r="B18" i="16" s="1"/>
  <c r="B13" i="16" s="1"/>
  <c r="C17" i="16"/>
  <c r="A141" i="22"/>
  <c r="D66" i="29"/>
  <c r="E67" i="29"/>
  <c r="D67" i="30"/>
  <c r="P67" i="30" s="1"/>
  <c r="D23" i="29"/>
  <c r="A142" i="21"/>
  <c r="A131" i="21"/>
  <c r="C140" i="21"/>
  <c r="A100" i="18"/>
  <c r="A117" i="18" s="1"/>
  <c r="A102" i="18"/>
  <c r="A151" i="18"/>
  <c r="B67" i="15"/>
  <c r="B24" i="15"/>
  <c r="B124" i="16"/>
  <c r="D29" i="15"/>
  <c r="D84" i="17"/>
  <c r="E4" i="25" s="1"/>
  <c r="D114" i="17"/>
  <c r="A142" i="17"/>
  <c r="C140" i="17"/>
  <c r="A131" i="17"/>
  <c r="D4" i="25"/>
  <c r="A140" i="22" l="1"/>
  <c r="C24" i="16"/>
  <c r="C67" i="16"/>
  <c r="E29" i="16"/>
  <c r="A144" i="21"/>
  <c r="A110" i="21"/>
  <c r="A112" i="21"/>
  <c r="D48" i="29"/>
  <c r="D140" i="21"/>
  <c r="C142" i="21"/>
  <c r="C110" i="21" s="1"/>
  <c r="D33" i="29"/>
  <c r="A155" i="21"/>
  <c r="C131" i="21"/>
  <c r="B25" i="16"/>
  <c r="B68" i="16"/>
  <c r="B71" i="16" s="1"/>
  <c r="D76" i="29"/>
  <c r="D67" i="26"/>
  <c r="A141" i="18"/>
  <c r="A120" i="18"/>
  <c r="A129" i="18" s="1"/>
  <c r="C7" i="18"/>
  <c r="A110" i="17"/>
  <c r="A144" i="17"/>
  <c r="A112" i="17"/>
  <c r="C11" i="22"/>
  <c r="C8" i="18"/>
  <c r="B48" i="15"/>
  <c r="C30" i="15"/>
  <c r="B36" i="15"/>
  <c r="B74" i="15"/>
  <c r="C15" i="17"/>
  <c r="A155" i="17"/>
  <c r="F28" i="11"/>
  <c r="C131" i="17"/>
  <c r="D140" i="17"/>
  <c r="D48" i="25"/>
  <c r="D53" i="15"/>
  <c r="E9" i="17"/>
  <c r="D47" i="15"/>
  <c r="D35" i="15"/>
  <c r="E35" i="16" l="1"/>
  <c r="D75" i="29"/>
  <c r="C15" i="22"/>
  <c r="B75" i="16"/>
  <c r="E140" i="21"/>
  <c r="E48" i="29"/>
  <c r="D131" i="21"/>
  <c r="E131" i="21" s="1"/>
  <c r="F131" i="21" s="1"/>
  <c r="G131" i="21" s="1"/>
  <c r="H131" i="21" s="1"/>
  <c r="I131" i="21" s="1"/>
  <c r="J131" i="21" s="1"/>
  <c r="K131" i="21" s="1"/>
  <c r="L131" i="21" s="1"/>
  <c r="M131" i="21" s="1"/>
  <c r="N131" i="21" s="1"/>
  <c r="O131" i="21"/>
  <c r="C48" i="16"/>
  <c r="C36" i="16"/>
  <c r="D30" i="16"/>
  <c r="D15" i="21"/>
  <c r="C74" i="16"/>
  <c r="B37" i="16"/>
  <c r="B49" i="16"/>
  <c r="C31" i="16"/>
  <c r="D50" i="29"/>
  <c r="C112" i="21"/>
  <c r="C144" i="21"/>
  <c r="C145" i="21" s="1"/>
  <c r="C154" i="21"/>
  <c r="E53" i="16"/>
  <c r="E47" i="16"/>
  <c r="F9" i="21"/>
  <c r="F9" i="24"/>
  <c r="F9" i="23"/>
  <c r="F9" i="22"/>
  <c r="A131" i="22"/>
  <c r="A142" i="22"/>
  <c r="C140" i="22"/>
  <c r="B61" i="15"/>
  <c r="C12" i="18"/>
  <c r="D85" i="30"/>
  <c r="A140" i="18"/>
  <c r="A111" i="18"/>
  <c r="E161" i="20"/>
  <c r="E161" i="19"/>
  <c r="E161" i="18"/>
  <c r="D116" i="15"/>
  <c r="D123" i="15"/>
  <c r="D95" i="15"/>
  <c r="E161" i="17"/>
  <c r="E10" i="17" s="1"/>
  <c r="B18" i="15"/>
  <c r="C168" i="18"/>
  <c r="D131" i="17"/>
  <c r="E131" i="17" s="1"/>
  <c r="F131" i="17" s="1"/>
  <c r="G131" i="17" s="1"/>
  <c r="H131" i="17" s="1"/>
  <c r="I131" i="17" s="1"/>
  <c r="J131" i="17" s="1"/>
  <c r="K131" i="17" s="1"/>
  <c r="L131" i="17" s="1"/>
  <c r="M131" i="17" s="1"/>
  <c r="N131" i="17" s="1"/>
  <c r="D9" i="18"/>
  <c r="C54" i="15"/>
  <c r="E12" i="17"/>
  <c r="D60" i="15"/>
  <c r="E23" i="15"/>
  <c r="E108" i="17"/>
  <c r="C75" i="17"/>
  <c r="C77" i="17"/>
  <c r="E13" i="17"/>
  <c r="E57" i="17" s="1"/>
  <c r="E140" i="17"/>
  <c r="E48" i="25"/>
  <c r="B88" i="15"/>
  <c r="B102" i="15"/>
  <c r="B81" i="15"/>
  <c r="B117" i="15"/>
  <c r="B124" i="15"/>
  <c r="C10" i="18"/>
  <c r="B96" i="15"/>
  <c r="E116" i="16" l="1"/>
  <c r="F161" i="24"/>
  <c r="E123" i="16"/>
  <c r="F161" i="23"/>
  <c r="F161" i="22"/>
  <c r="F161" i="21"/>
  <c r="F10" i="21" s="1"/>
  <c r="E95" i="16"/>
  <c r="F108" i="23"/>
  <c r="C10" i="23"/>
  <c r="B118" i="16"/>
  <c r="B97" i="16"/>
  <c r="B99" i="16" s="1"/>
  <c r="F108" i="24"/>
  <c r="C75" i="22"/>
  <c r="C77" i="22"/>
  <c r="A155" i="22"/>
  <c r="C131" i="22"/>
  <c r="F108" i="21"/>
  <c r="C155" i="21"/>
  <c r="D81" i="29"/>
  <c r="D52" i="29"/>
  <c r="C55" i="16"/>
  <c r="C57" i="16" s="1"/>
  <c r="D12" i="22"/>
  <c r="D170" i="22" s="1"/>
  <c r="C61" i="16"/>
  <c r="D48" i="30"/>
  <c r="D140" i="22"/>
  <c r="D77" i="29"/>
  <c r="D54" i="16"/>
  <c r="B89" i="16"/>
  <c r="B82" i="16"/>
  <c r="B103" i="16"/>
  <c r="A112" i="22"/>
  <c r="A144" i="22"/>
  <c r="A110" i="22"/>
  <c r="F13" i="21"/>
  <c r="F57" i="21" s="1"/>
  <c r="D16" i="23"/>
  <c r="D16" i="21"/>
  <c r="D16" i="22"/>
  <c r="D16" i="24"/>
  <c r="C88" i="16"/>
  <c r="C102" i="16"/>
  <c r="C81" i="16"/>
  <c r="D10" i="22"/>
  <c r="C117" i="16"/>
  <c r="C96" i="16"/>
  <c r="F108" i="22"/>
  <c r="F23" i="16"/>
  <c r="F12" i="21"/>
  <c r="F170" i="21" s="1"/>
  <c r="E60" i="16"/>
  <c r="B62" i="16"/>
  <c r="B64" i="16" s="1"/>
  <c r="C12" i="23"/>
  <c r="C170" i="23" s="1"/>
  <c r="D77" i="21"/>
  <c r="D75" i="21"/>
  <c r="F140" i="21"/>
  <c r="F48" i="29"/>
  <c r="D49" i="10"/>
  <c r="E169" i="17"/>
  <c r="E172" i="17" s="1"/>
  <c r="E27" i="17"/>
  <c r="E80" i="17"/>
  <c r="E106" i="17"/>
  <c r="E109" i="17"/>
  <c r="E119" i="17"/>
  <c r="E171" i="17"/>
  <c r="E28" i="17"/>
  <c r="E118" i="17"/>
  <c r="C14" i="18"/>
  <c r="C109" i="18"/>
  <c r="C171" i="18"/>
  <c r="C80" i="18"/>
  <c r="C119" i="18"/>
  <c r="C169" i="18"/>
  <c r="C172" i="18" s="1"/>
  <c r="C27" i="18"/>
  <c r="C118" i="18"/>
  <c r="C106" i="18"/>
  <c r="C28" i="18"/>
  <c r="D117" i="25"/>
  <c r="C85" i="17"/>
  <c r="B68" i="15"/>
  <c r="B75" i="15" s="1"/>
  <c r="B125" i="16"/>
  <c r="B25" i="15"/>
  <c r="B13" i="15"/>
  <c r="F104" i="26"/>
  <c r="F8" i="17"/>
  <c r="D13" i="18"/>
  <c r="D57" i="18" s="1"/>
  <c r="O131" i="17"/>
  <c r="F104" i="28"/>
  <c r="C170" i="18"/>
  <c r="C11" i="18"/>
  <c r="F104" i="27"/>
  <c r="B109" i="15"/>
  <c r="E14" i="17"/>
  <c r="D108" i="18"/>
  <c r="A142" i="18"/>
  <c r="C140" i="18"/>
  <c r="A131" i="18"/>
  <c r="E11" i="17"/>
  <c r="F48" i="25"/>
  <c r="F140" i="17"/>
  <c r="F111" i="25"/>
  <c r="E170" i="17"/>
  <c r="F104" i="25"/>
  <c r="F80" i="21" l="1"/>
  <c r="F106" i="21"/>
  <c r="F119" i="21"/>
  <c r="F27" i="21"/>
  <c r="F169" i="21"/>
  <c r="F172" i="21" s="1"/>
  <c r="F28" i="21"/>
  <c r="F171" i="21"/>
  <c r="F118" i="21"/>
  <c r="F150" i="21" s="1"/>
  <c r="G111" i="30"/>
  <c r="G104" i="31"/>
  <c r="F11" i="21"/>
  <c r="G85" i="29" s="1"/>
  <c r="G104" i="29"/>
  <c r="G104" i="32"/>
  <c r="G111" i="32"/>
  <c r="G111" i="31"/>
  <c r="G104" i="30"/>
  <c r="F18" i="24"/>
  <c r="F18" i="21"/>
  <c r="F18" i="23"/>
  <c r="F18" i="22"/>
  <c r="C118" i="23"/>
  <c r="C28" i="23"/>
  <c r="C171" i="23"/>
  <c r="C109" i="23"/>
  <c r="C106" i="23"/>
  <c r="C27" i="23"/>
  <c r="C169" i="23"/>
  <c r="C172" i="23" s="1"/>
  <c r="C119" i="23"/>
  <c r="C80" i="23"/>
  <c r="G8" i="23"/>
  <c r="G168" i="23" s="1"/>
  <c r="G8" i="24"/>
  <c r="G168" i="24" s="1"/>
  <c r="G8" i="21"/>
  <c r="G168" i="21" s="1"/>
  <c r="G8" i="22"/>
  <c r="G168" i="22" s="1"/>
  <c r="D118" i="22"/>
  <c r="D171" i="22"/>
  <c r="D28" i="22"/>
  <c r="D119" i="22"/>
  <c r="D106" i="22"/>
  <c r="D27" i="22"/>
  <c r="D109" i="22"/>
  <c r="D80" i="22"/>
  <c r="D169" i="22"/>
  <c r="D172" i="22" s="1"/>
  <c r="D13" i="23"/>
  <c r="D57" i="23" s="1"/>
  <c r="G48" i="29"/>
  <c r="G140" i="21"/>
  <c r="B76" i="16"/>
  <c r="B78" i="16" s="1"/>
  <c r="D53" i="10"/>
  <c r="G111" i="29"/>
  <c r="F109" i="21"/>
  <c r="F14" i="24"/>
  <c r="F14" i="21"/>
  <c r="F14" i="22"/>
  <c r="F14" i="23"/>
  <c r="D19" i="21"/>
  <c r="D19" i="24"/>
  <c r="D19" i="22"/>
  <c r="C109" i="16"/>
  <c r="D19" i="23"/>
  <c r="B110" i="16"/>
  <c r="E13" i="22"/>
  <c r="E57" i="22" s="1"/>
  <c r="D82" i="29"/>
  <c r="D131" i="22"/>
  <c r="E131" i="22" s="1"/>
  <c r="F131" i="22" s="1"/>
  <c r="G131" i="22" s="1"/>
  <c r="H131" i="22" s="1"/>
  <c r="I131" i="22" s="1"/>
  <c r="J131" i="22" s="1"/>
  <c r="K131" i="22" s="1"/>
  <c r="L131" i="22" s="1"/>
  <c r="M131" i="22" s="1"/>
  <c r="N131" i="22" s="1"/>
  <c r="D17" i="22"/>
  <c r="D17" i="24"/>
  <c r="D17" i="21"/>
  <c r="D17" i="23"/>
  <c r="D117" i="30"/>
  <c r="C85" i="22"/>
  <c r="B120" i="16"/>
  <c r="E117" i="29"/>
  <c r="D85" i="21"/>
  <c r="E48" i="30"/>
  <c r="E140" i="22"/>
  <c r="B89" i="15"/>
  <c r="B103" i="15"/>
  <c r="B82" i="15"/>
  <c r="D110" i="26"/>
  <c r="C153" i="18"/>
  <c r="A155" i="18"/>
  <c r="C131" i="18"/>
  <c r="E59" i="17"/>
  <c r="E84" i="17" s="1"/>
  <c r="E134" i="17"/>
  <c r="C8" i="19"/>
  <c r="C31" i="15"/>
  <c r="B49" i="15"/>
  <c r="B37" i="15"/>
  <c r="C20" i="17"/>
  <c r="D78" i="25" s="1"/>
  <c r="C86" i="17"/>
  <c r="C89" i="17"/>
  <c r="C113" i="18"/>
  <c r="C114" i="18" s="1"/>
  <c r="D118" i="26" s="1"/>
  <c r="C150" i="18"/>
  <c r="D22" i="26"/>
  <c r="E147" i="17"/>
  <c r="F21" i="25"/>
  <c r="D140" i="18"/>
  <c r="D48" i="26"/>
  <c r="C17" i="18"/>
  <c r="C165" i="18"/>
  <c r="D3" i="26"/>
  <c r="F118" i="25"/>
  <c r="A112" i="18"/>
  <c r="A144" i="18"/>
  <c r="A110" i="18"/>
  <c r="F168" i="17"/>
  <c r="C11" i="23"/>
  <c r="B127" i="16"/>
  <c r="C18" i="18"/>
  <c r="D119" i="26"/>
  <c r="F110" i="25"/>
  <c r="E153" i="17"/>
  <c r="C72" i="18"/>
  <c r="C59" i="18"/>
  <c r="C84" i="18" s="1"/>
  <c r="D85" i="26"/>
  <c r="C82" i="18"/>
  <c r="E165" i="17"/>
  <c r="E17" i="17"/>
  <c r="F3" i="25"/>
  <c r="F22" i="25"/>
  <c r="E150" i="17"/>
  <c r="E113" i="17"/>
  <c r="E114" i="17" s="1"/>
  <c r="C15" i="18"/>
  <c r="B71" i="15"/>
  <c r="C147" i="18"/>
  <c r="D21" i="26"/>
  <c r="E82" i="17"/>
  <c r="F85" i="25"/>
  <c r="E111" i="26"/>
  <c r="G48" i="25"/>
  <c r="G140" i="17"/>
  <c r="E18" i="17"/>
  <c r="F119" i="25"/>
  <c r="F113" i="21" l="1"/>
  <c r="F114" i="21" s="1"/>
  <c r="G59" i="29"/>
  <c r="F165" i="21"/>
  <c r="G83" i="29" s="1"/>
  <c r="G3" i="29"/>
  <c r="F147" i="21"/>
  <c r="G21" i="29"/>
  <c r="E119" i="30"/>
  <c r="E60" i="22"/>
  <c r="G22" i="29"/>
  <c r="G110" i="29"/>
  <c r="F153" i="21"/>
  <c r="G118" i="29"/>
  <c r="G119" i="29"/>
  <c r="F82" i="21"/>
  <c r="C89" i="22"/>
  <c r="C20" i="22"/>
  <c r="D78" i="30" s="1"/>
  <c r="C86" i="22"/>
  <c r="H140" i="21"/>
  <c r="H48" i="29"/>
  <c r="C147" i="23"/>
  <c r="D21" i="31"/>
  <c r="D119" i="31"/>
  <c r="D86" i="21"/>
  <c r="D91" i="21" s="1"/>
  <c r="D20" i="21"/>
  <c r="E78" i="29" s="1"/>
  <c r="D89" i="21"/>
  <c r="O131" i="22"/>
  <c r="F59" i="23"/>
  <c r="F72" i="23"/>
  <c r="D153" i="22"/>
  <c r="E110" i="30"/>
  <c r="D113" i="22"/>
  <c r="D114" i="22" s="1"/>
  <c r="E118" i="30" s="1"/>
  <c r="E22" i="30"/>
  <c r="D150" i="22"/>
  <c r="C165" i="23"/>
  <c r="D3" i="31"/>
  <c r="C84" i="23"/>
  <c r="F48" i="30"/>
  <c r="F140" i="22"/>
  <c r="F134" i="21"/>
  <c r="F59" i="21"/>
  <c r="D84" i="22"/>
  <c r="F59" i="24"/>
  <c r="F72" i="24"/>
  <c r="B90" i="16"/>
  <c r="B92" i="16" s="1"/>
  <c r="B104" i="16"/>
  <c r="B106" i="16" s="1"/>
  <c r="B83" i="16"/>
  <c r="B85" i="16" s="1"/>
  <c r="D165" i="22"/>
  <c r="E3" i="30"/>
  <c r="F59" i="22"/>
  <c r="F72" i="22"/>
  <c r="D60" i="23"/>
  <c r="D82" i="22"/>
  <c r="E21" i="30"/>
  <c r="D147" i="22"/>
  <c r="C82" i="23"/>
  <c r="C85" i="23"/>
  <c r="D110" i="31"/>
  <c r="C153" i="23"/>
  <c r="D22" i="31"/>
  <c r="C113" i="23"/>
  <c r="C114" i="23" s="1"/>
  <c r="D118" i="31" s="1"/>
  <c r="C150" i="23"/>
  <c r="D4" i="26"/>
  <c r="D61" i="26"/>
  <c r="D59" i="26"/>
  <c r="B110" i="15"/>
  <c r="B62" i="15"/>
  <c r="C12" i="19"/>
  <c r="E71" i="17"/>
  <c r="E138" i="17"/>
  <c r="E140" i="18"/>
  <c r="E48" i="26"/>
  <c r="F115" i="25"/>
  <c r="E60" i="17"/>
  <c r="D115" i="26"/>
  <c r="C60" i="18"/>
  <c r="C75" i="18"/>
  <c r="C77" i="18"/>
  <c r="D71" i="18"/>
  <c r="C134" i="18"/>
  <c r="D83" i="26"/>
  <c r="D8" i="25"/>
  <c r="C168" i="19"/>
  <c r="C55" i="15"/>
  <c r="D9" i="19"/>
  <c r="F59" i="25"/>
  <c r="D85" i="31"/>
  <c r="C91" i="17"/>
  <c r="C19" i="17"/>
  <c r="F83" i="25"/>
  <c r="B118" i="15"/>
  <c r="B97" i="15"/>
  <c r="B125" i="15"/>
  <c r="C10" i="19"/>
  <c r="H28" i="11"/>
  <c r="D131" i="18"/>
  <c r="E131" i="18" s="1"/>
  <c r="F131" i="18" s="1"/>
  <c r="G131" i="18" s="1"/>
  <c r="H131" i="18" s="1"/>
  <c r="I131" i="18" s="1"/>
  <c r="J131" i="18" s="1"/>
  <c r="K131" i="18" s="1"/>
  <c r="L131" i="18" s="1"/>
  <c r="M131" i="18" s="1"/>
  <c r="N131" i="18" s="1"/>
  <c r="F4" i="25"/>
  <c r="H48" i="25"/>
  <c r="H140" i="17"/>
  <c r="F112" i="25"/>
  <c r="F61" i="25"/>
  <c r="D112" i="26"/>
  <c r="E4" i="30" l="1"/>
  <c r="E61" i="30"/>
  <c r="E83" i="30"/>
  <c r="F60" i="21"/>
  <c r="G112" i="29"/>
  <c r="G61" i="29"/>
  <c r="F116" i="30"/>
  <c r="E59" i="30"/>
  <c r="E112" i="30"/>
  <c r="E8" i="29"/>
  <c r="E7" i="29" s="1"/>
  <c r="D112" i="31"/>
  <c r="G115" i="30"/>
  <c r="C89" i="23"/>
  <c r="G71" i="22"/>
  <c r="F134" i="22"/>
  <c r="B111" i="16"/>
  <c r="C20" i="23"/>
  <c r="D78" i="31" s="1"/>
  <c r="G115" i="31"/>
  <c r="D97" i="21"/>
  <c r="D59" i="31"/>
  <c r="D4" i="31"/>
  <c r="C86" i="23"/>
  <c r="C91" i="22"/>
  <c r="G71" i="24"/>
  <c r="F134" i="24"/>
  <c r="G115" i="29"/>
  <c r="F84" i="21"/>
  <c r="G48" i="30"/>
  <c r="G140" i="22"/>
  <c r="E9" i="29"/>
  <c r="E11" i="29" s="1"/>
  <c r="D61" i="31"/>
  <c r="E116" i="31"/>
  <c r="G115" i="32"/>
  <c r="F71" i="21"/>
  <c r="F138" i="21"/>
  <c r="D83" i="31"/>
  <c r="G71" i="23"/>
  <c r="F134" i="23"/>
  <c r="I48" i="29"/>
  <c r="I140" i="21"/>
  <c r="D8" i="30"/>
  <c r="O131" i="18"/>
  <c r="D13" i="19"/>
  <c r="D57" i="19" s="1"/>
  <c r="C57" i="15"/>
  <c r="D9" i="25"/>
  <c r="D11" i="25" s="1"/>
  <c r="D7" i="25"/>
  <c r="C16" i="18"/>
  <c r="D116" i="26"/>
  <c r="B99" i="15"/>
  <c r="E16" i="17"/>
  <c r="F116" i="25"/>
  <c r="E88" i="17"/>
  <c r="C11" i="19"/>
  <c r="B127" i="15"/>
  <c r="D108" i="19"/>
  <c r="C14" i="19"/>
  <c r="B76" i="15"/>
  <c r="B64" i="15"/>
  <c r="I140" i="17"/>
  <c r="I48" i="25"/>
  <c r="D117" i="26"/>
  <c r="C85" i="18"/>
  <c r="C97" i="17"/>
  <c r="C98" i="17" s="1"/>
  <c r="D88" i="18"/>
  <c r="F48" i="26"/>
  <c r="F140" i="18"/>
  <c r="C18" i="19"/>
  <c r="B120" i="15"/>
  <c r="C170" i="19"/>
  <c r="C169" i="19"/>
  <c r="C172" i="19" s="1"/>
  <c r="C119" i="19"/>
  <c r="C106" i="19"/>
  <c r="C118" i="19"/>
  <c r="C80" i="19"/>
  <c r="C27" i="19"/>
  <c r="C28" i="19"/>
  <c r="C109" i="19"/>
  <c r="C171" i="19"/>
  <c r="C149" i="18"/>
  <c r="D39" i="26"/>
  <c r="C138" i="18"/>
  <c r="G116" i="29" l="1"/>
  <c r="G4" i="29"/>
  <c r="G88" i="22"/>
  <c r="G88" i="23"/>
  <c r="F88" i="21"/>
  <c r="G88" i="24"/>
  <c r="D98" i="21"/>
  <c r="E57" i="29" s="1"/>
  <c r="H48" i="30"/>
  <c r="H140" i="22"/>
  <c r="F138" i="22"/>
  <c r="F149" i="22"/>
  <c r="G39" i="30"/>
  <c r="D7" i="30"/>
  <c r="D9" i="30"/>
  <c r="D11" i="30" s="1"/>
  <c r="F138" i="23"/>
  <c r="G39" i="31"/>
  <c r="F149" i="23"/>
  <c r="J48" i="29"/>
  <c r="J140" i="21"/>
  <c r="G39" i="32"/>
  <c r="F149" i="24"/>
  <c r="F138" i="24"/>
  <c r="C91" i="23"/>
  <c r="C97" i="22"/>
  <c r="C98" i="22" s="1"/>
  <c r="E106" i="29"/>
  <c r="E12" i="29"/>
  <c r="E13" i="29" s="1"/>
  <c r="E14" i="29" s="1"/>
  <c r="B113" i="16"/>
  <c r="D8" i="31"/>
  <c r="C82" i="19"/>
  <c r="D40" i="26"/>
  <c r="C153" i="19"/>
  <c r="D110" i="27"/>
  <c r="D60" i="26"/>
  <c r="C147" i="19"/>
  <c r="D21" i="27"/>
  <c r="D57" i="25"/>
  <c r="C100" i="17"/>
  <c r="C141" i="17" s="1"/>
  <c r="C166" i="17"/>
  <c r="J48" i="25"/>
  <c r="J140" i="17"/>
  <c r="D85" i="27"/>
  <c r="D119" i="27"/>
  <c r="D12" i="25"/>
  <c r="D13" i="25" s="1"/>
  <c r="D14" i="25" s="1"/>
  <c r="D106" i="25"/>
  <c r="D22" i="27"/>
  <c r="C113" i="19"/>
  <c r="C114" i="19" s="1"/>
  <c r="D118" i="27" s="1"/>
  <c r="C150" i="19"/>
  <c r="C59" i="19"/>
  <c r="C84" i="19" s="1"/>
  <c r="C72" i="19"/>
  <c r="G48" i="26"/>
  <c r="G140" i="18"/>
  <c r="D3" i="27"/>
  <c r="C165" i="19"/>
  <c r="C89" i="18"/>
  <c r="C20" i="18"/>
  <c r="D78" i="26" s="1"/>
  <c r="C86" i="18"/>
  <c r="C16" i="19"/>
  <c r="B90" i="15"/>
  <c r="B78" i="15"/>
  <c r="B104" i="15"/>
  <c r="B83" i="15"/>
  <c r="E111" i="27"/>
  <c r="D100" i="21" l="1"/>
  <c r="D141" i="21" s="1"/>
  <c r="D166" i="21"/>
  <c r="E84" i="29" s="1"/>
  <c r="G60" i="31"/>
  <c r="G40" i="32"/>
  <c r="D151" i="21"/>
  <c r="G40" i="31"/>
  <c r="G40" i="30"/>
  <c r="G60" i="32"/>
  <c r="G60" i="30"/>
  <c r="D102" i="21"/>
  <c r="D57" i="30"/>
  <c r="D68" i="30" s="1"/>
  <c r="C112" i="22"/>
  <c r="C100" i="22"/>
  <c r="C141" i="22" s="1"/>
  <c r="C166" i="22"/>
  <c r="C151" i="22"/>
  <c r="D117" i="21"/>
  <c r="E65" i="29"/>
  <c r="E68" i="29" s="1"/>
  <c r="I48" i="30"/>
  <c r="I140" i="22"/>
  <c r="C97" i="23"/>
  <c r="K48" i="29"/>
  <c r="K140" i="21"/>
  <c r="D9" i="31"/>
  <c r="D11" i="31" s="1"/>
  <c r="D7" i="31"/>
  <c r="D12" i="30"/>
  <c r="D13" i="30" s="1"/>
  <c r="D14" i="30" s="1"/>
  <c r="D106" i="30"/>
  <c r="D49" i="25"/>
  <c r="C142" i="17"/>
  <c r="C17" i="19"/>
  <c r="B92" i="15"/>
  <c r="D59" i="27"/>
  <c r="D71" i="19"/>
  <c r="C134" i="19"/>
  <c r="D112" i="27"/>
  <c r="D83" i="27"/>
  <c r="H48" i="26"/>
  <c r="H140" i="18"/>
  <c r="D8" i="26"/>
  <c r="C60" i="19"/>
  <c r="D115" i="27"/>
  <c r="C151" i="17"/>
  <c r="C117" i="17"/>
  <c r="C102" i="17"/>
  <c r="C85" i="19"/>
  <c r="D61" i="27"/>
  <c r="D4" i="27"/>
  <c r="D65" i="25"/>
  <c r="K140" i="17"/>
  <c r="K48" i="25"/>
  <c r="B85" i="15"/>
  <c r="C19" i="19"/>
  <c r="B111" i="15"/>
  <c r="B106" i="15"/>
  <c r="C19" i="18"/>
  <c r="C91" i="18"/>
  <c r="D84" i="25"/>
  <c r="E49" i="29" l="1"/>
  <c r="E50" i="29" s="1"/>
  <c r="D142" i="21"/>
  <c r="D144" i="21" s="1"/>
  <c r="C117" i="22"/>
  <c r="D7" i="22" s="1"/>
  <c r="C18" i="16" s="1"/>
  <c r="C102" i="22"/>
  <c r="L48" i="29"/>
  <c r="L140" i="21"/>
  <c r="J48" i="30"/>
  <c r="J140" i="22"/>
  <c r="E20" i="29"/>
  <c r="E7" i="21"/>
  <c r="D120" i="21"/>
  <c r="D129" i="21" s="1"/>
  <c r="D49" i="30"/>
  <c r="C142" i="22"/>
  <c r="D12" i="31"/>
  <c r="D13" i="31" s="1"/>
  <c r="D14" i="31" s="1"/>
  <c r="D106" i="31"/>
  <c r="D112" i="21"/>
  <c r="D110" i="21"/>
  <c r="F67" i="29"/>
  <c r="E66" i="29"/>
  <c r="D84" i="30"/>
  <c r="C98" i="23"/>
  <c r="D77" i="30"/>
  <c r="E67" i="30"/>
  <c r="D66" i="30"/>
  <c r="C89" i="19"/>
  <c r="C86" i="19"/>
  <c r="C20" i="19"/>
  <c r="D78" i="27" s="1"/>
  <c r="O29" i="17"/>
  <c r="D7" i="26"/>
  <c r="D9" i="26"/>
  <c r="D11" i="26" s="1"/>
  <c r="C97" i="18"/>
  <c r="C98" i="18" s="1"/>
  <c r="D68" i="25"/>
  <c r="D7" i="17"/>
  <c r="D20" i="25"/>
  <c r="C120" i="17"/>
  <c r="C129" i="17" s="1"/>
  <c r="I48" i="26"/>
  <c r="I140" i="18"/>
  <c r="L48" i="25"/>
  <c r="L140" i="17"/>
  <c r="C112" i="17"/>
  <c r="C144" i="17"/>
  <c r="C154" i="17"/>
  <c r="C110" i="17"/>
  <c r="C138" i="19"/>
  <c r="C149" i="19"/>
  <c r="D39" i="27"/>
  <c r="D50" i="25"/>
  <c r="B113" i="15"/>
  <c r="D88" i="19"/>
  <c r="D116" i="27"/>
  <c r="D143" i="21" l="1"/>
  <c r="C120" i="22"/>
  <c r="C129" i="22" s="1"/>
  <c r="D20" i="30"/>
  <c r="D23" i="30" s="1"/>
  <c r="D33" i="30" s="1"/>
  <c r="E75" i="29"/>
  <c r="E23" i="29"/>
  <c r="E52" i="29"/>
  <c r="D17" i="16"/>
  <c r="K48" i="30"/>
  <c r="K140" i="22"/>
  <c r="C25" i="16"/>
  <c r="C68" i="16"/>
  <c r="E77" i="29"/>
  <c r="D154" i="21"/>
  <c r="D50" i="30"/>
  <c r="D52" i="30" s="1"/>
  <c r="C111" i="22"/>
  <c r="D76" i="30" s="1"/>
  <c r="D57" i="31"/>
  <c r="D68" i="31" s="1"/>
  <c r="C112" i="23"/>
  <c r="C151" i="23"/>
  <c r="C166" i="23"/>
  <c r="C100" i="23"/>
  <c r="C117" i="23" s="1"/>
  <c r="C144" i="22"/>
  <c r="C154" i="22"/>
  <c r="C110" i="22"/>
  <c r="D111" i="21"/>
  <c r="D145" i="21"/>
  <c r="M48" i="29"/>
  <c r="M140" i="21"/>
  <c r="D40" i="27"/>
  <c r="D77" i="25"/>
  <c r="M48" i="25"/>
  <c r="M140" i="17"/>
  <c r="C145" i="17"/>
  <c r="C111" i="17"/>
  <c r="D106" i="26"/>
  <c r="D12" i="26"/>
  <c r="D13" i="26" s="1"/>
  <c r="D14" i="26" s="1"/>
  <c r="D60" i="27"/>
  <c r="D57" i="26"/>
  <c r="C100" i="18"/>
  <c r="C141" i="18" s="1"/>
  <c r="C166" i="18"/>
  <c r="C112" i="18"/>
  <c r="C151" i="18"/>
  <c r="D23" i="25"/>
  <c r="C17" i="15"/>
  <c r="C91" i="19"/>
  <c r="D52" i="25"/>
  <c r="D75" i="25"/>
  <c r="J48" i="26"/>
  <c r="J140" i="18"/>
  <c r="E67" i="25"/>
  <c r="D66" i="25"/>
  <c r="C155" i="17"/>
  <c r="D81" i="25"/>
  <c r="D8" i="27"/>
  <c r="E33" i="29" l="1"/>
  <c r="E76" i="29"/>
  <c r="E49" i="10"/>
  <c r="C102" i="23"/>
  <c r="C141" i="23"/>
  <c r="D77" i="31"/>
  <c r="C49" i="16"/>
  <c r="C37" i="16"/>
  <c r="D31" i="16"/>
  <c r="N140" i="21"/>
  <c r="N48" i="29"/>
  <c r="D75" i="30"/>
  <c r="D20" i="31"/>
  <c r="D23" i="31" s="1"/>
  <c r="D33" i="31" s="1"/>
  <c r="C120" i="23"/>
  <c r="C129" i="23" s="1"/>
  <c r="C111" i="23" s="1"/>
  <c r="D76" i="31" s="1"/>
  <c r="D7" i="23"/>
  <c r="C19" i="16" s="1"/>
  <c r="D66" i="31"/>
  <c r="E67" i="31"/>
  <c r="C145" i="22"/>
  <c r="D155" i="21"/>
  <c r="E81" i="29"/>
  <c r="D24" i="16"/>
  <c r="D67" i="16"/>
  <c r="F29" i="16"/>
  <c r="D81" i="30"/>
  <c r="C155" i="22"/>
  <c r="D84" i="31"/>
  <c r="L48" i="30"/>
  <c r="L140" i="22"/>
  <c r="D49" i="31"/>
  <c r="C142" i="23"/>
  <c r="D15" i="22"/>
  <c r="C75" i="16"/>
  <c r="C102" i="18"/>
  <c r="C117" i="18"/>
  <c r="C120" i="18" s="1"/>
  <c r="C129" i="18" s="1"/>
  <c r="K48" i="26"/>
  <c r="K140" i="18"/>
  <c r="D33" i="25"/>
  <c r="D52" i="10"/>
  <c r="D84" i="26"/>
  <c r="N140" i="17"/>
  <c r="N48" i="25"/>
  <c r="D82" i="25"/>
  <c r="C24" i="15"/>
  <c r="C124" i="16"/>
  <c r="C67" i="15"/>
  <c r="E29" i="15"/>
  <c r="D48" i="10"/>
  <c r="D49" i="26"/>
  <c r="C142" i="18"/>
  <c r="D68" i="26"/>
  <c r="D76" i="25"/>
  <c r="D7" i="27"/>
  <c r="D9" i="27"/>
  <c r="D11" i="27" s="1"/>
  <c r="C97" i="19"/>
  <c r="C98" i="19" s="1"/>
  <c r="D77" i="26"/>
  <c r="C13" i="16" l="1"/>
  <c r="F35" i="16"/>
  <c r="E53" i="10"/>
  <c r="E82" i="29"/>
  <c r="F53" i="16"/>
  <c r="G9" i="24"/>
  <c r="G9" i="23"/>
  <c r="G9" i="22"/>
  <c r="G9" i="21"/>
  <c r="F47" i="16"/>
  <c r="D12" i="23"/>
  <c r="D170" i="23" s="1"/>
  <c r="C62" i="16"/>
  <c r="M48" i="30"/>
  <c r="M140" i="22"/>
  <c r="E15" i="21"/>
  <c r="D74" i="16"/>
  <c r="O48" i="29"/>
  <c r="O140" i="21"/>
  <c r="D75" i="22"/>
  <c r="D77" i="22"/>
  <c r="C154" i="23"/>
  <c r="C144" i="23"/>
  <c r="C145" i="23" s="1"/>
  <c r="C110" i="23"/>
  <c r="D82" i="30"/>
  <c r="C26" i="16"/>
  <c r="C69" i="16"/>
  <c r="D55" i="16"/>
  <c r="C89" i="16"/>
  <c r="C82" i="16"/>
  <c r="C103" i="16"/>
  <c r="D50" i="31"/>
  <c r="D52" i="31" s="1"/>
  <c r="D48" i="16"/>
  <c r="D36" i="16"/>
  <c r="E30" i="16"/>
  <c r="D10" i="23"/>
  <c r="C97" i="16"/>
  <c r="C118" i="16"/>
  <c r="D20" i="26"/>
  <c r="D23" i="26" s="1"/>
  <c r="D7" i="18"/>
  <c r="C18" i="15" s="1"/>
  <c r="L140" i="18"/>
  <c r="L48" i="26"/>
  <c r="D11" i="22"/>
  <c r="D8" i="18"/>
  <c r="C36" i="15"/>
  <c r="D30" i="15"/>
  <c r="C48" i="15"/>
  <c r="C154" i="18"/>
  <c r="C144" i="18"/>
  <c r="C110" i="18"/>
  <c r="D15" i="17"/>
  <c r="C74" i="15"/>
  <c r="O48" i="25"/>
  <c r="O140" i="17"/>
  <c r="E53" i="15"/>
  <c r="E47" i="15"/>
  <c r="F9" i="17"/>
  <c r="E35" i="15"/>
  <c r="C112" i="19"/>
  <c r="C151" i="19"/>
  <c r="D57" i="27"/>
  <c r="C166" i="19"/>
  <c r="C100" i="19"/>
  <c r="C102" i="19" s="1"/>
  <c r="D66" i="26"/>
  <c r="E67" i="26"/>
  <c r="D50" i="26"/>
  <c r="D12" i="27"/>
  <c r="D13" i="27" s="1"/>
  <c r="D14" i="27" s="1"/>
  <c r="D106" i="27"/>
  <c r="C111" i="18"/>
  <c r="D15" i="23" l="1"/>
  <c r="D77" i="23" s="1"/>
  <c r="C71" i="16"/>
  <c r="C110" i="16"/>
  <c r="F116" i="16"/>
  <c r="F95" i="16"/>
  <c r="G161" i="21"/>
  <c r="G10" i="21" s="1"/>
  <c r="G118" i="21" s="1"/>
  <c r="G161" i="22"/>
  <c r="G161" i="24"/>
  <c r="F123" i="16"/>
  <c r="G161" i="23"/>
  <c r="E12" i="22"/>
  <c r="E170" i="22" s="1"/>
  <c r="D61" i="16"/>
  <c r="E13" i="23"/>
  <c r="E57" i="23" s="1"/>
  <c r="P48" i="29"/>
  <c r="G108" i="23"/>
  <c r="D80" i="23"/>
  <c r="D169" i="23"/>
  <c r="D172" i="23" s="1"/>
  <c r="D171" i="23"/>
  <c r="D27" i="23"/>
  <c r="D119" i="23"/>
  <c r="D106" i="23"/>
  <c r="D109" i="23"/>
  <c r="D118" i="23"/>
  <c r="D28" i="23"/>
  <c r="D75" i="31"/>
  <c r="D102" i="16"/>
  <c r="E16" i="21"/>
  <c r="E16" i="24"/>
  <c r="E16" i="22"/>
  <c r="D88" i="16"/>
  <c r="E16" i="23"/>
  <c r="D81" i="16"/>
  <c r="N48" i="30"/>
  <c r="N140" i="22"/>
  <c r="G23" i="16"/>
  <c r="F60" i="16"/>
  <c r="G12" i="21"/>
  <c r="G170" i="21" s="1"/>
  <c r="G108" i="24"/>
  <c r="E117" i="30"/>
  <c r="D85" i="22"/>
  <c r="E54" i="16"/>
  <c r="C50" i="16"/>
  <c r="C38" i="16"/>
  <c r="D32" i="16"/>
  <c r="G108" i="21"/>
  <c r="E10" i="22"/>
  <c r="D117" i="16"/>
  <c r="D96" i="16"/>
  <c r="D81" i="31"/>
  <c r="C155" i="23"/>
  <c r="E77" i="21"/>
  <c r="E75" i="21"/>
  <c r="C76" i="16"/>
  <c r="G108" i="22"/>
  <c r="G13" i="21"/>
  <c r="G57" i="21" s="1"/>
  <c r="D75" i="26"/>
  <c r="C155" i="18"/>
  <c r="D81" i="26"/>
  <c r="C124" i="15"/>
  <c r="C117" i="15"/>
  <c r="D10" i="18"/>
  <c r="C96" i="15"/>
  <c r="D68" i="27"/>
  <c r="D76" i="26"/>
  <c r="C68" i="15"/>
  <c r="C25" i="15"/>
  <c r="C125" i="16"/>
  <c r="E116" i="15"/>
  <c r="F161" i="20"/>
  <c r="F161" i="18"/>
  <c r="F161" i="19"/>
  <c r="E95" i="15"/>
  <c r="E123" i="15"/>
  <c r="F161" i="17"/>
  <c r="F13" i="17"/>
  <c r="F57" i="17" s="1"/>
  <c r="E85" i="30"/>
  <c r="C145" i="18"/>
  <c r="D77" i="27"/>
  <c r="P48" i="25"/>
  <c r="C88" i="15"/>
  <c r="C102" i="15"/>
  <c r="C81" i="15"/>
  <c r="C61" i="15"/>
  <c r="D12" i="18"/>
  <c r="D168" i="18"/>
  <c r="C117" i="19"/>
  <c r="D75" i="17"/>
  <c r="D77" i="17"/>
  <c r="D54" i="15"/>
  <c r="E9" i="18"/>
  <c r="M140" i="18"/>
  <c r="M48" i="26"/>
  <c r="C141" i="19"/>
  <c r="E60" i="15"/>
  <c r="F12" i="17"/>
  <c r="F23" i="15"/>
  <c r="D52" i="26"/>
  <c r="D84" i="27"/>
  <c r="F108" i="17"/>
  <c r="D33" i="26"/>
  <c r="D75" i="23" l="1"/>
  <c r="E117" i="31"/>
  <c r="E119" i="31"/>
  <c r="E60" i="23"/>
  <c r="D84" i="23"/>
  <c r="G27" i="21"/>
  <c r="G106" i="21"/>
  <c r="G119" i="21"/>
  <c r="G169" i="21"/>
  <c r="G172" i="21" s="1"/>
  <c r="G28" i="21"/>
  <c r="G80" i="21"/>
  <c r="G171" i="21"/>
  <c r="G11" i="21"/>
  <c r="H85" i="29" s="1"/>
  <c r="H111" i="32"/>
  <c r="H104" i="30"/>
  <c r="H104" i="31"/>
  <c r="H104" i="29"/>
  <c r="H111" i="30"/>
  <c r="H111" i="31"/>
  <c r="H104" i="32"/>
  <c r="G18" i="22"/>
  <c r="G18" i="21"/>
  <c r="G18" i="24"/>
  <c r="G18" i="23"/>
  <c r="D12" i="24"/>
  <c r="D170" i="24" s="1"/>
  <c r="C63" i="16"/>
  <c r="G14" i="24"/>
  <c r="G14" i="21"/>
  <c r="G14" i="23"/>
  <c r="G14" i="22"/>
  <c r="E17" i="22"/>
  <c r="E17" i="23"/>
  <c r="E17" i="21"/>
  <c r="E17" i="24"/>
  <c r="E19" i="21"/>
  <c r="E19" i="22"/>
  <c r="E19" i="24"/>
  <c r="D109" i="16"/>
  <c r="E19" i="23"/>
  <c r="D153" i="23"/>
  <c r="E110" i="31"/>
  <c r="F117" i="29"/>
  <c r="E85" i="21"/>
  <c r="O48" i="30"/>
  <c r="O140" i="22"/>
  <c r="C90" i="16"/>
  <c r="C83" i="16"/>
  <c r="C104" i="16"/>
  <c r="D82" i="31"/>
  <c r="E171" i="22"/>
  <c r="E119" i="22"/>
  <c r="E27" i="22"/>
  <c r="E109" i="22"/>
  <c r="E169" i="22"/>
  <c r="E172" i="22" s="1"/>
  <c r="E118" i="22"/>
  <c r="E106" i="22"/>
  <c r="E80" i="22"/>
  <c r="E28" i="22"/>
  <c r="H22" i="29"/>
  <c r="G150" i="21"/>
  <c r="G113" i="21"/>
  <c r="D56" i="16"/>
  <c r="F13" i="22"/>
  <c r="F57" i="22" s="1"/>
  <c r="H8" i="22"/>
  <c r="H168" i="22" s="1"/>
  <c r="H8" i="23"/>
  <c r="H168" i="23" s="1"/>
  <c r="H8" i="24"/>
  <c r="H168" i="24" s="1"/>
  <c r="H8" i="21"/>
  <c r="H168" i="21" s="1"/>
  <c r="E21" i="31"/>
  <c r="D147" i="23"/>
  <c r="D82" i="23"/>
  <c r="D85" i="23"/>
  <c r="H111" i="29"/>
  <c r="G109" i="21"/>
  <c r="D10" i="24"/>
  <c r="C98" i="16"/>
  <c r="C119" i="16"/>
  <c r="D89" i="22"/>
  <c r="D20" i="22"/>
  <c r="E78" i="30" s="1"/>
  <c r="D86" i="22"/>
  <c r="E22" i="31"/>
  <c r="D150" i="23"/>
  <c r="D113" i="23"/>
  <c r="D114" i="23" s="1"/>
  <c r="E118" i="31" s="1"/>
  <c r="E3" i="31"/>
  <c r="D165" i="23"/>
  <c r="D170" i="18"/>
  <c r="G104" i="27"/>
  <c r="G104" i="26"/>
  <c r="D109" i="18"/>
  <c r="D171" i="18"/>
  <c r="D80" i="18"/>
  <c r="D28" i="18"/>
  <c r="D106" i="18"/>
  <c r="D27" i="18"/>
  <c r="D119" i="18"/>
  <c r="D169" i="18"/>
  <c r="D172" i="18" s="1"/>
  <c r="D118" i="18"/>
  <c r="N48" i="26"/>
  <c r="N140" i="18"/>
  <c r="E108" i="18"/>
  <c r="G104" i="28"/>
  <c r="D66" i="27"/>
  <c r="E67" i="27"/>
  <c r="E13" i="18"/>
  <c r="E57" i="18" s="1"/>
  <c r="D82" i="26"/>
  <c r="G104" i="25"/>
  <c r="D11" i="23"/>
  <c r="D11" i="18"/>
  <c r="G8" i="17"/>
  <c r="E117" i="25"/>
  <c r="D85" i="17"/>
  <c r="D8" i="19"/>
  <c r="C37" i="15"/>
  <c r="C49" i="15"/>
  <c r="D31" i="15"/>
  <c r="G111" i="25"/>
  <c r="F170" i="17"/>
  <c r="F10" i="17"/>
  <c r="D15" i="18"/>
  <c r="D49" i="27"/>
  <c r="C142" i="19"/>
  <c r="C109" i="15"/>
  <c r="D14" i="18"/>
  <c r="C75" i="15"/>
  <c r="F14" i="17"/>
  <c r="D20" i="27"/>
  <c r="C120" i="19"/>
  <c r="C129" i="19" s="1"/>
  <c r="D7" i="19"/>
  <c r="F11" i="17"/>
  <c r="G114" i="21" l="1"/>
  <c r="C99" i="16"/>
  <c r="D89" i="23"/>
  <c r="D57" i="16"/>
  <c r="D91" i="22"/>
  <c r="D97" i="22" s="1"/>
  <c r="F116" i="31"/>
  <c r="E61" i="31"/>
  <c r="C77" i="16"/>
  <c r="C64" i="16"/>
  <c r="E4" i="31"/>
  <c r="E59" i="31"/>
  <c r="E8" i="30"/>
  <c r="E7" i="30" s="1"/>
  <c r="E83" i="31"/>
  <c r="F60" i="22"/>
  <c r="C111" i="16"/>
  <c r="E112" i="31"/>
  <c r="H118" i="29"/>
  <c r="G82" i="21"/>
  <c r="H110" i="29"/>
  <c r="G153" i="21"/>
  <c r="D86" i="23"/>
  <c r="E84" i="22"/>
  <c r="F119" i="30"/>
  <c r="G165" i="21"/>
  <c r="H83" i="29" s="1"/>
  <c r="H3" i="29"/>
  <c r="H59" i="29"/>
  <c r="G147" i="21"/>
  <c r="H21" i="29"/>
  <c r="D20" i="23"/>
  <c r="E78" i="31" s="1"/>
  <c r="H119" i="29"/>
  <c r="G59" i="24"/>
  <c r="G72" i="24"/>
  <c r="G72" i="22"/>
  <c r="G59" i="22"/>
  <c r="D118" i="24"/>
  <c r="D171" i="24"/>
  <c r="D80" i="24"/>
  <c r="D106" i="24"/>
  <c r="D119" i="24"/>
  <c r="D28" i="24"/>
  <c r="D27" i="24"/>
  <c r="D109" i="24"/>
  <c r="D169" i="24"/>
  <c r="D172" i="24" s="1"/>
  <c r="F110" i="30"/>
  <c r="E153" i="22"/>
  <c r="E165" i="22"/>
  <c r="F3" i="30"/>
  <c r="P48" i="30"/>
  <c r="G59" i="23"/>
  <c r="G72" i="23"/>
  <c r="E82" i="22"/>
  <c r="C120" i="16"/>
  <c r="E13" i="24"/>
  <c r="E57" i="24" s="1"/>
  <c r="F22" i="30"/>
  <c r="E150" i="22"/>
  <c r="E113" i="22"/>
  <c r="E114" i="22" s="1"/>
  <c r="F118" i="30" s="1"/>
  <c r="F21" i="30"/>
  <c r="E147" i="22"/>
  <c r="E20" i="21"/>
  <c r="F78" i="29" s="1"/>
  <c r="E89" i="21"/>
  <c r="E86" i="21"/>
  <c r="E91" i="21" s="1"/>
  <c r="G134" i="21"/>
  <c r="G59" i="21"/>
  <c r="D77" i="18"/>
  <c r="D75" i="18"/>
  <c r="C89" i="15"/>
  <c r="C103" i="15"/>
  <c r="C82" i="15"/>
  <c r="E9" i="19"/>
  <c r="D55" i="15"/>
  <c r="G168" i="17"/>
  <c r="D12" i="19"/>
  <c r="C62" i="15"/>
  <c r="O48" i="26"/>
  <c r="O140" i="18"/>
  <c r="E110" i="26"/>
  <c r="D153" i="18"/>
  <c r="G85" i="25"/>
  <c r="E85" i="31"/>
  <c r="F111" i="26"/>
  <c r="E22" i="26"/>
  <c r="D150" i="18"/>
  <c r="D113" i="18"/>
  <c r="D114" i="18" s="1"/>
  <c r="E118" i="26" s="1"/>
  <c r="D23" i="27"/>
  <c r="C97" i="15"/>
  <c r="C125" i="15"/>
  <c r="D10" i="19"/>
  <c r="C118" i="15"/>
  <c r="D17" i="18"/>
  <c r="D165" i="18"/>
  <c r="E3" i="26"/>
  <c r="F80" i="17"/>
  <c r="F171" i="17"/>
  <c r="F169" i="17"/>
  <c r="F172" i="17" s="1"/>
  <c r="F119" i="17"/>
  <c r="F109" i="17"/>
  <c r="F27" i="17"/>
  <c r="F106" i="17"/>
  <c r="F28" i="17"/>
  <c r="F118" i="17"/>
  <c r="D168" i="19"/>
  <c r="C154" i="19"/>
  <c r="C144" i="19"/>
  <c r="C145" i="19" s="1"/>
  <c r="C110" i="19"/>
  <c r="D18" i="18"/>
  <c r="E119" i="26"/>
  <c r="D20" i="17"/>
  <c r="E78" i="25" s="1"/>
  <c r="D86" i="17"/>
  <c r="D89" i="17"/>
  <c r="C19" i="15"/>
  <c r="D72" i="18"/>
  <c r="D59" i="18"/>
  <c r="D84" i="18" s="1"/>
  <c r="D82" i="18"/>
  <c r="C111" i="19"/>
  <c r="F134" i="17"/>
  <c r="F59" i="17"/>
  <c r="D50" i="27"/>
  <c r="E85" i="26"/>
  <c r="E21" i="26"/>
  <c r="D147" i="18"/>
  <c r="E9" i="30" l="1"/>
  <c r="E11" i="30" s="1"/>
  <c r="E119" i="32"/>
  <c r="E60" i="24"/>
  <c r="D91" i="23"/>
  <c r="C78" i="16"/>
  <c r="E8" i="31"/>
  <c r="C91" i="16"/>
  <c r="C92" i="16" s="1"/>
  <c r="C84" i="16"/>
  <c r="C105" i="16"/>
  <c r="G116" i="30"/>
  <c r="D98" i="22"/>
  <c r="D112" i="22" s="1"/>
  <c r="F112" i="30"/>
  <c r="E97" i="21"/>
  <c r="F106" i="29" s="1"/>
  <c r="F61" i="30"/>
  <c r="F8" i="29"/>
  <c r="F9" i="29" s="1"/>
  <c r="F11" i="29" s="1"/>
  <c r="F4" i="30"/>
  <c r="F59" i="30"/>
  <c r="H112" i="29"/>
  <c r="G60" i="21"/>
  <c r="F83" i="30"/>
  <c r="H61" i="29"/>
  <c r="H115" i="31"/>
  <c r="E22" i="32"/>
  <c r="D113" i="24"/>
  <c r="D114" i="24" s="1"/>
  <c r="E118" i="32" s="1"/>
  <c r="D150" i="24"/>
  <c r="H115" i="30"/>
  <c r="E12" i="30"/>
  <c r="E106" i="30"/>
  <c r="E110" i="32"/>
  <c r="D153" i="24"/>
  <c r="H71" i="22"/>
  <c r="G134" i="22"/>
  <c r="H115" i="29"/>
  <c r="G84" i="21"/>
  <c r="D165" i="24"/>
  <c r="E3" i="32"/>
  <c r="D82" i="24"/>
  <c r="D85" i="24"/>
  <c r="H71" i="24"/>
  <c r="G134" i="24"/>
  <c r="D147" i="24"/>
  <c r="E21" i="32"/>
  <c r="G71" i="21"/>
  <c r="G138" i="21"/>
  <c r="G134" i="23"/>
  <c r="H71" i="23"/>
  <c r="D84" i="24"/>
  <c r="H115" i="32"/>
  <c r="D85" i="18"/>
  <c r="D89" i="18" s="1"/>
  <c r="E71" i="18"/>
  <c r="D134" i="18"/>
  <c r="C69" i="15"/>
  <c r="C76" i="15" s="1"/>
  <c r="C26" i="15"/>
  <c r="C126" i="16"/>
  <c r="C13" i="15"/>
  <c r="F147" i="17"/>
  <c r="G21" i="25"/>
  <c r="E4" i="26"/>
  <c r="E112" i="26"/>
  <c r="G119" i="25"/>
  <c r="F18" i="17"/>
  <c r="F138" i="17"/>
  <c r="F71" i="17"/>
  <c r="G118" i="25"/>
  <c r="D170" i="19"/>
  <c r="D18" i="19"/>
  <c r="F82" i="17"/>
  <c r="E61" i="26"/>
  <c r="E8" i="25"/>
  <c r="D19" i="17"/>
  <c r="D91" i="17"/>
  <c r="F84" i="17"/>
  <c r="D171" i="19"/>
  <c r="D119" i="19"/>
  <c r="D109" i="19"/>
  <c r="D80" i="19"/>
  <c r="D106" i="19"/>
  <c r="D169" i="19"/>
  <c r="D172" i="19" s="1"/>
  <c r="D28" i="19"/>
  <c r="D27" i="19"/>
  <c r="D118" i="19"/>
  <c r="P48" i="26"/>
  <c r="D52" i="27"/>
  <c r="D75" i="27"/>
  <c r="G110" i="25"/>
  <c r="F153" i="17"/>
  <c r="D11" i="19"/>
  <c r="E59" i="26"/>
  <c r="C110" i="15"/>
  <c r="C155" i="19"/>
  <c r="D81" i="27"/>
  <c r="E13" i="19"/>
  <c r="E57" i="19" s="1"/>
  <c r="D76" i="27"/>
  <c r="E83" i="26"/>
  <c r="D33" i="27"/>
  <c r="E108" i="19"/>
  <c r="G22" i="25"/>
  <c r="F150" i="17"/>
  <c r="F113" i="17"/>
  <c r="G115" i="25"/>
  <c r="F60" i="17"/>
  <c r="E115" i="26"/>
  <c r="D60" i="18"/>
  <c r="F17" i="17"/>
  <c r="F165" i="17"/>
  <c r="G3" i="25"/>
  <c r="D14" i="19"/>
  <c r="E117" i="26"/>
  <c r="D151" i="22" l="1"/>
  <c r="D100" i="22"/>
  <c r="D141" i="22" s="1"/>
  <c r="D166" i="22"/>
  <c r="E84" i="30" s="1"/>
  <c r="E57" i="30"/>
  <c r="E68" i="30" s="1"/>
  <c r="E13" i="30"/>
  <c r="E14" i="30" s="1"/>
  <c r="F7" i="29"/>
  <c r="E4" i="32"/>
  <c r="D89" i="24"/>
  <c r="E61" i="32"/>
  <c r="D97" i="23"/>
  <c r="F116" i="32"/>
  <c r="E59" i="32"/>
  <c r="C112" i="16"/>
  <c r="C113" i="16" s="1"/>
  <c r="C106" i="16"/>
  <c r="E7" i="31"/>
  <c r="E9" i="31"/>
  <c r="E11" i="31" s="1"/>
  <c r="E83" i="32"/>
  <c r="E112" i="32"/>
  <c r="C85" i="16"/>
  <c r="E77" i="30"/>
  <c r="H4" i="29"/>
  <c r="F12" i="29"/>
  <c r="F13" i="29" s="1"/>
  <c r="F14" i="29" s="1"/>
  <c r="E98" i="21"/>
  <c r="E151" i="21" s="1"/>
  <c r="H116" i="29"/>
  <c r="H88" i="23"/>
  <c r="H88" i="22"/>
  <c r="G88" i="21"/>
  <c r="H88" i="24"/>
  <c r="D20" i="24"/>
  <c r="E78" i="32" s="1"/>
  <c r="D86" i="24"/>
  <c r="E66" i="30"/>
  <c r="F67" i="30"/>
  <c r="G138" i="22"/>
  <c r="G149" i="22"/>
  <c r="H39" i="30"/>
  <c r="E49" i="30"/>
  <c r="D142" i="22"/>
  <c r="H39" i="32"/>
  <c r="G149" i="24"/>
  <c r="G138" i="24"/>
  <c r="G149" i="23"/>
  <c r="H39" i="31"/>
  <c r="G138" i="23"/>
  <c r="D102" i="22"/>
  <c r="D154" i="22" s="1"/>
  <c r="D20" i="18"/>
  <c r="E78" i="26" s="1"/>
  <c r="D86" i="18"/>
  <c r="D19" i="18" s="1"/>
  <c r="G83" i="25"/>
  <c r="C90" i="15"/>
  <c r="D16" i="19"/>
  <c r="C83" i="15"/>
  <c r="C104" i="15"/>
  <c r="F111" i="27"/>
  <c r="E22" i="27"/>
  <c r="D150" i="19"/>
  <c r="D113" i="19"/>
  <c r="D114" i="19" s="1"/>
  <c r="E118" i="27" s="1"/>
  <c r="D15" i="19"/>
  <c r="C71" i="15"/>
  <c r="D138" i="18"/>
  <c r="D149" i="18"/>
  <c r="E39" i="26"/>
  <c r="E3" i="27"/>
  <c r="D165" i="19"/>
  <c r="E88" i="18"/>
  <c r="F16" i="17"/>
  <c r="G116" i="25"/>
  <c r="C50" i="15"/>
  <c r="D8" i="20"/>
  <c r="D32" i="15"/>
  <c r="C38" i="15"/>
  <c r="G112" i="25"/>
  <c r="D147" i="19"/>
  <c r="E21" i="27"/>
  <c r="D97" i="17"/>
  <c r="D98" i="17" s="1"/>
  <c r="E119" i="27"/>
  <c r="F114" i="17"/>
  <c r="G61" i="25"/>
  <c r="D59" i="19"/>
  <c r="D84" i="19" s="1"/>
  <c r="D72" i="19"/>
  <c r="E116" i="26"/>
  <c r="D16" i="18"/>
  <c r="G59" i="25"/>
  <c r="D82" i="27"/>
  <c r="D153" i="19"/>
  <c r="E110" i="27"/>
  <c r="G4" i="25"/>
  <c r="E7" i="25"/>
  <c r="E9" i="25"/>
  <c r="E11" i="25" s="1"/>
  <c r="E85" i="27"/>
  <c r="D82" i="19"/>
  <c r="F88" i="17"/>
  <c r="D11" i="24"/>
  <c r="C127" i="16"/>
  <c r="E8" i="26"/>
  <c r="D117" i="22" l="1"/>
  <c r="E20" i="30" s="1"/>
  <c r="E23" i="30" s="1"/>
  <c r="E33" i="30" s="1"/>
  <c r="E100" i="21"/>
  <c r="E117" i="21" s="1"/>
  <c r="F7" i="21" s="1"/>
  <c r="D91" i="24"/>
  <c r="D97" i="24" s="1"/>
  <c r="D98" i="23"/>
  <c r="E106" i="31"/>
  <c r="E12" i="31"/>
  <c r="E13" i="31" s="1"/>
  <c r="E14" i="31" s="1"/>
  <c r="E8" i="32"/>
  <c r="E50" i="30"/>
  <c r="E52" i="30" s="1"/>
  <c r="H60" i="31"/>
  <c r="F65" i="29"/>
  <c r="H40" i="30"/>
  <c r="E166" i="21"/>
  <c r="H40" i="32"/>
  <c r="H40" i="31"/>
  <c r="H60" i="32"/>
  <c r="H60" i="30"/>
  <c r="F57" i="29"/>
  <c r="F20" i="29"/>
  <c r="E81" i="30"/>
  <c r="D155" i="22"/>
  <c r="D143" i="22"/>
  <c r="D144" i="22"/>
  <c r="D110" i="22"/>
  <c r="D91" i="18"/>
  <c r="D97" i="18" s="1"/>
  <c r="D98" i="18" s="1"/>
  <c r="E7" i="26"/>
  <c r="E9" i="26"/>
  <c r="E11" i="26" s="1"/>
  <c r="C98" i="15"/>
  <c r="C126" i="15"/>
  <c r="D10" i="20"/>
  <c r="C119" i="15"/>
  <c r="E71" i="19"/>
  <c r="D134" i="19"/>
  <c r="E9" i="20"/>
  <c r="D56" i="15"/>
  <c r="E115" i="27"/>
  <c r="D60" i="19"/>
  <c r="D168" i="20"/>
  <c r="E40" i="26"/>
  <c r="C63" i="15"/>
  <c r="D12" i="20"/>
  <c r="E83" i="27"/>
  <c r="E60" i="26"/>
  <c r="C111" i="15"/>
  <c r="D19" i="19"/>
  <c r="E112" i="27"/>
  <c r="E4" i="27"/>
  <c r="E85" i="32"/>
  <c r="E61" i="27"/>
  <c r="D17" i="19"/>
  <c r="D151" i="17"/>
  <c r="E57" i="25"/>
  <c r="D166" i="17"/>
  <c r="D100" i="17"/>
  <c r="D141" i="17" s="1"/>
  <c r="E12" i="25"/>
  <c r="E13" i="25" s="1"/>
  <c r="E14" i="25" s="1"/>
  <c r="E106" i="25"/>
  <c r="D77" i="19"/>
  <c r="D75" i="19"/>
  <c r="E59" i="27"/>
  <c r="E7" i="22" l="1"/>
  <c r="D18" i="16" s="1"/>
  <c r="D120" i="22"/>
  <c r="D129" i="22" s="1"/>
  <c r="D111" i="22" s="1"/>
  <c r="E76" i="30" s="1"/>
  <c r="E120" i="21"/>
  <c r="E129" i="21" s="1"/>
  <c r="E102" i="21"/>
  <c r="E141" i="21"/>
  <c r="F49" i="29" s="1"/>
  <c r="F50" i="29" s="1"/>
  <c r="D98" i="24"/>
  <c r="E57" i="32" s="1"/>
  <c r="E7" i="32"/>
  <c r="E9" i="32"/>
  <c r="E11" i="32" s="1"/>
  <c r="D112" i="23"/>
  <c r="D166" i="23"/>
  <c r="D100" i="23"/>
  <c r="D117" i="23" s="1"/>
  <c r="E57" i="31"/>
  <c r="E68" i="31" s="1"/>
  <c r="D151" i="23"/>
  <c r="E75" i="30"/>
  <c r="E82" i="30"/>
  <c r="F23" i="29"/>
  <c r="F68" i="29"/>
  <c r="F84" i="29"/>
  <c r="D112" i="24"/>
  <c r="D166" i="24"/>
  <c r="D151" i="24"/>
  <c r="E111" i="21"/>
  <c r="E106" i="32"/>
  <c r="E12" i="32"/>
  <c r="E17" i="16"/>
  <c r="E49" i="25"/>
  <c r="D142" i="17"/>
  <c r="D18" i="20"/>
  <c r="C120" i="15"/>
  <c r="E116" i="27"/>
  <c r="E106" i="26"/>
  <c r="E12" i="26"/>
  <c r="E13" i="26" s="1"/>
  <c r="E14" i="26" s="1"/>
  <c r="D170" i="20"/>
  <c r="E108" i="20"/>
  <c r="D14" i="20"/>
  <c r="C77" i="15"/>
  <c r="C64" i="15"/>
  <c r="E65" i="25"/>
  <c r="E68" i="25" s="1"/>
  <c r="E84" i="25"/>
  <c r="D138" i="19"/>
  <c r="D149" i="19"/>
  <c r="E39" i="27"/>
  <c r="D100" i="18"/>
  <c r="D102" i="18" s="1"/>
  <c r="D166" i="18"/>
  <c r="D112" i="18"/>
  <c r="E57" i="26"/>
  <c r="D151" i="18"/>
  <c r="E88" i="19"/>
  <c r="C99" i="15"/>
  <c r="D109" i="20"/>
  <c r="D106" i="20"/>
  <c r="D171" i="20"/>
  <c r="D28" i="20"/>
  <c r="D169" i="20"/>
  <c r="D172" i="20" s="1"/>
  <c r="D118" i="20"/>
  <c r="D119" i="20"/>
  <c r="D27" i="20"/>
  <c r="D80" i="20"/>
  <c r="E117" i="27"/>
  <c r="D85" i="19"/>
  <c r="D117" i="17"/>
  <c r="D102" i="17"/>
  <c r="E13" i="20"/>
  <c r="E57" i="20" s="1"/>
  <c r="D57" i="15"/>
  <c r="D11" i="20"/>
  <c r="C127" i="15"/>
  <c r="D145" i="22" l="1"/>
  <c r="E142" i="21"/>
  <c r="D25" i="16"/>
  <c r="D68" i="16"/>
  <c r="D100" i="24"/>
  <c r="D102" i="24" s="1"/>
  <c r="E13" i="32"/>
  <c r="E14" i="32" s="1"/>
  <c r="D102" i="23"/>
  <c r="D154" i="23" s="1"/>
  <c r="D155" i="23" s="1"/>
  <c r="D141" i="23"/>
  <c r="E49" i="31" s="1"/>
  <c r="E84" i="32"/>
  <c r="D120" i="23"/>
  <c r="D129" i="23" s="1"/>
  <c r="D111" i="23" s="1"/>
  <c r="E76" i="31" s="1"/>
  <c r="E20" i="31"/>
  <c r="E23" i="31" s="1"/>
  <c r="E33" i="31" s="1"/>
  <c r="E7" i="23"/>
  <c r="D19" i="16" s="1"/>
  <c r="E84" i="31"/>
  <c r="E68" i="32"/>
  <c r="E66" i="32" s="1"/>
  <c r="E77" i="31"/>
  <c r="E66" i="31"/>
  <c r="F67" i="31"/>
  <c r="F52" i="29"/>
  <c r="G67" i="29"/>
  <c r="F66" i="29"/>
  <c r="F76" i="29"/>
  <c r="F33" i="29"/>
  <c r="D141" i="24"/>
  <c r="E24" i="16"/>
  <c r="E67" i="16"/>
  <c r="G29" i="16"/>
  <c r="E77" i="32"/>
  <c r="D154" i="24"/>
  <c r="D117" i="18"/>
  <c r="E20" i="26" s="1"/>
  <c r="D141" i="18"/>
  <c r="E49" i="26" s="1"/>
  <c r="E66" i="25"/>
  <c r="F67" i="25"/>
  <c r="F111" i="28"/>
  <c r="D147" i="20"/>
  <c r="E21" i="28"/>
  <c r="D144" i="17"/>
  <c r="D143" i="17"/>
  <c r="D112" i="17"/>
  <c r="D110" i="17"/>
  <c r="D153" i="20"/>
  <c r="E110" i="28"/>
  <c r="E68" i="26"/>
  <c r="D16" i="20"/>
  <c r="C91" i="15"/>
  <c r="C78" i="15"/>
  <c r="C105" i="15"/>
  <c r="C84" i="15"/>
  <c r="D165" i="20"/>
  <c r="E3" i="28"/>
  <c r="E77" i="26"/>
  <c r="D154" i="18"/>
  <c r="D72" i="20"/>
  <c r="D59" i="20"/>
  <c r="D84" i="20" s="1"/>
  <c r="E7" i="17"/>
  <c r="D120" i="17"/>
  <c r="D129" i="17" s="1"/>
  <c r="E20" i="25"/>
  <c r="D82" i="20"/>
  <c r="E60" i="27"/>
  <c r="E84" i="26"/>
  <c r="E22" i="28"/>
  <c r="D150" i="20"/>
  <c r="D113" i="20"/>
  <c r="E50" i="25"/>
  <c r="D89" i="19"/>
  <c r="D20" i="19"/>
  <c r="E78" i="27" s="1"/>
  <c r="D86" i="19"/>
  <c r="E119" i="28"/>
  <c r="E85" i="28"/>
  <c r="E40" i="27"/>
  <c r="D117" i="24" l="1"/>
  <c r="D120" i="24" s="1"/>
  <c r="D129" i="24" s="1"/>
  <c r="E15" i="22"/>
  <c r="D75" i="16"/>
  <c r="D49" i="16"/>
  <c r="E31" i="16"/>
  <c r="E55" i="16" s="1"/>
  <c r="F13" i="23" s="1"/>
  <c r="F57" i="23" s="1"/>
  <c r="D37" i="16"/>
  <c r="E143" i="21"/>
  <c r="E110" i="21"/>
  <c r="F75" i="29" s="1"/>
  <c r="F49" i="10" s="1"/>
  <c r="E144" i="21"/>
  <c r="E145" i="21" s="1"/>
  <c r="E112" i="21"/>
  <c r="D142" i="23"/>
  <c r="D110" i="23" s="1"/>
  <c r="F67" i="32"/>
  <c r="E81" i="31"/>
  <c r="D69" i="16"/>
  <c r="D26" i="16"/>
  <c r="E82" i="31"/>
  <c r="E50" i="31"/>
  <c r="E52" i="31" s="1"/>
  <c r="E7" i="24"/>
  <c r="D20" i="16" s="1"/>
  <c r="D111" i="24"/>
  <c r="G35" i="16"/>
  <c r="G53" i="16"/>
  <c r="H9" i="21"/>
  <c r="H9" i="23"/>
  <c r="H9" i="22"/>
  <c r="H9" i="24"/>
  <c r="G47" i="16"/>
  <c r="E49" i="32"/>
  <c r="D142" i="24"/>
  <c r="F15" i="21"/>
  <c r="E74" i="16"/>
  <c r="E81" i="32"/>
  <c r="D155" i="24"/>
  <c r="E48" i="16"/>
  <c r="E36" i="16"/>
  <c r="F30" i="16"/>
  <c r="D120" i="18"/>
  <c r="D129" i="18" s="1"/>
  <c r="D111" i="18" s="1"/>
  <c r="E7" i="18"/>
  <c r="D18" i="15" s="1"/>
  <c r="D142" i="18"/>
  <c r="D110" i="18" s="1"/>
  <c r="D17" i="15"/>
  <c r="E61" i="28"/>
  <c r="E50" i="26"/>
  <c r="D17" i="20"/>
  <c r="C92" i="15"/>
  <c r="E4" i="28"/>
  <c r="E115" i="28"/>
  <c r="D60" i="20"/>
  <c r="E112" i="28"/>
  <c r="E59" i="28"/>
  <c r="E52" i="25"/>
  <c r="E23" i="26"/>
  <c r="D145" i="17"/>
  <c r="D111" i="17"/>
  <c r="D19" i="20"/>
  <c r="C112" i="15"/>
  <c r="C106" i="15"/>
  <c r="E8" i="27"/>
  <c r="F67" i="26"/>
  <c r="E66" i="26"/>
  <c r="D85" i="20"/>
  <c r="D134" i="20"/>
  <c r="E71" i="20"/>
  <c r="E83" i="28"/>
  <c r="E75" i="25"/>
  <c r="D114" i="20"/>
  <c r="E118" i="28" s="1"/>
  <c r="D91" i="19"/>
  <c r="E23" i="25"/>
  <c r="E81" i="26"/>
  <c r="D155" i="18"/>
  <c r="C85" i="15"/>
  <c r="E77" i="25"/>
  <c r="D154" i="17"/>
  <c r="D144" i="23" l="1"/>
  <c r="D145" i="23" s="1"/>
  <c r="E20" i="32"/>
  <c r="D143" i="23"/>
  <c r="E10" i="23"/>
  <c r="D118" i="16"/>
  <c r="D97" i="16"/>
  <c r="D62" i="16"/>
  <c r="D76" i="16" s="1"/>
  <c r="E12" i="23"/>
  <c r="E170" i="23" s="1"/>
  <c r="D82" i="16"/>
  <c r="D89" i="16"/>
  <c r="D103" i="16"/>
  <c r="D110" i="16" s="1"/>
  <c r="F77" i="29"/>
  <c r="E154" i="21"/>
  <c r="E77" i="22"/>
  <c r="E75" i="22"/>
  <c r="E76" i="32"/>
  <c r="D38" i="16"/>
  <c r="E32" i="16"/>
  <c r="D50" i="16"/>
  <c r="D70" i="16"/>
  <c r="D71" i="16" s="1"/>
  <c r="E15" i="23"/>
  <c r="F60" i="23"/>
  <c r="E50" i="32"/>
  <c r="E23" i="32"/>
  <c r="D13" i="16"/>
  <c r="E82" i="32"/>
  <c r="E75" i="31"/>
  <c r="G123" i="16"/>
  <c r="H161" i="24"/>
  <c r="G95" i="16"/>
  <c r="G116" i="16"/>
  <c r="H161" i="21"/>
  <c r="H161" i="23"/>
  <c r="H161" i="22"/>
  <c r="F12" i="22"/>
  <c r="F170" i="22" s="1"/>
  <c r="E61" i="16"/>
  <c r="F77" i="21"/>
  <c r="F75" i="21"/>
  <c r="H23" i="16"/>
  <c r="H12" i="21"/>
  <c r="H170" i="21" s="1"/>
  <c r="G60" i="16"/>
  <c r="H108" i="21"/>
  <c r="H108" i="23"/>
  <c r="F54" i="16"/>
  <c r="F16" i="22"/>
  <c r="F16" i="24"/>
  <c r="F16" i="23"/>
  <c r="F16" i="21"/>
  <c r="E88" i="16"/>
  <c r="E102" i="16"/>
  <c r="E81" i="16"/>
  <c r="H108" i="24"/>
  <c r="F10" i="22"/>
  <c r="E117" i="16"/>
  <c r="E96" i="16"/>
  <c r="D143" i="24"/>
  <c r="D144" i="24"/>
  <c r="D110" i="24"/>
  <c r="H108" i="22"/>
  <c r="H13" i="21"/>
  <c r="H57" i="21" s="1"/>
  <c r="D143" i="18"/>
  <c r="D144" i="18"/>
  <c r="D145" i="18" s="1"/>
  <c r="D97" i="19"/>
  <c r="D98" i="19" s="1"/>
  <c r="D25" i="15"/>
  <c r="D68" i="15"/>
  <c r="D125" i="16"/>
  <c r="D155" i="17"/>
  <c r="E81" i="25"/>
  <c r="E33" i="26"/>
  <c r="E82" i="26"/>
  <c r="D67" i="15"/>
  <c r="D124" i="16"/>
  <c r="D24" i="15"/>
  <c r="F29" i="15"/>
  <c r="E52" i="26"/>
  <c r="C113" i="15"/>
  <c r="E88" i="20"/>
  <c r="E33" i="25"/>
  <c r="E48" i="10"/>
  <c r="E7" i="27"/>
  <c r="E9" i="27"/>
  <c r="E11" i="27" s="1"/>
  <c r="E76" i="26"/>
  <c r="E39" i="28"/>
  <c r="D138" i="20"/>
  <c r="D149" i="20"/>
  <c r="E75" i="26"/>
  <c r="E76" i="25"/>
  <c r="E116" i="28"/>
  <c r="D89" i="20"/>
  <c r="D86" i="20"/>
  <c r="D20" i="20"/>
  <c r="E78" i="28" s="1"/>
  <c r="D83" i="16" l="1"/>
  <c r="D90" i="16"/>
  <c r="D104" i="16"/>
  <c r="F117" i="30"/>
  <c r="E85" i="22"/>
  <c r="F81" i="29"/>
  <c r="F53" i="10" s="1"/>
  <c r="E155" i="21"/>
  <c r="F82" i="29" s="1"/>
  <c r="E118" i="23"/>
  <c r="E171" i="23"/>
  <c r="E106" i="23"/>
  <c r="E27" i="23"/>
  <c r="E109" i="23"/>
  <c r="E28" i="23"/>
  <c r="E84" i="23" s="1"/>
  <c r="E169" i="23"/>
  <c r="E172" i="23" s="1"/>
  <c r="F119" i="31" s="1"/>
  <c r="E119" i="23"/>
  <c r="E80" i="23"/>
  <c r="E82" i="23" s="1"/>
  <c r="E75" i="32"/>
  <c r="E15" i="24"/>
  <c r="D145" i="24"/>
  <c r="E52" i="32"/>
  <c r="G116" i="31"/>
  <c r="D63" i="16"/>
  <c r="E12" i="24"/>
  <c r="E170" i="24" s="1"/>
  <c r="E56" i="16"/>
  <c r="E33" i="32"/>
  <c r="E77" i="23"/>
  <c r="E75" i="23"/>
  <c r="E10" i="24"/>
  <c r="D119" i="16"/>
  <c r="D120" i="16" s="1"/>
  <c r="D98" i="16"/>
  <c r="F4" i="31"/>
  <c r="D111" i="16"/>
  <c r="I104" i="31"/>
  <c r="I104" i="32"/>
  <c r="I111" i="30"/>
  <c r="I104" i="29"/>
  <c r="H10" i="21"/>
  <c r="H109" i="21" s="1"/>
  <c r="G13" i="22"/>
  <c r="G57" i="22" s="1"/>
  <c r="I104" i="30"/>
  <c r="I111" i="32"/>
  <c r="I111" i="31"/>
  <c r="H18" i="22"/>
  <c r="H18" i="24"/>
  <c r="H18" i="23"/>
  <c r="H18" i="21"/>
  <c r="H11" i="21"/>
  <c r="I85" i="29" s="1"/>
  <c r="F19" i="24"/>
  <c r="F19" i="23"/>
  <c r="F19" i="22"/>
  <c r="F19" i="21"/>
  <c r="E109" i="16"/>
  <c r="I8" i="22"/>
  <c r="I168" i="22" s="1"/>
  <c r="I8" i="24"/>
  <c r="I168" i="24" s="1"/>
  <c r="I8" i="21"/>
  <c r="I168" i="21" s="1"/>
  <c r="I8" i="23"/>
  <c r="I168" i="23" s="1"/>
  <c r="G117" i="29"/>
  <c r="F85" i="21"/>
  <c r="I111" i="29"/>
  <c r="F17" i="24"/>
  <c r="F17" i="23"/>
  <c r="F17" i="22"/>
  <c r="F17" i="21"/>
  <c r="F28" i="22"/>
  <c r="F106" i="22"/>
  <c r="F119" i="22"/>
  <c r="F169" i="22"/>
  <c r="F172" i="22" s="1"/>
  <c r="F27" i="22"/>
  <c r="F80" i="22"/>
  <c r="F109" i="22"/>
  <c r="F171" i="22"/>
  <c r="F118" i="22"/>
  <c r="H14" i="24"/>
  <c r="H14" i="23"/>
  <c r="H14" i="22"/>
  <c r="H14" i="21"/>
  <c r="E40" i="28"/>
  <c r="F47" i="15"/>
  <c r="G9" i="17"/>
  <c r="F53" i="15"/>
  <c r="F35" i="15"/>
  <c r="E15" i="17"/>
  <c r="D74" i="15"/>
  <c r="E52" i="10"/>
  <c r="E11" i="23"/>
  <c r="E82" i="25"/>
  <c r="D37" i="15"/>
  <c r="E8" i="19"/>
  <c r="D49" i="15"/>
  <c r="E31" i="15"/>
  <c r="E8" i="28"/>
  <c r="E11" i="22"/>
  <c r="E15" i="18"/>
  <c r="D91" i="20"/>
  <c r="D100" i="19"/>
  <c r="D117" i="19" s="1"/>
  <c r="D166" i="19"/>
  <c r="E57" i="27"/>
  <c r="D112" i="19"/>
  <c r="D151" i="19"/>
  <c r="E60" i="28"/>
  <c r="E8" i="18"/>
  <c r="D36" i="15"/>
  <c r="D48" i="15"/>
  <c r="E30" i="15"/>
  <c r="E106" i="27"/>
  <c r="E12" i="27"/>
  <c r="E13" i="27" s="1"/>
  <c r="E14" i="27" s="1"/>
  <c r="F22" i="31" l="1"/>
  <c r="E150" i="23"/>
  <c r="F59" i="31" s="1"/>
  <c r="E113" i="23"/>
  <c r="E114" i="23" s="1"/>
  <c r="F118" i="31" s="1"/>
  <c r="E147" i="23"/>
  <c r="F61" i="31" s="1"/>
  <c r="F21" i="31"/>
  <c r="E86" i="22"/>
  <c r="E91" i="22" s="1"/>
  <c r="E97" i="22" s="1"/>
  <c r="F106" i="30" s="1"/>
  <c r="E20" i="22"/>
  <c r="F78" i="30" s="1"/>
  <c r="E89" i="22"/>
  <c r="F8" i="30" s="1"/>
  <c r="F9" i="30" s="1"/>
  <c r="F11" i="30" s="1"/>
  <c r="E165" i="23"/>
  <c r="F83" i="31" s="1"/>
  <c r="F3" i="31"/>
  <c r="F110" i="31"/>
  <c r="E153" i="23"/>
  <c r="F112" i="31" s="1"/>
  <c r="E109" i="24"/>
  <c r="E27" i="24"/>
  <c r="E169" i="24"/>
  <c r="E172" i="24" s="1"/>
  <c r="E106" i="24"/>
  <c r="E80" i="24"/>
  <c r="E119" i="24"/>
  <c r="E28" i="24"/>
  <c r="E171" i="24"/>
  <c r="E118" i="24"/>
  <c r="E77" i="24"/>
  <c r="E75" i="24"/>
  <c r="D77" i="16"/>
  <c r="D64" i="16"/>
  <c r="D99" i="16"/>
  <c r="F117" i="31"/>
  <c r="E85" i="23"/>
  <c r="E57" i="16"/>
  <c r="F13" i="24"/>
  <c r="F57" i="24" s="1"/>
  <c r="F84" i="22"/>
  <c r="G60" i="22"/>
  <c r="G119" i="30"/>
  <c r="I118" i="29"/>
  <c r="H27" i="21"/>
  <c r="H119" i="21"/>
  <c r="H28" i="21"/>
  <c r="H171" i="21"/>
  <c r="H80" i="21"/>
  <c r="H169" i="21"/>
  <c r="H172" i="21" s="1"/>
  <c r="H106" i="21"/>
  <c r="H118" i="21"/>
  <c r="H72" i="24"/>
  <c r="H59" i="24"/>
  <c r="H134" i="21"/>
  <c r="H59" i="21"/>
  <c r="F82" i="22"/>
  <c r="G110" i="30"/>
  <c r="F153" i="22"/>
  <c r="F86" i="21"/>
  <c r="F91" i="21" s="1"/>
  <c r="F20" i="21"/>
  <c r="G78" i="29" s="1"/>
  <c r="F89" i="21"/>
  <c r="H72" i="22"/>
  <c r="H59" i="22"/>
  <c r="G22" i="30"/>
  <c r="F150" i="22"/>
  <c r="F113" i="22"/>
  <c r="F114" i="22" s="1"/>
  <c r="G118" i="30" s="1"/>
  <c r="G3" i="30"/>
  <c r="F165" i="22"/>
  <c r="G21" i="30"/>
  <c r="F147" i="22"/>
  <c r="H72" i="23"/>
  <c r="H59" i="23"/>
  <c r="D141" i="19"/>
  <c r="E49" i="27" s="1"/>
  <c r="E77" i="27"/>
  <c r="F85" i="31"/>
  <c r="F85" i="30"/>
  <c r="D88" i="15"/>
  <c r="D81" i="15"/>
  <c r="D102" i="15"/>
  <c r="G13" i="17"/>
  <c r="G57" i="17" s="1"/>
  <c r="E7" i="19"/>
  <c r="D120" i="19"/>
  <c r="D129" i="19" s="1"/>
  <c r="E20" i="27"/>
  <c r="E77" i="18"/>
  <c r="E75" i="18"/>
  <c r="G108" i="17"/>
  <c r="E7" i="28"/>
  <c r="E9" i="28"/>
  <c r="E11" i="28" s="1"/>
  <c r="E55" i="15"/>
  <c r="F9" i="19"/>
  <c r="G12" i="17"/>
  <c r="G23" i="15"/>
  <c r="F60" i="15"/>
  <c r="E68" i="27"/>
  <c r="D97" i="20"/>
  <c r="D98" i="20" s="1"/>
  <c r="E75" i="17"/>
  <c r="E77" i="17"/>
  <c r="E84" i="27"/>
  <c r="E168" i="19"/>
  <c r="F116" i="15"/>
  <c r="G161" i="17"/>
  <c r="F95" i="15"/>
  <c r="G161" i="20"/>
  <c r="G161" i="19"/>
  <c r="G161" i="18"/>
  <c r="F123" i="15"/>
  <c r="D117" i="15"/>
  <c r="D96" i="15"/>
  <c r="E10" i="18"/>
  <c r="D124" i="15"/>
  <c r="D97" i="15"/>
  <c r="D118" i="15"/>
  <c r="E10" i="19"/>
  <c r="D125" i="15"/>
  <c r="E54" i="15"/>
  <c r="F9" i="18"/>
  <c r="E168" i="18"/>
  <c r="D102" i="19"/>
  <c r="D154" i="19" s="1"/>
  <c r="E12" i="19"/>
  <c r="D62" i="15"/>
  <c r="E12" i="18"/>
  <c r="D61" i="15"/>
  <c r="E98" i="22" l="1"/>
  <c r="E100" i="22" s="1"/>
  <c r="E102" i="22" s="1"/>
  <c r="F12" i="30"/>
  <c r="F13" i="30"/>
  <c r="F14" i="30" s="1"/>
  <c r="F7" i="30"/>
  <c r="E166" i="22"/>
  <c r="F84" i="30" s="1"/>
  <c r="E112" i="22"/>
  <c r="F77" i="30" s="1"/>
  <c r="E151" i="22"/>
  <c r="F57" i="30"/>
  <c r="F68" i="30" s="1"/>
  <c r="G67" i="30" s="1"/>
  <c r="E89" i="23"/>
  <c r="E20" i="23"/>
  <c r="F78" i="31" s="1"/>
  <c r="E86" i="23"/>
  <c r="D91" i="16"/>
  <c r="D92" i="16" s="1"/>
  <c r="D84" i="16"/>
  <c r="D78" i="16"/>
  <c r="D105" i="16"/>
  <c r="E84" i="24"/>
  <c r="F119" i="32"/>
  <c r="F117" i="32"/>
  <c r="F21" i="32"/>
  <c r="E147" i="24"/>
  <c r="F3" i="32"/>
  <c r="E165" i="24"/>
  <c r="F60" i="24"/>
  <c r="E150" i="24"/>
  <c r="E113" i="24"/>
  <c r="E114" i="24" s="1"/>
  <c r="F118" i="32" s="1"/>
  <c r="F22" i="32"/>
  <c r="E85" i="24"/>
  <c r="E82" i="24"/>
  <c r="F110" i="32"/>
  <c r="E153" i="24"/>
  <c r="G112" i="30"/>
  <c r="H116" i="30"/>
  <c r="G4" i="30"/>
  <c r="G61" i="30"/>
  <c r="G59" i="30"/>
  <c r="H82" i="21"/>
  <c r="I3" i="29"/>
  <c r="H165" i="21"/>
  <c r="I83" i="29" s="1"/>
  <c r="F97" i="21"/>
  <c r="F98" i="21" s="1"/>
  <c r="I115" i="32"/>
  <c r="I22" i="29"/>
  <c r="H113" i="21"/>
  <c r="H114" i="21" s="1"/>
  <c r="H150" i="21"/>
  <c r="H153" i="21"/>
  <c r="I110" i="29"/>
  <c r="G83" i="30"/>
  <c r="H60" i="21"/>
  <c r="G8" i="29"/>
  <c r="G9" i="29" s="1"/>
  <c r="G11" i="29" s="1"/>
  <c r="I119" i="29"/>
  <c r="I21" i="29"/>
  <c r="H147" i="21"/>
  <c r="I115" i="31"/>
  <c r="I115" i="30"/>
  <c r="I71" i="24"/>
  <c r="H134" i="24"/>
  <c r="E141" i="22"/>
  <c r="I71" i="23"/>
  <c r="H134" i="23"/>
  <c r="H134" i="22"/>
  <c r="I71" i="22"/>
  <c r="I115" i="29"/>
  <c r="H84" i="21"/>
  <c r="E117" i="22"/>
  <c r="H71" i="21"/>
  <c r="H138" i="21"/>
  <c r="D142" i="19"/>
  <c r="D143" i="19" s="1"/>
  <c r="E81" i="27"/>
  <c r="D155" i="19"/>
  <c r="H104" i="25"/>
  <c r="E18" i="19"/>
  <c r="E66" i="27"/>
  <c r="F67" i="27"/>
  <c r="H8" i="17"/>
  <c r="F108" i="19"/>
  <c r="F117" i="26"/>
  <c r="E14" i="18"/>
  <c r="D75" i="15"/>
  <c r="E11" i="18"/>
  <c r="H104" i="28"/>
  <c r="G170" i="17"/>
  <c r="E170" i="18"/>
  <c r="E14" i="19"/>
  <c r="E109" i="18"/>
  <c r="E171" i="18"/>
  <c r="E106" i="18"/>
  <c r="E80" i="18"/>
  <c r="E169" i="18"/>
  <c r="E172" i="18" s="1"/>
  <c r="E119" i="18"/>
  <c r="E28" i="18"/>
  <c r="E27" i="18"/>
  <c r="E118" i="18"/>
  <c r="G10" i="17"/>
  <c r="F13" i="19"/>
  <c r="F57" i="19" s="1"/>
  <c r="E50" i="27"/>
  <c r="E23" i="27"/>
  <c r="E170" i="19"/>
  <c r="F117" i="25"/>
  <c r="E85" i="17"/>
  <c r="H111" i="25"/>
  <c r="F108" i="18"/>
  <c r="E11" i="19"/>
  <c r="G11" i="17"/>
  <c r="E57" i="28"/>
  <c r="D151" i="20"/>
  <c r="D100" i="20"/>
  <c r="D117" i="20" s="1"/>
  <c r="D112" i="20"/>
  <c r="D166" i="20"/>
  <c r="D19" i="15"/>
  <c r="D111" i="19"/>
  <c r="D109" i="15"/>
  <c r="E109" i="19"/>
  <c r="E80" i="19"/>
  <c r="E119" i="19"/>
  <c r="E171" i="19"/>
  <c r="E27" i="19"/>
  <c r="E28" i="19"/>
  <c r="E169" i="19"/>
  <c r="E172" i="19" s="1"/>
  <c r="E106" i="19"/>
  <c r="E118" i="19"/>
  <c r="H104" i="26"/>
  <c r="F13" i="18"/>
  <c r="F57" i="18" s="1"/>
  <c r="H104" i="27"/>
  <c r="E106" i="28"/>
  <c r="E12" i="28"/>
  <c r="E13" i="28" s="1"/>
  <c r="E14" i="28" s="1"/>
  <c r="G14" i="17"/>
  <c r="E154" i="22" l="1"/>
  <c r="E155" i="22" s="1"/>
  <c r="G12" i="29"/>
  <c r="F66" i="30"/>
  <c r="G106" i="29"/>
  <c r="G7" i="29"/>
  <c r="F83" i="32"/>
  <c r="D112" i="16"/>
  <c r="D113" i="16" s="1"/>
  <c r="D106" i="16"/>
  <c r="E91" i="23"/>
  <c r="G116" i="32"/>
  <c r="F112" i="32"/>
  <c r="E89" i="24"/>
  <c r="F59" i="32"/>
  <c r="E20" i="24"/>
  <c r="F78" i="32" s="1"/>
  <c r="D85" i="16"/>
  <c r="E86" i="24"/>
  <c r="F61" i="32"/>
  <c r="F4" i="32"/>
  <c r="F8" i="31"/>
  <c r="I59" i="29"/>
  <c r="H88" i="21"/>
  <c r="I4" i="29"/>
  <c r="I88" i="24"/>
  <c r="I61" i="29"/>
  <c r="I88" i="23"/>
  <c r="I112" i="29"/>
  <c r="I88" i="22"/>
  <c r="I116" i="29"/>
  <c r="I39" i="32"/>
  <c r="H138" i="24"/>
  <c r="H149" i="24"/>
  <c r="F49" i="30"/>
  <c r="E142" i="22"/>
  <c r="F151" i="21"/>
  <c r="F166" i="21"/>
  <c r="F100" i="21"/>
  <c r="G57" i="29"/>
  <c r="E120" i="22"/>
  <c r="E129" i="22" s="1"/>
  <c r="E111" i="22" s="1"/>
  <c r="F76" i="30" s="1"/>
  <c r="F7" i="22"/>
  <c r="E18" i="16" s="1"/>
  <c r="F20" i="30"/>
  <c r="F23" i="30" s="1"/>
  <c r="F33" i="30" s="1"/>
  <c r="H149" i="22"/>
  <c r="I39" i="30"/>
  <c r="H138" i="22"/>
  <c r="H149" i="23"/>
  <c r="H138" i="23"/>
  <c r="I39" i="31"/>
  <c r="G13" i="29"/>
  <c r="G14" i="29" s="1"/>
  <c r="D110" i="19"/>
  <c r="E75" i="27" s="1"/>
  <c r="D144" i="19"/>
  <c r="D145" i="19" s="1"/>
  <c r="D102" i="20"/>
  <c r="D154" i="20" s="1"/>
  <c r="E84" i="28"/>
  <c r="E20" i="28"/>
  <c r="E7" i="20"/>
  <c r="D120" i="20"/>
  <c r="D129" i="20" s="1"/>
  <c r="F85" i="27"/>
  <c r="E77" i="28"/>
  <c r="G111" i="26"/>
  <c r="E33" i="27"/>
  <c r="F85" i="26"/>
  <c r="E59" i="18"/>
  <c r="E85" i="18" s="1"/>
  <c r="E72" i="18"/>
  <c r="F110" i="27"/>
  <c r="E153" i="19"/>
  <c r="E17" i="18"/>
  <c r="E165" i="18"/>
  <c r="F3" i="26"/>
  <c r="E68" i="28"/>
  <c r="E82" i="18"/>
  <c r="F119" i="27"/>
  <c r="E76" i="27"/>
  <c r="E165" i="19"/>
  <c r="F3" i="27"/>
  <c r="E52" i="27"/>
  <c r="G59" i="17"/>
  <c r="G134" i="17"/>
  <c r="F21" i="27"/>
  <c r="E147" i="19"/>
  <c r="D69" i="15"/>
  <c r="D126" i="16"/>
  <c r="D26" i="15"/>
  <c r="G119" i="17"/>
  <c r="G80" i="17"/>
  <c r="G171" i="17"/>
  <c r="G106" i="17"/>
  <c r="G169" i="17"/>
  <c r="G172" i="17" s="1"/>
  <c r="G109" i="17"/>
  <c r="G27" i="17"/>
  <c r="G28" i="17"/>
  <c r="G118" i="17"/>
  <c r="E153" i="18"/>
  <c r="F110" i="26"/>
  <c r="D89" i="15"/>
  <c r="D82" i="15"/>
  <c r="D103" i="15"/>
  <c r="G111" i="27"/>
  <c r="E82" i="27"/>
  <c r="H168" i="17"/>
  <c r="E20" i="17"/>
  <c r="F78" i="25" s="1"/>
  <c r="E86" i="17"/>
  <c r="E89" i="17"/>
  <c r="F21" i="26"/>
  <c r="E147" i="18"/>
  <c r="E18" i="18"/>
  <c r="F119" i="26"/>
  <c r="E59" i="19"/>
  <c r="E84" i="19" s="1"/>
  <c r="E72" i="19"/>
  <c r="D141" i="20"/>
  <c r="F22" i="27"/>
  <c r="E150" i="19"/>
  <c r="E113" i="19"/>
  <c r="E82" i="19"/>
  <c r="H85" i="25"/>
  <c r="F22" i="26"/>
  <c r="E150" i="18"/>
  <c r="E113" i="18"/>
  <c r="F81" i="30" l="1"/>
  <c r="F8" i="32"/>
  <c r="F9" i="31"/>
  <c r="F11" i="31" s="1"/>
  <c r="F7" i="31"/>
  <c r="E91" i="24"/>
  <c r="E97" i="23"/>
  <c r="F82" i="30"/>
  <c r="F50" i="30"/>
  <c r="F52" i="30" s="1"/>
  <c r="G84" i="29"/>
  <c r="I40" i="32"/>
  <c r="I60" i="31"/>
  <c r="I40" i="30"/>
  <c r="I60" i="32"/>
  <c r="I40" i="31"/>
  <c r="I60" i="30"/>
  <c r="F102" i="21"/>
  <c r="F117" i="21"/>
  <c r="G65" i="29"/>
  <c r="G68" i="29" s="1"/>
  <c r="F141" i="21"/>
  <c r="E25" i="16"/>
  <c r="E68" i="16"/>
  <c r="E143" i="22"/>
  <c r="E144" i="22"/>
  <c r="E110" i="22"/>
  <c r="E84" i="18"/>
  <c r="F4" i="26" s="1"/>
  <c r="D142" i="20"/>
  <c r="E49" i="28"/>
  <c r="F83" i="27"/>
  <c r="E66" i="28"/>
  <c r="F67" i="28"/>
  <c r="D20" i="15"/>
  <c r="F71" i="19"/>
  <c r="E134" i="19"/>
  <c r="H110" i="25"/>
  <c r="G153" i="17"/>
  <c r="F61" i="27"/>
  <c r="E89" i="18"/>
  <c r="F112" i="27"/>
  <c r="E23" i="28"/>
  <c r="F115" i="27"/>
  <c r="E60" i="19"/>
  <c r="F8" i="25"/>
  <c r="F112" i="26"/>
  <c r="E20" i="18"/>
  <c r="F78" i="26" s="1"/>
  <c r="G18" i="17"/>
  <c r="H119" i="25"/>
  <c r="E19" i="17"/>
  <c r="E91" i="17"/>
  <c r="G82" i="17"/>
  <c r="G84" i="17"/>
  <c r="H21" i="25"/>
  <c r="G147" i="17"/>
  <c r="G71" i="17"/>
  <c r="G138" i="17"/>
  <c r="E86" i="18"/>
  <c r="F71" i="18"/>
  <c r="E134" i="18"/>
  <c r="E114" i="18"/>
  <c r="F118" i="26" s="1"/>
  <c r="F59" i="27"/>
  <c r="D38" i="15"/>
  <c r="E8" i="20"/>
  <c r="D50" i="15"/>
  <c r="E32" i="15"/>
  <c r="H115" i="25"/>
  <c r="G60" i="17"/>
  <c r="F83" i="26"/>
  <c r="F115" i="26"/>
  <c r="E60" i="18"/>
  <c r="F59" i="26"/>
  <c r="G150" i="17"/>
  <c r="H22" i="25"/>
  <c r="G113" i="17"/>
  <c r="G114" i="17" s="1"/>
  <c r="F4" i="27"/>
  <c r="G17" i="17"/>
  <c r="G165" i="17"/>
  <c r="H3" i="25"/>
  <c r="E11" i="24"/>
  <c r="D127" i="16"/>
  <c r="F61" i="26"/>
  <c r="E114" i="19"/>
  <c r="F118" i="27" s="1"/>
  <c r="D110" i="15"/>
  <c r="H118" i="25"/>
  <c r="E15" i="19"/>
  <c r="D76" i="15"/>
  <c r="E81" i="28"/>
  <c r="D155" i="20"/>
  <c r="D111" i="20"/>
  <c r="E98" i="23" l="1"/>
  <c r="F12" i="31"/>
  <c r="F13" i="31" s="1"/>
  <c r="F14" i="31" s="1"/>
  <c r="F106" i="31"/>
  <c r="E97" i="24"/>
  <c r="F7" i="32"/>
  <c r="F9" i="32"/>
  <c r="F11" i="32" s="1"/>
  <c r="F75" i="30"/>
  <c r="E145" i="22"/>
  <c r="G20" i="29"/>
  <c r="G7" i="21"/>
  <c r="F120" i="21"/>
  <c r="F129" i="21" s="1"/>
  <c r="F15" i="22"/>
  <c r="E75" i="16"/>
  <c r="E49" i="16"/>
  <c r="E37" i="16"/>
  <c r="F31" i="16"/>
  <c r="G49" i="29"/>
  <c r="F142" i="21"/>
  <c r="G66" i="29"/>
  <c r="H67" i="29"/>
  <c r="E75" i="19"/>
  <c r="E77" i="19"/>
  <c r="G16" i="17"/>
  <c r="H116" i="25"/>
  <c r="E168" i="20"/>
  <c r="F116" i="27"/>
  <c r="F8" i="26"/>
  <c r="E16" i="18"/>
  <c r="F116" i="26"/>
  <c r="E56" i="15"/>
  <c r="F9" i="20"/>
  <c r="D98" i="15"/>
  <c r="E10" i="20"/>
  <c r="D126" i="15"/>
  <c r="D119" i="15"/>
  <c r="F88" i="18"/>
  <c r="E149" i="19"/>
  <c r="F39" i="27"/>
  <c r="E138" i="19"/>
  <c r="H59" i="25"/>
  <c r="E12" i="20"/>
  <c r="D63" i="15"/>
  <c r="E19" i="18"/>
  <c r="E91" i="18"/>
  <c r="F88" i="19"/>
  <c r="E50" i="28"/>
  <c r="E76" i="28"/>
  <c r="G88" i="17"/>
  <c r="H112" i="25"/>
  <c r="E16" i="19"/>
  <c r="D90" i="15"/>
  <c r="D104" i="15"/>
  <c r="D83" i="15"/>
  <c r="H83" i="25"/>
  <c r="E149" i="18"/>
  <c r="E138" i="18"/>
  <c r="F39" i="26"/>
  <c r="H4" i="25"/>
  <c r="E33" i="28"/>
  <c r="D143" i="20"/>
  <c r="D144" i="20"/>
  <c r="D110" i="20"/>
  <c r="D70" i="15"/>
  <c r="D13" i="15"/>
  <c r="F7" i="25"/>
  <c r="F9" i="25"/>
  <c r="F11" i="25" s="1"/>
  <c r="H61" i="25"/>
  <c r="E97" i="17"/>
  <c r="E98" i="17" s="1"/>
  <c r="E82" i="28"/>
  <c r="F85" i="32"/>
  <c r="E98" i="24" l="1"/>
  <c r="F12" i="32"/>
  <c r="F13" i="32" s="1"/>
  <c r="F14" i="32" s="1"/>
  <c r="F106" i="32"/>
  <c r="E100" i="23"/>
  <c r="E102" i="23" s="1"/>
  <c r="E112" i="23"/>
  <c r="E166" i="23"/>
  <c r="F57" i="31"/>
  <c r="F68" i="31" s="1"/>
  <c r="E151" i="23"/>
  <c r="F111" i="21"/>
  <c r="G23" i="29"/>
  <c r="G50" i="29"/>
  <c r="F75" i="22"/>
  <c r="F77" i="22"/>
  <c r="F112" i="21"/>
  <c r="F143" i="21"/>
  <c r="F144" i="21"/>
  <c r="F145" i="21" s="1"/>
  <c r="F110" i="21"/>
  <c r="F55" i="16"/>
  <c r="F10" i="23"/>
  <c r="E97" i="16"/>
  <c r="E118" i="16"/>
  <c r="F17" i="16"/>
  <c r="F12" i="23"/>
  <c r="F170" i="23" s="1"/>
  <c r="E62" i="16"/>
  <c r="E89" i="16"/>
  <c r="E82" i="16"/>
  <c r="E103" i="16"/>
  <c r="E14" i="20"/>
  <c r="D77" i="15"/>
  <c r="D64" i="15"/>
  <c r="F40" i="26"/>
  <c r="F60" i="27"/>
  <c r="E15" i="20"/>
  <c r="D71" i="15"/>
  <c r="F108" i="20"/>
  <c r="E97" i="18"/>
  <c r="E17" i="19"/>
  <c r="F60" i="26"/>
  <c r="E52" i="28"/>
  <c r="E11" i="20"/>
  <c r="D127" i="15"/>
  <c r="F12" i="25"/>
  <c r="F13" i="25" s="1"/>
  <c r="F14" i="25" s="1"/>
  <c r="F106" i="25"/>
  <c r="F40" i="27"/>
  <c r="E80" i="20"/>
  <c r="E109" i="20"/>
  <c r="E119" i="20"/>
  <c r="E171" i="20"/>
  <c r="E28" i="20"/>
  <c r="E27" i="20"/>
  <c r="E106" i="20"/>
  <c r="E169" i="20"/>
  <c r="E172" i="20" s="1"/>
  <c r="E118" i="20"/>
  <c r="F117" i="27"/>
  <c r="E85" i="19"/>
  <c r="D145" i="20"/>
  <c r="E151" i="17"/>
  <c r="F57" i="25"/>
  <c r="E166" i="17"/>
  <c r="E100" i="17"/>
  <c r="E117" i="17" s="1"/>
  <c r="D99" i="15"/>
  <c r="E170" i="20"/>
  <c r="F13" i="20"/>
  <c r="F57" i="20" s="1"/>
  <c r="E57" i="15"/>
  <c r="E18" i="20"/>
  <c r="D120" i="15"/>
  <c r="D111" i="15"/>
  <c r="E19" i="19"/>
  <c r="E75" i="28"/>
  <c r="F7" i="26"/>
  <c r="F9" i="26"/>
  <c r="F11" i="26" s="1"/>
  <c r="E117" i="23" l="1"/>
  <c r="F20" i="31" s="1"/>
  <c r="F23" i="31" s="1"/>
  <c r="F33" i="31" s="1"/>
  <c r="F77" i="31"/>
  <c r="E154" i="23"/>
  <c r="G67" i="31"/>
  <c r="F66" i="31"/>
  <c r="F84" i="31"/>
  <c r="E141" i="23"/>
  <c r="E112" i="24"/>
  <c r="E166" i="24"/>
  <c r="F57" i="32"/>
  <c r="E151" i="24"/>
  <c r="E100" i="24"/>
  <c r="E141" i="24" s="1"/>
  <c r="E110" i="16"/>
  <c r="G75" i="29"/>
  <c r="G33" i="29"/>
  <c r="G52" i="29"/>
  <c r="G76" i="29"/>
  <c r="F24" i="16"/>
  <c r="F67" i="16"/>
  <c r="H29" i="16"/>
  <c r="G13" i="23"/>
  <c r="G57" i="23" s="1"/>
  <c r="G77" i="29"/>
  <c r="F154" i="21"/>
  <c r="F118" i="23"/>
  <c r="F80" i="23"/>
  <c r="F169" i="23"/>
  <c r="F172" i="23" s="1"/>
  <c r="F27" i="23"/>
  <c r="F109" i="23"/>
  <c r="F106" i="23"/>
  <c r="F119" i="23"/>
  <c r="F28" i="23"/>
  <c r="F171" i="23"/>
  <c r="G117" i="30"/>
  <c r="F85" i="22"/>
  <c r="F20" i="25"/>
  <c r="E120" i="17"/>
  <c r="E129" i="17" s="1"/>
  <c r="F7" i="17"/>
  <c r="F3" i="28"/>
  <c r="E165" i="20"/>
  <c r="G111" i="28"/>
  <c r="E102" i="17"/>
  <c r="F22" i="28"/>
  <c r="E150" i="20"/>
  <c r="E113" i="20"/>
  <c r="E77" i="20"/>
  <c r="E75" i="20"/>
  <c r="D91" i="15"/>
  <c r="E16" i="20"/>
  <c r="D84" i="15"/>
  <c r="D78" i="15"/>
  <c r="D105" i="15"/>
  <c r="F65" i="25"/>
  <c r="F68" i="25" s="1"/>
  <c r="F84" i="25"/>
  <c r="E89" i="19"/>
  <c r="E20" i="19"/>
  <c r="F78" i="27" s="1"/>
  <c r="E86" i="19"/>
  <c r="E141" i="17"/>
  <c r="E82" i="20"/>
  <c r="F106" i="26"/>
  <c r="F12" i="26"/>
  <c r="F13" i="26" s="1"/>
  <c r="F14" i="26" s="1"/>
  <c r="F21" i="28"/>
  <c r="E147" i="20"/>
  <c r="F119" i="28"/>
  <c r="F85" i="28"/>
  <c r="F110" i="28"/>
  <c r="E153" i="20"/>
  <c r="E98" i="18"/>
  <c r="E59" i="20"/>
  <c r="E72" i="20"/>
  <c r="E120" i="23" l="1"/>
  <c r="E129" i="23" s="1"/>
  <c r="E111" i="23" s="1"/>
  <c r="F76" i="31" s="1"/>
  <c r="F7" i="23"/>
  <c r="E19" i="16" s="1"/>
  <c r="E26" i="16" s="1"/>
  <c r="E117" i="24"/>
  <c r="F20" i="32" s="1"/>
  <c r="E102" i="24"/>
  <c r="E154" i="24" s="1"/>
  <c r="G60" i="23"/>
  <c r="F68" i="32"/>
  <c r="F49" i="31"/>
  <c r="E142" i="23"/>
  <c r="E155" i="23"/>
  <c r="F81" i="31"/>
  <c r="F84" i="32"/>
  <c r="F49" i="32"/>
  <c r="E142" i="24"/>
  <c r="F77" i="32"/>
  <c r="G119" i="31"/>
  <c r="G49" i="10"/>
  <c r="H35" i="16"/>
  <c r="F155" i="21"/>
  <c r="G81" i="29"/>
  <c r="F82" i="23"/>
  <c r="G22" i="31"/>
  <c r="F150" i="23"/>
  <c r="F113" i="23"/>
  <c r="F114" i="23" s="1"/>
  <c r="G118" i="31" s="1"/>
  <c r="F84" i="23"/>
  <c r="F165" i="23"/>
  <c r="G3" i="31"/>
  <c r="G15" i="21"/>
  <c r="F74" i="16"/>
  <c r="G110" i="31"/>
  <c r="F153" i="23"/>
  <c r="H53" i="16"/>
  <c r="I9" i="22"/>
  <c r="I9" i="23"/>
  <c r="I9" i="24"/>
  <c r="I9" i="21"/>
  <c r="H47" i="16"/>
  <c r="F89" i="22"/>
  <c r="F20" i="22"/>
  <c r="G78" i="30" s="1"/>
  <c r="F86" i="22"/>
  <c r="G21" i="31"/>
  <c r="F147" i="23"/>
  <c r="F48" i="16"/>
  <c r="F36" i="16"/>
  <c r="G30" i="16"/>
  <c r="F83" i="28"/>
  <c r="F49" i="25"/>
  <c r="E142" i="17"/>
  <c r="F8" i="27"/>
  <c r="F117" i="28"/>
  <c r="F61" i="28"/>
  <c r="F112" i="28"/>
  <c r="E17" i="15"/>
  <c r="E100" i="18"/>
  <c r="E117" i="18" s="1"/>
  <c r="F57" i="26"/>
  <c r="E166" i="18"/>
  <c r="E112" i="18"/>
  <c r="E151" i="18"/>
  <c r="D85" i="15"/>
  <c r="E134" i="20"/>
  <c r="F71" i="20"/>
  <c r="F66" i="25"/>
  <c r="G67" i="25"/>
  <c r="F59" i="28"/>
  <c r="E114" i="20"/>
  <c r="F118" i="28" s="1"/>
  <c r="E91" i="19"/>
  <c r="E19" i="20"/>
  <c r="D112" i="15"/>
  <c r="D106" i="15"/>
  <c r="E111" i="17"/>
  <c r="F115" i="28"/>
  <c r="E60" i="20"/>
  <c r="E84" i="20"/>
  <c r="E85" i="20"/>
  <c r="E17" i="20"/>
  <c r="D92" i="15"/>
  <c r="F23" i="25"/>
  <c r="E69" i="16" l="1"/>
  <c r="F15" i="23" s="1"/>
  <c r="E120" i="24"/>
  <c r="E129" i="24" s="1"/>
  <c r="E111" i="24" s="1"/>
  <c r="F7" i="24"/>
  <c r="E20" i="16" s="1"/>
  <c r="E13" i="16" s="1"/>
  <c r="G4" i="31"/>
  <c r="F50" i="31"/>
  <c r="F52" i="31" s="1"/>
  <c r="F23" i="32"/>
  <c r="E144" i="24"/>
  <c r="E143" i="24"/>
  <c r="E110" i="24"/>
  <c r="H116" i="31"/>
  <c r="G112" i="31"/>
  <c r="F81" i="32"/>
  <c r="E155" i="24"/>
  <c r="F50" i="32"/>
  <c r="F82" i="31"/>
  <c r="F32" i="16"/>
  <c r="E50" i="16"/>
  <c r="E38" i="16"/>
  <c r="G61" i="31"/>
  <c r="G59" i="31"/>
  <c r="E143" i="23"/>
  <c r="E144" i="23"/>
  <c r="E145" i="23" s="1"/>
  <c r="E110" i="23"/>
  <c r="G67" i="32"/>
  <c r="F66" i="32"/>
  <c r="F91" i="22"/>
  <c r="F97" i="22" s="1"/>
  <c r="G8" i="30"/>
  <c r="G7" i="30" s="1"/>
  <c r="G83" i="31"/>
  <c r="I161" i="22"/>
  <c r="I161" i="23"/>
  <c r="I161" i="21"/>
  <c r="I10" i="21" s="1"/>
  <c r="H123" i="16"/>
  <c r="I161" i="24"/>
  <c r="H116" i="16"/>
  <c r="H95" i="16"/>
  <c r="G53" i="10"/>
  <c r="G82" i="29"/>
  <c r="G54" i="16"/>
  <c r="I108" i="22"/>
  <c r="G10" i="22"/>
  <c r="F117" i="16"/>
  <c r="F96" i="16"/>
  <c r="I108" i="21"/>
  <c r="G16" i="21"/>
  <c r="F88" i="16"/>
  <c r="G16" i="23"/>
  <c r="G16" i="22"/>
  <c r="G16" i="24"/>
  <c r="F81" i="16"/>
  <c r="F102" i="16"/>
  <c r="I23" i="16"/>
  <c r="I12" i="21"/>
  <c r="I170" i="21" s="1"/>
  <c r="H60" i="16"/>
  <c r="G12" i="22"/>
  <c r="G170" i="22" s="1"/>
  <c r="F61" i="16"/>
  <c r="I108" i="24"/>
  <c r="I13" i="21"/>
  <c r="I57" i="21" s="1"/>
  <c r="I108" i="23"/>
  <c r="G77" i="21"/>
  <c r="G75" i="21"/>
  <c r="E141" i="18"/>
  <c r="F49" i="26" s="1"/>
  <c r="F7" i="27"/>
  <c r="F9" i="27"/>
  <c r="F11" i="27" s="1"/>
  <c r="F76" i="25"/>
  <c r="F77" i="26"/>
  <c r="E143" i="17"/>
  <c r="E144" i="17"/>
  <c r="E112" i="17"/>
  <c r="E110" i="17"/>
  <c r="F33" i="25"/>
  <c r="E89" i="20"/>
  <c r="E86" i="20"/>
  <c r="E20" i="20"/>
  <c r="F78" i="28" s="1"/>
  <c r="F50" i="25"/>
  <c r="D113" i="15"/>
  <c r="F88" i="20"/>
  <c r="F84" i="26"/>
  <c r="E149" i="20"/>
  <c r="F39" i="28"/>
  <c r="E138" i="20"/>
  <c r="F68" i="26"/>
  <c r="F4" i="28"/>
  <c r="E97" i="19"/>
  <c r="E98" i="19" s="1"/>
  <c r="E120" i="18"/>
  <c r="E129" i="18" s="1"/>
  <c r="F20" i="26"/>
  <c r="F7" i="18"/>
  <c r="F116" i="28"/>
  <c r="E102" i="18"/>
  <c r="E67" i="15"/>
  <c r="E124" i="16"/>
  <c r="E24" i="15"/>
  <c r="G29" i="15"/>
  <c r="E76" i="16" l="1"/>
  <c r="G9" i="30"/>
  <c r="G11" i="30" s="1"/>
  <c r="E70" i="16"/>
  <c r="E71" i="16" s="1"/>
  <c r="F82" i="32"/>
  <c r="E104" i="16"/>
  <c r="E83" i="16"/>
  <c r="E90" i="16"/>
  <c r="F10" i="24"/>
  <c r="E119" i="16"/>
  <c r="E120" i="16" s="1"/>
  <c r="E98" i="16"/>
  <c r="E145" i="24"/>
  <c r="F75" i="31"/>
  <c r="E63" i="16"/>
  <c r="F12" i="24"/>
  <c r="F170" i="24" s="1"/>
  <c r="F75" i="23"/>
  <c r="F77" i="23"/>
  <c r="F56" i="16"/>
  <c r="F52" i="32"/>
  <c r="F76" i="32"/>
  <c r="F75" i="32"/>
  <c r="F33" i="32"/>
  <c r="J111" i="32"/>
  <c r="I28" i="21"/>
  <c r="I171" i="21"/>
  <c r="I119" i="21"/>
  <c r="I27" i="21"/>
  <c r="I80" i="21"/>
  <c r="I169" i="21"/>
  <c r="I172" i="21" s="1"/>
  <c r="I106" i="21"/>
  <c r="I11" i="21"/>
  <c r="J85" i="29" s="1"/>
  <c r="J111" i="31"/>
  <c r="J104" i="29"/>
  <c r="I118" i="21"/>
  <c r="I150" i="21" s="1"/>
  <c r="I18" i="22"/>
  <c r="I18" i="21"/>
  <c r="I18" i="24"/>
  <c r="I18" i="23"/>
  <c r="J104" i="31"/>
  <c r="J111" i="30"/>
  <c r="J104" i="32"/>
  <c r="J104" i="30"/>
  <c r="G19" i="24"/>
  <c r="G19" i="22"/>
  <c r="G19" i="23"/>
  <c r="F109" i="16"/>
  <c r="G19" i="21"/>
  <c r="G119" i="22"/>
  <c r="G171" i="22"/>
  <c r="G27" i="22"/>
  <c r="G109" i="22"/>
  <c r="G80" i="22"/>
  <c r="G106" i="22"/>
  <c r="G28" i="22"/>
  <c r="G169" i="22"/>
  <c r="G172" i="22" s="1"/>
  <c r="G118" i="22"/>
  <c r="J8" i="21"/>
  <c r="J168" i="21" s="1"/>
  <c r="J8" i="23"/>
  <c r="J168" i="23" s="1"/>
  <c r="J8" i="22"/>
  <c r="J168" i="22" s="1"/>
  <c r="J8" i="24"/>
  <c r="J168" i="24" s="1"/>
  <c r="J111" i="29"/>
  <c r="I109" i="21"/>
  <c r="G12" i="30"/>
  <c r="G13" i="30" s="1"/>
  <c r="G14" i="30" s="1"/>
  <c r="G106" i="30"/>
  <c r="H117" i="29"/>
  <c r="G85" i="21"/>
  <c r="I14" i="24"/>
  <c r="I14" i="23"/>
  <c r="I14" i="22"/>
  <c r="I14" i="21"/>
  <c r="G17" i="21"/>
  <c r="G17" i="24"/>
  <c r="G17" i="23"/>
  <c r="G17" i="22"/>
  <c r="F98" i="22"/>
  <c r="H13" i="22"/>
  <c r="H57" i="22" s="1"/>
  <c r="E142" i="18"/>
  <c r="E143" i="18" s="1"/>
  <c r="F106" i="27"/>
  <c r="F12" i="27"/>
  <c r="F13" i="27" s="1"/>
  <c r="F14" i="27" s="1"/>
  <c r="F60" i="28"/>
  <c r="F50" i="26"/>
  <c r="F40" i="28"/>
  <c r="E36" i="15"/>
  <c r="F8" i="18"/>
  <c r="F30" i="15"/>
  <c r="E48" i="15"/>
  <c r="F75" i="25"/>
  <c r="F11" i="22"/>
  <c r="G67" i="26"/>
  <c r="F66" i="26"/>
  <c r="F77" i="25"/>
  <c r="E154" i="17"/>
  <c r="H9" i="17"/>
  <c r="G47" i="15"/>
  <c r="G53" i="15"/>
  <c r="G35" i="15"/>
  <c r="E91" i="20"/>
  <c r="E145" i="17"/>
  <c r="E111" i="18"/>
  <c r="E100" i="19"/>
  <c r="E102" i="19" s="1"/>
  <c r="E166" i="19"/>
  <c r="E112" i="19"/>
  <c r="F57" i="27"/>
  <c r="E151" i="19"/>
  <c r="F52" i="25"/>
  <c r="F15" i="17"/>
  <c r="E74" i="15"/>
  <c r="E18" i="15"/>
  <c r="F8" i="28"/>
  <c r="F23" i="26"/>
  <c r="E154" i="18"/>
  <c r="F15" i="24" l="1"/>
  <c r="F77" i="24" s="1"/>
  <c r="I113" i="21"/>
  <c r="I114" i="21" s="1"/>
  <c r="J22" i="29"/>
  <c r="G117" i="31"/>
  <c r="F85" i="23"/>
  <c r="F80" i="24"/>
  <c r="F109" i="24"/>
  <c r="F171" i="24"/>
  <c r="F106" i="24"/>
  <c r="F27" i="24"/>
  <c r="F118" i="24"/>
  <c r="F119" i="24"/>
  <c r="F169" i="24"/>
  <c r="F172" i="24" s="1"/>
  <c r="F28" i="24"/>
  <c r="E111" i="16"/>
  <c r="E99" i="16"/>
  <c r="G13" i="24"/>
  <c r="G57" i="24" s="1"/>
  <c r="F57" i="16"/>
  <c r="E77" i="16"/>
  <c r="E64" i="16"/>
  <c r="H119" i="30"/>
  <c r="G84" i="22"/>
  <c r="H60" i="22"/>
  <c r="I82" i="21"/>
  <c r="J59" i="29"/>
  <c r="J119" i="29"/>
  <c r="J118" i="29"/>
  <c r="I165" i="21"/>
  <c r="J83" i="29" s="1"/>
  <c r="J3" i="29"/>
  <c r="J110" i="29"/>
  <c r="I153" i="21"/>
  <c r="I147" i="21"/>
  <c r="J21" i="29"/>
  <c r="G57" i="30"/>
  <c r="G68" i="30" s="1"/>
  <c r="F112" i="22"/>
  <c r="F100" i="22"/>
  <c r="F117" i="22" s="1"/>
  <c r="F166" i="22"/>
  <c r="F151" i="22"/>
  <c r="I134" i="21"/>
  <c r="I59" i="21"/>
  <c r="G20" i="21"/>
  <c r="H78" i="29" s="1"/>
  <c r="G86" i="21"/>
  <c r="G91" i="21" s="1"/>
  <c r="G89" i="21"/>
  <c r="H22" i="30"/>
  <c r="G150" i="22"/>
  <c r="G113" i="22"/>
  <c r="G114" i="22" s="1"/>
  <c r="H118" i="30" s="1"/>
  <c r="G82" i="22"/>
  <c r="H21" i="30"/>
  <c r="G147" i="22"/>
  <c r="I59" i="24"/>
  <c r="I72" i="24"/>
  <c r="I59" i="22"/>
  <c r="I72" i="22"/>
  <c r="H110" i="30"/>
  <c r="G153" i="22"/>
  <c r="I59" i="23"/>
  <c r="J115" i="31" s="1"/>
  <c r="I72" i="23"/>
  <c r="G165" i="22"/>
  <c r="H3" i="30"/>
  <c r="E144" i="18"/>
  <c r="E145" i="18" s="1"/>
  <c r="E110" i="18"/>
  <c r="F75" i="26" s="1"/>
  <c r="E141" i="19"/>
  <c r="E142" i="19" s="1"/>
  <c r="E117" i="19"/>
  <c r="F7" i="19" s="1"/>
  <c r="E117" i="15"/>
  <c r="E96" i="15"/>
  <c r="E124" i="15"/>
  <c r="F10" i="18"/>
  <c r="F54" i="15"/>
  <c r="G9" i="18"/>
  <c r="F84" i="27"/>
  <c r="E97" i="20"/>
  <c r="E98" i="20" s="1"/>
  <c r="G85" i="30"/>
  <c r="E61" i="15"/>
  <c r="F12" i="18"/>
  <c r="F75" i="17"/>
  <c r="F77" i="17"/>
  <c r="H12" i="17"/>
  <c r="G60" i="15"/>
  <c r="H23" i="15"/>
  <c r="F68" i="27"/>
  <c r="F77" i="27"/>
  <c r="E154" i="19"/>
  <c r="F7" i="28"/>
  <c r="F9" i="28"/>
  <c r="F11" i="28" s="1"/>
  <c r="H13" i="17"/>
  <c r="H57" i="17" s="1"/>
  <c r="F52" i="26"/>
  <c r="E25" i="15"/>
  <c r="E125" i="16"/>
  <c r="E68" i="15"/>
  <c r="G116" i="15"/>
  <c r="H161" i="19"/>
  <c r="H161" i="18"/>
  <c r="H161" i="17"/>
  <c r="H10" i="17" s="1"/>
  <c r="H118" i="17" s="1"/>
  <c r="H161" i="20"/>
  <c r="G123" i="15"/>
  <c r="G95" i="15"/>
  <c r="E155" i="17"/>
  <c r="F81" i="25"/>
  <c r="F81" i="26"/>
  <c r="E155" i="18"/>
  <c r="E88" i="15"/>
  <c r="E81" i="15"/>
  <c r="E102" i="15"/>
  <c r="F76" i="26"/>
  <c r="H108" i="17"/>
  <c r="F48" i="10"/>
  <c r="F33" i="26"/>
  <c r="F168" i="18"/>
  <c r="F75" i="24" l="1"/>
  <c r="F141" i="22"/>
  <c r="G49" i="30" s="1"/>
  <c r="E91" i="16"/>
  <c r="E92" i="16" s="1"/>
  <c r="E78" i="16"/>
  <c r="E105" i="16"/>
  <c r="E84" i="16"/>
  <c r="F84" i="24"/>
  <c r="F165" i="24"/>
  <c r="G3" i="32"/>
  <c r="F82" i="24"/>
  <c r="F85" i="24"/>
  <c r="F20" i="24" s="1"/>
  <c r="G78" i="32" s="1"/>
  <c r="G119" i="32"/>
  <c r="F153" i="24"/>
  <c r="G110" i="32"/>
  <c r="F86" i="23"/>
  <c r="F20" i="23"/>
  <c r="G78" i="31" s="1"/>
  <c r="F89" i="23"/>
  <c r="G60" i="24"/>
  <c r="F147" i="24"/>
  <c r="G21" i="32"/>
  <c r="G117" i="32"/>
  <c r="G22" i="32"/>
  <c r="F150" i="24"/>
  <c r="F113" i="24"/>
  <c r="F114" i="24" s="1"/>
  <c r="G118" i="32" s="1"/>
  <c r="H112" i="30"/>
  <c r="G84" i="30"/>
  <c r="H4" i="30"/>
  <c r="H61" i="30"/>
  <c r="H59" i="30"/>
  <c r="G77" i="30"/>
  <c r="I116" i="30"/>
  <c r="F102" i="22"/>
  <c r="F154" i="22" s="1"/>
  <c r="H8" i="29"/>
  <c r="H7" i="29" s="1"/>
  <c r="I60" i="21"/>
  <c r="J61" i="29"/>
  <c r="G97" i="21"/>
  <c r="G98" i="21" s="1"/>
  <c r="J112" i="29"/>
  <c r="H83" i="30"/>
  <c r="I134" i="23"/>
  <c r="J71" i="23"/>
  <c r="J71" i="22"/>
  <c r="I134" i="22"/>
  <c r="G66" i="30"/>
  <c r="H67" i="30"/>
  <c r="J115" i="30"/>
  <c r="I134" i="24"/>
  <c r="J71" i="24"/>
  <c r="I71" i="21"/>
  <c r="I138" i="21"/>
  <c r="J115" i="32"/>
  <c r="J115" i="29"/>
  <c r="I84" i="21"/>
  <c r="G20" i="30"/>
  <c r="G23" i="30" s="1"/>
  <c r="G33" i="30" s="1"/>
  <c r="F120" i="22"/>
  <c r="F129" i="22" s="1"/>
  <c r="G7" i="22"/>
  <c r="F18" i="16" s="1"/>
  <c r="E120" i="19"/>
  <c r="E129" i="19" s="1"/>
  <c r="E111" i="19" s="1"/>
  <c r="F20" i="27"/>
  <c r="F23" i="27" s="1"/>
  <c r="F49" i="27"/>
  <c r="F50" i="27" s="1"/>
  <c r="H170" i="17"/>
  <c r="G13" i="18"/>
  <c r="G57" i="18" s="1"/>
  <c r="F171" i="18"/>
  <c r="F109" i="18"/>
  <c r="F80" i="18"/>
  <c r="F169" i="18"/>
  <c r="F172" i="18" s="1"/>
  <c r="F119" i="18"/>
  <c r="F106" i="18"/>
  <c r="F27" i="18"/>
  <c r="F28" i="18"/>
  <c r="F118" i="18"/>
  <c r="E109" i="15"/>
  <c r="F81" i="27"/>
  <c r="E155" i="19"/>
  <c r="F170" i="18"/>
  <c r="F11" i="18"/>
  <c r="F52" i="10"/>
  <c r="H171" i="17"/>
  <c r="H106" i="17"/>
  <c r="H119" i="17"/>
  <c r="H109" i="17"/>
  <c r="H169" i="17"/>
  <c r="H172" i="17" s="1"/>
  <c r="H27" i="17"/>
  <c r="H80" i="17"/>
  <c r="H28" i="17"/>
  <c r="F15" i="18"/>
  <c r="F14" i="18"/>
  <c r="E75" i="15"/>
  <c r="I104" i="27"/>
  <c r="F12" i="28"/>
  <c r="F13" i="28" s="1"/>
  <c r="F14" i="28" s="1"/>
  <c r="F106" i="28"/>
  <c r="F82" i="25"/>
  <c r="F82" i="26"/>
  <c r="F57" i="28"/>
  <c r="E112" i="20"/>
  <c r="E166" i="20"/>
  <c r="E100" i="20"/>
  <c r="E102" i="20" s="1"/>
  <c r="E151" i="20"/>
  <c r="F11" i="23"/>
  <c r="F66" i="27"/>
  <c r="G67" i="27"/>
  <c r="E19" i="15"/>
  <c r="E143" i="19"/>
  <c r="E144" i="19"/>
  <c r="E110" i="19"/>
  <c r="I104" i="26"/>
  <c r="I22" i="25"/>
  <c r="H150" i="17"/>
  <c r="H113" i="17"/>
  <c r="G117" i="25"/>
  <c r="F85" i="17"/>
  <c r="H11" i="17"/>
  <c r="E37" i="15"/>
  <c r="F8" i="19"/>
  <c r="E49" i="15"/>
  <c r="F31" i="15"/>
  <c r="I111" i="25"/>
  <c r="I104" i="28"/>
  <c r="I8" i="17"/>
  <c r="I104" i="25"/>
  <c r="H14" i="17"/>
  <c r="G108" i="18"/>
  <c r="F142" i="22" l="1"/>
  <c r="H9" i="29"/>
  <c r="H11" i="29" s="1"/>
  <c r="H106" i="29"/>
  <c r="G61" i="32"/>
  <c r="H116" i="32"/>
  <c r="F91" i="23"/>
  <c r="G83" i="32"/>
  <c r="E85" i="16"/>
  <c r="G8" i="31"/>
  <c r="E112" i="16"/>
  <c r="E113" i="16" s="1"/>
  <c r="E106" i="16"/>
  <c r="G59" i="32"/>
  <c r="G112" i="32"/>
  <c r="F89" i="24"/>
  <c r="F86" i="24"/>
  <c r="G4" i="32"/>
  <c r="G50" i="30"/>
  <c r="G52" i="30" s="1"/>
  <c r="J88" i="22"/>
  <c r="J88" i="24"/>
  <c r="I88" i="21"/>
  <c r="H12" i="29"/>
  <c r="J88" i="23"/>
  <c r="J116" i="29"/>
  <c r="J4" i="29"/>
  <c r="G81" i="30"/>
  <c r="F155" i="22"/>
  <c r="J39" i="31"/>
  <c r="I138" i="23"/>
  <c r="I149" i="23"/>
  <c r="F111" i="22"/>
  <c r="G76" i="30" s="1"/>
  <c r="I138" i="24"/>
  <c r="I149" i="24"/>
  <c r="J39" i="32"/>
  <c r="F143" i="22"/>
  <c r="F144" i="22"/>
  <c r="F110" i="22"/>
  <c r="F25" i="16"/>
  <c r="F68" i="16"/>
  <c r="J39" i="30"/>
  <c r="I149" i="22"/>
  <c r="I138" i="22"/>
  <c r="G151" i="21"/>
  <c r="G100" i="21"/>
  <c r="G166" i="21"/>
  <c r="H57" i="29"/>
  <c r="F59" i="18"/>
  <c r="F84" i="18" s="1"/>
  <c r="F72" i="18"/>
  <c r="E69" i="15"/>
  <c r="E126" i="16"/>
  <c r="E26" i="15"/>
  <c r="E89" i="15"/>
  <c r="E103" i="15"/>
  <c r="E82" i="15"/>
  <c r="F52" i="27"/>
  <c r="F168" i="19"/>
  <c r="I59" i="25"/>
  <c r="H17" i="17"/>
  <c r="I3" i="25"/>
  <c r="H165" i="17"/>
  <c r="F82" i="27"/>
  <c r="F17" i="18"/>
  <c r="F165" i="18"/>
  <c r="G3" i="26"/>
  <c r="F82" i="18"/>
  <c r="F33" i="27"/>
  <c r="F55" i="15"/>
  <c r="G9" i="19"/>
  <c r="G110" i="26"/>
  <c r="F153" i="18"/>
  <c r="F77" i="28"/>
  <c r="E154" i="20"/>
  <c r="I118" i="25"/>
  <c r="G21" i="26"/>
  <c r="F147" i="18"/>
  <c r="F150" i="18"/>
  <c r="G22" i="26"/>
  <c r="F113" i="18"/>
  <c r="F114" i="18" s="1"/>
  <c r="G118" i="26" s="1"/>
  <c r="E97" i="15"/>
  <c r="E118" i="15"/>
  <c r="E125" i="15"/>
  <c r="F10" i="19"/>
  <c r="F84" i="28"/>
  <c r="H134" i="17"/>
  <c r="H59" i="17"/>
  <c r="H84" i="17" s="1"/>
  <c r="I4" i="25" s="1"/>
  <c r="F12" i="19"/>
  <c r="E62" i="15"/>
  <c r="E141" i="20"/>
  <c r="H111" i="26"/>
  <c r="E145" i="19"/>
  <c r="I21" i="25"/>
  <c r="H147" i="17"/>
  <c r="G85" i="26"/>
  <c r="H114" i="17"/>
  <c r="I85" i="25"/>
  <c r="H82" i="17"/>
  <c r="F76" i="27"/>
  <c r="G85" i="31"/>
  <c r="I119" i="25"/>
  <c r="H18" i="17"/>
  <c r="I168" i="17"/>
  <c r="F20" i="17"/>
  <c r="G78" i="25" s="1"/>
  <c r="F86" i="17"/>
  <c r="F89" i="17"/>
  <c r="F75" i="27"/>
  <c r="E117" i="20"/>
  <c r="F68" i="28"/>
  <c r="F75" i="18"/>
  <c r="F77" i="18"/>
  <c r="I110" i="25"/>
  <c r="H153" i="17"/>
  <c r="F18" i="18"/>
  <c r="G119" i="26"/>
  <c r="H13" i="29" l="1"/>
  <c r="H14" i="29" s="1"/>
  <c r="F91" i="24"/>
  <c r="G8" i="32"/>
  <c r="G7" i="31"/>
  <c r="G9" i="31"/>
  <c r="G11" i="31" s="1"/>
  <c r="F97" i="23"/>
  <c r="F98" i="23" s="1"/>
  <c r="G75" i="30"/>
  <c r="F145" i="22"/>
  <c r="G82" i="30"/>
  <c r="J60" i="31"/>
  <c r="H84" i="29"/>
  <c r="J40" i="31"/>
  <c r="J60" i="30"/>
  <c r="J60" i="32"/>
  <c r="J40" i="30"/>
  <c r="G102" i="21"/>
  <c r="J40" i="32"/>
  <c r="G15" i="22"/>
  <c r="F75" i="16"/>
  <c r="G117" i="21"/>
  <c r="H65" i="29"/>
  <c r="H68" i="29" s="1"/>
  <c r="G141" i="21"/>
  <c r="F49" i="16"/>
  <c r="F37" i="16"/>
  <c r="G31" i="16"/>
  <c r="F85" i="18"/>
  <c r="F89" i="18" s="1"/>
  <c r="G115" i="26"/>
  <c r="F60" i="18"/>
  <c r="G59" i="26"/>
  <c r="E120" i="20"/>
  <c r="E129" i="20" s="1"/>
  <c r="F20" i="28"/>
  <c r="F7" i="20"/>
  <c r="G61" i="26"/>
  <c r="G112" i="26"/>
  <c r="F66" i="28"/>
  <c r="G67" i="28"/>
  <c r="I61" i="25"/>
  <c r="F81" i="28"/>
  <c r="E155" i="20"/>
  <c r="G83" i="26"/>
  <c r="F170" i="19"/>
  <c r="F8" i="20"/>
  <c r="E38" i="15"/>
  <c r="F32" i="15"/>
  <c r="E50" i="15"/>
  <c r="G8" i="25"/>
  <c r="E142" i="20"/>
  <c r="F49" i="28"/>
  <c r="I115" i="25"/>
  <c r="H60" i="17"/>
  <c r="G108" i="19"/>
  <c r="F11" i="24"/>
  <c r="E127" i="16"/>
  <c r="F11" i="19"/>
  <c r="G13" i="19"/>
  <c r="G57" i="19" s="1"/>
  <c r="F18" i="19"/>
  <c r="I83" i="25"/>
  <c r="G71" i="18"/>
  <c r="F134" i="18"/>
  <c r="I112" i="25"/>
  <c r="F14" i="19"/>
  <c r="E76" i="15"/>
  <c r="G4" i="26"/>
  <c r="G117" i="26"/>
  <c r="F19" i="17"/>
  <c r="F91" i="17"/>
  <c r="H138" i="17"/>
  <c r="H71" i="17"/>
  <c r="F80" i="19"/>
  <c r="F119" i="19"/>
  <c r="F169" i="19"/>
  <c r="F172" i="19" s="1"/>
  <c r="F171" i="19"/>
  <c r="F109" i="19"/>
  <c r="F106" i="19"/>
  <c r="F27" i="19"/>
  <c r="F28" i="19"/>
  <c r="F118" i="19"/>
  <c r="E110" i="15"/>
  <c r="F15" i="19"/>
  <c r="F100" i="23" l="1"/>
  <c r="F102" i="23" s="1"/>
  <c r="F151" i="23"/>
  <c r="F166" i="23"/>
  <c r="F112" i="23"/>
  <c r="G57" i="31"/>
  <c r="G68" i="31" s="1"/>
  <c r="F97" i="24"/>
  <c r="G12" i="31"/>
  <c r="G13" i="31" s="1"/>
  <c r="G14" i="31" s="1"/>
  <c r="G106" i="31"/>
  <c r="G7" i="32"/>
  <c r="G9" i="32"/>
  <c r="G11" i="32" s="1"/>
  <c r="G55" i="16"/>
  <c r="G10" i="23"/>
  <c r="F118" i="16"/>
  <c r="F97" i="16"/>
  <c r="G12" i="23"/>
  <c r="G170" i="23" s="1"/>
  <c r="F62" i="16"/>
  <c r="F89" i="16"/>
  <c r="F82" i="16"/>
  <c r="F103" i="16"/>
  <c r="H66" i="29"/>
  <c r="I67" i="29"/>
  <c r="G120" i="21"/>
  <c r="G129" i="21" s="1"/>
  <c r="G111" i="21" s="1"/>
  <c r="H7" i="21"/>
  <c r="H20" i="29"/>
  <c r="H49" i="29"/>
  <c r="G142" i="21"/>
  <c r="G77" i="22"/>
  <c r="G75" i="22"/>
  <c r="F20" i="18"/>
  <c r="G78" i="26" s="1"/>
  <c r="F86" i="18"/>
  <c r="F19" i="18" s="1"/>
  <c r="F75" i="19"/>
  <c r="F77" i="19"/>
  <c r="E90" i="15"/>
  <c r="F16" i="19"/>
  <c r="E83" i="15"/>
  <c r="E104" i="15"/>
  <c r="H16" i="17"/>
  <c r="I116" i="25"/>
  <c r="G7" i="25"/>
  <c r="G9" i="25"/>
  <c r="G11" i="25" s="1"/>
  <c r="E98" i="15"/>
  <c r="E119" i="15"/>
  <c r="E126" i="15"/>
  <c r="F10" i="20"/>
  <c r="F82" i="28"/>
  <c r="E143" i="20"/>
  <c r="E144" i="20"/>
  <c r="E145" i="20" s="1"/>
  <c r="E110" i="20"/>
  <c r="H88" i="17"/>
  <c r="F72" i="19"/>
  <c r="F59" i="19"/>
  <c r="F168" i="20"/>
  <c r="G110" i="27"/>
  <c r="F153" i="19"/>
  <c r="G116" i="26"/>
  <c r="F16" i="18"/>
  <c r="G85" i="32"/>
  <c r="E20" i="15"/>
  <c r="G22" i="27"/>
  <c r="F150" i="19"/>
  <c r="F113" i="19"/>
  <c r="F114" i="19" s="1"/>
  <c r="G118" i="27" s="1"/>
  <c r="G88" i="18"/>
  <c r="E111" i="20"/>
  <c r="E63" i="15"/>
  <c r="F12" i="20"/>
  <c r="F97" i="17"/>
  <c r="F98" i="17" s="1"/>
  <c r="H111" i="27"/>
  <c r="G8" i="26"/>
  <c r="F147" i="19"/>
  <c r="G21" i="27"/>
  <c r="F82" i="19"/>
  <c r="F165" i="19"/>
  <c r="G3" i="27"/>
  <c r="F56" i="15"/>
  <c r="G9" i="20"/>
  <c r="G119" i="27"/>
  <c r="G39" i="26"/>
  <c r="F138" i="18"/>
  <c r="F149" i="18"/>
  <c r="G85" i="27"/>
  <c r="F50" i="28"/>
  <c r="F23" i="28"/>
  <c r="F141" i="23" l="1"/>
  <c r="F142" i="23" s="1"/>
  <c r="F117" i="23"/>
  <c r="F120" i="23" s="1"/>
  <c r="F129" i="23" s="1"/>
  <c r="F111" i="23" s="1"/>
  <c r="G76" i="31" s="1"/>
  <c r="F154" i="23"/>
  <c r="F155" i="23" s="1"/>
  <c r="G84" i="31"/>
  <c r="F98" i="24"/>
  <c r="G106" i="32"/>
  <c r="G12" i="32"/>
  <c r="G13" i="32" s="1"/>
  <c r="G14" i="32" s="1"/>
  <c r="G66" i="31"/>
  <c r="H67" i="31"/>
  <c r="G77" i="31"/>
  <c r="F110" i="16"/>
  <c r="H13" i="23"/>
  <c r="H57" i="23" s="1"/>
  <c r="H23" i="29"/>
  <c r="H76" i="29"/>
  <c r="H50" i="29"/>
  <c r="H117" i="30"/>
  <c r="G85" i="22"/>
  <c r="G112" i="21"/>
  <c r="G143" i="21"/>
  <c r="G144" i="21"/>
  <c r="G145" i="21" s="1"/>
  <c r="G110" i="21"/>
  <c r="G17" i="16"/>
  <c r="G106" i="23"/>
  <c r="G119" i="23"/>
  <c r="G169" i="23"/>
  <c r="G172" i="23" s="1"/>
  <c r="G171" i="23"/>
  <c r="G80" i="23"/>
  <c r="G28" i="23"/>
  <c r="G109" i="23"/>
  <c r="G27" i="23"/>
  <c r="G118" i="23"/>
  <c r="F91" i="18"/>
  <c r="F97" i="18" s="1"/>
  <c r="F85" i="19"/>
  <c r="F89" i="19" s="1"/>
  <c r="F134" i="19"/>
  <c r="G71" i="19"/>
  <c r="F80" i="20"/>
  <c r="F171" i="20"/>
  <c r="F119" i="20"/>
  <c r="F106" i="20"/>
  <c r="F28" i="20"/>
  <c r="F109" i="20"/>
  <c r="F169" i="20"/>
  <c r="F172" i="20" s="1"/>
  <c r="F27" i="20"/>
  <c r="F118" i="20"/>
  <c r="F170" i="20"/>
  <c r="E70" i="15"/>
  <c r="E13" i="15"/>
  <c r="F11" i="20"/>
  <c r="E127" i="15"/>
  <c r="G115" i="27"/>
  <c r="F60" i="19"/>
  <c r="F52" i="28"/>
  <c r="G106" i="25"/>
  <c r="G12" i="25"/>
  <c r="G13" i="25" s="1"/>
  <c r="G14" i="25" s="1"/>
  <c r="G112" i="27"/>
  <c r="E99" i="15"/>
  <c r="E111" i="15"/>
  <c r="F19" i="19"/>
  <c r="F33" i="28"/>
  <c r="G60" i="26"/>
  <c r="G61" i="27"/>
  <c r="F84" i="19"/>
  <c r="F75" i="28"/>
  <c r="F17" i="19"/>
  <c r="F14" i="20"/>
  <c r="E64" i="15"/>
  <c r="F18" i="20"/>
  <c r="E120" i="15"/>
  <c r="G117" i="27"/>
  <c r="F100" i="17"/>
  <c r="F117" i="17" s="1"/>
  <c r="F151" i="17"/>
  <c r="G57" i="25"/>
  <c r="F166" i="17"/>
  <c r="G108" i="20"/>
  <c r="G40" i="26"/>
  <c r="G13" i="20"/>
  <c r="G57" i="20" s="1"/>
  <c r="F57" i="15"/>
  <c r="G83" i="27"/>
  <c r="G7" i="26"/>
  <c r="G9" i="26"/>
  <c r="G11" i="26" s="1"/>
  <c r="F76" i="28"/>
  <c r="G59" i="27"/>
  <c r="G7" i="23" l="1"/>
  <c r="F19" i="16" s="1"/>
  <c r="F69" i="16" s="1"/>
  <c r="G20" i="31"/>
  <c r="G23" i="31" s="1"/>
  <c r="G33" i="31" s="1"/>
  <c r="G49" i="31"/>
  <c r="G50" i="31" s="1"/>
  <c r="G52" i="31" s="1"/>
  <c r="G81" i="31"/>
  <c r="H60" i="23"/>
  <c r="F26" i="16"/>
  <c r="F143" i="23"/>
  <c r="F144" i="23"/>
  <c r="F145" i="23" s="1"/>
  <c r="F110" i="23"/>
  <c r="H119" i="31"/>
  <c r="G82" i="31"/>
  <c r="F112" i="24"/>
  <c r="F100" i="24"/>
  <c r="F117" i="24" s="1"/>
  <c r="F166" i="24"/>
  <c r="G57" i="32"/>
  <c r="F151" i="24"/>
  <c r="H75" i="29"/>
  <c r="H52" i="29"/>
  <c r="H33" i="29"/>
  <c r="G84" i="23"/>
  <c r="H21" i="31"/>
  <c r="G147" i="23"/>
  <c r="H3" i="31"/>
  <c r="G165" i="23"/>
  <c r="G150" i="23"/>
  <c r="H22" i="31"/>
  <c r="G113" i="23"/>
  <c r="G114" i="23" s="1"/>
  <c r="H118" i="31" s="1"/>
  <c r="G82" i="23"/>
  <c r="G153" i="23"/>
  <c r="H110" i="31"/>
  <c r="G24" i="16"/>
  <c r="G67" i="16"/>
  <c r="I29" i="16"/>
  <c r="H77" i="29"/>
  <c r="G154" i="21"/>
  <c r="G89" i="22"/>
  <c r="G86" i="22"/>
  <c r="G20" i="22"/>
  <c r="H78" i="30" s="1"/>
  <c r="F20" i="19"/>
  <c r="G78" i="27" s="1"/>
  <c r="F86" i="19"/>
  <c r="F91" i="19" s="1"/>
  <c r="F120" i="17"/>
  <c r="F129" i="17" s="1"/>
  <c r="G7" i="17"/>
  <c r="G20" i="25"/>
  <c r="G84" i="25"/>
  <c r="F59" i="20"/>
  <c r="F84" i="20" s="1"/>
  <c r="F72" i="20"/>
  <c r="G119" i="28"/>
  <c r="G88" i="19"/>
  <c r="F165" i="20"/>
  <c r="G3" i="28"/>
  <c r="G12" i="26"/>
  <c r="G13" i="26" s="1"/>
  <c r="G14" i="26" s="1"/>
  <c r="G106" i="26"/>
  <c r="F138" i="19"/>
  <c r="F149" i="19"/>
  <c r="G39" i="27"/>
  <c r="H111" i="28"/>
  <c r="F98" i="18"/>
  <c r="G65" i="25"/>
  <c r="G68" i="25" s="1"/>
  <c r="G85" i="28"/>
  <c r="G110" i="28"/>
  <c r="F153" i="20"/>
  <c r="F15" i="20"/>
  <c r="E71" i="15"/>
  <c r="G21" i="28"/>
  <c r="F147" i="20"/>
  <c r="F82" i="20"/>
  <c r="F102" i="17"/>
  <c r="E77" i="15"/>
  <c r="G116" i="27"/>
  <c r="F141" i="17"/>
  <c r="G4" i="27"/>
  <c r="G22" i="28"/>
  <c r="F150" i="20"/>
  <c r="F113" i="20"/>
  <c r="F114" i="20" s="1"/>
  <c r="G118" i="28" s="1"/>
  <c r="G8" i="27"/>
  <c r="F102" i="24" l="1"/>
  <c r="F141" i="24"/>
  <c r="F142" i="24" s="1"/>
  <c r="H61" i="31"/>
  <c r="G84" i="32"/>
  <c r="G75" i="31"/>
  <c r="G15" i="23"/>
  <c r="F76" i="16"/>
  <c r="G7" i="24"/>
  <c r="F20" i="16" s="1"/>
  <c r="F120" i="24"/>
  <c r="F129" i="24" s="1"/>
  <c r="G20" i="32"/>
  <c r="F50" i="16"/>
  <c r="F38" i="16"/>
  <c r="G32" i="16"/>
  <c r="H112" i="31"/>
  <c r="H4" i="31"/>
  <c r="G77" i="32"/>
  <c r="F154" i="24"/>
  <c r="H59" i="31"/>
  <c r="G68" i="32"/>
  <c r="I116" i="31"/>
  <c r="G91" i="22"/>
  <c r="G97" i="22" s="1"/>
  <c r="H83" i="31"/>
  <c r="H8" i="30"/>
  <c r="H9" i="30" s="1"/>
  <c r="H11" i="30" s="1"/>
  <c r="I35" i="16"/>
  <c r="H49" i="10"/>
  <c r="H81" i="29"/>
  <c r="G155" i="21"/>
  <c r="H15" i="21"/>
  <c r="G74" i="16"/>
  <c r="I53" i="16"/>
  <c r="J9" i="21"/>
  <c r="J9" i="22"/>
  <c r="J9" i="23"/>
  <c r="J9" i="24"/>
  <c r="I47" i="16"/>
  <c r="G48" i="16"/>
  <c r="G36" i="16"/>
  <c r="H30" i="16"/>
  <c r="G59" i="28"/>
  <c r="G112" i="28"/>
  <c r="G40" i="27"/>
  <c r="G71" i="20"/>
  <c r="F134" i="20"/>
  <c r="G83" i="28"/>
  <c r="G7" i="27"/>
  <c r="G9" i="27"/>
  <c r="G11" i="27" s="1"/>
  <c r="G60" i="27"/>
  <c r="G115" i="28"/>
  <c r="F60" i="20"/>
  <c r="F17" i="15"/>
  <c r="G61" i="28"/>
  <c r="F97" i="19"/>
  <c r="F98" i="19" s="1"/>
  <c r="G66" i="25"/>
  <c r="H67" i="25"/>
  <c r="F77" i="20"/>
  <c r="F75" i="20"/>
  <c r="G23" i="25"/>
  <c r="G49" i="25"/>
  <c r="F142" i="17"/>
  <c r="G4" i="28"/>
  <c r="F16" i="20"/>
  <c r="E91" i="15"/>
  <c r="E105" i="15"/>
  <c r="E78" i="15"/>
  <c r="E84" i="15"/>
  <c r="G57" i="26"/>
  <c r="F100" i="18"/>
  <c r="F141" i="18" s="1"/>
  <c r="F166" i="18"/>
  <c r="F112" i="18"/>
  <c r="F151" i="18"/>
  <c r="F111" i="17"/>
  <c r="G49" i="32" l="1"/>
  <c r="G50" i="32" s="1"/>
  <c r="H7" i="30"/>
  <c r="G23" i="32"/>
  <c r="F83" i="16"/>
  <c r="F104" i="16"/>
  <c r="F90" i="16"/>
  <c r="G56" i="16"/>
  <c r="F111" i="24"/>
  <c r="G81" i="32"/>
  <c r="F155" i="24"/>
  <c r="F119" i="16"/>
  <c r="F120" i="16" s="1"/>
  <c r="G10" i="24"/>
  <c r="F98" i="16"/>
  <c r="F70" i="16"/>
  <c r="F13" i="16"/>
  <c r="G75" i="23"/>
  <c r="G77" i="23"/>
  <c r="H67" i="32"/>
  <c r="G66" i="32"/>
  <c r="G12" i="24"/>
  <c r="G170" i="24" s="1"/>
  <c r="F63" i="16"/>
  <c r="F143" i="24"/>
  <c r="F144" i="24"/>
  <c r="F110" i="24"/>
  <c r="H53" i="10"/>
  <c r="H82" i="29"/>
  <c r="J161" i="22"/>
  <c r="I95" i="16"/>
  <c r="I123" i="16"/>
  <c r="I116" i="16"/>
  <c r="J161" i="21"/>
  <c r="J10" i="21" s="1"/>
  <c r="J161" i="24"/>
  <c r="J161" i="23"/>
  <c r="H54" i="16"/>
  <c r="J108" i="24"/>
  <c r="J13" i="21"/>
  <c r="J57" i="21" s="1"/>
  <c r="H16" i="23"/>
  <c r="G88" i="16"/>
  <c r="H16" i="21"/>
  <c r="H16" i="24"/>
  <c r="H16" i="22"/>
  <c r="G102" i="16"/>
  <c r="G81" i="16"/>
  <c r="H12" i="22"/>
  <c r="H170" i="22" s="1"/>
  <c r="G61" i="16"/>
  <c r="J108" i="22"/>
  <c r="H106" i="30"/>
  <c r="H12" i="30"/>
  <c r="H13" i="30" s="1"/>
  <c r="H14" i="30" s="1"/>
  <c r="H10" i="22"/>
  <c r="G117" i="16"/>
  <c r="G96" i="16"/>
  <c r="J108" i="23"/>
  <c r="J23" i="16"/>
  <c r="I60" i="16"/>
  <c r="J12" i="21"/>
  <c r="J170" i="21" s="1"/>
  <c r="J108" i="21"/>
  <c r="H77" i="21"/>
  <c r="H75" i="21"/>
  <c r="G98" i="22"/>
  <c r="F102" i="18"/>
  <c r="F154" i="18" s="1"/>
  <c r="F117" i="18"/>
  <c r="G7" i="18" s="1"/>
  <c r="G49" i="26"/>
  <c r="F142" i="18"/>
  <c r="G33" i="25"/>
  <c r="G84" i="26"/>
  <c r="G106" i="27"/>
  <c r="G12" i="27"/>
  <c r="G13" i="27" s="1"/>
  <c r="G14" i="27" s="1"/>
  <c r="G77" i="26"/>
  <c r="F67" i="15"/>
  <c r="F124" i="16"/>
  <c r="F24" i="15"/>
  <c r="H29" i="15"/>
  <c r="G117" i="28"/>
  <c r="F85" i="20"/>
  <c r="G68" i="26"/>
  <c r="F143" i="17"/>
  <c r="F112" i="17"/>
  <c r="F144" i="17"/>
  <c r="F145" i="17" s="1"/>
  <c r="F110" i="17"/>
  <c r="E85" i="15"/>
  <c r="F17" i="20"/>
  <c r="E92" i="15"/>
  <c r="G50" i="25"/>
  <c r="G76" i="25"/>
  <c r="G39" i="28"/>
  <c r="F149" i="20"/>
  <c r="F138" i="20"/>
  <c r="G88" i="20"/>
  <c r="F100" i="19"/>
  <c r="F141" i="19" s="1"/>
  <c r="F112" i="19"/>
  <c r="G57" i="27"/>
  <c r="F166" i="19"/>
  <c r="F151" i="19"/>
  <c r="G116" i="28"/>
  <c r="E112" i="15"/>
  <c r="F19" i="20"/>
  <c r="E106" i="15"/>
  <c r="F99" i="16" l="1"/>
  <c r="F77" i="16"/>
  <c r="F64" i="16"/>
  <c r="G15" i="24"/>
  <c r="F71" i="16"/>
  <c r="G171" i="24"/>
  <c r="G106" i="24"/>
  <c r="G119" i="24"/>
  <c r="G169" i="24"/>
  <c r="G172" i="24" s="1"/>
  <c r="G27" i="24"/>
  <c r="G28" i="24"/>
  <c r="G80" i="24"/>
  <c r="G109" i="24"/>
  <c r="G118" i="24"/>
  <c r="G52" i="32"/>
  <c r="G75" i="32"/>
  <c r="H117" i="31"/>
  <c r="G85" i="23"/>
  <c r="G76" i="32"/>
  <c r="F145" i="24"/>
  <c r="G82" i="32"/>
  <c r="G57" i="16"/>
  <c r="H13" i="24"/>
  <c r="H57" i="24" s="1"/>
  <c r="F111" i="16"/>
  <c r="G33" i="32"/>
  <c r="J169" i="21"/>
  <c r="J172" i="21" s="1"/>
  <c r="J28" i="21"/>
  <c r="J27" i="21"/>
  <c r="J119" i="21"/>
  <c r="J106" i="21"/>
  <c r="J80" i="21"/>
  <c r="J171" i="21"/>
  <c r="J18" i="22"/>
  <c r="J18" i="21"/>
  <c r="J18" i="24"/>
  <c r="J18" i="23"/>
  <c r="K111" i="30"/>
  <c r="K111" i="32"/>
  <c r="K104" i="31"/>
  <c r="J11" i="21"/>
  <c r="K85" i="29" s="1"/>
  <c r="J118" i="21"/>
  <c r="K22" i="29" s="1"/>
  <c r="K104" i="32"/>
  <c r="K111" i="31"/>
  <c r="K104" i="29"/>
  <c r="K104" i="30"/>
  <c r="H57" i="30"/>
  <c r="H68" i="30" s="1"/>
  <c r="G166" i="22"/>
  <c r="G100" i="22"/>
  <c r="G117" i="22" s="1"/>
  <c r="G112" i="22"/>
  <c r="G151" i="22"/>
  <c r="K8" i="21"/>
  <c r="K168" i="21" s="1"/>
  <c r="K8" i="23"/>
  <c r="K168" i="23" s="1"/>
  <c r="K8" i="24"/>
  <c r="K168" i="24" s="1"/>
  <c r="K8" i="22"/>
  <c r="K168" i="22" s="1"/>
  <c r="K111" i="29"/>
  <c r="J109" i="21"/>
  <c r="J14" i="21"/>
  <c r="J14" i="23"/>
  <c r="J14" i="24"/>
  <c r="J14" i="22"/>
  <c r="H28" i="22"/>
  <c r="H171" i="22"/>
  <c r="H106" i="22"/>
  <c r="H169" i="22"/>
  <c r="H172" i="22" s="1"/>
  <c r="H109" i="22"/>
  <c r="H80" i="22"/>
  <c r="H119" i="22"/>
  <c r="H27" i="22"/>
  <c r="H118" i="22"/>
  <c r="I117" i="29"/>
  <c r="H85" i="21"/>
  <c r="H19" i="23"/>
  <c r="H19" i="21"/>
  <c r="H19" i="22"/>
  <c r="H19" i="24"/>
  <c r="G109" i="16"/>
  <c r="H17" i="24"/>
  <c r="H17" i="22"/>
  <c r="H17" i="21"/>
  <c r="H17" i="23"/>
  <c r="I13" i="22"/>
  <c r="I57" i="22" s="1"/>
  <c r="F120" i="18"/>
  <c r="F129" i="18" s="1"/>
  <c r="F111" i="18" s="1"/>
  <c r="G20" i="26"/>
  <c r="G23" i="26" s="1"/>
  <c r="F102" i="19"/>
  <c r="F154" i="19" s="1"/>
  <c r="F142" i="19"/>
  <c r="G49" i="27"/>
  <c r="G8" i="18"/>
  <c r="F36" i="15"/>
  <c r="G30" i="15"/>
  <c r="F48" i="15"/>
  <c r="E113" i="15"/>
  <c r="G52" i="25"/>
  <c r="G84" i="27"/>
  <c r="F143" i="18"/>
  <c r="F144" i="18"/>
  <c r="F110" i="18"/>
  <c r="F117" i="19"/>
  <c r="F18" i="15"/>
  <c r="G11" i="22"/>
  <c r="G60" i="28"/>
  <c r="G66" i="26"/>
  <c r="H67" i="26"/>
  <c r="G15" i="17"/>
  <c r="F74" i="15"/>
  <c r="G50" i="26"/>
  <c r="F89" i="20"/>
  <c r="F20" i="20"/>
  <c r="G78" i="28" s="1"/>
  <c r="F86" i="20"/>
  <c r="G75" i="25"/>
  <c r="G77" i="25"/>
  <c r="F154" i="17"/>
  <c r="H53" i="15"/>
  <c r="I9" i="17"/>
  <c r="H47" i="15"/>
  <c r="H35" i="15"/>
  <c r="G68" i="27"/>
  <c r="G77" i="27"/>
  <c r="G40" i="28"/>
  <c r="F155" i="18"/>
  <c r="G81" i="26"/>
  <c r="J150" i="21" l="1"/>
  <c r="K59" i="29" s="1"/>
  <c r="J113" i="21"/>
  <c r="J114" i="21" s="1"/>
  <c r="G141" i="22"/>
  <c r="H49" i="30" s="1"/>
  <c r="G86" i="23"/>
  <c r="G20" i="23"/>
  <c r="H78" i="31" s="1"/>
  <c r="G89" i="23"/>
  <c r="G113" i="24"/>
  <c r="G114" i="24" s="1"/>
  <c r="H118" i="32" s="1"/>
  <c r="H22" i="32"/>
  <c r="G150" i="24"/>
  <c r="H3" i="32"/>
  <c r="G165" i="24"/>
  <c r="H119" i="32"/>
  <c r="G82" i="24"/>
  <c r="G147" i="24"/>
  <c r="H21" i="32"/>
  <c r="G77" i="24"/>
  <c r="G75" i="24"/>
  <c r="H60" i="24"/>
  <c r="G84" i="24"/>
  <c r="H110" i="32"/>
  <c r="G153" i="24"/>
  <c r="F91" i="16"/>
  <c r="F92" i="16" s="1"/>
  <c r="F105" i="16"/>
  <c r="F84" i="16"/>
  <c r="F78" i="16"/>
  <c r="H77" i="30"/>
  <c r="I119" i="30"/>
  <c r="I60" i="22"/>
  <c r="H84" i="30"/>
  <c r="J147" i="21"/>
  <c r="K21" i="29"/>
  <c r="J165" i="21"/>
  <c r="K83" i="29" s="1"/>
  <c r="K3" i="29"/>
  <c r="J82" i="21"/>
  <c r="K118" i="29"/>
  <c r="J153" i="21"/>
  <c r="K110" i="29"/>
  <c r="K119" i="29"/>
  <c r="G102" i="22"/>
  <c r="G154" i="22" s="1"/>
  <c r="I21" i="30"/>
  <c r="H147" i="22"/>
  <c r="J59" i="22"/>
  <c r="J72" i="22"/>
  <c r="H66" i="30"/>
  <c r="I67" i="30"/>
  <c r="H82" i="22"/>
  <c r="J59" i="24"/>
  <c r="J72" i="24"/>
  <c r="I3" i="30"/>
  <c r="H165" i="22"/>
  <c r="J59" i="21"/>
  <c r="J134" i="21"/>
  <c r="I110" i="30"/>
  <c r="H153" i="22"/>
  <c r="H20" i="21"/>
  <c r="I78" i="29" s="1"/>
  <c r="H86" i="21"/>
  <c r="H91" i="21" s="1"/>
  <c r="H97" i="21" s="1"/>
  <c r="H89" i="21"/>
  <c r="I22" i="30"/>
  <c r="H150" i="22"/>
  <c r="H113" i="22"/>
  <c r="H114" i="22" s="1"/>
  <c r="I118" i="30" s="1"/>
  <c r="H84" i="22"/>
  <c r="J59" i="23"/>
  <c r="K115" i="31" s="1"/>
  <c r="J72" i="23"/>
  <c r="H20" i="30"/>
  <c r="H23" i="30" s="1"/>
  <c r="H33" i="30" s="1"/>
  <c r="H7" i="22"/>
  <c r="G18" i="16" s="1"/>
  <c r="G120" i="22"/>
  <c r="G129" i="22" s="1"/>
  <c r="G111" i="22" s="1"/>
  <c r="H76" i="30" s="1"/>
  <c r="F145" i="18"/>
  <c r="G8" i="28"/>
  <c r="G75" i="26"/>
  <c r="F117" i="15"/>
  <c r="F96" i="15"/>
  <c r="F124" i="15"/>
  <c r="G10" i="18"/>
  <c r="G82" i="26"/>
  <c r="H60" i="15"/>
  <c r="I12" i="17"/>
  <c r="I23" i="15"/>
  <c r="G75" i="17"/>
  <c r="G77" i="17"/>
  <c r="F68" i="15"/>
  <c r="F125" i="16"/>
  <c r="F25" i="15"/>
  <c r="F155" i="17"/>
  <c r="G81" i="25"/>
  <c r="H85" i="30"/>
  <c r="G12" i="18"/>
  <c r="F61" i="15"/>
  <c r="G66" i="27"/>
  <c r="H67" i="27"/>
  <c r="G54" i="15"/>
  <c r="H9" i="18"/>
  <c r="G50" i="27"/>
  <c r="I13" i="17"/>
  <c r="I57" i="17" s="1"/>
  <c r="G81" i="27"/>
  <c r="F155" i="19"/>
  <c r="G168" i="18"/>
  <c r="F88" i="15"/>
  <c r="F102" i="15"/>
  <c r="F81" i="15"/>
  <c r="G33" i="26"/>
  <c r="G48" i="10"/>
  <c r="G52" i="26"/>
  <c r="I161" i="20"/>
  <c r="I161" i="19"/>
  <c r="I161" i="17"/>
  <c r="H95" i="15"/>
  <c r="I161" i="18"/>
  <c r="H116" i="15"/>
  <c r="H123" i="15"/>
  <c r="I108" i="17"/>
  <c r="F91" i="20"/>
  <c r="G76" i="26"/>
  <c r="G20" i="27"/>
  <c r="F120" i="19"/>
  <c r="F129" i="19" s="1"/>
  <c r="G7" i="19"/>
  <c r="F143" i="19"/>
  <c r="F144" i="19"/>
  <c r="F110" i="19"/>
  <c r="G142" i="22" l="1"/>
  <c r="G144" i="22" s="1"/>
  <c r="H59" i="32"/>
  <c r="H8" i="31"/>
  <c r="H112" i="32"/>
  <c r="H4" i="32"/>
  <c r="H117" i="32"/>
  <c r="G85" i="24"/>
  <c r="H83" i="32"/>
  <c r="F85" i="16"/>
  <c r="F112" i="16"/>
  <c r="F113" i="16" s="1"/>
  <c r="F106" i="16"/>
  <c r="I116" i="32"/>
  <c r="H61" i="32"/>
  <c r="G91" i="23"/>
  <c r="I59" i="30"/>
  <c r="H50" i="30"/>
  <c r="H52" i="30" s="1"/>
  <c r="I61" i="30"/>
  <c r="I112" i="30"/>
  <c r="J116" i="30"/>
  <c r="I4" i="30"/>
  <c r="J60" i="21"/>
  <c r="I8" i="29"/>
  <c r="I9" i="29" s="1"/>
  <c r="I11" i="29" s="1"/>
  <c r="I83" i="30"/>
  <c r="K112" i="29"/>
  <c r="K61" i="29"/>
  <c r="K115" i="29"/>
  <c r="J84" i="21"/>
  <c r="K115" i="30"/>
  <c r="K115" i="32"/>
  <c r="H81" i="30"/>
  <c r="G155" i="22"/>
  <c r="K71" i="22"/>
  <c r="J134" i="22"/>
  <c r="G25" i="16"/>
  <c r="G68" i="16"/>
  <c r="K71" i="23"/>
  <c r="J134" i="23"/>
  <c r="H98" i="21"/>
  <c r="I12" i="29"/>
  <c r="I106" i="29"/>
  <c r="J71" i="21"/>
  <c r="J138" i="21"/>
  <c r="K71" i="24"/>
  <c r="J134" i="24"/>
  <c r="J104" i="25"/>
  <c r="G82" i="25"/>
  <c r="G8" i="19"/>
  <c r="F37" i="15"/>
  <c r="F49" i="15"/>
  <c r="G31" i="15"/>
  <c r="J111" i="25"/>
  <c r="J104" i="27"/>
  <c r="F109" i="15"/>
  <c r="G82" i="27"/>
  <c r="G14" i="18"/>
  <c r="F75" i="15"/>
  <c r="G11" i="23"/>
  <c r="G52" i="27"/>
  <c r="F19" i="15"/>
  <c r="J104" i="28"/>
  <c r="G170" i="18"/>
  <c r="J8" i="17"/>
  <c r="H117" i="25"/>
  <c r="G85" i="17"/>
  <c r="I170" i="17"/>
  <c r="F97" i="20"/>
  <c r="F98" i="20" s="1"/>
  <c r="H13" i="18"/>
  <c r="H57" i="18" s="1"/>
  <c r="I10" i="17"/>
  <c r="G15" i="18"/>
  <c r="I11" i="17"/>
  <c r="I14" i="17"/>
  <c r="G171" i="18"/>
  <c r="G169" i="18"/>
  <c r="G172" i="18" s="1"/>
  <c r="G109" i="18"/>
  <c r="G106" i="18"/>
  <c r="G119" i="18"/>
  <c r="G80" i="18"/>
  <c r="G28" i="18"/>
  <c r="G27" i="18"/>
  <c r="G118" i="18"/>
  <c r="G52" i="10"/>
  <c r="H108" i="18"/>
  <c r="F145" i="19"/>
  <c r="F111" i="19"/>
  <c r="G23" i="27"/>
  <c r="G75" i="27"/>
  <c r="J104" i="26"/>
  <c r="G11" i="18"/>
  <c r="G7" i="28"/>
  <c r="G9" i="28"/>
  <c r="G11" i="28" s="1"/>
  <c r="I7" i="29" l="1"/>
  <c r="G110" i="22"/>
  <c r="G143" i="22"/>
  <c r="I13" i="29"/>
  <c r="I14" i="29" s="1"/>
  <c r="G89" i="24"/>
  <c r="G20" i="24"/>
  <c r="H78" i="32" s="1"/>
  <c r="G86" i="24"/>
  <c r="H7" i="31"/>
  <c r="H9" i="31"/>
  <c r="H11" i="31" s="1"/>
  <c r="G97" i="23"/>
  <c r="H75" i="30"/>
  <c r="G145" i="22"/>
  <c r="H82" i="30"/>
  <c r="J88" i="21"/>
  <c r="K88" i="24"/>
  <c r="K116" i="29"/>
  <c r="K88" i="23"/>
  <c r="K88" i="22"/>
  <c r="K4" i="29"/>
  <c r="J138" i="24"/>
  <c r="K39" i="32"/>
  <c r="J149" i="24"/>
  <c r="G49" i="16"/>
  <c r="G37" i="16"/>
  <c r="H31" i="16"/>
  <c r="H15" i="22"/>
  <c r="G75" i="16"/>
  <c r="J138" i="23"/>
  <c r="J149" i="23"/>
  <c r="K39" i="31"/>
  <c r="J149" i="22"/>
  <c r="K39" i="30"/>
  <c r="J138" i="22"/>
  <c r="H151" i="21"/>
  <c r="I57" i="29"/>
  <c r="H100" i="21"/>
  <c r="H166" i="21"/>
  <c r="G57" i="28"/>
  <c r="F100" i="20"/>
  <c r="F102" i="20" s="1"/>
  <c r="F166" i="20"/>
  <c r="F112" i="20"/>
  <c r="F151" i="20"/>
  <c r="G12" i="19"/>
  <c r="F62" i="15"/>
  <c r="J85" i="25"/>
  <c r="G86" i="17"/>
  <c r="G20" i="17"/>
  <c r="H78" i="25" s="1"/>
  <c r="G89" i="17"/>
  <c r="F89" i="15"/>
  <c r="F103" i="15"/>
  <c r="F82" i="15"/>
  <c r="G12" i="28"/>
  <c r="G13" i="28" s="1"/>
  <c r="G14" i="28" s="1"/>
  <c r="G106" i="28"/>
  <c r="G82" i="18"/>
  <c r="H21" i="26"/>
  <c r="G147" i="18"/>
  <c r="G33" i="27"/>
  <c r="H110" i="26"/>
  <c r="G153" i="18"/>
  <c r="F69" i="15"/>
  <c r="F26" i="15"/>
  <c r="F126" i="16"/>
  <c r="G59" i="18"/>
  <c r="G84" i="18" s="1"/>
  <c r="G72" i="18"/>
  <c r="H22" i="26"/>
  <c r="G150" i="18"/>
  <c r="G113" i="18"/>
  <c r="G114" i="18" s="1"/>
  <c r="H118" i="26" s="1"/>
  <c r="H119" i="26"/>
  <c r="G18" i="18"/>
  <c r="I80" i="17"/>
  <c r="I106" i="17"/>
  <c r="I171" i="17"/>
  <c r="I119" i="17"/>
  <c r="I27" i="17"/>
  <c r="I109" i="17"/>
  <c r="I169" i="17"/>
  <c r="I172" i="17" s="1"/>
  <c r="I28" i="17"/>
  <c r="I118" i="17"/>
  <c r="F97" i="15"/>
  <c r="F118" i="15"/>
  <c r="F125" i="15"/>
  <c r="G10" i="19"/>
  <c r="H85" i="26"/>
  <c r="I111" i="26"/>
  <c r="H85" i="31"/>
  <c r="G76" i="27"/>
  <c r="I59" i="17"/>
  <c r="I134" i="17"/>
  <c r="G77" i="18"/>
  <c r="G75" i="18"/>
  <c r="J168" i="17"/>
  <c r="G165" i="18"/>
  <c r="G17" i="18"/>
  <c r="H3" i="26"/>
  <c r="G55" i="15"/>
  <c r="H9" i="19"/>
  <c r="G168" i="19"/>
  <c r="H8" i="32" l="1"/>
  <c r="G98" i="23"/>
  <c r="H106" i="31"/>
  <c r="H12" i="31"/>
  <c r="H13" i="31" s="1"/>
  <c r="H14" i="31" s="1"/>
  <c r="G91" i="24"/>
  <c r="H102" i="21"/>
  <c r="K60" i="31"/>
  <c r="K40" i="30"/>
  <c r="K60" i="32"/>
  <c r="K60" i="30"/>
  <c r="K40" i="32"/>
  <c r="I84" i="29"/>
  <c r="K40" i="31"/>
  <c r="H141" i="21"/>
  <c r="H142" i="21" s="1"/>
  <c r="H75" i="22"/>
  <c r="H77" i="22"/>
  <c r="G62" i="16"/>
  <c r="H12" i="23"/>
  <c r="H170" i="23" s="1"/>
  <c r="H55" i="16"/>
  <c r="H117" i="21"/>
  <c r="I65" i="29"/>
  <c r="I68" i="29" s="1"/>
  <c r="G89" i="16"/>
  <c r="G103" i="16"/>
  <c r="G82" i="16"/>
  <c r="H10" i="23"/>
  <c r="G97" i="16"/>
  <c r="G118" i="16"/>
  <c r="F117" i="20"/>
  <c r="F120" i="20" s="1"/>
  <c r="F129" i="20" s="1"/>
  <c r="F141" i="20"/>
  <c r="G49" i="28" s="1"/>
  <c r="H13" i="19"/>
  <c r="H57" i="19" s="1"/>
  <c r="H117" i="26"/>
  <c r="I84" i="17"/>
  <c r="J4" i="25" s="1"/>
  <c r="G85" i="18"/>
  <c r="G77" i="28"/>
  <c r="F154" i="20"/>
  <c r="I138" i="17"/>
  <c r="I71" i="17"/>
  <c r="G109" i="19"/>
  <c r="G171" i="19"/>
  <c r="G80" i="19"/>
  <c r="G119" i="19"/>
  <c r="G106" i="19"/>
  <c r="G169" i="19"/>
  <c r="G172" i="19" s="1"/>
  <c r="G28" i="19"/>
  <c r="G27" i="19"/>
  <c r="G118" i="19"/>
  <c r="I18" i="17"/>
  <c r="J119" i="25"/>
  <c r="G19" i="17"/>
  <c r="G91" i="17"/>
  <c r="J115" i="25"/>
  <c r="I60" i="17"/>
  <c r="J118" i="25"/>
  <c r="G11" i="24"/>
  <c r="F127" i="16"/>
  <c r="G84" i="28"/>
  <c r="G14" i="19"/>
  <c r="F76" i="15"/>
  <c r="J22" i="25"/>
  <c r="I150" i="17"/>
  <c r="J59" i="25" s="1"/>
  <c r="I113" i="17"/>
  <c r="I114" i="17" s="1"/>
  <c r="H112" i="26"/>
  <c r="G170" i="19"/>
  <c r="I82" i="17"/>
  <c r="G11" i="19"/>
  <c r="G18" i="19"/>
  <c r="H83" i="26"/>
  <c r="I17" i="17"/>
  <c r="J3" i="25"/>
  <c r="I165" i="17"/>
  <c r="H115" i="26"/>
  <c r="G60" i="18"/>
  <c r="G8" i="20"/>
  <c r="F38" i="15"/>
  <c r="G32" i="15"/>
  <c r="F50" i="15"/>
  <c r="H61" i="26"/>
  <c r="F110" i="15"/>
  <c r="H8" i="25"/>
  <c r="H59" i="26"/>
  <c r="I153" i="17"/>
  <c r="J110" i="25"/>
  <c r="H4" i="26"/>
  <c r="H108" i="19"/>
  <c r="H71" i="18"/>
  <c r="G134" i="18"/>
  <c r="J21" i="25"/>
  <c r="I147" i="17"/>
  <c r="G15" i="19"/>
  <c r="G68" i="28"/>
  <c r="I49" i="29" l="1"/>
  <c r="I50" i="29" s="1"/>
  <c r="G97" i="24"/>
  <c r="G98" i="24" s="1"/>
  <c r="G166" i="23"/>
  <c r="G151" i="23"/>
  <c r="G112" i="23"/>
  <c r="G100" i="23"/>
  <c r="G102" i="23" s="1"/>
  <c r="H57" i="31"/>
  <c r="H68" i="31" s="1"/>
  <c r="H7" i="32"/>
  <c r="H9" i="32"/>
  <c r="H11" i="32" s="1"/>
  <c r="I13" i="23"/>
  <c r="I57" i="23" s="1"/>
  <c r="I7" i="21"/>
  <c r="H17" i="16" s="1"/>
  <c r="H120" i="21"/>
  <c r="H129" i="21" s="1"/>
  <c r="H111" i="21" s="1"/>
  <c r="I20" i="29"/>
  <c r="H143" i="21"/>
  <c r="H144" i="21"/>
  <c r="H112" i="21"/>
  <c r="H110" i="21"/>
  <c r="G110" i="16"/>
  <c r="I117" i="30"/>
  <c r="H85" i="22"/>
  <c r="H80" i="23"/>
  <c r="H119" i="23"/>
  <c r="H106" i="23"/>
  <c r="H28" i="23"/>
  <c r="H84" i="23" s="1"/>
  <c r="H169" i="23"/>
  <c r="H172" i="23" s="1"/>
  <c r="H109" i="23"/>
  <c r="H27" i="23"/>
  <c r="H171" i="23"/>
  <c r="H118" i="23"/>
  <c r="J67" i="29"/>
  <c r="I66" i="29"/>
  <c r="G7" i="20"/>
  <c r="F20" i="15" s="1"/>
  <c r="G20" i="28"/>
  <c r="G23" i="28" s="1"/>
  <c r="F142" i="20"/>
  <c r="F110" i="20" s="1"/>
  <c r="H7" i="25"/>
  <c r="H9" i="25"/>
  <c r="H11" i="25" s="1"/>
  <c r="F119" i="15"/>
  <c r="F98" i="15"/>
  <c r="G10" i="20"/>
  <c r="F126" i="15"/>
  <c r="G16" i="19"/>
  <c r="F90" i="15"/>
  <c r="F104" i="15"/>
  <c r="F83" i="15"/>
  <c r="G50" i="28"/>
  <c r="H85" i="32"/>
  <c r="H21" i="27"/>
  <c r="G147" i="19"/>
  <c r="G138" i="18"/>
  <c r="G149" i="18"/>
  <c r="H39" i="26"/>
  <c r="G12" i="20"/>
  <c r="F63" i="15"/>
  <c r="G168" i="20"/>
  <c r="J116" i="25"/>
  <c r="I16" i="17"/>
  <c r="G82" i="19"/>
  <c r="H110" i="27"/>
  <c r="G153" i="19"/>
  <c r="G89" i="18"/>
  <c r="G20" i="18"/>
  <c r="H78" i="26" s="1"/>
  <c r="G86" i="18"/>
  <c r="G16" i="18"/>
  <c r="H116" i="26"/>
  <c r="G165" i="19"/>
  <c r="H3" i="27"/>
  <c r="G77" i="19"/>
  <c r="G75" i="19"/>
  <c r="H67" i="28"/>
  <c r="G66" i="28"/>
  <c r="H88" i="18"/>
  <c r="H22" i="27"/>
  <c r="G150" i="19"/>
  <c r="G113" i="19"/>
  <c r="G114" i="19" s="1"/>
  <c r="H118" i="27" s="1"/>
  <c r="J112" i="25"/>
  <c r="F111" i="20"/>
  <c r="G97" i="17"/>
  <c r="G98" i="17" s="1"/>
  <c r="H119" i="27"/>
  <c r="I88" i="17"/>
  <c r="H85" i="27"/>
  <c r="F155" i="20"/>
  <c r="G81" i="28"/>
  <c r="G56" i="15"/>
  <c r="H9" i="20"/>
  <c r="I111" i="27"/>
  <c r="G59" i="19"/>
  <c r="G84" i="19" s="1"/>
  <c r="G72" i="19"/>
  <c r="J61" i="25"/>
  <c r="J83" i="25"/>
  <c r="G117" i="23" l="1"/>
  <c r="H7" i="23" s="1"/>
  <c r="G19" i="16" s="1"/>
  <c r="H145" i="21"/>
  <c r="G141" i="23"/>
  <c r="H49" i="31" s="1"/>
  <c r="I4" i="31"/>
  <c r="H77" i="31"/>
  <c r="G154" i="23"/>
  <c r="G112" i="24"/>
  <c r="G166" i="24"/>
  <c r="H57" i="32"/>
  <c r="G151" i="24"/>
  <c r="G100" i="24"/>
  <c r="G117" i="24" s="1"/>
  <c r="I60" i="23"/>
  <c r="H106" i="32"/>
  <c r="H12" i="32"/>
  <c r="H13" i="32" s="1"/>
  <c r="H14" i="32" s="1"/>
  <c r="I119" i="31"/>
  <c r="H66" i="31"/>
  <c r="I67" i="31"/>
  <c r="H84" i="31"/>
  <c r="I76" i="29"/>
  <c r="I75" i="29"/>
  <c r="I52" i="29"/>
  <c r="I23" i="29"/>
  <c r="F143" i="20"/>
  <c r="H153" i="23"/>
  <c r="I110" i="31"/>
  <c r="I21" i="31"/>
  <c r="H147" i="23"/>
  <c r="I77" i="29"/>
  <c r="H154" i="21"/>
  <c r="H89" i="22"/>
  <c r="H86" i="22"/>
  <c r="H20" i="22"/>
  <c r="I78" i="30" s="1"/>
  <c r="I3" i="31"/>
  <c r="H165" i="23"/>
  <c r="H150" i="23"/>
  <c r="I22" i="31"/>
  <c r="H113" i="23"/>
  <c r="H114" i="23" s="1"/>
  <c r="I118" i="31" s="1"/>
  <c r="H82" i="23"/>
  <c r="H24" i="16"/>
  <c r="H67" i="16"/>
  <c r="J29" i="16"/>
  <c r="J35" i="16" s="1"/>
  <c r="F144" i="20"/>
  <c r="F145" i="20" s="1"/>
  <c r="H117" i="27"/>
  <c r="G11" i="20"/>
  <c r="F127" i="15"/>
  <c r="H108" i="20"/>
  <c r="H12" i="25"/>
  <c r="H13" i="25" s="1"/>
  <c r="H14" i="25" s="1"/>
  <c r="H106" i="25"/>
  <c r="G19" i="18"/>
  <c r="G91" i="18"/>
  <c r="G75" i="28"/>
  <c r="G109" i="20"/>
  <c r="G106" i="20"/>
  <c r="G80" i="20"/>
  <c r="G28" i="20"/>
  <c r="G169" i="20"/>
  <c r="G172" i="20" s="1"/>
  <c r="G171" i="20"/>
  <c r="G27" i="20"/>
  <c r="G119" i="20"/>
  <c r="G118" i="20"/>
  <c r="H13" i="20"/>
  <c r="H57" i="20" s="1"/>
  <c r="G57" i="15"/>
  <c r="H59" i="27"/>
  <c r="H61" i="27"/>
  <c r="G19" i="19"/>
  <c r="F111" i="15"/>
  <c r="F99" i="15"/>
  <c r="H57" i="25"/>
  <c r="G100" i="17"/>
  <c r="G117" i="17" s="1"/>
  <c r="G166" i="17"/>
  <c r="G151" i="17"/>
  <c r="H112" i="27"/>
  <c r="G18" i="20"/>
  <c r="F120" i="15"/>
  <c r="H83" i="27"/>
  <c r="G85" i="19"/>
  <c r="H8" i="26"/>
  <c r="G14" i="20"/>
  <c r="F64" i="15"/>
  <c r="H4" i="27"/>
  <c r="G170" i="20"/>
  <c r="G33" i="28"/>
  <c r="H40" i="26"/>
  <c r="G17" i="19"/>
  <c r="G76" i="28"/>
  <c r="H71" i="19"/>
  <c r="G134" i="19"/>
  <c r="G82" i="28"/>
  <c r="F70" i="15"/>
  <c r="F13" i="15"/>
  <c r="H115" i="27"/>
  <c r="G60" i="19"/>
  <c r="H60" i="26"/>
  <c r="G52" i="28"/>
  <c r="H20" i="31" l="1"/>
  <c r="H23" i="31" s="1"/>
  <c r="H33" i="31" s="1"/>
  <c r="G120" i="23"/>
  <c r="G129" i="23" s="1"/>
  <c r="G111" i="23" s="1"/>
  <c r="H76" i="31" s="1"/>
  <c r="G142" i="23"/>
  <c r="G143" i="23" s="1"/>
  <c r="G141" i="24"/>
  <c r="H49" i="32" s="1"/>
  <c r="G102" i="24"/>
  <c r="G154" i="24" s="1"/>
  <c r="G69" i="16"/>
  <c r="G26" i="16"/>
  <c r="H68" i="32"/>
  <c r="H81" i="31"/>
  <c r="G155" i="23"/>
  <c r="I59" i="31"/>
  <c r="H84" i="32"/>
  <c r="J116" i="31"/>
  <c r="H7" i="24"/>
  <c r="G20" i="16" s="1"/>
  <c r="G13" i="16" s="1"/>
  <c r="H20" i="32"/>
  <c r="G120" i="24"/>
  <c r="G129" i="24" s="1"/>
  <c r="H77" i="32"/>
  <c r="I61" i="31"/>
  <c r="I112" i="31"/>
  <c r="H50" i="31"/>
  <c r="H52" i="31" s="1"/>
  <c r="H91" i="22"/>
  <c r="H97" i="22" s="1"/>
  <c r="H98" i="22" s="1"/>
  <c r="I83" i="31"/>
  <c r="I8" i="30"/>
  <c r="I7" i="30" s="1"/>
  <c r="K161" i="23"/>
  <c r="L104" i="31" s="1"/>
  <c r="J116" i="16"/>
  <c r="J123" i="16"/>
  <c r="K11" i="21" s="1"/>
  <c r="L85" i="29" s="1"/>
  <c r="K161" i="21"/>
  <c r="L104" i="29" s="1"/>
  <c r="K161" i="24"/>
  <c r="L104" i="32" s="1"/>
  <c r="J95" i="16"/>
  <c r="K161" i="22"/>
  <c r="L104" i="30" s="1"/>
  <c r="I33" i="29"/>
  <c r="I49" i="10"/>
  <c r="H48" i="16"/>
  <c r="H36" i="16"/>
  <c r="I30" i="16"/>
  <c r="J53" i="16"/>
  <c r="K9" i="21"/>
  <c r="K9" i="24"/>
  <c r="K9" i="22"/>
  <c r="K9" i="23"/>
  <c r="J47" i="16"/>
  <c r="I15" i="21"/>
  <c r="H74" i="16"/>
  <c r="I81" i="29"/>
  <c r="H155" i="21"/>
  <c r="H20" i="25"/>
  <c r="H7" i="17"/>
  <c r="G120" i="17"/>
  <c r="G129" i="17" s="1"/>
  <c r="G141" i="17"/>
  <c r="G165" i="20"/>
  <c r="H3" i="28"/>
  <c r="H88" i="19"/>
  <c r="G15" i="20"/>
  <c r="F71" i="15"/>
  <c r="H7" i="26"/>
  <c r="H9" i="26"/>
  <c r="H11" i="26" s="1"/>
  <c r="H65" i="25"/>
  <c r="H68" i="25" s="1"/>
  <c r="H21" i="28"/>
  <c r="G147" i="20"/>
  <c r="G149" i="19"/>
  <c r="G138" i="19"/>
  <c r="H39" i="27"/>
  <c r="G59" i="20"/>
  <c r="G84" i="20" s="1"/>
  <c r="G72" i="20"/>
  <c r="I111" i="28"/>
  <c r="G97" i="18"/>
  <c r="G89" i="19"/>
  <c r="G20" i="19"/>
  <c r="H78" i="27" s="1"/>
  <c r="G86" i="19"/>
  <c r="G82" i="20"/>
  <c r="G102" i="17"/>
  <c r="H119" i="28"/>
  <c r="H85" i="28"/>
  <c r="H116" i="27"/>
  <c r="F77" i="15"/>
  <c r="H84" i="25"/>
  <c r="H22" i="28"/>
  <c r="G150" i="20"/>
  <c r="G113" i="20"/>
  <c r="G114" i="20" s="1"/>
  <c r="H118" i="28" s="1"/>
  <c r="H110" i="28"/>
  <c r="G153" i="20"/>
  <c r="G144" i="23" l="1"/>
  <c r="G145" i="23" s="1"/>
  <c r="G110" i="23"/>
  <c r="H75" i="31" s="1"/>
  <c r="G142" i="24"/>
  <c r="G144" i="24" s="1"/>
  <c r="I9" i="30"/>
  <c r="I11" i="30" s="1"/>
  <c r="G111" i="24"/>
  <c r="H81" i="32"/>
  <c r="G155" i="24"/>
  <c r="H23" i="32"/>
  <c r="H82" i="31"/>
  <c r="H66" i="32"/>
  <c r="I67" i="32"/>
  <c r="G70" i="16"/>
  <c r="G71" i="16" s="1"/>
  <c r="G50" i="16"/>
  <c r="G38" i="16"/>
  <c r="H32" i="16"/>
  <c r="H50" i="32"/>
  <c r="H15" i="23"/>
  <c r="G76" i="16"/>
  <c r="I53" i="10"/>
  <c r="K18" i="22"/>
  <c r="K18" i="21"/>
  <c r="K18" i="23"/>
  <c r="K18" i="24"/>
  <c r="K10" i="21"/>
  <c r="K118" i="21" s="1"/>
  <c r="I82" i="29"/>
  <c r="I16" i="24"/>
  <c r="H88" i="16"/>
  <c r="I16" i="22"/>
  <c r="I16" i="21"/>
  <c r="I16" i="23"/>
  <c r="H102" i="16"/>
  <c r="H81" i="16"/>
  <c r="K108" i="22"/>
  <c r="L111" i="30" s="1"/>
  <c r="I57" i="30"/>
  <c r="I68" i="30" s="1"/>
  <c r="H166" i="22"/>
  <c r="H112" i="22"/>
  <c r="I77" i="30" s="1"/>
  <c r="H100" i="22"/>
  <c r="H141" i="22" s="1"/>
  <c r="H151" i="22"/>
  <c r="K108" i="24"/>
  <c r="L111" i="32" s="1"/>
  <c r="I54" i="16"/>
  <c r="K13" i="21"/>
  <c r="K57" i="21" s="1"/>
  <c r="I77" i="21"/>
  <c r="I75" i="21"/>
  <c r="I12" i="30"/>
  <c r="I106" i="30"/>
  <c r="K23" i="16"/>
  <c r="K12" i="21"/>
  <c r="K170" i="21" s="1"/>
  <c r="J60" i="16"/>
  <c r="K108" i="21"/>
  <c r="I10" i="22"/>
  <c r="H117" i="16"/>
  <c r="H96" i="16"/>
  <c r="K108" i="23"/>
  <c r="L111" i="31" s="1"/>
  <c r="I12" i="22"/>
  <c r="I170" i="22" s="1"/>
  <c r="H61" i="16"/>
  <c r="H112" i="28"/>
  <c r="H61" i="28"/>
  <c r="G75" i="20"/>
  <c r="G77" i="20"/>
  <c r="H59" i="28"/>
  <c r="H49" i="25"/>
  <c r="G142" i="17"/>
  <c r="G111" i="17"/>
  <c r="H106" i="26"/>
  <c r="H12" i="26"/>
  <c r="H13" i="26" s="1"/>
  <c r="H14" i="26" s="1"/>
  <c r="G91" i="19"/>
  <c r="G134" i="20"/>
  <c r="H71" i="20"/>
  <c r="H83" i="28"/>
  <c r="H8" i="27"/>
  <c r="H115" i="28"/>
  <c r="G60" i="20"/>
  <c r="H40" i="27"/>
  <c r="G16" i="20"/>
  <c r="F91" i="15"/>
  <c r="F84" i="15"/>
  <c r="F105" i="15"/>
  <c r="F78" i="15"/>
  <c r="G17" i="15"/>
  <c r="H66" i="25"/>
  <c r="I67" i="25"/>
  <c r="G98" i="18"/>
  <c r="H60" i="27"/>
  <c r="H4" i="28"/>
  <c r="H23" i="25"/>
  <c r="I13" i="30" l="1"/>
  <c r="I14" i="30" s="1"/>
  <c r="G110" i="24"/>
  <c r="H75" i="32" s="1"/>
  <c r="G143" i="24"/>
  <c r="H56" i="16"/>
  <c r="H15" i="24"/>
  <c r="H82" i="32"/>
  <c r="H77" i="23"/>
  <c r="H75" i="23"/>
  <c r="G119" i="16"/>
  <c r="G120" i="16" s="1"/>
  <c r="H10" i="24"/>
  <c r="G98" i="16"/>
  <c r="G145" i="24"/>
  <c r="H12" i="24"/>
  <c r="H170" i="24" s="1"/>
  <c r="G63" i="16"/>
  <c r="G104" i="16"/>
  <c r="G83" i="16"/>
  <c r="G90" i="16"/>
  <c r="H52" i="32"/>
  <c r="H33" i="32"/>
  <c r="H76" i="32"/>
  <c r="I84" i="30"/>
  <c r="K171" i="21"/>
  <c r="K80" i="21"/>
  <c r="K82" i="21" s="1"/>
  <c r="K119" i="21"/>
  <c r="K106" i="21"/>
  <c r="K169" i="21"/>
  <c r="K172" i="21" s="1"/>
  <c r="L119" i="29" s="1"/>
  <c r="K27" i="21"/>
  <c r="K28" i="21"/>
  <c r="I49" i="30"/>
  <c r="H142" i="22"/>
  <c r="I109" i="22"/>
  <c r="I80" i="22"/>
  <c r="I27" i="22"/>
  <c r="I169" i="22"/>
  <c r="I172" i="22" s="1"/>
  <c r="I119" i="22"/>
  <c r="I106" i="22"/>
  <c r="I171" i="22"/>
  <c r="I28" i="22"/>
  <c r="I118" i="22"/>
  <c r="K14" i="24"/>
  <c r="K14" i="22"/>
  <c r="K14" i="23"/>
  <c r="K14" i="21"/>
  <c r="L111" i="29"/>
  <c r="K109" i="21"/>
  <c r="L118" i="29" s="1"/>
  <c r="J13" i="22"/>
  <c r="J57" i="22" s="1"/>
  <c r="H117" i="22"/>
  <c r="I19" i="21"/>
  <c r="I19" i="22"/>
  <c r="H109" i="16"/>
  <c r="I19" i="24"/>
  <c r="I19" i="23"/>
  <c r="I17" i="22"/>
  <c r="I17" i="24"/>
  <c r="I17" i="23"/>
  <c r="I17" i="21"/>
  <c r="K150" i="21"/>
  <c r="L59" i="29" s="1"/>
  <c r="L22" i="29"/>
  <c r="K113" i="21"/>
  <c r="L8" i="21"/>
  <c r="L168" i="21" s="1"/>
  <c r="L8" i="23"/>
  <c r="L168" i="23" s="1"/>
  <c r="L8" i="24"/>
  <c r="L168" i="24" s="1"/>
  <c r="L8" i="22"/>
  <c r="L168" i="22" s="1"/>
  <c r="J117" i="29"/>
  <c r="I85" i="21"/>
  <c r="H102" i="22"/>
  <c r="H154" i="22" s="1"/>
  <c r="J67" i="30"/>
  <c r="I66" i="30"/>
  <c r="H117" i="28"/>
  <c r="G85" i="20"/>
  <c r="H116" i="28"/>
  <c r="G138" i="20"/>
  <c r="G149" i="20"/>
  <c r="H39" i="28"/>
  <c r="G100" i="18"/>
  <c r="G102" i="18" s="1"/>
  <c r="G166" i="18"/>
  <c r="G112" i="18"/>
  <c r="H57" i="26"/>
  <c r="G151" i="18"/>
  <c r="G17" i="20"/>
  <c r="F92" i="15"/>
  <c r="G19" i="20"/>
  <c r="F112" i="15"/>
  <c r="F106" i="15"/>
  <c r="G97" i="19"/>
  <c r="G98" i="19" s="1"/>
  <c r="G143" i="17"/>
  <c r="G112" i="17"/>
  <c r="G144" i="17"/>
  <c r="G145" i="17" s="1"/>
  <c r="G110" i="17"/>
  <c r="H76" i="25"/>
  <c r="H88" i="20"/>
  <c r="F85" i="15"/>
  <c r="H7" i="27"/>
  <c r="H9" i="27"/>
  <c r="H11" i="27" s="1"/>
  <c r="H50" i="25"/>
  <c r="G67" i="15"/>
  <c r="G124" i="16"/>
  <c r="G24" i="15"/>
  <c r="I29" i="15"/>
  <c r="H33" i="25"/>
  <c r="K114" i="21" l="1"/>
  <c r="G111" i="16"/>
  <c r="H106" i="24"/>
  <c r="H28" i="24"/>
  <c r="H84" i="24" s="1"/>
  <c r="H27" i="24"/>
  <c r="H109" i="24"/>
  <c r="H80" i="24"/>
  <c r="H169" i="24"/>
  <c r="H172" i="24" s="1"/>
  <c r="H119" i="24"/>
  <c r="H171" i="24"/>
  <c r="H118" i="24"/>
  <c r="G77" i="16"/>
  <c r="G64" i="16"/>
  <c r="H77" i="24"/>
  <c r="H75" i="24"/>
  <c r="G99" i="16"/>
  <c r="I117" i="31"/>
  <c r="H85" i="23"/>
  <c r="I13" i="24"/>
  <c r="I57" i="24" s="1"/>
  <c r="H57" i="16"/>
  <c r="I50" i="30"/>
  <c r="I52" i="30" s="1"/>
  <c r="J60" i="22"/>
  <c r="J119" i="30"/>
  <c r="L3" i="29"/>
  <c r="K165" i="21"/>
  <c r="L83" i="29" s="1"/>
  <c r="L110" i="29"/>
  <c r="K153" i="21"/>
  <c r="L112" i="29" s="1"/>
  <c r="K147" i="21"/>
  <c r="L61" i="29" s="1"/>
  <c r="L21" i="29"/>
  <c r="K59" i="22"/>
  <c r="K72" i="22"/>
  <c r="I84" i="22"/>
  <c r="I81" i="30"/>
  <c r="H155" i="22"/>
  <c r="K59" i="24"/>
  <c r="K72" i="24"/>
  <c r="I165" i="22"/>
  <c r="J83" i="30" s="1"/>
  <c r="J3" i="30"/>
  <c r="H110" i="22"/>
  <c r="H143" i="22"/>
  <c r="H144" i="22"/>
  <c r="I86" i="21"/>
  <c r="I91" i="21" s="1"/>
  <c r="I97" i="21" s="1"/>
  <c r="I20" i="21"/>
  <c r="J78" i="29" s="1"/>
  <c r="I89" i="21"/>
  <c r="J8" i="29" s="1"/>
  <c r="I20" i="30"/>
  <c r="I23" i="30" s="1"/>
  <c r="I33" i="30" s="1"/>
  <c r="I7" i="22"/>
  <c r="H18" i="16" s="1"/>
  <c r="H120" i="22"/>
  <c r="H129" i="22" s="1"/>
  <c r="K134" i="21"/>
  <c r="K59" i="21"/>
  <c r="K60" i="21" s="1"/>
  <c r="L116" i="29" s="1"/>
  <c r="J110" i="30"/>
  <c r="I153" i="22"/>
  <c r="I82" i="22"/>
  <c r="K72" i="23"/>
  <c r="K59" i="23"/>
  <c r="I150" i="22"/>
  <c r="J22" i="30"/>
  <c r="I113" i="22"/>
  <c r="I114" i="22" s="1"/>
  <c r="J118" i="30" s="1"/>
  <c r="I147" i="22"/>
  <c r="J21" i="30"/>
  <c r="G117" i="18"/>
  <c r="H7" i="18" s="1"/>
  <c r="G141" i="18"/>
  <c r="G142" i="18" s="1"/>
  <c r="G166" i="19"/>
  <c r="H57" i="27"/>
  <c r="G100" i="19"/>
  <c r="G141" i="19" s="1"/>
  <c r="G112" i="19"/>
  <c r="G151" i="19"/>
  <c r="I53" i="15"/>
  <c r="J9" i="17"/>
  <c r="I47" i="15"/>
  <c r="I35" i="15"/>
  <c r="H77" i="25"/>
  <c r="G154" i="17"/>
  <c r="H60" i="28"/>
  <c r="H11" i="22"/>
  <c r="H68" i="26"/>
  <c r="H15" i="17"/>
  <c r="G74" i="15"/>
  <c r="F113" i="15"/>
  <c r="H77" i="26"/>
  <c r="G154" i="18"/>
  <c r="H8" i="18"/>
  <c r="G36" i="15"/>
  <c r="H30" i="15"/>
  <c r="G48" i="15"/>
  <c r="H12" i="27"/>
  <c r="H13" i="27" s="1"/>
  <c r="H14" i="27" s="1"/>
  <c r="H106" i="27"/>
  <c r="H84" i="26"/>
  <c r="G89" i="20"/>
  <c r="G20" i="20"/>
  <c r="H78" i="28" s="1"/>
  <c r="G86" i="20"/>
  <c r="H40" i="28"/>
  <c r="H52" i="25"/>
  <c r="H75" i="25"/>
  <c r="I60" i="24" l="1"/>
  <c r="I119" i="32"/>
  <c r="I4" i="32"/>
  <c r="H20" i="23"/>
  <c r="I78" i="31" s="1"/>
  <c r="H86" i="23"/>
  <c r="H89" i="23"/>
  <c r="I22" i="32"/>
  <c r="H150" i="24"/>
  <c r="H113" i="24"/>
  <c r="H114" i="24" s="1"/>
  <c r="I118" i="32" s="1"/>
  <c r="H82" i="24"/>
  <c r="H85" i="24"/>
  <c r="H86" i="24" s="1"/>
  <c r="I110" i="32"/>
  <c r="H153" i="24"/>
  <c r="I117" i="32"/>
  <c r="G91" i="16"/>
  <c r="G92" i="16" s="1"/>
  <c r="G105" i="16"/>
  <c r="G78" i="16"/>
  <c r="G84" i="16"/>
  <c r="I21" i="32"/>
  <c r="H147" i="24"/>
  <c r="I3" i="32"/>
  <c r="H165" i="24"/>
  <c r="J112" i="30"/>
  <c r="J4" i="30"/>
  <c r="K116" i="30"/>
  <c r="J59" i="30"/>
  <c r="I75" i="30"/>
  <c r="J61" i="30"/>
  <c r="I82" i="30"/>
  <c r="H25" i="16"/>
  <c r="H68" i="16"/>
  <c r="K134" i="23"/>
  <c r="L71" i="23"/>
  <c r="L88" i="23" s="1"/>
  <c r="K71" i="21"/>
  <c r="K88" i="21" s="1"/>
  <c r="K138" i="21"/>
  <c r="I98" i="21"/>
  <c r="J12" i="29"/>
  <c r="J106" i="29"/>
  <c r="K134" i="24"/>
  <c r="L71" i="24"/>
  <c r="L88" i="24" s="1"/>
  <c r="L115" i="31"/>
  <c r="L115" i="29"/>
  <c r="K84" i="21"/>
  <c r="L4" i="29" s="1"/>
  <c r="L115" i="32"/>
  <c r="L71" i="22"/>
  <c r="L88" i="22" s="1"/>
  <c r="K134" i="22"/>
  <c r="H111" i="22"/>
  <c r="I76" i="30" s="1"/>
  <c r="H145" i="22"/>
  <c r="J7" i="29"/>
  <c r="J9" i="29"/>
  <c r="J11" i="29" s="1"/>
  <c r="L115" i="30"/>
  <c r="G102" i="19"/>
  <c r="G154" i="19" s="1"/>
  <c r="H49" i="26"/>
  <c r="H50" i="26" s="1"/>
  <c r="G120" i="18"/>
  <c r="G129" i="18" s="1"/>
  <c r="G111" i="18" s="1"/>
  <c r="H20" i="26"/>
  <c r="H23" i="26" s="1"/>
  <c r="G117" i="19"/>
  <c r="H7" i="19" s="1"/>
  <c r="H49" i="27"/>
  <c r="G142" i="19"/>
  <c r="G155" i="18"/>
  <c r="H81" i="26"/>
  <c r="J13" i="17"/>
  <c r="J57" i="17" s="1"/>
  <c r="H77" i="27"/>
  <c r="G91" i="20"/>
  <c r="I85" i="30"/>
  <c r="H81" i="25"/>
  <c r="G155" i="17"/>
  <c r="G18" i="15"/>
  <c r="I60" i="15"/>
  <c r="J12" i="17"/>
  <c r="J23" i="15"/>
  <c r="H168" i="18"/>
  <c r="H68" i="27"/>
  <c r="H8" i="28"/>
  <c r="H84" i="27"/>
  <c r="G117" i="15"/>
  <c r="H10" i="18"/>
  <c r="G96" i="15"/>
  <c r="G124" i="15"/>
  <c r="J108" i="17"/>
  <c r="K111" i="25" s="1"/>
  <c r="G88" i="15"/>
  <c r="G102" i="15"/>
  <c r="G81" i="15"/>
  <c r="H48" i="10"/>
  <c r="G61" i="15"/>
  <c r="H12" i="18"/>
  <c r="H75" i="17"/>
  <c r="H77" i="17"/>
  <c r="J161" i="19"/>
  <c r="K104" i="27" s="1"/>
  <c r="J161" i="17"/>
  <c r="K104" i="25" s="1"/>
  <c r="I116" i="15"/>
  <c r="I95" i="15"/>
  <c r="J161" i="18"/>
  <c r="K104" i="26" s="1"/>
  <c r="J161" i="20"/>
  <c r="K104" i="28" s="1"/>
  <c r="I123" i="15"/>
  <c r="H66" i="26"/>
  <c r="I67" i="26"/>
  <c r="G143" i="18"/>
  <c r="G144" i="18"/>
  <c r="G110" i="18"/>
  <c r="I9" i="18"/>
  <c r="H54" i="15"/>
  <c r="H20" i="24" l="1"/>
  <c r="I78" i="32" s="1"/>
  <c r="I83" i="32"/>
  <c r="G85" i="16"/>
  <c r="H89" i="24"/>
  <c r="I8" i="31"/>
  <c r="H91" i="24"/>
  <c r="H97" i="24" s="1"/>
  <c r="I61" i="32"/>
  <c r="G112" i="16"/>
  <c r="G113" i="16" s="1"/>
  <c r="G106" i="16"/>
  <c r="I112" i="32"/>
  <c r="H91" i="23"/>
  <c r="J116" i="32"/>
  <c r="I59" i="32"/>
  <c r="K149" i="22"/>
  <c r="L60" i="30" s="1"/>
  <c r="K138" i="22"/>
  <c r="L39" i="30"/>
  <c r="L40" i="30" s="1"/>
  <c r="I151" i="21"/>
  <c r="I166" i="21"/>
  <c r="J84" i="29" s="1"/>
  <c r="J57" i="29"/>
  <c r="I100" i="21"/>
  <c r="I102" i="21" s="1"/>
  <c r="L39" i="31"/>
  <c r="L40" i="31" s="1"/>
  <c r="K138" i="23"/>
  <c r="K149" i="23"/>
  <c r="L60" i="31" s="1"/>
  <c r="J13" i="29"/>
  <c r="J14" i="29" s="1"/>
  <c r="K138" i="24"/>
  <c r="L39" i="32"/>
  <c r="L40" i="32" s="1"/>
  <c r="K149" i="24"/>
  <c r="L60" i="32" s="1"/>
  <c r="I15" i="22"/>
  <c r="H75" i="16"/>
  <c r="H49" i="16"/>
  <c r="H37" i="16"/>
  <c r="I31" i="16"/>
  <c r="G145" i="18"/>
  <c r="G120" i="19"/>
  <c r="G129" i="19" s="1"/>
  <c r="G111" i="19" s="1"/>
  <c r="H20" i="27"/>
  <c r="H23" i="27" s="1"/>
  <c r="J10" i="17"/>
  <c r="J118" i="17" s="1"/>
  <c r="K22" i="25" s="1"/>
  <c r="H171" i="18"/>
  <c r="H109" i="18"/>
  <c r="H169" i="18"/>
  <c r="H172" i="18" s="1"/>
  <c r="H106" i="18"/>
  <c r="H80" i="18"/>
  <c r="H27" i="18"/>
  <c r="H119" i="18"/>
  <c r="H28" i="18"/>
  <c r="H118" i="18"/>
  <c r="H76" i="26"/>
  <c r="H52" i="10"/>
  <c r="H170" i="18"/>
  <c r="I13" i="18"/>
  <c r="I57" i="18" s="1"/>
  <c r="H14" i="18"/>
  <c r="H33" i="26"/>
  <c r="H52" i="26"/>
  <c r="G19" i="15"/>
  <c r="J11" i="17"/>
  <c r="G109" i="15"/>
  <c r="H82" i="25"/>
  <c r="I108" i="18"/>
  <c r="J111" i="26" s="1"/>
  <c r="K8" i="17"/>
  <c r="H11" i="18"/>
  <c r="H7" i="28"/>
  <c r="H9" i="28"/>
  <c r="H11" i="28" s="1"/>
  <c r="J170" i="17"/>
  <c r="G97" i="20"/>
  <c r="G98" i="20" s="1"/>
  <c r="G143" i="19"/>
  <c r="G144" i="19"/>
  <c r="G110" i="19"/>
  <c r="G68" i="15"/>
  <c r="G75" i="15" s="1"/>
  <c r="G25" i="15"/>
  <c r="G125" i="16"/>
  <c r="H82" i="26"/>
  <c r="I117" i="25"/>
  <c r="H85" i="17"/>
  <c r="H75" i="26"/>
  <c r="H66" i="27"/>
  <c r="I67" i="27"/>
  <c r="J14" i="17"/>
  <c r="H81" i="27"/>
  <c r="G155" i="19"/>
  <c r="H50" i="27"/>
  <c r="I8" i="32" l="1"/>
  <c r="I7" i="31"/>
  <c r="I9" i="31"/>
  <c r="I11" i="31" s="1"/>
  <c r="H97" i="23"/>
  <c r="H98" i="23" s="1"/>
  <c r="H98" i="24"/>
  <c r="I106" i="32"/>
  <c r="I12" i="32"/>
  <c r="I77" i="22"/>
  <c r="I75" i="22"/>
  <c r="I55" i="16"/>
  <c r="H97" i="16"/>
  <c r="H118" i="16"/>
  <c r="I10" i="23"/>
  <c r="I117" i="21"/>
  <c r="J65" i="29"/>
  <c r="J68" i="29" s="1"/>
  <c r="I12" i="23"/>
  <c r="I170" i="23" s="1"/>
  <c r="H62" i="16"/>
  <c r="H89" i="16"/>
  <c r="H103" i="16"/>
  <c r="H82" i="16"/>
  <c r="I141" i="21"/>
  <c r="J119" i="17"/>
  <c r="J147" i="17" s="1"/>
  <c r="K61" i="25" s="1"/>
  <c r="J169" i="17"/>
  <c r="J172" i="17" s="1"/>
  <c r="K119" i="25" s="1"/>
  <c r="J171" i="17"/>
  <c r="J80" i="17"/>
  <c r="J82" i="17" s="1"/>
  <c r="J106" i="17"/>
  <c r="J153" i="17" s="1"/>
  <c r="K112" i="25" s="1"/>
  <c r="J28" i="17"/>
  <c r="J109" i="17"/>
  <c r="K118" i="25" s="1"/>
  <c r="J27" i="17"/>
  <c r="J17" i="17" s="1"/>
  <c r="G145" i="19"/>
  <c r="J113" i="17"/>
  <c r="J150" i="17"/>
  <c r="K59" i="25" s="1"/>
  <c r="G89" i="15"/>
  <c r="G103" i="15"/>
  <c r="G82" i="15"/>
  <c r="H165" i="18"/>
  <c r="I83" i="26" s="1"/>
  <c r="I3" i="26"/>
  <c r="H17" i="18"/>
  <c r="H57" i="28"/>
  <c r="G112" i="20"/>
  <c r="G100" i="20"/>
  <c r="G102" i="20" s="1"/>
  <c r="G166" i="20"/>
  <c r="G151" i="20"/>
  <c r="H153" i="18"/>
  <c r="I112" i="26" s="1"/>
  <c r="I110" i="26"/>
  <c r="H33" i="27"/>
  <c r="J134" i="17"/>
  <c r="J59" i="17"/>
  <c r="H11" i="23"/>
  <c r="H8" i="19"/>
  <c r="G37" i="15"/>
  <c r="G49" i="15"/>
  <c r="H31" i="15"/>
  <c r="K85" i="25"/>
  <c r="I22" i="26"/>
  <c r="H150" i="18"/>
  <c r="I59" i="26" s="1"/>
  <c r="H113" i="18"/>
  <c r="H114" i="18" s="1"/>
  <c r="I118" i="26" s="1"/>
  <c r="K168" i="17"/>
  <c r="H82" i="18"/>
  <c r="H106" i="28"/>
  <c r="H12" i="28"/>
  <c r="H13" i="28" s="1"/>
  <c r="H14" i="28" s="1"/>
  <c r="H76" i="27"/>
  <c r="I85" i="26"/>
  <c r="H18" i="18"/>
  <c r="I119" i="26"/>
  <c r="H52" i="27"/>
  <c r="H15" i="18"/>
  <c r="H20" i="17"/>
  <c r="I78" i="25" s="1"/>
  <c r="H86" i="17"/>
  <c r="H89" i="17"/>
  <c r="I8" i="25" s="1"/>
  <c r="H75" i="27"/>
  <c r="H82" i="27"/>
  <c r="G69" i="15"/>
  <c r="G126" i="16"/>
  <c r="G127" i="16" s="1"/>
  <c r="G26" i="15"/>
  <c r="H59" i="18"/>
  <c r="H72" i="18"/>
  <c r="I21" i="26"/>
  <c r="H147" i="18"/>
  <c r="I61" i="26" s="1"/>
  <c r="H166" i="24" l="1"/>
  <c r="I57" i="32"/>
  <c r="H151" i="24"/>
  <c r="H100" i="24"/>
  <c r="H102" i="24" s="1"/>
  <c r="H112" i="24"/>
  <c r="H100" i="23"/>
  <c r="H141" i="23" s="1"/>
  <c r="I57" i="31"/>
  <c r="I68" i="31" s="1"/>
  <c r="H112" i="23"/>
  <c r="H151" i="23"/>
  <c r="H166" i="23"/>
  <c r="I106" i="31"/>
  <c r="I12" i="31"/>
  <c r="I13" i="31" s="1"/>
  <c r="I14" i="31" s="1"/>
  <c r="I7" i="32"/>
  <c r="I9" i="32"/>
  <c r="I11" i="32" s="1"/>
  <c r="I13" i="32" s="1"/>
  <c r="I14" i="32" s="1"/>
  <c r="J13" i="23"/>
  <c r="J57" i="23" s="1"/>
  <c r="H110" i="16"/>
  <c r="I142" i="21"/>
  <c r="J49" i="29"/>
  <c r="J50" i="29" s="1"/>
  <c r="J52" i="29" s="1"/>
  <c r="J66" i="29"/>
  <c r="K67" i="29"/>
  <c r="I169" i="23"/>
  <c r="I172" i="23" s="1"/>
  <c r="I119" i="23"/>
  <c r="I28" i="23"/>
  <c r="I84" i="23" s="1"/>
  <c r="I80" i="23"/>
  <c r="I27" i="23"/>
  <c r="I171" i="23"/>
  <c r="I109" i="23"/>
  <c r="I106" i="23"/>
  <c r="I118" i="23"/>
  <c r="J7" i="21"/>
  <c r="I17" i="16" s="1"/>
  <c r="I120" i="21"/>
  <c r="I129" i="21" s="1"/>
  <c r="J20" i="29"/>
  <c r="J23" i="29" s="1"/>
  <c r="J33" i="29" s="1"/>
  <c r="J117" i="30"/>
  <c r="I85" i="22"/>
  <c r="K21" i="25"/>
  <c r="J18" i="17"/>
  <c r="K110" i="25"/>
  <c r="J114" i="17"/>
  <c r="K3" i="25"/>
  <c r="J84" i="17"/>
  <c r="K4" i="25" s="1"/>
  <c r="J165" i="17"/>
  <c r="K83" i="25" s="1"/>
  <c r="G117" i="20"/>
  <c r="G120" i="20" s="1"/>
  <c r="G129" i="20" s="1"/>
  <c r="I85" i="31"/>
  <c r="I71" i="18"/>
  <c r="I88" i="18" s="1"/>
  <c r="H134" i="18"/>
  <c r="J138" i="17"/>
  <c r="J71" i="17"/>
  <c r="J88" i="17" s="1"/>
  <c r="H68" i="28"/>
  <c r="G62" i="15"/>
  <c r="H12" i="19"/>
  <c r="G97" i="15"/>
  <c r="G125" i="15"/>
  <c r="G118" i="15"/>
  <c r="H10" i="19"/>
  <c r="I7" i="25"/>
  <c r="I9" i="25"/>
  <c r="I11" i="25" s="1"/>
  <c r="G141" i="20"/>
  <c r="H15" i="19"/>
  <c r="G110" i="15"/>
  <c r="H75" i="18"/>
  <c r="H77" i="18"/>
  <c r="H8" i="20"/>
  <c r="G38" i="15"/>
  <c r="H32" i="15"/>
  <c r="G50" i="15"/>
  <c r="H11" i="24"/>
  <c r="H168" i="19"/>
  <c r="K115" i="25"/>
  <c r="J60" i="17"/>
  <c r="H77" i="28"/>
  <c r="G154" i="20"/>
  <c r="I115" i="26"/>
  <c r="H60" i="18"/>
  <c r="H19" i="17"/>
  <c r="H91" i="17"/>
  <c r="H84" i="18"/>
  <c r="I4" i="26" s="1"/>
  <c r="H84" i="28"/>
  <c r="H55" i="15"/>
  <c r="I9" i="19"/>
  <c r="H102" i="23" l="1"/>
  <c r="H154" i="23" s="1"/>
  <c r="H117" i="24"/>
  <c r="I20" i="32" s="1"/>
  <c r="H117" i="23"/>
  <c r="I20" i="31" s="1"/>
  <c r="I23" i="31" s="1"/>
  <c r="I33" i="31" s="1"/>
  <c r="J119" i="31"/>
  <c r="I84" i="31"/>
  <c r="I49" i="31"/>
  <c r="H142" i="23"/>
  <c r="J4" i="31"/>
  <c r="J60" i="23"/>
  <c r="I77" i="31"/>
  <c r="H141" i="24"/>
  <c r="I68" i="32"/>
  <c r="I66" i="31"/>
  <c r="J67" i="31"/>
  <c r="I77" i="32"/>
  <c r="H154" i="24"/>
  <c r="I84" i="32"/>
  <c r="I89" i="22"/>
  <c r="J8" i="30" s="1"/>
  <c r="I86" i="22"/>
  <c r="I91" i="22" s="1"/>
  <c r="I20" i="22"/>
  <c r="J78" i="30" s="1"/>
  <c r="I153" i="23"/>
  <c r="J110" i="31"/>
  <c r="I111" i="21"/>
  <c r="J76" i="29" s="1"/>
  <c r="J21" i="31"/>
  <c r="I147" i="23"/>
  <c r="I82" i="23"/>
  <c r="I24" i="16"/>
  <c r="I67" i="16"/>
  <c r="K29" i="16"/>
  <c r="K35" i="16" s="1"/>
  <c r="J22" i="31"/>
  <c r="I150" i="23"/>
  <c r="I113" i="23"/>
  <c r="I114" i="23" s="1"/>
  <c r="J118" i="31" s="1"/>
  <c r="J3" i="31"/>
  <c r="I165" i="23"/>
  <c r="J83" i="31" s="1"/>
  <c r="I143" i="21"/>
  <c r="I144" i="21"/>
  <c r="I145" i="21" s="1"/>
  <c r="I112" i="21"/>
  <c r="I110" i="21"/>
  <c r="J75" i="29" s="1"/>
  <c r="J49" i="10" s="1"/>
  <c r="H20" i="28"/>
  <c r="H23" i="28" s="1"/>
  <c r="H7" i="20"/>
  <c r="G20" i="15" s="1"/>
  <c r="K116" i="25"/>
  <c r="J16" i="17"/>
  <c r="I13" i="19"/>
  <c r="I57" i="19" s="1"/>
  <c r="H14" i="19"/>
  <c r="G76" i="15"/>
  <c r="H97" i="17"/>
  <c r="H75" i="19"/>
  <c r="H77" i="19"/>
  <c r="H170" i="19"/>
  <c r="H106" i="19"/>
  <c r="H109" i="19"/>
  <c r="H80" i="19"/>
  <c r="H171" i="19"/>
  <c r="H27" i="19"/>
  <c r="H28" i="19"/>
  <c r="H119" i="19"/>
  <c r="H169" i="19"/>
  <c r="H172" i="19" s="1"/>
  <c r="I119" i="27" s="1"/>
  <c r="H118" i="19"/>
  <c r="H66" i="28"/>
  <c r="I67" i="28"/>
  <c r="G119" i="15"/>
  <c r="G120" i="15" s="1"/>
  <c r="G98" i="15"/>
  <c r="H10" i="20"/>
  <c r="G126" i="15"/>
  <c r="G127" i="15" s="1"/>
  <c r="H18" i="19"/>
  <c r="I85" i="32"/>
  <c r="I108" i="19"/>
  <c r="J111" i="27" s="1"/>
  <c r="H49" i="28"/>
  <c r="G142" i="20"/>
  <c r="H16" i="18"/>
  <c r="I116" i="26"/>
  <c r="H149" i="18"/>
  <c r="I60" i="26" s="1"/>
  <c r="I39" i="26"/>
  <c r="I40" i="26" s="1"/>
  <c r="H138" i="18"/>
  <c r="G155" i="20"/>
  <c r="H81" i="28"/>
  <c r="G111" i="20"/>
  <c r="H12" i="20"/>
  <c r="G63" i="15"/>
  <c r="G64" i="15" s="1"/>
  <c r="H168" i="20"/>
  <c r="H11" i="19"/>
  <c r="H56" i="15"/>
  <c r="H57" i="15" s="1"/>
  <c r="I9" i="20"/>
  <c r="I117" i="26"/>
  <c r="H85" i="18"/>
  <c r="I7" i="23" l="1"/>
  <c r="H19" i="16" s="1"/>
  <c r="H26" i="16" s="1"/>
  <c r="H120" i="24"/>
  <c r="H129" i="24" s="1"/>
  <c r="H111" i="24" s="1"/>
  <c r="I7" i="24"/>
  <c r="H20" i="16" s="1"/>
  <c r="H70" i="16" s="1"/>
  <c r="H120" i="23"/>
  <c r="H129" i="23" s="1"/>
  <c r="H111" i="23" s="1"/>
  <c r="I76" i="31" s="1"/>
  <c r="H155" i="23"/>
  <c r="I81" i="31"/>
  <c r="I23" i="32"/>
  <c r="H155" i="24"/>
  <c r="I81" i="32"/>
  <c r="H143" i="23"/>
  <c r="H144" i="23"/>
  <c r="H110" i="23"/>
  <c r="J61" i="31"/>
  <c r="J112" i="31"/>
  <c r="J67" i="32"/>
  <c r="I66" i="32"/>
  <c r="I50" i="31"/>
  <c r="I52" i="31" s="1"/>
  <c r="J59" i="31"/>
  <c r="I49" i="32"/>
  <c r="H142" i="24"/>
  <c r="K116" i="31"/>
  <c r="L161" i="22"/>
  <c r="M104" i="30" s="1"/>
  <c r="L161" i="21"/>
  <c r="M104" i="29" s="1"/>
  <c r="K116" i="16"/>
  <c r="K123" i="16"/>
  <c r="L11" i="21" s="1"/>
  <c r="M85" i="29" s="1"/>
  <c r="L161" i="24"/>
  <c r="M104" i="32" s="1"/>
  <c r="L161" i="23"/>
  <c r="M104" i="31" s="1"/>
  <c r="K95" i="16"/>
  <c r="J15" i="21"/>
  <c r="I74" i="16"/>
  <c r="I48" i="16"/>
  <c r="I36" i="16"/>
  <c r="J30" i="16"/>
  <c r="I97" i="22"/>
  <c r="I98" i="22" s="1"/>
  <c r="J77" i="29"/>
  <c r="I154" i="21"/>
  <c r="K53" i="16"/>
  <c r="L9" i="22"/>
  <c r="L9" i="24"/>
  <c r="L9" i="21"/>
  <c r="L9" i="23"/>
  <c r="K47" i="16"/>
  <c r="J7" i="30"/>
  <c r="J9" i="30"/>
  <c r="J11" i="30" s="1"/>
  <c r="G143" i="20"/>
  <c r="G144" i="20"/>
  <c r="G145" i="20" s="1"/>
  <c r="G110" i="20"/>
  <c r="I108" i="20"/>
  <c r="I12" i="25"/>
  <c r="I13" i="25" s="1"/>
  <c r="I14" i="25" s="1"/>
  <c r="I106" i="25"/>
  <c r="H82" i="19"/>
  <c r="H50" i="28"/>
  <c r="H169" i="20"/>
  <c r="H172" i="20" s="1"/>
  <c r="H80" i="20"/>
  <c r="H109" i="20"/>
  <c r="H119" i="20"/>
  <c r="H171" i="20"/>
  <c r="H106" i="20"/>
  <c r="H27" i="20"/>
  <c r="H28" i="20"/>
  <c r="H118" i="20"/>
  <c r="I22" i="27"/>
  <c r="H150" i="19"/>
  <c r="I59" i="27" s="1"/>
  <c r="H113" i="19"/>
  <c r="H114" i="19" s="1"/>
  <c r="I118" i="27" s="1"/>
  <c r="H153" i="19"/>
  <c r="I112" i="27" s="1"/>
  <c r="I110" i="27"/>
  <c r="I13" i="20"/>
  <c r="I57" i="20" s="1"/>
  <c r="H14" i="20"/>
  <c r="H82" i="28"/>
  <c r="H16" i="19"/>
  <c r="G90" i="15"/>
  <c r="G83" i="15"/>
  <c r="G104" i="15"/>
  <c r="G70" i="15"/>
  <c r="G77" i="15" s="1"/>
  <c r="G13" i="15"/>
  <c r="H98" i="17"/>
  <c r="H18" i="20"/>
  <c r="I21" i="27"/>
  <c r="H147" i="19"/>
  <c r="I61" i="27" s="1"/>
  <c r="H33" i="28"/>
  <c r="I85" i="27"/>
  <c r="H170" i="20"/>
  <c r="G99" i="15"/>
  <c r="I3" i="27"/>
  <c r="H165" i="19"/>
  <c r="I83" i="27" s="1"/>
  <c r="H59" i="19"/>
  <c r="H72" i="19"/>
  <c r="H11" i="20"/>
  <c r="H89" i="18"/>
  <c r="I8" i="26" s="1"/>
  <c r="H20" i="18"/>
  <c r="I78" i="26" s="1"/>
  <c r="H86" i="18"/>
  <c r="H76" i="28"/>
  <c r="I117" i="27"/>
  <c r="H69" i="16" l="1"/>
  <c r="H76" i="16" s="1"/>
  <c r="H13" i="16"/>
  <c r="H145" i="23"/>
  <c r="L10" i="21"/>
  <c r="L28" i="21" s="1"/>
  <c r="I15" i="24"/>
  <c r="I33" i="32"/>
  <c r="H143" i="24"/>
  <c r="H144" i="24"/>
  <c r="H110" i="24"/>
  <c r="I82" i="32"/>
  <c r="I82" i="31"/>
  <c r="I76" i="32"/>
  <c r="I50" i="32"/>
  <c r="I75" i="31"/>
  <c r="H50" i="16"/>
  <c r="H38" i="16"/>
  <c r="I32" i="16"/>
  <c r="I56" i="16" s="1"/>
  <c r="L18" i="22"/>
  <c r="L18" i="21"/>
  <c r="L18" i="23"/>
  <c r="L18" i="24"/>
  <c r="J57" i="30"/>
  <c r="J68" i="30" s="1"/>
  <c r="I112" i="22"/>
  <c r="I166" i="22"/>
  <c r="J84" i="30" s="1"/>
  <c r="I100" i="22"/>
  <c r="I102" i="22" s="1"/>
  <c r="I151" i="22"/>
  <c r="L23" i="16"/>
  <c r="L12" i="21"/>
  <c r="L170" i="21" s="1"/>
  <c r="K60" i="16"/>
  <c r="J54" i="16"/>
  <c r="J77" i="21"/>
  <c r="J75" i="21"/>
  <c r="L108" i="23"/>
  <c r="M111" i="31" s="1"/>
  <c r="J10" i="22"/>
  <c r="I117" i="16"/>
  <c r="I96" i="16"/>
  <c r="L108" i="21"/>
  <c r="L13" i="21"/>
  <c r="L57" i="21" s="1"/>
  <c r="J106" i="30"/>
  <c r="J12" i="30"/>
  <c r="J13" i="30" s="1"/>
  <c r="J14" i="30" s="1"/>
  <c r="I61" i="16"/>
  <c r="J12" i="22"/>
  <c r="J170" i="22" s="1"/>
  <c r="L108" i="22"/>
  <c r="M111" i="30" s="1"/>
  <c r="L108" i="24"/>
  <c r="M111" i="32" s="1"/>
  <c r="J81" i="29"/>
  <c r="J53" i="10" s="1"/>
  <c r="I155" i="21"/>
  <c r="J82" i="29" s="1"/>
  <c r="J16" i="24"/>
  <c r="I88" i="16"/>
  <c r="J16" i="22"/>
  <c r="J16" i="23"/>
  <c r="J16" i="21"/>
  <c r="I102" i="16"/>
  <c r="I81" i="16"/>
  <c r="H19" i="18"/>
  <c r="H91" i="18"/>
  <c r="H82" i="20"/>
  <c r="I119" i="28"/>
  <c r="H15" i="20"/>
  <c r="G71" i="15"/>
  <c r="H59" i="20"/>
  <c r="H84" i="20" s="1"/>
  <c r="H72" i="20"/>
  <c r="H134" i="19"/>
  <c r="I71" i="19"/>
  <c r="I88" i="19" s="1"/>
  <c r="G91" i="15"/>
  <c r="H17" i="20" s="1"/>
  <c r="H16" i="20"/>
  <c r="G105" i="15"/>
  <c r="G84" i="15"/>
  <c r="G85" i="15" s="1"/>
  <c r="H150" i="20"/>
  <c r="I22" i="28"/>
  <c r="H113" i="20"/>
  <c r="H114" i="20" s="1"/>
  <c r="I118" i="28" s="1"/>
  <c r="J111" i="28"/>
  <c r="I115" i="27"/>
  <c r="H60" i="19"/>
  <c r="I116" i="27" s="1"/>
  <c r="I7" i="26"/>
  <c r="I9" i="26"/>
  <c r="I11" i="26" s="1"/>
  <c r="H165" i="20"/>
  <c r="I3" i="28"/>
  <c r="H153" i="20"/>
  <c r="I110" i="28"/>
  <c r="H75" i="28"/>
  <c r="H84" i="19"/>
  <c r="I4" i="27" s="1"/>
  <c r="G111" i="15"/>
  <c r="H19" i="19"/>
  <c r="H52" i="28"/>
  <c r="G78" i="15"/>
  <c r="H85" i="19"/>
  <c r="I85" i="28"/>
  <c r="H166" i="17"/>
  <c r="I84" i="25" s="1"/>
  <c r="H100" i="17"/>
  <c r="I65" i="25" s="1"/>
  <c r="H151" i="17"/>
  <c r="I57" i="25"/>
  <c r="H17" i="19"/>
  <c r="I21" i="28"/>
  <c r="H147" i="20"/>
  <c r="H71" i="16" l="1"/>
  <c r="I15" i="23"/>
  <c r="L171" i="21"/>
  <c r="L169" i="21"/>
  <c r="L172" i="21" s="1"/>
  <c r="M119" i="29" s="1"/>
  <c r="L27" i="21"/>
  <c r="M3" i="29" s="1"/>
  <c r="L80" i="21"/>
  <c r="L82" i="21" s="1"/>
  <c r="L119" i="21"/>
  <c r="M21" i="29" s="1"/>
  <c r="L106" i="21"/>
  <c r="L153" i="21" s="1"/>
  <c r="M112" i="29" s="1"/>
  <c r="L118" i="21"/>
  <c r="M22" i="29" s="1"/>
  <c r="I12" i="24"/>
  <c r="I170" i="24" s="1"/>
  <c r="H63" i="16"/>
  <c r="I52" i="32"/>
  <c r="I75" i="23"/>
  <c r="I77" i="23"/>
  <c r="J13" i="24"/>
  <c r="J57" i="24" s="1"/>
  <c r="J60" i="24" s="1"/>
  <c r="K116" i="32" s="1"/>
  <c r="I57" i="16"/>
  <c r="I75" i="32"/>
  <c r="H119" i="16"/>
  <c r="H120" i="16" s="1"/>
  <c r="I10" i="24"/>
  <c r="H98" i="16"/>
  <c r="H99" i="16" s="1"/>
  <c r="H104" i="16"/>
  <c r="H90" i="16"/>
  <c r="H83" i="16"/>
  <c r="H145" i="24"/>
  <c r="I75" i="24"/>
  <c r="I77" i="24"/>
  <c r="I117" i="22"/>
  <c r="I120" i="22" s="1"/>
  <c r="I129" i="22" s="1"/>
  <c r="J19" i="24"/>
  <c r="J19" i="21"/>
  <c r="J19" i="23"/>
  <c r="I109" i="16"/>
  <c r="J19" i="22"/>
  <c r="M8" i="24"/>
  <c r="M168" i="24" s="1"/>
  <c r="M8" i="21"/>
  <c r="M168" i="21" s="1"/>
  <c r="M8" i="22"/>
  <c r="M168" i="22" s="1"/>
  <c r="M8" i="23"/>
  <c r="M168" i="23" s="1"/>
  <c r="J17" i="22"/>
  <c r="J17" i="23"/>
  <c r="J17" i="24"/>
  <c r="J17" i="21"/>
  <c r="J27" i="22"/>
  <c r="J119" i="22"/>
  <c r="J171" i="22"/>
  <c r="J106" i="22"/>
  <c r="J80" i="22"/>
  <c r="J109" i="22"/>
  <c r="J169" i="22"/>
  <c r="J172" i="22" s="1"/>
  <c r="J28" i="22"/>
  <c r="J84" i="22" s="1"/>
  <c r="J118" i="22"/>
  <c r="K13" i="22"/>
  <c r="K57" i="22" s="1"/>
  <c r="K60" i="22" s="1"/>
  <c r="L116" i="30" s="1"/>
  <c r="M111" i="29"/>
  <c r="L109" i="21"/>
  <c r="M118" i="29" s="1"/>
  <c r="L14" i="24"/>
  <c r="L14" i="23"/>
  <c r="L14" i="22"/>
  <c r="L14" i="21"/>
  <c r="I141" i="22"/>
  <c r="J77" i="30"/>
  <c r="I154" i="22"/>
  <c r="K117" i="29"/>
  <c r="J85" i="21"/>
  <c r="J66" i="30"/>
  <c r="K67" i="30"/>
  <c r="H117" i="17"/>
  <c r="I20" i="25" s="1"/>
  <c r="I23" i="25" s="1"/>
  <c r="I33" i="25" s="1"/>
  <c r="H141" i="17"/>
  <c r="I49" i="25" s="1"/>
  <c r="I50" i="25" s="1"/>
  <c r="I52" i="25" s="1"/>
  <c r="I68" i="25"/>
  <c r="I66" i="25" s="1"/>
  <c r="I4" i="28"/>
  <c r="I83" i="28"/>
  <c r="I59" i="28"/>
  <c r="I61" i="28"/>
  <c r="H149" i="19"/>
  <c r="I60" i="27" s="1"/>
  <c r="I39" i="27"/>
  <c r="I40" i="27" s="1"/>
  <c r="H138" i="19"/>
  <c r="G92" i="15"/>
  <c r="H89" i="19"/>
  <c r="I8" i="27" s="1"/>
  <c r="H20" i="19"/>
  <c r="I78" i="27" s="1"/>
  <c r="H86" i="19"/>
  <c r="H91" i="19" s="1"/>
  <c r="H19" i="20"/>
  <c r="G112" i="15"/>
  <c r="G113" i="15" s="1"/>
  <c r="G106" i="15"/>
  <c r="H102" i="17"/>
  <c r="I112" i="28"/>
  <c r="I71" i="20"/>
  <c r="H134" i="20"/>
  <c r="H77" i="20"/>
  <c r="H75" i="20"/>
  <c r="H97" i="18"/>
  <c r="H98" i="18" s="1"/>
  <c r="I115" i="28"/>
  <c r="H60" i="20"/>
  <c r="L150" i="21" l="1"/>
  <c r="M59" i="29" s="1"/>
  <c r="L165" i="21"/>
  <c r="M83" i="29" s="1"/>
  <c r="L147" i="21"/>
  <c r="M61" i="29" s="1"/>
  <c r="M110" i="29"/>
  <c r="L113" i="21"/>
  <c r="L114" i="21" s="1"/>
  <c r="J20" i="30"/>
  <c r="J23" i="30" s="1"/>
  <c r="J33" i="30" s="1"/>
  <c r="J7" i="22"/>
  <c r="I18" i="16" s="1"/>
  <c r="I25" i="16" s="1"/>
  <c r="H111" i="16"/>
  <c r="I119" i="24"/>
  <c r="I169" i="24"/>
  <c r="I172" i="24" s="1"/>
  <c r="J119" i="32" s="1"/>
  <c r="I106" i="24"/>
  <c r="I118" i="24"/>
  <c r="I171" i="24"/>
  <c r="I27" i="24"/>
  <c r="I28" i="24"/>
  <c r="I109" i="24"/>
  <c r="I80" i="24"/>
  <c r="J117" i="32"/>
  <c r="J117" i="31"/>
  <c r="I85" i="23"/>
  <c r="H77" i="16"/>
  <c r="H64" i="16"/>
  <c r="K119" i="30"/>
  <c r="K4" i="30"/>
  <c r="J81" i="30"/>
  <c r="I155" i="22"/>
  <c r="J82" i="30" s="1"/>
  <c r="L72" i="24"/>
  <c r="L59" i="24"/>
  <c r="J147" i="22"/>
  <c r="K21" i="30"/>
  <c r="I111" i="22"/>
  <c r="J76" i="30" s="1"/>
  <c r="L134" i="21"/>
  <c r="L59" i="21"/>
  <c r="L60" i="21" s="1"/>
  <c r="M116" i="29" s="1"/>
  <c r="J150" i="22"/>
  <c r="K22" i="30"/>
  <c r="J113" i="22"/>
  <c r="J114" i="22" s="1"/>
  <c r="K118" i="30" s="1"/>
  <c r="J82" i="22"/>
  <c r="J165" i="22"/>
  <c r="K83" i="30" s="1"/>
  <c r="K3" i="30"/>
  <c r="L59" i="23"/>
  <c r="L72" i="23"/>
  <c r="J20" i="21"/>
  <c r="K78" i="29" s="1"/>
  <c r="J86" i="21"/>
  <c r="J91" i="21" s="1"/>
  <c r="J97" i="21" s="1"/>
  <c r="J89" i="21"/>
  <c r="K8" i="29" s="1"/>
  <c r="J49" i="30"/>
  <c r="J50" i="30" s="1"/>
  <c r="J52" i="30" s="1"/>
  <c r="I142" i="22"/>
  <c r="L72" i="22"/>
  <c r="L59" i="22"/>
  <c r="K110" i="30"/>
  <c r="J153" i="22"/>
  <c r="I7" i="17"/>
  <c r="H17" i="15" s="1"/>
  <c r="H120" i="17"/>
  <c r="H129" i="17" s="1"/>
  <c r="H111" i="17" s="1"/>
  <c r="I76" i="25" s="1"/>
  <c r="H142" i="17"/>
  <c r="H144" i="17" s="1"/>
  <c r="J67" i="25"/>
  <c r="I117" i="28"/>
  <c r="H85" i="20"/>
  <c r="I39" i="28"/>
  <c r="H149" i="20"/>
  <c r="H138" i="20"/>
  <c r="I7" i="27"/>
  <c r="I9" i="27"/>
  <c r="I11" i="27" s="1"/>
  <c r="I88" i="20"/>
  <c r="I57" i="26"/>
  <c r="I68" i="26" s="1"/>
  <c r="H112" i="18"/>
  <c r="H100" i="18"/>
  <c r="H102" i="18" s="1"/>
  <c r="H166" i="18"/>
  <c r="I84" i="26" s="1"/>
  <c r="H151" i="18"/>
  <c r="I116" i="28"/>
  <c r="I106" i="26"/>
  <c r="I12" i="26"/>
  <c r="I13" i="26" s="1"/>
  <c r="I14" i="26" s="1"/>
  <c r="H97" i="19"/>
  <c r="H98" i="19" s="1"/>
  <c r="I68" i="16" l="1"/>
  <c r="J15" i="22" s="1"/>
  <c r="I86" i="23"/>
  <c r="I91" i="23" s="1"/>
  <c r="I97" i="23" s="1"/>
  <c r="I20" i="23"/>
  <c r="J78" i="31" s="1"/>
  <c r="I89" i="23"/>
  <c r="J8" i="31" s="1"/>
  <c r="I165" i="24"/>
  <c r="J83" i="32" s="1"/>
  <c r="J3" i="32"/>
  <c r="I82" i="24"/>
  <c r="I85" i="24"/>
  <c r="I89" i="24" s="1"/>
  <c r="J8" i="32" s="1"/>
  <c r="J21" i="32"/>
  <c r="I147" i="24"/>
  <c r="J61" i="32" s="1"/>
  <c r="J22" i="32"/>
  <c r="I150" i="24"/>
  <c r="J59" i="32" s="1"/>
  <c r="I113" i="24"/>
  <c r="I114" i="24" s="1"/>
  <c r="J118" i="32" s="1"/>
  <c r="H91" i="16"/>
  <c r="H92" i="16" s="1"/>
  <c r="H84" i="16"/>
  <c r="H85" i="16" s="1"/>
  <c r="H78" i="16"/>
  <c r="H105" i="16"/>
  <c r="I84" i="24"/>
  <c r="J4" i="32" s="1"/>
  <c r="I153" i="24"/>
  <c r="J112" i="32" s="1"/>
  <c r="J110" i="32"/>
  <c r="K59" i="30"/>
  <c r="K61" i="30"/>
  <c r="K112" i="30"/>
  <c r="L134" i="24"/>
  <c r="M71" i="24"/>
  <c r="M88" i="24" s="1"/>
  <c r="I49" i="16"/>
  <c r="I37" i="16"/>
  <c r="J31" i="16"/>
  <c r="L134" i="22"/>
  <c r="M71" i="22"/>
  <c r="M88" i="22" s="1"/>
  <c r="K7" i="29"/>
  <c r="K9" i="29"/>
  <c r="K11" i="29" s="1"/>
  <c r="M115" i="31"/>
  <c r="L71" i="21"/>
  <c r="L88" i="21" s="1"/>
  <c r="L138" i="21"/>
  <c r="M115" i="30"/>
  <c r="M71" i="23"/>
  <c r="M88" i="23" s="1"/>
  <c r="L134" i="23"/>
  <c r="M115" i="29"/>
  <c r="L84" i="21"/>
  <c r="M4" i="29" s="1"/>
  <c r="I144" i="22"/>
  <c r="I145" i="22" s="1"/>
  <c r="I143" i="22"/>
  <c r="I110" i="22"/>
  <c r="J75" i="30" s="1"/>
  <c r="J98" i="21"/>
  <c r="K12" i="29"/>
  <c r="K106" i="29"/>
  <c r="M115" i="32"/>
  <c r="H145" i="17"/>
  <c r="H112" i="17"/>
  <c r="H154" i="17" s="1"/>
  <c r="H110" i="17"/>
  <c r="I75" i="25" s="1"/>
  <c r="I48" i="10" s="1"/>
  <c r="H143" i="17"/>
  <c r="I57" i="27"/>
  <c r="I68" i="27" s="1"/>
  <c r="H100" i="19"/>
  <c r="H141" i="19" s="1"/>
  <c r="H112" i="19"/>
  <c r="H166" i="19"/>
  <c r="I84" i="27" s="1"/>
  <c r="H151" i="19"/>
  <c r="H67" i="15"/>
  <c r="H124" i="16"/>
  <c r="H24" i="15"/>
  <c r="J29" i="15"/>
  <c r="I77" i="26"/>
  <c r="H154" i="18"/>
  <c r="I66" i="26"/>
  <c r="J67" i="26"/>
  <c r="H89" i="20"/>
  <c r="H20" i="20"/>
  <c r="I78" i="28" s="1"/>
  <c r="H86" i="20"/>
  <c r="I60" i="28"/>
  <c r="I106" i="27"/>
  <c r="I12" i="27"/>
  <c r="I13" i="27" s="1"/>
  <c r="I14" i="27" s="1"/>
  <c r="H141" i="18"/>
  <c r="I40" i="28"/>
  <c r="H117" i="18"/>
  <c r="I75" i="16" l="1"/>
  <c r="I89" i="16" s="1"/>
  <c r="I77" i="25"/>
  <c r="I20" i="24"/>
  <c r="J78" i="32" s="1"/>
  <c r="J7" i="31"/>
  <c r="J9" i="31"/>
  <c r="J11" i="31" s="1"/>
  <c r="H112" i="16"/>
  <c r="H113" i="16" s="1"/>
  <c r="H106" i="16"/>
  <c r="I86" i="24"/>
  <c r="I91" i="24" s="1"/>
  <c r="I97" i="24" s="1"/>
  <c r="J7" i="32"/>
  <c r="J9" i="32"/>
  <c r="J11" i="32" s="1"/>
  <c r="I98" i="23"/>
  <c r="J106" i="31"/>
  <c r="J12" i="31"/>
  <c r="J12" i="23"/>
  <c r="J170" i="23" s="1"/>
  <c r="I62" i="16"/>
  <c r="L138" i="22"/>
  <c r="L149" i="22"/>
  <c r="M60" i="30" s="1"/>
  <c r="M39" i="30"/>
  <c r="M40" i="30" s="1"/>
  <c r="I103" i="16"/>
  <c r="I82" i="16"/>
  <c r="K13" i="29"/>
  <c r="K14" i="29" s="1"/>
  <c r="J55" i="16"/>
  <c r="M39" i="32"/>
  <c r="M40" i="32" s="1"/>
  <c r="L138" i="24"/>
  <c r="L149" i="24"/>
  <c r="M60" i="32" s="1"/>
  <c r="J77" i="22"/>
  <c r="J75" i="22"/>
  <c r="J151" i="21"/>
  <c r="K57" i="29"/>
  <c r="J166" i="21"/>
  <c r="K84" i="29" s="1"/>
  <c r="J100" i="21"/>
  <c r="J141" i="21" s="1"/>
  <c r="M39" i="31"/>
  <c r="M40" i="31" s="1"/>
  <c r="L138" i="23"/>
  <c r="L149" i="23"/>
  <c r="M60" i="31" s="1"/>
  <c r="J10" i="23"/>
  <c r="I97" i="16"/>
  <c r="I118" i="16"/>
  <c r="H102" i="19"/>
  <c r="H154" i="19" s="1"/>
  <c r="I49" i="27"/>
  <c r="I50" i="27" s="1"/>
  <c r="I52" i="27" s="1"/>
  <c r="H142" i="19"/>
  <c r="I11" i="22"/>
  <c r="I77" i="27"/>
  <c r="J53" i="15"/>
  <c r="K9" i="17"/>
  <c r="J47" i="15"/>
  <c r="J35" i="15"/>
  <c r="H91" i="20"/>
  <c r="I49" i="26"/>
  <c r="I50" i="26" s="1"/>
  <c r="I52" i="26" s="1"/>
  <c r="H142" i="18"/>
  <c r="I8" i="28"/>
  <c r="I81" i="26"/>
  <c r="H155" i="18"/>
  <c r="I82" i="26" s="1"/>
  <c r="I20" i="26"/>
  <c r="I23" i="26" s="1"/>
  <c r="I33" i="26" s="1"/>
  <c r="I7" i="18"/>
  <c r="H120" i="18"/>
  <c r="H129" i="18" s="1"/>
  <c r="I8" i="18"/>
  <c r="H36" i="15"/>
  <c r="H48" i="15"/>
  <c r="I30" i="15"/>
  <c r="I15" i="17"/>
  <c r="H74" i="15"/>
  <c r="I66" i="27"/>
  <c r="J67" i="27"/>
  <c r="H117" i="19"/>
  <c r="I81" i="25"/>
  <c r="I52" i="10" s="1"/>
  <c r="H155" i="17"/>
  <c r="I82" i="25" s="1"/>
  <c r="J13" i="31" l="1"/>
  <c r="J14" i="31" s="1"/>
  <c r="I98" i="24"/>
  <c r="J106" i="32"/>
  <c r="J12" i="32"/>
  <c r="J13" i="32" s="1"/>
  <c r="J14" i="32" s="1"/>
  <c r="I112" i="23"/>
  <c r="J77" i="31" s="1"/>
  <c r="I100" i="23"/>
  <c r="I117" i="23" s="1"/>
  <c r="J57" i="31"/>
  <c r="J68" i="31" s="1"/>
  <c r="I151" i="23"/>
  <c r="I166" i="23"/>
  <c r="J84" i="31" s="1"/>
  <c r="K13" i="23"/>
  <c r="K57" i="23" s="1"/>
  <c r="K60" i="23" s="1"/>
  <c r="L116" i="31" s="1"/>
  <c r="I110" i="16"/>
  <c r="J102" i="21"/>
  <c r="K117" i="30"/>
  <c r="J85" i="22"/>
  <c r="J27" i="23"/>
  <c r="J109" i="23"/>
  <c r="J119" i="23"/>
  <c r="J169" i="23"/>
  <c r="J172" i="23" s="1"/>
  <c r="J80" i="23"/>
  <c r="J28" i="23"/>
  <c r="J84" i="23" s="1"/>
  <c r="J171" i="23"/>
  <c r="J106" i="23"/>
  <c r="J118" i="23"/>
  <c r="J142" i="21"/>
  <c r="K49" i="29"/>
  <c r="K50" i="29" s="1"/>
  <c r="K52" i="29" s="1"/>
  <c r="J117" i="21"/>
  <c r="K65" i="29"/>
  <c r="K68" i="29" s="1"/>
  <c r="I81" i="27"/>
  <c r="H155" i="19"/>
  <c r="I82" i="27" s="1"/>
  <c r="H88" i="15"/>
  <c r="H102" i="15"/>
  <c r="H81" i="15"/>
  <c r="J85" i="30"/>
  <c r="K161" i="18"/>
  <c r="L104" i="26" s="1"/>
  <c r="K161" i="20"/>
  <c r="L104" i="28" s="1"/>
  <c r="J116" i="15"/>
  <c r="K161" i="19"/>
  <c r="L104" i="27" s="1"/>
  <c r="J95" i="15"/>
  <c r="K161" i="17"/>
  <c r="L104" i="25" s="1"/>
  <c r="J123" i="15"/>
  <c r="I75" i="17"/>
  <c r="I77" i="17"/>
  <c r="J60" i="15"/>
  <c r="K12" i="17"/>
  <c r="K23" i="15"/>
  <c r="J9" i="18"/>
  <c r="I54" i="15"/>
  <c r="K108" i="17"/>
  <c r="L111" i="25" s="1"/>
  <c r="I168" i="18"/>
  <c r="H111" i="18"/>
  <c r="I76" i="26" s="1"/>
  <c r="I7" i="28"/>
  <c r="I9" i="28"/>
  <c r="I11" i="28" s="1"/>
  <c r="H97" i="20"/>
  <c r="H18" i="15"/>
  <c r="H143" i="18"/>
  <c r="H144" i="18"/>
  <c r="H145" i="18" s="1"/>
  <c r="H110" i="18"/>
  <c r="I75" i="26" s="1"/>
  <c r="H61" i="15"/>
  <c r="I12" i="18"/>
  <c r="H143" i="19"/>
  <c r="H144" i="19"/>
  <c r="H110" i="19"/>
  <c r="I75" i="27" s="1"/>
  <c r="H120" i="19"/>
  <c r="H129" i="19" s="1"/>
  <c r="I20" i="27"/>
  <c r="I23" i="27" s="1"/>
  <c r="I33" i="27" s="1"/>
  <c r="I7" i="19"/>
  <c r="H117" i="15"/>
  <c r="H96" i="15"/>
  <c r="H124" i="15"/>
  <c r="I10" i="18"/>
  <c r="K13" i="17"/>
  <c r="K57" i="17" s="1"/>
  <c r="I141" i="23" l="1"/>
  <c r="J49" i="31" s="1"/>
  <c r="J50" i="31" s="1"/>
  <c r="J52" i="31" s="1"/>
  <c r="I102" i="23"/>
  <c r="I154" i="23" s="1"/>
  <c r="I155" i="23" s="1"/>
  <c r="J82" i="31" s="1"/>
  <c r="K119" i="31"/>
  <c r="K67" i="31"/>
  <c r="J66" i="31"/>
  <c r="J20" i="31"/>
  <c r="J23" i="31" s="1"/>
  <c r="J33" i="31" s="1"/>
  <c r="J7" i="23"/>
  <c r="I19" i="16" s="1"/>
  <c r="I120" i="23"/>
  <c r="I129" i="23" s="1"/>
  <c r="I111" i="23" s="1"/>
  <c r="J76" i="31" s="1"/>
  <c r="I100" i="24"/>
  <c r="I141" i="24" s="1"/>
  <c r="J57" i="32"/>
  <c r="J68" i="32" s="1"/>
  <c r="I112" i="24"/>
  <c r="J77" i="32" s="1"/>
  <c r="I151" i="24"/>
  <c r="I166" i="24"/>
  <c r="J84" i="32" s="1"/>
  <c r="K4" i="31"/>
  <c r="J82" i="23"/>
  <c r="K110" i="31"/>
  <c r="J153" i="23"/>
  <c r="K20" i="29"/>
  <c r="K23" i="29" s="1"/>
  <c r="K33" i="29" s="1"/>
  <c r="J120" i="21"/>
  <c r="J129" i="21" s="1"/>
  <c r="K7" i="21"/>
  <c r="J17" i="16" s="1"/>
  <c r="K3" i="31"/>
  <c r="J165" i="23"/>
  <c r="K83" i="31" s="1"/>
  <c r="K21" i="31"/>
  <c r="J147" i="23"/>
  <c r="J89" i="22"/>
  <c r="K8" i="30" s="1"/>
  <c r="J86" i="22"/>
  <c r="J91" i="22" s="1"/>
  <c r="J20" i="22"/>
  <c r="K78" i="30" s="1"/>
  <c r="J150" i="23"/>
  <c r="K22" i="31"/>
  <c r="J113" i="23"/>
  <c r="J114" i="23" s="1"/>
  <c r="K118" i="31" s="1"/>
  <c r="K66" i="29"/>
  <c r="L67" i="29"/>
  <c r="J143" i="21"/>
  <c r="J112" i="21"/>
  <c r="J144" i="21"/>
  <c r="J110" i="21"/>
  <c r="K75" i="29" s="1"/>
  <c r="K49" i="10" s="1"/>
  <c r="K10" i="17"/>
  <c r="K118" i="17" s="1"/>
  <c r="L22" i="25" s="1"/>
  <c r="L8" i="17"/>
  <c r="I171" i="18"/>
  <c r="I106" i="18"/>
  <c r="I80" i="18"/>
  <c r="I109" i="18"/>
  <c r="I119" i="18"/>
  <c r="I169" i="18"/>
  <c r="I172" i="18" s="1"/>
  <c r="I28" i="18"/>
  <c r="I27" i="18"/>
  <c r="I118" i="18"/>
  <c r="K14" i="17"/>
  <c r="H145" i="19"/>
  <c r="H111" i="19"/>
  <c r="I76" i="27" s="1"/>
  <c r="J117" i="25"/>
  <c r="I85" i="17"/>
  <c r="I14" i="18"/>
  <c r="H19" i="15"/>
  <c r="K170" i="17"/>
  <c r="I11" i="18"/>
  <c r="H68" i="15"/>
  <c r="H75" i="15" s="1"/>
  <c r="H125" i="16"/>
  <c r="H25" i="15"/>
  <c r="J13" i="18"/>
  <c r="J57" i="18" s="1"/>
  <c r="J108" i="18"/>
  <c r="K111" i="26" s="1"/>
  <c r="K11" i="17"/>
  <c r="I12" i="28"/>
  <c r="I13" i="28" s="1"/>
  <c r="I14" i="28" s="1"/>
  <c r="I106" i="28"/>
  <c r="H109" i="15"/>
  <c r="I170" i="18"/>
  <c r="H98" i="20"/>
  <c r="J81" i="31" l="1"/>
  <c r="I142" i="23"/>
  <c r="I144" i="23" s="1"/>
  <c r="I145" i="23" s="1"/>
  <c r="I102" i="24"/>
  <c r="I154" i="24" s="1"/>
  <c r="I155" i="24" s="1"/>
  <c r="J82" i="32" s="1"/>
  <c r="I117" i="24"/>
  <c r="I120" i="24" s="1"/>
  <c r="I129" i="24" s="1"/>
  <c r="I111" i="24" s="1"/>
  <c r="J76" i="32" s="1"/>
  <c r="J49" i="32"/>
  <c r="J50" i="32" s="1"/>
  <c r="J52" i="32" s="1"/>
  <c r="I142" i="24"/>
  <c r="K59" i="31"/>
  <c r="K112" i="31"/>
  <c r="I69" i="16"/>
  <c r="I26" i="16"/>
  <c r="K61" i="31"/>
  <c r="K67" i="32"/>
  <c r="J66" i="32"/>
  <c r="K77" i="29"/>
  <c r="J154" i="21"/>
  <c r="J145" i="21"/>
  <c r="J111" i="21"/>
  <c r="K76" i="29" s="1"/>
  <c r="J97" i="22"/>
  <c r="J98" i="22" s="1"/>
  <c r="K7" i="30"/>
  <c r="K9" i="30"/>
  <c r="K11" i="30" s="1"/>
  <c r="J24" i="16"/>
  <c r="J67" i="16"/>
  <c r="L29" i="16"/>
  <c r="L35" i="16" s="1"/>
  <c r="K28" i="17"/>
  <c r="K169" i="17"/>
  <c r="K172" i="17" s="1"/>
  <c r="L119" i="25" s="1"/>
  <c r="K113" i="17"/>
  <c r="K109" i="17"/>
  <c r="L118" i="25" s="1"/>
  <c r="K106" i="17"/>
  <c r="K153" i="17" s="1"/>
  <c r="L112" i="25" s="1"/>
  <c r="K27" i="17"/>
  <c r="K17" i="17" s="1"/>
  <c r="K119" i="17"/>
  <c r="L21" i="25" s="1"/>
  <c r="K150" i="17"/>
  <c r="L59" i="25" s="1"/>
  <c r="K171" i="17"/>
  <c r="K80" i="17"/>
  <c r="K82" i="17" s="1"/>
  <c r="J119" i="26"/>
  <c r="I18" i="18"/>
  <c r="I15" i="18"/>
  <c r="I59" i="18"/>
  <c r="I72" i="18"/>
  <c r="I82" i="18"/>
  <c r="I11" i="23"/>
  <c r="K59" i="17"/>
  <c r="K134" i="17"/>
  <c r="I57" i="28"/>
  <c r="H100" i="20"/>
  <c r="H102" i="20" s="1"/>
  <c r="H166" i="20"/>
  <c r="H112" i="20"/>
  <c r="H151" i="20"/>
  <c r="J85" i="26"/>
  <c r="L168" i="17"/>
  <c r="H37" i="15"/>
  <c r="I8" i="19"/>
  <c r="H49" i="15"/>
  <c r="I31" i="15"/>
  <c r="H89" i="15"/>
  <c r="H82" i="15"/>
  <c r="H103" i="15"/>
  <c r="J21" i="26"/>
  <c r="I147" i="18"/>
  <c r="J61" i="26" s="1"/>
  <c r="I150" i="18"/>
  <c r="J59" i="26" s="1"/>
  <c r="J22" i="26"/>
  <c r="I113" i="18"/>
  <c r="I114" i="18" s="1"/>
  <c r="J118" i="26" s="1"/>
  <c r="J110" i="26"/>
  <c r="I153" i="18"/>
  <c r="J112" i="26" s="1"/>
  <c r="H69" i="15"/>
  <c r="I15" i="19" s="1"/>
  <c r="H126" i="16"/>
  <c r="I11" i="24" s="1"/>
  <c r="H26" i="15"/>
  <c r="I86" i="17"/>
  <c r="I20" i="17"/>
  <c r="J78" i="25" s="1"/>
  <c r="I89" i="17"/>
  <c r="J8" i="25" s="1"/>
  <c r="I17" i="18"/>
  <c r="I165" i="18"/>
  <c r="J83" i="26" s="1"/>
  <c r="J3" i="26"/>
  <c r="L85" i="25"/>
  <c r="J20" i="32" l="1"/>
  <c r="J23" i="32" s="1"/>
  <c r="J33" i="32" s="1"/>
  <c r="I110" i="23"/>
  <c r="J75" i="31" s="1"/>
  <c r="I143" i="23"/>
  <c r="J81" i="32"/>
  <c r="J7" i="24"/>
  <c r="I20" i="16" s="1"/>
  <c r="I70" i="16" s="1"/>
  <c r="J15" i="24" s="1"/>
  <c r="J77" i="24" s="1"/>
  <c r="K117" i="32" s="1"/>
  <c r="J15" i="23"/>
  <c r="I76" i="16"/>
  <c r="I143" i="24"/>
  <c r="I144" i="24"/>
  <c r="I145" i="24" s="1"/>
  <c r="I110" i="24"/>
  <c r="J75" i="32" s="1"/>
  <c r="I50" i="16"/>
  <c r="I38" i="16"/>
  <c r="J32" i="16"/>
  <c r="J56" i="16" s="1"/>
  <c r="M161" i="23"/>
  <c r="N104" i="31" s="1"/>
  <c r="M161" i="22"/>
  <c r="N104" i="30" s="1"/>
  <c r="L116" i="16"/>
  <c r="M161" i="21"/>
  <c r="N104" i="29" s="1"/>
  <c r="M161" i="24"/>
  <c r="N104" i="32" s="1"/>
  <c r="L95" i="16"/>
  <c r="L123" i="16"/>
  <c r="M11" i="21" s="1"/>
  <c r="N85" i="29" s="1"/>
  <c r="K15" i="21"/>
  <c r="J74" i="16"/>
  <c r="K106" i="30"/>
  <c r="K12" i="30"/>
  <c r="K13" i="30" s="1"/>
  <c r="K14" i="30" s="1"/>
  <c r="K57" i="30"/>
  <c r="K68" i="30" s="1"/>
  <c r="J100" i="22"/>
  <c r="J117" i="22" s="1"/>
  <c r="J166" i="22"/>
  <c r="K84" i="30" s="1"/>
  <c r="J112" i="22"/>
  <c r="K77" i="30" s="1"/>
  <c r="J151" i="22"/>
  <c r="J48" i="16"/>
  <c r="J36" i="16"/>
  <c r="K30" i="16"/>
  <c r="J155" i="21"/>
  <c r="K82" i="29" s="1"/>
  <c r="K81" i="29"/>
  <c r="K53" i="10" s="1"/>
  <c r="L53" i="16"/>
  <c r="M9" i="22"/>
  <c r="M9" i="21"/>
  <c r="M9" i="24"/>
  <c r="M9" i="23"/>
  <c r="L47" i="16"/>
  <c r="K18" i="17"/>
  <c r="L3" i="25"/>
  <c r="K165" i="17"/>
  <c r="L83" i="25" s="1"/>
  <c r="K147" i="17"/>
  <c r="L61" i="25" s="1"/>
  <c r="K114" i="17"/>
  <c r="L110" i="25"/>
  <c r="H141" i="20"/>
  <c r="I49" i="28" s="1"/>
  <c r="H117" i="20"/>
  <c r="I20" i="28" s="1"/>
  <c r="J115" i="26"/>
  <c r="I60" i="18"/>
  <c r="L115" i="25"/>
  <c r="K60" i="17"/>
  <c r="J85" i="32"/>
  <c r="I55" i="15"/>
  <c r="J9" i="19"/>
  <c r="I77" i="28"/>
  <c r="H154" i="20"/>
  <c r="H127" i="16"/>
  <c r="K138" i="17"/>
  <c r="K71" i="17"/>
  <c r="K88" i="17" s="1"/>
  <c r="H62" i="15"/>
  <c r="I12" i="19"/>
  <c r="I84" i="28"/>
  <c r="J85" i="31"/>
  <c r="I77" i="18"/>
  <c r="I75" i="18"/>
  <c r="I68" i="28"/>
  <c r="I19" i="17"/>
  <c r="I91" i="17"/>
  <c r="H38" i="15"/>
  <c r="I8" i="20"/>
  <c r="H50" i="15"/>
  <c r="I32" i="15"/>
  <c r="I75" i="19"/>
  <c r="I77" i="19"/>
  <c r="J117" i="27" s="1"/>
  <c r="I84" i="18"/>
  <c r="J4" i="26" s="1"/>
  <c r="I168" i="19"/>
  <c r="H118" i="15"/>
  <c r="H97" i="15"/>
  <c r="H125" i="15"/>
  <c r="I10" i="19"/>
  <c r="K84" i="17"/>
  <c r="L4" i="25" s="1"/>
  <c r="J7" i="25"/>
  <c r="J9" i="25"/>
  <c r="J11" i="25" s="1"/>
  <c r="H110" i="15"/>
  <c r="J71" i="18"/>
  <c r="J88" i="18" s="1"/>
  <c r="I134" i="18"/>
  <c r="J75" i="24" l="1"/>
  <c r="I13" i="16"/>
  <c r="I71" i="16"/>
  <c r="J10" i="24"/>
  <c r="I98" i="16"/>
  <c r="I99" i="16" s="1"/>
  <c r="I119" i="16"/>
  <c r="I120" i="16" s="1"/>
  <c r="J12" i="24"/>
  <c r="J170" i="24" s="1"/>
  <c r="I63" i="16"/>
  <c r="I83" i="16"/>
  <c r="I104" i="16"/>
  <c r="I90" i="16"/>
  <c r="K13" i="24"/>
  <c r="K57" i="24" s="1"/>
  <c r="K60" i="24" s="1"/>
  <c r="L116" i="32" s="1"/>
  <c r="J57" i="16"/>
  <c r="J75" i="23"/>
  <c r="J77" i="23"/>
  <c r="J102" i="22"/>
  <c r="J154" i="22" s="1"/>
  <c r="M18" i="21"/>
  <c r="M18" i="23"/>
  <c r="M18" i="22"/>
  <c r="M18" i="24"/>
  <c r="J141" i="22"/>
  <c r="K49" i="30" s="1"/>
  <c r="K50" i="30" s="1"/>
  <c r="K52" i="30" s="1"/>
  <c r="M10" i="21"/>
  <c r="M23" i="16"/>
  <c r="L60" i="16"/>
  <c r="M12" i="21"/>
  <c r="M170" i="21" s="1"/>
  <c r="M108" i="22"/>
  <c r="N111" i="30" s="1"/>
  <c r="K16" i="21"/>
  <c r="J88" i="16"/>
  <c r="K16" i="22"/>
  <c r="K16" i="23"/>
  <c r="K16" i="24"/>
  <c r="J81" i="16"/>
  <c r="J102" i="16"/>
  <c r="M108" i="21"/>
  <c r="J61" i="16"/>
  <c r="K12" i="22"/>
  <c r="K170" i="22" s="1"/>
  <c r="M108" i="23"/>
  <c r="N111" i="31" s="1"/>
  <c r="K54" i="16"/>
  <c r="K77" i="21"/>
  <c r="K75" i="21"/>
  <c r="L67" i="30"/>
  <c r="K66" i="30"/>
  <c r="M108" i="24"/>
  <c r="N111" i="32" s="1"/>
  <c r="M13" i="21"/>
  <c r="M57" i="21" s="1"/>
  <c r="K10" i="22"/>
  <c r="J117" i="16"/>
  <c r="J96" i="16"/>
  <c r="K20" i="30"/>
  <c r="K23" i="30" s="1"/>
  <c r="K33" i="30" s="1"/>
  <c r="J120" i="22"/>
  <c r="J129" i="22" s="1"/>
  <c r="J111" i="22" s="1"/>
  <c r="K76" i="30" s="1"/>
  <c r="K7" i="22"/>
  <c r="J18" i="16" s="1"/>
  <c r="H120" i="20"/>
  <c r="H129" i="20" s="1"/>
  <c r="H111" i="20" s="1"/>
  <c r="I7" i="20"/>
  <c r="H20" i="15" s="1"/>
  <c r="H142" i="20"/>
  <c r="H144" i="20" s="1"/>
  <c r="J117" i="26"/>
  <c r="I85" i="18"/>
  <c r="H63" i="15"/>
  <c r="I12" i="20"/>
  <c r="I18" i="19"/>
  <c r="H155" i="20"/>
  <c r="I81" i="28"/>
  <c r="I16" i="18"/>
  <c r="J116" i="26"/>
  <c r="I138" i="18"/>
  <c r="I149" i="18"/>
  <c r="J60" i="26" s="1"/>
  <c r="J39" i="26"/>
  <c r="J40" i="26" s="1"/>
  <c r="I119" i="19"/>
  <c r="I109" i="19"/>
  <c r="I28" i="19"/>
  <c r="I169" i="19"/>
  <c r="I172" i="19" s="1"/>
  <c r="J119" i="27" s="1"/>
  <c r="I106" i="19"/>
  <c r="I171" i="19"/>
  <c r="I80" i="19"/>
  <c r="I27" i="19"/>
  <c r="I118" i="19"/>
  <c r="I56" i="15"/>
  <c r="I57" i="15" s="1"/>
  <c r="J9" i="20"/>
  <c r="I23" i="28"/>
  <c r="I50" i="28"/>
  <c r="I168" i="20"/>
  <c r="J13" i="19"/>
  <c r="J57" i="19" s="1"/>
  <c r="H119" i="15"/>
  <c r="I18" i="20" s="1"/>
  <c r="H98" i="15"/>
  <c r="H99" i="15" s="1"/>
  <c r="I10" i="20"/>
  <c r="H126" i="15"/>
  <c r="I11" i="20" s="1"/>
  <c r="I97" i="17"/>
  <c r="I98" i="17" s="1"/>
  <c r="I11" i="19"/>
  <c r="I66" i="28"/>
  <c r="J67" i="28"/>
  <c r="I170" i="19"/>
  <c r="K16" i="17"/>
  <c r="L116" i="25"/>
  <c r="I14" i="19"/>
  <c r="H76" i="15"/>
  <c r="J108" i="19"/>
  <c r="K111" i="27" s="1"/>
  <c r="J142" i="22" l="1"/>
  <c r="J144" i="22" s="1"/>
  <c r="J145" i="22" s="1"/>
  <c r="K117" i="31"/>
  <c r="J85" i="23"/>
  <c r="I77" i="16"/>
  <c r="I64" i="16"/>
  <c r="I111" i="16"/>
  <c r="J109" i="24"/>
  <c r="J106" i="24"/>
  <c r="J28" i="24"/>
  <c r="J84" i="24" s="1"/>
  <c r="K4" i="32" s="1"/>
  <c r="J171" i="24"/>
  <c r="J80" i="24"/>
  <c r="J119" i="24"/>
  <c r="J118" i="24"/>
  <c r="J169" i="24"/>
  <c r="J172" i="24" s="1"/>
  <c r="K119" i="32" s="1"/>
  <c r="J27" i="24"/>
  <c r="P23" i="16"/>
  <c r="O23" i="16"/>
  <c r="N23" i="16"/>
  <c r="Q23" i="16" s="1"/>
  <c r="R23" i="16"/>
  <c r="L13" i="22"/>
  <c r="L57" i="22" s="1"/>
  <c r="L60" i="22" s="1"/>
  <c r="M116" i="30" s="1"/>
  <c r="M27" i="21"/>
  <c r="M169" i="21"/>
  <c r="M172" i="21" s="1"/>
  <c r="N119" i="29" s="1"/>
  <c r="M28" i="21"/>
  <c r="M171" i="21"/>
  <c r="M80" i="21"/>
  <c r="M82" i="21" s="1"/>
  <c r="M106" i="21"/>
  <c r="M119" i="21"/>
  <c r="M118" i="21"/>
  <c r="M113" i="21" s="1"/>
  <c r="J155" i="22"/>
  <c r="K82" i="30" s="1"/>
  <c r="K81" i="30"/>
  <c r="K109" i="22"/>
  <c r="K28" i="22"/>
  <c r="K27" i="22"/>
  <c r="K80" i="22"/>
  <c r="K171" i="22"/>
  <c r="K119" i="22"/>
  <c r="K169" i="22"/>
  <c r="K172" i="22" s="1"/>
  <c r="L119" i="30" s="1"/>
  <c r="K106" i="22"/>
  <c r="K118" i="22"/>
  <c r="K17" i="22"/>
  <c r="K17" i="21"/>
  <c r="K17" i="23"/>
  <c r="K17" i="24"/>
  <c r="L117" i="29"/>
  <c r="K85" i="21"/>
  <c r="M14" i="24"/>
  <c r="M14" i="22"/>
  <c r="M14" i="21"/>
  <c r="M14" i="23"/>
  <c r="J25" i="16"/>
  <c r="J68" i="16"/>
  <c r="N111" i="29"/>
  <c r="M109" i="21"/>
  <c r="N118" i="29" s="1"/>
  <c r="K19" i="22"/>
  <c r="K19" i="21"/>
  <c r="K19" i="24"/>
  <c r="J109" i="16"/>
  <c r="K19" i="23"/>
  <c r="J143" i="22"/>
  <c r="N8" i="23"/>
  <c r="N168" i="23" s="1"/>
  <c r="O168" i="23" s="1"/>
  <c r="N8" i="24"/>
  <c r="N168" i="24" s="1"/>
  <c r="O168" i="24" s="1"/>
  <c r="N8" i="22"/>
  <c r="N168" i="22" s="1"/>
  <c r="O168" i="22" s="1"/>
  <c r="N8" i="21"/>
  <c r="N168" i="21" s="1"/>
  <c r="O168" i="21" s="1"/>
  <c r="H145" i="20"/>
  <c r="H143" i="20"/>
  <c r="H110" i="20"/>
  <c r="I75" i="28" s="1"/>
  <c r="H127" i="15"/>
  <c r="I151" i="17"/>
  <c r="I166" i="17"/>
  <c r="J84" i="25" s="1"/>
  <c r="J57" i="25"/>
  <c r="I100" i="17"/>
  <c r="J65" i="25" s="1"/>
  <c r="I76" i="28"/>
  <c r="H90" i="15"/>
  <c r="I16" i="19"/>
  <c r="H83" i="15"/>
  <c r="H104" i="15"/>
  <c r="I170" i="20"/>
  <c r="I109" i="20"/>
  <c r="I171" i="20"/>
  <c r="I106" i="20"/>
  <c r="I80" i="20"/>
  <c r="I169" i="20"/>
  <c r="I172" i="20" s="1"/>
  <c r="J119" i="28" s="1"/>
  <c r="I119" i="20"/>
  <c r="I27" i="20"/>
  <c r="I28" i="20"/>
  <c r="I118" i="20"/>
  <c r="J110" i="27"/>
  <c r="I153" i="19"/>
  <c r="J112" i="27" s="1"/>
  <c r="I14" i="20"/>
  <c r="H70" i="15"/>
  <c r="H13" i="15"/>
  <c r="I33" i="28"/>
  <c r="I165" i="19"/>
  <c r="J83" i="27" s="1"/>
  <c r="J3" i="27"/>
  <c r="J21" i="27"/>
  <c r="I147" i="19"/>
  <c r="J61" i="27" s="1"/>
  <c r="I89" i="18"/>
  <c r="J8" i="26" s="1"/>
  <c r="I86" i="18"/>
  <c r="I20" i="18"/>
  <c r="J78" i="26" s="1"/>
  <c r="I59" i="19"/>
  <c r="I84" i="19" s="1"/>
  <c r="J4" i="27" s="1"/>
  <c r="I72" i="19"/>
  <c r="J85" i="27"/>
  <c r="I52" i="28"/>
  <c r="J13" i="20"/>
  <c r="J57" i="20" s="1"/>
  <c r="I150" i="19"/>
  <c r="J59" i="27" s="1"/>
  <c r="J22" i="27"/>
  <c r="I113" i="19"/>
  <c r="I114" i="19" s="1"/>
  <c r="J118" i="27" s="1"/>
  <c r="J12" i="25"/>
  <c r="J13" i="25" s="1"/>
  <c r="J14" i="25" s="1"/>
  <c r="J106" i="25"/>
  <c r="H120" i="15"/>
  <c r="J108" i="20"/>
  <c r="K111" i="28" s="1"/>
  <c r="H64" i="15"/>
  <c r="J85" i="28"/>
  <c r="I82" i="19"/>
  <c r="I82" i="28"/>
  <c r="J110" i="22" l="1"/>
  <c r="K75" i="30" s="1"/>
  <c r="M114" i="21"/>
  <c r="M150" i="21"/>
  <c r="N59" i="29" s="1"/>
  <c r="N22" i="29"/>
  <c r="I91" i="16"/>
  <c r="I92" i="16" s="1"/>
  <c r="I105" i="16"/>
  <c r="I78" i="16"/>
  <c r="I84" i="16"/>
  <c r="I85" i="16" s="1"/>
  <c r="K22" i="32"/>
  <c r="J113" i="24"/>
  <c r="J114" i="24" s="1"/>
  <c r="K118" i="32" s="1"/>
  <c r="J150" i="24"/>
  <c r="K59" i="32" s="1"/>
  <c r="J89" i="23"/>
  <c r="K8" i="31" s="1"/>
  <c r="J20" i="23"/>
  <c r="K78" i="31" s="1"/>
  <c r="J86" i="23"/>
  <c r="J91" i="23" s="1"/>
  <c r="J147" i="24"/>
  <c r="K61" i="32" s="1"/>
  <c r="K21" i="32"/>
  <c r="K110" i="32"/>
  <c r="J153" i="24"/>
  <c r="K112" i="32" s="1"/>
  <c r="J165" i="24"/>
  <c r="K83" i="32" s="1"/>
  <c r="K3" i="32"/>
  <c r="J82" i="24"/>
  <c r="J85" i="24"/>
  <c r="J89" i="24" s="1"/>
  <c r="K8" i="32" s="1"/>
  <c r="K7" i="32" s="1"/>
  <c r="N3" i="29"/>
  <c r="M165" i="21"/>
  <c r="N83" i="29" s="1"/>
  <c r="M153" i="21"/>
  <c r="N112" i="29" s="1"/>
  <c r="N110" i="29"/>
  <c r="K15" i="22"/>
  <c r="K75" i="22" s="1"/>
  <c r="N21" i="29"/>
  <c r="M147" i="21"/>
  <c r="N61" i="29" s="1"/>
  <c r="J75" i="16"/>
  <c r="J89" i="16" s="1"/>
  <c r="M59" i="23"/>
  <c r="M72" i="23"/>
  <c r="M134" i="21"/>
  <c r="M59" i="21"/>
  <c r="M60" i="21" s="1"/>
  <c r="N116" i="29" s="1"/>
  <c r="K20" i="21"/>
  <c r="L78" i="29" s="1"/>
  <c r="K86" i="21"/>
  <c r="K91" i="21" s="1"/>
  <c r="K97" i="21" s="1"/>
  <c r="K89" i="21"/>
  <c r="L8" i="29" s="1"/>
  <c r="L21" i="30"/>
  <c r="K147" i="22"/>
  <c r="L61" i="30" s="1"/>
  <c r="K84" i="22"/>
  <c r="L4" i="30" s="1"/>
  <c r="L3" i="30"/>
  <c r="K165" i="22"/>
  <c r="L83" i="30" s="1"/>
  <c r="J49" i="16"/>
  <c r="J37" i="16"/>
  <c r="K31" i="16"/>
  <c r="M59" i="22"/>
  <c r="N115" i="30" s="1"/>
  <c r="M72" i="22"/>
  <c r="L22" i="30"/>
  <c r="K150" i="22"/>
  <c r="L59" i="30" s="1"/>
  <c r="K113" i="22"/>
  <c r="K114" i="22" s="1"/>
  <c r="L118" i="30" s="1"/>
  <c r="M72" i="24"/>
  <c r="M59" i="24"/>
  <c r="K153" i="22"/>
  <c r="L112" i="30" s="1"/>
  <c r="L110" i="30"/>
  <c r="K82" i="22"/>
  <c r="I141" i="17"/>
  <c r="J49" i="25" s="1"/>
  <c r="J50" i="25" s="1"/>
  <c r="J52" i="25" s="1"/>
  <c r="I117" i="17"/>
  <c r="J7" i="17" s="1"/>
  <c r="J71" i="19"/>
  <c r="J88" i="19" s="1"/>
  <c r="I134" i="19"/>
  <c r="I82" i="20"/>
  <c r="J110" i="28"/>
  <c r="I153" i="20"/>
  <c r="J112" i="28" s="1"/>
  <c r="J22" i="28"/>
  <c r="I150" i="20"/>
  <c r="J59" i="28" s="1"/>
  <c r="I113" i="20"/>
  <c r="I114" i="20" s="1"/>
  <c r="J118" i="28" s="1"/>
  <c r="I17" i="19"/>
  <c r="J68" i="25"/>
  <c r="J3" i="28"/>
  <c r="I165" i="20"/>
  <c r="J83" i="28" s="1"/>
  <c r="I15" i="20"/>
  <c r="H71" i="15"/>
  <c r="I19" i="18"/>
  <c r="I91" i="18"/>
  <c r="J7" i="26"/>
  <c r="J9" i="26"/>
  <c r="J11" i="26" s="1"/>
  <c r="H77" i="15"/>
  <c r="I147" i="20"/>
  <c r="J61" i="28" s="1"/>
  <c r="J21" i="28"/>
  <c r="H111" i="15"/>
  <c r="I19" i="19"/>
  <c r="J115" i="27"/>
  <c r="I60" i="19"/>
  <c r="J116" i="27" s="1"/>
  <c r="I85" i="19"/>
  <c r="I72" i="20"/>
  <c r="I59" i="20"/>
  <c r="I84" i="20" s="1"/>
  <c r="J4" i="28" s="1"/>
  <c r="I102" i="17"/>
  <c r="J82" i="16" l="1"/>
  <c r="J103" i="16"/>
  <c r="J110" i="16" s="1"/>
  <c r="K77" i="22"/>
  <c r="L117" i="30" s="1"/>
  <c r="K9" i="32"/>
  <c r="K11" i="32" s="1"/>
  <c r="K7" i="31"/>
  <c r="K9" i="31"/>
  <c r="K11" i="31" s="1"/>
  <c r="J20" i="24"/>
  <c r="K78" i="32" s="1"/>
  <c r="J97" i="23"/>
  <c r="J98" i="23" s="1"/>
  <c r="I112" i="16"/>
  <c r="I113" i="16" s="1"/>
  <c r="I106" i="16"/>
  <c r="J86" i="24"/>
  <c r="J91" i="24" s="1"/>
  <c r="J97" i="24" s="1"/>
  <c r="N115" i="29"/>
  <c r="M84" i="21"/>
  <c r="N4" i="29" s="1"/>
  <c r="M134" i="22"/>
  <c r="N71" i="22"/>
  <c r="J62" i="16"/>
  <c r="K12" i="23"/>
  <c r="K170" i="23" s="1"/>
  <c r="L7" i="29"/>
  <c r="L9" i="29"/>
  <c r="L11" i="29" s="1"/>
  <c r="M138" i="21"/>
  <c r="M71" i="21"/>
  <c r="M88" i="21" s="1"/>
  <c r="N71" i="24"/>
  <c r="M134" i="24"/>
  <c r="K10" i="23"/>
  <c r="J118" i="16"/>
  <c r="J97" i="16"/>
  <c r="K98" i="21"/>
  <c r="L12" i="29"/>
  <c r="L106" i="29"/>
  <c r="M134" i="23"/>
  <c r="N71" i="23"/>
  <c r="N115" i="32"/>
  <c r="K55" i="16"/>
  <c r="N115" i="31"/>
  <c r="I142" i="17"/>
  <c r="I110" i="17" s="1"/>
  <c r="J75" i="25" s="1"/>
  <c r="J48" i="10" s="1"/>
  <c r="I120" i="17"/>
  <c r="I129" i="17" s="1"/>
  <c r="I111" i="17" s="1"/>
  <c r="J76" i="25" s="1"/>
  <c r="J20" i="25"/>
  <c r="J23" i="25" s="1"/>
  <c r="J33" i="25" s="1"/>
  <c r="I17" i="15"/>
  <c r="I75" i="20"/>
  <c r="I77" i="20"/>
  <c r="J39" i="27"/>
  <c r="J40" i="27" s="1"/>
  <c r="I149" i="19"/>
  <c r="J60" i="27" s="1"/>
  <c r="I138" i="19"/>
  <c r="I89" i="19"/>
  <c r="J8" i="27" s="1"/>
  <c r="I86" i="19"/>
  <c r="I91" i="19" s="1"/>
  <c r="I20" i="19"/>
  <c r="J78" i="27" s="1"/>
  <c r="J66" i="25"/>
  <c r="K67" i="25"/>
  <c r="I16" i="20"/>
  <c r="H91" i="15"/>
  <c r="H84" i="15"/>
  <c r="H85" i="15" s="1"/>
  <c r="H105" i="15"/>
  <c r="H78" i="15"/>
  <c r="J115" i="28"/>
  <c r="I60" i="20"/>
  <c r="J116" i="28" s="1"/>
  <c r="I134" i="20"/>
  <c r="J71" i="20"/>
  <c r="J88" i="20" s="1"/>
  <c r="I97" i="18"/>
  <c r="I98" i="18" s="1"/>
  <c r="K85" i="22" l="1"/>
  <c r="K89" i="22" s="1"/>
  <c r="L8" i="30" s="1"/>
  <c r="L7" i="30" s="1"/>
  <c r="J112" i="23"/>
  <c r="K57" i="31"/>
  <c r="K68" i="31" s="1"/>
  <c r="J151" i="23"/>
  <c r="J100" i="23"/>
  <c r="J102" i="23" s="1"/>
  <c r="J166" i="23"/>
  <c r="K84" i="31" s="1"/>
  <c r="J98" i="24"/>
  <c r="K106" i="32"/>
  <c r="K12" i="32"/>
  <c r="K13" i="32" s="1"/>
  <c r="K14" i="32" s="1"/>
  <c r="K12" i="31"/>
  <c r="K13" i="31" s="1"/>
  <c r="K14" i="31" s="1"/>
  <c r="K106" i="31"/>
  <c r="N88" i="23"/>
  <c r="O88" i="23" s="1"/>
  <c r="O71" i="23"/>
  <c r="N88" i="24"/>
  <c r="O88" i="24" s="1"/>
  <c r="O71" i="24"/>
  <c r="N88" i="22"/>
  <c r="O88" i="22" s="1"/>
  <c r="O71" i="22"/>
  <c r="L13" i="23"/>
  <c r="L57" i="23" s="1"/>
  <c r="L60" i="23" s="1"/>
  <c r="M116" i="31" s="1"/>
  <c r="L13" i="29"/>
  <c r="L14" i="29" s="1"/>
  <c r="K151" i="21"/>
  <c r="K100" i="21"/>
  <c r="K102" i="21" s="1"/>
  <c r="L57" i="29"/>
  <c r="K166" i="21"/>
  <c r="L84" i="29" s="1"/>
  <c r="K119" i="23"/>
  <c r="K109" i="23"/>
  <c r="K106" i="23"/>
  <c r="K28" i="23"/>
  <c r="K80" i="23"/>
  <c r="K171" i="23"/>
  <c r="K169" i="23"/>
  <c r="K172" i="23" s="1"/>
  <c r="L119" i="31" s="1"/>
  <c r="K27" i="23"/>
  <c r="K118" i="23"/>
  <c r="M138" i="23"/>
  <c r="N39" i="31"/>
  <c r="N40" i="31" s="1"/>
  <c r="M149" i="23"/>
  <c r="N60" i="31" s="1"/>
  <c r="N39" i="32"/>
  <c r="N40" i="32" s="1"/>
  <c r="M138" i="24"/>
  <c r="M149" i="24"/>
  <c r="N60" i="32" s="1"/>
  <c r="M149" i="22"/>
  <c r="N60" i="30" s="1"/>
  <c r="N39" i="30"/>
  <c r="N40" i="30" s="1"/>
  <c r="M138" i="22"/>
  <c r="I144" i="17"/>
  <c r="I145" i="17" s="1"/>
  <c r="I112" i="17"/>
  <c r="I154" i="17" s="1"/>
  <c r="I143" i="17"/>
  <c r="J117" i="28"/>
  <c r="I85" i="20"/>
  <c r="I138" i="20"/>
  <c r="I149" i="20"/>
  <c r="J60" i="28" s="1"/>
  <c r="J39" i="28"/>
  <c r="J40" i="28" s="1"/>
  <c r="I19" i="20"/>
  <c r="H112" i="15"/>
  <c r="H113" i="15" s="1"/>
  <c r="H106" i="15"/>
  <c r="I97" i="19"/>
  <c r="I98" i="19" s="1"/>
  <c r="I100" i="18"/>
  <c r="I102" i="18" s="1"/>
  <c r="I166" i="18"/>
  <c r="J84" i="26" s="1"/>
  <c r="J57" i="26"/>
  <c r="J68" i="26" s="1"/>
  <c r="I112" i="18"/>
  <c r="I151" i="18"/>
  <c r="J7" i="27"/>
  <c r="J9" i="27"/>
  <c r="J11" i="27" s="1"/>
  <c r="I67" i="15"/>
  <c r="I24" i="15"/>
  <c r="I124" i="16"/>
  <c r="K29" i="15"/>
  <c r="J106" i="26"/>
  <c r="J12" i="26"/>
  <c r="J13" i="26" s="1"/>
  <c r="J14" i="26" s="1"/>
  <c r="I17" i="20"/>
  <c r="H92" i="15"/>
  <c r="K86" i="22" l="1"/>
  <c r="K91" i="22" s="1"/>
  <c r="K97" i="22" s="1"/>
  <c r="K98" i="22" s="1"/>
  <c r="K112" i="22" s="1"/>
  <c r="L77" i="30" s="1"/>
  <c r="K20" i="22"/>
  <c r="L78" i="30" s="1"/>
  <c r="L9" i="30"/>
  <c r="L11" i="30" s="1"/>
  <c r="K141" i="21"/>
  <c r="L49" i="29" s="1"/>
  <c r="L50" i="29" s="1"/>
  <c r="L52" i="29" s="1"/>
  <c r="J141" i="23"/>
  <c r="J142" i="23" s="1"/>
  <c r="J100" i="24"/>
  <c r="J117" i="24" s="1"/>
  <c r="J112" i="24"/>
  <c r="J166" i="24"/>
  <c r="K84" i="32" s="1"/>
  <c r="K57" i="32"/>
  <c r="K68" i="32" s="1"/>
  <c r="J151" i="24"/>
  <c r="L67" i="31"/>
  <c r="K66" i="31"/>
  <c r="J117" i="23"/>
  <c r="K77" i="31"/>
  <c r="J154" i="23"/>
  <c r="L3" i="31"/>
  <c r="K165" i="23"/>
  <c r="L83" i="31" s="1"/>
  <c r="K84" i="23"/>
  <c r="L4" i="31" s="1"/>
  <c r="L110" i="31"/>
  <c r="K153" i="23"/>
  <c r="L112" i="31" s="1"/>
  <c r="K117" i="21"/>
  <c r="L65" i="29"/>
  <c r="L68" i="29" s="1"/>
  <c r="K150" i="23"/>
  <c r="L59" i="31" s="1"/>
  <c r="L22" i="31"/>
  <c r="K113" i="23"/>
  <c r="K114" i="23" s="1"/>
  <c r="L118" i="31" s="1"/>
  <c r="K82" i="23"/>
  <c r="K147" i="23"/>
  <c r="L61" i="31" s="1"/>
  <c r="L21" i="31"/>
  <c r="J77" i="25"/>
  <c r="I117" i="18"/>
  <c r="J7" i="18" s="1"/>
  <c r="I141" i="18"/>
  <c r="I142" i="18" s="1"/>
  <c r="K53" i="15"/>
  <c r="L9" i="17"/>
  <c r="K47" i="15"/>
  <c r="K35" i="15"/>
  <c r="I155" i="17"/>
  <c r="J82" i="25" s="1"/>
  <c r="J81" i="25"/>
  <c r="J52" i="10" s="1"/>
  <c r="J11" i="22"/>
  <c r="J8" i="18"/>
  <c r="I36" i="15"/>
  <c r="I48" i="15"/>
  <c r="J30" i="15"/>
  <c r="J77" i="26"/>
  <c r="I154" i="18"/>
  <c r="J15" i="17"/>
  <c r="I74" i="15"/>
  <c r="J106" i="27"/>
  <c r="J12" i="27"/>
  <c r="J13" i="27" s="1"/>
  <c r="J14" i="27" s="1"/>
  <c r="I100" i="19"/>
  <c r="I102" i="19" s="1"/>
  <c r="I112" i="19"/>
  <c r="J57" i="27"/>
  <c r="J68" i="27" s="1"/>
  <c r="I166" i="19"/>
  <c r="J84" i="27" s="1"/>
  <c r="I151" i="19"/>
  <c r="I89" i="20"/>
  <c r="J8" i="28" s="1"/>
  <c r="I20" i="20"/>
  <c r="J78" i="28" s="1"/>
  <c r="I86" i="20"/>
  <c r="I91" i="20" s="1"/>
  <c r="J66" i="26"/>
  <c r="K67" i="26"/>
  <c r="K142" i="21" l="1"/>
  <c r="L57" i="30"/>
  <c r="L68" i="30" s="1"/>
  <c r="L66" i="30" s="1"/>
  <c r="L106" i="30"/>
  <c r="K100" i="22"/>
  <c r="K117" i="22" s="1"/>
  <c r="L20" i="30" s="1"/>
  <c r="L23" i="30" s="1"/>
  <c r="L33" i="30" s="1"/>
  <c r="L12" i="30"/>
  <c r="L13" i="30" s="1"/>
  <c r="L14" i="30" s="1"/>
  <c r="K151" i="22"/>
  <c r="K166" i="22"/>
  <c r="L84" i="30" s="1"/>
  <c r="K49" i="31"/>
  <c r="K50" i="31" s="1"/>
  <c r="K52" i="31" s="1"/>
  <c r="J141" i="24"/>
  <c r="J142" i="24" s="1"/>
  <c r="J102" i="24"/>
  <c r="J154" i="24" s="1"/>
  <c r="K81" i="31"/>
  <c r="J155" i="23"/>
  <c r="K82" i="31" s="1"/>
  <c r="L67" i="32"/>
  <c r="K66" i="32"/>
  <c r="K7" i="23"/>
  <c r="J19" i="16" s="1"/>
  <c r="J120" i="23"/>
  <c r="J129" i="23" s="1"/>
  <c r="J111" i="23" s="1"/>
  <c r="K76" i="31" s="1"/>
  <c r="K20" i="31"/>
  <c r="K23" i="31" s="1"/>
  <c r="K33" i="31" s="1"/>
  <c r="J143" i="23"/>
  <c r="J144" i="23"/>
  <c r="J110" i="23"/>
  <c r="K75" i="31" s="1"/>
  <c r="K77" i="32"/>
  <c r="K7" i="24"/>
  <c r="J20" i="16" s="1"/>
  <c r="J70" i="16" s="1"/>
  <c r="K15" i="24" s="1"/>
  <c r="J120" i="24"/>
  <c r="J129" i="24" s="1"/>
  <c r="J111" i="24" s="1"/>
  <c r="K76" i="32" s="1"/>
  <c r="K20" i="32"/>
  <c r="K23" i="32" s="1"/>
  <c r="K33" i="32" s="1"/>
  <c r="K120" i="21"/>
  <c r="K129" i="21" s="1"/>
  <c r="K111" i="21" s="1"/>
  <c r="L76" i="29" s="1"/>
  <c r="L20" i="29"/>
  <c r="L23" i="29" s="1"/>
  <c r="L33" i="29" s="1"/>
  <c r="L7" i="21"/>
  <c r="K17" i="16" s="1"/>
  <c r="K110" i="21"/>
  <c r="L75" i="29" s="1"/>
  <c r="L49" i="10" s="1"/>
  <c r="K143" i="21"/>
  <c r="K144" i="21"/>
  <c r="K112" i="21"/>
  <c r="M67" i="29"/>
  <c r="L66" i="29"/>
  <c r="J49" i="26"/>
  <c r="J50" i="26" s="1"/>
  <c r="J52" i="26" s="1"/>
  <c r="I120" i="18"/>
  <c r="I129" i="18" s="1"/>
  <c r="I111" i="18" s="1"/>
  <c r="J76" i="26" s="1"/>
  <c r="J20" i="26"/>
  <c r="J23" i="26" s="1"/>
  <c r="J33" i="26" s="1"/>
  <c r="I141" i="19"/>
  <c r="I142" i="19" s="1"/>
  <c r="I117" i="19"/>
  <c r="I120" i="19" s="1"/>
  <c r="I129" i="19" s="1"/>
  <c r="I61" i="15"/>
  <c r="J12" i="18"/>
  <c r="I143" i="18"/>
  <c r="I144" i="18"/>
  <c r="I110" i="18"/>
  <c r="J75" i="26" s="1"/>
  <c r="I117" i="15"/>
  <c r="J10" i="18"/>
  <c r="I96" i="15"/>
  <c r="I124" i="15"/>
  <c r="K116" i="15"/>
  <c r="L161" i="17"/>
  <c r="M104" i="25" s="1"/>
  <c r="K95" i="15"/>
  <c r="L161" i="20"/>
  <c r="M104" i="28" s="1"/>
  <c r="L161" i="18"/>
  <c r="M104" i="26" s="1"/>
  <c r="L161" i="19"/>
  <c r="M104" i="27" s="1"/>
  <c r="K123" i="15"/>
  <c r="J54" i="15"/>
  <c r="K9" i="18"/>
  <c r="J168" i="18"/>
  <c r="J66" i="27"/>
  <c r="K67" i="27"/>
  <c r="J75" i="17"/>
  <c r="J77" i="17"/>
  <c r="K60" i="15"/>
  <c r="L12" i="17"/>
  <c r="L23" i="15"/>
  <c r="J7" i="28"/>
  <c r="J9" i="28"/>
  <c r="J11" i="28" s="1"/>
  <c r="J77" i="27"/>
  <c r="I154" i="19"/>
  <c r="I18" i="15"/>
  <c r="L108" i="17"/>
  <c r="M111" i="25" s="1"/>
  <c r="I97" i="20"/>
  <c r="I98" i="20" s="1"/>
  <c r="I88" i="15"/>
  <c r="I81" i="15"/>
  <c r="I102" i="15"/>
  <c r="K85" i="30"/>
  <c r="L13" i="17"/>
  <c r="L57" i="17" s="1"/>
  <c r="I155" i="18"/>
  <c r="J82" i="26" s="1"/>
  <c r="J81" i="26"/>
  <c r="L7" i="22" l="1"/>
  <c r="K18" i="16" s="1"/>
  <c r="K25" i="16" s="1"/>
  <c r="K49" i="16" s="1"/>
  <c r="M67" i="30"/>
  <c r="K49" i="32"/>
  <c r="K50" i="32" s="1"/>
  <c r="K52" i="32" s="1"/>
  <c r="K102" i="22"/>
  <c r="K154" i="22" s="1"/>
  <c r="L81" i="30" s="1"/>
  <c r="K120" i="22"/>
  <c r="K129" i="22" s="1"/>
  <c r="K111" i="22" s="1"/>
  <c r="L76" i="30" s="1"/>
  <c r="K141" i="22"/>
  <c r="K142" i="22" s="1"/>
  <c r="J145" i="23"/>
  <c r="K145" i="21"/>
  <c r="K75" i="24"/>
  <c r="K77" i="24"/>
  <c r="L117" i="32" s="1"/>
  <c r="J13" i="16"/>
  <c r="J26" i="16"/>
  <c r="J69" i="16"/>
  <c r="J155" i="24"/>
  <c r="K82" i="32" s="1"/>
  <c r="K81" i="32"/>
  <c r="J143" i="24"/>
  <c r="J144" i="24"/>
  <c r="J145" i="24" s="1"/>
  <c r="J110" i="24"/>
  <c r="K75" i="32" s="1"/>
  <c r="K154" i="21"/>
  <c r="L77" i="29"/>
  <c r="K24" i="16"/>
  <c r="K67" i="16"/>
  <c r="M29" i="16"/>
  <c r="I145" i="18"/>
  <c r="J20" i="27"/>
  <c r="J23" i="27" s="1"/>
  <c r="J33" i="27" s="1"/>
  <c r="J7" i="19"/>
  <c r="I19" i="15" s="1"/>
  <c r="J49" i="27"/>
  <c r="J50" i="27" s="1"/>
  <c r="J52" i="27" s="1"/>
  <c r="L10" i="17"/>
  <c r="L118" i="17" s="1"/>
  <c r="L113" i="17" s="1"/>
  <c r="J106" i="28"/>
  <c r="J12" i="28"/>
  <c r="J13" i="28" s="1"/>
  <c r="J14" i="28" s="1"/>
  <c r="I111" i="19"/>
  <c r="J76" i="27" s="1"/>
  <c r="L11" i="17"/>
  <c r="J11" i="18"/>
  <c r="L170" i="17"/>
  <c r="K108" i="18"/>
  <c r="L111" i="26" s="1"/>
  <c r="J170" i="18"/>
  <c r="I155" i="19"/>
  <c r="J82" i="27" s="1"/>
  <c r="J81" i="27"/>
  <c r="I109" i="15"/>
  <c r="I143" i="19"/>
  <c r="I144" i="19"/>
  <c r="I145" i="19" s="1"/>
  <c r="I110" i="19"/>
  <c r="J75" i="27" s="1"/>
  <c r="L14" i="17"/>
  <c r="J109" i="18"/>
  <c r="J119" i="18"/>
  <c r="J28" i="18"/>
  <c r="J171" i="18"/>
  <c r="J80" i="18"/>
  <c r="J169" i="18"/>
  <c r="J172" i="18" s="1"/>
  <c r="J106" i="18"/>
  <c r="J27" i="18"/>
  <c r="J118" i="18"/>
  <c r="J14" i="18"/>
  <c r="I100" i="20"/>
  <c r="I141" i="20" s="1"/>
  <c r="I166" i="20"/>
  <c r="J84" i="28" s="1"/>
  <c r="J57" i="28"/>
  <c r="J68" i="28" s="1"/>
  <c r="I112" i="20"/>
  <c r="I151" i="20"/>
  <c r="K13" i="18"/>
  <c r="K57" i="18" s="1"/>
  <c r="M8" i="17"/>
  <c r="I68" i="15"/>
  <c r="I125" i="16"/>
  <c r="I25" i="15"/>
  <c r="K117" i="25"/>
  <c r="J85" i="17"/>
  <c r="K155" i="22" l="1"/>
  <c r="L82" i="30" s="1"/>
  <c r="K68" i="16"/>
  <c r="L15" i="22" s="1"/>
  <c r="L77" i="22" s="1"/>
  <c r="M117" i="30" s="1"/>
  <c r="L31" i="16"/>
  <c r="L55" i="16" s="1"/>
  <c r="M13" i="23" s="1"/>
  <c r="M57" i="23" s="1"/>
  <c r="M60" i="23" s="1"/>
  <c r="N116" i="31" s="1"/>
  <c r="K37" i="16"/>
  <c r="K118" i="16" s="1"/>
  <c r="L49" i="30"/>
  <c r="L50" i="30" s="1"/>
  <c r="L52" i="30" s="1"/>
  <c r="J50" i="16"/>
  <c r="J38" i="16"/>
  <c r="K32" i="16"/>
  <c r="K56" i="16" s="1"/>
  <c r="K15" i="23"/>
  <c r="J71" i="16"/>
  <c r="J76" i="16"/>
  <c r="K110" i="22"/>
  <c r="L75" i="30" s="1"/>
  <c r="K143" i="22"/>
  <c r="K144" i="22"/>
  <c r="K145" i="22" s="1"/>
  <c r="R29" i="16"/>
  <c r="O29" i="16"/>
  <c r="N29" i="16"/>
  <c r="Q29" i="16" s="1"/>
  <c r="P29" i="16"/>
  <c r="M35" i="16"/>
  <c r="M53" i="16"/>
  <c r="N9" i="21"/>
  <c r="N9" i="22"/>
  <c r="N9" i="24"/>
  <c r="N9" i="23"/>
  <c r="M47" i="16"/>
  <c r="K97" i="16"/>
  <c r="K48" i="16"/>
  <c r="K36" i="16"/>
  <c r="L30" i="16"/>
  <c r="K62" i="16"/>
  <c r="L12" i="23"/>
  <c r="L170" i="23" s="1"/>
  <c r="L15" i="21"/>
  <c r="K74" i="16"/>
  <c r="L81" i="29"/>
  <c r="L53" i="10" s="1"/>
  <c r="K155" i="21"/>
  <c r="L82" i="29" s="1"/>
  <c r="L150" i="17"/>
  <c r="M59" i="25" s="1"/>
  <c r="M22" i="25"/>
  <c r="L80" i="17"/>
  <c r="L82" i="17" s="1"/>
  <c r="L171" i="17"/>
  <c r="L109" i="17"/>
  <c r="M118" i="25" s="1"/>
  <c r="L119" i="17"/>
  <c r="M21" i="25" s="1"/>
  <c r="L28" i="17"/>
  <c r="L114" i="17" s="1"/>
  <c r="L106" i="17"/>
  <c r="L153" i="17" s="1"/>
  <c r="M112" i="25" s="1"/>
  <c r="L27" i="17"/>
  <c r="M3" i="25" s="1"/>
  <c r="L169" i="17"/>
  <c r="L172" i="17" s="1"/>
  <c r="L18" i="17" s="1"/>
  <c r="I117" i="20"/>
  <c r="I120" i="20" s="1"/>
  <c r="I129" i="20" s="1"/>
  <c r="I102" i="20"/>
  <c r="I154" i="20" s="1"/>
  <c r="J59" i="18"/>
  <c r="J84" i="18" s="1"/>
  <c r="K4" i="26" s="1"/>
  <c r="J72" i="18"/>
  <c r="K21" i="26"/>
  <c r="J147" i="18"/>
  <c r="K61" i="26" s="1"/>
  <c r="I37" i="15"/>
  <c r="J8" i="19"/>
  <c r="J31" i="15"/>
  <c r="I49" i="15"/>
  <c r="K85" i="26"/>
  <c r="J77" i="28"/>
  <c r="J11" i="23"/>
  <c r="J49" i="28"/>
  <c r="J50" i="28" s="1"/>
  <c r="J52" i="28" s="1"/>
  <c r="I142" i="20"/>
  <c r="K119" i="26"/>
  <c r="J18" i="18"/>
  <c r="J150" i="18"/>
  <c r="K59" i="26" s="1"/>
  <c r="K22" i="26"/>
  <c r="J113" i="18"/>
  <c r="J114" i="18" s="1"/>
  <c r="K118" i="26" s="1"/>
  <c r="J17" i="18"/>
  <c r="K3" i="26"/>
  <c r="J165" i="18"/>
  <c r="K83" i="26" s="1"/>
  <c r="J15" i="18"/>
  <c r="J66" i="28"/>
  <c r="K67" i="28"/>
  <c r="J86" i="17"/>
  <c r="J20" i="17"/>
  <c r="K78" i="25" s="1"/>
  <c r="J89" i="17"/>
  <c r="K8" i="25" s="1"/>
  <c r="K110" i="26"/>
  <c r="J153" i="18"/>
  <c r="K112" i="26" s="1"/>
  <c r="L59" i="17"/>
  <c r="L134" i="17"/>
  <c r="M168" i="17"/>
  <c r="I75" i="15"/>
  <c r="J82" i="18"/>
  <c r="I69" i="15"/>
  <c r="J15" i="19" s="1"/>
  <c r="I26" i="15"/>
  <c r="I126" i="16"/>
  <c r="J11" i="24" s="1"/>
  <c r="M85" i="25"/>
  <c r="L10" i="23" l="1"/>
  <c r="L27" i="23" s="1"/>
  <c r="L75" i="22"/>
  <c r="K77" i="23"/>
  <c r="K75" i="23"/>
  <c r="L13" i="24"/>
  <c r="L57" i="24" s="1"/>
  <c r="L60" i="24" s="1"/>
  <c r="M116" i="32" s="1"/>
  <c r="K57" i="16"/>
  <c r="J104" i="16"/>
  <c r="J83" i="16"/>
  <c r="J90" i="16"/>
  <c r="K10" i="24"/>
  <c r="J119" i="16"/>
  <c r="J120" i="16" s="1"/>
  <c r="J98" i="16"/>
  <c r="J99" i="16" s="1"/>
  <c r="J63" i="16"/>
  <c r="K12" i="24"/>
  <c r="K170" i="24" s="1"/>
  <c r="N47" i="16"/>
  <c r="Q47" i="16" s="1"/>
  <c r="O47" i="16"/>
  <c r="R47" i="16"/>
  <c r="P47" i="16"/>
  <c r="N53" i="16"/>
  <c r="Q53" i="16" s="1"/>
  <c r="R53" i="16"/>
  <c r="O53" i="16"/>
  <c r="P53" i="16"/>
  <c r="P35" i="16"/>
  <c r="N35" i="16"/>
  <c r="Q35" i="16" s="1"/>
  <c r="O35" i="16"/>
  <c r="R35" i="16"/>
  <c r="N161" i="21"/>
  <c r="M95" i="16"/>
  <c r="M123" i="16"/>
  <c r="N161" i="22"/>
  <c r="N161" i="23"/>
  <c r="N161" i="24"/>
  <c r="M116" i="16"/>
  <c r="L12" i="22"/>
  <c r="L170" i="22" s="1"/>
  <c r="K61" i="16"/>
  <c r="M60" i="16"/>
  <c r="N12" i="21"/>
  <c r="L171" i="23"/>
  <c r="L28" i="23"/>
  <c r="L84" i="23" s="1"/>
  <c r="M4" i="31" s="1"/>
  <c r="L119" i="23"/>
  <c r="N108" i="23"/>
  <c r="N13" i="21"/>
  <c r="N57" i="21" s="1"/>
  <c r="N108" i="21"/>
  <c r="O108" i="21" s="1"/>
  <c r="K88" i="16"/>
  <c r="L16" i="22"/>
  <c r="L16" i="24"/>
  <c r="L16" i="21"/>
  <c r="L16" i="23"/>
  <c r="K81" i="16"/>
  <c r="K102" i="16"/>
  <c r="L54" i="16"/>
  <c r="N108" i="24"/>
  <c r="L77" i="21"/>
  <c r="L75" i="21"/>
  <c r="L10" i="22"/>
  <c r="K117" i="16"/>
  <c r="K96" i="16"/>
  <c r="N108" i="22"/>
  <c r="L147" i="17"/>
  <c r="M61" i="25" s="1"/>
  <c r="L17" i="17"/>
  <c r="L84" i="17"/>
  <c r="M4" i="25" s="1"/>
  <c r="M110" i="25"/>
  <c r="L165" i="17"/>
  <c r="M83" i="25" s="1"/>
  <c r="J7" i="20"/>
  <c r="I20" i="15" s="1"/>
  <c r="J20" i="28"/>
  <c r="J23" i="28" s="1"/>
  <c r="J33" i="28" s="1"/>
  <c r="M119" i="25"/>
  <c r="J19" i="17"/>
  <c r="J91" i="17"/>
  <c r="I97" i="15"/>
  <c r="I118" i="15"/>
  <c r="J10" i="19"/>
  <c r="I125" i="15"/>
  <c r="L138" i="17"/>
  <c r="L71" i="17"/>
  <c r="L88" i="17" s="1"/>
  <c r="I127" i="16"/>
  <c r="I89" i="15"/>
  <c r="I103" i="15"/>
  <c r="I82" i="15"/>
  <c r="M115" i="25"/>
  <c r="L60" i="17"/>
  <c r="K85" i="31"/>
  <c r="J81" i="28"/>
  <c r="I155" i="20"/>
  <c r="J82" i="28" s="1"/>
  <c r="J75" i="19"/>
  <c r="J77" i="19"/>
  <c r="K117" i="27" s="1"/>
  <c r="I143" i="20"/>
  <c r="I144" i="20"/>
  <c r="I145" i="20" s="1"/>
  <c r="I110" i="20"/>
  <c r="J75" i="28" s="1"/>
  <c r="J168" i="19"/>
  <c r="K85" i="32"/>
  <c r="J12" i="19"/>
  <c r="I62" i="15"/>
  <c r="K71" i="18"/>
  <c r="K88" i="18" s="1"/>
  <c r="J134" i="18"/>
  <c r="J8" i="20"/>
  <c r="I38" i="15"/>
  <c r="I50" i="15"/>
  <c r="J32" i="15"/>
  <c r="I111" i="20"/>
  <c r="J76" i="28" s="1"/>
  <c r="K7" i="25"/>
  <c r="K9" i="25"/>
  <c r="K11" i="25" s="1"/>
  <c r="J75" i="18"/>
  <c r="J77" i="18"/>
  <c r="J55" i="15"/>
  <c r="K9" i="19"/>
  <c r="K115" i="26"/>
  <c r="J60" i="18"/>
  <c r="L109" i="23" l="1"/>
  <c r="L169" i="23"/>
  <c r="L172" i="23" s="1"/>
  <c r="M119" i="31" s="1"/>
  <c r="L118" i="23"/>
  <c r="L106" i="23"/>
  <c r="M110" i="31" s="1"/>
  <c r="L80" i="23"/>
  <c r="J77" i="16"/>
  <c r="J64" i="16"/>
  <c r="J111" i="16"/>
  <c r="K171" i="24"/>
  <c r="K169" i="24"/>
  <c r="K172" i="24" s="1"/>
  <c r="L119" i="32" s="1"/>
  <c r="K80" i="24"/>
  <c r="K106" i="24"/>
  <c r="K28" i="24"/>
  <c r="K84" i="24" s="1"/>
  <c r="L4" i="32" s="1"/>
  <c r="K118" i="24"/>
  <c r="K109" i="24"/>
  <c r="K27" i="24"/>
  <c r="K119" i="24"/>
  <c r="L117" i="31"/>
  <c r="K85" i="23"/>
  <c r="K75" i="16"/>
  <c r="O104" i="31"/>
  <c r="O161" i="23"/>
  <c r="P104" i="31" s="1"/>
  <c r="O161" i="21"/>
  <c r="O104" i="29"/>
  <c r="P104" i="29" s="1"/>
  <c r="O111" i="30"/>
  <c r="O108" i="22"/>
  <c r="P111" i="30" s="1"/>
  <c r="O111" i="31"/>
  <c r="O108" i="23"/>
  <c r="P111" i="31" s="1"/>
  <c r="N10" i="21"/>
  <c r="N109" i="21" s="1"/>
  <c r="O104" i="30"/>
  <c r="O161" i="22"/>
  <c r="P104" i="30" s="1"/>
  <c r="R116" i="16"/>
  <c r="R123" i="16"/>
  <c r="N18" i="21"/>
  <c r="O116" i="16"/>
  <c r="N18" i="22"/>
  <c r="N116" i="16"/>
  <c r="Q116" i="16" s="1"/>
  <c r="P116" i="16"/>
  <c r="N18" i="24"/>
  <c r="N18" i="23"/>
  <c r="N11" i="21"/>
  <c r="O85" i="29" s="1"/>
  <c r="P85" i="29" s="1"/>
  <c r="N123" i="16"/>
  <c r="Q123" i="16" s="1"/>
  <c r="P123" i="16"/>
  <c r="O123" i="16"/>
  <c r="O111" i="32"/>
  <c r="P111" i="32" s="1"/>
  <c r="O108" i="24"/>
  <c r="O57" i="21"/>
  <c r="R60" i="16"/>
  <c r="O60" i="16"/>
  <c r="P60" i="16"/>
  <c r="N60" i="16"/>
  <c r="Q60" i="16" s="1"/>
  <c r="O104" i="32"/>
  <c r="P104" i="32" s="1"/>
  <c r="O161" i="24"/>
  <c r="N95" i="16"/>
  <c r="Q95" i="16" s="1"/>
  <c r="O95" i="16"/>
  <c r="R95" i="16"/>
  <c r="P95" i="16"/>
  <c r="L28" i="22"/>
  <c r="L171" i="22"/>
  <c r="L80" i="22"/>
  <c r="L119" i="22"/>
  <c r="L106" i="22"/>
  <c r="L169" i="22"/>
  <c r="L172" i="22" s="1"/>
  <c r="M119" i="30" s="1"/>
  <c r="L109" i="22"/>
  <c r="L27" i="22"/>
  <c r="L118" i="22"/>
  <c r="M22" i="31"/>
  <c r="L150" i="23"/>
  <c r="M59" i="31" s="1"/>
  <c r="L113" i="23"/>
  <c r="L114" i="23" s="1"/>
  <c r="M118" i="31" s="1"/>
  <c r="L165" i="23"/>
  <c r="M83" i="31" s="1"/>
  <c r="M3" i="31"/>
  <c r="L153" i="23"/>
  <c r="M112" i="31" s="1"/>
  <c r="M117" i="29"/>
  <c r="L85" i="21"/>
  <c r="M13" i="22"/>
  <c r="M57" i="22" s="1"/>
  <c r="M60" i="22" s="1"/>
  <c r="N116" i="30" s="1"/>
  <c r="L17" i="21"/>
  <c r="L17" i="22"/>
  <c r="L17" i="24"/>
  <c r="L17" i="23"/>
  <c r="L147" i="23"/>
  <c r="M61" i="31" s="1"/>
  <c r="M21" i="31"/>
  <c r="N14" i="22"/>
  <c r="N14" i="21"/>
  <c r="N14" i="23"/>
  <c r="N14" i="24"/>
  <c r="L19" i="23"/>
  <c r="L19" i="24"/>
  <c r="K109" i="16"/>
  <c r="L19" i="22"/>
  <c r="L19" i="21"/>
  <c r="O111" i="29"/>
  <c r="P111" i="29" s="1"/>
  <c r="L82" i="23"/>
  <c r="N170" i="21"/>
  <c r="O170" i="21" s="1"/>
  <c r="J18" i="19"/>
  <c r="J170" i="19"/>
  <c r="K108" i="19"/>
  <c r="L111" i="27" s="1"/>
  <c r="J14" i="19"/>
  <c r="I76" i="15"/>
  <c r="M116" i="25"/>
  <c r="L16" i="17"/>
  <c r="K117" i="26"/>
  <c r="J85" i="18"/>
  <c r="I98" i="15"/>
  <c r="I99" i="15" s="1"/>
  <c r="I119" i="15"/>
  <c r="J18" i="20" s="1"/>
  <c r="J10" i="20"/>
  <c r="I126" i="15"/>
  <c r="J11" i="20" s="1"/>
  <c r="J97" i="17"/>
  <c r="J98" i="17" s="1"/>
  <c r="I110" i="15"/>
  <c r="K9" i="20"/>
  <c r="J56" i="15"/>
  <c r="J57" i="15" s="1"/>
  <c r="K13" i="19"/>
  <c r="K57" i="19" s="1"/>
  <c r="J12" i="20"/>
  <c r="I63" i="15"/>
  <c r="J168" i="20"/>
  <c r="J11" i="19"/>
  <c r="K116" i="26"/>
  <c r="J16" i="18"/>
  <c r="J138" i="18"/>
  <c r="K39" i="26"/>
  <c r="K40" i="26" s="1"/>
  <c r="J149" i="18"/>
  <c r="K60" i="26" s="1"/>
  <c r="I70" i="15"/>
  <c r="I13" i="15"/>
  <c r="J171" i="19"/>
  <c r="J106" i="19"/>
  <c r="J80" i="19"/>
  <c r="J109" i="19"/>
  <c r="J169" i="19"/>
  <c r="J172" i="19" s="1"/>
  <c r="K119" i="27" s="1"/>
  <c r="J119" i="19"/>
  <c r="J28" i="19"/>
  <c r="J27" i="19"/>
  <c r="J118" i="19"/>
  <c r="K165" i="24" l="1"/>
  <c r="L83" i="32" s="1"/>
  <c r="L3" i="32"/>
  <c r="L110" i="32"/>
  <c r="K153" i="24"/>
  <c r="L112" i="32" s="1"/>
  <c r="K86" i="23"/>
  <c r="K91" i="23" s="1"/>
  <c r="K89" i="23"/>
  <c r="L8" i="31" s="1"/>
  <c r="K20" i="23"/>
  <c r="L78" i="31" s="1"/>
  <c r="K85" i="24"/>
  <c r="K89" i="24" s="1"/>
  <c r="L8" i="32" s="1"/>
  <c r="L7" i="32" s="1"/>
  <c r="K82" i="24"/>
  <c r="K150" i="24"/>
  <c r="L59" i="32" s="1"/>
  <c r="L22" i="32"/>
  <c r="K113" i="24"/>
  <c r="K114" i="24" s="1"/>
  <c r="L118" i="32" s="1"/>
  <c r="K147" i="24"/>
  <c r="L61" i="32" s="1"/>
  <c r="L21" i="32"/>
  <c r="J91" i="16"/>
  <c r="J92" i="16" s="1"/>
  <c r="J78" i="16"/>
  <c r="J84" i="16"/>
  <c r="J85" i="16" s="1"/>
  <c r="J105" i="16"/>
  <c r="O118" i="29"/>
  <c r="O109" i="21"/>
  <c r="P118" i="29" s="1"/>
  <c r="K89" i="16"/>
  <c r="K103" i="16"/>
  <c r="K82" i="16"/>
  <c r="N171" i="21"/>
  <c r="O171" i="21" s="1"/>
  <c r="N27" i="21"/>
  <c r="N28" i="21"/>
  <c r="O28" i="21" s="1"/>
  <c r="N106" i="21"/>
  <c r="N80" i="21"/>
  <c r="N169" i="21"/>
  <c r="N119" i="21"/>
  <c r="N118" i="21"/>
  <c r="M3" i="16"/>
  <c r="R128" i="16"/>
  <c r="R129" i="15"/>
  <c r="L20" i="21"/>
  <c r="M78" i="29" s="1"/>
  <c r="L86" i="21"/>
  <c r="L91" i="21" s="1"/>
  <c r="L89" i="21"/>
  <c r="M8" i="29" s="1"/>
  <c r="M21" i="30"/>
  <c r="L147" i="22"/>
  <c r="M61" i="30" s="1"/>
  <c r="N72" i="23"/>
  <c r="N59" i="23"/>
  <c r="L82" i="22"/>
  <c r="L85" i="22"/>
  <c r="L89" i="22" s="1"/>
  <c r="M8" i="30" s="1"/>
  <c r="N59" i="24"/>
  <c r="N72" i="24"/>
  <c r="M3" i="30"/>
  <c r="L165" i="22"/>
  <c r="M83" i="30" s="1"/>
  <c r="N59" i="21"/>
  <c r="N134" i="21"/>
  <c r="O134" i="21" s="1"/>
  <c r="O138" i="21" s="1"/>
  <c r="N72" i="22"/>
  <c r="N59" i="22"/>
  <c r="L150" i="22"/>
  <c r="M59" i="30" s="1"/>
  <c r="M22" i="30"/>
  <c r="L113" i="22"/>
  <c r="L114" i="22" s="1"/>
  <c r="M118" i="30" s="1"/>
  <c r="M110" i="30"/>
  <c r="L153" i="22"/>
  <c r="M112" i="30" s="1"/>
  <c r="L84" i="22"/>
  <c r="M4" i="30" s="1"/>
  <c r="I127" i="15"/>
  <c r="J14" i="20"/>
  <c r="I77" i="15"/>
  <c r="I78" i="15" s="1"/>
  <c r="K110" i="27"/>
  <c r="J153" i="19"/>
  <c r="K112" i="27" s="1"/>
  <c r="J151" i="17"/>
  <c r="J100" i="17"/>
  <c r="K65" i="25" s="1"/>
  <c r="K57" i="25"/>
  <c r="J166" i="17"/>
  <c r="K84" i="25" s="1"/>
  <c r="I64" i="15"/>
  <c r="J15" i="20"/>
  <c r="I71" i="15"/>
  <c r="J16" i="19"/>
  <c r="I90" i="15"/>
  <c r="I104" i="15"/>
  <c r="I83" i="15"/>
  <c r="J147" i="19"/>
  <c r="K61" i="27" s="1"/>
  <c r="K21" i="27"/>
  <c r="K13" i="20"/>
  <c r="K57" i="20" s="1"/>
  <c r="J89" i="18"/>
  <c r="K8" i="26" s="1"/>
  <c r="J20" i="18"/>
  <c r="K78" i="26" s="1"/>
  <c r="J86" i="18"/>
  <c r="J59" i="19"/>
  <c r="J72" i="19"/>
  <c r="I120" i="15"/>
  <c r="K108" i="20"/>
  <c r="L111" i="28" s="1"/>
  <c r="J170" i="20"/>
  <c r="J82" i="19"/>
  <c r="J171" i="20"/>
  <c r="J28" i="20"/>
  <c r="J119" i="20"/>
  <c r="J80" i="20"/>
  <c r="J169" i="20"/>
  <c r="J172" i="20" s="1"/>
  <c r="K119" i="28" s="1"/>
  <c r="J109" i="20"/>
  <c r="J27" i="20"/>
  <c r="J106" i="20"/>
  <c r="J118" i="20"/>
  <c r="K22" i="27"/>
  <c r="J150" i="19"/>
  <c r="K59" i="27" s="1"/>
  <c r="J113" i="19"/>
  <c r="J114" i="19" s="1"/>
  <c r="K118" i="27" s="1"/>
  <c r="J165" i="19"/>
  <c r="K83" i="27" s="1"/>
  <c r="K3" i="27"/>
  <c r="K85" i="27"/>
  <c r="K106" i="25"/>
  <c r="K12" i="25"/>
  <c r="K13" i="25" s="1"/>
  <c r="K14" i="25" s="1"/>
  <c r="K85" i="28"/>
  <c r="K20" i="24" l="1"/>
  <c r="L78" i="32" s="1"/>
  <c r="K86" i="24"/>
  <c r="K91" i="24" s="1"/>
  <c r="K97" i="24" s="1"/>
  <c r="L106" i="32" s="1"/>
  <c r="K97" i="23"/>
  <c r="K98" i="23" s="1"/>
  <c r="L9" i="32"/>
  <c r="L11" i="32" s="1"/>
  <c r="L7" i="31"/>
  <c r="L9" i="31"/>
  <c r="L11" i="31" s="1"/>
  <c r="J112" i="16"/>
  <c r="J113" i="16" s="1"/>
  <c r="J106" i="16"/>
  <c r="N134" i="24"/>
  <c r="O134" i="24" s="1"/>
  <c r="O138" i="24" s="1"/>
  <c r="O72" i="24"/>
  <c r="O119" i="21"/>
  <c r="N147" i="21"/>
  <c r="O21" i="29"/>
  <c r="P21" i="29" s="1"/>
  <c r="O115" i="30"/>
  <c r="O59" i="22"/>
  <c r="P115" i="30" s="1"/>
  <c r="O59" i="21"/>
  <c r="N60" i="21"/>
  <c r="O115" i="32"/>
  <c r="P115" i="32" s="1"/>
  <c r="O59" i="24"/>
  <c r="O169" i="21"/>
  <c r="N172" i="21"/>
  <c r="O27" i="21"/>
  <c r="P3" i="29" s="1"/>
  <c r="N165" i="21"/>
  <c r="O3" i="29"/>
  <c r="K110" i="16"/>
  <c r="N134" i="22"/>
  <c r="O134" i="22" s="1"/>
  <c r="O138" i="22" s="1"/>
  <c r="O72" i="22"/>
  <c r="O115" i="31"/>
  <c r="O59" i="23"/>
  <c r="P115" i="31" s="1"/>
  <c r="O80" i="21"/>
  <c r="N82" i="21"/>
  <c r="O82" i="21" s="1"/>
  <c r="N134" i="23"/>
  <c r="O134" i="23" s="1"/>
  <c r="O138" i="23" s="1"/>
  <c r="O72" i="23"/>
  <c r="O118" i="21"/>
  <c r="N150" i="21"/>
  <c r="N113" i="21"/>
  <c r="O113" i="21" s="1"/>
  <c r="O114" i="21" s="1"/>
  <c r="O22" i="29"/>
  <c r="P22" i="29" s="1"/>
  <c r="O106" i="21"/>
  <c r="O110" i="29"/>
  <c r="P110" i="29" s="1"/>
  <c r="N153" i="21"/>
  <c r="L86" i="22"/>
  <c r="L91" i="22" s="1"/>
  <c r="L97" i="22" s="1"/>
  <c r="L98" i="22" s="1"/>
  <c r="N71" i="21"/>
  <c r="N138" i="21"/>
  <c r="M9" i="30"/>
  <c r="M11" i="30" s="1"/>
  <c r="M7" i="30"/>
  <c r="M7" i="29"/>
  <c r="M9" i="29"/>
  <c r="M11" i="29" s="1"/>
  <c r="N84" i="21"/>
  <c r="O115" i="29"/>
  <c r="P115" i="29" s="1"/>
  <c r="L97" i="21"/>
  <c r="L20" i="22"/>
  <c r="M78" i="30" s="1"/>
  <c r="K68" i="25"/>
  <c r="L67" i="25" s="1"/>
  <c r="J117" i="17"/>
  <c r="K20" i="25" s="1"/>
  <c r="K23" i="25" s="1"/>
  <c r="K33" i="25" s="1"/>
  <c r="J141" i="17"/>
  <c r="K49" i="25" s="1"/>
  <c r="K50" i="25" s="1"/>
  <c r="K52" i="25" s="1"/>
  <c r="J102" i="17"/>
  <c r="J19" i="18"/>
  <c r="J91" i="18"/>
  <c r="J19" i="19"/>
  <c r="I111" i="15"/>
  <c r="K3" i="28"/>
  <c r="J165" i="20"/>
  <c r="K83" i="28" s="1"/>
  <c r="J75" i="20"/>
  <c r="J77" i="20"/>
  <c r="K117" i="28" s="1"/>
  <c r="K115" i="27"/>
  <c r="J60" i="19"/>
  <c r="K116" i="27" s="1"/>
  <c r="J82" i="20"/>
  <c r="J84" i="19"/>
  <c r="K4" i="27" s="1"/>
  <c r="K7" i="26"/>
  <c r="K9" i="26"/>
  <c r="K11" i="26" s="1"/>
  <c r="J17" i="19"/>
  <c r="K22" i="28"/>
  <c r="J150" i="20"/>
  <c r="K59" i="28" s="1"/>
  <c r="J113" i="20"/>
  <c r="J114" i="20" s="1"/>
  <c r="K118" i="28" s="1"/>
  <c r="J16" i="20"/>
  <c r="I91" i="15"/>
  <c r="J17" i="20" s="1"/>
  <c r="I105" i="15"/>
  <c r="I106" i="15" s="1"/>
  <c r="I84" i="15"/>
  <c r="I85" i="15" s="1"/>
  <c r="K21" i="28"/>
  <c r="J147" i="20"/>
  <c r="K61" i="28" s="1"/>
  <c r="J59" i="20"/>
  <c r="J84" i="20" s="1"/>
  <c r="K4" i="28" s="1"/>
  <c r="J72" i="20"/>
  <c r="J134" i="19"/>
  <c r="K71" i="19"/>
  <c r="K88" i="19" s="1"/>
  <c r="K110" i="28"/>
  <c r="J153" i="20"/>
  <c r="K112" i="28" s="1"/>
  <c r="J85" i="19"/>
  <c r="K98" i="24" l="1"/>
  <c r="L57" i="32" s="1"/>
  <c r="L68" i="32" s="1"/>
  <c r="N138" i="22"/>
  <c r="L12" i="32"/>
  <c r="L13" i="32" s="1"/>
  <c r="L14" i="32" s="1"/>
  <c r="N149" i="24"/>
  <c r="O60" i="32" s="1"/>
  <c r="P60" i="32" s="1"/>
  <c r="O39" i="32"/>
  <c r="P39" i="32" s="1"/>
  <c r="O39" i="31"/>
  <c r="O40" i="31" s="1"/>
  <c r="N138" i="23"/>
  <c r="N149" i="23"/>
  <c r="O60" i="31" s="1"/>
  <c r="N114" i="21"/>
  <c r="K166" i="23"/>
  <c r="L84" i="31" s="1"/>
  <c r="L57" i="31"/>
  <c r="L68" i="31" s="1"/>
  <c r="K151" i="23"/>
  <c r="K100" i="23"/>
  <c r="K102" i="23" s="1"/>
  <c r="K112" i="23"/>
  <c r="L12" i="31"/>
  <c r="L13" i="31" s="1"/>
  <c r="L14" i="31" s="1"/>
  <c r="L106" i="31"/>
  <c r="O59" i="29"/>
  <c r="P59" i="29" s="1"/>
  <c r="O150" i="21"/>
  <c r="O119" i="29"/>
  <c r="P119" i="29" s="1"/>
  <c r="M33" i="10" s="1"/>
  <c r="O172" i="21"/>
  <c r="O116" i="29"/>
  <c r="P116" i="29" s="1"/>
  <c r="O60" i="21"/>
  <c r="O39" i="30"/>
  <c r="O61" i="29"/>
  <c r="P61" i="29" s="1"/>
  <c r="O147" i="21"/>
  <c r="O4" i="29"/>
  <c r="O84" i="21"/>
  <c r="P4" i="29" s="1"/>
  <c r="O83" i="29"/>
  <c r="P83" i="29" s="1"/>
  <c r="O165" i="21"/>
  <c r="N138" i="24"/>
  <c r="N149" i="22"/>
  <c r="N88" i="21"/>
  <c r="O88" i="21" s="1"/>
  <c r="O71" i="21"/>
  <c r="O112" i="29"/>
  <c r="P112" i="29" s="1"/>
  <c r="O153" i="21"/>
  <c r="M57" i="30"/>
  <c r="M68" i="30" s="1"/>
  <c r="L112" i="22"/>
  <c r="M77" i="30" s="1"/>
  <c r="L166" i="22"/>
  <c r="M84" i="30" s="1"/>
  <c r="L100" i="22"/>
  <c r="L141" i="22" s="1"/>
  <c r="L151" i="22"/>
  <c r="M106" i="29"/>
  <c r="M12" i="29"/>
  <c r="M13" i="29" s="1"/>
  <c r="M14" i="29" s="1"/>
  <c r="L98" i="21"/>
  <c r="M106" i="30"/>
  <c r="M12" i="30"/>
  <c r="M13" i="30" s="1"/>
  <c r="M14" i="30" s="1"/>
  <c r="J142" i="17"/>
  <c r="J144" i="17" s="1"/>
  <c r="K7" i="17"/>
  <c r="J17" i="15" s="1"/>
  <c r="J120" i="17"/>
  <c r="J129" i="17" s="1"/>
  <c r="J111" i="17" s="1"/>
  <c r="K76" i="25" s="1"/>
  <c r="K66" i="25"/>
  <c r="I92" i="15"/>
  <c r="J85" i="20"/>
  <c r="J89" i="20" s="1"/>
  <c r="K8" i="28" s="1"/>
  <c r="K7" i="28" s="1"/>
  <c r="K115" i="28"/>
  <c r="J60" i="20"/>
  <c r="K116" i="28" s="1"/>
  <c r="K71" i="20"/>
  <c r="K88" i="20" s="1"/>
  <c r="J134" i="20"/>
  <c r="J97" i="18"/>
  <c r="J98" i="18" s="1"/>
  <c r="J149" i="19"/>
  <c r="K60" i="27" s="1"/>
  <c r="J138" i="19"/>
  <c r="K39" i="27"/>
  <c r="K40" i="27" s="1"/>
  <c r="J19" i="20"/>
  <c r="I112" i="15"/>
  <c r="I113" i="15" s="1"/>
  <c r="J89" i="19"/>
  <c r="K8" i="27" s="1"/>
  <c r="J86" i="19"/>
  <c r="J91" i="19" s="1"/>
  <c r="J20" i="19"/>
  <c r="K78" i="27" s="1"/>
  <c r="K112" i="24" l="1"/>
  <c r="L77" i="32" s="1"/>
  <c r="K166" i="24"/>
  <c r="L84" i="32" s="1"/>
  <c r="P39" i="31"/>
  <c r="P40" i="31" s="1"/>
  <c r="K100" i="24"/>
  <c r="K117" i="24" s="1"/>
  <c r="K120" i="24" s="1"/>
  <c r="K129" i="24" s="1"/>
  <c r="K111" i="24" s="1"/>
  <c r="L76" i="32" s="1"/>
  <c r="K151" i="24"/>
  <c r="L117" i="22"/>
  <c r="L120" i="22" s="1"/>
  <c r="L129" i="22" s="1"/>
  <c r="O149" i="24"/>
  <c r="O149" i="23"/>
  <c r="P60" i="31" s="1"/>
  <c r="O40" i="32"/>
  <c r="P40" i="32" s="1"/>
  <c r="K141" i="23"/>
  <c r="K117" i="23"/>
  <c r="M67" i="31"/>
  <c r="L66" i="31"/>
  <c r="M67" i="32"/>
  <c r="L66" i="32"/>
  <c r="L77" i="31"/>
  <c r="K154" i="23"/>
  <c r="O60" i="30"/>
  <c r="O149" i="22"/>
  <c r="P60" i="30" s="1"/>
  <c r="O40" i="30"/>
  <c r="P39" i="30"/>
  <c r="P40" i="30" s="1"/>
  <c r="L102" i="22"/>
  <c r="M49" i="30"/>
  <c r="M50" i="30" s="1"/>
  <c r="M52" i="30" s="1"/>
  <c r="L142" i="22"/>
  <c r="L151" i="21"/>
  <c r="L166" i="21"/>
  <c r="M84" i="29" s="1"/>
  <c r="L100" i="21"/>
  <c r="M65" i="29" s="1"/>
  <c r="M57" i="29"/>
  <c r="M66" i="30"/>
  <c r="N67" i="30"/>
  <c r="J110" i="17"/>
  <c r="K75" i="25" s="1"/>
  <c r="K48" i="10" s="1"/>
  <c r="J112" i="17"/>
  <c r="J154" i="17" s="1"/>
  <c r="J143" i="17"/>
  <c r="J145" i="17"/>
  <c r="J20" i="20"/>
  <c r="K78" i="28" s="1"/>
  <c r="K9" i="28"/>
  <c r="K11" i="28" s="1"/>
  <c r="J86" i="20"/>
  <c r="J91" i="20" s="1"/>
  <c r="J97" i="20" s="1"/>
  <c r="J98" i="20" s="1"/>
  <c r="J100" i="18"/>
  <c r="J117" i="18" s="1"/>
  <c r="K57" i="26"/>
  <c r="K68" i="26" s="1"/>
  <c r="J166" i="18"/>
  <c r="K84" i="26" s="1"/>
  <c r="J112" i="18"/>
  <c r="J151" i="18"/>
  <c r="K39" i="28"/>
  <c r="K40" i="28" s="1"/>
  <c r="J138" i="20"/>
  <c r="J149" i="20"/>
  <c r="K60" i="28" s="1"/>
  <c r="J97" i="19"/>
  <c r="J98" i="19" s="1"/>
  <c r="J67" i="15"/>
  <c r="J124" i="16"/>
  <c r="J24" i="15"/>
  <c r="L29" i="15"/>
  <c r="K7" i="27"/>
  <c r="K9" i="27"/>
  <c r="K11" i="27" s="1"/>
  <c r="K12" i="26"/>
  <c r="K13" i="26" s="1"/>
  <c r="K14" i="26" s="1"/>
  <c r="K106" i="26"/>
  <c r="K102" i="24" l="1"/>
  <c r="K154" i="24" s="1"/>
  <c r="K155" i="24" s="1"/>
  <c r="L82" i="32" s="1"/>
  <c r="L20" i="32"/>
  <c r="L23" i="32" s="1"/>
  <c r="L33" i="32" s="1"/>
  <c r="K141" i="24"/>
  <c r="K142" i="24" s="1"/>
  <c r="K144" i="24" s="1"/>
  <c r="K145" i="24" s="1"/>
  <c r="L7" i="24"/>
  <c r="K20" i="16" s="1"/>
  <c r="K70" i="16" s="1"/>
  <c r="L15" i="24" s="1"/>
  <c r="L77" i="24" s="1"/>
  <c r="M117" i="32" s="1"/>
  <c r="M7" i="22"/>
  <c r="L18" i="16" s="1"/>
  <c r="L25" i="16" s="1"/>
  <c r="M20" i="30"/>
  <c r="M23" i="30" s="1"/>
  <c r="M33" i="30" s="1"/>
  <c r="L49" i="31"/>
  <c r="L50" i="31" s="1"/>
  <c r="L52" i="31" s="1"/>
  <c r="K142" i="23"/>
  <c r="K155" i="23"/>
  <c r="L82" i="31" s="1"/>
  <c r="L81" i="31"/>
  <c r="L20" i="31"/>
  <c r="L23" i="31" s="1"/>
  <c r="L33" i="31" s="1"/>
  <c r="K120" i="23"/>
  <c r="K129" i="23" s="1"/>
  <c r="K111" i="23" s="1"/>
  <c r="L76" i="31" s="1"/>
  <c r="L7" i="23"/>
  <c r="K19" i="16" s="1"/>
  <c r="L141" i="21"/>
  <c r="M49" i="29" s="1"/>
  <c r="M50" i="29" s="1"/>
  <c r="M52" i="29" s="1"/>
  <c r="L102" i="21"/>
  <c r="L154" i="22"/>
  <c r="L111" i="22"/>
  <c r="M76" i="30" s="1"/>
  <c r="L117" i="21"/>
  <c r="M68" i="29"/>
  <c r="L143" i="22"/>
  <c r="L144" i="22"/>
  <c r="L145" i="22" s="1"/>
  <c r="L110" i="22"/>
  <c r="M75" i="30" s="1"/>
  <c r="K77" i="25"/>
  <c r="J102" i="18"/>
  <c r="J154" i="18" s="1"/>
  <c r="J141" i="18"/>
  <c r="J142" i="18" s="1"/>
  <c r="J120" i="18"/>
  <c r="J129" i="18" s="1"/>
  <c r="K20" i="26"/>
  <c r="K23" i="26" s="1"/>
  <c r="K33" i="26" s="1"/>
  <c r="K7" i="18"/>
  <c r="J36" i="15"/>
  <c r="K8" i="18"/>
  <c r="K30" i="15"/>
  <c r="J48" i="15"/>
  <c r="K11" i="22"/>
  <c r="J112" i="20"/>
  <c r="K57" i="28"/>
  <c r="K68" i="28" s="1"/>
  <c r="J166" i="20"/>
  <c r="K84" i="28" s="1"/>
  <c r="J100" i="20"/>
  <c r="J141" i="20" s="1"/>
  <c r="J151" i="20"/>
  <c r="K106" i="28"/>
  <c r="K12" i="28"/>
  <c r="K13" i="28" s="1"/>
  <c r="K14" i="28" s="1"/>
  <c r="K77" i="26"/>
  <c r="K66" i="26"/>
  <c r="L67" i="26"/>
  <c r="L53" i="15"/>
  <c r="M9" i="17"/>
  <c r="L47" i="15"/>
  <c r="L35" i="15"/>
  <c r="J112" i="19"/>
  <c r="J166" i="19"/>
  <c r="K84" i="27" s="1"/>
  <c r="J100" i="19"/>
  <c r="J102" i="19" s="1"/>
  <c r="K57" i="27"/>
  <c r="K68" i="27" s="1"/>
  <c r="J151" i="19"/>
  <c r="K15" i="17"/>
  <c r="J74" i="15"/>
  <c r="K81" i="25"/>
  <c r="K52" i="10" s="1"/>
  <c r="J155" i="17"/>
  <c r="K82" i="25" s="1"/>
  <c r="K106" i="27"/>
  <c r="K12" i="27"/>
  <c r="K13" i="27" s="1"/>
  <c r="K14" i="27" s="1"/>
  <c r="L81" i="32" l="1"/>
  <c r="K143" i="24"/>
  <c r="K110" i="24"/>
  <c r="L75" i="32" s="1"/>
  <c r="L49" i="32"/>
  <c r="L50" i="32" s="1"/>
  <c r="L52" i="32" s="1"/>
  <c r="L75" i="24"/>
  <c r="L68" i="16"/>
  <c r="M15" i="22" s="1"/>
  <c r="M77" i="22" s="1"/>
  <c r="N117" i="30" s="1"/>
  <c r="L142" i="21"/>
  <c r="L143" i="21" s="1"/>
  <c r="K144" i="23"/>
  <c r="K145" i="23" s="1"/>
  <c r="K143" i="23"/>
  <c r="K110" i="23"/>
  <c r="L75" i="31" s="1"/>
  <c r="K13" i="16"/>
  <c r="K69" i="16"/>
  <c r="K26" i="16"/>
  <c r="L49" i="16"/>
  <c r="L37" i="16"/>
  <c r="M31" i="16"/>
  <c r="M20" i="29"/>
  <c r="M23" i="29" s="1"/>
  <c r="M33" i="29" s="1"/>
  <c r="M7" i="21"/>
  <c r="L120" i="21"/>
  <c r="L129" i="21" s="1"/>
  <c r="L111" i="21" s="1"/>
  <c r="M76" i="29" s="1"/>
  <c r="M81" i="30"/>
  <c r="L155" i="22"/>
  <c r="M82" i="30" s="1"/>
  <c r="M66" i="29"/>
  <c r="N67" i="29"/>
  <c r="K49" i="26"/>
  <c r="K50" i="26" s="1"/>
  <c r="K52" i="26" s="1"/>
  <c r="J117" i="20"/>
  <c r="K7" i="20" s="1"/>
  <c r="J102" i="20"/>
  <c r="J154" i="20" s="1"/>
  <c r="J117" i="19"/>
  <c r="J120" i="19" s="1"/>
  <c r="J129" i="19" s="1"/>
  <c r="J141" i="19"/>
  <c r="K49" i="27" s="1"/>
  <c r="K50" i="27" s="1"/>
  <c r="K52" i="27" s="1"/>
  <c r="K54" i="15"/>
  <c r="L9" i="18"/>
  <c r="K66" i="28"/>
  <c r="L67" i="28"/>
  <c r="K168" i="18"/>
  <c r="J143" i="18"/>
  <c r="J144" i="18"/>
  <c r="J145" i="18" s="1"/>
  <c r="J110" i="18"/>
  <c r="K75" i="26" s="1"/>
  <c r="J61" i="15"/>
  <c r="K12" i="18"/>
  <c r="K77" i="27"/>
  <c r="J154" i="19"/>
  <c r="L116" i="15"/>
  <c r="M161" i="20"/>
  <c r="N104" i="28" s="1"/>
  <c r="M161" i="19"/>
  <c r="N104" i="27" s="1"/>
  <c r="M161" i="18"/>
  <c r="N104" i="26" s="1"/>
  <c r="L95" i="15"/>
  <c r="M161" i="17"/>
  <c r="N104" i="25" s="1"/>
  <c r="L123" i="15"/>
  <c r="K81" i="26"/>
  <c r="J155" i="18"/>
  <c r="K82" i="26" s="1"/>
  <c r="K77" i="28"/>
  <c r="J88" i="15"/>
  <c r="J102" i="15"/>
  <c r="J81" i="15"/>
  <c r="K66" i="27"/>
  <c r="L67" i="27"/>
  <c r="M108" i="17"/>
  <c r="N111" i="25" s="1"/>
  <c r="L85" i="30"/>
  <c r="J18" i="15"/>
  <c r="J117" i="15"/>
  <c r="K10" i="18"/>
  <c r="J96" i="15"/>
  <c r="J124" i="15"/>
  <c r="L60" i="15"/>
  <c r="M12" i="17"/>
  <c r="M23" i="15"/>
  <c r="K49" i="28"/>
  <c r="K50" i="28" s="1"/>
  <c r="K52" i="28" s="1"/>
  <c r="J142" i="20"/>
  <c r="K75" i="17"/>
  <c r="K77" i="17"/>
  <c r="M13" i="17"/>
  <c r="M57" i="17" s="1"/>
  <c r="J111" i="18"/>
  <c r="K76" i="26" s="1"/>
  <c r="M75" i="22" l="1"/>
  <c r="L110" i="21"/>
  <c r="M75" i="29" s="1"/>
  <c r="M49" i="10" s="1"/>
  <c r="L112" i="21"/>
  <c r="M77" i="29" s="1"/>
  <c r="L144" i="21"/>
  <c r="L145" i="21" s="1"/>
  <c r="P31" i="16"/>
  <c r="N31" i="16"/>
  <c r="Q31" i="16" s="1"/>
  <c r="R31" i="16"/>
  <c r="O31" i="16"/>
  <c r="K50" i="16"/>
  <c r="L32" i="16"/>
  <c r="L56" i="16" s="1"/>
  <c r="K38" i="16"/>
  <c r="K71" i="16"/>
  <c r="L15" i="23"/>
  <c r="K76" i="16"/>
  <c r="M55" i="16"/>
  <c r="M10" i="23"/>
  <c r="L97" i="16"/>
  <c r="L118" i="16"/>
  <c r="L17" i="16"/>
  <c r="L62" i="16"/>
  <c r="M12" i="23"/>
  <c r="M170" i="23" s="1"/>
  <c r="J142" i="19"/>
  <c r="J144" i="19" s="1"/>
  <c r="J145" i="19" s="1"/>
  <c r="J120" i="20"/>
  <c r="J129" i="20" s="1"/>
  <c r="J111" i="20" s="1"/>
  <c r="K76" i="28" s="1"/>
  <c r="K20" i="28"/>
  <c r="K23" i="28" s="1"/>
  <c r="K33" i="28" s="1"/>
  <c r="K20" i="27"/>
  <c r="K23" i="27" s="1"/>
  <c r="K33" i="27" s="1"/>
  <c r="K7" i="19"/>
  <c r="J19" i="15" s="1"/>
  <c r="M170" i="17"/>
  <c r="J155" i="20"/>
  <c r="K82" i="28" s="1"/>
  <c r="K81" i="28"/>
  <c r="K170" i="18"/>
  <c r="J143" i="20"/>
  <c r="J110" i="20"/>
  <c r="K75" i="28" s="1"/>
  <c r="J144" i="20"/>
  <c r="K11" i="18"/>
  <c r="J25" i="15"/>
  <c r="J68" i="15"/>
  <c r="J75" i="15" s="1"/>
  <c r="J125" i="16"/>
  <c r="J20" i="15"/>
  <c r="J70" i="15" s="1"/>
  <c r="K15" i="20" s="1"/>
  <c r="L108" i="18"/>
  <c r="M111" i="26" s="1"/>
  <c r="K109" i="18"/>
  <c r="K28" i="18"/>
  <c r="K80" i="18"/>
  <c r="K171" i="18"/>
  <c r="K27" i="18"/>
  <c r="K169" i="18"/>
  <c r="K172" i="18" s="1"/>
  <c r="K119" i="18"/>
  <c r="K106" i="18"/>
  <c r="K118" i="18"/>
  <c r="K81" i="27"/>
  <c r="J155" i="19"/>
  <c r="K82" i="27" s="1"/>
  <c r="J111" i="19"/>
  <c r="K76" i="27" s="1"/>
  <c r="M14" i="17"/>
  <c r="K14" i="18"/>
  <c r="L117" i="25"/>
  <c r="K85" i="17"/>
  <c r="J109" i="15"/>
  <c r="M11" i="17"/>
  <c r="N8" i="17"/>
  <c r="P23" i="15"/>
  <c r="N23" i="15"/>
  <c r="Q23" i="15" s="1"/>
  <c r="R23" i="15"/>
  <c r="O23" i="15"/>
  <c r="M10" i="17"/>
  <c r="L13" i="18"/>
  <c r="L57" i="18" s="1"/>
  <c r="L154" i="21" l="1"/>
  <c r="M81" i="29" s="1"/>
  <c r="M53" i="10" s="1"/>
  <c r="K119" i="16"/>
  <c r="K120" i="16" s="1"/>
  <c r="L10" i="24"/>
  <c r="K98" i="16"/>
  <c r="K99" i="16" s="1"/>
  <c r="K104" i="16"/>
  <c r="K83" i="16"/>
  <c r="K90" i="16"/>
  <c r="M13" i="24"/>
  <c r="M57" i="24" s="1"/>
  <c r="M60" i="24" s="1"/>
  <c r="N116" i="32" s="1"/>
  <c r="L57" i="16"/>
  <c r="N55" i="16"/>
  <c r="Q55" i="16" s="1"/>
  <c r="O55" i="16"/>
  <c r="P55" i="16"/>
  <c r="R55" i="16"/>
  <c r="L77" i="23"/>
  <c r="L75" i="23"/>
  <c r="K63" i="16"/>
  <c r="L12" i="24"/>
  <c r="L170" i="24" s="1"/>
  <c r="N13" i="23"/>
  <c r="N57" i="23" s="1"/>
  <c r="L24" i="16"/>
  <c r="L67" i="16"/>
  <c r="M106" i="23"/>
  <c r="M80" i="23"/>
  <c r="M171" i="23"/>
  <c r="M119" i="23"/>
  <c r="M169" i="23"/>
  <c r="M172" i="23" s="1"/>
  <c r="N119" i="31" s="1"/>
  <c r="M28" i="23"/>
  <c r="M109" i="23"/>
  <c r="M27" i="23"/>
  <c r="M118" i="23"/>
  <c r="J143" i="19"/>
  <c r="J110" i="19"/>
  <c r="K75" i="27" s="1"/>
  <c r="J145" i="20"/>
  <c r="J13" i="15"/>
  <c r="K82" i="18"/>
  <c r="N85" i="25"/>
  <c r="M106" i="17"/>
  <c r="M109" i="17"/>
  <c r="N118" i="25" s="1"/>
  <c r="M169" i="17"/>
  <c r="M172" i="17" s="1"/>
  <c r="M27" i="17"/>
  <c r="M119" i="17"/>
  <c r="M171" i="17"/>
  <c r="M80" i="17"/>
  <c r="M28" i="17"/>
  <c r="M118" i="17"/>
  <c r="M59" i="17"/>
  <c r="M134" i="17"/>
  <c r="K86" i="17"/>
  <c r="K20" i="17"/>
  <c r="L78" i="25" s="1"/>
  <c r="K89" i="17"/>
  <c r="L8" i="25" s="1"/>
  <c r="L22" i="26"/>
  <c r="K150" i="18"/>
  <c r="L59" i="26" s="1"/>
  <c r="K113" i="18"/>
  <c r="K114" i="18" s="1"/>
  <c r="L118" i="26" s="1"/>
  <c r="J26" i="15"/>
  <c r="J69" i="15"/>
  <c r="K15" i="19" s="1"/>
  <c r="J126" i="16"/>
  <c r="K11" i="24" s="1"/>
  <c r="K59" i="18"/>
  <c r="K72" i="18"/>
  <c r="K18" i="18"/>
  <c r="L119" i="26"/>
  <c r="K8" i="19"/>
  <c r="J37" i="15"/>
  <c r="J49" i="15"/>
  <c r="K31" i="15"/>
  <c r="K77" i="20"/>
  <c r="L117" i="28" s="1"/>
  <c r="K75" i="20"/>
  <c r="J89" i="15"/>
  <c r="J82" i="15"/>
  <c r="J103" i="15"/>
  <c r="L110" i="26"/>
  <c r="K153" i="18"/>
  <c r="L112" i="26" s="1"/>
  <c r="K11" i="23"/>
  <c r="L21" i="26"/>
  <c r="K147" i="18"/>
  <c r="L61" i="26" s="1"/>
  <c r="K15" i="18"/>
  <c r="K17" i="18"/>
  <c r="L3" i="26"/>
  <c r="K165" i="18"/>
  <c r="L83" i="26" s="1"/>
  <c r="N168" i="17"/>
  <c r="O168" i="17" s="1"/>
  <c r="L85" i="26"/>
  <c r="L155" i="21" l="1"/>
  <c r="M82" i="29" s="1"/>
  <c r="N60" i="23"/>
  <c r="O57" i="23"/>
  <c r="K111" i="16"/>
  <c r="K77" i="16"/>
  <c r="K64" i="16"/>
  <c r="L28" i="24"/>
  <c r="L84" i="24" s="1"/>
  <c r="M4" i="32" s="1"/>
  <c r="L171" i="24"/>
  <c r="L27" i="24"/>
  <c r="L80" i="24"/>
  <c r="L118" i="24"/>
  <c r="L106" i="24"/>
  <c r="L169" i="24"/>
  <c r="L172" i="24" s="1"/>
  <c r="M119" i="32" s="1"/>
  <c r="L119" i="24"/>
  <c r="L109" i="24"/>
  <c r="M117" i="31"/>
  <c r="L85" i="23"/>
  <c r="M84" i="23"/>
  <c r="N4" i="31" s="1"/>
  <c r="M82" i="23"/>
  <c r="L48" i="16"/>
  <c r="L36" i="16"/>
  <c r="M30" i="16"/>
  <c r="M150" i="23"/>
  <c r="N59" i="31" s="1"/>
  <c r="N22" i="31"/>
  <c r="M113" i="23"/>
  <c r="M114" i="23" s="1"/>
  <c r="N118" i="31" s="1"/>
  <c r="N110" i="31"/>
  <c r="M153" i="23"/>
  <c r="N112" i="31" s="1"/>
  <c r="M15" i="21"/>
  <c r="L74" i="16"/>
  <c r="N3" i="31"/>
  <c r="M165" i="23"/>
  <c r="N83" i="31" s="1"/>
  <c r="M147" i="23"/>
  <c r="N61" i="31" s="1"/>
  <c r="N21" i="31"/>
  <c r="J71" i="15"/>
  <c r="J127" i="16"/>
  <c r="M138" i="17"/>
  <c r="M71" i="17"/>
  <c r="M88" i="17" s="1"/>
  <c r="M17" i="17"/>
  <c r="N3" i="25"/>
  <c r="M165" i="17"/>
  <c r="N83" i="25" s="1"/>
  <c r="L85" i="31"/>
  <c r="K134" i="18"/>
  <c r="L71" i="18"/>
  <c r="L88" i="18" s="1"/>
  <c r="N115" i="25"/>
  <c r="M60" i="17"/>
  <c r="M18" i="17"/>
  <c r="N119" i="25"/>
  <c r="L115" i="26"/>
  <c r="K60" i="18"/>
  <c r="N22" i="25"/>
  <c r="M150" i="17"/>
  <c r="N59" i="25" s="1"/>
  <c r="M113" i="17"/>
  <c r="M114" i="17" s="1"/>
  <c r="K55" i="15"/>
  <c r="L9" i="19"/>
  <c r="M84" i="17"/>
  <c r="N4" i="25" s="1"/>
  <c r="J62" i="15"/>
  <c r="K12" i="19"/>
  <c r="K75" i="18"/>
  <c r="K77" i="18"/>
  <c r="J110" i="15"/>
  <c r="J97" i="15"/>
  <c r="J118" i="15"/>
  <c r="J125" i="15"/>
  <c r="K10" i="19"/>
  <c r="K8" i="20"/>
  <c r="J38" i="15"/>
  <c r="J50" i="15"/>
  <c r="K32" i="15"/>
  <c r="L7" i="25"/>
  <c r="L9" i="25"/>
  <c r="L11" i="25" s="1"/>
  <c r="M82" i="17"/>
  <c r="L85" i="32"/>
  <c r="N110" i="25"/>
  <c r="M153" i="17"/>
  <c r="N112" i="25" s="1"/>
  <c r="K75" i="19"/>
  <c r="K77" i="19"/>
  <c r="L117" i="27" s="1"/>
  <c r="K168" i="19"/>
  <c r="K84" i="18"/>
  <c r="L4" i="26" s="1"/>
  <c r="K19" i="17"/>
  <c r="K91" i="17"/>
  <c r="N21" i="25"/>
  <c r="M147" i="17"/>
  <c r="N61" i="25" s="1"/>
  <c r="L113" i="24" l="1"/>
  <c r="L114" i="24" s="1"/>
  <c r="M118" i="32" s="1"/>
  <c r="M22" i="32"/>
  <c r="L150" i="24"/>
  <c r="M59" i="32" s="1"/>
  <c r="L153" i="24"/>
  <c r="M112" i="32" s="1"/>
  <c r="M110" i="32"/>
  <c r="M21" i="32"/>
  <c r="L147" i="24"/>
  <c r="M61" i="32" s="1"/>
  <c r="L82" i="24"/>
  <c r="L85" i="24"/>
  <c r="L89" i="24" s="1"/>
  <c r="M8" i="32" s="1"/>
  <c r="M7" i="32" s="1"/>
  <c r="L20" i="23"/>
  <c r="M78" i="31" s="1"/>
  <c r="L86" i="23"/>
  <c r="L91" i="23" s="1"/>
  <c r="L97" i="23" s="1"/>
  <c r="L89" i="23"/>
  <c r="M8" i="31" s="1"/>
  <c r="L165" i="24"/>
  <c r="M83" i="32" s="1"/>
  <c r="M3" i="32"/>
  <c r="K91" i="16"/>
  <c r="K92" i="16" s="1"/>
  <c r="K105" i="16"/>
  <c r="K78" i="16"/>
  <c r="K84" i="16"/>
  <c r="K85" i="16" s="1"/>
  <c r="O116" i="31"/>
  <c r="O60" i="23"/>
  <c r="P116" i="31" s="1"/>
  <c r="R30" i="16"/>
  <c r="N30" i="16"/>
  <c r="Q30" i="16" s="1"/>
  <c r="P30" i="16"/>
  <c r="O30" i="16"/>
  <c r="L61" i="16"/>
  <c r="M12" i="22"/>
  <c r="M170" i="22" s="1"/>
  <c r="M77" i="21"/>
  <c r="M75" i="21"/>
  <c r="M54" i="16"/>
  <c r="M16" i="22"/>
  <c r="L88" i="16"/>
  <c r="M16" i="23"/>
  <c r="M16" i="24"/>
  <c r="M16" i="21"/>
  <c r="L81" i="16"/>
  <c r="L102" i="16"/>
  <c r="M10" i="22"/>
  <c r="L117" i="16"/>
  <c r="L96" i="16"/>
  <c r="J63" i="15"/>
  <c r="J64" i="15" s="1"/>
  <c r="K12" i="20"/>
  <c r="K168" i="20"/>
  <c r="K106" i="19"/>
  <c r="K109" i="19"/>
  <c r="K171" i="19"/>
  <c r="K28" i="19"/>
  <c r="K119" i="19"/>
  <c r="K27" i="19"/>
  <c r="K80" i="19"/>
  <c r="K169" i="19"/>
  <c r="K172" i="19" s="1"/>
  <c r="L119" i="27" s="1"/>
  <c r="K118" i="19"/>
  <c r="K11" i="19"/>
  <c r="L13" i="19"/>
  <c r="L57" i="19" s="1"/>
  <c r="K18" i="19"/>
  <c r="K170" i="19"/>
  <c r="K97" i="17"/>
  <c r="K98" i="17" s="1"/>
  <c r="K14" i="19"/>
  <c r="J76" i="15"/>
  <c r="N116" i="25"/>
  <c r="M16" i="17"/>
  <c r="J119" i="15"/>
  <c r="K18" i="20" s="1"/>
  <c r="J98" i="15"/>
  <c r="J99" i="15" s="1"/>
  <c r="J126" i="15"/>
  <c r="K11" i="20" s="1"/>
  <c r="K10" i="20"/>
  <c r="L108" i="19"/>
  <c r="M111" i="27" s="1"/>
  <c r="K149" i="18"/>
  <c r="L60" i="26" s="1"/>
  <c r="L39" i="26"/>
  <c r="L40" i="26" s="1"/>
  <c r="K138" i="18"/>
  <c r="L117" i="26"/>
  <c r="K85" i="18"/>
  <c r="K56" i="15"/>
  <c r="L9" i="20"/>
  <c r="K16" i="18"/>
  <c r="L116" i="26"/>
  <c r="L86" i="24" l="1"/>
  <c r="L91" i="24" s="1"/>
  <c r="L97" i="24" s="1"/>
  <c r="L98" i="24" s="1"/>
  <c r="L20" i="24"/>
  <c r="M78" i="32" s="1"/>
  <c r="L98" i="23"/>
  <c r="M12" i="31"/>
  <c r="M106" i="31"/>
  <c r="K112" i="16"/>
  <c r="K113" i="16" s="1"/>
  <c r="K106" i="16"/>
  <c r="M9" i="32"/>
  <c r="M11" i="32" s="1"/>
  <c r="M7" i="31"/>
  <c r="M9" i="31"/>
  <c r="M11" i="31" s="1"/>
  <c r="R54" i="16"/>
  <c r="N54" i="16"/>
  <c r="Q54" i="16" s="1"/>
  <c r="O54" i="16"/>
  <c r="P54" i="16"/>
  <c r="L75" i="16"/>
  <c r="M17" i="21"/>
  <c r="M17" i="22"/>
  <c r="M17" i="23"/>
  <c r="M17" i="24"/>
  <c r="N13" i="22"/>
  <c r="N57" i="22" s="1"/>
  <c r="N117" i="29"/>
  <c r="M85" i="21"/>
  <c r="M169" i="22"/>
  <c r="M172" i="22" s="1"/>
  <c r="N119" i="30" s="1"/>
  <c r="M171" i="22"/>
  <c r="M106" i="22"/>
  <c r="M28" i="22"/>
  <c r="M109" i="22"/>
  <c r="M119" i="22"/>
  <c r="M27" i="22"/>
  <c r="M80" i="22"/>
  <c r="M118" i="22"/>
  <c r="M19" i="22"/>
  <c r="M19" i="21"/>
  <c r="M19" i="23"/>
  <c r="L109" i="16"/>
  <c r="M19" i="24"/>
  <c r="J127" i="15"/>
  <c r="J120" i="15"/>
  <c r="K109" i="20"/>
  <c r="K171" i="20"/>
  <c r="K119" i="20"/>
  <c r="K28" i="20"/>
  <c r="K106" i="20"/>
  <c r="K80" i="20"/>
  <c r="K27" i="20"/>
  <c r="K169" i="20"/>
  <c r="K172" i="20" s="1"/>
  <c r="L119" i="28" s="1"/>
  <c r="K118" i="20"/>
  <c r="L85" i="27"/>
  <c r="J90" i="15"/>
  <c r="K16" i="19"/>
  <c r="J83" i="15"/>
  <c r="J104" i="15"/>
  <c r="K153" i="19"/>
  <c r="L112" i="27" s="1"/>
  <c r="L110" i="27"/>
  <c r="K59" i="19"/>
  <c r="K85" i="19" s="1"/>
  <c r="K89" i="19" s="1"/>
  <c r="L8" i="27" s="1"/>
  <c r="K72" i="19"/>
  <c r="L85" i="28"/>
  <c r="L22" i="27"/>
  <c r="K150" i="19"/>
  <c r="L59" i="27" s="1"/>
  <c r="K113" i="19"/>
  <c r="K114" i="19" s="1"/>
  <c r="L118" i="27" s="1"/>
  <c r="L108" i="20"/>
  <c r="M111" i="28" s="1"/>
  <c r="L13" i="20"/>
  <c r="L57" i="20" s="1"/>
  <c r="K57" i="15"/>
  <c r="K82" i="19"/>
  <c r="K151" i="17"/>
  <c r="L57" i="25"/>
  <c r="K100" i="17"/>
  <c r="L65" i="25" s="1"/>
  <c r="K166" i="17"/>
  <c r="L84" i="25" s="1"/>
  <c r="K165" i="19"/>
  <c r="L83" i="27" s="1"/>
  <c r="L3" i="27"/>
  <c r="K170" i="20"/>
  <c r="K89" i="18"/>
  <c r="L8" i="26" s="1"/>
  <c r="K20" i="18"/>
  <c r="L78" i="26" s="1"/>
  <c r="K86" i="18"/>
  <c r="L12" i="25"/>
  <c r="L13" i="25" s="1"/>
  <c r="L14" i="25" s="1"/>
  <c r="L106" i="25"/>
  <c r="K147" i="19"/>
  <c r="L61" i="27" s="1"/>
  <c r="L21" i="27"/>
  <c r="K14" i="20"/>
  <c r="J77" i="15"/>
  <c r="M13" i="31" l="1"/>
  <c r="M14" i="31" s="1"/>
  <c r="L100" i="23"/>
  <c r="L117" i="23" s="1"/>
  <c r="L112" i="23"/>
  <c r="M57" i="31"/>
  <c r="M68" i="31" s="1"/>
  <c r="L151" i="23"/>
  <c r="L166" i="23"/>
  <c r="M84" i="31" s="1"/>
  <c r="L100" i="24"/>
  <c r="L117" i="24" s="1"/>
  <c r="M57" i="32"/>
  <c r="M68" i="32" s="1"/>
  <c r="L112" i="24"/>
  <c r="L166" i="24"/>
  <c r="M84" i="32" s="1"/>
  <c r="L151" i="24"/>
  <c r="M106" i="32"/>
  <c r="M12" i="32"/>
  <c r="M13" i="32" s="1"/>
  <c r="M14" i="32" s="1"/>
  <c r="N60" i="22"/>
  <c r="O57" i="22"/>
  <c r="L89" i="16"/>
  <c r="L82" i="16"/>
  <c r="L103" i="16"/>
  <c r="N22" i="30"/>
  <c r="M150" i="22"/>
  <c r="N59" i="30" s="1"/>
  <c r="M113" i="22"/>
  <c r="M114" i="22" s="1"/>
  <c r="N118" i="30" s="1"/>
  <c r="M82" i="22"/>
  <c r="M85" i="22"/>
  <c r="M89" i="22" s="1"/>
  <c r="N8" i="30" s="1"/>
  <c r="M84" i="22"/>
  <c r="N4" i="30" s="1"/>
  <c r="M86" i="21"/>
  <c r="M91" i="21" s="1"/>
  <c r="M20" i="21"/>
  <c r="N78" i="29" s="1"/>
  <c r="M89" i="21"/>
  <c r="N8" i="29" s="1"/>
  <c r="N3" i="30"/>
  <c r="M165" i="22"/>
  <c r="N83" i="30" s="1"/>
  <c r="M153" i="22"/>
  <c r="N112" i="30" s="1"/>
  <c r="N110" i="30"/>
  <c r="N21" i="30"/>
  <c r="M147" i="22"/>
  <c r="N61" i="30" s="1"/>
  <c r="L68" i="25"/>
  <c r="L66" i="25" s="1"/>
  <c r="K141" i="17"/>
  <c r="K142" i="17" s="1"/>
  <c r="K117" i="17"/>
  <c r="L20" i="25" s="1"/>
  <c r="L23" i="25" s="1"/>
  <c r="L33" i="25" s="1"/>
  <c r="L71" i="19"/>
  <c r="L88" i="19" s="1"/>
  <c r="K134" i="19"/>
  <c r="K165" i="20"/>
  <c r="L83" i="28" s="1"/>
  <c r="L3" i="28"/>
  <c r="L115" i="27"/>
  <c r="K60" i="19"/>
  <c r="L116" i="27" s="1"/>
  <c r="K82" i="20"/>
  <c r="L9" i="27"/>
  <c r="L11" i="27" s="1"/>
  <c r="K84" i="19"/>
  <c r="L4" i="27" s="1"/>
  <c r="L7" i="27" s="1"/>
  <c r="L110" i="28"/>
  <c r="K153" i="20"/>
  <c r="L112" i="28" s="1"/>
  <c r="K86" i="19"/>
  <c r="K91" i="19" s="1"/>
  <c r="K72" i="20"/>
  <c r="K59" i="20"/>
  <c r="K84" i="20" s="1"/>
  <c r="L4" i="28" s="1"/>
  <c r="L7" i="26"/>
  <c r="L9" i="26"/>
  <c r="L11" i="26" s="1"/>
  <c r="K17" i="19"/>
  <c r="K20" i="19"/>
  <c r="L78" i="27" s="1"/>
  <c r="K19" i="19"/>
  <c r="J111" i="15"/>
  <c r="L21" i="28"/>
  <c r="K147" i="20"/>
  <c r="L61" i="28" s="1"/>
  <c r="K91" i="18"/>
  <c r="K19" i="18"/>
  <c r="L22" i="28"/>
  <c r="K150" i="20"/>
  <c r="L59" i="28" s="1"/>
  <c r="K113" i="20"/>
  <c r="K114" i="20" s="1"/>
  <c r="L118" i="28" s="1"/>
  <c r="J91" i="15"/>
  <c r="K17" i="20" s="1"/>
  <c r="K16" i="20"/>
  <c r="J84" i="15"/>
  <c r="J85" i="15" s="1"/>
  <c r="J105" i="15"/>
  <c r="J106" i="15" s="1"/>
  <c r="K102" i="17"/>
  <c r="J78" i="15"/>
  <c r="L141" i="23" l="1"/>
  <c r="L142" i="23" s="1"/>
  <c r="L102" i="23"/>
  <c r="L154" i="23" s="1"/>
  <c r="N9" i="30"/>
  <c r="N11" i="30" s="1"/>
  <c r="L141" i="24"/>
  <c r="L142" i="24" s="1"/>
  <c r="M66" i="32"/>
  <c r="N67" i="32"/>
  <c r="M66" i="31"/>
  <c r="N67" i="31"/>
  <c r="M77" i="32"/>
  <c r="L102" i="24"/>
  <c r="L154" i="24" s="1"/>
  <c r="M77" i="31"/>
  <c r="M7" i="24"/>
  <c r="L20" i="16" s="1"/>
  <c r="L70" i="16" s="1"/>
  <c r="M15" i="24" s="1"/>
  <c r="M20" i="32"/>
  <c r="M23" i="32" s="1"/>
  <c r="M33" i="32" s="1"/>
  <c r="L120" i="24"/>
  <c r="L129" i="24" s="1"/>
  <c r="L111" i="24" s="1"/>
  <c r="M76" i="32" s="1"/>
  <c r="L120" i="23"/>
  <c r="L129" i="23" s="1"/>
  <c r="L111" i="23" s="1"/>
  <c r="M76" i="31" s="1"/>
  <c r="M20" i="31"/>
  <c r="M23" i="31" s="1"/>
  <c r="M33" i="31" s="1"/>
  <c r="M7" i="23"/>
  <c r="L19" i="16" s="1"/>
  <c r="M20" i="22"/>
  <c r="N78" i="30" s="1"/>
  <c r="M86" i="22"/>
  <c r="M91" i="22" s="1"/>
  <c r="M97" i="22" s="1"/>
  <c r="M98" i="22" s="1"/>
  <c r="O116" i="30"/>
  <c r="O60" i="22"/>
  <c r="P116" i="30" s="1"/>
  <c r="L110" i="16"/>
  <c r="N7" i="29"/>
  <c r="N9" i="29"/>
  <c r="N11" i="29" s="1"/>
  <c r="N7" i="30"/>
  <c r="M97" i="21"/>
  <c r="M98" i="21" s="1"/>
  <c r="L49" i="25"/>
  <c r="L50" i="25" s="1"/>
  <c r="L52" i="25" s="1"/>
  <c r="M67" i="25"/>
  <c r="L7" i="17"/>
  <c r="K17" i="15" s="1"/>
  <c r="K120" i="17"/>
  <c r="K129" i="17" s="1"/>
  <c r="L71" i="20"/>
  <c r="L88" i="20" s="1"/>
  <c r="K134" i="20"/>
  <c r="K85" i="20"/>
  <c r="K138" i="19"/>
  <c r="K149" i="19"/>
  <c r="L60" i="27" s="1"/>
  <c r="L39" i="27"/>
  <c r="L40" i="27" s="1"/>
  <c r="K143" i="17"/>
  <c r="K112" i="17"/>
  <c r="K144" i="17"/>
  <c r="K110" i="17"/>
  <c r="L75" i="25" s="1"/>
  <c r="L48" i="10" s="1"/>
  <c r="J92" i="15"/>
  <c r="K97" i="18"/>
  <c r="K98" i="18" s="1"/>
  <c r="L115" i="28"/>
  <c r="K60" i="20"/>
  <c r="L116" i="28" s="1"/>
  <c r="J112" i="15"/>
  <c r="J113" i="15" s="1"/>
  <c r="K19" i="20"/>
  <c r="K97" i="19"/>
  <c r="K98" i="19" s="1"/>
  <c r="M49" i="31" l="1"/>
  <c r="M50" i="31" s="1"/>
  <c r="M52" i="31" s="1"/>
  <c r="M49" i="32"/>
  <c r="M50" i="32" s="1"/>
  <c r="M52" i="32" s="1"/>
  <c r="M75" i="24"/>
  <c r="M77" i="24"/>
  <c r="N117" i="32" s="1"/>
  <c r="L143" i="23"/>
  <c r="L144" i="23"/>
  <c r="L145" i="23" s="1"/>
  <c r="L110" i="23"/>
  <c r="M75" i="31" s="1"/>
  <c r="M81" i="31"/>
  <c r="L155" i="23"/>
  <c r="M82" i="31" s="1"/>
  <c r="L144" i="24"/>
  <c r="L145" i="24" s="1"/>
  <c r="L143" i="24"/>
  <c r="L110" i="24"/>
  <c r="M75" i="32" s="1"/>
  <c r="L155" i="24"/>
  <c r="M82" i="32" s="1"/>
  <c r="M81" i="32"/>
  <c r="L13" i="16"/>
  <c r="L69" i="16"/>
  <c r="L26" i="16"/>
  <c r="N57" i="30"/>
  <c r="N68" i="30" s="1"/>
  <c r="M112" i="22"/>
  <c r="N77" i="30" s="1"/>
  <c r="M100" i="22"/>
  <c r="M141" i="22" s="1"/>
  <c r="M166" i="22"/>
  <c r="N84" i="30" s="1"/>
  <c r="M151" i="22"/>
  <c r="M151" i="21"/>
  <c r="M100" i="21"/>
  <c r="N57" i="29"/>
  <c r="M166" i="21"/>
  <c r="N84" i="29" s="1"/>
  <c r="N12" i="30"/>
  <c r="N13" i="30" s="1"/>
  <c r="N14" i="30" s="1"/>
  <c r="N106" i="30"/>
  <c r="N12" i="29"/>
  <c r="N13" i="29" s="1"/>
  <c r="N14" i="29" s="1"/>
  <c r="N106" i="29"/>
  <c r="K145" i="17"/>
  <c r="K111" i="17"/>
  <c r="L76" i="25" s="1"/>
  <c r="K67" i="15"/>
  <c r="K124" i="16"/>
  <c r="K24" i="15"/>
  <c r="M29" i="15"/>
  <c r="L57" i="27"/>
  <c r="L68" i="27" s="1"/>
  <c r="K112" i="19"/>
  <c r="K100" i="19"/>
  <c r="K117" i="19" s="1"/>
  <c r="K166" i="19"/>
  <c r="L84" i="27" s="1"/>
  <c r="K151" i="19"/>
  <c r="L12" i="26"/>
  <c r="L13" i="26" s="1"/>
  <c r="L14" i="26" s="1"/>
  <c r="L106" i="26"/>
  <c r="L106" i="27"/>
  <c r="L12" i="27"/>
  <c r="L13" i="27" s="1"/>
  <c r="L14" i="27" s="1"/>
  <c r="K89" i="20"/>
  <c r="L8" i="28" s="1"/>
  <c r="K20" i="20"/>
  <c r="L78" i="28" s="1"/>
  <c r="K86" i="20"/>
  <c r="K91" i="20" s="1"/>
  <c r="L57" i="26"/>
  <c r="L68" i="26" s="1"/>
  <c r="K166" i="18"/>
  <c r="L84" i="26" s="1"/>
  <c r="K100" i="18"/>
  <c r="K102" i="18" s="1"/>
  <c r="K112" i="18"/>
  <c r="K151" i="18"/>
  <c r="L77" i="25"/>
  <c r="K154" i="17"/>
  <c r="L39" i="28"/>
  <c r="L40" i="28" s="1"/>
  <c r="K149" i="20"/>
  <c r="L60" i="28" s="1"/>
  <c r="K138" i="20"/>
  <c r="L38" i="16" l="1"/>
  <c r="M32" i="16"/>
  <c r="L50" i="16"/>
  <c r="L71" i="16"/>
  <c r="M15" i="23"/>
  <c r="L76" i="16"/>
  <c r="M102" i="22"/>
  <c r="M154" i="22" s="1"/>
  <c r="M117" i="22"/>
  <c r="N20" i="30" s="1"/>
  <c r="N23" i="30" s="1"/>
  <c r="N33" i="30" s="1"/>
  <c r="N49" i="30"/>
  <c r="N50" i="30" s="1"/>
  <c r="N52" i="30" s="1"/>
  <c r="M142" i="22"/>
  <c r="M141" i="21"/>
  <c r="N65" i="29"/>
  <c r="N68" i="29" s="1"/>
  <c r="M117" i="21"/>
  <c r="M102" i="21"/>
  <c r="O67" i="30"/>
  <c r="N66" i="30"/>
  <c r="K117" i="18"/>
  <c r="K120" i="18" s="1"/>
  <c r="K129" i="18" s="1"/>
  <c r="K141" i="19"/>
  <c r="L49" i="27" s="1"/>
  <c r="L50" i="27" s="1"/>
  <c r="L52" i="27" s="1"/>
  <c r="K102" i="19"/>
  <c r="K154" i="19" s="1"/>
  <c r="K141" i="18"/>
  <c r="L49" i="26" s="1"/>
  <c r="L50" i="26" s="1"/>
  <c r="L52" i="26" s="1"/>
  <c r="L66" i="26"/>
  <c r="M67" i="26"/>
  <c r="L66" i="27"/>
  <c r="M67" i="27"/>
  <c r="L77" i="26"/>
  <c r="K154" i="18"/>
  <c r="L7" i="28"/>
  <c r="L9" i="28"/>
  <c r="L11" i="28" s="1"/>
  <c r="M53" i="15"/>
  <c r="M47" i="15"/>
  <c r="N9" i="17"/>
  <c r="N29" i="15"/>
  <c r="Q29" i="15" s="1"/>
  <c r="P29" i="15"/>
  <c r="O29" i="15"/>
  <c r="R29" i="15"/>
  <c r="M35" i="15"/>
  <c r="K155" i="17"/>
  <c r="L82" i="25" s="1"/>
  <c r="L81" i="25"/>
  <c r="L52" i="10" s="1"/>
  <c r="K120" i="19"/>
  <c r="K129" i="19" s="1"/>
  <c r="L20" i="27"/>
  <c r="L23" i="27" s="1"/>
  <c r="L33" i="27" s="1"/>
  <c r="L7" i="19"/>
  <c r="K36" i="15"/>
  <c r="L8" i="18"/>
  <c r="L30" i="15"/>
  <c r="K48" i="15"/>
  <c r="L77" i="27"/>
  <c r="K97" i="20"/>
  <c r="K98" i="20" s="1"/>
  <c r="L11" i="22"/>
  <c r="L15" i="17"/>
  <c r="K74" i="15"/>
  <c r="M12" i="24" l="1"/>
  <c r="M170" i="24" s="1"/>
  <c r="L63" i="16"/>
  <c r="L104" i="16"/>
  <c r="L83" i="16"/>
  <c r="L90" i="16"/>
  <c r="O32" i="16"/>
  <c r="R32" i="16"/>
  <c r="N32" i="16"/>
  <c r="Q32" i="16" s="1"/>
  <c r="P32" i="16"/>
  <c r="M56" i="16"/>
  <c r="M75" i="23"/>
  <c r="M77" i="23"/>
  <c r="L119" i="16"/>
  <c r="L120" i="16" s="1"/>
  <c r="L98" i="16"/>
  <c r="L99" i="16" s="1"/>
  <c r="M10" i="24"/>
  <c r="M120" i="22"/>
  <c r="M129" i="22" s="1"/>
  <c r="M111" i="22" s="1"/>
  <c r="N76" i="30" s="1"/>
  <c r="N7" i="22"/>
  <c r="M18" i="16" s="1"/>
  <c r="M25" i="16" s="1"/>
  <c r="N7" i="21"/>
  <c r="M120" i="21"/>
  <c r="M129" i="21" s="1"/>
  <c r="N20" i="29"/>
  <c r="N23" i="29" s="1"/>
  <c r="N33" i="29" s="1"/>
  <c r="M144" i="22"/>
  <c r="M143" i="22"/>
  <c r="M110" i="22"/>
  <c r="N75" i="30" s="1"/>
  <c r="N49" i="29"/>
  <c r="N50" i="29" s="1"/>
  <c r="N52" i="29" s="1"/>
  <c r="M142" i="21"/>
  <c r="N81" i="30"/>
  <c r="M155" i="22"/>
  <c r="N82" i="30" s="1"/>
  <c r="N66" i="29"/>
  <c r="O67" i="29"/>
  <c r="L7" i="18"/>
  <c r="K18" i="15" s="1"/>
  <c r="L20" i="26"/>
  <c r="L23" i="26" s="1"/>
  <c r="L33" i="26" s="1"/>
  <c r="K142" i="18"/>
  <c r="K110" i="18" s="1"/>
  <c r="L75" i="26" s="1"/>
  <c r="K142" i="19"/>
  <c r="K143" i="19" s="1"/>
  <c r="K111" i="19"/>
  <c r="L76" i="27" s="1"/>
  <c r="L54" i="15"/>
  <c r="M9" i="18"/>
  <c r="N108" i="17"/>
  <c r="L81" i="26"/>
  <c r="K155" i="18"/>
  <c r="L82" i="26" s="1"/>
  <c r="K111" i="18"/>
  <c r="L76" i="26" s="1"/>
  <c r="K88" i="15"/>
  <c r="K102" i="15"/>
  <c r="K81" i="15"/>
  <c r="L168" i="18"/>
  <c r="M60" i="15"/>
  <c r="N12" i="17"/>
  <c r="P47" i="15"/>
  <c r="R47" i="15"/>
  <c r="O47" i="15"/>
  <c r="N47" i="15"/>
  <c r="Q47" i="15" s="1"/>
  <c r="L81" i="27"/>
  <c r="K155" i="19"/>
  <c r="L82" i="27" s="1"/>
  <c r="M116" i="15"/>
  <c r="N161" i="19"/>
  <c r="N161" i="18"/>
  <c r="N161" i="17"/>
  <c r="N10" i="17" s="1"/>
  <c r="M95" i="15"/>
  <c r="N161" i="20"/>
  <c r="M123" i="15"/>
  <c r="P35" i="15"/>
  <c r="O35" i="15"/>
  <c r="N35" i="15"/>
  <c r="Q35" i="15" s="1"/>
  <c r="R35" i="15"/>
  <c r="L57" i="28"/>
  <c r="L68" i="28" s="1"/>
  <c r="K100" i="20"/>
  <c r="K102" i="20" s="1"/>
  <c r="K112" i="20"/>
  <c r="K166" i="20"/>
  <c r="L84" i="28" s="1"/>
  <c r="K151" i="20"/>
  <c r="K61" i="15"/>
  <c r="L12" i="18"/>
  <c r="K117" i="15"/>
  <c r="K124" i="15"/>
  <c r="L10" i="18"/>
  <c r="K96" i="15"/>
  <c r="N13" i="17"/>
  <c r="N57" i="17" s="1"/>
  <c r="O53" i="15"/>
  <c r="P53" i="15"/>
  <c r="R53" i="15"/>
  <c r="N53" i="15"/>
  <c r="Q53" i="15" s="1"/>
  <c r="L75" i="17"/>
  <c r="L77" i="17"/>
  <c r="K19" i="15"/>
  <c r="M85" i="30"/>
  <c r="L106" i="28"/>
  <c r="L12" i="28"/>
  <c r="L13" i="28" s="1"/>
  <c r="L14" i="28" s="1"/>
  <c r="M68" i="16" l="1"/>
  <c r="O68" i="16" s="1"/>
  <c r="M119" i="24"/>
  <c r="M169" i="24"/>
  <c r="M172" i="24" s="1"/>
  <c r="N119" i="32" s="1"/>
  <c r="M118" i="24"/>
  <c r="M28" i="24"/>
  <c r="M171" i="24"/>
  <c r="M80" i="24"/>
  <c r="M106" i="24"/>
  <c r="M27" i="24"/>
  <c r="M109" i="24"/>
  <c r="P56" i="16"/>
  <c r="R56" i="16"/>
  <c r="O56" i="16"/>
  <c r="N56" i="16"/>
  <c r="Q56" i="16" s="1"/>
  <c r="M57" i="16"/>
  <c r="N13" i="24"/>
  <c r="N57" i="24" s="1"/>
  <c r="L111" i="16"/>
  <c r="L77" i="16"/>
  <c r="L64" i="16"/>
  <c r="P25" i="16"/>
  <c r="O25" i="16"/>
  <c r="R25" i="16"/>
  <c r="M85" i="23"/>
  <c r="N117" i="31"/>
  <c r="N15" i="22"/>
  <c r="N77" i="22" s="1"/>
  <c r="O18" i="16"/>
  <c r="P18" i="16"/>
  <c r="N18" i="16"/>
  <c r="Q18" i="16" s="1"/>
  <c r="R18" i="16"/>
  <c r="M145" i="22"/>
  <c r="P67" i="29"/>
  <c r="N25" i="16"/>
  <c r="Q25" i="16" s="1"/>
  <c r="M37" i="16"/>
  <c r="M49" i="16"/>
  <c r="M111" i="21"/>
  <c r="N76" i="29" s="1"/>
  <c r="M143" i="21"/>
  <c r="M112" i="21"/>
  <c r="M144" i="21"/>
  <c r="M145" i="21" s="1"/>
  <c r="M110" i="21"/>
  <c r="N75" i="29" s="1"/>
  <c r="N49" i="10" s="1"/>
  <c r="M17" i="16"/>
  <c r="Q18" i="1" a="1"/>
  <c r="K144" i="18"/>
  <c r="K145" i="18" s="1"/>
  <c r="K143" i="18"/>
  <c r="K144" i="19"/>
  <c r="K145" i="19" s="1"/>
  <c r="K110" i="19"/>
  <c r="L75" i="27" s="1"/>
  <c r="N169" i="17"/>
  <c r="N80" i="17"/>
  <c r="N119" i="17"/>
  <c r="N27" i="17"/>
  <c r="N106" i="17"/>
  <c r="N171" i="17"/>
  <c r="O171" i="17" s="1"/>
  <c r="N109" i="17"/>
  <c r="N28" i="17"/>
  <c r="N118" i="17"/>
  <c r="M117" i="25"/>
  <c r="L85" i="17"/>
  <c r="M13" i="18"/>
  <c r="M57" i="18" s="1"/>
  <c r="L170" i="18"/>
  <c r="L14" i="18"/>
  <c r="L77" i="28"/>
  <c r="K154" i="20"/>
  <c r="K109" i="15"/>
  <c r="O111" i="25"/>
  <c r="P111" i="25" s="1"/>
  <c r="O108" i="17"/>
  <c r="N11" i="17"/>
  <c r="N123" i="15"/>
  <c r="P123" i="15"/>
  <c r="O123" i="15"/>
  <c r="K117" i="20"/>
  <c r="O104" i="28"/>
  <c r="P104" i="28" s="1"/>
  <c r="O161" i="20"/>
  <c r="K68" i="15"/>
  <c r="K75" i="15" s="1"/>
  <c r="K25" i="15"/>
  <c r="K125" i="16"/>
  <c r="L11" i="18"/>
  <c r="K141" i="20"/>
  <c r="R116" i="15"/>
  <c r="R123" i="15"/>
  <c r="R95" i="15"/>
  <c r="N95" i="15"/>
  <c r="Q95" i="15" s="1"/>
  <c r="P95" i="15"/>
  <c r="O95" i="15"/>
  <c r="N170" i="17"/>
  <c r="O170" i="17" s="1"/>
  <c r="O57" i="17"/>
  <c r="O104" i="25"/>
  <c r="P104" i="25" s="1"/>
  <c r="O161" i="17"/>
  <c r="O104" i="27"/>
  <c r="P104" i="27" s="1"/>
  <c r="O161" i="19"/>
  <c r="P116" i="15"/>
  <c r="N116" i="15"/>
  <c r="Q116" i="15" s="1"/>
  <c r="O116" i="15"/>
  <c r="L171" i="18"/>
  <c r="L80" i="18"/>
  <c r="L169" i="18"/>
  <c r="L172" i="18" s="1"/>
  <c r="L109" i="18"/>
  <c r="L106" i="18"/>
  <c r="L27" i="18"/>
  <c r="L119" i="18"/>
  <c r="L28" i="18"/>
  <c r="L118" i="18"/>
  <c r="L66" i="28"/>
  <c r="M67" i="28"/>
  <c r="N14" i="17"/>
  <c r="O60" i="15"/>
  <c r="N60" i="15"/>
  <c r="Q60" i="15" s="1"/>
  <c r="R60" i="15"/>
  <c r="P60" i="15"/>
  <c r="K69" i="15"/>
  <c r="L15" i="19" s="1"/>
  <c r="K26" i="15"/>
  <c r="K126" i="16"/>
  <c r="L11" i="24" s="1"/>
  <c r="O104" i="26"/>
  <c r="P104" i="26" s="1"/>
  <c r="O161" i="18"/>
  <c r="M108" i="18"/>
  <c r="N111" i="26" s="1"/>
  <c r="R68" i="16" l="1"/>
  <c r="N68" i="16"/>
  <c r="Q68" i="16" s="1"/>
  <c r="P68" i="16"/>
  <c r="N75" i="22"/>
  <c r="O75" i="22" s="1"/>
  <c r="R37" i="16"/>
  <c r="R118" i="16" s="1"/>
  <c r="M5" i="16" s="1"/>
  <c r="P37" i="16"/>
  <c r="N37" i="16"/>
  <c r="Q37" i="16" s="1"/>
  <c r="O37" i="16"/>
  <c r="N60" i="24"/>
  <c r="O57" i="24"/>
  <c r="N3" i="32"/>
  <c r="M165" i="24"/>
  <c r="N83" i="32" s="1"/>
  <c r="M84" i="24"/>
  <c r="N4" i="32" s="1"/>
  <c r="L91" i="16"/>
  <c r="L92" i="16" s="1"/>
  <c r="L105" i="16"/>
  <c r="L78" i="16"/>
  <c r="L84" i="16"/>
  <c r="L85" i="16" s="1"/>
  <c r="R57" i="16"/>
  <c r="P57" i="16"/>
  <c r="N57" i="16"/>
  <c r="Q57" i="16" s="1"/>
  <c r="O57" i="16"/>
  <c r="M153" i="24"/>
  <c r="N112" i="32" s="1"/>
  <c r="N110" i="32"/>
  <c r="N22" i="32"/>
  <c r="M150" i="24"/>
  <c r="N59" i="32" s="1"/>
  <c r="M113" i="24"/>
  <c r="M114" i="24" s="1"/>
  <c r="N118" i="32" s="1"/>
  <c r="M85" i="24"/>
  <c r="M82" i="24"/>
  <c r="M86" i="23"/>
  <c r="M91" i="23" s="1"/>
  <c r="M97" i="23" s="1"/>
  <c r="M89" i="23"/>
  <c r="N8" i="31" s="1"/>
  <c r="M20" i="23"/>
  <c r="N78" i="31" s="1"/>
  <c r="O49" i="16"/>
  <c r="N49" i="16"/>
  <c r="Q49" i="16" s="1"/>
  <c r="P49" i="16"/>
  <c r="R49" i="16"/>
  <c r="N21" i="32"/>
  <c r="M147" i="24"/>
  <c r="N61" i="32" s="1"/>
  <c r="O117" i="30"/>
  <c r="O77" i="22"/>
  <c r="P117" i="30" s="1"/>
  <c r="O17" i="16"/>
  <c r="N17" i="16"/>
  <c r="Q17" i="16" s="1"/>
  <c r="P17" i="16"/>
  <c r="R17" i="16"/>
  <c r="Q24" i="1"/>
  <c r="C131" i="29" s="1"/>
  <c r="S20" i="1"/>
  <c r="E127" i="29" s="1"/>
  <c r="V27" i="1"/>
  <c r="H134" i="29" s="1"/>
  <c r="V28" i="1"/>
  <c r="H135" i="29" s="1"/>
  <c r="U20" i="1"/>
  <c r="G127" i="29" s="1"/>
  <c r="R28" i="1"/>
  <c r="D135" i="29" s="1"/>
  <c r="T26" i="1"/>
  <c r="F133" i="29" s="1"/>
  <c r="Q23" i="1"/>
  <c r="C130" i="29" s="1"/>
  <c r="T23" i="1"/>
  <c r="F130" i="29" s="1"/>
  <c r="Q29" i="1"/>
  <c r="C136" i="29" s="1"/>
  <c r="V20" i="1"/>
  <c r="H127" i="29" s="1"/>
  <c r="U21" i="1"/>
  <c r="G128" i="29" s="1"/>
  <c r="S23" i="1"/>
  <c r="E130" i="29" s="1"/>
  <c r="S22" i="1"/>
  <c r="E129" i="29" s="1"/>
  <c r="R25" i="1"/>
  <c r="D132" i="29" s="1"/>
  <c r="V19" i="1"/>
  <c r="H126" i="29" s="1"/>
  <c r="R24" i="1"/>
  <c r="D131" i="29" s="1"/>
  <c r="Q27" i="1"/>
  <c r="C134" i="29" s="1"/>
  <c r="V23" i="1"/>
  <c r="H130" i="29" s="1"/>
  <c r="R23" i="1"/>
  <c r="D130" i="29" s="1"/>
  <c r="Q25" i="1"/>
  <c r="C132" i="29" s="1"/>
  <c r="U25" i="1"/>
  <c r="G132" i="29" s="1"/>
  <c r="S19" i="1"/>
  <c r="E126" i="29" s="1"/>
  <c r="U19" i="1"/>
  <c r="G126" i="29" s="1"/>
  <c r="Q28" i="1"/>
  <c r="C135" i="29" s="1"/>
  <c r="V26" i="1"/>
  <c r="H133" i="29" s="1"/>
  <c r="U23" i="1"/>
  <c r="G130" i="29" s="1"/>
  <c r="V25" i="1"/>
  <c r="H132" i="29" s="1"/>
  <c r="U18" i="1"/>
  <c r="G125" i="29" s="1"/>
  <c r="R21" i="1"/>
  <c r="D128" i="29" s="1"/>
  <c r="Q22" i="1"/>
  <c r="C129" i="29" s="1"/>
  <c r="T22" i="1"/>
  <c r="F129" i="29" s="1"/>
  <c r="U24" i="1"/>
  <c r="G131" i="29" s="1"/>
  <c r="T24" i="1"/>
  <c r="F131" i="29" s="1"/>
  <c r="R29" i="1"/>
  <c r="D136" i="29" s="1"/>
  <c r="S28" i="1"/>
  <c r="E135" i="29" s="1"/>
  <c r="Q19" i="1"/>
  <c r="C126" i="29" s="1"/>
  <c r="R27" i="1"/>
  <c r="D134" i="29" s="1"/>
  <c r="T18" i="1"/>
  <c r="F125" i="29" s="1"/>
  <c r="R22" i="1"/>
  <c r="D129" i="29" s="1"/>
  <c r="Q26" i="1"/>
  <c r="C133" i="29" s="1"/>
  <c r="U22" i="1"/>
  <c r="G129" i="29" s="1"/>
  <c r="S27" i="1"/>
  <c r="E134" i="29" s="1"/>
  <c r="S29" i="1"/>
  <c r="E136" i="29" s="1"/>
  <c r="R18" i="1"/>
  <c r="D125" i="29" s="1"/>
  <c r="V22" i="1"/>
  <c r="H129" i="29" s="1"/>
  <c r="R19" i="1"/>
  <c r="D126" i="29" s="1"/>
  <c r="U29" i="1"/>
  <c r="G136" i="29" s="1"/>
  <c r="S26" i="1"/>
  <c r="E133" i="29" s="1"/>
  <c r="T27" i="1"/>
  <c r="F134" i="29" s="1"/>
  <c r="V21" i="1"/>
  <c r="H128" i="29" s="1"/>
  <c r="T29" i="1"/>
  <c r="F136" i="29" s="1"/>
  <c r="U28" i="1"/>
  <c r="G135" i="29" s="1"/>
  <c r="T19" i="1"/>
  <c r="F126" i="29" s="1"/>
  <c r="U27" i="1"/>
  <c r="G134" i="29" s="1"/>
  <c r="S21" i="1"/>
  <c r="E128" i="29" s="1"/>
  <c r="T20" i="1"/>
  <c r="F127" i="29" s="1"/>
  <c r="Q20" i="1"/>
  <c r="C127" i="29" s="1"/>
  <c r="R20" i="1"/>
  <c r="D127" i="29" s="1"/>
  <c r="S24" i="1"/>
  <c r="E131" i="29" s="1"/>
  <c r="T25" i="1"/>
  <c r="F132" i="29" s="1"/>
  <c r="Q21" i="1"/>
  <c r="C128" i="29" s="1"/>
  <c r="S18" i="1"/>
  <c r="E125" i="29" s="1"/>
  <c r="T28" i="1"/>
  <c r="F135" i="29" s="1"/>
  <c r="S25" i="1"/>
  <c r="E132" i="29" s="1"/>
  <c r="R26" i="1"/>
  <c r="D133" i="29" s="1"/>
  <c r="T21" i="1"/>
  <c r="F128" i="29" s="1"/>
  <c r="U26" i="1"/>
  <c r="G133" i="29" s="1"/>
  <c r="Q18" i="1"/>
  <c r="C125" i="29" s="1"/>
  <c r="V29" i="1"/>
  <c r="H136" i="29" s="1"/>
  <c r="V24" i="1"/>
  <c r="H131" i="29" s="1"/>
  <c r="V18" i="1"/>
  <c r="H125" i="29" s="1"/>
  <c r="M62" i="16"/>
  <c r="N12" i="23"/>
  <c r="N170" i="23" s="1"/>
  <c r="O170" i="23" s="1"/>
  <c r="N77" i="29"/>
  <c r="M154" i="21"/>
  <c r="N10" i="23"/>
  <c r="M97" i="16"/>
  <c r="M118" i="16"/>
  <c r="M24" i="16"/>
  <c r="M67" i="16"/>
  <c r="K89" i="15"/>
  <c r="K82" i="15"/>
  <c r="K103" i="15"/>
  <c r="L18" i="18"/>
  <c r="M119" i="26"/>
  <c r="P85" i="31"/>
  <c r="P85" i="30"/>
  <c r="M3" i="15"/>
  <c r="O85" i="25"/>
  <c r="P85" i="25" s="1"/>
  <c r="O118" i="25"/>
  <c r="O109" i="17"/>
  <c r="P118" i="25" s="1"/>
  <c r="K142" i="20"/>
  <c r="L49" i="28"/>
  <c r="L50" i="28" s="1"/>
  <c r="L52" i="28" s="1"/>
  <c r="L81" i="28"/>
  <c r="K155" i="20"/>
  <c r="L82" i="28" s="1"/>
  <c r="O110" i="25"/>
  <c r="P110" i="25" s="1"/>
  <c r="N153" i="17"/>
  <c r="O106" i="17"/>
  <c r="K120" i="20"/>
  <c r="K129" i="20" s="1"/>
  <c r="L20" i="28"/>
  <c r="L23" i="28" s="1"/>
  <c r="L33" i="28" s="1"/>
  <c r="L7" i="20"/>
  <c r="L59" i="18"/>
  <c r="L84" i="18" s="1"/>
  <c r="M4" i="26" s="1"/>
  <c r="L72" i="18"/>
  <c r="O3" i="25"/>
  <c r="N17" i="17"/>
  <c r="N165" i="17"/>
  <c r="O27" i="17"/>
  <c r="P3" i="25" s="1"/>
  <c r="M85" i="32"/>
  <c r="N134" i="17"/>
  <c r="N59" i="17"/>
  <c r="N84" i="17" s="1"/>
  <c r="L17" i="18"/>
  <c r="L165" i="18"/>
  <c r="M83" i="26" s="1"/>
  <c r="M3" i="26"/>
  <c r="O21" i="25"/>
  <c r="P21" i="25" s="1"/>
  <c r="N147" i="17"/>
  <c r="O119" i="17"/>
  <c r="M22" i="26"/>
  <c r="L150" i="18"/>
  <c r="M59" i="26" s="1"/>
  <c r="L113" i="18"/>
  <c r="L114" i="18" s="1"/>
  <c r="M118" i="26" s="1"/>
  <c r="M21" i="26"/>
  <c r="L147" i="18"/>
  <c r="M61" i="26" s="1"/>
  <c r="M110" i="26"/>
  <c r="L153" i="18"/>
  <c r="M112" i="26" s="1"/>
  <c r="L15" i="18"/>
  <c r="L82" i="18"/>
  <c r="L20" i="17"/>
  <c r="M78" i="25" s="1"/>
  <c r="L86" i="17"/>
  <c r="L89" i="17"/>
  <c r="M8" i="25" s="1"/>
  <c r="M85" i="26"/>
  <c r="L8" i="20"/>
  <c r="K38" i="15"/>
  <c r="L32" i="15"/>
  <c r="K50" i="15"/>
  <c r="L11" i="23"/>
  <c r="K127" i="16"/>
  <c r="Q123" i="15"/>
  <c r="N150" i="17"/>
  <c r="O22" i="25"/>
  <c r="P22" i="25" s="1"/>
  <c r="O118" i="17"/>
  <c r="N113" i="17"/>
  <c r="O113" i="17" s="1"/>
  <c r="N82" i="17"/>
  <c r="O82" i="17" s="1"/>
  <c r="O80" i="17"/>
  <c r="L75" i="19"/>
  <c r="L77" i="19"/>
  <c r="M117" i="27" s="1"/>
  <c r="L8" i="19"/>
  <c r="K37" i="15"/>
  <c r="L31" i="15"/>
  <c r="K49" i="15"/>
  <c r="O28" i="17"/>
  <c r="O169" i="17"/>
  <c r="N172" i="17"/>
  <c r="P97" i="16" l="1"/>
  <c r="R97" i="16"/>
  <c r="O97" i="16"/>
  <c r="N97" i="16"/>
  <c r="Q97" i="16" s="1"/>
  <c r="M86" i="24"/>
  <c r="M91" i="24" s="1"/>
  <c r="M97" i="24" s="1"/>
  <c r="M89" i="24"/>
  <c r="N8" i="32" s="1"/>
  <c r="L112" i="16"/>
  <c r="L113" i="16" s="1"/>
  <c r="L106" i="16"/>
  <c r="O62" i="16"/>
  <c r="N62" i="16"/>
  <c r="Q62" i="16" s="1"/>
  <c r="P62" i="16"/>
  <c r="R62" i="16"/>
  <c r="M98" i="23"/>
  <c r="N12" i="31"/>
  <c r="N106" i="31"/>
  <c r="N9" i="31"/>
  <c r="N11" i="31" s="1"/>
  <c r="N7" i="31"/>
  <c r="M20" i="24"/>
  <c r="N78" i="32" s="1"/>
  <c r="O116" i="32"/>
  <c r="P116" i="32" s="1"/>
  <c r="O60" i="24"/>
  <c r="P24" i="16"/>
  <c r="N24" i="16"/>
  <c r="Q24" i="16" s="1"/>
  <c r="R24" i="16"/>
  <c r="O24" i="16"/>
  <c r="N67" i="16"/>
  <c r="Q67" i="16" s="1"/>
  <c r="P67" i="16"/>
  <c r="R67" i="16"/>
  <c r="O67" i="16"/>
  <c r="M36" i="16"/>
  <c r="M48" i="16"/>
  <c r="M155" i="21"/>
  <c r="N82" i="29" s="1"/>
  <c r="N81" i="29"/>
  <c r="N53" i="10" s="1"/>
  <c r="N119" i="23"/>
  <c r="O119" i="23" s="1"/>
  <c r="N169" i="23"/>
  <c r="N27" i="23"/>
  <c r="O27" i="23" s="1"/>
  <c r="P3" i="31" s="1"/>
  <c r="N171" i="23"/>
  <c r="O171" i="23" s="1"/>
  <c r="N28" i="23"/>
  <c r="O28" i="23" s="1"/>
  <c r="N106" i="23"/>
  <c r="O106" i="23" s="1"/>
  <c r="P110" i="31" s="1"/>
  <c r="N80" i="23"/>
  <c r="O80" i="23" s="1"/>
  <c r="N109" i="23"/>
  <c r="O109" i="23" s="1"/>
  <c r="N118" i="23"/>
  <c r="O118" i="23" s="1"/>
  <c r="N15" i="21"/>
  <c r="M74" i="16"/>
  <c r="O118" i="16"/>
  <c r="P118" i="16"/>
  <c r="N118" i="16"/>
  <c r="Q118" i="16" s="1"/>
  <c r="L75" i="18"/>
  <c r="L77" i="18"/>
  <c r="N18" i="17"/>
  <c r="O119" i="25"/>
  <c r="P119" i="25" s="1"/>
  <c r="M19" i="10" s="1"/>
  <c r="O172" i="17"/>
  <c r="K97" i="15"/>
  <c r="K118" i="15"/>
  <c r="L10" i="19"/>
  <c r="K125" i="15"/>
  <c r="L12" i="20"/>
  <c r="K63" i="15"/>
  <c r="K62" i="15"/>
  <c r="L12" i="19"/>
  <c r="M85" i="31"/>
  <c r="L55" i="15"/>
  <c r="M9" i="19"/>
  <c r="O83" i="25"/>
  <c r="P83" i="25" s="1"/>
  <c r="O165" i="17"/>
  <c r="R129" i="16"/>
  <c r="R128" i="15"/>
  <c r="O114" i="17"/>
  <c r="K98" i="15"/>
  <c r="K119" i="15"/>
  <c r="L18" i="20" s="1"/>
  <c r="K126" i="15"/>
  <c r="L11" i="20" s="1"/>
  <c r="L10" i="20"/>
  <c r="O115" i="25"/>
  <c r="P115" i="25" s="1"/>
  <c r="O59" i="17"/>
  <c r="N60" i="17"/>
  <c r="N114" i="17"/>
  <c r="O59" i="25"/>
  <c r="P59" i="25" s="1"/>
  <c r="O150" i="17"/>
  <c r="L168" i="20"/>
  <c r="N71" i="17"/>
  <c r="N138" i="17"/>
  <c r="O134" i="17"/>
  <c r="O138" i="17" s="1"/>
  <c r="K110" i="15"/>
  <c r="L19" i="17"/>
  <c r="L91" i="17"/>
  <c r="M7" i="25"/>
  <c r="M9" i="25"/>
  <c r="M11" i="25" s="1"/>
  <c r="K20" i="15"/>
  <c r="L168" i="19"/>
  <c r="L56" i="15"/>
  <c r="M9" i="20"/>
  <c r="O61" i="25"/>
  <c r="P61" i="25" s="1"/>
  <c r="O147" i="17"/>
  <c r="K111" i="20"/>
  <c r="L76" i="28" s="1"/>
  <c r="O4" i="25"/>
  <c r="O84" i="17"/>
  <c r="P4" i="25" s="1"/>
  <c r="L134" i="18"/>
  <c r="M71" i="18"/>
  <c r="M88" i="18" s="1"/>
  <c r="O112" i="25"/>
  <c r="P112" i="25" s="1"/>
  <c r="O153" i="17"/>
  <c r="M115" i="26"/>
  <c r="L60" i="18"/>
  <c r="K143" i="20"/>
  <c r="K144" i="20"/>
  <c r="K145" i="20" s="1"/>
  <c r="K110" i="20"/>
  <c r="L75" i="28" s="1"/>
  <c r="N13" i="31" l="1"/>
  <c r="N14" i="31" s="1"/>
  <c r="O114" i="23"/>
  <c r="M112" i="23"/>
  <c r="M166" i="23"/>
  <c r="N84" i="31" s="1"/>
  <c r="M100" i="23"/>
  <c r="M117" i="23" s="1"/>
  <c r="N57" i="31"/>
  <c r="N68" i="31" s="1"/>
  <c r="M151" i="23"/>
  <c r="N9" i="32"/>
  <c r="N11" i="32" s="1"/>
  <c r="N7" i="32"/>
  <c r="M98" i="24"/>
  <c r="N106" i="32"/>
  <c r="N12" i="32"/>
  <c r="N36" i="16"/>
  <c r="Q36" i="16" s="1"/>
  <c r="O36" i="16"/>
  <c r="R36" i="16"/>
  <c r="R117" i="16" s="1"/>
  <c r="P36" i="16"/>
  <c r="O48" i="16"/>
  <c r="N48" i="16"/>
  <c r="Q48" i="16" s="1"/>
  <c r="R48" i="16"/>
  <c r="P48" i="16"/>
  <c r="O74" i="16"/>
  <c r="N74" i="16"/>
  <c r="Q74" i="16" s="1"/>
  <c r="R74" i="16"/>
  <c r="P74" i="16"/>
  <c r="N75" i="21"/>
  <c r="O75" i="21" s="1"/>
  <c r="N77" i="21"/>
  <c r="O77" i="21" s="1"/>
  <c r="N153" i="23"/>
  <c r="O110" i="31"/>
  <c r="N172" i="23"/>
  <c r="O169" i="23"/>
  <c r="O22" i="31"/>
  <c r="P22" i="31" s="1"/>
  <c r="N150" i="23"/>
  <c r="N113" i="23"/>
  <c r="O113" i="23" s="1"/>
  <c r="N84" i="23"/>
  <c r="O21" i="31"/>
  <c r="P21" i="31" s="1"/>
  <c r="N147" i="23"/>
  <c r="M81" i="16"/>
  <c r="N16" i="21"/>
  <c r="N16" i="23"/>
  <c r="N16" i="22"/>
  <c r="N16" i="24"/>
  <c r="M88" i="16"/>
  <c r="M102" i="16"/>
  <c r="M61" i="16"/>
  <c r="N12" i="22"/>
  <c r="N170" i="22" s="1"/>
  <c r="O170" i="22" s="1"/>
  <c r="N82" i="23"/>
  <c r="O82" i="23" s="1"/>
  <c r="N165" i="23"/>
  <c r="O3" i="31"/>
  <c r="N10" i="22"/>
  <c r="M117" i="16"/>
  <c r="M96" i="16"/>
  <c r="K99" i="15"/>
  <c r="R130" i="16"/>
  <c r="R131" i="16" s="1"/>
  <c r="L170" i="19"/>
  <c r="L14" i="19"/>
  <c r="K76" i="15"/>
  <c r="K64" i="15"/>
  <c r="L97" i="17"/>
  <c r="M108" i="19"/>
  <c r="N111" i="27" s="1"/>
  <c r="L170" i="20"/>
  <c r="M39" i="26"/>
  <c r="M40" i="26" s="1"/>
  <c r="L138" i="18"/>
  <c r="L149" i="18"/>
  <c r="M60" i="26" s="1"/>
  <c r="O116" i="25"/>
  <c r="P116" i="25" s="1"/>
  <c r="N16" i="17"/>
  <c r="O60" i="17"/>
  <c r="L11" i="19"/>
  <c r="K127" i="15"/>
  <c r="L171" i="20"/>
  <c r="L109" i="20"/>
  <c r="L119" i="20"/>
  <c r="L80" i="20"/>
  <c r="L27" i="20"/>
  <c r="L28" i="20"/>
  <c r="L169" i="20"/>
  <c r="L172" i="20" s="1"/>
  <c r="M119" i="28" s="1"/>
  <c r="L106" i="20"/>
  <c r="L118" i="20"/>
  <c r="M85" i="28"/>
  <c r="K70" i="15"/>
  <c r="K13" i="15"/>
  <c r="L14" i="20"/>
  <c r="M116" i="26"/>
  <c r="L16" i="18"/>
  <c r="M108" i="20"/>
  <c r="N111" i="28" s="1"/>
  <c r="M13" i="19"/>
  <c r="M57" i="19" s="1"/>
  <c r="L57" i="15"/>
  <c r="L109" i="19"/>
  <c r="L171" i="19"/>
  <c r="L106" i="19"/>
  <c r="L169" i="19"/>
  <c r="L172" i="19" s="1"/>
  <c r="M119" i="27" s="1"/>
  <c r="L27" i="19"/>
  <c r="L28" i="19"/>
  <c r="L80" i="19"/>
  <c r="L119" i="19"/>
  <c r="L118" i="19"/>
  <c r="M117" i="26"/>
  <c r="L85" i="18"/>
  <c r="M13" i="20"/>
  <c r="M57" i="20" s="1"/>
  <c r="N88" i="17"/>
  <c r="O71" i="17"/>
  <c r="R130" i="15"/>
  <c r="R131" i="15" s="1"/>
  <c r="L18" i="19"/>
  <c r="K120" i="15"/>
  <c r="M141" i="23" l="1"/>
  <c r="N49" i="31" s="1"/>
  <c r="N50" i="31" s="1"/>
  <c r="N52" i="31" s="1"/>
  <c r="N13" i="32"/>
  <c r="N14" i="32" s="1"/>
  <c r="N114" i="23"/>
  <c r="O118" i="31" s="1"/>
  <c r="P118" i="31" s="1"/>
  <c r="M102" i="23"/>
  <c r="M154" i="23" s="1"/>
  <c r="N66" i="31"/>
  <c r="O67" i="31"/>
  <c r="O61" i="31"/>
  <c r="O147" i="23"/>
  <c r="P61" i="31" s="1"/>
  <c r="M120" i="23"/>
  <c r="M129" i="23" s="1"/>
  <c r="M111" i="23" s="1"/>
  <c r="N76" i="31" s="1"/>
  <c r="N20" i="31"/>
  <c r="N23" i="31" s="1"/>
  <c r="N33" i="31" s="1"/>
  <c r="N7" i="23"/>
  <c r="M19" i="16" s="1"/>
  <c r="O112" i="31"/>
  <c r="O153" i="23"/>
  <c r="P112" i="31" s="1"/>
  <c r="M112" i="24"/>
  <c r="N77" i="32" s="1"/>
  <c r="M151" i="24"/>
  <c r="M166" i="24"/>
  <c r="N84" i="32" s="1"/>
  <c r="M100" i="24"/>
  <c r="M141" i="24" s="1"/>
  <c r="N57" i="32"/>
  <c r="N68" i="32" s="1"/>
  <c r="O59" i="31"/>
  <c r="O150" i="23"/>
  <c r="P59" i="31" s="1"/>
  <c r="O119" i="31"/>
  <c r="O172" i="23"/>
  <c r="P119" i="31" s="1"/>
  <c r="M35" i="10" s="1"/>
  <c r="O4" i="31"/>
  <c r="O84" i="23"/>
  <c r="P4" i="31" s="1"/>
  <c r="N77" i="31"/>
  <c r="M4" i="16"/>
  <c r="O83" i="31"/>
  <c r="O165" i="23"/>
  <c r="P83" i="31" s="1"/>
  <c r="P61" i="16"/>
  <c r="R61" i="16"/>
  <c r="O61" i="16"/>
  <c r="N61" i="16"/>
  <c r="Q61" i="16" s="1"/>
  <c r="R96" i="16"/>
  <c r="N96" i="16"/>
  <c r="Q96" i="16" s="1"/>
  <c r="P96" i="16"/>
  <c r="O96" i="16"/>
  <c r="M75" i="16"/>
  <c r="P81" i="16"/>
  <c r="O81" i="16"/>
  <c r="R81" i="16"/>
  <c r="N81" i="16"/>
  <c r="Q81" i="16" s="1"/>
  <c r="O102" i="16"/>
  <c r="P102" i="16"/>
  <c r="R102" i="16"/>
  <c r="R109" i="16" s="1"/>
  <c r="N102" i="16"/>
  <c r="Q102" i="16" s="1"/>
  <c r="N171" i="22"/>
  <c r="O171" i="22" s="1"/>
  <c r="N109" i="22"/>
  <c r="O109" i="22" s="1"/>
  <c r="N80" i="22"/>
  <c r="O80" i="22" s="1"/>
  <c r="N106" i="22"/>
  <c r="O106" i="22" s="1"/>
  <c r="P110" i="30" s="1"/>
  <c r="N119" i="22"/>
  <c r="O119" i="22" s="1"/>
  <c r="N169" i="22"/>
  <c r="N27" i="22"/>
  <c r="O27" i="22" s="1"/>
  <c r="P3" i="30" s="1"/>
  <c r="N28" i="22"/>
  <c r="O28" i="22" s="1"/>
  <c r="N118" i="22"/>
  <c r="O118" i="22" s="1"/>
  <c r="N19" i="24"/>
  <c r="N19" i="21"/>
  <c r="N19" i="22"/>
  <c r="M109" i="16"/>
  <c r="N19" i="23"/>
  <c r="N17" i="24"/>
  <c r="N17" i="23"/>
  <c r="N17" i="22"/>
  <c r="N17" i="21"/>
  <c r="O117" i="29"/>
  <c r="P117" i="29" s="1"/>
  <c r="N85" i="21"/>
  <c r="O85" i="21" s="1"/>
  <c r="N117" i="16"/>
  <c r="O117" i="16"/>
  <c r="P117" i="16"/>
  <c r="M22" i="27"/>
  <c r="L150" i="19"/>
  <c r="M59" i="27" s="1"/>
  <c r="L113" i="19"/>
  <c r="L114" i="19" s="1"/>
  <c r="M118" i="27" s="1"/>
  <c r="M85" i="27"/>
  <c r="M21" i="27"/>
  <c r="L147" i="19"/>
  <c r="M61" i="27" s="1"/>
  <c r="L15" i="20"/>
  <c r="K71" i="15"/>
  <c r="L16" i="19"/>
  <c r="K90" i="15"/>
  <c r="K104" i="15"/>
  <c r="K83" i="15"/>
  <c r="L59" i="20"/>
  <c r="L84" i="20" s="1"/>
  <c r="M4" i="28" s="1"/>
  <c r="L72" i="20"/>
  <c r="M110" i="28"/>
  <c r="L153" i="20"/>
  <c r="M112" i="28" s="1"/>
  <c r="M12" i="25"/>
  <c r="M13" i="25" s="1"/>
  <c r="M14" i="25" s="1"/>
  <c r="M106" i="25"/>
  <c r="O88" i="17"/>
  <c r="L165" i="20"/>
  <c r="M83" i="28" s="1"/>
  <c r="M3" i="28"/>
  <c r="L59" i="19"/>
  <c r="L85" i="19" s="1"/>
  <c r="L72" i="19"/>
  <c r="L82" i="20"/>
  <c r="M3" i="27"/>
  <c r="L165" i="19"/>
  <c r="M83" i="27" s="1"/>
  <c r="M21" i="28"/>
  <c r="L147" i="20"/>
  <c r="M61" i="28" s="1"/>
  <c r="L82" i="19"/>
  <c r="L89" i="18"/>
  <c r="M8" i="26" s="1"/>
  <c r="L86" i="18"/>
  <c r="L20" i="18"/>
  <c r="M78" i="26" s="1"/>
  <c r="M22" i="28"/>
  <c r="L150" i="20"/>
  <c r="M59" i="28" s="1"/>
  <c r="L113" i="20"/>
  <c r="L114" i="20" s="1"/>
  <c r="M118" i="28" s="1"/>
  <c r="L153" i="19"/>
  <c r="M112" i="27" s="1"/>
  <c r="M110" i="27"/>
  <c r="K77" i="15"/>
  <c r="L98" i="17"/>
  <c r="M142" i="23" l="1"/>
  <c r="M143" i="23" s="1"/>
  <c r="M102" i="24"/>
  <c r="M154" i="24" s="1"/>
  <c r="N81" i="32" s="1"/>
  <c r="M117" i="24"/>
  <c r="N20" i="32" s="1"/>
  <c r="N23" i="32" s="1"/>
  <c r="N33" i="32" s="1"/>
  <c r="O114" i="22"/>
  <c r="N81" i="31"/>
  <c r="M155" i="23"/>
  <c r="N82" i="31" s="1"/>
  <c r="R19" i="16"/>
  <c r="P19" i="16"/>
  <c r="N19" i="16"/>
  <c r="Q19" i="16" s="1"/>
  <c r="O19" i="16"/>
  <c r="M69" i="16"/>
  <c r="M26" i="16"/>
  <c r="O67" i="32"/>
  <c r="P67" i="32" s="1"/>
  <c r="N66" i="32"/>
  <c r="M110" i="23"/>
  <c r="N75" i="31" s="1"/>
  <c r="N49" i="32"/>
  <c r="N50" i="32" s="1"/>
  <c r="N52" i="32" s="1"/>
  <c r="M142" i="24"/>
  <c r="R75" i="16"/>
  <c r="O75" i="16"/>
  <c r="P75" i="16"/>
  <c r="N75" i="16"/>
  <c r="Q75" i="16" s="1"/>
  <c r="M7" i="16"/>
  <c r="M89" i="16"/>
  <c r="M82" i="16"/>
  <c r="M103" i="16"/>
  <c r="N20" i="21"/>
  <c r="O78" i="29" s="1"/>
  <c r="P78" i="29" s="1"/>
  <c r="M37" i="10" s="1"/>
  <c r="N86" i="21"/>
  <c r="N89" i="21"/>
  <c r="N84" i="22"/>
  <c r="O110" i="30"/>
  <c r="N153" i="22"/>
  <c r="N165" i="22"/>
  <c r="O3" i="30"/>
  <c r="N82" i="22"/>
  <c r="O82" i="22" s="1"/>
  <c r="N85" i="22"/>
  <c r="N172" i="22"/>
  <c r="O169" i="22"/>
  <c r="Q117" i="16"/>
  <c r="O109" i="16"/>
  <c r="P109" i="16"/>
  <c r="N109" i="16"/>
  <c r="O22" i="30"/>
  <c r="P22" i="30" s="1"/>
  <c r="N150" i="22"/>
  <c r="N113" i="22"/>
  <c r="O113" i="22" s="1"/>
  <c r="O21" i="30"/>
  <c r="P21" i="30" s="1"/>
  <c r="N147" i="22"/>
  <c r="L89" i="19"/>
  <c r="M8" i="27" s="1"/>
  <c r="M9" i="27" s="1"/>
  <c r="M11" i="27" s="1"/>
  <c r="L86" i="19"/>
  <c r="L91" i="19" s="1"/>
  <c r="L20" i="19"/>
  <c r="M78" i="27" s="1"/>
  <c r="L17" i="19"/>
  <c r="L16" i="20"/>
  <c r="K91" i="15"/>
  <c r="L17" i="20" s="1"/>
  <c r="K84" i="15"/>
  <c r="K85" i="15" s="1"/>
  <c r="K105" i="15"/>
  <c r="K106" i="15" s="1"/>
  <c r="M71" i="19"/>
  <c r="M88" i="19" s="1"/>
  <c r="L134" i="19"/>
  <c r="M71" i="20"/>
  <c r="M88" i="20" s="1"/>
  <c r="L134" i="20"/>
  <c r="K111" i="15"/>
  <c r="L19" i="19"/>
  <c r="L19" i="18"/>
  <c r="L91" i="18"/>
  <c r="M115" i="27"/>
  <c r="L60" i="19"/>
  <c r="M116" i="27" s="1"/>
  <c r="K78" i="15"/>
  <c r="M7" i="26"/>
  <c r="M9" i="26"/>
  <c r="M11" i="26" s="1"/>
  <c r="M57" i="25"/>
  <c r="L151" i="17"/>
  <c r="L100" i="17"/>
  <c r="M65" i="25" s="1"/>
  <c r="L166" i="17"/>
  <c r="M84" i="25" s="1"/>
  <c r="M115" i="28"/>
  <c r="L60" i="20"/>
  <c r="M116" i="28" s="1"/>
  <c r="L84" i="19"/>
  <c r="M4" i="27" s="1"/>
  <c r="L77" i="20"/>
  <c r="L75" i="20"/>
  <c r="M144" i="23" l="1"/>
  <c r="M145" i="23" s="1"/>
  <c r="M120" i="24"/>
  <c r="M129" i="24" s="1"/>
  <c r="N7" i="24"/>
  <c r="M20" i="16" s="1"/>
  <c r="R20" i="16" s="1"/>
  <c r="M155" i="24"/>
  <c r="N82" i="32" s="1"/>
  <c r="M143" i="24"/>
  <c r="M144" i="24"/>
  <c r="M110" i="24"/>
  <c r="N75" i="32" s="1"/>
  <c r="N15" i="23"/>
  <c r="R69" i="16"/>
  <c r="P69" i="16"/>
  <c r="O69" i="16"/>
  <c r="N69" i="16"/>
  <c r="Q69" i="16" s="1"/>
  <c r="M76" i="16"/>
  <c r="P26" i="16"/>
  <c r="O26" i="16"/>
  <c r="R26" i="16"/>
  <c r="N26" i="16"/>
  <c r="Q26" i="16" s="1"/>
  <c r="M50" i="16"/>
  <c r="M38" i="16"/>
  <c r="M111" i="24"/>
  <c r="N76" i="32" s="1"/>
  <c r="N89" i="22"/>
  <c r="O85" i="22"/>
  <c r="O112" i="30"/>
  <c r="O153" i="22"/>
  <c r="P112" i="30" s="1"/>
  <c r="P103" i="16"/>
  <c r="O103" i="16"/>
  <c r="N103" i="16"/>
  <c r="Q103" i="16" s="1"/>
  <c r="R103" i="16"/>
  <c r="R110" i="16" s="1"/>
  <c r="O59" i="30"/>
  <c r="O150" i="22"/>
  <c r="P59" i="30" s="1"/>
  <c r="O119" i="30"/>
  <c r="O172" i="22"/>
  <c r="P119" i="30" s="1"/>
  <c r="M34" i="10" s="1"/>
  <c r="R82" i="16"/>
  <c r="P82" i="16"/>
  <c r="O82" i="16"/>
  <c r="N82" i="16"/>
  <c r="Q82" i="16" s="1"/>
  <c r="O61" i="30"/>
  <c r="O147" i="22"/>
  <c r="P61" i="30" s="1"/>
  <c r="O4" i="30"/>
  <c r="O84" i="22"/>
  <c r="P4" i="30" s="1"/>
  <c r="O83" i="30"/>
  <c r="O165" i="22"/>
  <c r="P83" i="30" s="1"/>
  <c r="O8" i="29"/>
  <c r="O7" i="29" s="1"/>
  <c r="P7" i="29" s="1"/>
  <c r="P8" i="29" s="1"/>
  <c r="P9" i="29" s="1"/>
  <c r="P11" i="29" s="1"/>
  <c r="O89" i="21"/>
  <c r="M110" i="16"/>
  <c r="N20" i="22"/>
  <c r="O78" i="30" s="1"/>
  <c r="P78" i="30" s="1"/>
  <c r="M38" i="10" s="1"/>
  <c r="Q109" i="16"/>
  <c r="O86" i="21"/>
  <c r="N91" i="21"/>
  <c r="O91" i="21" s="1"/>
  <c r="N86" i="22"/>
  <c r="N114" i="22"/>
  <c r="O118" i="30" s="1"/>
  <c r="P118" i="30" s="1"/>
  <c r="L141" i="17"/>
  <c r="M49" i="25" s="1"/>
  <c r="M50" i="25" s="1"/>
  <c r="M52" i="25" s="1"/>
  <c r="M117" i="28"/>
  <c r="L85" i="20"/>
  <c r="K92" i="15"/>
  <c r="M39" i="27"/>
  <c r="M40" i="27" s="1"/>
  <c r="L149" i="19"/>
  <c r="M60" i="27" s="1"/>
  <c r="L138" i="19"/>
  <c r="L138" i="20"/>
  <c r="L149" i="20"/>
  <c r="M60" i="28" s="1"/>
  <c r="M39" i="28"/>
  <c r="M40" i="28" s="1"/>
  <c r="L102" i="17"/>
  <c r="M68" i="25"/>
  <c r="L97" i="18"/>
  <c r="L98" i="18" s="1"/>
  <c r="L97" i="19"/>
  <c r="L98" i="19" s="1"/>
  <c r="L117" i="17"/>
  <c r="L19" i="20"/>
  <c r="K112" i="15"/>
  <c r="K113" i="15" s="1"/>
  <c r="M7" i="27"/>
  <c r="M145" i="24" l="1"/>
  <c r="M13" i="16"/>
  <c r="E2" i="16" s="1"/>
  <c r="C3" i="24" s="1"/>
  <c r="C5" i="24" s="1"/>
  <c r="N20" i="16"/>
  <c r="Q20" i="16" s="1"/>
  <c r="M70" i="16"/>
  <c r="M71" i="16" s="1"/>
  <c r="O71" i="16" s="1"/>
  <c r="P20" i="16"/>
  <c r="O20" i="16"/>
  <c r="O9" i="29"/>
  <c r="O11" i="29" s="1"/>
  <c r="M90" i="16"/>
  <c r="P76" i="16"/>
  <c r="N76" i="16"/>
  <c r="Q76" i="16" s="1"/>
  <c r="R76" i="16"/>
  <c r="O76" i="16"/>
  <c r="M104" i="16"/>
  <c r="M83" i="16"/>
  <c r="P50" i="16"/>
  <c r="R50" i="16"/>
  <c r="O50" i="16"/>
  <c r="N50" i="16"/>
  <c r="Q50" i="16" s="1"/>
  <c r="N12" i="24"/>
  <c r="N170" i="24" s="1"/>
  <c r="O170" i="24" s="1"/>
  <c r="M63" i="16"/>
  <c r="N77" i="23"/>
  <c r="N75" i="23"/>
  <c r="O75" i="23" s="1"/>
  <c r="C3" i="22"/>
  <c r="C5" i="22" s="1"/>
  <c r="C3" i="23"/>
  <c r="C5" i="23" s="1"/>
  <c r="N38" i="16"/>
  <c r="Q38" i="16" s="1"/>
  <c r="P38" i="16"/>
  <c r="R38" i="16"/>
  <c r="R119" i="16" s="1"/>
  <c r="O38" i="16"/>
  <c r="N10" i="24"/>
  <c r="M98" i="16"/>
  <c r="M119" i="16"/>
  <c r="N91" i="22"/>
  <c r="O86" i="22"/>
  <c r="M8" i="16"/>
  <c r="O8" i="30"/>
  <c r="O89" i="22"/>
  <c r="P110" i="16"/>
  <c r="N110" i="16"/>
  <c r="O110" i="16"/>
  <c r="N97" i="21"/>
  <c r="L142" i="17"/>
  <c r="L112" i="17" s="1"/>
  <c r="L166" i="18"/>
  <c r="M84" i="26" s="1"/>
  <c r="L112" i="18"/>
  <c r="M57" i="26"/>
  <c r="M68" i="26" s="1"/>
  <c r="L100" i="18"/>
  <c r="L141" i="18" s="1"/>
  <c r="L151" i="18"/>
  <c r="M57" i="27"/>
  <c r="M68" i="27" s="1"/>
  <c r="L100" i="19"/>
  <c r="L117" i="19" s="1"/>
  <c r="L112" i="19"/>
  <c r="L166" i="19"/>
  <c r="M84" i="27" s="1"/>
  <c r="L151" i="19"/>
  <c r="L89" i="20"/>
  <c r="M8" i="28" s="1"/>
  <c r="L86" i="20"/>
  <c r="L91" i="20" s="1"/>
  <c r="L20" i="20"/>
  <c r="M78" i="28" s="1"/>
  <c r="M20" i="25"/>
  <c r="M23" i="25" s="1"/>
  <c r="M33" i="25" s="1"/>
  <c r="L120" i="17"/>
  <c r="L129" i="17" s="1"/>
  <c r="M7" i="17"/>
  <c r="M12" i="27"/>
  <c r="M13" i="27" s="1"/>
  <c r="M14" i="27" s="1"/>
  <c r="M106" i="27"/>
  <c r="M12" i="26"/>
  <c r="M13" i="26" s="1"/>
  <c r="M14" i="26" s="1"/>
  <c r="M106" i="26"/>
  <c r="M66" i="25"/>
  <c r="N67" i="25"/>
  <c r="N70" i="16" l="1"/>
  <c r="Q70" i="16" s="1"/>
  <c r="R71" i="16"/>
  <c r="R70" i="16"/>
  <c r="O70" i="16"/>
  <c r="P71" i="16"/>
  <c r="N15" i="24"/>
  <c r="N75" i="24" s="1"/>
  <c r="O75" i="24" s="1"/>
  <c r="N71" i="16"/>
  <c r="Q71" i="16" s="1"/>
  <c r="P70" i="16"/>
  <c r="C3" i="21"/>
  <c r="C5" i="21" s="1"/>
  <c r="P119" i="16"/>
  <c r="P120" i="16" s="1"/>
  <c r="N119" i="16"/>
  <c r="O119" i="16"/>
  <c r="O120" i="16" s="1"/>
  <c r="M120" i="16"/>
  <c r="M6" i="16"/>
  <c r="R120" i="16"/>
  <c r="O117" i="31"/>
  <c r="O77" i="23"/>
  <c r="P117" i="31" s="1"/>
  <c r="N85" i="23"/>
  <c r="R83" i="16"/>
  <c r="P83" i="16"/>
  <c r="O83" i="16"/>
  <c r="N83" i="16"/>
  <c r="Q83" i="16" s="1"/>
  <c r="N77" i="24"/>
  <c r="N98" i="16"/>
  <c r="Q98" i="16" s="1"/>
  <c r="R98" i="16"/>
  <c r="P98" i="16"/>
  <c r="O98" i="16"/>
  <c r="M99" i="16"/>
  <c r="R63" i="16"/>
  <c r="N63" i="16"/>
  <c r="Q63" i="16" s="1"/>
  <c r="O63" i="16"/>
  <c r="M77" i="16"/>
  <c r="P63" i="16"/>
  <c r="M64" i="16"/>
  <c r="M111" i="16"/>
  <c r="R104" i="16"/>
  <c r="R111" i="16" s="1"/>
  <c r="N104" i="16"/>
  <c r="Q104" i="16" s="1"/>
  <c r="O104" i="16"/>
  <c r="P104" i="16"/>
  <c r="N28" i="24"/>
  <c r="N27" i="24"/>
  <c r="N80" i="24"/>
  <c r="N171" i="24"/>
  <c r="O171" i="24" s="1"/>
  <c r="N118" i="24"/>
  <c r="N169" i="24"/>
  <c r="N109" i="24"/>
  <c r="O109" i="24" s="1"/>
  <c r="N119" i="24"/>
  <c r="N106" i="24"/>
  <c r="O7" i="30"/>
  <c r="P7" i="30" s="1"/>
  <c r="P8" i="30" s="1"/>
  <c r="P9" i="30" s="1"/>
  <c r="P11" i="30" s="1"/>
  <c r="O9" i="30"/>
  <c r="O11" i="30" s="1"/>
  <c r="N97" i="22"/>
  <c r="O91" i="22"/>
  <c r="Q110" i="16"/>
  <c r="N98" i="21"/>
  <c r="O98" i="21" s="1"/>
  <c r="O97" i="21"/>
  <c r="P12" i="29" s="1"/>
  <c r="P13" i="29" s="1"/>
  <c r="O12" i="29"/>
  <c r="O13" i="29" s="1"/>
  <c r="O14" i="29" s="1"/>
  <c r="P14" i="29" s="1"/>
  <c r="O106" i="29"/>
  <c r="P106" i="29" s="1"/>
  <c r="L110" i="17"/>
  <c r="M75" i="25" s="1"/>
  <c r="M48" i="10" s="1"/>
  <c r="L143" i="17"/>
  <c r="L117" i="18"/>
  <c r="M20" i="26" s="1"/>
  <c r="M23" i="26" s="1"/>
  <c r="M33" i="26" s="1"/>
  <c r="L102" i="18"/>
  <c r="L154" i="18" s="1"/>
  <c r="L144" i="17"/>
  <c r="L145" i="17" s="1"/>
  <c r="L102" i="19"/>
  <c r="L154" i="19" s="1"/>
  <c r="L141" i="19"/>
  <c r="M49" i="27" s="1"/>
  <c r="M50" i="27" s="1"/>
  <c r="M52" i="27" s="1"/>
  <c r="M49" i="26"/>
  <c r="M50" i="26" s="1"/>
  <c r="M52" i="26" s="1"/>
  <c r="L142" i="18"/>
  <c r="M77" i="27"/>
  <c r="L97" i="20"/>
  <c r="L98" i="20" s="1"/>
  <c r="M7" i="28"/>
  <c r="M9" i="28"/>
  <c r="M11" i="28" s="1"/>
  <c r="M77" i="25"/>
  <c r="L154" i="17"/>
  <c r="M66" i="27"/>
  <c r="N67" i="27"/>
  <c r="N67" i="26"/>
  <c r="M66" i="26"/>
  <c r="L17" i="15"/>
  <c r="M77" i="26"/>
  <c r="L111" i="17"/>
  <c r="M76" i="25" s="1"/>
  <c r="L120" i="19"/>
  <c r="L129" i="19" s="1"/>
  <c r="M20" i="27"/>
  <c r="M23" i="27" s="1"/>
  <c r="M33" i="27" s="1"/>
  <c r="M7" i="19"/>
  <c r="N166" i="21" l="1"/>
  <c r="O84" i="29" s="1"/>
  <c r="P84" i="29" s="1"/>
  <c r="N151" i="21"/>
  <c r="O151" i="21" s="1"/>
  <c r="O119" i="24"/>
  <c r="O21" i="32"/>
  <c r="P21" i="32" s="1"/>
  <c r="N147" i="24"/>
  <c r="Q119" i="16"/>
  <c r="Q120" i="16" s="1"/>
  <c r="N120" i="16"/>
  <c r="O106" i="24"/>
  <c r="N153" i="24"/>
  <c r="O110" i="32"/>
  <c r="P110" i="32" s="1"/>
  <c r="O28" i="24"/>
  <c r="N84" i="24"/>
  <c r="P64" i="16"/>
  <c r="N64" i="16"/>
  <c r="Q64" i="16" s="1"/>
  <c r="O64" i="16"/>
  <c r="R64" i="16"/>
  <c r="O80" i="24"/>
  <c r="N82" i="24"/>
  <c r="O82" i="24" s="1"/>
  <c r="N85" i="24"/>
  <c r="N86" i="24" s="1"/>
  <c r="M9" i="16"/>
  <c r="O77" i="16"/>
  <c r="N77" i="16"/>
  <c r="Q77" i="16" s="1"/>
  <c r="R77" i="16"/>
  <c r="P77" i="16"/>
  <c r="M91" i="16"/>
  <c r="M92" i="16" s="1"/>
  <c r="M105" i="16"/>
  <c r="M78" i="16"/>
  <c r="M84" i="16"/>
  <c r="O99" i="16"/>
  <c r="R99" i="16"/>
  <c r="P99" i="16"/>
  <c r="N99" i="16"/>
  <c r="Q99" i="16" s="1"/>
  <c r="N89" i="23"/>
  <c r="O85" i="23"/>
  <c r="N86" i="23"/>
  <c r="N20" i="23"/>
  <c r="O78" i="31" s="1"/>
  <c r="P78" i="31" s="1"/>
  <c r="M39" i="10" s="1"/>
  <c r="O118" i="24"/>
  <c r="N113" i="24"/>
  <c r="O113" i="24" s="1"/>
  <c r="N150" i="24"/>
  <c r="O22" i="32"/>
  <c r="P22" i="32" s="1"/>
  <c r="N172" i="24"/>
  <c r="O169" i="24"/>
  <c r="O27" i="24"/>
  <c r="P3" i="32" s="1"/>
  <c r="N165" i="24"/>
  <c r="O3" i="32"/>
  <c r="N111" i="16"/>
  <c r="P111" i="16"/>
  <c r="O111" i="16"/>
  <c r="O117" i="32"/>
  <c r="P117" i="32" s="1"/>
  <c r="O77" i="24"/>
  <c r="O97" i="22"/>
  <c r="O12" i="30"/>
  <c r="O13" i="30" s="1"/>
  <c r="O14" i="30" s="1"/>
  <c r="N98" i="22"/>
  <c r="O106" i="30"/>
  <c r="O57" i="29"/>
  <c r="P57" i="29" s="1"/>
  <c r="N100" i="21"/>
  <c r="O65" i="29" s="1"/>
  <c r="P65" i="29" s="1"/>
  <c r="M7" i="18"/>
  <c r="L18" i="15" s="1"/>
  <c r="L120" i="18"/>
  <c r="L129" i="18" s="1"/>
  <c r="L111" i="18" s="1"/>
  <c r="M76" i="26" s="1"/>
  <c r="L142" i="19"/>
  <c r="L144" i="19" s="1"/>
  <c r="L145" i="19" s="1"/>
  <c r="L100" i="20"/>
  <c r="L102" i="20" s="1"/>
  <c r="M57" i="28"/>
  <c r="M68" i="28" s="1"/>
  <c r="L166" i="20"/>
  <c r="M84" i="28" s="1"/>
  <c r="L112" i="20"/>
  <c r="L151" i="20"/>
  <c r="M106" i="28"/>
  <c r="M12" i="28"/>
  <c r="M13" i="28" s="1"/>
  <c r="M14" i="28" s="1"/>
  <c r="M81" i="27"/>
  <c r="L155" i="19"/>
  <c r="M82" i="27" s="1"/>
  <c r="L111" i="19"/>
  <c r="M76" i="27" s="1"/>
  <c r="L67" i="15"/>
  <c r="L24" i="15"/>
  <c r="L124" i="16"/>
  <c r="M81" i="26"/>
  <c r="L155" i="18"/>
  <c r="M82" i="26" s="1"/>
  <c r="L19" i="15"/>
  <c r="L155" i="17"/>
  <c r="M82" i="25" s="1"/>
  <c r="M81" i="25"/>
  <c r="M52" i="10" s="1"/>
  <c r="L143" i="18"/>
  <c r="L144" i="18"/>
  <c r="L110" i="18"/>
  <c r="M75" i="26" s="1"/>
  <c r="N20" i="24" l="1"/>
  <c r="O78" i="32" s="1"/>
  <c r="P78" i="32" s="1"/>
  <c r="M40" i="10" s="1"/>
  <c r="O166" i="21"/>
  <c r="N141" i="21"/>
  <c r="O141" i="21" s="1"/>
  <c r="O142" i="21" s="1"/>
  <c r="N114" i="24"/>
  <c r="O118" i="32" s="1"/>
  <c r="O61" i="32"/>
  <c r="P61" i="32" s="1"/>
  <c r="O147" i="24"/>
  <c r="O119" i="32"/>
  <c r="P119" i="32" s="1"/>
  <c r="M36" i="10" s="1"/>
  <c r="O172" i="24"/>
  <c r="O8" i="31"/>
  <c r="O89" i="23"/>
  <c r="O114" i="24"/>
  <c r="P118" i="32" s="1"/>
  <c r="O59" i="32"/>
  <c r="P59" i="32" s="1"/>
  <c r="O150" i="24"/>
  <c r="N91" i="23"/>
  <c r="O86" i="23"/>
  <c r="N78" i="16"/>
  <c r="Q78" i="16" s="1"/>
  <c r="P78" i="16"/>
  <c r="O78" i="16"/>
  <c r="R78" i="16"/>
  <c r="O112" i="32"/>
  <c r="P112" i="32" s="1"/>
  <c r="O153" i="24"/>
  <c r="N91" i="24"/>
  <c r="O86" i="24"/>
  <c r="M112" i="16"/>
  <c r="O105" i="16"/>
  <c r="N105" i="16"/>
  <c r="Q105" i="16" s="1"/>
  <c r="P105" i="16"/>
  <c r="R105" i="16"/>
  <c r="R112" i="16" s="1"/>
  <c r="M106" i="16"/>
  <c r="N89" i="24"/>
  <c r="O85" i="24"/>
  <c r="O4" i="32"/>
  <c r="O84" i="24"/>
  <c r="P4" i="32" s="1"/>
  <c r="Q111" i="16"/>
  <c r="O83" i="32"/>
  <c r="P83" i="32" s="1"/>
  <c r="O165" i="24"/>
  <c r="N84" i="16"/>
  <c r="Q84" i="16" s="1"/>
  <c r="O84" i="16"/>
  <c r="R84" i="16"/>
  <c r="P84" i="16"/>
  <c r="M85" i="16"/>
  <c r="O98" i="22"/>
  <c r="P57" i="30" s="1"/>
  <c r="P68" i="30" s="1"/>
  <c r="P66" i="30" s="1"/>
  <c r="N112" i="22"/>
  <c r="N166" i="22"/>
  <c r="N100" i="22"/>
  <c r="N151" i="22"/>
  <c r="O151" i="22" s="1"/>
  <c r="O57" i="30"/>
  <c r="O68" i="30" s="1"/>
  <c r="O66" i="30" s="1"/>
  <c r="P106" i="30"/>
  <c r="P12" i="30"/>
  <c r="P13" i="30" s="1"/>
  <c r="P14" i="30" s="1"/>
  <c r="N102" i="21"/>
  <c r="O102" i="21" s="1"/>
  <c r="O100" i="21"/>
  <c r="N117" i="21"/>
  <c r="O68" i="29"/>
  <c r="L145" i="18"/>
  <c r="L110" i="19"/>
  <c r="M75" i="27" s="1"/>
  <c r="L143" i="19"/>
  <c r="L117" i="20"/>
  <c r="L120" i="20" s="1"/>
  <c r="L129" i="20" s="1"/>
  <c r="L141" i="20"/>
  <c r="L142" i="20" s="1"/>
  <c r="M77" i="28"/>
  <c r="L154" i="20"/>
  <c r="M15" i="17"/>
  <c r="L74" i="15"/>
  <c r="L69" i="15"/>
  <c r="M15" i="19" s="1"/>
  <c r="L126" i="16"/>
  <c r="M11" i="24" s="1"/>
  <c r="L26" i="15"/>
  <c r="N67" i="28"/>
  <c r="M66" i="28"/>
  <c r="M11" i="22"/>
  <c r="L36" i="15"/>
  <c r="M8" i="18"/>
  <c r="L48" i="15"/>
  <c r="M30" i="15"/>
  <c r="L68" i="15"/>
  <c r="M15" i="18" s="1"/>
  <c r="L25" i="15"/>
  <c r="L125" i="16"/>
  <c r="M11" i="23" s="1"/>
  <c r="N142" i="21" l="1"/>
  <c r="N112" i="21" s="1"/>
  <c r="O112" i="21" s="1"/>
  <c r="O49" i="29"/>
  <c r="O7" i="31"/>
  <c r="P7" i="31" s="1"/>
  <c r="P8" i="31" s="1"/>
  <c r="P9" i="31" s="1"/>
  <c r="P11" i="31" s="1"/>
  <c r="O9" i="31"/>
  <c r="O11" i="31" s="1"/>
  <c r="M10" i="16"/>
  <c r="R113" i="16"/>
  <c r="O112" i="16"/>
  <c r="O113" i="16" s="1"/>
  <c r="P112" i="16"/>
  <c r="P113" i="16" s="1"/>
  <c r="N112" i="16"/>
  <c r="M113" i="16"/>
  <c r="N106" i="16"/>
  <c r="Q106" i="16" s="1"/>
  <c r="O106" i="16"/>
  <c r="P106" i="16"/>
  <c r="R106" i="16"/>
  <c r="N85" i="16"/>
  <c r="Q85" i="16" s="1"/>
  <c r="O85" i="16"/>
  <c r="R85" i="16"/>
  <c r="P85" i="16"/>
  <c r="O8" i="32"/>
  <c r="O89" i="24"/>
  <c r="N97" i="24"/>
  <c r="O91" i="24"/>
  <c r="N97" i="23"/>
  <c r="O91" i="23"/>
  <c r="O100" i="22"/>
  <c r="N102" i="22"/>
  <c r="O102" i="22" s="1"/>
  <c r="N141" i="22"/>
  <c r="N117" i="22"/>
  <c r="O84" i="30"/>
  <c r="O166" i="22"/>
  <c r="P84" i="30" s="1"/>
  <c r="O112" i="22"/>
  <c r="P77" i="30" s="1"/>
  <c r="O77" i="30"/>
  <c r="O50" i="29"/>
  <c r="P49" i="29"/>
  <c r="O66" i="29"/>
  <c r="P66" i="29" s="1"/>
  <c r="P68" i="29"/>
  <c r="O117" i="21"/>
  <c r="O120" i="21" s="1"/>
  <c r="N120" i="21"/>
  <c r="N129" i="21" s="1"/>
  <c r="O20" i="29"/>
  <c r="M49" i="28"/>
  <c r="M50" i="28" s="1"/>
  <c r="M52" i="28" s="1"/>
  <c r="M20" i="28"/>
  <c r="M23" i="28" s="1"/>
  <c r="M33" i="28" s="1"/>
  <c r="M7" i="20"/>
  <c r="L20" i="15" s="1"/>
  <c r="M75" i="19"/>
  <c r="M77" i="19"/>
  <c r="N117" i="27" s="1"/>
  <c r="M168" i="18"/>
  <c r="L88" i="15"/>
  <c r="L102" i="15"/>
  <c r="L81" i="15"/>
  <c r="N85" i="32"/>
  <c r="L61" i="15"/>
  <c r="M12" i="18"/>
  <c r="M75" i="17"/>
  <c r="M77" i="17"/>
  <c r="N85" i="30"/>
  <c r="M81" i="28"/>
  <c r="L155" i="20"/>
  <c r="M82" i="28" s="1"/>
  <c r="M75" i="18"/>
  <c r="M77" i="18"/>
  <c r="N117" i="26" s="1"/>
  <c r="M54" i="15"/>
  <c r="N9" i="18"/>
  <c r="N30" i="15"/>
  <c r="Q30" i="15" s="1"/>
  <c r="R30" i="15"/>
  <c r="O30" i="15"/>
  <c r="P30" i="15"/>
  <c r="L117" i="15"/>
  <c r="L124" i="15"/>
  <c r="M10" i="18"/>
  <c r="L96" i="15"/>
  <c r="L143" i="20"/>
  <c r="L144" i="20"/>
  <c r="L145" i="20" s="1"/>
  <c r="L110" i="20"/>
  <c r="M75" i="28" s="1"/>
  <c r="N85" i="31"/>
  <c r="L127" i="16"/>
  <c r="L111" i="20"/>
  <c r="M76" i="28" s="1"/>
  <c r="M8" i="19"/>
  <c r="L37" i="15"/>
  <c r="L49" i="15"/>
  <c r="M31" i="15"/>
  <c r="L38" i="15"/>
  <c r="M8" i="20"/>
  <c r="L50" i="15"/>
  <c r="M32" i="15"/>
  <c r="O143" i="21" l="1"/>
  <c r="N143" i="21"/>
  <c r="N110" i="21"/>
  <c r="O75" i="29" s="1"/>
  <c r="N144" i="21"/>
  <c r="N145" i="21" s="1"/>
  <c r="N154" i="22"/>
  <c r="N155" i="22" s="1"/>
  <c r="O97" i="24"/>
  <c r="P12" i="32" s="1"/>
  <c r="O106" i="32"/>
  <c r="P106" i="32" s="1"/>
  <c r="O12" i="32"/>
  <c r="N98" i="24"/>
  <c r="O7" i="32"/>
  <c r="P7" i="32" s="1"/>
  <c r="P8" i="32" s="1"/>
  <c r="P9" i="32" s="1"/>
  <c r="P11" i="32" s="1"/>
  <c r="O9" i="32"/>
  <c r="O11" i="32" s="1"/>
  <c r="O106" i="31"/>
  <c r="O97" i="23"/>
  <c r="O12" i="31"/>
  <c r="O13" i="31" s="1"/>
  <c r="O14" i="31" s="1"/>
  <c r="Q112" i="16"/>
  <c r="Q113" i="16" s="1"/>
  <c r="N113" i="16"/>
  <c r="N98" i="23"/>
  <c r="N120" i="22"/>
  <c r="N129" i="22" s="1"/>
  <c r="O117" i="22"/>
  <c r="O120" i="22" s="1"/>
  <c r="O20" i="30"/>
  <c r="O141" i="22"/>
  <c r="O142" i="22" s="1"/>
  <c r="O49" i="30"/>
  <c r="N142" i="22"/>
  <c r="O52" i="29"/>
  <c r="P52" i="29" s="1"/>
  <c r="P50" i="29"/>
  <c r="O23" i="29"/>
  <c r="P20" i="29"/>
  <c r="O129" i="21"/>
  <c r="N111" i="21"/>
  <c r="O77" i="29"/>
  <c r="P77" i="29" s="1"/>
  <c r="N154" i="21"/>
  <c r="O154" i="21" s="1"/>
  <c r="N117" i="25"/>
  <c r="M85" i="17"/>
  <c r="L63" i="15"/>
  <c r="M12" i="20"/>
  <c r="M168" i="20"/>
  <c r="M109" i="18"/>
  <c r="M171" i="18"/>
  <c r="M80" i="18"/>
  <c r="M27" i="18"/>
  <c r="M169" i="18"/>
  <c r="M172" i="18" s="1"/>
  <c r="M106" i="18"/>
  <c r="M119" i="18"/>
  <c r="M28" i="18"/>
  <c r="M118" i="18"/>
  <c r="M14" i="18"/>
  <c r="L75" i="15"/>
  <c r="L70" i="15"/>
  <c r="L13" i="15"/>
  <c r="M56" i="15"/>
  <c r="N9" i="20"/>
  <c r="P32" i="15"/>
  <c r="R32" i="15"/>
  <c r="O32" i="15"/>
  <c r="N32" i="15"/>
  <c r="Q32" i="15" s="1"/>
  <c r="N108" i="18"/>
  <c r="M168" i="19"/>
  <c r="M170" i="18"/>
  <c r="L98" i="15"/>
  <c r="L119" i="15"/>
  <c r="M18" i="20" s="1"/>
  <c r="L126" i="15"/>
  <c r="M11" i="20" s="1"/>
  <c r="M10" i="20"/>
  <c r="M11" i="18"/>
  <c r="M55" i="15"/>
  <c r="N9" i="19"/>
  <c r="P31" i="15"/>
  <c r="R31" i="15"/>
  <c r="O31" i="15"/>
  <c r="N31" i="15"/>
  <c r="Q31" i="15" s="1"/>
  <c r="L62" i="15"/>
  <c r="M12" i="19"/>
  <c r="L97" i="15"/>
  <c r="L118" i="15"/>
  <c r="M18" i="19" s="1"/>
  <c r="M10" i="19"/>
  <c r="L125" i="15"/>
  <c r="M11" i="19" s="1"/>
  <c r="N13" i="18"/>
  <c r="N57" i="18" s="1"/>
  <c r="N54" i="15"/>
  <c r="Q54" i="15" s="1"/>
  <c r="P54" i="15"/>
  <c r="R54" i="15"/>
  <c r="O54" i="15"/>
  <c r="L109" i="15"/>
  <c r="O110" i="21" l="1"/>
  <c r="O144" i="21"/>
  <c r="O145" i="21" s="1"/>
  <c r="P13" i="32"/>
  <c r="P14" i="32" s="1"/>
  <c r="O81" i="30"/>
  <c r="O154" i="22"/>
  <c r="P81" i="30" s="1"/>
  <c r="O143" i="22"/>
  <c r="O98" i="24"/>
  <c r="N112" i="24"/>
  <c r="O57" i="32"/>
  <c r="N100" i="24"/>
  <c r="O100" i="24" s="1"/>
  <c r="N166" i="24"/>
  <c r="N151" i="24"/>
  <c r="O151" i="24" s="1"/>
  <c r="O13" i="32"/>
  <c r="O14" i="32" s="1"/>
  <c r="O57" i="31"/>
  <c r="O68" i="31" s="1"/>
  <c r="O66" i="31" s="1"/>
  <c r="O98" i="23"/>
  <c r="P57" i="31" s="1"/>
  <c r="P68" i="31" s="1"/>
  <c r="P66" i="31" s="1"/>
  <c r="N151" i="23"/>
  <c r="O151" i="23" s="1"/>
  <c r="N112" i="23"/>
  <c r="N166" i="23"/>
  <c r="N100" i="23"/>
  <c r="O100" i="23" s="1"/>
  <c r="P12" i="31"/>
  <c r="P13" i="31" s="1"/>
  <c r="P14" i="31" s="1"/>
  <c r="P106" i="31"/>
  <c r="O50" i="30"/>
  <c r="O52" i="30" s="1"/>
  <c r="P49" i="30"/>
  <c r="P50" i="30" s="1"/>
  <c r="P52" i="30" s="1"/>
  <c r="N111" i="22"/>
  <c r="O129" i="22"/>
  <c r="P20" i="30"/>
  <c r="P23" i="30" s="1"/>
  <c r="P33" i="30" s="1"/>
  <c r="O23" i="30"/>
  <c r="O33" i="30" s="1"/>
  <c r="O82" i="30"/>
  <c r="O155" i="22"/>
  <c r="P82" i="30" s="1"/>
  <c r="N110" i="22"/>
  <c r="N144" i="22"/>
  <c r="N143" i="22"/>
  <c r="O33" i="29"/>
  <c r="P33" i="29" s="1"/>
  <c r="P23" i="29"/>
  <c r="O76" i="29"/>
  <c r="P76" i="29" s="1"/>
  <c r="O111" i="21"/>
  <c r="O49" i="10"/>
  <c r="P75" i="29"/>
  <c r="N155" i="21"/>
  <c r="O81" i="29"/>
  <c r="M57" i="15"/>
  <c r="R57" i="15" s="1"/>
  <c r="L120" i="15"/>
  <c r="L99" i="15"/>
  <c r="M109" i="19"/>
  <c r="M80" i="19"/>
  <c r="M28" i="19"/>
  <c r="M171" i="19"/>
  <c r="M119" i="19"/>
  <c r="M27" i="19"/>
  <c r="M106" i="19"/>
  <c r="M169" i="19"/>
  <c r="M172" i="19" s="1"/>
  <c r="N119" i="27" s="1"/>
  <c r="M118" i="19"/>
  <c r="N21" i="26"/>
  <c r="M147" i="18"/>
  <c r="N61" i="26" s="1"/>
  <c r="N85" i="27"/>
  <c r="N13" i="19"/>
  <c r="N57" i="19" s="1"/>
  <c r="R55" i="15"/>
  <c r="O55" i="15"/>
  <c r="P55" i="15"/>
  <c r="N55" i="15"/>
  <c r="Q55" i="15" s="1"/>
  <c r="M14" i="19"/>
  <c r="L76" i="15"/>
  <c r="N108" i="20"/>
  <c r="N85" i="26"/>
  <c r="M15" i="20"/>
  <c r="L71" i="15"/>
  <c r="M153" i="18"/>
  <c r="N112" i="26" s="1"/>
  <c r="N110" i="26"/>
  <c r="M170" i="20"/>
  <c r="M80" i="20"/>
  <c r="M109" i="20"/>
  <c r="M171" i="20"/>
  <c r="M106" i="20"/>
  <c r="M169" i="20"/>
  <c r="M172" i="20" s="1"/>
  <c r="N119" i="28" s="1"/>
  <c r="M119" i="20"/>
  <c r="M28" i="20"/>
  <c r="M27" i="20"/>
  <c r="M118" i="20"/>
  <c r="L89" i="15"/>
  <c r="L103" i="15"/>
  <c r="L82" i="15"/>
  <c r="N85" i="28"/>
  <c r="L64" i="15"/>
  <c r="M17" i="18"/>
  <c r="M165" i="18"/>
  <c r="N83" i="26" s="1"/>
  <c r="N3" i="26"/>
  <c r="M20" i="17"/>
  <c r="N78" i="25" s="1"/>
  <c r="M86" i="17"/>
  <c r="M89" i="17"/>
  <c r="N8" i="25" s="1"/>
  <c r="N22" i="26"/>
  <c r="M150" i="18"/>
  <c r="N59" i="26" s="1"/>
  <c r="M113" i="18"/>
  <c r="M114" i="18" s="1"/>
  <c r="N118" i="26" s="1"/>
  <c r="N108" i="19"/>
  <c r="N13" i="20"/>
  <c r="N57" i="20" s="1"/>
  <c r="R56" i="15"/>
  <c r="N56" i="15"/>
  <c r="Q56" i="15" s="1"/>
  <c r="P56" i="15"/>
  <c r="O56" i="15"/>
  <c r="L127" i="15"/>
  <c r="M18" i="18"/>
  <c r="N119" i="26"/>
  <c r="M14" i="20"/>
  <c r="L77" i="15"/>
  <c r="O57" i="18"/>
  <c r="M170" i="19"/>
  <c r="O111" i="26"/>
  <c r="P111" i="26" s="1"/>
  <c r="O108" i="18"/>
  <c r="M59" i="18"/>
  <c r="M85" i="18" s="1"/>
  <c r="M89" i="18" s="1"/>
  <c r="N8" i="26" s="1"/>
  <c r="M72" i="18"/>
  <c r="M82" i="18"/>
  <c r="N117" i="23" l="1"/>
  <c r="O68" i="32"/>
  <c r="P57" i="32"/>
  <c r="O112" i="23"/>
  <c r="P77" i="31" s="1"/>
  <c r="O77" i="31"/>
  <c r="O84" i="31"/>
  <c r="O166" i="23"/>
  <c r="P84" i="31" s="1"/>
  <c r="O84" i="32"/>
  <c r="P84" i="32" s="1"/>
  <c r="O166" i="24"/>
  <c r="O112" i="24"/>
  <c r="O77" i="32"/>
  <c r="P77" i="32" s="1"/>
  <c r="N102" i="24"/>
  <c r="O102" i="24" s="1"/>
  <c r="N141" i="23"/>
  <c r="N102" i="23"/>
  <c r="O102" i="23" s="1"/>
  <c r="N141" i="24"/>
  <c r="N117" i="24"/>
  <c r="O111" i="22"/>
  <c r="P76" i="30" s="1"/>
  <c r="O76" i="30"/>
  <c r="N145" i="22"/>
  <c r="O144" i="22"/>
  <c r="O145" i="22" s="1"/>
  <c r="O75" i="30"/>
  <c r="O110" i="22"/>
  <c r="P75" i="30" s="1"/>
  <c r="O53" i="10"/>
  <c r="P81" i="29"/>
  <c r="O82" i="29"/>
  <c r="P82" i="29" s="1"/>
  <c r="O155" i="21"/>
  <c r="O57" i="15"/>
  <c r="P57" i="15"/>
  <c r="N57" i="15"/>
  <c r="Q57" i="15" s="1"/>
  <c r="O111" i="27"/>
  <c r="P111" i="27" s="1"/>
  <c r="O108" i="19"/>
  <c r="M19" i="17"/>
  <c r="M91" i="17"/>
  <c r="O111" i="28"/>
  <c r="P111" i="28" s="1"/>
  <c r="O108" i="20"/>
  <c r="M82" i="19"/>
  <c r="M16" i="20"/>
  <c r="L91" i="15"/>
  <c r="M17" i="20" s="1"/>
  <c r="L84" i="15"/>
  <c r="L105" i="15"/>
  <c r="M20" i="18"/>
  <c r="N78" i="26" s="1"/>
  <c r="L78" i="15"/>
  <c r="M16" i="19"/>
  <c r="L90" i="15"/>
  <c r="M17" i="19" s="1"/>
  <c r="L104" i="15"/>
  <c r="L83" i="15"/>
  <c r="N3" i="27"/>
  <c r="M165" i="19"/>
  <c r="N83" i="27" s="1"/>
  <c r="M165" i="20"/>
  <c r="N83" i="28" s="1"/>
  <c r="N3" i="28"/>
  <c r="M59" i="20"/>
  <c r="M72" i="20"/>
  <c r="N9" i="26"/>
  <c r="N11" i="26" s="1"/>
  <c r="N21" i="28"/>
  <c r="M147" i="20"/>
  <c r="N61" i="28" s="1"/>
  <c r="O57" i="19"/>
  <c r="M75" i="20"/>
  <c r="M77" i="20"/>
  <c r="N117" i="28" s="1"/>
  <c r="N21" i="27"/>
  <c r="M147" i="19"/>
  <c r="N61" i="27" s="1"/>
  <c r="M82" i="20"/>
  <c r="M150" i="19"/>
  <c r="N59" i="27" s="1"/>
  <c r="N22" i="27"/>
  <c r="M113" i="19"/>
  <c r="M114" i="19" s="1"/>
  <c r="N118" i="27" s="1"/>
  <c r="M134" i="18"/>
  <c r="N71" i="18"/>
  <c r="N115" i="26"/>
  <c r="M60" i="18"/>
  <c r="M86" i="18"/>
  <c r="N110" i="27"/>
  <c r="M153" i="19"/>
  <c r="N112" i="27" s="1"/>
  <c r="L110" i="15"/>
  <c r="N110" i="28"/>
  <c r="M153" i="20"/>
  <c r="N112" i="28" s="1"/>
  <c r="M72" i="19"/>
  <c r="M59" i="19"/>
  <c r="M85" i="19" s="1"/>
  <c r="O57" i="20"/>
  <c r="M84" i="18"/>
  <c r="N4" i="26" s="1"/>
  <c r="N7" i="26" s="1"/>
  <c r="N7" i="25"/>
  <c r="N9" i="25"/>
  <c r="N11" i="25" s="1"/>
  <c r="N22" i="28"/>
  <c r="M150" i="20"/>
  <c r="N59" i="28" s="1"/>
  <c r="M113" i="20"/>
  <c r="M114" i="20" s="1"/>
  <c r="N118" i="28" s="1"/>
  <c r="N154" i="24" l="1"/>
  <c r="O154" i="24" s="1"/>
  <c r="O141" i="23"/>
  <c r="O142" i="23" s="1"/>
  <c r="O49" i="31"/>
  <c r="N142" i="23"/>
  <c r="O117" i="24"/>
  <c r="O120" i="24" s="1"/>
  <c r="N120" i="24"/>
  <c r="N129" i="24" s="1"/>
  <c r="O20" i="32"/>
  <c r="N154" i="23"/>
  <c r="O66" i="32"/>
  <c r="P66" i="32" s="1"/>
  <c r="P68" i="32"/>
  <c r="O141" i="24"/>
  <c r="O142" i="24" s="1"/>
  <c r="N142" i="24"/>
  <c r="O49" i="32"/>
  <c r="N120" i="23"/>
  <c r="N129" i="23" s="1"/>
  <c r="O117" i="23"/>
  <c r="O120" i="23" s="1"/>
  <c r="O20" i="31"/>
  <c r="L85" i="15"/>
  <c r="L92" i="15"/>
  <c r="M89" i="19"/>
  <c r="N8" i="27" s="1"/>
  <c r="N9" i="27" s="1"/>
  <c r="N11" i="27" s="1"/>
  <c r="M20" i="19"/>
  <c r="N78" i="27" s="1"/>
  <c r="M86" i="19"/>
  <c r="M91" i="19" s="1"/>
  <c r="N115" i="28"/>
  <c r="M60" i="20"/>
  <c r="N116" i="28" s="1"/>
  <c r="N71" i="19"/>
  <c r="M134" i="19"/>
  <c r="N116" i="26"/>
  <c r="M16" i="18"/>
  <c r="M85" i="20"/>
  <c r="M134" i="20"/>
  <c r="N71" i="20"/>
  <c r="N115" i="27"/>
  <c r="M60" i="19"/>
  <c r="N116" i="27" s="1"/>
  <c r="M84" i="20"/>
  <c r="N4" i="28" s="1"/>
  <c r="L112" i="15"/>
  <c r="M19" i="20"/>
  <c r="M91" i="18"/>
  <c r="M19" i="18"/>
  <c r="M97" i="17"/>
  <c r="L106" i="15"/>
  <c r="N88" i="18"/>
  <c r="O71" i="18"/>
  <c r="L111" i="15"/>
  <c r="M19" i="19"/>
  <c r="M138" i="18"/>
  <c r="N39" i="26"/>
  <c r="N40" i="26" s="1"/>
  <c r="M149" i="18"/>
  <c r="N60" i="26" s="1"/>
  <c r="M84" i="19"/>
  <c r="N4" i="27" s="1"/>
  <c r="N155" i="24" l="1"/>
  <c r="O82" i="32" s="1"/>
  <c r="P82" i="32" s="1"/>
  <c r="O81" i="32"/>
  <c r="P81" i="32" s="1"/>
  <c r="O129" i="23"/>
  <c r="N111" i="23"/>
  <c r="O129" i="24"/>
  <c r="N111" i="24"/>
  <c r="O143" i="23"/>
  <c r="O50" i="32"/>
  <c r="P49" i="32"/>
  <c r="P20" i="31"/>
  <c r="P23" i="31" s="1"/>
  <c r="P33" i="31" s="1"/>
  <c r="O23" i="31"/>
  <c r="O33" i="31" s="1"/>
  <c r="N144" i="24"/>
  <c r="N143" i="24"/>
  <c r="N110" i="24"/>
  <c r="O154" i="23"/>
  <c r="P81" i="31" s="1"/>
  <c r="N155" i="23"/>
  <c r="O81" i="31"/>
  <c r="N143" i="23"/>
  <c r="N144" i="23"/>
  <c r="O144" i="23" s="1"/>
  <c r="N110" i="23"/>
  <c r="O143" i="24"/>
  <c r="O23" i="32"/>
  <c r="P20" i="32"/>
  <c r="O50" i="31"/>
  <c r="O52" i="31" s="1"/>
  <c r="P49" i="31"/>
  <c r="P50" i="31" s="1"/>
  <c r="P52" i="31" s="1"/>
  <c r="L113" i="15"/>
  <c r="N106" i="25"/>
  <c r="N12" i="25"/>
  <c r="N13" i="25" s="1"/>
  <c r="N14" i="25" s="1"/>
  <c r="N39" i="27"/>
  <c r="N40" i="27" s="1"/>
  <c r="M149" i="19"/>
  <c r="N60" i="27" s="1"/>
  <c r="M138" i="19"/>
  <c r="N88" i="20"/>
  <c r="O71" i="20"/>
  <c r="N88" i="19"/>
  <c r="O71" i="19"/>
  <c r="N39" i="28"/>
  <c r="N40" i="28" s="1"/>
  <c r="M149" i="20"/>
  <c r="N60" i="28" s="1"/>
  <c r="M138" i="20"/>
  <c r="O88" i="18"/>
  <c r="M97" i="19"/>
  <c r="M98" i="19" s="1"/>
  <c r="M97" i="18"/>
  <c r="M89" i="20"/>
  <c r="N8" i="28" s="1"/>
  <c r="M86" i="20"/>
  <c r="M91" i="20" s="1"/>
  <c r="M20" i="20"/>
  <c r="N78" i="28" s="1"/>
  <c r="M98" i="17"/>
  <c r="N7" i="27"/>
  <c r="O155" i="24" l="1"/>
  <c r="O145" i="23"/>
  <c r="O33" i="32"/>
  <c r="P33" i="32" s="1"/>
  <c r="P23" i="32"/>
  <c r="O75" i="32"/>
  <c r="P75" i="32" s="1"/>
  <c r="O110" i="24"/>
  <c r="O52" i="32"/>
  <c r="P52" i="32" s="1"/>
  <c r="P50" i="32"/>
  <c r="O111" i="23"/>
  <c r="P76" i="31" s="1"/>
  <c r="O76" i="31"/>
  <c r="N145" i="23"/>
  <c r="O75" i="31"/>
  <c r="O110" i="23"/>
  <c r="P75" i="31" s="1"/>
  <c r="O82" i="31"/>
  <c r="O155" i="23"/>
  <c r="P82" i="31" s="1"/>
  <c r="N145" i="24"/>
  <c r="O144" i="24"/>
  <c r="O145" i="24" s="1"/>
  <c r="O76" i="32"/>
  <c r="P76" i="32" s="1"/>
  <c r="O111" i="24"/>
  <c r="O88" i="20"/>
  <c r="M166" i="19"/>
  <c r="N84" i="27" s="1"/>
  <c r="N57" i="27"/>
  <c r="N68" i="27" s="1"/>
  <c r="M100" i="19"/>
  <c r="M102" i="19" s="1"/>
  <c r="M112" i="19"/>
  <c r="M151" i="19"/>
  <c r="O88" i="19"/>
  <c r="M97" i="20"/>
  <c r="M98" i="20" s="1"/>
  <c r="N7" i="28"/>
  <c r="N9" i="28"/>
  <c r="N11" i="28" s="1"/>
  <c r="N106" i="26"/>
  <c r="N12" i="26"/>
  <c r="N13" i="26" s="1"/>
  <c r="N14" i="26" s="1"/>
  <c r="M98" i="18"/>
  <c r="M151" i="17"/>
  <c r="N57" i="25"/>
  <c r="M100" i="17"/>
  <c r="N65" i="25" s="1"/>
  <c r="M166" i="17"/>
  <c r="N84" i="25" s="1"/>
  <c r="N106" i="27"/>
  <c r="N12" i="27"/>
  <c r="N13" i="27" s="1"/>
  <c r="N14" i="27" s="1"/>
  <c r="M141" i="17" l="1"/>
  <c r="N49" i="25" s="1"/>
  <c r="N50" i="25" s="1"/>
  <c r="N52" i="25" s="1"/>
  <c r="M117" i="19"/>
  <c r="N68" i="25"/>
  <c r="M141" i="19"/>
  <c r="M166" i="18"/>
  <c r="N84" i="26" s="1"/>
  <c r="M112" i="18"/>
  <c r="M100" i="18"/>
  <c r="M102" i="18" s="1"/>
  <c r="N57" i="26"/>
  <c r="N68" i="26" s="1"/>
  <c r="M151" i="18"/>
  <c r="M102" i="17"/>
  <c r="M166" i="20"/>
  <c r="N84" i="28" s="1"/>
  <c r="M100" i="20"/>
  <c r="M117" i="20" s="1"/>
  <c r="M112" i="20"/>
  <c r="N57" i="28"/>
  <c r="N68" i="28" s="1"/>
  <c r="M151" i="20"/>
  <c r="O67" i="27"/>
  <c r="N66" i="27"/>
  <c r="M117" i="17"/>
  <c r="N12" i="28"/>
  <c r="N13" i="28" s="1"/>
  <c r="N14" i="28" s="1"/>
  <c r="N106" i="28"/>
  <c r="N77" i="27"/>
  <c r="M154" i="19"/>
  <c r="M142" i="17" l="1"/>
  <c r="M110" i="17" s="1"/>
  <c r="N75" i="25" s="1"/>
  <c r="N48" i="10" s="1"/>
  <c r="M117" i="18"/>
  <c r="M120" i="18" s="1"/>
  <c r="M129" i="18" s="1"/>
  <c r="M141" i="18"/>
  <c r="M142" i="18" s="1"/>
  <c r="N20" i="28"/>
  <c r="N23" i="28" s="1"/>
  <c r="N33" i="28" s="1"/>
  <c r="M120" i="20"/>
  <c r="M129" i="20" s="1"/>
  <c r="N7" i="20"/>
  <c r="N66" i="26"/>
  <c r="O67" i="26"/>
  <c r="N49" i="27"/>
  <c r="N50" i="27" s="1"/>
  <c r="N52" i="27" s="1"/>
  <c r="M142" i="19"/>
  <c r="O67" i="28"/>
  <c r="N66" i="28"/>
  <c r="P67" i="27"/>
  <c r="N77" i="28"/>
  <c r="M155" i="19"/>
  <c r="N82" i="27" s="1"/>
  <c r="N81" i="27"/>
  <c r="M141" i="20"/>
  <c r="N66" i="25"/>
  <c r="O67" i="25"/>
  <c r="M102" i="20"/>
  <c r="M154" i="20" s="1"/>
  <c r="N77" i="26"/>
  <c r="M154" i="18"/>
  <c r="N20" i="27"/>
  <c r="N23" i="27" s="1"/>
  <c r="N33" i="27" s="1"/>
  <c r="M120" i="19"/>
  <c r="M129" i="19" s="1"/>
  <c r="N7" i="19"/>
  <c r="M120" i="17"/>
  <c r="M129" i="17" s="1"/>
  <c r="N20" i="25"/>
  <c r="N23" i="25" s="1"/>
  <c r="N33" i="25" s="1"/>
  <c r="N7" i="17"/>
  <c r="Q5" i="1" s="1" a="1"/>
  <c r="M144" i="17" l="1"/>
  <c r="M145" i="17" s="1"/>
  <c r="M112" i="17"/>
  <c r="N77" i="25" s="1"/>
  <c r="M143" i="17"/>
  <c r="N49" i="26"/>
  <c r="N50" i="26" s="1"/>
  <c r="N52" i="26" s="1"/>
  <c r="N7" i="18"/>
  <c r="M18" i="15" s="1"/>
  <c r="N20" i="26"/>
  <c r="N23" i="26" s="1"/>
  <c r="N33" i="26" s="1"/>
  <c r="V6" i="1"/>
  <c r="H126" i="25" s="1"/>
  <c r="R7" i="1"/>
  <c r="D127" i="25" s="1"/>
  <c r="R6" i="1"/>
  <c r="D126" i="25" s="1"/>
  <c r="S5" i="1"/>
  <c r="E125" i="25" s="1"/>
  <c r="T6" i="1"/>
  <c r="F126" i="25" s="1"/>
  <c r="U5" i="1"/>
  <c r="G125" i="25" s="1"/>
  <c r="T5" i="1"/>
  <c r="F125" i="25" s="1"/>
  <c r="S6" i="1"/>
  <c r="E126" i="25" s="1"/>
  <c r="V5" i="1"/>
  <c r="H125" i="25" s="1"/>
  <c r="U6" i="1"/>
  <c r="G126" i="25" s="1"/>
  <c r="R5" i="1"/>
  <c r="D125" i="25" s="1"/>
  <c r="Q5" i="1"/>
  <c r="C125" i="25" s="1"/>
  <c r="S7" i="1"/>
  <c r="E127" i="25" s="1"/>
  <c r="T7" i="1"/>
  <c r="F127" i="25" s="1"/>
  <c r="V7" i="1"/>
  <c r="H127" i="25" s="1"/>
  <c r="R8" i="1"/>
  <c r="D128" i="25" s="1"/>
  <c r="U7" i="1"/>
  <c r="G127" i="25" s="1"/>
  <c r="Q6" i="1"/>
  <c r="C126" i="25" s="1"/>
  <c r="S8" i="1"/>
  <c r="E128" i="25" s="1"/>
  <c r="V8" i="1"/>
  <c r="H128" i="25" s="1"/>
  <c r="U8" i="1"/>
  <c r="G128" i="25" s="1"/>
  <c r="T8" i="1"/>
  <c r="F128" i="25" s="1"/>
  <c r="R9" i="1"/>
  <c r="D129" i="25" s="1"/>
  <c r="Q7" i="1"/>
  <c r="C127" i="25" s="1"/>
  <c r="S9" i="1"/>
  <c r="E129" i="25" s="1"/>
  <c r="V9" i="1"/>
  <c r="H129" i="25" s="1"/>
  <c r="T9" i="1"/>
  <c r="F129" i="25" s="1"/>
  <c r="U9" i="1"/>
  <c r="G129" i="25" s="1"/>
  <c r="R10" i="1"/>
  <c r="D130" i="25" s="1"/>
  <c r="Q8" i="1"/>
  <c r="C128" i="25" s="1"/>
  <c r="S10" i="1"/>
  <c r="E130" i="25" s="1"/>
  <c r="V10" i="1"/>
  <c r="H130" i="25" s="1"/>
  <c r="T10" i="1"/>
  <c r="F130" i="25" s="1"/>
  <c r="R11" i="1"/>
  <c r="D131" i="25" s="1"/>
  <c r="U10" i="1"/>
  <c r="G130" i="25" s="1"/>
  <c r="Q9" i="1"/>
  <c r="C129" i="25" s="1"/>
  <c r="S11" i="1"/>
  <c r="E131" i="25" s="1"/>
  <c r="V11" i="1"/>
  <c r="H131" i="25" s="1"/>
  <c r="T11" i="1"/>
  <c r="F131" i="25" s="1"/>
  <c r="U11" i="1"/>
  <c r="G131" i="25" s="1"/>
  <c r="R12" i="1"/>
  <c r="D132" i="25" s="1"/>
  <c r="Q10" i="1"/>
  <c r="C130" i="25" s="1"/>
  <c r="S12" i="1"/>
  <c r="E132" i="25" s="1"/>
  <c r="T12" i="1"/>
  <c r="F132" i="25" s="1"/>
  <c r="V12" i="1"/>
  <c r="H132" i="25" s="1"/>
  <c r="R13" i="1"/>
  <c r="D133" i="25" s="1"/>
  <c r="U12" i="1"/>
  <c r="G132" i="25" s="1"/>
  <c r="Q11" i="1"/>
  <c r="C131" i="25" s="1"/>
  <c r="S13" i="1"/>
  <c r="E133" i="25" s="1"/>
  <c r="T13" i="1"/>
  <c r="F133" i="25" s="1"/>
  <c r="V13" i="1"/>
  <c r="H133" i="25" s="1"/>
  <c r="R14" i="1"/>
  <c r="D134" i="25" s="1"/>
  <c r="U13" i="1"/>
  <c r="G133" i="25" s="1"/>
  <c r="Q12" i="1"/>
  <c r="C132" i="25" s="1"/>
  <c r="S14" i="1"/>
  <c r="E134" i="25" s="1"/>
  <c r="T14" i="1"/>
  <c r="F134" i="25" s="1"/>
  <c r="V14" i="1"/>
  <c r="H134" i="25" s="1"/>
  <c r="R15" i="1"/>
  <c r="D135" i="25" s="1"/>
  <c r="U14" i="1"/>
  <c r="G134" i="25" s="1"/>
  <c r="Q13" i="1"/>
  <c r="C133" i="25" s="1"/>
  <c r="S15" i="1"/>
  <c r="E135" i="25" s="1"/>
  <c r="V15" i="1"/>
  <c r="H135" i="25" s="1"/>
  <c r="R16" i="1"/>
  <c r="D136" i="25" s="1"/>
  <c r="U15" i="1"/>
  <c r="G135" i="25" s="1"/>
  <c r="T15" i="1"/>
  <c r="F135" i="25" s="1"/>
  <c r="Q14" i="1"/>
  <c r="C134" i="25" s="1"/>
  <c r="S16" i="1"/>
  <c r="E136" i="25" s="1"/>
  <c r="T16" i="1"/>
  <c r="F136" i="25" s="1"/>
  <c r="V16" i="1"/>
  <c r="H136" i="25" s="1"/>
  <c r="U16" i="1"/>
  <c r="G136" i="25" s="1"/>
  <c r="Q15" i="1"/>
  <c r="C135" i="25" s="1"/>
  <c r="M111" i="19"/>
  <c r="N76" i="27" s="1"/>
  <c r="M143" i="19"/>
  <c r="M144" i="19"/>
  <c r="M145" i="19" s="1"/>
  <c r="M110" i="19"/>
  <c r="N75" i="27" s="1"/>
  <c r="N49" i="28"/>
  <c r="N50" i="28" s="1"/>
  <c r="N52" i="28" s="1"/>
  <c r="M142" i="20"/>
  <c r="M111" i="20"/>
  <c r="N76" i="28" s="1"/>
  <c r="M17" i="15"/>
  <c r="Q16" i="1"/>
  <c r="C136" i="25" s="1"/>
  <c r="M111" i="18"/>
  <c r="N76" i="26" s="1"/>
  <c r="P67" i="26"/>
  <c r="M155" i="18"/>
  <c r="N82" i="26" s="1"/>
  <c r="N81" i="26"/>
  <c r="M111" i="17"/>
  <c r="N76" i="25" s="1"/>
  <c r="N81" i="28"/>
  <c r="M155" i="20"/>
  <c r="N82" i="28" s="1"/>
  <c r="P67" i="28"/>
  <c r="M143" i="18"/>
  <c r="M144" i="18"/>
  <c r="M145" i="18" s="1"/>
  <c r="M110" i="18"/>
  <c r="N75" i="26" s="1"/>
  <c r="M20" i="15"/>
  <c r="M19" i="15"/>
  <c r="P67" i="25"/>
  <c r="M154" i="17" l="1"/>
  <c r="N81" i="25" s="1"/>
  <c r="N52" i="10" s="1"/>
  <c r="M67" i="15"/>
  <c r="M13" i="15"/>
  <c r="E2" i="15" s="1"/>
  <c r="M24" i="15"/>
  <c r="M124" i="16"/>
  <c r="O17" i="15"/>
  <c r="R17" i="15"/>
  <c r="R124" i="16" s="1"/>
  <c r="P17" i="15"/>
  <c r="N17" i="15"/>
  <c r="Q17" i="15" s="1"/>
  <c r="M69" i="15"/>
  <c r="M126" i="16"/>
  <c r="M26" i="15"/>
  <c r="N19" i="15"/>
  <c r="Q19" i="15" s="1"/>
  <c r="R19" i="15"/>
  <c r="R126" i="16" s="1"/>
  <c r="P19" i="15"/>
  <c r="O19" i="15"/>
  <c r="M143" i="20"/>
  <c r="M144" i="20"/>
  <c r="M145" i="20" s="1"/>
  <c r="M110" i="20"/>
  <c r="N75" i="28" s="1"/>
  <c r="M70" i="15"/>
  <c r="N20" i="15"/>
  <c r="Q20" i="15" s="1"/>
  <c r="R20" i="15"/>
  <c r="O20" i="15"/>
  <c r="P20" i="15"/>
  <c r="M68" i="15"/>
  <c r="M25" i="15"/>
  <c r="M125" i="16"/>
  <c r="P18" i="15"/>
  <c r="O18" i="15"/>
  <c r="N18" i="15"/>
  <c r="Q18" i="15" s="1"/>
  <c r="R18" i="15"/>
  <c r="R125" i="16" s="1"/>
  <c r="M155" i="17" l="1"/>
  <c r="N82" i="25" s="1"/>
  <c r="N8" i="19"/>
  <c r="M37" i="15"/>
  <c r="P25" i="15"/>
  <c r="O25" i="15"/>
  <c r="N25" i="15"/>
  <c r="Q25" i="15" s="1"/>
  <c r="R25" i="15"/>
  <c r="M49" i="15"/>
  <c r="N15" i="18"/>
  <c r="N68" i="15"/>
  <c r="Q68" i="15" s="1"/>
  <c r="P68" i="15"/>
  <c r="O68" i="15"/>
  <c r="R68" i="15"/>
  <c r="M38" i="15"/>
  <c r="N8" i="20"/>
  <c r="O26" i="15"/>
  <c r="R26" i="15"/>
  <c r="P26" i="15"/>
  <c r="N26" i="15"/>
  <c r="Q26" i="15" s="1"/>
  <c r="M50" i="15"/>
  <c r="M127" i="16"/>
  <c r="N11" i="22"/>
  <c r="Q44" i="1" s="1" a="1"/>
  <c r="O124" i="16"/>
  <c r="N124" i="16"/>
  <c r="P124" i="16"/>
  <c r="N15" i="20"/>
  <c r="P70" i="15"/>
  <c r="R70" i="15"/>
  <c r="N70" i="15"/>
  <c r="Q70" i="15" s="1"/>
  <c r="O70" i="15"/>
  <c r="N11" i="24"/>
  <c r="Q96" i="1" s="1" a="1"/>
  <c r="O126" i="16"/>
  <c r="N126" i="16"/>
  <c r="Q126" i="16" s="1"/>
  <c r="P126" i="16"/>
  <c r="N8" i="18"/>
  <c r="M36" i="15"/>
  <c r="R24" i="15"/>
  <c r="P24" i="15"/>
  <c r="O24" i="15"/>
  <c r="N24" i="15"/>
  <c r="Q24" i="15" s="1"/>
  <c r="M48" i="15"/>
  <c r="N11" i="23"/>
  <c r="Q70" i="1" s="1" a="1"/>
  <c r="P125" i="16"/>
  <c r="O125" i="16"/>
  <c r="N125" i="16"/>
  <c r="Q125" i="16" s="1"/>
  <c r="R127" i="16"/>
  <c r="R133" i="15" s="1"/>
  <c r="N15" i="19"/>
  <c r="R69" i="15"/>
  <c r="P69" i="15"/>
  <c r="N69" i="15"/>
  <c r="Q69" i="15" s="1"/>
  <c r="O69" i="15"/>
  <c r="C3" i="20"/>
  <c r="C5" i="20" s="1"/>
  <c r="C3" i="17"/>
  <c r="C5" i="17" s="1"/>
  <c r="C3" i="18"/>
  <c r="C5" i="18" s="1"/>
  <c r="C3" i="19"/>
  <c r="C5" i="19" s="1"/>
  <c r="M71" i="15"/>
  <c r="N15" i="17"/>
  <c r="O67" i="15"/>
  <c r="R67" i="15"/>
  <c r="P67" i="15"/>
  <c r="N67" i="15"/>
  <c r="Q67" i="15" s="1"/>
  <c r="M74" i="15"/>
  <c r="V46" i="1" l="1"/>
  <c r="H127" i="30" s="1"/>
  <c r="Q45" i="1"/>
  <c r="C126" i="30" s="1"/>
  <c r="Q54" i="1"/>
  <c r="C135" i="30" s="1"/>
  <c r="S45" i="1"/>
  <c r="E126" i="30" s="1"/>
  <c r="R46" i="1"/>
  <c r="D127" i="30" s="1"/>
  <c r="S48" i="1"/>
  <c r="E129" i="30" s="1"/>
  <c r="T47" i="1"/>
  <c r="F128" i="30" s="1"/>
  <c r="Q50" i="1"/>
  <c r="C131" i="30" s="1"/>
  <c r="V55" i="1"/>
  <c r="H136" i="30" s="1"/>
  <c r="Q48" i="1"/>
  <c r="C129" i="30" s="1"/>
  <c r="T45" i="1"/>
  <c r="F126" i="30" s="1"/>
  <c r="V50" i="1"/>
  <c r="H131" i="30" s="1"/>
  <c r="T51" i="1"/>
  <c r="F132" i="30" s="1"/>
  <c r="S46" i="1"/>
  <c r="E127" i="30" s="1"/>
  <c r="Q53" i="1"/>
  <c r="C134" i="30" s="1"/>
  <c r="Q46" i="1"/>
  <c r="C127" i="30" s="1"/>
  <c r="R54" i="1"/>
  <c r="D135" i="30" s="1"/>
  <c r="T44" i="1"/>
  <c r="F125" i="30" s="1"/>
  <c r="Q49" i="1"/>
  <c r="C130" i="30" s="1"/>
  <c r="Q51" i="1"/>
  <c r="C132" i="30" s="1"/>
  <c r="V54" i="1"/>
  <c r="H135" i="30" s="1"/>
  <c r="Q44" i="1"/>
  <c r="C125" i="30" s="1"/>
  <c r="R55" i="1"/>
  <c r="D136" i="30" s="1"/>
  <c r="R51" i="1"/>
  <c r="D132" i="30" s="1"/>
  <c r="R47" i="1"/>
  <c r="D128" i="30" s="1"/>
  <c r="V52" i="1"/>
  <c r="H133" i="30" s="1"/>
  <c r="R53" i="1"/>
  <c r="D134" i="30" s="1"/>
  <c r="R50" i="1"/>
  <c r="D131" i="30" s="1"/>
  <c r="S47" i="1"/>
  <c r="E128" i="30" s="1"/>
  <c r="T46" i="1"/>
  <c r="F127" i="30" s="1"/>
  <c r="T53" i="1"/>
  <c r="F134" i="30" s="1"/>
  <c r="Q52" i="1"/>
  <c r="C133" i="30" s="1"/>
  <c r="T55" i="1"/>
  <c r="F136" i="30" s="1"/>
  <c r="R48" i="1"/>
  <c r="D129" i="30" s="1"/>
  <c r="V51" i="1"/>
  <c r="H132" i="30" s="1"/>
  <c r="V45" i="1"/>
  <c r="H126" i="30" s="1"/>
  <c r="S49" i="1"/>
  <c r="E130" i="30" s="1"/>
  <c r="S54" i="1"/>
  <c r="E135" i="30" s="1"/>
  <c r="R45" i="1"/>
  <c r="D126" i="30" s="1"/>
  <c r="Q47" i="1"/>
  <c r="C128" i="30" s="1"/>
  <c r="R52" i="1"/>
  <c r="D133" i="30" s="1"/>
  <c r="V47" i="1"/>
  <c r="H128" i="30" s="1"/>
  <c r="S44" i="1"/>
  <c r="E125" i="30" s="1"/>
  <c r="S53" i="1"/>
  <c r="E134" i="30" s="1"/>
  <c r="T50" i="1"/>
  <c r="F131" i="30" s="1"/>
  <c r="V49" i="1"/>
  <c r="H130" i="30" s="1"/>
  <c r="S55" i="1"/>
  <c r="E136" i="30" s="1"/>
  <c r="T54" i="1"/>
  <c r="F135" i="30" s="1"/>
  <c r="Q55" i="1"/>
  <c r="C136" i="30" s="1"/>
  <c r="T48" i="1"/>
  <c r="F129" i="30" s="1"/>
  <c r="R44" i="1"/>
  <c r="D125" i="30" s="1"/>
  <c r="V48" i="1"/>
  <c r="H129" i="30" s="1"/>
  <c r="T52" i="1"/>
  <c r="F133" i="30" s="1"/>
  <c r="S51" i="1"/>
  <c r="E132" i="30" s="1"/>
  <c r="S52" i="1"/>
  <c r="E133" i="30" s="1"/>
  <c r="V44" i="1"/>
  <c r="H125" i="30" s="1"/>
  <c r="V53" i="1"/>
  <c r="H134" i="30" s="1"/>
  <c r="T49" i="1"/>
  <c r="F130" i="30" s="1"/>
  <c r="S50" i="1"/>
  <c r="E131" i="30" s="1"/>
  <c r="R49" i="1"/>
  <c r="D130" i="30" s="1"/>
  <c r="U44" i="1"/>
  <c r="G125" i="30" s="1"/>
  <c r="U45" i="1"/>
  <c r="G126" i="30" s="1"/>
  <c r="U46" i="1"/>
  <c r="G127" i="30" s="1"/>
  <c r="U47" i="1"/>
  <c r="G128" i="30" s="1"/>
  <c r="U48" i="1"/>
  <c r="G129" i="30" s="1"/>
  <c r="U49" i="1"/>
  <c r="G130" i="30" s="1"/>
  <c r="U50" i="1"/>
  <c r="G131" i="30" s="1"/>
  <c r="U51" i="1"/>
  <c r="G132" i="30" s="1"/>
  <c r="U52" i="1"/>
  <c r="G133" i="30" s="1"/>
  <c r="U53" i="1"/>
  <c r="G134" i="30" s="1"/>
  <c r="U54" i="1"/>
  <c r="G135" i="30" s="1"/>
  <c r="R99" i="1"/>
  <c r="D128" i="32" s="1"/>
  <c r="T107" i="1"/>
  <c r="F136" i="32" s="1"/>
  <c r="S99" i="1"/>
  <c r="E128" i="32" s="1"/>
  <c r="V96" i="1"/>
  <c r="H125" i="32" s="1"/>
  <c r="S98" i="1"/>
  <c r="E127" i="32" s="1"/>
  <c r="V106" i="1"/>
  <c r="H135" i="32" s="1"/>
  <c r="T106" i="1"/>
  <c r="F135" i="32" s="1"/>
  <c r="T97" i="1"/>
  <c r="F126" i="32" s="1"/>
  <c r="S101" i="1"/>
  <c r="E130" i="32" s="1"/>
  <c r="V102" i="1"/>
  <c r="H131" i="32" s="1"/>
  <c r="S100" i="1"/>
  <c r="E129" i="32" s="1"/>
  <c r="R106" i="1"/>
  <c r="D135" i="32" s="1"/>
  <c r="V100" i="1"/>
  <c r="H129" i="32" s="1"/>
  <c r="R107" i="1"/>
  <c r="D136" i="32" s="1"/>
  <c r="S105" i="1"/>
  <c r="E134" i="32" s="1"/>
  <c r="Q100" i="1"/>
  <c r="C129" i="32" s="1"/>
  <c r="R104" i="1"/>
  <c r="D133" i="32" s="1"/>
  <c r="V97" i="1"/>
  <c r="H126" i="32" s="1"/>
  <c r="Q103" i="1"/>
  <c r="C132" i="32" s="1"/>
  <c r="T104" i="1"/>
  <c r="F133" i="32" s="1"/>
  <c r="Q101" i="1"/>
  <c r="C130" i="32" s="1"/>
  <c r="V98" i="1"/>
  <c r="H127" i="32" s="1"/>
  <c r="R97" i="1"/>
  <c r="D126" i="32" s="1"/>
  <c r="T102" i="1"/>
  <c r="F131" i="32" s="1"/>
  <c r="T105" i="1"/>
  <c r="F134" i="32" s="1"/>
  <c r="Q102" i="1"/>
  <c r="C131" i="32" s="1"/>
  <c r="S104" i="1"/>
  <c r="E133" i="32" s="1"/>
  <c r="Q97" i="1"/>
  <c r="C126" i="32" s="1"/>
  <c r="Q98" i="1"/>
  <c r="C127" i="32" s="1"/>
  <c r="Q104" i="1"/>
  <c r="C133" i="32" s="1"/>
  <c r="R96" i="1"/>
  <c r="D125" i="32" s="1"/>
  <c r="V101" i="1"/>
  <c r="H130" i="32" s="1"/>
  <c r="R100" i="1"/>
  <c r="D129" i="32" s="1"/>
  <c r="Q106" i="1"/>
  <c r="C135" i="32" s="1"/>
  <c r="S103" i="1"/>
  <c r="E132" i="32" s="1"/>
  <c r="Q107" i="1"/>
  <c r="C136" i="32" s="1"/>
  <c r="T99" i="1"/>
  <c r="F128" i="32" s="1"/>
  <c r="Q105" i="1"/>
  <c r="C134" i="32" s="1"/>
  <c r="T96" i="1"/>
  <c r="F125" i="32" s="1"/>
  <c r="S107" i="1"/>
  <c r="E136" i="32" s="1"/>
  <c r="U96" i="1"/>
  <c r="G125" i="32" s="1"/>
  <c r="Q96" i="1"/>
  <c r="C125" i="32" s="1"/>
  <c r="S106" i="1"/>
  <c r="E135" i="32" s="1"/>
  <c r="R103" i="1"/>
  <c r="D132" i="32" s="1"/>
  <c r="S96" i="1"/>
  <c r="E125" i="32" s="1"/>
  <c r="S97" i="1"/>
  <c r="E126" i="32" s="1"/>
  <c r="V105" i="1"/>
  <c r="H134" i="32" s="1"/>
  <c r="T103" i="1"/>
  <c r="F132" i="32" s="1"/>
  <c r="R102" i="1"/>
  <c r="D131" i="32" s="1"/>
  <c r="V107" i="1"/>
  <c r="H136" i="32" s="1"/>
  <c r="S102" i="1"/>
  <c r="E131" i="32" s="1"/>
  <c r="T100" i="1"/>
  <c r="F129" i="32" s="1"/>
  <c r="R101" i="1"/>
  <c r="D130" i="32" s="1"/>
  <c r="T98" i="1"/>
  <c r="F127" i="32" s="1"/>
  <c r="R98" i="1"/>
  <c r="D127" i="32" s="1"/>
  <c r="V104" i="1"/>
  <c r="H133" i="32" s="1"/>
  <c r="Q99" i="1"/>
  <c r="C128" i="32" s="1"/>
  <c r="V99" i="1"/>
  <c r="H128" i="32" s="1"/>
  <c r="V103" i="1"/>
  <c r="H132" i="32" s="1"/>
  <c r="T101" i="1"/>
  <c r="F130" i="32" s="1"/>
  <c r="R105" i="1"/>
  <c r="D134" i="32" s="1"/>
  <c r="U97" i="1"/>
  <c r="G126" i="32" s="1"/>
  <c r="U98" i="1"/>
  <c r="G127" i="32" s="1"/>
  <c r="U99" i="1"/>
  <c r="G128" i="32" s="1"/>
  <c r="U100" i="1"/>
  <c r="G129" i="32" s="1"/>
  <c r="U101" i="1"/>
  <c r="G130" i="32" s="1"/>
  <c r="U102" i="1"/>
  <c r="G131" i="32" s="1"/>
  <c r="U103" i="1"/>
  <c r="G132" i="32" s="1"/>
  <c r="U104" i="1"/>
  <c r="G133" i="32" s="1"/>
  <c r="U105" i="1"/>
  <c r="G134" i="32" s="1"/>
  <c r="U106" i="1"/>
  <c r="G135" i="32" s="1"/>
  <c r="V81" i="1"/>
  <c r="H136" i="31" s="1"/>
  <c r="T74" i="1"/>
  <c r="F129" i="31" s="1"/>
  <c r="Q74" i="1"/>
  <c r="C129" i="31" s="1"/>
  <c r="Q81" i="1"/>
  <c r="C136" i="31" s="1"/>
  <c r="S73" i="1"/>
  <c r="E128" i="31" s="1"/>
  <c r="R73" i="1"/>
  <c r="D128" i="31" s="1"/>
  <c r="Q75" i="1"/>
  <c r="C130" i="31" s="1"/>
  <c r="R81" i="1"/>
  <c r="D136" i="31" s="1"/>
  <c r="R71" i="1"/>
  <c r="D126" i="31" s="1"/>
  <c r="T76" i="1"/>
  <c r="F131" i="31" s="1"/>
  <c r="T73" i="1"/>
  <c r="F128" i="31" s="1"/>
  <c r="V74" i="1"/>
  <c r="H129" i="31" s="1"/>
  <c r="S70" i="1"/>
  <c r="E125" i="31" s="1"/>
  <c r="V71" i="1"/>
  <c r="H126" i="31" s="1"/>
  <c r="S77" i="1"/>
  <c r="E132" i="31" s="1"/>
  <c r="Q76" i="1"/>
  <c r="C131" i="31" s="1"/>
  <c r="T77" i="1"/>
  <c r="F132" i="31" s="1"/>
  <c r="S75" i="1"/>
  <c r="E130" i="31" s="1"/>
  <c r="R70" i="1"/>
  <c r="D125" i="31" s="1"/>
  <c r="R78" i="1"/>
  <c r="D133" i="31" s="1"/>
  <c r="Q73" i="1"/>
  <c r="C128" i="31" s="1"/>
  <c r="V73" i="1"/>
  <c r="H128" i="31" s="1"/>
  <c r="Q78" i="1"/>
  <c r="C133" i="31" s="1"/>
  <c r="V76" i="1"/>
  <c r="H131" i="31" s="1"/>
  <c r="S79" i="1"/>
  <c r="E134" i="31" s="1"/>
  <c r="T75" i="1"/>
  <c r="F130" i="31" s="1"/>
  <c r="T79" i="1"/>
  <c r="F134" i="31" s="1"/>
  <c r="T80" i="1"/>
  <c r="F135" i="31" s="1"/>
  <c r="S71" i="1"/>
  <c r="E126" i="31" s="1"/>
  <c r="R80" i="1"/>
  <c r="D135" i="31" s="1"/>
  <c r="S72" i="1"/>
  <c r="E127" i="31" s="1"/>
  <c r="T70" i="1"/>
  <c r="F125" i="31" s="1"/>
  <c r="R72" i="1"/>
  <c r="D127" i="31" s="1"/>
  <c r="S76" i="1"/>
  <c r="E131" i="31" s="1"/>
  <c r="Q80" i="1"/>
  <c r="C135" i="31" s="1"/>
  <c r="Q77" i="1"/>
  <c r="C132" i="31" s="1"/>
  <c r="S81" i="1"/>
  <c r="E136" i="31" s="1"/>
  <c r="Q70" i="1"/>
  <c r="C125" i="31" s="1"/>
  <c r="T71" i="1"/>
  <c r="F126" i="31" s="1"/>
  <c r="S74" i="1"/>
  <c r="E129" i="31" s="1"/>
  <c r="R75" i="1"/>
  <c r="D130" i="31" s="1"/>
  <c r="V75" i="1"/>
  <c r="H130" i="31" s="1"/>
  <c r="S78" i="1"/>
  <c r="E133" i="31" s="1"/>
  <c r="V70" i="1"/>
  <c r="H125" i="31" s="1"/>
  <c r="T72" i="1"/>
  <c r="F127" i="31" s="1"/>
  <c r="R77" i="1"/>
  <c r="D132" i="31" s="1"/>
  <c r="V79" i="1"/>
  <c r="H134" i="31" s="1"/>
  <c r="Q72" i="1"/>
  <c r="C127" i="31" s="1"/>
  <c r="T78" i="1"/>
  <c r="F133" i="31" s="1"/>
  <c r="V77" i="1"/>
  <c r="H132" i="31" s="1"/>
  <c r="S80" i="1"/>
  <c r="E135" i="31" s="1"/>
  <c r="R74" i="1"/>
  <c r="D129" i="31" s="1"/>
  <c r="V80" i="1"/>
  <c r="H135" i="31" s="1"/>
  <c r="T81" i="1"/>
  <c r="F136" i="31" s="1"/>
  <c r="Q79" i="1"/>
  <c r="C134" i="31" s="1"/>
  <c r="V78" i="1"/>
  <c r="H133" i="31" s="1"/>
  <c r="R76" i="1"/>
  <c r="D131" i="31" s="1"/>
  <c r="Q71" i="1"/>
  <c r="C126" i="31" s="1"/>
  <c r="R79" i="1"/>
  <c r="D134" i="31" s="1"/>
  <c r="V72" i="1"/>
  <c r="H127" i="31" s="1"/>
  <c r="U70" i="1"/>
  <c r="G125" i="31" s="1"/>
  <c r="U71" i="1"/>
  <c r="G126" i="31" s="1"/>
  <c r="U72" i="1"/>
  <c r="G127" i="31" s="1"/>
  <c r="U73" i="1"/>
  <c r="G128" i="31" s="1"/>
  <c r="U74" i="1"/>
  <c r="G129" i="31" s="1"/>
  <c r="U75" i="1"/>
  <c r="G130" i="31" s="1"/>
  <c r="U76" i="1"/>
  <c r="G131" i="31" s="1"/>
  <c r="U77" i="1"/>
  <c r="G132" i="31" s="1"/>
  <c r="U78" i="1"/>
  <c r="G133" i="31" s="1"/>
  <c r="U79" i="1"/>
  <c r="G134" i="31" s="1"/>
  <c r="U80" i="1"/>
  <c r="G135" i="31" s="1"/>
  <c r="N168" i="18"/>
  <c r="O168" i="18" s="1"/>
  <c r="N168" i="20"/>
  <c r="O168" i="20" s="1"/>
  <c r="M88" i="15"/>
  <c r="N74" i="15"/>
  <c r="Q74" i="15" s="1"/>
  <c r="O74" i="15"/>
  <c r="P74" i="15"/>
  <c r="R74" i="15"/>
  <c r="M102" i="15"/>
  <c r="M81" i="15"/>
  <c r="M61" i="15"/>
  <c r="N12" i="18"/>
  <c r="O48" i="15"/>
  <c r="R48" i="15"/>
  <c r="N48" i="15"/>
  <c r="Q48" i="15" s="1"/>
  <c r="P48" i="15"/>
  <c r="N77" i="19"/>
  <c r="N75" i="19"/>
  <c r="O75" i="19" s="1"/>
  <c r="M63" i="15"/>
  <c r="N12" i="20"/>
  <c r="N50" i="15"/>
  <c r="Q50" i="15" s="1"/>
  <c r="R50" i="15"/>
  <c r="P50" i="15"/>
  <c r="O50" i="15"/>
  <c r="P127" i="16"/>
  <c r="O85" i="32"/>
  <c r="P85" i="32" s="1"/>
  <c r="U107" i="1"/>
  <c r="G136" i="32" s="1"/>
  <c r="N127" i="16"/>
  <c r="P71" i="15"/>
  <c r="O71" i="15"/>
  <c r="R71" i="15"/>
  <c r="N71" i="15"/>
  <c r="Q71" i="15" s="1"/>
  <c r="N77" i="20"/>
  <c r="N75" i="20"/>
  <c r="O75" i="20" s="1"/>
  <c r="O127" i="16"/>
  <c r="M97" i="15"/>
  <c r="M118" i="15"/>
  <c r="M125" i="15"/>
  <c r="N10" i="19"/>
  <c r="O37" i="15"/>
  <c r="R37" i="15"/>
  <c r="N37" i="15"/>
  <c r="Q37" i="15" s="1"/>
  <c r="P37" i="15"/>
  <c r="O85" i="31"/>
  <c r="U81" i="1"/>
  <c r="G136" i="31" s="1"/>
  <c r="O85" i="30"/>
  <c r="U55" i="1"/>
  <c r="G136" i="30" s="1"/>
  <c r="M62" i="15"/>
  <c r="N12" i="19"/>
  <c r="R49" i="15"/>
  <c r="P49" i="15"/>
  <c r="N49" i="15"/>
  <c r="Q49" i="15" s="1"/>
  <c r="O49" i="15"/>
  <c r="M119" i="15"/>
  <c r="M98" i="15"/>
  <c r="N10" i="20"/>
  <c r="M126" i="15"/>
  <c r="P38" i="15"/>
  <c r="O38" i="15"/>
  <c r="N38" i="15"/>
  <c r="Q38" i="15" s="1"/>
  <c r="R38" i="15"/>
  <c r="N75" i="17"/>
  <c r="O75" i="17" s="1"/>
  <c r="N77" i="17"/>
  <c r="M117" i="15"/>
  <c r="M124" i="15"/>
  <c r="N10" i="18"/>
  <c r="M96" i="15"/>
  <c r="R36" i="15"/>
  <c r="N36" i="15"/>
  <c r="Q36" i="15" s="1"/>
  <c r="O36" i="15"/>
  <c r="P36" i="15"/>
  <c r="Q124" i="16"/>
  <c r="Q127" i="16" s="1"/>
  <c r="N77" i="18"/>
  <c r="N75" i="18"/>
  <c r="O75" i="18" s="1"/>
  <c r="N168" i="19"/>
  <c r="O168" i="19" s="1"/>
  <c r="O117" i="28" l="1"/>
  <c r="P117" i="28" s="1"/>
  <c r="O77" i="20"/>
  <c r="N14" i="20"/>
  <c r="R63" i="15"/>
  <c r="O63" i="15"/>
  <c r="N63" i="15"/>
  <c r="Q63" i="15" s="1"/>
  <c r="P63" i="15"/>
  <c r="M77" i="15"/>
  <c r="N170" i="18"/>
  <c r="O170" i="18" s="1"/>
  <c r="P117" i="15"/>
  <c r="O117" i="15"/>
  <c r="N117" i="15"/>
  <c r="M120" i="15"/>
  <c r="N11" i="19"/>
  <c r="Q57" i="1" s="1" a="1"/>
  <c r="V68" i="1" s="1"/>
  <c r="H136" i="27" s="1"/>
  <c r="N125" i="15"/>
  <c r="Q125" i="15" s="1"/>
  <c r="O125" i="15"/>
  <c r="P125" i="15"/>
  <c r="N14" i="18"/>
  <c r="P61" i="15"/>
  <c r="O61" i="15"/>
  <c r="N61" i="15"/>
  <c r="Q61" i="15" s="1"/>
  <c r="R61" i="15"/>
  <c r="M64" i="15"/>
  <c r="M75" i="15"/>
  <c r="N11" i="18"/>
  <c r="Q31" i="1" s="1" a="1"/>
  <c r="O124" i="15"/>
  <c r="P124" i="15"/>
  <c r="N124" i="15"/>
  <c r="M127" i="15"/>
  <c r="R117" i="15"/>
  <c r="R124" i="15"/>
  <c r="R98" i="15"/>
  <c r="N98" i="15"/>
  <c r="Q98" i="15" s="1"/>
  <c r="P98" i="15"/>
  <c r="O98" i="15"/>
  <c r="O97" i="15"/>
  <c r="P97" i="15"/>
  <c r="R97" i="15"/>
  <c r="N97" i="15"/>
  <c r="Q97" i="15" s="1"/>
  <c r="N18" i="19"/>
  <c r="O118" i="15"/>
  <c r="P118" i="15"/>
  <c r="N118" i="15"/>
  <c r="Q118" i="15" s="1"/>
  <c r="O117" i="27"/>
  <c r="P117" i="27" s="1"/>
  <c r="O77" i="19"/>
  <c r="O117" i="25"/>
  <c r="P117" i="25" s="1"/>
  <c r="O77" i="17"/>
  <c r="N85" i="17"/>
  <c r="N106" i="20"/>
  <c r="N169" i="20"/>
  <c r="N119" i="20"/>
  <c r="N80" i="20"/>
  <c r="N109" i="20"/>
  <c r="O109" i="20" s="1"/>
  <c r="N171" i="20"/>
  <c r="O171" i="20" s="1"/>
  <c r="N28" i="20"/>
  <c r="N27" i="20"/>
  <c r="N118" i="20"/>
  <c r="R126" i="15"/>
  <c r="R119" i="15"/>
  <c r="M6" i="15" s="1"/>
  <c r="N170" i="19"/>
  <c r="O170" i="19" s="1"/>
  <c r="N170" i="20"/>
  <c r="O170" i="20" s="1"/>
  <c r="N171" i="19"/>
  <c r="O171" i="19" s="1"/>
  <c r="N80" i="19"/>
  <c r="N106" i="19"/>
  <c r="N119" i="19"/>
  <c r="N109" i="19"/>
  <c r="O109" i="19" s="1"/>
  <c r="N169" i="19"/>
  <c r="N28" i="19"/>
  <c r="N27" i="19"/>
  <c r="N118" i="19"/>
  <c r="N11" i="20"/>
  <c r="Q83" i="1" s="1" a="1"/>
  <c r="O126" i="15"/>
  <c r="P126" i="15"/>
  <c r="N126" i="15"/>
  <c r="Q126" i="15" s="1"/>
  <c r="R81" i="15"/>
  <c r="P81" i="15"/>
  <c r="O81" i="15"/>
  <c r="N81" i="15"/>
  <c r="Q81" i="15" s="1"/>
  <c r="M109" i="15"/>
  <c r="N102" i="15"/>
  <c r="Q102" i="15" s="1"/>
  <c r="O102" i="15"/>
  <c r="R102" i="15"/>
  <c r="R109" i="15" s="1"/>
  <c r="P102" i="15"/>
  <c r="N96" i="15"/>
  <c r="Q96" i="15" s="1"/>
  <c r="O96" i="15"/>
  <c r="P96" i="15"/>
  <c r="R96" i="15"/>
  <c r="M99" i="15"/>
  <c r="O117" i="26"/>
  <c r="P117" i="26" s="1"/>
  <c r="O77" i="18"/>
  <c r="N119" i="18"/>
  <c r="N169" i="18"/>
  <c r="N171" i="18"/>
  <c r="O171" i="18" s="1"/>
  <c r="N109" i="18"/>
  <c r="O109" i="18" s="1"/>
  <c r="N106" i="18"/>
  <c r="N80" i="18"/>
  <c r="N28" i="18"/>
  <c r="N27" i="18"/>
  <c r="N118" i="18"/>
  <c r="N18" i="20"/>
  <c r="N119" i="15"/>
  <c r="Q119" i="15" s="1"/>
  <c r="O119" i="15"/>
  <c r="P119" i="15"/>
  <c r="N14" i="19"/>
  <c r="O62" i="15"/>
  <c r="P62" i="15"/>
  <c r="R62" i="15"/>
  <c r="N62" i="15"/>
  <c r="Q62" i="15" s="1"/>
  <c r="M76" i="15"/>
  <c r="R125" i="15"/>
  <c r="R118" i="15"/>
  <c r="M5" i="15" s="1"/>
  <c r="O127" i="15" l="1"/>
  <c r="O120" i="15"/>
  <c r="S84" i="1"/>
  <c r="E126" i="28" s="1"/>
  <c r="Q84" i="1"/>
  <c r="C126" i="28" s="1"/>
  <c r="U83" i="1"/>
  <c r="G125" i="28" s="1"/>
  <c r="T83" i="1"/>
  <c r="F125" i="28" s="1"/>
  <c r="V83" i="1"/>
  <c r="H125" i="28" s="1"/>
  <c r="S83" i="1"/>
  <c r="E125" i="28" s="1"/>
  <c r="Q83" i="1"/>
  <c r="C125" i="28" s="1"/>
  <c r="R83" i="1"/>
  <c r="D125" i="28" s="1"/>
  <c r="R84" i="1"/>
  <c r="D126" i="28" s="1"/>
  <c r="V84" i="1"/>
  <c r="H126" i="28" s="1"/>
  <c r="T84" i="1"/>
  <c r="F126" i="28" s="1"/>
  <c r="S85" i="1"/>
  <c r="E127" i="28" s="1"/>
  <c r="U84" i="1"/>
  <c r="G126" i="28" s="1"/>
  <c r="Q85" i="1"/>
  <c r="C127" i="28" s="1"/>
  <c r="R85" i="1"/>
  <c r="D127" i="28" s="1"/>
  <c r="T85" i="1"/>
  <c r="F127" i="28" s="1"/>
  <c r="S86" i="1"/>
  <c r="E128" i="28" s="1"/>
  <c r="V85" i="1"/>
  <c r="H127" i="28" s="1"/>
  <c r="U85" i="1"/>
  <c r="G127" i="28" s="1"/>
  <c r="Q86" i="1"/>
  <c r="C128" i="28" s="1"/>
  <c r="R86" i="1"/>
  <c r="D128" i="28" s="1"/>
  <c r="S87" i="1"/>
  <c r="E129" i="28" s="1"/>
  <c r="T86" i="1"/>
  <c r="F128" i="28" s="1"/>
  <c r="V86" i="1"/>
  <c r="H128" i="28" s="1"/>
  <c r="U86" i="1"/>
  <c r="G128" i="28" s="1"/>
  <c r="Q87" i="1"/>
  <c r="C129" i="28" s="1"/>
  <c r="R87" i="1"/>
  <c r="D129" i="28" s="1"/>
  <c r="T87" i="1"/>
  <c r="F129" i="28" s="1"/>
  <c r="V87" i="1"/>
  <c r="H129" i="28" s="1"/>
  <c r="S88" i="1"/>
  <c r="E130" i="28" s="1"/>
  <c r="U87" i="1"/>
  <c r="G129" i="28" s="1"/>
  <c r="Q88" i="1"/>
  <c r="C130" i="28" s="1"/>
  <c r="R88" i="1"/>
  <c r="D130" i="28" s="1"/>
  <c r="V88" i="1"/>
  <c r="H130" i="28" s="1"/>
  <c r="S89" i="1"/>
  <c r="E131" i="28" s="1"/>
  <c r="T88" i="1"/>
  <c r="F130" i="28" s="1"/>
  <c r="U88" i="1"/>
  <c r="G130" i="28" s="1"/>
  <c r="R89" i="1"/>
  <c r="D131" i="28" s="1"/>
  <c r="Q89" i="1"/>
  <c r="C131" i="28" s="1"/>
  <c r="S90" i="1"/>
  <c r="E132" i="28" s="1"/>
  <c r="T89" i="1"/>
  <c r="F131" i="28" s="1"/>
  <c r="V89" i="1"/>
  <c r="H131" i="28" s="1"/>
  <c r="U89" i="1"/>
  <c r="G131" i="28" s="1"/>
  <c r="Q90" i="1"/>
  <c r="C132" i="28" s="1"/>
  <c r="R90" i="1"/>
  <c r="D132" i="28" s="1"/>
  <c r="T90" i="1"/>
  <c r="F132" i="28" s="1"/>
  <c r="V90" i="1"/>
  <c r="H132" i="28" s="1"/>
  <c r="U90" i="1"/>
  <c r="G132" i="28" s="1"/>
  <c r="S91" i="1"/>
  <c r="E133" i="28" s="1"/>
  <c r="Q91" i="1"/>
  <c r="C133" i="28" s="1"/>
  <c r="R91" i="1"/>
  <c r="D133" i="28" s="1"/>
  <c r="T91" i="1"/>
  <c r="F133" i="28" s="1"/>
  <c r="V91" i="1"/>
  <c r="H133" i="28" s="1"/>
  <c r="S92" i="1"/>
  <c r="E134" i="28" s="1"/>
  <c r="U91" i="1"/>
  <c r="G133" i="28" s="1"/>
  <c r="R92" i="1"/>
  <c r="D134" i="28" s="1"/>
  <c r="Q92" i="1"/>
  <c r="C134" i="28" s="1"/>
  <c r="V92" i="1"/>
  <c r="H134" i="28" s="1"/>
  <c r="T92" i="1"/>
  <c r="F134" i="28" s="1"/>
  <c r="S93" i="1"/>
  <c r="E135" i="28" s="1"/>
  <c r="U92" i="1"/>
  <c r="G134" i="28" s="1"/>
  <c r="Q93" i="1"/>
  <c r="C135" i="28" s="1"/>
  <c r="R93" i="1"/>
  <c r="D135" i="28" s="1"/>
  <c r="S94" i="1"/>
  <c r="E136" i="28" s="1"/>
  <c r="U93" i="1"/>
  <c r="G135" i="28" s="1"/>
  <c r="V93" i="1"/>
  <c r="H135" i="28" s="1"/>
  <c r="T93" i="1"/>
  <c r="F135" i="28" s="1"/>
  <c r="Q94" i="1"/>
  <c r="C136" i="28" s="1"/>
  <c r="R94" i="1"/>
  <c r="D136" i="28" s="1"/>
  <c r="T94" i="1"/>
  <c r="F136" i="28" s="1"/>
  <c r="V94" i="1"/>
  <c r="H136" i="28" s="1"/>
  <c r="S31" i="1"/>
  <c r="E125" i="26" s="1"/>
  <c r="R31" i="1"/>
  <c r="D125" i="26" s="1"/>
  <c r="Q31" i="1"/>
  <c r="C125" i="26" s="1"/>
  <c r="S32" i="1"/>
  <c r="E126" i="26" s="1"/>
  <c r="V31" i="1"/>
  <c r="H125" i="26" s="1"/>
  <c r="T31" i="1"/>
  <c r="F125" i="26" s="1"/>
  <c r="U31" i="1"/>
  <c r="G125" i="26" s="1"/>
  <c r="Q32" i="1"/>
  <c r="C126" i="26" s="1"/>
  <c r="R32" i="1"/>
  <c r="D126" i="26" s="1"/>
  <c r="V32" i="1"/>
  <c r="H126" i="26" s="1"/>
  <c r="S33" i="1"/>
  <c r="E127" i="26" s="1"/>
  <c r="T32" i="1"/>
  <c r="F126" i="26" s="1"/>
  <c r="U32" i="1"/>
  <c r="G126" i="26" s="1"/>
  <c r="Q33" i="1"/>
  <c r="C127" i="26" s="1"/>
  <c r="R33" i="1"/>
  <c r="D127" i="26" s="1"/>
  <c r="S34" i="1"/>
  <c r="E128" i="26" s="1"/>
  <c r="T33" i="1"/>
  <c r="F127" i="26" s="1"/>
  <c r="V33" i="1"/>
  <c r="H127" i="26" s="1"/>
  <c r="U33" i="1"/>
  <c r="G127" i="26" s="1"/>
  <c r="Q34" i="1"/>
  <c r="C128" i="26" s="1"/>
  <c r="R34" i="1"/>
  <c r="D128" i="26" s="1"/>
  <c r="V34" i="1"/>
  <c r="H128" i="26" s="1"/>
  <c r="S35" i="1"/>
  <c r="E129" i="26" s="1"/>
  <c r="T34" i="1"/>
  <c r="F128" i="26" s="1"/>
  <c r="U34" i="1"/>
  <c r="G128" i="26" s="1"/>
  <c r="Q35" i="1"/>
  <c r="C129" i="26" s="1"/>
  <c r="R35" i="1"/>
  <c r="D129" i="26" s="1"/>
  <c r="S36" i="1"/>
  <c r="E130" i="26" s="1"/>
  <c r="T35" i="1"/>
  <c r="F129" i="26" s="1"/>
  <c r="V35" i="1"/>
  <c r="H129" i="26" s="1"/>
  <c r="U35" i="1"/>
  <c r="G129" i="26" s="1"/>
  <c r="R36" i="1"/>
  <c r="D130" i="26" s="1"/>
  <c r="Q36" i="1"/>
  <c r="C130" i="26" s="1"/>
  <c r="V36" i="1"/>
  <c r="H130" i="26" s="1"/>
  <c r="S37" i="1"/>
  <c r="E131" i="26" s="1"/>
  <c r="T36" i="1"/>
  <c r="F130" i="26" s="1"/>
  <c r="U36" i="1"/>
  <c r="G130" i="26" s="1"/>
  <c r="Q37" i="1"/>
  <c r="C131" i="26" s="1"/>
  <c r="R37" i="1"/>
  <c r="D131" i="26" s="1"/>
  <c r="S38" i="1"/>
  <c r="E132" i="26" s="1"/>
  <c r="T37" i="1"/>
  <c r="F131" i="26" s="1"/>
  <c r="V37" i="1"/>
  <c r="H131" i="26" s="1"/>
  <c r="U37" i="1"/>
  <c r="G131" i="26" s="1"/>
  <c r="Q38" i="1"/>
  <c r="C132" i="26" s="1"/>
  <c r="R38" i="1"/>
  <c r="D132" i="26" s="1"/>
  <c r="S39" i="1"/>
  <c r="E133" i="26" s="1"/>
  <c r="V38" i="1"/>
  <c r="H132" i="26" s="1"/>
  <c r="T38" i="1"/>
  <c r="F132" i="26" s="1"/>
  <c r="U38" i="1"/>
  <c r="G132" i="26" s="1"/>
  <c r="R39" i="1"/>
  <c r="D133" i="26" s="1"/>
  <c r="Q39" i="1"/>
  <c r="C133" i="26" s="1"/>
  <c r="V39" i="1"/>
  <c r="H133" i="26" s="1"/>
  <c r="S40" i="1"/>
  <c r="E134" i="26" s="1"/>
  <c r="T39" i="1"/>
  <c r="F133" i="26" s="1"/>
  <c r="U39" i="1"/>
  <c r="G133" i="26" s="1"/>
  <c r="R40" i="1"/>
  <c r="D134" i="26" s="1"/>
  <c r="Q40" i="1"/>
  <c r="C134" i="26" s="1"/>
  <c r="S41" i="1"/>
  <c r="E135" i="26" s="1"/>
  <c r="T40" i="1"/>
  <c r="F134" i="26" s="1"/>
  <c r="V40" i="1"/>
  <c r="H134" i="26" s="1"/>
  <c r="U40" i="1"/>
  <c r="G134" i="26" s="1"/>
  <c r="Q41" i="1"/>
  <c r="C135" i="26" s="1"/>
  <c r="R41" i="1"/>
  <c r="D135" i="26" s="1"/>
  <c r="V41" i="1"/>
  <c r="H135" i="26" s="1"/>
  <c r="S42" i="1"/>
  <c r="E136" i="26" s="1"/>
  <c r="T41" i="1"/>
  <c r="F135" i="26" s="1"/>
  <c r="U41" i="1"/>
  <c r="G135" i="26" s="1"/>
  <c r="Q42" i="1"/>
  <c r="C136" i="26" s="1"/>
  <c r="R42" i="1"/>
  <c r="D136" i="26" s="1"/>
  <c r="T42" i="1"/>
  <c r="F136" i="26" s="1"/>
  <c r="V42" i="1"/>
  <c r="H136" i="26" s="1"/>
  <c r="S57" i="1"/>
  <c r="E125" i="27" s="1"/>
  <c r="Q57" i="1"/>
  <c r="C125" i="27" s="1"/>
  <c r="R57" i="1"/>
  <c r="D125" i="27" s="1"/>
  <c r="S58" i="1"/>
  <c r="E126" i="27" s="1"/>
  <c r="V57" i="1"/>
  <c r="H125" i="27" s="1"/>
  <c r="T57" i="1"/>
  <c r="F125" i="27" s="1"/>
  <c r="U57" i="1"/>
  <c r="G125" i="27" s="1"/>
  <c r="Q58" i="1"/>
  <c r="C126" i="27" s="1"/>
  <c r="R58" i="1"/>
  <c r="D126" i="27" s="1"/>
  <c r="T58" i="1"/>
  <c r="F126" i="27" s="1"/>
  <c r="V58" i="1"/>
  <c r="H126" i="27" s="1"/>
  <c r="S59" i="1"/>
  <c r="E127" i="27" s="1"/>
  <c r="U58" i="1"/>
  <c r="G126" i="27" s="1"/>
  <c r="R59" i="1"/>
  <c r="D127" i="27" s="1"/>
  <c r="S60" i="1"/>
  <c r="E128" i="27" s="1"/>
  <c r="V59" i="1"/>
  <c r="H127" i="27" s="1"/>
  <c r="Q59" i="1"/>
  <c r="C127" i="27" s="1"/>
  <c r="T59" i="1"/>
  <c r="F127" i="27" s="1"/>
  <c r="U59" i="1"/>
  <c r="G127" i="27" s="1"/>
  <c r="Q60" i="1"/>
  <c r="C128" i="27" s="1"/>
  <c r="R60" i="1"/>
  <c r="D128" i="27" s="1"/>
  <c r="S61" i="1"/>
  <c r="E129" i="27" s="1"/>
  <c r="T60" i="1"/>
  <c r="F128" i="27" s="1"/>
  <c r="V60" i="1"/>
  <c r="H128" i="27" s="1"/>
  <c r="U60" i="1"/>
  <c r="G128" i="27" s="1"/>
  <c r="Q61" i="1"/>
  <c r="C129" i="27" s="1"/>
  <c r="R61" i="1"/>
  <c r="D129" i="27" s="1"/>
  <c r="T61" i="1"/>
  <c r="F129" i="27" s="1"/>
  <c r="V61" i="1"/>
  <c r="H129" i="27" s="1"/>
  <c r="S62" i="1"/>
  <c r="E130" i="27" s="1"/>
  <c r="U61" i="1"/>
  <c r="G129" i="27" s="1"/>
  <c r="Q62" i="1"/>
  <c r="C130" i="27" s="1"/>
  <c r="R62" i="1"/>
  <c r="D130" i="27" s="1"/>
  <c r="S63" i="1"/>
  <c r="E131" i="27" s="1"/>
  <c r="V62" i="1"/>
  <c r="H130" i="27" s="1"/>
  <c r="T62" i="1"/>
  <c r="F130" i="27" s="1"/>
  <c r="U62" i="1"/>
  <c r="G130" i="27" s="1"/>
  <c r="Q63" i="1"/>
  <c r="C131" i="27" s="1"/>
  <c r="R63" i="1"/>
  <c r="D131" i="27" s="1"/>
  <c r="T63" i="1"/>
  <c r="F131" i="27" s="1"/>
  <c r="S64" i="1"/>
  <c r="E132" i="27" s="1"/>
  <c r="V63" i="1"/>
  <c r="H131" i="27" s="1"/>
  <c r="U63" i="1"/>
  <c r="G131" i="27" s="1"/>
  <c r="Q64" i="1"/>
  <c r="C132" i="27" s="1"/>
  <c r="R64" i="1"/>
  <c r="D132" i="27" s="1"/>
  <c r="V64" i="1"/>
  <c r="H132" i="27" s="1"/>
  <c r="S65" i="1"/>
  <c r="E133" i="27" s="1"/>
  <c r="T64" i="1"/>
  <c r="F132" i="27" s="1"/>
  <c r="U64" i="1"/>
  <c r="G132" i="27" s="1"/>
  <c r="Q65" i="1"/>
  <c r="C133" i="27" s="1"/>
  <c r="R65" i="1"/>
  <c r="D133" i="27" s="1"/>
  <c r="S66" i="1"/>
  <c r="E134" i="27" s="1"/>
  <c r="V65" i="1"/>
  <c r="H133" i="27" s="1"/>
  <c r="T65" i="1"/>
  <c r="F133" i="27" s="1"/>
  <c r="U65" i="1"/>
  <c r="G133" i="27" s="1"/>
  <c r="Q66" i="1"/>
  <c r="C134" i="27" s="1"/>
  <c r="R66" i="1"/>
  <c r="D134" i="27" s="1"/>
  <c r="S67" i="1"/>
  <c r="E135" i="27" s="1"/>
  <c r="T66" i="1"/>
  <c r="F134" i="27" s="1"/>
  <c r="V66" i="1"/>
  <c r="H134" i="27" s="1"/>
  <c r="U66" i="1"/>
  <c r="G134" i="27" s="1"/>
  <c r="Q67" i="1"/>
  <c r="C135" i="27" s="1"/>
  <c r="R67" i="1"/>
  <c r="D135" i="27" s="1"/>
  <c r="S68" i="1"/>
  <c r="E136" i="27" s="1"/>
  <c r="U67" i="1"/>
  <c r="G135" i="27" s="1"/>
  <c r="T67" i="1"/>
  <c r="F135" i="27" s="1"/>
  <c r="V67" i="1"/>
  <c r="H135" i="27" s="1"/>
  <c r="Q68" i="1"/>
  <c r="C136" i="27" s="1"/>
  <c r="R68" i="1"/>
  <c r="D136" i="27" s="1"/>
  <c r="T68" i="1"/>
  <c r="F136" i="27" s="1"/>
  <c r="O85" i="26"/>
  <c r="P85" i="26" s="1"/>
  <c r="U42" i="1"/>
  <c r="G136" i="26" s="1"/>
  <c r="N120" i="15"/>
  <c r="N59" i="19"/>
  <c r="N84" i="19" s="1"/>
  <c r="N72" i="19"/>
  <c r="N165" i="18"/>
  <c r="N17" i="18"/>
  <c r="O3" i="26"/>
  <c r="O27" i="18"/>
  <c r="P3" i="26" s="1"/>
  <c r="O21" i="27"/>
  <c r="P21" i="27" s="1"/>
  <c r="N147" i="19"/>
  <c r="O119" i="19"/>
  <c r="N82" i="20"/>
  <c r="O82" i="20" s="1"/>
  <c r="O80" i="20"/>
  <c r="R127" i="15"/>
  <c r="R132" i="15" s="1"/>
  <c r="N72" i="18"/>
  <c r="N59" i="18"/>
  <c r="N85" i="18" s="1"/>
  <c r="N86" i="18" s="1"/>
  <c r="Q117" i="15"/>
  <c r="Q120" i="15" s="1"/>
  <c r="N150" i="18"/>
  <c r="O22" i="26"/>
  <c r="P22" i="26" s="1"/>
  <c r="O118" i="18"/>
  <c r="N113" i="18"/>
  <c r="O113" i="18" s="1"/>
  <c r="O28" i="18"/>
  <c r="M4" i="15"/>
  <c r="R120" i="15"/>
  <c r="M89" i="15"/>
  <c r="P75" i="15"/>
  <c r="O75" i="15"/>
  <c r="R75" i="15"/>
  <c r="N75" i="15"/>
  <c r="Q75" i="15" s="1"/>
  <c r="M103" i="15"/>
  <c r="M78" i="15"/>
  <c r="M82" i="15"/>
  <c r="O99" i="15"/>
  <c r="N99" i="15"/>
  <c r="Q99" i="15" s="1"/>
  <c r="P99" i="15"/>
  <c r="R99" i="15"/>
  <c r="O22" i="27"/>
  <c r="P22" i="27" s="1"/>
  <c r="N150" i="19"/>
  <c r="O118" i="19"/>
  <c r="N113" i="19"/>
  <c r="O113" i="19" s="1"/>
  <c r="P64" i="15"/>
  <c r="N64" i="15"/>
  <c r="Q64" i="15" s="1"/>
  <c r="O64" i="15"/>
  <c r="R64" i="15"/>
  <c r="N153" i="20"/>
  <c r="O110" i="28"/>
  <c r="P110" i="28" s="1"/>
  <c r="O106" i="20"/>
  <c r="N127" i="15"/>
  <c r="N59" i="20"/>
  <c r="N85" i="20" s="1"/>
  <c r="N20" i="20" s="1"/>
  <c r="O78" i="28" s="1"/>
  <c r="P78" i="28" s="1"/>
  <c r="M26" i="10" s="1"/>
  <c r="N72" i="20"/>
  <c r="O169" i="18"/>
  <c r="N172" i="18"/>
  <c r="P109" i="15"/>
  <c r="N109" i="15"/>
  <c r="Q109" i="15" s="1"/>
  <c r="O109" i="15"/>
  <c r="O169" i="19"/>
  <c r="N172" i="19"/>
  <c r="O21" i="26"/>
  <c r="P21" i="26" s="1"/>
  <c r="N147" i="18"/>
  <c r="O119" i="18"/>
  <c r="M7" i="15"/>
  <c r="N153" i="19"/>
  <c r="O110" i="27"/>
  <c r="P110" i="27" s="1"/>
  <c r="O106" i="19"/>
  <c r="O21" i="28"/>
  <c r="P21" i="28" s="1"/>
  <c r="N147" i="20"/>
  <c r="O119" i="20"/>
  <c r="N82" i="19"/>
  <c r="O82" i="19" s="1"/>
  <c r="O80" i="19"/>
  <c r="N172" i="20"/>
  <c r="O169" i="20"/>
  <c r="P120" i="15"/>
  <c r="N165" i="20"/>
  <c r="O3" i="28"/>
  <c r="O27" i="20"/>
  <c r="P3" i="28" s="1"/>
  <c r="O85" i="17"/>
  <c r="N20" i="17"/>
  <c r="O78" i="25" s="1"/>
  <c r="P78" i="25" s="1"/>
  <c r="M23" i="10" s="1"/>
  <c r="N86" i="17"/>
  <c r="N89" i="17"/>
  <c r="Q124" i="15"/>
  <c r="Q127" i="15" s="1"/>
  <c r="O85" i="28"/>
  <c r="P85" i="28" s="1"/>
  <c r="U94" i="1"/>
  <c r="G136" i="28" s="1"/>
  <c r="N16" i="19"/>
  <c r="M90" i="15"/>
  <c r="N17" i="19" s="1"/>
  <c r="N76" i="15"/>
  <c r="Q76" i="15" s="1"/>
  <c r="P76" i="15"/>
  <c r="R76" i="15"/>
  <c r="O76" i="15"/>
  <c r="M104" i="15"/>
  <c r="M83" i="15"/>
  <c r="N82" i="18"/>
  <c r="O82" i="18" s="1"/>
  <c r="O80" i="18"/>
  <c r="O22" i="28"/>
  <c r="P22" i="28" s="1"/>
  <c r="N150" i="20"/>
  <c r="O118" i="20"/>
  <c r="N113" i="20"/>
  <c r="O113" i="20" s="1"/>
  <c r="O110" i="26"/>
  <c r="P110" i="26" s="1"/>
  <c r="N153" i="18"/>
  <c r="O106" i="18"/>
  <c r="N165" i="19"/>
  <c r="O3" i="27"/>
  <c r="O27" i="19"/>
  <c r="P3" i="27" s="1"/>
  <c r="O28" i="19"/>
  <c r="O28" i="20"/>
  <c r="P127" i="15"/>
  <c r="O85" i="27"/>
  <c r="P85" i="27" s="1"/>
  <c r="U68" i="1"/>
  <c r="G136" i="27" s="1"/>
  <c r="M91" i="15"/>
  <c r="N17" i="20" s="1"/>
  <c r="N16" i="20"/>
  <c r="N77" i="15"/>
  <c r="Q77" i="15" s="1"/>
  <c r="R77" i="15"/>
  <c r="O77" i="15"/>
  <c r="P77" i="15"/>
  <c r="M105" i="15"/>
  <c r="M84" i="15"/>
  <c r="N114" i="18" l="1"/>
  <c r="O118" i="26" s="1"/>
  <c r="N84" i="20"/>
  <c r="O4" i="28" s="1"/>
  <c r="M92" i="15"/>
  <c r="N20" i="18"/>
  <c r="O78" i="26" s="1"/>
  <c r="P78" i="26" s="1"/>
  <c r="M24" i="10" s="1"/>
  <c r="N114" i="20"/>
  <c r="O118" i="28" s="1"/>
  <c r="O4" i="27"/>
  <c r="O84" i="19"/>
  <c r="P4" i="27" s="1"/>
  <c r="N19" i="18"/>
  <c r="N91" i="18"/>
  <c r="O86" i="18"/>
  <c r="O83" i="28"/>
  <c r="P83" i="28" s="1"/>
  <c r="O165" i="20"/>
  <c r="O82" i="15"/>
  <c r="N82" i="15"/>
  <c r="Q82" i="15" s="1"/>
  <c r="R82" i="15"/>
  <c r="P82" i="15"/>
  <c r="M85" i="15"/>
  <c r="O83" i="26"/>
  <c r="P83" i="26" s="1"/>
  <c r="O165" i="18"/>
  <c r="O8" i="25"/>
  <c r="O89" i="17"/>
  <c r="O61" i="28"/>
  <c r="P61" i="28" s="1"/>
  <c r="O147" i="20"/>
  <c r="O61" i="26"/>
  <c r="P61" i="26" s="1"/>
  <c r="O147" i="18"/>
  <c r="O112" i="28"/>
  <c r="P112" i="28" s="1"/>
  <c r="O153" i="20"/>
  <c r="O59" i="27"/>
  <c r="P59" i="27" s="1"/>
  <c r="O150" i="19"/>
  <c r="R78" i="15"/>
  <c r="O78" i="15"/>
  <c r="N78" i="15"/>
  <c r="Q78" i="15" s="1"/>
  <c r="P78" i="15"/>
  <c r="O59" i="26"/>
  <c r="P59" i="26" s="1"/>
  <c r="O150" i="18"/>
  <c r="O85" i="20"/>
  <c r="N89" i="20"/>
  <c r="M110" i="15"/>
  <c r="P103" i="15"/>
  <c r="R103" i="15"/>
  <c r="R110" i="15" s="1"/>
  <c r="N103" i="15"/>
  <c r="Q103" i="15" s="1"/>
  <c r="O103" i="15"/>
  <c r="M106" i="15"/>
  <c r="O61" i="27"/>
  <c r="P61" i="27" s="1"/>
  <c r="O147" i="19"/>
  <c r="O119" i="27"/>
  <c r="P119" i="27" s="1"/>
  <c r="M21" i="10" s="1"/>
  <c r="O172" i="19"/>
  <c r="O84" i="15"/>
  <c r="P84" i="15"/>
  <c r="N84" i="15"/>
  <c r="Q84" i="15" s="1"/>
  <c r="R84" i="15"/>
  <c r="O112" i="26"/>
  <c r="P112" i="26" s="1"/>
  <c r="O153" i="18"/>
  <c r="O119" i="28"/>
  <c r="P119" i="28" s="1"/>
  <c r="M22" i="10" s="1"/>
  <c r="O172" i="20"/>
  <c r="N134" i="20"/>
  <c r="O72" i="20"/>
  <c r="N134" i="18"/>
  <c r="O72" i="18"/>
  <c r="O114" i="20"/>
  <c r="P118" i="28" s="1"/>
  <c r="O59" i="28"/>
  <c r="P59" i="28" s="1"/>
  <c r="O150" i="20"/>
  <c r="O115" i="26"/>
  <c r="P115" i="26" s="1"/>
  <c r="O59" i="18"/>
  <c r="N60" i="18"/>
  <c r="N114" i="19"/>
  <c r="O118" i="27" s="1"/>
  <c r="N83" i="15"/>
  <c r="Q83" i="15" s="1"/>
  <c r="O83" i="15"/>
  <c r="P83" i="15"/>
  <c r="R83" i="15"/>
  <c r="O112" i="27"/>
  <c r="P112" i="27" s="1"/>
  <c r="O153" i="19"/>
  <c r="O115" i="28"/>
  <c r="P115" i="28" s="1"/>
  <c r="O59" i="20"/>
  <c r="N60" i="20"/>
  <c r="N84" i="18"/>
  <c r="R134" i="15"/>
  <c r="R135" i="15" s="1"/>
  <c r="O83" i="27"/>
  <c r="P83" i="27" s="1"/>
  <c r="O165" i="19"/>
  <c r="N19" i="17"/>
  <c r="N91" i="17"/>
  <c r="O86" i="17"/>
  <c r="N18" i="18"/>
  <c r="O119" i="26"/>
  <c r="P119" i="26" s="1"/>
  <c r="M20" i="10" s="1"/>
  <c r="O172" i="18"/>
  <c r="N134" i="19"/>
  <c r="O72" i="19"/>
  <c r="O114" i="19"/>
  <c r="P118" i="27" s="1"/>
  <c r="O85" i="18"/>
  <c r="N89" i="18"/>
  <c r="O114" i="18"/>
  <c r="P118" i="26" s="1"/>
  <c r="O115" i="27"/>
  <c r="P115" i="27" s="1"/>
  <c r="O59" i="19"/>
  <c r="N60" i="19"/>
  <c r="M112" i="15"/>
  <c r="N19" i="20"/>
  <c r="O105" i="15"/>
  <c r="P105" i="15"/>
  <c r="R105" i="15"/>
  <c r="R112" i="15" s="1"/>
  <c r="M10" i="15" s="1"/>
  <c r="N105" i="15"/>
  <c r="Q105" i="15" s="1"/>
  <c r="M111" i="15"/>
  <c r="N19" i="19"/>
  <c r="R104" i="15"/>
  <c r="R111" i="15" s="1"/>
  <c r="M9" i="15" s="1"/>
  <c r="N104" i="15"/>
  <c r="Q104" i="15" s="1"/>
  <c r="P104" i="15"/>
  <c r="O104" i="15"/>
  <c r="N86" i="20"/>
  <c r="N85" i="19"/>
  <c r="O84" i="20" l="1"/>
  <c r="P4" i="28" s="1"/>
  <c r="P110" i="15"/>
  <c r="O110" i="15"/>
  <c r="N110" i="15"/>
  <c r="M113" i="15"/>
  <c r="O85" i="15"/>
  <c r="N85" i="15"/>
  <c r="Q85" i="15" s="1"/>
  <c r="R85" i="15"/>
  <c r="P85" i="15"/>
  <c r="N16" i="18"/>
  <c r="O116" i="26"/>
  <c r="P116" i="26" s="1"/>
  <c r="O60" i="18"/>
  <c r="O8" i="28"/>
  <c r="O89" i="20"/>
  <c r="O8" i="26"/>
  <c r="O89" i="18"/>
  <c r="N106" i="15"/>
  <c r="Q106" i="15" s="1"/>
  <c r="R106" i="15"/>
  <c r="P106" i="15"/>
  <c r="O106" i="15"/>
  <c r="O116" i="28"/>
  <c r="P116" i="28" s="1"/>
  <c r="O60" i="20"/>
  <c r="N138" i="20"/>
  <c r="O39" i="28"/>
  <c r="N149" i="20"/>
  <c r="O134" i="20"/>
  <c r="O138" i="20" s="1"/>
  <c r="N149" i="18"/>
  <c r="N138" i="18"/>
  <c r="O39" i="26"/>
  <c r="O134" i="18"/>
  <c r="O138" i="18" s="1"/>
  <c r="N97" i="17"/>
  <c r="N98" i="17" s="1"/>
  <c r="O91" i="17"/>
  <c r="O4" i="26"/>
  <c r="O84" i="18"/>
  <c r="P4" i="26" s="1"/>
  <c r="O7" i="25"/>
  <c r="P7" i="25" s="1"/>
  <c r="P8" i="25" s="1"/>
  <c r="P9" i="25" s="1"/>
  <c r="P11" i="25" s="1"/>
  <c r="O9" i="25"/>
  <c r="O11" i="25" s="1"/>
  <c r="O85" i="19"/>
  <c r="N89" i="19"/>
  <c r="N86" i="19"/>
  <c r="N20" i="19"/>
  <c r="O78" i="27" s="1"/>
  <c r="P78" i="27" s="1"/>
  <c r="M25" i="10" s="1"/>
  <c r="M8" i="15"/>
  <c r="R113" i="15"/>
  <c r="N97" i="18"/>
  <c r="O91" i="18"/>
  <c r="N111" i="15"/>
  <c r="Q111" i="15" s="1"/>
  <c r="P111" i="15"/>
  <c r="O111" i="15"/>
  <c r="P112" i="15"/>
  <c r="N112" i="15"/>
  <c r="Q112" i="15" s="1"/>
  <c r="O112" i="15"/>
  <c r="N91" i="20"/>
  <c r="O86" i="20"/>
  <c r="O116" i="27"/>
  <c r="P116" i="27" s="1"/>
  <c r="O60" i="19"/>
  <c r="N138" i="19"/>
  <c r="N149" i="19"/>
  <c r="O39" i="27"/>
  <c r="O134" i="19"/>
  <c r="O138" i="19" s="1"/>
  <c r="O12" i="26" l="1"/>
  <c r="O106" i="26"/>
  <c r="P106" i="26" s="1"/>
  <c r="O97" i="18"/>
  <c r="P12" i="26" s="1"/>
  <c r="O7" i="26"/>
  <c r="P7" i="26" s="1"/>
  <c r="P8" i="26" s="1"/>
  <c r="P9" i="26" s="1"/>
  <c r="P11" i="26" s="1"/>
  <c r="O9" i="26"/>
  <c r="O11" i="26" s="1"/>
  <c r="O60" i="27"/>
  <c r="P60" i="27" s="1"/>
  <c r="O149" i="19"/>
  <c r="O60" i="26"/>
  <c r="P60" i="26" s="1"/>
  <c r="O149" i="18"/>
  <c r="N97" i="20"/>
  <c r="N98" i="20" s="1"/>
  <c r="O91" i="20"/>
  <c r="O57" i="25"/>
  <c r="N100" i="17"/>
  <c r="N117" i="17" s="1"/>
  <c r="N151" i="17"/>
  <c r="O151" i="17" s="1"/>
  <c r="N166" i="17"/>
  <c r="O98" i="17"/>
  <c r="O113" i="15"/>
  <c r="O8" i="27"/>
  <c r="O89" i="19"/>
  <c r="O106" i="25"/>
  <c r="P106" i="25" s="1"/>
  <c r="O12" i="25"/>
  <c r="O13" i="25" s="1"/>
  <c r="O14" i="25" s="1"/>
  <c r="P14" i="25" s="1"/>
  <c r="O97" i="17"/>
  <c r="P12" i="25" s="1"/>
  <c r="P13" i="25" s="1"/>
  <c r="O40" i="28"/>
  <c r="P39" i="28"/>
  <c r="P113" i="15"/>
  <c r="O40" i="26"/>
  <c r="P39" i="26"/>
  <c r="O7" i="28"/>
  <c r="P7" i="28" s="1"/>
  <c r="P8" i="28" s="1"/>
  <c r="P9" i="28" s="1"/>
  <c r="P11" i="28" s="1"/>
  <c r="O9" i="28"/>
  <c r="O11" i="28" s="1"/>
  <c r="N113" i="15"/>
  <c r="N91" i="19"/>
  <c r="O86" i="19"/>
  <c r="O60" i="28"/>
  <c r="P60" i="28" s="1"/>
  <c r="O149" i="20"/>
  <c r="O40" i="27"/>
  <c r="P39" i="27"/>
  <c r="N98" i="18"/>
  <c r="Q110" i="15"/>
  <c r="Q113" i="15" s="1"/>
  <c r="O13" i="26" l="1"/>
  <c r="O14" i="26" s="1"/>
  <c r="P13" i="26"/>
  <c r="P14" i="26" s="1"/>
  <c r="N112" i="18"/>
  <c r="O57" i="26"/>
  <c r="N166" i="18"/>
  <c r="N100" i="18"/>
  <c r="O100" i="18" s="1"/>
  <c r="O98" i="18"/>
  <c r="N151" i="18"/>
  <c r="O151" i="18" s="1"/>
  <c r="N166" i="20"/>
  <c r="N100" i="20"/>
  <c r="O100" i="20" s="1"/>
  <c r="O57" i="28"/>
  <c r="N112" i="20"/>
  <c r="O98" i="20"/>
  <c r="N151" i="20"/>
  <c r="O151" i="20" s="1"/>
  <c r="O84" i="25"/>
  <c r="P84" i="25" s="1"/>
  <c r="O166" i="17"/>
  <c r="P40" i="27"/>
  <c r="P40" i="26"/>
  <c r="O7" i="27"/>
  <c r="P7" i="27" s="1"/>
  <c r="P8" i="27" s="1"/>
  <c r="P9" i="27" s="1"/>
  <c r="P11" i="27" s="1"/>
  <c r="O9" i="27"/>
  <c r="O11" i="27" s="1"/>
  <c r="O65" i="25"/>
  <c r="P65" i="25" s="1"/>
  <c r="O100" i="17"/>
  <c r="N120" i="17"/>
  <c r="N129" i="17" s="1"/>
  <c r="O20" i="25"/>
  <c r="O117" i="17"/>
  <c r="O120" i="17" s="1"/>
  <c r="N97" i="19"/>
  <c r="N98" i="19" s="1"/>
  <c r="O91" i="19"/>
  <c r="O106" i="28"/>
  <c r="P106" i="28" s="1"/>
  <c r="O12" i="28"/>
  <c r="O13" i="28" s="1"/>
  <c r="O14" i="28" s="1"/>
  <c r="O97" i="20"/>
  <c r="P12" i="28" s="1"/>
  <c r="P13" i="28" s="1"/>
  <c r="P14" i="28" s="1"/>
  <c r="P57" i="25"/>
  <c r="P40" i="28"/>
  <c r="N102" i="17"/>
  <c r="O102" i="17" s="1"/>
  <c r="N141" i="17"/>
  <c r="N141" i="20" l="1"/>
  <c r="N142" i="20" s="1"/>
  <c r="N102" i="20"/>
  <c r="O102" i="20" s="1"/>
  <c r="O68" i="25"/>
  <c r="O84" i="26"/>
  <c r="P84" i="26" s="1"/>
  <c r="O166" i="18"/>
  <c r="N100" i="19"/>
  <c r="O100" i="19" s="1"/>
  <c r="O57" i="27"/>
  <c r="N166" i="19"/>
  <c r="N112" i="19"/>
  <c r="O98" i="19"/>
  <c r="N151" i="19"/>
  <c r="O151" i="19" s="1"/>
  <c r="O84" i="28"/>
  <c r="P84" i="28" s="1"/>
  <c r="O166" i="20"/>
  <c r="P57" i="26"/>
  <c r="O68" i="26"/>
  <c r="O23" i="25"/>
  <c r="P20" i="25"/>
  <c r="N117" i="20"/>
  <c r="O129" i="17"/>
  <c r="N111" i="17"/>
  <c r="N102" i="18"/>
  <c r="O102" i="18" s="1"/>
  <c r="P57" i="28"/>
  <c r="O68" i="28"/>
  <c r="O106" i="27"/>
  <c r="P106" i="27" s="1"/>
  <c r="O12" i="27"/>
  <c r="O13" i="27" s="1"/>
  <c r="O14" i="27" s="1"/>
  <c r="O97" i="19"/>
  <c r="P12" i="27" s="1"/>
  <c r="P13" i="27" s="1"/>
  <c r="P14" i="27" s="1"/>
  <c r="N117" i="18"/>
  <c r="O49" i="25"/>
  <c r="N142" i="17"/>
  <c r="O141" i="17"/>
  <c r="O142" i="17" s="1"/>
  <c r="O77" i="28"/>
  <c r="P77" i="28" s="1"/>
  <c r="O112" i="20"/>
  <c r="N141" i="18"/>
  <c r="O77" i="26"/>
  <c r="P77" i="26" s="1"/>
  <c r="O112" i="18"/>
  <c r="N154" i="20" l="1"/>
  <c r="O81" i="28" s="1"/>
  <c r="P81" i="28" s="1"/>
  <c r="O141" i="20"/>
  <c r="O142" i="20" s="1"/>
  <c r="O143" i="20" s="1"/>
  <c r="O49" i="28"/>
  <c r="O50" i="28" s="1"/>
  <c r="O143" i="17"/>
  <c r="N117" i="19"/>
  <c r="O117" i="19" s="1"/>
  <c r="O120" i="19" s="1"/>
  <c r="N154" i="18"/>
  <c r="N155" i="18" s="1"/>
  <c r="N120" i="20"/>
  <c r="N129" i="20" s="1"/>
  <c r="O20" i="28"/>
  <c r="O117" i="20"/>
  <c r="O120" i="20" s="1"/>
  <c r="O50" i="25"/>
  <c r="P49" i="25"/>
  <c r="N143" i="20"/>
  <c r="N144" i="20"/>
  <c r="O144" i="20" s="1"/>
  <c r="N110" i="20"/>
  <c r="N141" i="19"/>
  <c r="P57" i="27"/>
  <c r="O68" i="27"/>
  <c r="O66" i="28"/>
  <c r="P66" i="28" s="1"/>
  <c r="P68" i="28"/>
  <c r="N120" i="18"/>
  <c r="N129" i="18" s="1"/>
  <c r="O20" i="26"/>
  <c r="O117" i="18"/>
  <c r="O120" i="18" s="1"/>
  <c r="O33" i="25"/>
  <c r="P33" i="25" s="1"/>
  <c r="P23" i="25"/>
  <c r="O49" i="26"/>
  <c r="N142" i="18"/>
  <c r="O141" i="18"/>
  <c r="O142" i="18" s="1"/>
  <c r="O77" i="27"/>
  <c r="P77" i="27" s="1"/>
  <c r="O112" i="19"/>
  <c r="O84" i="27"/>
  <c r="P84" i="27" s="1"/>
  <c r="O166" i="19"/>
  <c r="N143" i="17"/>
  <c r="N144" i="17"/>
  <c r="N112" i="17"/>
  <c r="N110" i="17"/>
  <c r="O66" i="26"/>
  <c r="P66" i="26" s="1"/>
  <c r="P68" i="26"/>
  <c r="N102" i="19"/>
  <c r="O102" i="19" s="1"/>
  <c r="O76" i="25"/>
  <c r="P76" i="25" s="1"/>
  <c r="O111" i="17"/>
  <c r="O66" i="25"/>
  <c r="P66" i="25" s="1"/>
  <c r="P68" i="25"/>
  <c r="O20" i="27" l="1"/>
  <c r="P20" i="27" s="1"/>
  <c r="P49" i="28"/>
  <c r="O154" i="20"/>
  <c r="N155" i="20"/>
  <c r="O82" i="28" s="1"/>
  <c r="P82" i="28" s="1"/>
  <c r="O154" i="18"/>
  <c r="O81" i="26"/>
  <c r="P81" i="26" s="1"/>
  <c r="N120" i="19"/>
  <c r="N129" i="19" s="1"/>
  <c r="O129" i="19" s="1"/>
  <c r="N154" i="19"/>
  <c r="O81" i="27" s="1"/>
  <c r="P81" i="27" s="1"/>
  <c r="O52" i="25"/>
  <c r="P52" i="25" s="1"/>
  <c r="P50" i="25"/>
  <c r="O50" i="26"/>
  <c r="P49" i="26"/>
  <c r="N142" i="19"/>
  <c r="O49" i="27"/>
  <c r="O141" i="19"/>
  <c r="O142" i="19" s="1"/>
  <c r="N145" i="20"/>
  <c r="O129" i="20"/>
  <c r="O145" i="20" s="1"/>
  <c r="N111" i="20"/>
  <c r="O66" i="27"/>
  <c r="P66" i="27" s="1"/>
  <c r="P68" i="27"/>
  <c r="N143" i="18"/>
  <c r="N144" i="18"/>
  <c r="O144" i="18" s="1"/>
  <c r="N110" i="18"/>
  <c r="O23" i="28"/>
  <c r="P20" i="28"/>
  <c r="O75" i="25"/>
  <c r="O110" i="17"/>
  <c r="O77" i="25"/>
  <c r="P77" i="25" s="1"/>
  <c r="O112" i="17"/>
  <c r="N154" i="17"/>
  <c r="O144" i="17"/>
  <c r="O145" i="17" s="1"/>
  <c r="N145" i="17"/>
  <c r="O129" i="18"/>
  <c r="N111" i="18"/>
  <c r="O82" i="26"/>
  <c r="P82" i="26" s="1"/>
  <c r="O155" i="18"/>
  <c r="O75" i="28"/>
  <c r="P75" i="28" s="1"/>
  <c r="O110" i="20"/>
  <c r="O23" i="26"/>
  <c r="P20" i="26"/>
  <c r="P50" i="28"/>
  <c r="O52" i="28"/>
  <c r="P52" i="28" s="1"/>
  <c r="O143" i="18"/>
  <c r="O23" i="27" l="1"/>
  <c r="O33" i="27" s="1"/>
  <c r="P33" i="27" s="1"/>
  <c r="O145" i="18"/>
  <c r="N145" i="18"/>
  <c r="O155" i="20"/>
  <c r="O154" i="19"/>
  <c r="N111" i="19"/>
  <c r="O111" i="19" s="1"/>
  <c r="N155" i="19"/>
  <c r="O82" i="27" s="1"/>
  <c r="P82" i="27" s="1"/>
  <c r="O33" i="28"/>
  <c r="P33" i="28" s="1"/>
  <c r="P23" i="28"/>
  <c r="O76" i="28"/>
  <c r="P76" i="28" s="1"/>
  <c r="O111" i="20"/>
  <c r="O76" i="26"/>
  <c r="P76" i="26" s="1"/>
  <c r="O111" i="18"/>
  <c r="N143" i="19"/>
  <c r="N144" i="19"/>
  <c r="N110" i="19"/>
  <c r="O75" i="26"/>
  <c r="P75" i="26" s="1"/>
  <c r="O110" i="18"/>
  <c r="O81" i="25"/>
  <c r="N155" i="17"/>
  <c r="O154" i="17"/>
  <c r="O33" i="26"/>
  <c r="P33" i="26" s="1"/>
  <c r="P23" i="26"/>
  <c r="O143" i="19"/>
  <c r="O48" i="10"/>
  <c r="P75" i="25"/>
  <c r="P50" i="26"/>
  <c r="O52" i="26"/>
  <c r="P52" i="26" s="1"/>
  <c r="O50" i="27"/>
  <c r="P49" i="27"/>
  <c r="P23" i="27" l="1"/>
  <c r="O155" i="19"/>
  <c r="O76" i="27"/>
  <c r="P76" i="27" s="1"/>
  <c r="O75" i="27"/>
  <c r="P75" i="27" s="1"/>
  <c r="O110" i="19"/>
  <c r="P50" i="27"/>
  <c r="O52" i="27"/>
  <c r="P52" i="27" s="1"/>
  <c r="O144" i="19"/>
  <c r="O145" i="19" s="1"/>
  <c r="N145" i="19"/>
  <c r="O82" i="25"/>
  <c r="P82" i="25" s="1"/>
  <c r="O155" i="17"/>
  <c r="O52" i="10"/>
  <c r="P81" i="25"/>
</calcChain>
</file>

<file path=xl/sharedStrings.xml><?xml version="1.0" encoding="utf-8"?>
<sst xmlns="http://schemas.openxmlformats.org/spreadsheetml/2006/main" count="4321" uniqueCount="500">
  <si>
    <t>*</t>
  </si>
  <si>
    <t>yes</t>
  </si>
  <si>
    <t>no</t>
  </si>
  <si>
    <t>DECISIONS MADE BY COMPANIES</t>
  </si>
  <si>
    <t>RESULTS</t>
  </si>
  <si>
    <t>CONFIRM</t>
  </si>
  <si>
    <t>Order in units:</t>
  </si>
  <si>
    <t>Price $</t>
  </si>
  <si>
    <t>Workers hired</t>
  </si>
  <si>
    <t>Workers dismissed</t>
  </si>
  <si>
    <t>Marketing expense $</t>
  </si>
  <si>
    <t>Dividends %</t>
  </si>
  <si>
    <t>Loans $</t>
  </si>
  <si>
    <t>Training expense $</t>
  </si>
  <si>
    <t>R&amp;D expense $</t>
  </si>
  <si>
    <t>Sales forecast next period $</t>
  </si>
  <si>
    <t>Net income forecast $</t>
  </si>
  <si>
    <t>notes</t>
  </si>
  <si>
    <t>Actual order placed</t>
  </si>
  <si>
    <t>Orders due</t>
  </si>
  <si>
    <t>Available inventory</t>
  </si>
  <si>
    <t>Actual sales (units)</t>
  </si>
  <si>
    <t>Market share %</t>
  </si>
  <si>
    <t>Shortage (units)</t>
  </si>
  <si>
    <t>copy paste from Forms</t>
  </si>
  <si>
    <t>PERIOD1</t>
  </si>
  <si>
    <t>RETAILER1</t>
  </si>
  <si>
    <t>PERIOD2</t>
  </si>
  <si>
    <t>PERIOD3</t>
  </si>
  <si>
    <t>PERIOD4</t>
  </si>
  <si>
    <t>PERIOD5</t>
  </si>
  <si>
    <t>PERIOD6</t>
  </si>
  <si>
    <t>PERIOD7</t>
  </si>
  <si>
    <t>PERIOD8</t>
  </si>
  <si>
    <t>PERIOD9</t>
  </si>
  <si>
    <t>PERIOD10</t>
  </si>
  <si>
    <t>PERIOD11</t>
  </si>
  <si>
    <t>PERIOD12</t>
  </si>
  <si>
    <t>RETAILER2</t>
  </si>
  <si>
    <t>WHOLESALER1</t>
  </si>
  <si>
    <t>WHOLESALER2</t>
  </si>
  <si>
    <t>DISTRIBUTOR1</t>
  </si>
  <si>
    <t>DISTRIBUTOR2</t>
  </si>
  <si>
    <t>FACTORY1</t>
  </si>
  <si>
    <t>FACTORY2</t>
  </si>
  <si>
    <t>Decision made</t>
  </si>
  <si>
    <t>Current period</t>
  </si>
  <si>
    <t>Your order in units</t>
  </si>
  <si>
    <t>Dividends % (enter as percentage without percent symbol)</t>
  </si>
  <si>
    <t>Notes</t>
  </si>
  <si>
    <r>
      <rPr>
        <b/>
        <u/>
        <sz val="14"/>
        <color rgb="FF000000"/>
        <rFont val="Arial"/>
        <family val="2"/>
      </rPr>
      <t xml:space="preserve">WHOLESALER ONE DECISION-MAKING FORM: </t>
    </r>
    <r>
      <rPr>
        <b/>
        <sz val="14"/>
        <color rgb="FF000000"/>
        <rFont val="Arial"/>
        <family val="2"/>
      </rPr>
      <t xml:space="preserve">
enter your choice for the current period - only in</t>
    </r>
    <r>
      <rPr>
        <b/>
        <sz val="18"/>
        <color rgb="FFFFFF00"/>
        <rFont val="Arial"/>
        <family val="2"/>
      </rPr>
      <t xml:space="preserve"> </t>
    </r>
    <r>
      <rPr>
        <b/>
        <sz val="18"/>
        <color theme="1"/>
        <rFont val="Arial"/>
        <family val="2"/>
      </rPr>
      <t>yellow cells</t>
    </r>
    <r>
      <rPr>
        <b/>
        <sz val="18"/>
        <color rgb="FFFFFF00"/>
        <rFont val="Arial"/>
        <family val="2"/>
      </rPr>
      <t xml:space="preserve"> </t>
    </r>
    <r>
      <rPr>
        <b/>
        <sz val="14"/>
        <color rgb="FF000000"/>
        <rFont val="Arial"/>
        <family val="2"/>
      </rPr>
      <t xml:space="preserve">
</t>
    </r>
    <r>
      <rPr>
        <b/>
        <sz val="14"/>
        <color rgb="FFFF0000"/>
        <rFont val="Arial"/>
        <family val="2"/>
      </rPr>
      <t>(do not change other cells if they are not highlighted yellow)</t>
    </r>
  </si>
  <si>
    <r>
      <rPr>
        <b/>
        <u/>
        <sz val="14"/>
        <color rgb="FF000000"/>
        <rFont val="Arial"/>
        <family val="2"/>
      </rPr>
      <t xml:space="preserve">DISTRIBUTOR ONE DECISION-MAKING FORM: </t>
    </r>
    <r>
      <rPr>
        <b/>
        <sz val="14"/>
        <color rgb="FF000000"/>
        <rFont val="Arial"/>
        <family val="2"/>
      </rPr>
      <t xml:space="preserve">
enter your choice for the current period - only in</t>
    </r>
    <r>
      <rPr>
        <b/>
        <sz val="18"/>
        <color rgb="FFFFFF00"/>
        <rFont val="Arial"/>
        <family val="2"/>
      </rPr>
      <t xml:space="preserve"> </t>
    </r>
    <r>
      <rPr>
        <b/>
        <sz val="18"/>
        <color theme="1"/>
        <rFont val="Arial"/>
        <family val="2"/>
      </rPr>
      <t>yellow cells</t>
    </r>
    <r>
      <rPr>
        <b/>
        <sz val="18"/>
        <color rgb="FFFFFF00"/>
        <rFont val="Arial"/>
        <family val="2"/>
      </rPr>
      <t xml:space="preserve"> </t>
    </r>
    <r>
      <rPr>
        <b/>
        <sz val="14"/>
        <color rgb="FF000000"/>
        <rFont val="Arial"/>
        <family val="2"/>
      </rPr>
      <t xml:space="preserve">
</t>
    </r>
    <r>
      <rPr>
        <b/>
        <sz val="14"/>
        <color rgb="FFFF0000"/>
        <rFont val="Arial"/>
        <family val="2"/>
      </rPr>
      <t>(do not change other cells if they are not highlighted yellow)</t>
    </r>
  </si>
  <si>
    <r>
      <rPr>
        <b/>
        <u/>
        <sz val="14"/>
        <color rgb="FF000000"/>
        <rFont val="Arial"/>
        <family val="2"/>
      </rPr>
      <t xml:space="preserve">WHOLESALER TWO DECISION-MAKING FORM: </t>
    </r>
    <r>
      <rPr>
        <b/>
        <sz val="14"/>
        <color rgb="FF000000"/>
        <rFont val="Arial"/>
        <family val="2"/>
      </rPr>
      <t xml:space="preserve">
enter your choice for the current period - only in</t>
    </r>
    <r>
      <rPr>
        <b/>
        <sz val="18"/>
        <color rgb="FFFFFF00"/>
        <rFont val="Arial"/>
        <family val="2"/>
      </rPr>
      <t xml:space="preserve"> </t>
    </r>
    <r>
      <rPr>
        <b/>
        <sz val="18"/>
        <color theme="1"/>
        <rFont val="Arial"/>
        <family val="2"/>
      </rPr>
      <t>yellow cells</t>
    </r>
    <r>
      <rPr>
        <b/>
        <sz val="18"/>
        <color rgb="FFFFFF00"/>
        <rFont val="Arial"/>
        <family val="2"/>
      </rPr>
      <t xml:space="preserve"> </t>
    </r>
    <r>
      <rPr>
        <b/>
        <sz val="14"/>
        <color rgb="FF000000"/>
        <rFont val="Arial"/>
        <family val="2"/>
      </rPr>
      <t xml:space="preserve">
</t>
    </r>
    <r>
      <rPr>
        <b/>
        <sz val="14"/>
        <color rgb="FFFF0000"/>
        <rFont val="Arial"/>
        <family val="2"/>
      </rPr>
      <t>(do not change other cells if they are not highlighted yellow)</t>
    </r>
  </si>
  <si>
    <r>
      <rPr>
        <b/>
        <u/>
        <sz val="14"/>
        <color rgb="FF000000"/>
        <rFont val="Arial"/>
        <family val="2"/>
      </rPr>
      <t xml:space="preserve">DISTRIBUTOR TWO DECISION-MAKING FORM: </t>
    </r>
    <r>
      <rPr>
        <b/>
        <sz val="14"/>
        <color rgb="FF000000"/>
        <rFont val="Arial"/>
        <family val="2"/>
      </rPr>
      <t xml:space="preserve">
enter your choice for the current period - only in</t>
    </r>
    <r>
      <rPr>
        <b/>
        <sz val="18"/>
        <color rgb="FFFFFF00"/>
        <rFont val="Arial"/>
        <family val="2"/>
      </rPr>
      <t xml:space="preserve"> </t>
    </r>
    <r>
      <rPr>
        <b/>
        <sz val="18"/>
        <color theme="1"/>
        <rFont val="Arial"/>
        <family val="2"/>
      </rPr>
      <t>yellow cells</t>
    </r>
    <r>
      <rPr>
        <b/>
        <sz val="18"/>
        <color rgb="FFFFFF00"/>
        <rFont val="Arial"/>
        <family val="2"/>
      </rPr>
      <t xml:space="preserve"> </t>
    </r>
    <r>
      <rPr>
        <b/>
        <sz val="14"/>
        <color rgb="FF000000"/>
        <rFont val="Arial"/>
        <family val="2"/>
      </rPr>
      <t xml:space="preserve">
</t>
    </r>
    <r>
      <rPr>
        <b/>
        <sz val="14"/>
        <color rgb="FFFF0000"/>
        <rFont val="Arial"/>
        <family val="2"/>
      </rPr>
      <t>(do not change other cells if they are not highlighted yellow)</t>
    </r>
  </si>
  <si>
    <t>SUPPLY CHAIN 1</t>
  </si>
  <si>
    <t>SUPPLY CHAIN 2</t>
  </si>
  <si>
    <t>Supply chain 1 Summary statistics</t>
  </si>
  <si>
    <t>Supply chain 2 Summary statistics</t>
  </si>
  <si>
    <t>General information</t>
  </si>
  <si>
    <t>Retailer</t>
  </si>
  <si>
    <t>Wholesaler</t>
  </si>
  <si>
    <t>Distributor</t>
  </si>
  <si>
    <t>Factory</t>
  </si>
  <si>
    <t>Monthly wage including taxes and benefits</t>
  </si>
  <si>
    <t>Absenteeism %</t>
  </si>
  <si>
    <t>Standard labor hours per sales</t>
  </si>
  <si>
    <t>Attrition / turnover %</t>
  </si>
  <si>
    <t>Cost of hiring and training per person</t>
  </si>
  <si>
    <t>Cost of dismissal per person</t>
  </si>
  <si>
    <t>Pension reserve %</t>
  </si>
  <si>
    <t>Pension expense</t>
  </si>
  <si>
    <t>Buildings depreciation monthly %</t>
  </si>
  <si>
    <t>Equipment depreciation monthly %</t>
  </si>
  <si>
    <t>Workforce and capacity</t>
  </si>
  <si>
    <t>Other transport costs per unit</t>
  </si>
  <si>
    <t>Maintenance cost of equipment per sales</t>
  </si>
  <si>
    <t>Environmental sustainability</t>
  </si>
  <si>
    <t>Interest expense %</t>
  </si>
  <si>
    <t>Income tax %</t>
  </si>
  <si>
    <t>Market capitalization and share price</t>
  </si>
  <si>
    <t>CO2 emissions tons per sales unit</t>
  </si>
  <si>
    <t>Technology</t>
  </si>
  <si>
    <t>Number of common stock</t>
  </si>
  <si>
    <t>Stock face value</t>
  </si>
  <si>
    <t>Monthly working hours per worker</t>
  </si>
  <si>
    <t>Max. productivity in hourly sales per worker</t>
  </si>
  <si>
    <t>Monthly man-hours available</t>
  </si>
  <si>
    <t>Maximum capacity in sales per month</t>
  </si>
  <si>
    <t>Capacity utilization %</t>
  </si>
  <si>
    <t>$</t>
  </si>
  <si>
    <t>Period 1</t>
  </si>
  <si>
    <t>Period 2</t>
  </si>
  <si>
    <t>Period 3</t>
  </si>
  <si>
    <t>Period 4</t>
  </si>
  <si>
    <t>Period 5</t>
  </si>
  <si>
    <t>Period 6</t>
  </si>
  <si>
    <t>Period 7</t>
  </si>
  <si>
    <t>Period 8</t>
  </si>
  <si>
    <t>Period 9</t>
  </si>
  <si>
    <t>Period 10</t>
  </si>
  <si>
    <t>Period 11</t>
  </si>
  <si>
    <t>Period 12</t>
  </si>
  <si>
    <t>Annual</t>
  </si>
  <si>
    <t>REVENUE</t>
  </si>
  <si>
    <t>Materials expense</t>
  </si>
  <si>
    <t>Staff costs</t>
  </si>
  <si>
    <t>Depreciation expense</t>
  </si>
  <si>
    <t>Other operating expenses</t>
  </si>
  <si>
    <t>TOTAL COSTS AND EXPENSES</t>
  </si>
  <si>
    <t>OPERATING INCOME</t>
  </si>
  <si>
    <t>PROFIT BEFORE TAX</t>
  </si>
  <si>
    <t>Income tax expense</t>
  </si>
  <si>
    <t>NET INCOME</t>
  </si>
  <si>
    <t>CONSOLIDATED BALANCE SHEET</t>
  </si>
  <si>
    <t>ASSETS</t>
  </si>
  <si>
    <t>Current assets</t>
  </si>
  <si>
    <t>Cash</t>
  </si>
  <si>
    <t>Accounts receivable</t>
  </si>
  <si>
    <t>Inventory</t>
  </si>
  <si>
    <t>Total current assets</t>
  </si>
  <si>
    <t>Non-current assets</t>
  </si>
  <si>
    <t>Buildings</t>
  </si>
  <si>
    <t>Equipment</t>
  </si>
  <si>
    <t>Intangible assets</t>
  </si>
  <si>
    <t>Total non-current assets</t>
  </si>
  <si>
    <t>TOTAL ASSETS</t>
  </si>
  <si>
    <t>EQUITY AND LIABILITIES</t>
  </si>
  <si>
    <t>Current liabilities</t>
  </si>
  <si>
    <t>Accounts payable</t>
  </si>
  <si>
    <t>Current provisions</t>
  </si>
  <si>
    <t>Total current liabilities</t>
  </si>
  <si>
    <t>Non-current liabilities</t>
  </si>
  <si>
    <t>Long-term debt</t>
  </si>
  <si>
    <t>Non-current provisions</t>
  </si>
  <si>
    <t>Total non-current liabilities</t>
  </si>
  <si>
    <t>Equity</t>
  </si>
  <si>
    <t>Common stock</t>
  </si>
  <si>
    <t>Retained earnings</t>
  </si>
  <si>
    <t>Total equity</t>
  </si>
  <si>
    <t>TOTAL EQUITY AND LIABILITIES</t>
  </si>
  <si>
    <t>CONSOLIDATED STATEMENT OF CASH FLOW</t>
  </si>
  <si>
    <t>Net income</t>
  </si>
  <si>
    <t>Depreciation and amortization</t>
  </si>
  <si>
    <t>Changes in inventory</t>
  </si>
  <si>
    <t>Changes in provisions</t>
  </si>
  <si>
    <t>Changes in receivables</t>
  </si>
  <si>
    <t>Changes in accounts payable</t>
  </si>
  <si>
    <t>Pensions</t>
  </si>
  <si>
    <t>Loans</t>
  </si>
  <si>
    <t>Net cash used for investing activities</t>
  </si>
  <si>
    <t>Net increase (decrease) in cash and cash equivalents</t>
  </si>
  <si>
    <t>Cash and cash equivalents at beginning of period</t>
  </si>
  <si>
    <t>Cash and cash equivalents at end of period</t>
  </si>
  <si>
    <t>KEY PERFORMANCE FIGURES</t>
  </si>
  <si>
    <t>FINANCIAL</t>
  </si>
  <si>
    <t>Financial ratios</t>
  </si>
  <si>
    <t>ROI%</t>
  </si>
  <si>
    <t>ROA%</t>
  </si>
  <si>
    <t>Leverage</t>
  </si>
  <si>
    <t>Gross profit margin (%)</t>
  </si>
  <si>
    <t>Shareholder value</t>
  </si>
  <si>
    <t>Share price</t>
  </si>
  <si>
    <t>Market capitalization</t>
  </si>
  <si>
    <t>Sales forecast error % (MAPE)</t>
  </si>
  <si>
    <t>Profit forecast error % (MAPE)</t>
  </si>
  <si>
    <t>GDP growth %</t>
  </si>
  <si>
    <t>SOCIAL</t>
  </si>
  <si>
    <t>Manpower</t>
  </si>
  <si>
    <t>Hiring</t>
  </si>
  <si>
    <t>Redundancy</t>
  </si>
  <si>
    <t>Total staff</t>
  </si>
  <si>
    <t>Staff-related expences</t>
  </si>
  <si>
    <t>Hiring and dismissal cost</t>
  </si>
  <si>
    <t>Worker wages</t>
  </si>
  <si>
    <t>Sales and administrative wages</t>
  </si>
  <si>
    <t>Productivity</t>
  </si>
  <si>
    <t>Taxes paid</t>
  </si>
  <si>
    <t>ENVIRONMENTAL</t>
  </si>
  <si>
    <t>Carbon footprint</t>
  </si>
  <si>
    <t>Carbon footprint metric tons of CO2</t>
  </si>
  <si>
    <t>Average physical inventory</t>
  </si>
  <si>
    <t>Environmental index</t>
  </si>
  <si>
    <t>LOGISTICS</t>
  </si>
  <si>
    <t>Backordering costs and shortage penalties</t>
  </si>
  <si>
    <t>Total storage and material cost</t>
  </si>
  <si>
    <t>Freight cost</t>
  </si>
  <si>
    <t>Inventory turnover</t>
  </si>
  <si>
    <t>Inventory service level %</t>
  </si>
  <si>
    <t>WHOLESALER ONE - CONSOLIDATED INCOME STATEMENT</t>
  </si>
  <si>
    <t>DISTRIBUTOR ONE - CONSOLIDATED INCOME STATEMENT</t>
  </si>
  <si>
    <t>DISTRIBUTOR TWO - CONSOLIDATED INCOME STATEMENT</t>
  </si>
  <si>
    <t>PERIOD</t>
  </si>
  <si>
    <t>Retailer 1</t>
  </si>
  <si>
    <t>Sales (units)</t>
  </si>
  <si>
    <t>Distributor 1</t>
  </si>
  <si>
    <t>Factory 1</t>
  </si>
  <si>
    <t>Retailer 2</t>
  </si>
  <si>
    <t>Wholesaler 2</t>
  </si>
  <si>
    <t>Distributor 2</t>
  </si>
  <si>
    <t>Factory 2</t>
  </si>
  <si>
    <t>Period</t>
  </si>
  <si>
    <t>SD</t>
  </si>
  <si>
    <t>Demand</t>
  </si>
  <si>
    <t>Supply Chains Competition Game</t>
  </si>
  <si>
    <t>Time</t>
  </si>
  <si>
    <t>Change only cells with values in green italic. For detailed instructions see:</t>
  </si>
  <si>
    <t>HELP</t>
  </si>
  <si>
    <t>* For periods in the graphs after the current period: projected future values are shown for scenario when no orders are made anymore</t>
  </si>
  <si>
    <t>Current period:</t>
  </si>
  <si>
    <t>Wholesaler 1</t>
  </si>
  <si>
    <t>Retailer SL%</t>
  </si>
  <si>
    <t>Price</t>
  </si>
  <si>
    <t>Wholesaler SL%</t>
  </si>
  <si>
    <t>Purchase cost</t>
  </si>
  <si>
    <t>Distributor SL%</t>
  </si>
  <si>
    <t>Initial inventory</t>
  </si>
  <si>
    <t>Factory SL%</t>
  </si>
  <si>
    <t>Unit warehousing cost per period</t>
  </si>
  <si>
    <t>Retailer margin %</t>
  </si>
  <si>
    <t>Unit shortage cost per period</t>
  </si>
  <si>
    <t>Wholesaler margin %</t>
  </si>
  <si>
    <t>Setup cost per order</t>
  </si>
  <si>
    <t>Distributor margin %</t>
  </si>
  <si>
    <t>Factory margin %</t>
  </si>
  <si>
    <t>Average</t>
  </si>
  <si>
    <t>MIN</t>
  </si>
  <si>
    <t>MAX</t>
  </si>
  <si>
    <t>CV</t>
  </si>
  <si>
    <t>Total*</t>
  </si>
  <si>
    <t>*For percentage values , "Total" means wegthed averages</t>
  </si>
  <si>
    <t>Customer demand</t>
  </si>
  <si>
    <t>New orders placed</t>
  </si>
  <si>
    <t>Available starting inventory</t>
  </si>
  <si>
    <t>Holding cost</t>
  </si>
  <si>
    <t>Total</t>
  </si>
  <si>
    <t>Shortage cost</t>
  </si>
  <si>
    <t>Order setup cost</t>
  </si>
  <si>
    <t>Total inventory cost</t>
  </si>
  <si>
    <t>Total logistics cost</t>
  </si>
  <si>
    <t>Cumulative inventory cost</t>
  </si>
  <si>
    <t>Sales revenue</t>
  </si>
  <si>
    <t>Operating profit (loss)</t>
  </si>
  <si>
    <t>Profit margin (%)</t>
  </si>
  <si>
    <t>Fill rate (SL)</t>
  </si>
  <si>
    <t>Market share (% of market size)</t>
  </si>
  <si>
    <t>Total market share of supply chain 1</t>
  </si>
  <si>
    <t>Total market share of Supply Chain 2</t>
  </si>
  <si>
    <t>Market share other</t>
  </si>
  <si>
    <t>*For percentage values, "Total" means wegthed averages</t>
  </si>
  <si>
    <t>Sales</t>
  </si>
  <si>
    <t>Total cost</t>
  </si>
  <si>
    <t>Total market share of supply chain 2</t>
  </si>
  <si>
    <t>Retailer decisions</t>
  </si>
  <si>
    <r>
      <rPr>
        <b/>
        <i/>
        <u/>
        <sz val="10"/>
        <color theme="1"/>
        <rFont val="Arial"/>
        <family val="2"/>
      </rPr>
      <t xml:space="preserve">FOR NETWORK GAME: </t>
    </r>
    <r>
      <rPr>
        <sz val="10"/>
        <color theme="1"/>
        <rFont val="Arial"/>
        <family val="2"/>
      </rPr>
      <t xml:space="preserve">1)  Wait for the </t>
    </r>
    <r>
      <rPr>
        <b/>
        <u/>
        <sz val="10"/>
        <color theme="1"/>
        <rFont val="Arial"/>
        <family val="2"/>
      </rPr>
      <t>Current Order</t>
    </r>
    <r>
      <rPr>
        <sz val="10"/>
        <color theme="1"/>
        <rFont val="Arial"/>
        <family val="2"/>
      </rPr>
      <t xml:space="preserve"> from your customer or downstream player (to be announced).    2) Press "Save"  3) Enter </t>
    </r>
    <r>
      <rPr>
        <b/>
        <u/>
        <sz val="10"/>
        <color theme="1"/>
        <rFont val="Arial"/>
        <family val="2"/>
      </rPr>
      <t>Your Order</t>
    </r>
    <r>
      <rPr>
        <sz val="10"/>
        <color theme="1"/>
        <rFont val="Arial"/>
        <family val="2"/>
      </rPr>
      <t xml:space="preserve"> (see below under the current </t>
    </r>
    <r>
      <rPr>
        <b/>
        <u/>
        <sz val="10"/>
        <color theme="1"/>
        <rFont val="Arial"/>
        <family val="2"/>
      </rPr>
      <t>Entry period</t>
    </r>
    <r>
      <rPr>
        <sz val="10"/>
        <color theme="1"/>
        <rFont val="Arial"/>
        <family val="2"/>
      </rPr>
      <t>).   4) Press "Save" again and announce that you entered your order to your supplier or upstream player.</t>
    </r>
  </si>
  <si>
    <t>Current Period</t>
  </si>
  <si>
    <r>
      <rPr>
        <b/>
        <u/>
        <sz val="14"/>
        <color theme="1"/>
        <rFont val="Arial"/>
        <family val="2"/>
      </rPr>
      <t>Current Order</t>
    </r>
    <r>
      <rPr>
        <b/>
        <sz val="14"/>
        <color theme="1"/>
        <rFont val="Arial"/>
        <family val="2"/>
      </rPr>
      <t xml:space="preserve"> </t>
    </r>
    <r>
      <rPr>
        <sz val="14"/>
        <color theme="1"/>
        <rFont val="Arial"/>
        <family val="2"/>
      </rPr>
      <t>from customers</t>
    </r>
  </si>
  <si>
    <t>Warehousing  cost</t>
  </si>
  <si>
    <t>Revenue</t>
  </si>
  <si>
    <t>Service level %</t>
  </si>
  <si>
    <t>Profit (loss) gross</t>
  </si>
  <si>
    <t>WARNING: Never change your previous orders. Do not use negative or unrealistic (too big or too small) numbers.</t>
  </si>
  <si>
    <t>Entry period</t>
  </si>
  <si>
    <r>
      <rPr>
        <i/>
        <u/>
        <sz val="12"/>
        <color rgb="FF4F6128"/>
        <rFont val="Arial"/>
        <family val="2"/>
      </rPr>
      <t xml:space="preserve">Enter </t>
    </r>
    <r>
      <rPr>
        <b/>
        <i/>
        <u/>
        <sz val="12"/>
        <color rgb="FF4F6128"/>
        <rFont val="Arial"/>
        <family val="2"/>
      </rPr>
      <t xml:space="preserve">Your Order </t>
    </r>
    <r>
      <rPr>
        <i/>
        <u/>
        <sz val="12"/>
        <color rgb="FF4F6128"/>
        <rFont val="Arial"/>
        <family val="2"/>
      </rPr>
      <t>under the current period</t>
    </r>
  </si>
  <si>
    <t>ANNUAL</t>
  </si>
  <si>
    <t>NET REVENUE $</t>
  </si>
  <si>
    <t>COST OF GOODS SOLD</t>
  </si>
  <si>
    <t>Unit cost $</t>
  </si>
  <si>
    <t>Dividends as % of net income</t>
  </si>
  <si>
    <t>Bank loan $</t>
  </si>
  <si>
    <t>TOTAL WAGES</t>
  </si>
  <si>
    <t>Variable storage expense</t>
  </si>
  <si>
    <t>Debt to be paid for materials</t>
  </si>
  <si>
    <t>TOTAL MATERIAL COST</t>
  </si>
  <si>
    <t>Buildings initial value</t>
  </si>
  <si>
    <t>Equipment initial value</t>
  </si>
  <si>
    <t>Buildings depreciation</t>
  </si>
  <si>
    <t>Equipment depreciation</t>
  </si>
  <si>
    <t>TOTAL DEPRECIATION</t>
  </si>
  <si>
    <t>Legal claims expense</t>
  </si>
  <si>
    <t>Provisions and contingencies</t>
  </si>
  <si>
    <t>Effects of exchange rate changes</t>
  </si>
  <si>
    <t>Transport cost</t>
  </si>
  <si>
    <t>Maintenance cost equipment</t>
  </si>
  <si>
    <t>Utilities and insurance</t>
  </si>
  <si>
    <t>OTHER COSTS</t>
  </si>
  <si>
    <t>DIRECT MATERIALS EXPENSE</t>
  </si>
  <si>
    <t>OPERATING EXPENSES</t>
  </si>
  <si>
    <t>GROSS PROFIT</t>
  </si>
  <si>
    <t>SELLING AND ADMINISTRATIVE EXPENSES</t>
  </si>
  <si>
    <t>TOTAL COST OF OPERATIONS</t>
  </si>
  <si>
    <t>Interest expense</t>
  </si>
  <si>
    <t>Income tax</t>
  </si>
  <si>
    <t>DIVIDENDS</t>
  </si>
  <si>
    <t>RETAINED EARNINGS</t>
  </si>
  <si>
    <t>Physical inventory turnover</t>
  </si>
  <si>
    <t>Average inventory</t>
  </si>
  <si>
    <t>CURRENT ASSETS</t>
  </si>
  <si>
    <t>Goodwill and intangible assets</t>
  </si>
  <si>
    <t>Accumulated depreciation buildings</t>
  </si>
  <si>
    <t>Accumulated depreciation equipment</t>
  </si>
  <si>
    <t>NON-CURRENT ASSETS</t>
  </si>
  <si>
    <t>Change in non-current provisions</t>
  </si>
  <si>
    <t>LIABILITIES</t>
  </si>
  <si>
    <t>SHAREHOLDER EQUITY</t>
  </si>
  <si>
    <t>change in equity</t>
  </si>
  <si>
    <t>LIABILITIES AND EQUITY</t>
  </si>
  <si>
    <t>assets-(liability+equity)</t>
  </si>
  <si>
    <t>Acquisitions, proceeds and divestures</t>
  </si>
  <si>
    <t>Change in accounts receivable</t>
  </si>
  <si>
    <t>Change in accounts payable</t>
  </si>
  <si>
    <t>Change in provisions</t>
  </si>
  <si>
    <t>Change in inventory</t>
  </si>
  <si>
    <t>CASH FLOW</t>
  </si>
  <si>
    <t>Cumulative orders</t>
  </si>
  <si>
    <t>Cumulative sales</t>
  </si>
  <si>
    <t>Cumulative shortage</t>
  </si>
  <si>
    <t>Fill rate %</t>
  </si>
  <si>
    <t>Wholesaler decisions</t>
  </si>
  <si>
    <r>
      <rPr>
        <b/>
        <i/>
        <u/>
        <sz val="14"/>
        <color theme="1"/>
        <rFont val="Arial"/>
        <family val="2"/>
      </rPr>
      <t xml:space="preserve">FOR GAME OVER NETWORK: </t>
    </r>
    <r>
      <rPr>
        <sz val="14"/>
        <color theme="1"/>
        <rFont val="Arial"/>
        <family val="2"/>
      </rPr>
      <t xml:space="preserve">1)  Wait for the </t>
    </r>
    <r>
      <rPr>
        <b/>
        <u/>
        <sz val="14"/>
        <color theme="1"/>
        <rFont val="Arial"/>
        <family val="2"/>
      </rPr>
      <t>Current Order</t>
    </r>
    <r>
      <rPr>
        <sz val="14"/>
        <color theme="1"/>
        <rFont val="Arial"/>
        <family val="2"/>
      </rPr>
      <t xml:space="preserve"> from your customer or downstream player (to be announced).    2) Press "Save"  3) Enter </t>
    </r>
    <r>
      <rPr>
        <b/>
        <u/>
        <sz val="14"/>
        <color theme="1"/>
        <rFont val="Arial"/>
        <family val="2"/>
      </rPr>
      <t>Your Order</t>
    </r>
    <r>
      <rPr>
        <sz val="14"/>
        <color theme="1"/>
        <rFont val="Arial"/>
        <family val="2"/>
      </rPr>
      <t xml:space="preserve"> (see below under the current </t>
    </r>
    <r>
      <rPr>
        <b/>
        <u/>
        <sz val="14"/>
        <color theme="1"/>
        <rFont val="Arial"/>
        <family val="2"/>
      </rPr>
      <t>Entry period</t>
    </r>
    <r>
      <rPr>
        <sz val="14"/>
        <color theme="1"/>
        <rFont val="Arial"/>
        <family val="2"/>
      </rPr>
      <t>).   4) Press "Save" again and announce that you entered your order to your supplier or upstream player.</t>
    </r>
  </si>
  <si>
    <r>
      <rPr>
        <b/>
        <u/>
        <sz val="14"/>
        <color theme="1"/>
        <rFont val="Arial"/>
        <family val="2"/>
      </rPr>
      <t>Current Order</t>
    </r>
    <r>
      <rPr>
        <b/>
        <sz val="14"/>
        <color theme="1"/>
        <rFont val="Arial"/>
        <family val="2"/>
      </rPr>
      <t xml:space="preserve"> </t>
    </r>
    <r>
      <rPr>
        <sz val="14"/>
        <color theme="1"/>
        <rFont val="Arial"/>
        <family val="2"/>
      </rPr>
      <t>from retailer</t>
    </r>
  </si>
  <si>
    <r>
      <rPr>
        <i/>
        <u/>
        <sz val="12"/>
        <color rgb="FF4F6128"/>
        <rFont val="Arial"/>
        <family val="2"/>
      </rPr>
      <t xml:space="preserve">Enter </t>
    </r>
    <r>
      <rPr>
        <b/>
        <i/>
        <u/>
        <sz val="12"/>
        <color rgb="FF4F6128"/>
        <rFont val="Arial"/>
        <family val="2"/>
      </rPr>
      <t xml:space="preserve">Your Order </t>
    </r>
    <r>
      <rPr>
        <i/>
        <u/>
        <sz val="12"/>
        <color rgb="FF4F6128"/>
        <rFont val="Arial"/>
        <family val="2"/>
      </rPr>
      <t>under the current period</t>
    </r>
  </si>
  <si>
    <t>Hiring workers</t>
  </si>
  <si>
    <t>Dismissal of workers</t>
  </si>
  <si>
    <t>Worker number available</t>
  </si>
  <si>
    <t>Distributor decisions</t>
  </si>
  <si>
    <r>
      <rPr>
        <b/>
        <i/>
        <u/>
        <sz val="14"/>
        <color theme="1"/>
        <rFont val="Arial"/>
        <family val="2"/>
      </rPr>
      <t xml:space="preserve">FOR GAME OVER NETWORK: </t>
    </r>
    <r>
      <rPr>
        <sz val="14"/>
        <color theme="1"/>
        <rFont val="Arial"/>
        <family val="2"/>
      </rPr>
      <t xml:space="preserve">1)  Wait for the </t>
    </r>
    <r>
      <rPr>
        <b/>
        <u/>
        <sz val="14"/>
        <color theme="1"/>
        <rFont val="Arial"/>
        <family val="2"/>
      </rPr>
      <t>Current Order</t>
    </r>
    <r>
      <rPr>
        <sz val="14"/>
        <color theme="1"/>
        <rFont val="Arial"/>
        <family val="2"/>
      </rPr>
      <t xml:space="preserve"> from your customer or downstream player (to be announced).    2) Press "Save"  3) Enter </t>
    </r>
    <r>
      <rPr>
        <b/>
        <u/>
        <sz val="14"/>
        <color theme="1"/>
        <rFont val="Arial"/>
        <family val="2"/>
      </rPr>
      <t>Your Order</t>
    </r>
    <r>
      <rPr>
        <sz val="14"/>
        <color theme="1"/>
        <rFont val="Arial"/>
        <family val="2"/>
      </rPr>
      <t xml:space="preserve"> (see below under the current </t>
    </r>
    <r>
      <rPr>
        <b/>
        <u/>
        <sz val="14"/>
        <color theme="1"/>
        <rFont val="Arial"/>
        <family val="2"/>
      </rPr>
      <t>Entry period</t>
    </r>
    <r>
      <rPr>
        <sz val="14"/>
        <color theme="1"/>
        <rFont val="Arial"/>
        <family val="2"/>
      </rPr>
      <t>).   4) Press "Save" again and announce that you entered your order to your supplier or upstream player.</t>
    </r>
  </si>
  <si>
    <r>
      <rPr>
        <b/>
        <u/>
        <sz val="14"/>
        <color theme="1"/>
        <rFont val="Arial"/>
        <family val="2"/>
      </rPr>
      <t>Current Order</t>
    </r>
    <r>
      <rPr>
        <b/>
        <sz val="14"/>
        <color theme="1"/>
        <rFont val="Arial"/>
        <family val="2"/>
      </rPr>
      <t xml:space="preserve"> </t>
    </r>
    <r>
      <rPr>
        <sz val="14"/>
        <color theme="1"/>
        <rFont val="Arial"/>
        <family val="2"/>
      </rPr>
      <t>from wholesaler</t>
    </r>
  </si>
  <si>
    <t>Service level</t>
  </si>
  <si>
    <r>
      <rPr>
        <i/>
        <u/>
        <sz val="12"/>
        <color rgb="FF4F6128"/>
        <rFont val="Arial"/>
        <family val="2"/>
      </rPr>
      <t xml:space="preserve">Enter </t>
    </r>
    <r>
      <rPr>
        <b/>
        <i/>
        <u/>
        <sz val="12"/>
        <color rgb="FF4F6128"/>
        <rFont val="Arial"/>
        <family val="2"/>
      </rPr>
      <t xml:space="preserve">Your Order </t>
    </r>
    <r>
      <rPr>
        <i/>
        <u/>
        <sz val="12"/>
        <color rgb="FF4F6128"/>
        <rFont val="Arial"/>
        <family val="2"/>
      </rPr>
      <t>under the current period</t>
    </r>
  </si>
  <si>
    <t>Factory decisions</t>
  </si>
  <si>
    <r>
      <rPr>
        <b/>
        <i/>
        <u/>
        <sz val="14"/>
        <color theme="1"/>
        <rFont val="Arial"/>
        <family val="2"/>
      </rPr>
      <t xml:space="preserve">FOR GAME OVER NETWORK: </t>
    </r>
    <r>
      <rPr>
        <sz val="14"/>
        <color theme="1"/>
        <rFont val="Arial"/>
        <family val="2"/>
      </rPr>
      <t xml:space="preserve">1)  Wait for the </t>
    </r>
    <r>
      <rPr>
        <b/>
        <u/>
        <sz val="14"/>
        <color theme="1"/>
        <rFont val="Arial"/>
        <family val="2"/>
      </rPr>
      <t>Current Order</t>
    </r>
    <r>
      <rPr>
        <sz val="14"/>
        <color theme="1"/>
        <rFont val="Arial"/>
        <family val="2"/>
      </rPr>
      <t xml:space="preserve"> from your customer or downstream player (to be announced).    2) Press "Save"  3) Enter </t>
    </r>
    <r>
      <rPr>
        <b/>
        <u/>
        <sz val="14"/>
        <color theme="1"/>
        <rFont val="Arial"/>
        <family val="2"/>
      </rPr>
      <t>Your Order</t>
    </r>
    <r>
      <rPr>
        <sz val="14"/>
        <color theme="1"/>
        <rFont val="Arial"/>
        <family val="2"/>
      </rPr>
      <t xml:space="preserve"> (see below under the current </t>
    </r>
    <r>
      <rPr>
        <b/>
        <u/>
        <sz val="14"/>
        <color theme="1"/>
        <rFont val="Arial"/>
        <family val="2"/>
      </rPr>
      <t>Entry period</t>
    </r>
    <r>
      <rPr>
        <sz val="14"/>
        <color theme="1"/>
        <rFont val="Arial"/>
        <family val="2"/>
      </rPr>
      <t>).   4) Press "Save" again and announce that you entered your order to your supplier or upstream player.</t>
    </r>
  </si>
  <si>
    <r>
      <rPr>
        <b/>
        <u/>
        <sz val="14"/>
        <color theme="1"/>
        <rFont val="Arial"/>
        <family val="2"/>
      </rPr>
      <t>Current Order</t>
    </r>
    <r>
      <rPr>
        <b/>
        <sz val="14"/>
        <color theme="1"/>
        <rFont val="Arial"/>
        <family val="2"/>
      </rPr>
      <t xml:space="preserve"> </t>
    </r>
    <r>
      <rPr>
        <sz val="14"/>
        <color theme="1"/>
        <rFont val="Arial"/>
        <family val="2"/>
      </rPr>
      <t>from distributor</t>
    </r>
  </si>
  <si>
    <r>
      <rPr>
        <i/>
        <u/>
        <sz val="12"/>
        <color rgb="FF4F6128"/>
        <rFont val="Arial"/>
        <family val="2"/>
      </rPr>
      <t xml:space="preserve">Enter </t>
    </r>
    <r>
      <rPr>
        <b/>
        <i/>
        <u/>
        <sz val="12"/>
        <color rgb="FF4F6128"/>
        <rFont val="Arial"/>
        <family val="2"/>
      </rPr>
      <t xml:space="preserve">Your Order </t>
    </r>
    <r>
      <rPr>
        <i/>
        <u/>
        <sz val="12"/>
        <color rgb="FF4F6128"/>
        <rFont val="Arial"/>
        <family val="2"/>
      </rPr>
      <t>under the current period</t>
    </r>
  </si>
  <si>
    <r>
      <rPr>
        <b/>
        <i/>
        <u/>
        <sz val="14"/>
        <color theme="1"/>
        <rFont val="Arial"/>
        <family val="2"/>
      </rPr>
      <t xml:space="preserve">FOR GAME OVER NETWORK: </t>
    </r>
    <r>
      <rPr>
        <sz val="14"/>
        <color theme="1"/>
        <rFont val="Arial"/>
        <family val="2"/>
      </rPr>
      <t xml:space="preserve">1)  Wait for the </t>
    </r>
    <r>
      <rPr>
        <b/>
        <u/>
        <sz val="14"/>
        <color theme="1"/>
        <rFont val="Arial"/>
        <family val="2"/>
      </rPr>
      <t>Current Order</t>
    </r>
    <r>
      <rPr>
        <sz val="14"/>
        <color theme="1"/>
        <rFont val="Arial"/>
        <family val="2"/>
      </rPr>
      <t xml:space="preserve"> from your customer or downstream player (to be announced).    2) Press "Save"  3) Enter </t>
    </r>
    <r>
      <rPr>
        <b/>
        <u/>
        <sz val="14"/>
        <color theme="1"/>
        <rFont val="Arial"/>
        <family val="2"/>
      </rPr>
      <t>Your Order</t>
    </r>
    <r>
      <rPr>
        <sz val="14"/>
        <color theme="1"/>
        <rFont val="Arial"/>
        <family val="2"/>
      </rPr>
      <t xml:space="preserve"> (see below under the current </t>
    </r>
    <r>
      <rPr>
        <b/>
        <u/>
        <sz val="14"/>
        <color theme="1"/>
        <rFont val="Arial"/>
        <family val="2"/>
      </rPr>
      <t>Entry period</t>
    </r>
    <r>
      <rPr>
        <sz val="14"/>
        <color theme="1"/>
        <rFont val="Arial"/>
        <family val="2"/>
      </rPr>
      <t>).   4) Press "Save" again and announce that you entered your order to your supplier or upstream player.</t>
    </r>
  </si>
  <si>
    <r>
      <rPr>
        <b/>
        <u/>
        <sz val="14"/>
        <color theme="1"/>
        <rFont val="Arial"/>
        <family val="2"/>
      </rPr>
      <t>Current Order</t>
    </r>
    <r>
      <rPr>
        <b/>
        <sz val="14"/>
        <color theme="1"/>
        <rFont val="Arial"/>
        <family val="2"/>
      </rPr>
      <t xml:space="preserve"> </t>
    </r>
    <r>
      <rPr>
        <sz val="14"/>
        <color theme="1"/>
        <rFont val="Arial"/>
        <family val="2"/>
      </rPr>
      <t>from customers</t>
    </r>
  </si>
  <si>
    <r>
      <rPr>
        <i/>
        <u/>
        <sz val="12"/>
        <color rgb="FF4F6128"/>
        <rFont val="Arial"/>
        <family val="2"/>
      </rPr>
      <t xml:space="preserve">Enter </t>
    </r>
    <r>
      <rPr>
        <b/>
        <i/>
        <u/>
        <sz val="12"/>
        <color rgb="FF4F6128"/>
        <rFont val="Arial"/>
        <family val="2"/>
      </rPr>
      <t xml:space="preserve">Your Order </t>
    </r>
    <r>
      <rPr>
        <i/>
        <u/>
        <sz val="12"/>
        <color rgb="FF4F6128"/>
        <rFont val="Arial"/>
        <family val="2"/>
      </rPr>
      <t>under the current period</t>
    </r>
  </si>
  <si>
    <r>
      <rPr>
        <b/>
        <i/>
        <u/>
        <sz val="14"/>
        <color theme="1"/>
        <rFont val="Arial"/>
        <family val="2"/>
      </rPr>
      <t xml:space="preserve">FOR GAME OVER NETWORK: </t>
    </r>
    <r>
      <rPr>
        <sz val="14"/>
        <color theme="1"/>
        <rFont val="Arial"/>
        <family val="2"/>
      </rPr>
      <t xml:space="preserve">1)  Wait for the </t>
    </r>
    <r>
      <rPr>
        <b/>
        <u/>
        <sz val="14"/>
        <color theme="1"/>
        <rFont val="Arial"/>
        <family val="2"/>
      </rPr>
      <t>Current Order</t>
    </r>
    <r>
      <rPr>
        <sz val="14"/>
        <color theme="1"/>
        <rFont val="Arial"/>
        <family val="2"/>
      </rPr>
      <t xml:space="preserve"> from your customer or downstream player (to be announced).    2) Press "Save"  3) Enter </t>
    </r>
    <r>
      <rPr>
        <b/>
        <u/>
        <sz val="14"/>
        <color theme="1"/>
        <rFont val="Arial"/>
        <family val="2"/>
      </rPr>
      <t>Your Order</t>
    </r>
    <r>
      <rPr>
        <sz val="14"/>
        <color theme="1"/>
        <rFont val="Arial"/>
        <family val="2"/>
      </rPr>
      <t xml:space="preserve"> (see below under the current </t>
    </r>
    <r>
      <rPr>
        <b/>
        <u/>
        <sz val="14"/>
        <color theme="1"/>
        <rFont val="Arial"/>
        <family val="2"/>
      </rPr>
      <t>Entry period</t>
    </r>
    <r>
      <rPr>
        <sz val="14"/>
        <color theme="1"/>
        <rFont val="Arial"/>
        <family val="2"/>
      </rPr>
      <t>).   4) Press "Save" again and announce that you entered your order to your supplier or upstream player.</t>
    </r>
  </si>
  <si>
    <r>
      <rPr>
        <b/>
        <u/>
        <sz val="14"/>
        <color theme="1"/>
        <rFont val="Arial"/>
        <family val="2"/>
      </rPr>
      <t>Current Order</t>
    </r>
    <r>
      <rPr>
        <b/>
        <sz val="14"/>
        <color theme="1"/>
        <rFont val="Arial"/>
        <family val="2"/>
      </rPr>
      <t xml:space="preserve"> </t>
    </r>
    <r>
      <rPr>
        <sz val="14"/>
        <color theme="1"/>
        <rFont val="Arial"/>
        <family val="2"/>
      </rPr>
      <t>from retailer</t>
    </r>
  </si>
  <si>
    <r>
      <rPr>
        <i/>
        <u/>
        <sz val="12"/>
        <color rgb="FF4F6128"/>
        <rFont val="Arial"/>
        <family val="2"/>
      </rPr>
      <t xml:space="preserve">Enter </t>
    </r>
    <r>
      <rPr>
        <b/>
        <i/>
        <u/>
        <sz val="12"/>
        <color rgb="FF4F6128"/>
        <rFont val="Arial"/>
        <family val="2"/>
      </rPr>
      <t xml:space="preserve">Your Order </t>
    </r>
    <r>
      <rPr>
        <i/>
        <u/>
        <sz val="12"/>
        <color rgb="FF4F6128"/>
        <rFont val="Arial"/>
        <family val="2"/>
      </rPr>
      <t>under the current period</t>
    </r>
  </si>
  <si>
    <r>
      <rPr>
        <b/>
        <i/>
        <u/>
        <sz val="14"/>
        <color theme="1"/>
        <rFont val="Arial"/>
        <family val="2"/>
      </rPr>
      <t xml:space="preserve">FOR GAME OVER NETWORK: </t>
    </r>
    <r>
      <rPr>
        <sz val="14"/>
        <color theme="1"/>
        <rFont val="Arial"/>
        <family val="2"/>
      </rPr>
      <t xml:space="preserve">1)  Wait for the </t>
    </r>
    <r>
      <rPr>
        <b/>
        <u/>
        <sz val="14"/>
        <color theme="1"/>
        <rFont val="Arial"/>
        <family val="2"/>
      </rPr>
      <t>Current Order</t>
    </r>
    <r>
      <rPr>
        <sz val="14"/>
        <color theme="1"/>
        <rFont val="Arial"/>
        <family val="2"/>
      </rPr>
      <t xml:space="preserve"> from your customer or downstream player (to be announced).    2) Press "Save"  3) Enter </t>
    </r>
    <r>
      <rPr>
        <b/>
        <u/>
        <sz val="14"/>
        <color theme="1"/>
        <rFont val="Arial"/>
        <family val="2"/>
      </rPr>
      <t>Your Order</t>
    </r>
    <r>
      <rPr>
        <sz val="14"/>
        <color theme="1"/>
        <rFont val="Arial"/>
        <family val="2"/>
      </rPr>
      <t xml:space="preserve"> (see below under the current </t>
    </r>
    <r>
      <rPr>
        <b/>
        <u/>
        <sz val="14"/>
        <color theme="1"/>
        <rFont val="Arial"/>
        <family val="2"/>
      </rPr>
      <t>Entry period</t>
    </r>
    <r>
      <rPr>
        <sz val="14"/>
        <color theme="1"/>
        <rFont val="Arial"/>
        <family val="2"/>
      </rPr>
      <t>).   4) Press "Save" again and announce that you entered your order to your supplier or upstream player.</t>
    </r>
  </si>
  <si>
    <r>
      <rPr>
        <b/>
        <u/>
        <sz val="14"/>
        <color theme="1"/>
        <rFont val="Arial"/>
        <family val="2"/>
      </rPr>
      <t>Current Order</t>
    </r>
    <r>
      <rPr>
        <b/>
        <sz val="14"/>
        <color theme="1"/>
        <rFont val="Arial"/>
        <family val="2"/>
      </rPr>
      <t xml:space="preserve"> </t>
    </r>
    <r>
      <rPr>
        <sz val="14"/>
        <color theme="1"/>
        <rFont val="Arial"/>
        <family val="2"/>
      </rPr>
      <t>from wholesaler</t>
    </r>
  </si>
  <si>
    <r>
      <rPr>
        <i/>
        <u/>
        <sz val="12"/>
        <color rgb="FF4F6128"/>
        <rFont val="Arial"/>
        <family val="2"/>
      </rPr>
      <t xml:space="preserve">Enter </t>
    </r>
    <r>
      <rPr>
        <b/>
        <i/>
        <u/>
        <sz val="12"/>
        <color rgb="FF4F6128"/>
        <rFont val="Arial"/>
        <family val="2"/>
      </rPr>
      <t xml:space="preserve">Your Order </t>
    </r>
    <r>
      <rPr>
        <i/>
        <u/>
        <sz val="12"/>
        <color rgb="FF4F6128"/>
        <rFont val="Arial"/>
        <family val="2"/>
      </rPr>
      <t>under the current period</t>
    </r>
  </si>
  <si>
    <r>
      <rPr>
        <b/>
        <i/>
        <u/>
        <sz val="14"/>
        <color theme="1"/>
        <rFont val="Arial"/>
        <family val="2"/>
      </rPr>
      <t xml:space="preserve">FOR GAME OVER NETWORK: </t>
    </r>
    <r>
      <rPr>
        <sz val="14"/>
        <color theme="1"/>
        <rFont val="Arial"/>
        <family val="2"/>
      </rPr>
      <t xml:space="preserve">1)  Wait for the </t>
    </r>
    <r>
      <rPr>
        <b/>
        <u/>
        <sz val="14"/>
        <color theme="1"/>
        <rFont val="Arial"/>
        <family val="2"/>
      </rPr>
      <t>Current Order</t>
    </r>
    <r>
      <rPr>
        <sz val="14"/>
        <color theme="1"/>
        <rFont val="Arial"/>
        <family val="2"/>
      </rPr>
      <t xml:space="preserve"> from your customer or downstream player (to be announced).    2) Press "Save"  3) Enter </t>
    </r>
    <r>
      <rPr>
        <b/>
        <u/>
        <sz val="14"/>
        <color theme="1"/>
        <rFont val="Arial"/>
        <family val="2"/>
      </rPr>
      <t>Your Order</t>
    </r>
    <r>
      <rPr>
        <sz val="14"/>
        <color theme="1"/>
        <rFont val="Arial"/>
        <family val="2"/>
      </rPr>
      <t xml:space="preserve"> (see below under the current </t>
    </r>
    <r>
      <rPr>
        <b/>
        <u/>
        <sz val="14"/>
        <color theme="1"/>
        <rFont val="Arial"/>
        <family val="2"/>
      </rPr>
      <t>Entry period</t>
    </r>
    <r>
      <rPr>
        <sz val="14"/>
        <color theme="1"/>
        <rFont val="Arial"/>
        <family val="2"/>
      </rPr>
      <t>).   4) Press "Save" again and announce that you entered your order to your supplier or upstream player.</t>
    </r>
  </si>
  <si>
    <r>
      <rPr>
        <b/>
        <u/>
        <sz val="14"/>
        <color theme="1"/>
        <rFont val="Arial"/>
        <family val="2"/>
      </rPr>
      <t>Current Order</t>
    </r>
    <r>
      <rPr>
        <b/>
        <sz val="14"/>
        <color theme="1"/>
        <rFont val="Arial"/>
        <family val="2"/>
      </rPr>
      <t xml:space="preserve"> </t>
    </r>
    <r>
      <rPr>
        <sz val="14"/>
        <color theme="1"/>
        <rFont val="Arial"/>
        <family val="2"/>
      </rPr>
      <t>from distributor</t>
    </r>
  </si>
  <si>
    <r>
      <rPr>
        <i/>
        <u/>
        <sz val="12"/>
        <color rgb="FF4F6128"/>
        <rFont val="Arial"/>
        <family val="2"/>
      </rPr>
      <t xml:space="preserve">Enter </t>
    </r>
    <r>
      <rPr>
        <b/>
        <i/>
        <u/>
        <sz val="12"/>
        <color rgb="FF4F6128"/>
        <rFont val="Arial"/>
        <family val="2"/>
      </rPr>
      <t xml:space="preserve">Your Order </t>
    </r>
    <r>
      <rPr>
        <i/>
        <u/>
        <sz val="12"/>
        <color rgb="FF4F6128"/>
        <rFont val="Arial"/>
        <family val="2"/>
      </rPr>
      <t>under the current period</t>
    </r>
  </si>
  <si>
    <t>-</t>
  </si>
  <si>
    <t xml:space="preserve">  Accumulated depreciation</t>
  </si>
  <si>
    <t>WHOLESALER TWO- CONSOLIDATED INCOME STATEMENT</t>
  </si>
  <si>
    <t>Finance</t>
  </si>
  <si>
    <t>NOTES TO KEY PERFORMANCE FIGURES:</t>
  </si>
  <si>
    <t>Not blank order?</t>
  </si>
  <si>
    <t/>
  </si>
  <si>
    <t>Cash (overdraft if negative)</t>
  </si>
  <si>
    <t>Leverage %</t>
  </si>
  <si>
    <t>Note: company is considered insolvent or bankrupt if any of the elements of the balance sheet (assets, equity, and liabilities) become negative</t>
  </si>
  <si>
    <t>Paid-in capital</t>
  </si>
  <si>
    <t>STEPS</t>
  </si>
  <si>
    <t>1) Create a copy of this spreadsheet for each pair of students in the class.</t>
  </si>
  <si>
    <t>2) Explain the background of the competing retailers to students using INTRO and REPORT0 sheets.</t>
  </si>
  <si>
    <t>Your order in units (required)</t>
  </si>
  <si>
    <t>Price $ (required)</t>
  </si>
  <si>
    <t>4) Once decisions are entered, print or save as PDF the results in REPORT1 and REPORT2 to distribute to students (show only data for complete periods). Copying only current and past results to WORD file is a convenient option to show.</t>
  </si>
  <si>
    <t>3) Collect decisions from students for each retailer for the first period to be entered to PLAYER1INPUT and PLAYER2INPUT sheets (for instance, use paper questionnaire offline or Google Forms online). Instruct students to analyze INTRO and REPORT0 to guess correct decisions.*</t>
  </si>
  <si>
    <t>Sales forecast error % (missing target)</t>
  </si>
  <si>
    <t>Profit forecast error % (missing target)</t>
  </si>
  <si>
    <t>Inventory service level % (Fill Rate)</t>
  </si>
  <si>
    <t>Unusual / bulk demand component</t>
  </si>
  <si>
    <t>Orders due this current period</t>
  </si>
  <si>
    <t>Cash at the end of the period</t>
  </si>
  <si>
    <t>All values at the end of the period</t>
  </si>
  <si>
    <t>Inventory value at the end of the period</t>
  </si>
  <si>
    <t>average</t>
  </si>
  <si>
    <t>Annual average</t>
  </si>
  <si>
    <t>Annual/average</t>
  </si>
  <si>
    <t>Annual/</t>
  </si>
  <si>
    <t>NOTE: cells highlighted yellow are based on given (noncalculated) values</t>
  </si>
  <si>
    <t>GAME INTRODUCTION</t>
  </si>
  <si>
    <t>PLAYER ONE REPORTS</t>
  </si>
  <si>
    <t>PLAYER TWO REPORTS</t>
  </si>
  <si>
    <t>BACK</t>
  </si>
  <si>
    <t>SUMMARY OF GAME RESULTS</t>
  </si>
  <si>
    <t>VIEW INPUTS OF ALL PLAYERS AND PERIODS</t>
  </si>
  <si>
    <t>CHANGE DEMANDS FOR ALL PERIODS HERE</t>
  </si>
  <si>
    <t>SAMPLE REPORT (PAST PERIODS)</t>
  </si>
  <si>
    <t>VIEW CALCULATIONS - PLAYER ONE</t>
  </si>
  <si>
    <t>VIEW ESTIMATES OF PLAYER 1 REPORTS</t>
  </si>
  <si>
    <t>NET INCOME FROM OPERATIONS</t>
  </si>
  <si>
    <t>SUMMARY RESULTS FOR LOGISTICS</t>
  </si>
  <si>
    <t>Market share others</t>
  </si>
  <si>
    <t>Total market share of Retailer TWO</t>
  </si>
  <si>
    <t>Total market share of Retailer ONE</t>
  </si>
  <si>
    <t>PLAYER (RETAILER) ONE INPUT</t>
  </si>
  <si>
    <t>PLAYER (RETAILER) TWO INPUT</t>
  </si>
  <si>
    <t>Market share Retailer ONE</t>
  </si>
  <si>
    <t>Market share Retailer TWO</t>
  </si>
  <si>
    <t>Share price:</t>
  </si>
  <si>
    <t>ROI%:</t>
  </si>
  <si>
    <t>Value of investment in equipment unit</t>
  </si>
  <si>
    <t>max invest</t>
  </si>
  <si>
    <t>max disinvest</t>
  </si>
  <si>
    <t>Fixed transport cost</t>
  </si>
  <si>
    <t>Variable transport costs per unit</t>
  </si>
  <si>
    <t>Freight cost (fixed plus variable)</t>
  </si>
  <si>
    <t>Savings due to optimization, exchange rate, and other changes</t>
  </si>
  <si>
    <t>Number of warehouses</t>
  </si>
  <si>
    <t>NET INCREASE/DECREASE IN CASH</t>
  </si>
  <si>
    <t>Other non-current provisions</t>
  </si>
  <si>
    <t>Dividends</t>
  </si>
  <si>
    <t>Pensions and other non-current provisions</t>
  </si>
  <si>
    <t>Value of investment/divesture for one  building unit</t>
  </si>
  <si>
    <t>SUM</t>
  </si>
  <si>
    <t>All</t>
  </si>
  <si>
    <t>All average</t>
  </si>
  <si>
    <t>Current year</t>
  </si>
  <si>
    <t>Investment</t>
  </si>
  <si>
    <t>Financial statements and most values presented below are as of the end of each period</t>
  </si>
  <si>
    <t>Dividends % profit (enter as percentage)</t>
  </si>
  <si>
    <t>Indicator</t>
  </si>
  <si>
    <t>Note: company is considered insolvent and files for bankruptcy protection if any of the elements of the balance sheet (assets, equity, and liabilities) becomes negative</t>
  </si>
  <si>
    <t xml:space="preserve">Guide for the management simulator for teaching management science. </t>
  </si>
  <si>
    <t>5) Repeat until all periods are finished with discussion of results between each session (correct student mistakes as needed). Show visualizations in the end.</t>
  </si>
  <si>
    <t>* If students are not sure what decisions to enter, suggest conservative values for order quantity and price.</t>
  </si>
  <si>
    <t>TO CONFIRM SUBMISSION (ENTER "YES")!</t>
  </si>
  <si>
    <t>Enter underlying demands of end customers at the company for all periods (not considering price competition and bulk orders). Consider randomly generated demand or trend patterns.</t>
  </si>
  <si>
    <t>Max. productivity in hourly production per worker</t>
  </si>
  <si>
    <t>Number of facilities</t>
  </si>
  <si>
    <t>Market</t>
  </si>
  <si>
    <t>Wholesale price of suppliers</t>
  </si>
  <si>
    <t>Starting number of workers</t>
  </si>
  <si>
    <t>Workers available</t>
  </si>
  <si>
    <t>Workers laid off</t>
  </si>
  <si>
    <t>The initial bank loan</t>
  </si>
  <si>
    <t>Initial number of facilities (warehouse/office)</t>
  </si>
  <si>
    <t>Environmental friendliness (index)</t>
  </si>
  <si>
    <t>Desired dividends as % of profit</t>
  </si>
  <si>
    <t>Suppliers</t>
  </si>
  <si>
    <t>Logistics service providers</t>
  </si>
  <si>
    <t>Provisions</t>
  </si>
  <si>
    <t>Retailer One is a fashion retailing company selling T-shirts in the Baltic region. There is only one brand in the product line. The product can be horizontally differentiated: the quality and cost are the same, only the design differs. End customer demand is elastic and strongly depends on the retail price of Retailer One and its main competitor. Demand also positively reacts to promotional expenses. Sales increase at the beginning of the school year, around September and at the end of the year.</t>
  </si>
  <si>
    <t>Asian suppliers can deliver limited ordered quantities within two periods. There is a capacity constraint. Lead-time between upstream suppliers is also two periods. The company has to reserve sufficient cash for material purchases. If cash is not enough, then the order has to be reduced. Retailer One, together with its Supply Chain 1 competes against Retailer Two with its Supply Chain 2 to capture a bigger market share. Each stage in both supply chains starts with given initial parameters and decisions similar to those made in the previous Year 0. Consumers in the market would buy more from retailer offering lower prices and higher service levels.</t>
  </si>
  <si>
    <t>The company uses transport services from local 3PL. The current fare is estimated to remain stable at a fixed $10 000 per each order and a variable $1 per each transported unit. In addition to the variable and fixed costs of freight, the company incurs monthly fixed costs of maintaining transport and warehousing capacity. The company has starting inventory enough to satisfy 1-2 periods of demand.</t>
  </si>
  <si>
    <t>The nature of the work and the local market of labour allow hiring only full-time staff. Attrition and turnover of employees depend on wages and, to a less extent, on training. The productivity of each worker is positively affected by training and R&amp;D expenses. If the volume of operations exceeds the capacity (which depends on the number of available workers), sales are limited by available person-hours.</t>
  </si>
  <si>
    <t>The main criterion for the environmental index is carbon footprint. Observers evaluate the performance of the companies in the sector based on the index. The carbon footprint of the company depends on the volume of inventory and operations. The index is calculated based on CO2 emissions tons generated by operations (currently estimated at 0.01 tons per unit of sales and stock). A high environmental index helps improve the reputation as a socially responsible business, which can positively affect sales and share price in the long term. A low index could mean higher environmental taxes and regulatory scrutiny.</t>
  </si>
  <si>
    <t>Parameters of supply chain partners (competitors have the same starting indicators)</t>
  </si>
  <si>
    <t>ESTIMATED PARAMETERS</t>
  </si>
  <si>
    <t xml:space="preserve">Young consumers are the main clients.
 The municipality made a large purchase in May last year, but such bulk sales are not likely to repeat in the next year.
 Demand is usually higher just before the start of the new school year in autumn and before Christmas and New Year holidays. Sales are also affected by GDP growth. GDP was steadily growing throughout the last year at an annual 4% rate. This year, GDP growth is expected to slow considerably: the current estimate is only one percent.
</t>
  </si>
  <si>
    <t>The actual order placed will depend on cash availability: if there is not enough cash, it will be lower than requested on even zero. There is a delay in receiving money from customers: the payment term between all suppliers and logistics service providers of Retailer One is 30-day credit. A bank loan can be taken for financing operations at an interest rate of 5%.
 Ownership terms for all suppliers and the retailer are Free on Board (FOB) destination.
 Running out of stock not only causes penalty and backordering costs per each outstock unit but also brings a risk of lawsuits by customers, which is reflected in contingencies and provisions.</t>
  </si>
  <si>
    <t>The share price of companies in the industry is sensitive to dynamics of assets, equity, dividends, cash flow, sales and profitability. It also depends on various indices reflecting the macroeconomic indicators (GDP growth) and the company's performance in innovations, green logistics, workforce turnover, and other areas not directly reflected in financial reports.</t>
  </si>
  <si>
    <t>The company wants to remain competitive in the market of customized products by investing moderately in R&amp;D. Such investments help improve productivity and environmental friendliness of operations.</t>
  </si>
  <si>
    <t>R1</t>
  </si>
  <si>
    <t>R2</t>
  </si>
  <si>
    <t>January</t>
  </si>
  <si>
    <t>February</t>
  </si>
  <si>
    <t>March</t>
  </si>
  <si>
    <t>April</t>
  </si>
  <si>
    <t>May</t>
  </si>
  <si>
    <t>June</t>
  </si>
  <si>
    <t>July</t>
  </si>
  <si>
    <t>August</t>
  </si>
  <si>
    <t>September</t>
  </si>
  <si>
    <t>October</t>
  </si>
  <si>
    <t>November</t>
  </si>
  <si>
    <t>December</t>
  </si>
  <si>
    <t>Logistics Game - instructions for lecturers</t>
  </si>
  <si>
    <t>Available starting  inventory</t>
  </si>
  <si>
    <t>Backorder</t>
  </si>
  <si>
    <t>Maximum capacity in units per month</t>
  </si>
  <si>
    <t>CO2 emissions in tons per unit (carbon footprint)</t>
  </si>
  <si>
    <t>Initial price</t>
  </si>
  <si>
    <t>RETAILER ONE - CONSOLIDATED INCOME STATEMENT</t>
  </si>
  <si>
    <t>RETAILER TWO - CONSOLIDATED INCOME STATEMENT</t>
  </si>
  <si>
    <t>Manufacturer</t>
  </si>
  <si>
    <r>
      <rPr>
        <b/>
        <u/>
        <sz val="14"/>
        <color rgb="FF000000"/>
        <rFont val="Arial"/>
        <family val="2"/>
      </rPr>
      <t xml:space="preserve">RETAILER TWO DECISION-MAKING FORM: </t>
    </r>
    <r>
      <rPr>
        <b/>
        <sz val="14"/>
        <color rgb="FF000000"/>
        <rFont val="Arial"/>
        <family val="2"/>
      </rPr>
      <t xml:space="preserve">
enter your choice for the current period</t>
    </r>
  </si>
  <si>
    <r>
      <rPr>
        <b/>
        <u/>
        <sz val="14"/>
        <color rgb="FF000000"/>
        <rFont val="Arial"/>
        <family val="2"/>
      </rPr>
      <t xml:space="preserve">RETAILER ONE DECISION-MAKING FORM: </t>
    </r>
    <r>
      <rPr>
        <b/>
        <sz val="14"/>
        <color rgb="FF000000"/>
        <rFont val="Arial"/>
        <family val="2"/>
      </rPr>
      <t xml:space="preserve">
enter your choice for the current period</t>
    </r>
  </si>
  <si>
    <t>Fixed order setup cost per delivery</t>
  </si>
  <si>
    <t>PLAYER  ONE INPUT</t>
  </si>
  <si>
    <t>WHOLESALER</t>
  </si>
  <si>
    <t>PLAYER  TWO INPUT</t>
  </si>
  <si>
    <t>DISTRIBUTOR</t>
  </si>
  <si>
    <t>MANUFACTURER</t>
  </si>
  <si>
    <t>MANUFACTURER ONE - CONSOLIDATED INCOME STATEMENT</t>
  </si>
  <si>
    <t>MANUFACTURER TWO- CONSOLIDATED INCOME STATEMENT</t>
  </si>
  <si>
    <r>
      <rPr>
        <b/>
        <u/>
        <sz val="14"/>
        <color rgb="FF000000"/>
        <rFont val="Arial"/>
        <family val="2"/>
      </rPr>
      <t xml:space="preserve">MANUFACTURER ONE DECISION-MAKING FORM: </t>
    </r>
    <r>
      <rPr>
        <b/>
        <sz val="14"/>
        <color rgb="FF000000"/>
        <rFont val="Arial"/>
        <family val="2"/>
      </rPr>
      <t xml:space="preserve">
enter your choice for the current period - only in</t>
    </r>
    <r>
      <rPr>
        <b/>
        <sz val="18"/>
        <color rgb="FFFFFF00"/>
        <rFont val="Arial"/>
        <family val="2"/>
      </rPr>
      <t xml:space="preserve"> </t>
    </r>
    <r>
      <rPr>
        <b/>
        <sz val="18"/>
        <color theme="1"/>
        <rFont val="Arial"/>
        <family val="2"/>
      </rPr>
      <t>yellow cells</t>
    </r>
    <r>
      <rPr>
        <b/>
        <sz val="18"/>
        <color rgb="FFFFFF00"/>
        <rFont val="Arial"/>
        <family val="2"/>
      </rPr>
      <t xml:space="preserve"> </t>
    </r>
    <r>
      <rPr>
        <b/>
        <sz val="14"/>
        <color rgb="FF000000"/>
        <rFont val="Arial"/>
        <family val="2"/>
      </rPr>
      <t xml:space="preserve">
</t>
    </r>
    <r>
      <rPr>
        <b/>
        <sz val="14"/>
        <color rgb="FFFF0000"/>
        <rFont val="Arial"/>
        <family val="2"/>
      </rPr>
      <t>(do not change other cells if they are not highlighted yellow)</t>
    </r>
  </si>
  <si>
    <r>
      <rPr>
        <b/>
        <u/>
        <sz val="14"/>
        <color rgb="FF000000"/>
        <rFont val="Arial"/>
        <family val="2"/>
      </rPr>
      <t xml:space="preserve">MANUFACTURER TWO DECISION-MAKING FORM: </t>
    </r>
    <r>
      <rPr>
        <b/>
        <sz val="14"/>
        <color rgb="FF000000"/>
        <rFont val="Arial"/>
        <family val="2"/>
      </rPr>
      <t xml:space="preserve">
enter your choice for the current periods - only in</t>
    </r>
    <r>
      <rPr>
        <b/>
        <sz val="18"/>
        <color rgb="FFFFFF00"/>
        <rFont val="Arial"/>
        <family val="2"/>
      </rPr>
      <t xml:space="preserve"> </t>
    </r>
    <r>
      <rPr>
        <b/>
        <sz val="18"/>
        <color theme="1"/>
        <rFont val="Arial"/>
        <family val="2"/>
      </rPr>
      <t>yellow cells</t>
    </r>
    <r>
      <rPr>
        <b/>
        <sz val="18"/>
        <color rgb="FFFFFF00"/>
        <rFont val="Arial"/>
        <family val="2"/>
      </rPr>
      <t xml:space="preserve"> </t>
    </r>
    <r>
      <rPr>
        <b/>
        <sz val="14"/>
        <color rgb="FF000000"/>
        <rFont val="Arial"/>
        <family val="2"/>
      </rPr>
      <t xml:space="preserve">
</t>
    </r>
    <r>
      <rPr>
        <b/>
        <sz val="14"/>
        <color rgb="FFFF0000"/>
        <rFont val="Arial"/>
        <family val="2"/>
      </rPr>
      <t>(do not change other cells if they are not highlighted yellow)</t>
    </r>
  </si>
  <si>
    <t>SUPPLY CHAIN COMPETITION GAME - DASHBOARD</t>
  </si>
  <si>
    <t>Обучение одного сотрудника 2000$</t>
  </si>
  <si>
    <t>First two month less: Jan,Feb 4000 for 108</t>
  </si>
  <si>
    <t>Research&amp;Development = 5%</t>
  </si>
  <si>
    <t>May price 109 for 4000</t>
  </si>
  <si>
    <t>Net Income = sales forecast - total expences</t>
  </si>
  <si>
    <t>В мае подготовка к началу учеб года +3 сотрудника (13чел)</t>
  </si>
  <si>
    <t>january = -6.715</t>
  </si>
  <si>
    <t>В августе -3 (10 чел)</t>
  </si>
  <si>
    <t>october = -7049</t>
  </si>
  <si>
    <t>В окт. и дек +2 (14 чел)</t>
  </si>
  <si>
    <t>не жалеть на маркетинг, 200 слишком мало 1000 ок</t>
  </si>
  <si>
    <t>Дивиденты 40%*950,721 от прибыли = 380,288.40</t>
  </si>
  <si>
    <t>Процентные расходы 5%</t>
  </si>
  <si>
    <r>
      <t xml:space="preserve">кредит*5%/12месяцев = 4166.6 </t>
    </r>
    <r>
      <rPr>
        <sz val="8"/>
        <color rgb="FF000000"/>
        <rFont val="Bosch Office Sans"/>
      </rPr>
      <t>∼4167</t>
    </r>
  </si>
  <si>
    <t>Кредит 1 000 000$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</si>
</sst>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164" formatCode="_-* #,##0.00_-;\-* #,##0.00_-;_-* &quot;-&quot;??_-;_-@_-"/>
    <numFmt numFmtId="165" formatCode="General_)"/>
    <numFmt numFmtId="166" formatCode="_-* #,##0_-;\-* #,##0_-;_-* &quot;-&quot;??_-;_-@"/>
    <numFmt numFmtId="167" formatCode="m/d/yyyy\ h:mm:ss"/>
    <numFmt numFmtId="168" formatCode="[$-F400]h:mm:ss\ AM/PM"/>
    <numFmt numFmtId="169" formatCode="#,##0.0;[Red]\-#,##0.0"/>
    <numFmt numFmtId="170" formatCode="_(&quot;$&quot;* #,##0_);_(&quot;$&quot;* \(#,##0\);_(&quot;$&quot;* &quot;-&quot;??_);_(@_)"/>
    <numFmt numFmtId="171" formatCode="_-* #,##0_-;\-* #,##0_-;_-* &quot;-&quot;??_-;_-@_-"/>
    <numFmt numFmtId="172" formatCode="0.0%"/>
    <numFmt numFmtId="173" formatCode="#,##0.0_);[Red]\(#,##0.0\)"/>
  </numFmts>
  <fonts count="199">
    <font>
      <sz val="12"/>
      <color rgb="FF000000"/>
      <name val="Arial"/>
    </font>
    <font>
      <sz val="12"/>
      <color theme="1"/>
      <name val="Calibri"/>
      <family val="2"/>
    </font>
    <font>
      <sz val="8"/>
      <color theme="1"/>
      <name val="Calibri"/>
      <family val="2"/>
    </font>
    <font>
      <sz val="12"/>
      <color rgb="FF20124D"/>
      <name val="Calibri"/>
      <family val="2"/>
    </font>
    <font>
      <b/>
      <sz val="12"/>
      <color rgb="FF20124D"/>
      <name val="Arial"/>
      <family val="2"/>
    </font>
    <font>
      <sz val="12"/>
      <color rgb="FF20124D"/>
      <name val="Arial"/>
      <family val="2"/>
    </font>
    <font>
      <b/>
      <sz val="12"/>
      <color rgb="FFFF0000"/>
      <name val="Arial"/>
      <family val="2"/>
    </font>
    <font>
      <b/>
      <sz val="12"/>
      <color rgb="FF0000FF"/>
      <name val="Calibri"/>
      <family val="2"/>
    </font>
    <font>
      <b/>
      <sz val="10"/>
      <color theme="1"/>
      <name val="Arial"/>
      <family val="2"/>
    </font>
    <font>
      <sz val="12"/>
      <name val="Arial"/>
      <family val="2"/>
    </font>
    <font>
      <b/>
      <sz val="12"/>
      <color theme="1"/>
      <name val="Arial"/>
      <family val="2"/>
    </font>
    <font>
      <b/>
      <sz val="8"/>
      <color theme="1"/>
      <name val="Arial"/>
      <family val="2"/>
    </font>
    <font>
      <b/>
      <sz val="12"/>
      <color rgb="FF0000FF"/>
      <name val="Arial"/>
      <family val="2"/>
    </font>
    <font>
      <b/>
      <sz val="8"/>
      <color rgb="FF0000FF"/>
      <name val="Arial"/>
      <family val="2"/>
    </font>
    <font>
      <sz val="12"/>
      <color theme="1"/>
      <name val="Arial"/>
      <family val="2"/>
    </font>
    <font>
      <sz val="10"/>
      <color theme="1"/>
      <name val="Arial"/>
      <family val="2"/>
    </font>
    <font>
      <sz val="8"/>
      <color theme="1"/>
      <name val="Arial"/>
      <family val="2"/>
    </font>
    <font>
      <sz val="11"/>
      <color rgb="FF20124D"/>
      <name val="Calibri"/>
      <family val="2"/>
    </font>
    <font>
      <b/>
      <sz val="11"/>
      <color rgb="FF20124D"/>
      <name val="Calibri"/>
      <family val="2"/>
    </font>
    <font>
      <sz val="10"/>
      <color rgb="FF20124D"/>
      <name val="Calibri"/>
      <family val="2"/>
    </font>
    <font>
      <b/>
      <sz val="10"/>
      <color rgb="FF20124D"/>
      <name val="Calibri"/>
      <family val="2"/>
    </font>
    <font>
      <sz val="11"/>
      <color rgb="FFF7981D"/>
      <name val="Arial"/>
      <family val="2"/>
    </font>
    <font>
      <sz val="10"/>
      <color rgb="FF20124D"/>
      <name val="Arial"/>
      <family val="2"/>
    </font>
    <font>
      <b/>
      <sz val="10"/>
      <color rgb="FF20124D"/>
      <name val="Arial"/>
      <family val="2"/>
    </font>
    <font>
      <sz val="8"/>
      <color rgb="FFF7981D"/>
      <name val="Arial"/>
      <family val="2"/>
    </font>
    <font>
      <b/>
      <sz val="14"/>
      <color rgb="FF000000"/>
      <name val="Arial"/>
      <family val="2"/>
    </font>
    <font>
      <b/>
      <u/>
      <sz val="18"/>
      <color theme="1"/>
      <name val="Arial"/>
      <family val="2"/>
    </font>
    <font>
      <b/>
      <sz val="12"/>
      <color rgb="FF000000"/>
      <name val="Arial"/>
      <family val="2"/>
    </font>
    <font>
      <b/>
      <u/>
      <sz val="11"/>
      <color rgb="FF000000"/>
      <name val="Calibri"/>
      <family val="2"/>
    </font>
    <font>
      <b/>
      <i/>
      <sz val="12"/>
      <color rgb="FF000000"/>
      <name val="Arial"/>
      <family val="2"/>
    </font>
    <font>
      <b/>
      <i/>
      <sz val="12"/>
      <color theme="1"/>
      <name val="Arial"/>
      <family val="2"/>
    </font>
    <font>
      <sz val="12"/>
      <color rgb="FFFF0000"/>
      <name val="Arial"/>
      <family val="2"/>
    </font>
    <font>
      <b/>
      <sz val="14"/>
      <color theme="1"/>
      <name val="Arial"/>
      <family val="2"/>
    </font>
    <font>
      <b/>
      <u/>
      <sz val="12"/>
      <color theme="1"/>
      <name val="Arial"/>
      <family val="2"/>
    </font>
    <font>
      <b/>
      <u/>
      <sz val="12"/>
      <color theme="1"/>
      <name val="Arial"/>
      <family val="2"/>
    </font>
    <font>
      <b/>
      <sz val="13"/>
      <color rgb="FFFFFF00"/>
      <name val="Calibri"/>
      <family val="2"/>
    </font>
    <font>
      <i/>
      <sz val="18"/>
      <color rgb="FFFDE9D9"/>
      <name val="Arial"/>
      <family val="2"/>
    </font>
    <font>
      <b/>
      <u/>
      <sz val="8"/>
      <color rgb="FFFF0000"/>
      <name val="Arial"/>
      <family val="2"/>
    </font>
    <font>
      <b/>
      <u/>
      <sz val="12"/>
      <color theme="10"/>
      <name val="Arial"/>
      <family val="2"/>
    </font>
    <font>
      <b/>
      <sz val="14"/>
      <color theme="1"/>
      <name val="Calibri"/>
      <family val="2"/>
    </font>
    <font>
      <b/>
      <sz val="11"/>
      <color theme="0"/>
      <name val="Calibri"/>
      <family val="2"/>
    </font>
    <font>
      <b/>
      <u/>
      <sz val="11"/>
      <color theme="0"/>
      <name val="Calibri"/>
      <family val="2"/>
    </font>
    <font>
      <b/>
      <sz val="11"/>
      <color rgb="FFEAF1DD"/>
      <name val="Calibri"/>
      <family val="2"/>
    </font>
    <font>
      <b/>
      <i/>
      <sz val="11"/>
      <color rgb="FFEAF1DD"/>
      <name val="Calibri"/>
      <family val="2"/>
    </font>
    <font>
      <sz val="11"/>
      <color theme="0"/>
      <name val="Calibri"/>
      <family val="2"/>
    </font>
    <font>
      <b/>
      <i/>
      <u/>
      <sz val="9"/>
      <color rgb="FFC2D69B"/>
      <name val="Calibri"/>
      <family val="2"/>
    </font>
    <font>
      <b/>
      <i/>
      <u/>
      <sz val="9"/>
      <color rgb="FFC2D69B"/>
      <name val="Calibri"/>
      <family val="2"/>
    </font>
    <font>
      <b/>
      <i/>
      <u/>
      <sz val="9"/>
      <color rgb="FFC2D69B"/>
      <name val="Calibri"/>
      <family val="2"/>
    </font>
    <font>
      <b/>
      <i/>
      <sz val="9"/>
      <color rgb="FFC2D69B"/>
      <name val="Calibri"/>
      <family val="2"/>
    </font>
    <font>
      <b/>
      <i/>
      <sz val="9"/>
      <color rgb="FFFF0000"/>
      <name val="Calibri"/>
      <family val="2"/>
    </font>
    <font>
      <b/>
      <sz val="11"/>
      <color rgb="FF3F3F3F"/>
      <name val="Calibri"/>
      <family val="2"/>
    </font>
    <font>
      <b/>
      <sz val="8"/>
      <color rgb="FFFF0000"/>
      <name val="Arial"/>
      <family val="2"/>
    </font>
    <font>
      <sz val="9"/>
      <color rgb="FF3F3F3F"/>
      <name val="Calibri"/>
      <family val="2"/>
    </font>
    <font>
      <b/>
      <i/>
      <sz val="9"/>
      <color rgb="FF76923C"/>
      <name val="Arial"/>
      <family val="2"/>
    </font>
    <font>
      <b/>
      <u/>
      <sz val="9"/>
      <color rgb="FF3F3F3F"/>
      <name val="Calibri"/>
      <family val="2"/>
    </font>
    <font>
      <b/>
      <u/>
      <sz val="9"/>
      <color theme="1"/>
      <name val="Arial"/>
      <family val="2"/>
    </font>
    <font>
      <b/>
      <u/>
      <sz val="9"/>
      <color theme="1"/>
      <name val="Arial"/>
      <family val="2"/>
    </font>
    <font>
      <b/>
      <u/>
      <sz val="9"/>
      <color theme="1"/>
      <name val="Arial"/>
      <family val="2"/>
    </font>
    <font>
      <b/>
      <u/>
      <sz val="8"/>
      <color theme="1"/>
      <name val="Arial"/>
      <family val="2"/>
    </font>
    <font>
      <b/>
      <u/>
      <sz val="8"/>
      <color theme="1"/>
      <name val="Arial"/>
      <family val="2"/>
    </font>
    <font>
      <b/>
      <u/>
      <sz val="8"/>
      <color theme="1"/>
      <name val="Arial"/>
      <family val="2"/>
    </font>
    <font>
      <b/>
      <u/>
      <sz val="8"/>
      <color theme="1"/>
      <name val="Arial"/>
      <family val="2"/>
    </font>
    <font>
      <b/>
      <u/>
      <sz val="8"/>
      <color theme="1"/>
      <name val="Arial"/>
      <family val="2"/>
    </font>
    <font>
      <b/>
      <u/>
      <sz val="8"/>
      <color theme="1"/>
      <name val="Arial"/>
      <family val="2"/>
    </font>
    <font>
      <b/>
      <u/>
      <sz val="8"/>
      <color theme="1"/>
      <name val="Arial"/>
      <family val="2"/>
    </font>
    <font>
      <b/>
      <u/>
      <sz val="8"/>
      <color theme="1"/>
      <name val="Arial"/>
      <family val="2"/>
    </font>
    <font>
      <b/>
      <u/>
      <sz val="8"/>
      <color theme="1"/>
      <name val="Arial"/>
      <family val="2"/>
    </font>
    <font>
      <b/>
      <u/>
      <sz val="8"/>
      <color theme="1"/>
      <name val="Arial"/>
      <family val="2"/>
    </font>
    <font>
      <b/>
      <u/>
      <sz val="9"/>
      <color rgb="FF3F3F3F"/>
      <name val="Calibri"/>
      <family val="2"/>
    </font>
    <font>
      <b/>
      <u/>
      <sz val="9"/>
      <color theme="1"/>
      <name val="Arial"/>
      <family val="2"/>
    </font>
    <font>
      <b/>
      <u/>
      <sz val="9"/>
      <color theme="1"/>
      <name val="Arial"/>
      <family val="2"/>
    </font>
    <font>
      <b/>
      <u/>
      <sz val="9"/>
      <color theme="1"/>
      <name val="Arial"/>
      <family val="2"/>
    </font>
    <font>
      <b/>
      <u/>
      <sz val="8"/>
      <color theme="1"/>
      <name val="Arial"/>
      <family val="2"/>
    </font>
    <font>
      <b/>
      <u/>
      <sz val="9"/>
      <color rgb="FF3F3F3F"/>
      <name val="Calibri"/>
      <family val="2"/>
    </font>
    <font>
      <b/>
      <u/>
      <sz val="8"/>
      <color theme="1"/>
      <name val="Arial"/>
      <family val="2"/>
    </font>
    <font>
      <b/>
      <u/>
      <sz val="8"/>
      <color theme="1"/>
      <name val="Arial"/>
      <family val="2"/>
    </font>
    <font>
      <b/>
      <u/>
      <sz val="9"/>
      <color rgb="FF3F3F3F"/>
      <name val="Calibri"/>
      <family val="2"/>
    </font>
    <font>
      <b/>
      <u/>
      <sz val="9"/>
      <color rgb="FF3F3F3F"/>
      <name val="Calibri"/>
      <family val="2"/>
    </font>
    <font>
      <b/>
      <u/>
      <sz val="8"/>
      <color theme="1"/>
      <name val="Arial"/>
      <family val="2"/>
    </font>
    <font>
      <b/>
      <u/>
      <sz val="9"/>
      <color rgb="FF3F3F3F"/>
      <name val="Calibri"/>
      <family val="2"/>
    </font>
    <font>
      <b/>
      <u/>
      <sz val="9"/>
      <color rgb="FF3F3F3F"/>
      <name val="Calibri"/>
      <family val="2"/>
    </font>
    <font>
      <b/>
      <sz val="8"/>
      <color theme="0"/>
      <name val="Arial"/>
      <family val="2"/>
    </font>
    <font>
      <sz val="8"/>
      <color rgb="FFFF0000"/>
      <name val="Arial"/>
      <family val="2"/>
    </font>
    <font>
      <b/>
      <sz val="18"/>
      <color theme="1"/>
      <name val="Arial"/>
      <family val="2"/>
    </font>
    <font>
      <u/>
      <sz val="10"/>
      <color theme="1"/>
      <name val="Arial"/>
      <family val="2"/>
    </font>
    <font>
      <b/>
      <u/>
      <sz val="10"/>
      <color theme="1"/>
      <name val="Arial"/>
      <family val="2"/>
    </font>
    <font>
      <b/>
      <i/>
      <sz val="14"/>
      <color theme="1"/>
      <name val="Arial"/>
      <family val="2"/>
    </font>
    <font>
      <b/>
      <sz val="10"/>
      <color rgb="FFFF0000"/>
      <name val="Arial"/>
      <family val="2"/>
    </font>
    <font>
      <b/>
      <i/>
      <sz val="10"/>
      <color theme="1"/>
      <name val="Arial"/>
      <family val="2"/>
    </font>
    <font>
      <i/>
      <sz val="12"/>
      <color theme="1"/>
      <name val="Arial"/>
      <family val="2"/>
    </font>
    <font>
      <u/>
      <sz val="10"/>
      <color rgb="FFFF0000"/>
      <name val="Arial"/>
      <family val="2"/>
    </font>
    <font>
      <b/>
      <sz val="14"/>
      <color rgb="FF0070C0"/>
      <name val="Arial"/>
      <family val="2"/>
    </font>
    <font>
      <sz val="10"/>
      <color theme="0"/>
      <name val="Arial"/>
      <family val="2"/>
    </font>
    <font>
      <i/>
      <u/>
      <sz val="12"/>
      <color rgb="FF4F6128"/>
      <name val="Arial"/>
      <family val="2"/>
    </font>
    <font>
      <b/>
      <sz val="10"/>
      <color theme="0"/>
      <name val="Times New Roman"/>
      <family val="1"/>
    </font>
    <font>
      <i/>
      <sz val="10"/>
      <color rgb="FFFF0000"/>
      <name val="Arial"/>
      <family val="2"/>
    </font>
    <font>
      <sz val="10"/>
      <color rgb="FFFF0000"/>
      <name val="Arial"/>
      <family val="2"/>
    </font>
    <font>
      <b/>
      <i/>
      <u/>
      <sz val="10"/>
      <color rgb="FFFF0000"/>
      <name val="Arial"/>
      <family val="2"/>
    </font>
    <font>
      <b/>
      <u/>
      <sz val="10"/>
      <color theme="1"/>
      <name val="Arial"/>
      <family val="2"/>
    </font>
    <font>
      <i/>
      <sz val="18"/>
      <color theme="1"/>
      <name val="Arial"/>
      <family val="2"/>
    </font>
    <font>
      <b/>
      <i/>
      <u/>
      <sz val="10"/>
      <color theme="1"/>
      <name val="Arial"/>
      <family val="2"/>
    </font>
    <font>
      <b/>
      <sz val="18"/>
      <color rgb="FFFF0000"/>
      <name val="Arial"/>
      <family val="2"/>
    </font>
    <font>
      <u/>
      <sz val="8"/>
      <color theme="1"/>
      <name val="Arial"/>
      <family val="2"/>
    </font>
    <font>
      <sz val="14"/>
      <color theme="1"/>
      <name val="Arial"/>
      <family val="2"/>
    </font>
    <font>
      <b/>
      <i/>
      <sz val="20"/>
      <color theme="1"/>
      <name val="Arial"/>
      <family val="2"/>
    </font>
    <font>
      <b/>
      <i/>
      <sz val="18"/>
      <color theme="1"/>
      <name val="Arial"/>
      <family val="2"/>
    </font>
    <font>
      <u/>
      <sz val="14"/>
      <color rgb="FFFF0000"/>
      <name val="Arial"/>
      <family val="2"/>
    </font>
    <font>
      <sz val="12"/>
      <color theme="0"/>
      <name val="Arial"/>
      <family val="2"/>
    </font>
    <font>
      <b/>
      <sz val="20"/>
      <color theme="0"/>
      <name val="Times New Roman"/>
      <family val="1"/>
    </font>
    <font>
      <b/>
      <sz val="18"/>
      <color theme="0"/>
      <name val="Arial"/>
      <family val="2"/>
    </font>
    <font>
      <sz val="14"/>
      <color rgb="FFFF0000"/>
      <name val="Arial"/>
      <family val="2"/>
    </font>
    <font>
      <b/>
      <sz val="14"/>
      <color theme="0"/>
      <name val="Arial"/>
      <family val="2"/>
    </font>
    <font>
      <b/>
      <i/>
      <sz val="18"/>
      <color theme="0"/>
      <name val="Arial"/>
      <family val="2"/>
    </font>
    <font>
      <u/>
      <sz val="14"/>
      <color rgb="FFFF0000"/>
      <name val="Arial"/>
      <family val="2"/>
    </font>
    <font>
      <u/>
      <sz val="10"/>
      <color rgb="FFFF0000"/>
      <name val="Arial"/>
      <family val="2"/>
    </font>
    <font>
      <u/>
      <sz val="10"/>
      <color rgb="FFFF0000"/>
      <name val="Arial"/>
      <family val="2"/>
    </font>
    <font>
      <u/>
      <sz val="10"/>
      <color rgb="FF002060"/>
      <name val="Arial"/>
      <family val="2"/>
    </font>
    <font>
      <u/>
      <sz val="12"/>
      <color rgb="FF002060"/>
      <name val="Arial"/>
      <family val="2"/>
    </font>
    <font>
      <b/>
      <u/>
      <sz val="12"/>
      <color rgb="FF002060"/>
      <name val="Arial"/>
      <family val="2"/>
    </font>
    <font>
      <u/>
      <sz val="12"/>
      <color rgb="FFFF0000"/>
      <name val="Arial"/>
      <family val="2"/>
    </font>
    <font>
      <b/>
      <u/>
      <sz val="12"/>
      <color rgb="FF002060"/>
      <name val="Arial"/>
      <family val="2"/>
    </font>
    <font>
      <b/>
      <u/>
      <sz val="12"/>
      <color rgb="FF002060"/>
      <name val="Arial"/>
      <family val="2"/>
    </font>
    <font>
      <u/>
      <sz val="12"/>
      <color rgb="FF002060"/>
      <name val="Arial"/>
      <family val="2"/>
    </font>
    <font>
      <u/>
      <sz val="12"/>
      <color rgb="FFFF0000"/>
      <name val="Arial"/>
      <family val="2"/>
    </font>
    <font>
      <u/>
      <sz val="12"/>
      <color rgb="FFFF0000"/>
      <name val="Arial"/>
      <family val="2"/>
    </font>
    <font>
      <u/>
      <sz val="12"/>
      <color rgb="FFFF0000"/>
      <name val="Arial"/>
      <family val="2"/>
    </font>
    <font>
      <u/>
      <sz val="12"/>
      <color rgb="FF002060"/>
      <name val="Arial"/>
      <family val="2"/>
    </font>
    <font>
      <u/>
      <sz val="12"/>
      <color rgb="FF002060"/>
      <name val="Arial"/>
      <family val="2"/>
    </font>
    <font>
      <b/>
      <u/>
      <sz val="12"/>
      <color rgb="FF002060"/>
      <name val="Arial"/>
      <family val="2"/>
    </font>
    <font>
      <u/>
      <sz val="12"/>
      <color rgb="FF002060"/>
      <name val="Arial"/>
      <family val="2"/>
    </font>
    <font>
      <b/>
      <u/>
      <sz val="12"/>
      <color rgb="FF002060"/>
      <name val="Arial"/>
      <family val="2"/>
    </font>
    <font>
      <u/>
      <sz val="12"/>
      <color rgb="FF002060"/>
      <name val="Arial"/>
      <family val="2"/>
    </font>
    <font>
      <u/>
      <sz val="12"/>
      <color rgb="FF002060"/>
      <name val="Arial"/>
      <family val="2"/>
    </font>
    <font>
      <b/>
      <u/>
      <sz val="12"/>
      <color rgb="FF002060"/>
      <name val="Arial"/>
      <family val="2"/>
    </font>
    <font>
      <b/>
      <u/>
      <sz val="18"/>
      <color theme="1"/>
      <name val="Century"/>
      <family val="1"/>
    </font>
    <font>
      <sz val="12"/>
      <color theme="1"/>
      <name val="Century"/>
      <family val="1"/>
    </font>
    <font>
      <b/>
      <sz val="12"/>
      <color theme="1"/>
      <name val="Century"/>
      <family val="1"/>
    </font>
    <font>
      <b/>
      <u/>
      <sz val="14"/>
      <color rgb="FF000000"/>
      <name val="Arial"/>
      <family val="2"/>
    </font>
    <font>
      <b/>
      <sz val="18"/>
      <color rgb="FFFFFF00"/>
      <name val="Arial"/>
      <family val="2"/>
    </font>
    <font>
      <b/>
      <sz val="14"/>
      <color rgb="FFFF0000"/>
      <name val="Arial"/>
      <family val="2"/>
    </font>
    <font>
      <b/>
      <u/>
      <sz val="14"/>
      <color theme="1"/>
      <name val="Arial"/>
      <family val="2"/>
    </font>
    <font>
      <b/>
      <i/>
      <u/>
      <sz val="12"/>
      <color rgb="FF4F6128"/>
      <name val="Arial"/>
      <family val="2"/>
    </font>
    <font>
      <b/>
      <i/>
      <u/>
      <sz val="14"/>
      <color theme="1"/>
      <name val="Arial"/>
      <family val="2"/>
    </font>
    <font>
      <sz val="12"/>
      <color rgb="FF000000"/>
      <name val="Arial"/>
      <family val="2"/>
    </font>
    <font>
      <sz val="12"/>
      <color rgb="FF000000"/>
      <name val="Arial"/>
      <family val="2"/>
    </font>
    <font>
      <sz val="12"/>
      <color rgb="FF000000"/>
      <name val="Arial"/>
      <family val="2"/>
      <charset val="204"/>
    </font>
    <font>
      <sz val="12"/>
      <color theme="2" tint="-4.9989318521683403E-2"/>
      <name val="Arial"/>
      <family val="2"/>
    </font>
    <font>
      <i/>
      <u/>
      <sz val="10"/>
      <color theme="1"/>
      <name val="Arial"/>
      <family val="2"/>
      <charset val="204"/>
    </font>
    <font>
      <b/>
      <sz val="12"/>
      <color theme="1"/>
      <name val="Century"/>
      <family val="1"/>
      <charset val="204"/>
    </font>
    <font>
      <i/>
      <sz val="12"/>
      <color theme="1"/>
      <name val="Arial"/>
      <family val="2"/>
      <charset val="204"/>
    </font>
    <font>
      <sz val="12"/>
      <color rgb="FF00B0F0"/>
      <name val="Arial"/>
      <family val="2"/>
    </font>
    <font>
      <sz val="10"/>
      <color rgb="FF00B0F0"/>
      <name val="Arial"/>
      <family val="2"/>
    </font>
    <font>
      <b/>
      <u/>
      <sz val="8"/>
      <color rgb="FFFF0000"/>
      <name val="Arial"/>
      <family val="2"/>
      <charset val="204"/>
    </font>
    <font>
      <b/>
      <u/>
      <sz val="10"/>
      <color theme="1"/>
      <name val="Arial"/>
      <family val="2"/>
      <charset val="204"/>
    </font>
    <font>
      <b/>
      <i/>
      <sz val="12"/>
      <color rgb="FFFF0000"/>
      <name val="Arial"/>
      <family val="2"/>
      <charset val="204"/>
    </font>
    <font>
      <b/>
      <i/>
      <sz val="12"/>
      <color rgb="FF002060"/>
      <name val="Arial"/>
      <family val="2"/>
      <charset val="204"/>
    </font>
    <font>
      <b/>
      <i/>
      <sz val="12"/>
      <color theme="1"/>
      <name val="Arial"/>
      <family val="2"/>
      <charset val="204"/>
    </font>
    <font>
      <b/>
      <i/>
      <sz val="10"/>
      <color theme="1"/>
      <name val="Arial"/>
      <family val="2"/>
      <charset val="204"/>
    </font>
    <font>
      <b/>
      <i/>
      <sz val="10"/>
      <color rgb="FFFF0000"/>
      <name val="Arial"/>
      <family val="2"/>
      <charset val="204"/>
    </font>
    <font>
      <b/>
      <i/>
      <sz val="12"/>
      <color rgb="FF00B0F0"/>
      <name val="Arial"/>
      <family val="2"/>
      <charset val="204"/>
    </font>
    <font>
      <b/>
      <i/>
      <sz val="12"/>
      <color rgb="FF000000"/>
      <name val="Arial"/>
      <family val="2"/>
      <charset val="204"/>
    </font>
    <font>
      <b/>
      <sz val="6"/>
      <color theme="1"/>
      <name val="Arial"/>
      <family val="2"/>
    </font>
    <font>
      <b/>
      <u/>
      <sz val="6"/>
      <color theme="1"/>
      <name val="Arial"/>
      <family val="2"/>
    </font>
    <font>
      <sz val="14"/>
      <color rgb="FF000000"/>
      <name val="Arial"/>
      <family val="2"/>
    </font>
    <font>
      <i/>
      <u/>
      <sz val="18"/>
      <color theme="1"/>
      <name val="Arial"/>
      <family val="2"/>
      <charset val="204"/>
    </font>
    <font>
      <u/>
      <sz val="12"/>
      <color theme="10"/>
      <name val="Arial"/>
      <family val="2"/>
      <charset val="204"/>
    </font>
    <font>
      <b/>
      <u/>
      <sz val="12"/>
      <color theme="0"/>
      <name val="Arial"/>
      <family val="2"/>
      <charset val="204"/>
    </font>
    <font>
      <b/>
      <sz val="12"/>
      <color rgb="FF000000"/>
      <name val="Arial"/>
      <family val="2"/>
      <charset val="204"/>
    </font>
    <font>
      <b/>
      <u/>
      <sz val="12"/>
      <color theme="10"/>
      <name val="Arial"/>
      <family val="2"/>
      <charset val="204"/>
    </font>
    <font>
      <b/>
      <sz val="12"/>
      <color theme="1"/>
      <name val="Arial"/>
      <family val="2"/>
      <charset val="204"/>
    </font>
    <font>
      <b/>
      <sz val="8"/>
      <color theme="1"/>
      <name val="Arial"/>
      <family val="2"/>
      <charset val="204"/>
    </font>
    <font>
      <b/>
      <sz val="18"/>
      <color theme="9" tint="-0.249977111117893"/>
      <name val="Calibri"/>
      <family val="2"/>
    </font>
    <font>
      <sz val="12"/>
      <color theme="9" tint="-0.249977111117893"/>
      <name val="Arial"/>
      <family val="2"/>
      <charset val="204"/>
    </font>
    <font>
      <sz val="12"/>
      <color rgb="FF000000"/>
      <name val="Arial"/>
      <family val="2"/>
      <charset val="204"/>
    </font>
    <font>
      <b/>
      <sz val="10"/>
      <color theme="1"/>
      <name val="Arial"/>
      <family val="2"/>
      <charset val="204"/>
    </font>
    <font>
      <b/>
      <u/>
      <sz val="12"/>
      <color rgb="FF000000"/>
      <name val="Arial"/>
      <family val="2"/>
    </font>
    <font>
      <i/>
      <u/>
      <sz val="8"/>
      <color theme="1"/>
      <name val="Arial"/>
      <family val="2"/>
      <charset val="204"/>
    </font>
    <font>
      <sz val="8"/>
      <color rgb="FF000000"/>
      <name val="Arial"/>
      <family val="2"/>
      <charset val="204"/>
    </font>
    <font>
      <b/>
      <i/>
      <sz val="12"/>
      <name val="Arial"/>
      <family val="2"/>
      <charset val="204"/>
    </font>
    <font>
      <b/>
      <i/>
      <u/>
      <sz val="10"/>
      <color theme="1"/>
      <name val="Arial"/>
      <family val="2"/>
      <charset val="204"/>
    </font>
    <font>
      <b/>
      <i/>
      <u/>
      <sz val="10"/>
      <color theme="0"/>
      <name val="Arial"/>
      <family val="2"/>
      <charset val="204"/>
    </font>
    <font>
      <b/>
      <i/>
      <u/>
      <sz val="6"/>
      <color theme="1"/>
      <name val="Arial"/>
      <family val="2"/>
      <charset val="204"/>
    </font>
    <font>
      <b/>
      <i/>
      <u/>
      <sz val="14"/>
      <color theme="1"/>
      <name val="Arial"/>
      <family val="2"/>
      <charset val="204"/>
    </font>
    <font>
      <i/>
      <sz val="12"/>
      <color rgb="FF000000"/>
      <name val="Arial"/>
      <family val="2"/>
      <charset val="204"/>
    </font>
    <font>
      <b/>
      <i/>
      <u/>
      <sz val="12"/>
      <color rgb="FFFF0000"/>
      <name val="Arial"/>
      <family val="2"/>
      <charset val="204"/>
    </font>
    <font>
      <sz val="12"/>
      <color theme="0"/>
      <name val="Calibri"/>
      <family val="2"/>
    </font>
    <font>
      <sz val="12"/>
      <color theme="0"/>
      <name val="Arial"/>
      <family val="2"/>
      <charset val="204"/>
    </font>
    <font>
      <sz val="8"/>
      <color theme="0"/>
      <name val="Calibri"/>
      <family val="2"/>
    </font>
    <font>
      <sz val="12"/>
      <color rgb="FF0070C0"/>
      <name val="Arial"/>
      <family val="2"/>
      <charset val="204"/>
    </font>
    <font>
      <b/>
      <sz val="10"/>
      <color theme="0"/>
      <name val="Arial"/>
      <family val="2"/>
    </font>
    <font>
      <b/>
      <i/>
      <sz val="12"/>
      <color theme="0"/>
      <name val="Arial"/>
      <family val="2"/>
    </font>
    <font>
      <sz val="10"/>
      <color rgb="FF0070C0"/>
      <name val="Arial"/>
      <family val="2"/>
    </font>
    <font>
      <b/>
      <sz val="10"/>
      <color rgb="FF0070C0"/>
      <name val="Arial"/>
      <family val="2"/>
    </font>
    <font>
      <sz val="12"/>
      <color rgb="FF0070C0"/>
      <name val="Arial"/>
      <family val="2"/>
    </font>
    <font>
      <b/>
      <sz val="12"/>
      <color rgb="FF0070C0"/>
      <name val="Arial"/>
      <family val="2"/>
      <charset val="204"/>
    </font>
    <font>
      <b/>
      <sz val="10"/>
      <color rgb="FF0070C0"/>
      <name val="Arial"/>
      <family val="2"/>
      <charset val="204"/>
    </font>
    <font>
      <b/>
      <sz val="12"/>
      <color rgb="FFFF0000"/>
      <name val="Arial"/>
      <family val="2"/>
      <charset val="204"/>
    </font>
    <font>
      <sz val="8"/>
      <color rgb="FF000000"/>
      <name val="Arial"/>
      <family val="2"/>
    </font>
    <font>
      <sz val="8"/>
      <color rgb="FF000000"/>
      <name val="Bosch Office Sans"/>
    </font>
  </fonts>
  <fills count="41">
    <fill>
      <patternFill patternType="none"/>
    </fill>
    <fill>
      <patternFill patternType="gray125"/>
    </fill>
    <fill>
      <patternFill patternType="solid">
        <fgColor rgb="FFEFEFEF"/>
        <bgColor rgb="FFEFEFEF"/>
      </patternFill>
    </fill>
    <fill>
      <patternFill patternType="solid">
        <fgColor rgb="FFFF0000"/>
        <bgColor rgb="FFFF0000"/>
      </patternFill>
    </fill>
    <fill>
      <patternFill patternType="solid">
        <fgColor rgb="FFFFFFFF"/>
        <bgColor rgb="FFFFFFFF"/>
      </patternFill>
    </fill>
    <fill>
      <patternFill patternType="solid">
        <fgColor rgb="FFB7B7B7"/>
        <bgColor rgb="FFB7B7B7"/>
      </patternFill>
    </fill>
    <fill>
      <patternFill patternType="solid">
        <fgColor rgb="FFFFFF00"/>
        <bgColor rgb="FFFFFF00"/>
      </patternFill>
    </fill>
    <fill>
      <patternFill patternType="solid">
        <fgColor rgb="FF999999"/>
        <bgColor rgb="FF999999"/>
      </patternFill>
    </fill>
    <fill>
      <patternFill patternType="solid">
        <fgColor rgb="FFCCCCCC"/>
        <bgColor rgb="FFCCCCCC"/>
      </patternFill>
    </fill>
    <fill>
      <patternFill patternType="solid">
        <fgColor rgb="FF00B050"/>
        <bgColor rgb="FF00B050"/>
      </patternFill>
    </fill>
    <fill>
      <patternFill patternType="solid">
        <fgColor rgb="FF244061"/>
        <bgColor rgb="FF244061"/>
      </patternFill>
    </fill>
    <fill>
      <patternFill patternType="solid">
        <fgColor rgb="FFFFC000"/>
        <bgColor rgb="FFFFC000"/>
      </patternFill>
    </fill>
    <fill>
      <patternFill patternType="solid">
        <fgColor rgb="FFFFFFCC"/>
        <bgColor rgb="FFFFFFCC"/>
      </patternFill>
    </fill>
    <fill>
      <patternFill patternType="solid">
        <fgColor theme="1"/>
        <bgColor theme="1"/>
      </patternFill>
    </fill>
    <fill>
      <patternFill patternType="solid">
        <fgColor theme="5"/>
        <bgColor theme="5"/>
      </patternFill>
    </fill>
    <fill>
      <patternFill patternType="solid">
        <fgColor rgb="FFE36C09"/>
        <bgColor rgb="FFE36C09"/>
      </patternFill>
    </fill>
    <fill>
      <patternFill patternType="solid">
        <fgColor theme="4"/>
        <bgColor theme="4"/>
      </patternFill>
    </fill>
    <fill>
      <patternFill patternType="solid">
        <fgColor rgb="FFFFFF99"/>
        <bgColor rgb="FFFFFF99"/>
      </patternFill>
    </fill>
    <fill>
      <patternFill patternType="solid">
        <fgColor theme="7"/>
        <bgColor theme="7"/>
      </patternFill>
    </fill>
    <fill>
      <patternFill patternType="solid">
        <fgColor rgb="FFEEECE1"/>
        <bgColor rgb="FFEEECE1"/>
      </patternFill>
    </fill>
    <fill>
      <patternFill patternType="solid">
        <fgColor rgb="FF00B0F0"/>
        <bgColor rgb="FF00B0F0"/>
      </patternFill>
    </fill>
    <fill>
      <patternFill patternType="solid">
        <fgColor rgb="FFDBE5F1"/>
        <bgColor rgb="FFDBE5F1"/>
      </patternFill>
    </fill>
    <fill>
      <patternFill patternType="solid">
        <fgColor rgb="FFF2F2F2"/>
        <bgColor rgb="FFF2F2F2"/>
      </patternFill>
    </fill>
    <fill>
      <patternFill patternType="solid">
        <fgColor theme="0"/>
        <bgColor theme="0"/>
      </patternFill>
    </fill>
    <fill>
      <patternFill patternType="solid">
        <fgColor rgb="FF000000"/>
        <bgColor rgb="FF000000"/>
      </patternFill>
    </fill>
    <fill>
      <patternFill patternType="solid">
        <fgColor theme="4" tint="0.79998168889431442"/>
        <bgColor rgb="FFFFFF00"/>
      </patternFill>
    </fill>
    <fill>
      <patternFill patternType="solid">
        <fgColor theme="0"/>
        <bgColor indexed="64"/>
      </patternFill>
    </fill>
    <fill>
      <patternFill patternType="solid">
        <fgColor theme="1"/>
        <bgColor rgb="FF000000"/>
      </patternFill>
    </fill>
    <fill>
      <patternFill patternType="solid">
        <fgColor theme="1"/>
        <bgColor indexed="64"/>
      </patternFill>
    </fill>
    <fill>
      <patternFill patternType="solid">
        <fgColor theme="7"/>
        <bgColor theme="5"/>
      </patternFill>
    </fill>
    <fill>
      <patternFill patternType="solid">
        <fgColor theme="9" tint="-0.249977111117893"/>
        <bgColor theme="5"/>
      </patternFill>
    </fill>
    <fill>
      <patternFill patternType="solid">
        <fgColor rgb="FF0070C0"/>
        <bgColor theme="5"/>
      </patternFill>
    </fill>
    <fill>
      <patternFill patternType="solid">
        <fgColor theme="7"/>
        <bgColor rgb="FF5F497A"/>
      </patternFill>
    </fill>
    <fill>
      <patternFill patternType="solid">
        <fgColor rgb="FF0070C0"/>
        <bgColor theme="4"/>
      </patternFill>
    </fill>
    <fill>
      <patternFill patternType="solid">
        <fgColor rgb="FFFFFF00"/>
        <bgColor rgb="FFFFFFFF"/>
      </patternFill>
    </fill>
    <fill>
      <patternFill patternType="solid">
        <fgColor rgb="FFFFFF00"/>
        <bgColor indexed="64"/>
      </patternFill>
    </fill>
    <fill>
      <patternFill patternType="solid">
        <fgColor rgb="FFFFFF00"/>
        <bgColor theme="0"/>
      </patternFill>
    </fill>
    <fill>
      <patternFill patternType="solid">
        <fgColor theme="1"/>
        <bgColor rgb="FF999999"/>
      </patternFill>
    </fill>
    <fill>
      <patternFill patternType="solid">
        <fgColor rgb="FF00B0F0"/>
        <bgColor indexed="64"/>
      </patternFill>
    </fill>
    <fill>
      <patternFill patternType="solid">
        <fgColor theme="0"/>
        <bgColor rgb="FFFFFFFF"/>
      </patternFill>
    </fill>
    <fill>
      <patternFill patternType="solid">
        <fgColor theme="0"/>
        <bgColor rgb="FFFFFF00"/>
      </patternFill>
    </fill>
  </fills>
  <borders count="114">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style="medium">
        <color rgb="FF000000"/>
      </left>
      <right style="medium">
        <color rgb="FF000000"/>
      </right>
      <top/>
      <bottom/>
      <diagonal/>
    </border>
    <border>
      <left/>
      <right style="double">
        <color rgb="FF3F3F3F"/>
      </right>
      <top/>
      <bottom/>
      <diagonal/>
    </border>
    <border>
      <left style="double">
        <color rgb="FF3F3F3F"/>
      </left>
      <right style="double">
        <color rgb="FF3F3F3F"/>
      </right>
      <top/>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diagonal/>
    </border>
    <border>
      <left/>
      <right/>
      <top style="medium">
        <color rgb="FF000000"/>
      </top>
      <bottom/>
      <diagonal/>
    </border>
    <border>
      <left style="medium">
        <color rgb="FF000000"/>
      </left>
      <right/>
      <top/>
      <bottom style="thin">
        <color rgb="FF000000"/>
      </bottom>
      <diagonal/>
    </border>
    <border>
      <left/>
      <right/>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style="thin">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rgb="FF000000"/>
      </left>
      <right style="medium">
        <color indexed="64"/>
      </right>
      <top style="thin">
        <color rgb="FF000000"/>
      </top>
      <bottom style="thin">
        <color rgb="FF000000"/>
      </bottom>
      <diagonal/>
    </border>
    <border>
      <left style="medium">
        <color indexed="64"/>
      </left>
      <right/>
      <top/>
      <bottom style="medium">
        <color indexed="64"/>
      </bottom>
      <diagonal/>
    </border>
    <border>
      <left/>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medium">
        <color indexed="64"/>
      </right>
      <top/>
      <bottom style="thin">
        <color rgb="FF000000"/>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0">
    <xf numFmtId="165" fontId="0" fillId="0" borderId="0"/>
    <xf numFmtId="164" fontId="143" fillId="0" borderId="0" applyFont="0" applyFill="0" applyBorder="0" applyAlignment="0" applyProtection="0"/>
    <xf numFmtId="9" fontId="144" fillId="0" borderId="0" applyFont="0" applyFill="0" applyBorder="0" applyAlignment="0" applyProtection="0"/>
    <xf numFmtId="165" fontId="165" fillId="0" borderId="0" applyNumberFormat="0" applyFill="0" applyBorder="0" applyAlignment="0" applyProtection="0"/>
    <xf numFmtId="44" fontId="173" fillId="0" borderId="0" applyFont="0" applyFill="0" applyBorder="0" applyAlignment="0" applyProtection="0"/>
    <xf numFmtId="165" fontId="145" fillId="0" borderId="29"/>
    <xf numFmtId="164" fontId="143" fillId="0" borderId="29" applyFont="0" applyFill="0" applyBorder="0" applyAlignment="0" applyProtection="0"/>
    <xf numFmtId="9" fontId="143" fillId="0" borderId="29" applyFont="0" applyFill="0" applyBorder="0" applyAlignment="0" applyProtection="0"/>
    <xf numFmtId="165" fontId="165" fillId="0" borderId="29" applyNumberFormat="0" applyFill="0" applyBorder="0" applyAlignment="0" applyProtection="0"/>
    <xf numFmtId="44" fontId="145" fillId="0" borderId="29" applyFont="0" applyFill="0" applyBorder="0" applyAlignment="0" applyProtection="0"/>
  </cellStyleXfs>
  <cellXfs count="788">
    <xf numFmtId="165" fontId="0" fillId="0" borderId="0" xfId="0"/>
    <xf numFmtId="0" fontId="1" fillId="0" borderId="0" xfId="0" applyNumberFormat="1" applyFont="1"/>
    <xf numFmtId="0" fontId="2" fillId="0" borderId="0" xfId="0" applyNumberFormat="1" applyFont="1"/>
    <xf numFmtId="0" fontId="3" fillId="0" borderId="0" xfId="0" applyNumberFormat="1" applyFont="1"/>
    <xf numFmtId="0" fontId="4" fillId="0" borderId="0" xfId="0" applyNumberFormat="1" applyFont="1"/>
    <xf numFmtId="0" fontId="5" fillId="2" borderId="1" xfId="0" applyNumberFormat="1" applyFont="1" applyFill="1" applyBorder="1"/>
    <xf numFmtId="165" fontId="10" fillId="0" borderId="4" xfId="0" applyFont="1" applyBorder="1" applyAlignment="1">
      <alignment wrapText="1"/>
    </xf>
    <xf numFmtId="165" fontId="8" fillId="3" borderId="4" xfId="0" applyFont="1" applyFill="1" applyBorder="1" applyAlignment="1">
      <alignment wrapText="1"/>
    </xf>
    <xf numFmtId="165" fontId="8" fillId="0" borderId="4" xfId="0" applyFont="1" applyBorder="1" applyAlignment="1">
      <alignment wrapText="1"/>
    </xf>
    <xf numFmtId="165" fontId="14" fillId="0" borderId="4" xfId="0" applyFont="1" applyBorder="1"/>
    <xf numFmtId="2" fontId="15" fillId="0" borderId="4" xfId="0" applyNumberFormat="1" applyFont="1" applyBorder="1" applyAlignment="1">
      <alignment horizontal="right" wrapText="1"/>
    </xf>
    <xf numFmtId="0" fontId="1" fillId="0" borderId="4" xfId="0" applyNumberFormat="1" applyFont="1" applyBorder="1"/>
    <xf numFmtId="166" fontId="0" fillId="6" borderId="4" xfId="0" applyNumberFormat="1" applyFill="1" applyBorder="1"/>
    <xf numFmtId="165" fontId="14" fillId="7" borderId="4" xfId="0" applyFont="1" applyFill="1" applyBorder="1"/>
    <xf numFmtId="167" fontId="21" fillId="7" borderId="4" xfId="0" applyNumberFormat="1" applyFont="1" applyFill="1" applyBorder="1"/>
    <xf numFmtId="2" fontId="21" fillId="7" borderId="4" xfId="0" applyNumberFormat="1" applyFont="1" applyFill="1" applyBorder="1"/>
    <xf numFmtId="0" fontId="14" fillId="7" borderId="1" xfId="0" applyNumberFormat="1" applyFont="1" applyFill="1" applyBorder="1"/>
    <xf numFmtId="165" fontId="14" fillId="5" borderId="4" xfId="0" applyFont="1" applyFill="1" applyBorder="1"/>
    <xf numFmtId="167" fontId="21" fillId="5" borderId="4" xfId="0" applyNumberFormat="1" applyFont="1" applyFill="1" applyBorder="1"/>
    <xf numFmtId="0" fontId="14" fillId="5" borderId="1" xfId="0" applyNumberFormat="1" applyFont="1" applyFill="1" applyBorder="1"/>
    <xf numFmtId="167" fontId="1" fillId="5" borderId="4" xfId="0" applyNumberFormat="1" applyFont="1" applyFill="1" applyBorder="1"/>
    <xf numFmtId="165" fontId="14" fillId="8" borderId="4" xfId="0" applyFont="1" applyFill="1" applyBorder="1"/>
    <xf numFmtId="167" fontId="1" fillId="8" borderId="4" xfId="0" applyNumberFormat="1" applyFont="1" applyFill="1" applyBorder="1"/>
    <xf numFmtId="0" fontId="14" fillId="8" borderId="1" xfId="0" applyNumberFormat="1" applyFont="1" applyFill="1" applyBorder="1"/>
    <xf numFmtId="0" fontId="1" fillId="5" borderId="1" xfId="0" applyNumberFormat="1" applyFont="1" applyFill="1" applyBorder="1"/>
    <xf numFmtId="0" fontId="16" fillId="5" borderId="1" xfId="0" applyNumberFormat="1" applyFont="1" applyFill="1" applyBorder="1"/>
    <xf numFmtId="0" fontId="5" fillId="5" borderId="1" xfId="0" applyNumberFormat="1" applyFont="1" applyFill="1" applyBorder="1"/>
    <xf numFmtId="0" fontId="4" fillId="5" borderId="1" xfId="0" applyNumberFormat="1" applyFont="1" applyFill="1" applyBorder="1"/>
    <xf numFmtId="165" fontId="0" fillId="0" borderId="4" xfId="0" applyBorder="1" applyAlignment="1">
      <alignment wrapText="1"/>
    </xf>
    <xf numFmtId="165" fontId="0" fillId="0" borderId="0" xfId="0" applyAlignment="1">
      <alignment wrapText="1"/>
    </xf>
    <xf numFmtId="0" fontId="1" fillId="0" borderId="4" xfId="0" applyNumberFormat="1" applyFont="1" applyBorder="1" applyAlignment="1">
      <alignment wrapText="1"/>
    </xf>
    <xf numFmtId="165" fontId="10" fillId="0" borderId="0" xfId="0" applyFont="1"/>
    <xf numFmtId="165" fontId="14" fillId="0" borderId="9" xfId="0" applyFont="1" applyBorder="1"/>
    <xf numFmtId="165" fontId="14" fillId="0" borderId="0" xfId="0" applyFont="1"/>
    <xf numFmtId="165" fontId="14" fillId="0" borderId="10" xfId="0" applyFont="1" applyBorder="1"/>
    <xf numFmtId="165" fontId="14" fillId="0" borderId="6" xfId="0" applyFont="1" applyBorder="1"/>
    <xf numFmtId="165" fontId="14" fillId="0" borderId="7" xfId="0" applyFont="1" applyBorder="1"/>
    <xf numFmtId="165" fontId="14" fillId="0" borderId="8" xfId="0" applyFont="1" applyBorder="1"/>
    <xf numFmtId="165" fontId="10" fillId="0" borderId="4" xfId="0" applyFont="1" applyBorder="1"/>
    <xf numFmtId="9" fontId="10" fillId="0" borderId="4" xfId="0" applyNumberFormat="1" applyFont="1" applyBorder="1"/>
    <xf numFmtId="165" fontId="14" fillId="0" borderId="17" xfId="0" applyFont="1" applyBorder="1"/>
    <xf numFmtId="165" fontId="14" fillId="0" borderId="18" xfId="0" applyFont="1" applyBorder="1"/>
    <xf numFmtId="165" fontId="14" fillId="0" borderId="19" xfId="0" applyFont="1" applyBorder="1"/>
    <xf numFmtId="165" fontId="27" fillId="0" borderId="4" xfId="0" applyFont="1" applyBorder="1"/>
    <xf numFmtId="9" fontId="0" fillId="0" borderId="0" xfId="0" applyNumberFormat="1"/>
    <xf numFmtId="165" fontId="14" fillId="0" borderId="0" xfId="0" applyFont="1" applyAlignment="1">
      <alignment vertical="top" wrapText="1"/>
    </xf>
    <xf numFmtId="0" fontId="14" fillId="0" borderId="4" xfId="0" applyNumberFormat="1" applyFont="1" applyBorder="1" applyAlignment="1">
      <alignment horizontal="right"/>
    </xf>
    <xf numFmtId="9" fontId="14" fillId="0" borderId="4" xfId="0" applyNumberFormat="1" applyFont="1" applyBorder="1" applyAlignment="1">
      <alignment horizontal="right"/>
    </xf>
    <xf numFmtId="3" fontId="10" fillId="0" borderId="4" xfId="0" applyNumberFormat="1" applyFont="1" applyBorder="1" applyAlignment="1">
      <alignment horizontal="right"/>
    </xf>
    <xf numFmtId="0" fontId="6" fillId="0" borderId="4" xfId="0" applyNumberFormat="1" applyFont="1" applyBorder="1" applyAlignment="1">
      <alignment horizontal="right"/>
    </xf>
    <xf numFmtId="0" fontId="30" fillId="0" borderId="4" xfId="0" applyNumberFormat="1" applyFont="1" applyBorder="1" applyAlignment="1">
      <alignment horizontal="center"/>
    </xf>
    <xf numFmtId="0" fontId="30" fillId="0" borderId="4" xfId="0" applyNumberFormat="1" applyFont="1" applyBorder="1" applyAlignment="1">
      <alignment horizontal="right"/>
    </xf>
    <xf numFmtId="0" fontId="32" fillId="0" borderId="4" xfId="0" applyNumberFormat="1" applyFont="1" applyBorder="1" applyAlignment="1">
      <alignment horizontal="right"/>
    </xf>
    <xf numFmtId="0" fontId="16" fillId="0" borderId="4" xfId="0" applyNumberFormat="1" applyFont="1" applyBorder="1" applyAlignment="1">
      <alignment horizontal="right"/>
    </xf>
    <xf numFmtId="165" fontId="33" fillId="0" borderId="0" xfId="0" applyFont="1" applyAlignment="1">
      <alignment horizontal="center"/>
    </xf>
    <xf numFmtId="165" fontId="34" fillId="0" borderId="0" xfId="0" applyFont="1" applyAlignment="1">
      <alignment horizontal="right"/>
    </xf>
    <xf numFmtId="165" fontId="14" fillId="6" borderId="1" xfId="0" applyFont="1" applyFill="1" applyBorder="1" applyAlignment="1">
      <alignment horizontal="right"/>
    </xf>
    <xf numFmtId="3" fontId="16" fillId="11" borderId="25" xfId="0" applyNumberFormat="1" applyFont="1" applyFill="1" applyBorder="1" applyAlignment="1">
      <alignment horizontal="center"/>
    </xf>
    <xf numFmtId="3" fontId="38" fillId="0" borderId="28" xfId="0" applyNumberFormat="1" applyFont="1" applyBorder="1" applyAlignment="1">
      <alignment horizontal="left"/>
    </xf>
    <xf numFmtId="3" fontId="16" fillId="0" borderId="0" xfId="0" applyNumberFormat="1" applyFont="1" applyAlignment="1">
      <alignment horizontal="center"/>
    </xf>
    <xf numFmtId="3" fontId="16" fillId="0" borderId="0" xfId="0" applyNumberFormat="1" applyFont="1"/>
    <xf numFmtId="168" fontId="16" fillId="11" borderId="30" xfId="0" applyNumberFormat="1" applyFont="1" applyFill="1" applyBorder="1" applyAlignment="1">
      <alignment horizontal="center"/>
    </xf>
    <xf numFmtId="3" fontId="40" fillId="13" borderId="31" xfId="0" applyNumberFormat="1" applyFont="1" applyFill="1" applyBorder="1" applyAlignment="1">
      <alignment horizontal="center"/>
    </xf>
    <xf numFmtId="3" fontId="40" fillId="13" borderId="32" xfId="0" applyNumberFormat="1" applyFont="1" applyFill="1" applyBorder="1" applyAlignment="1">
      <alignment horizontal="right"/>
    </xf>
    <xf numFmtId="3" fontId="41" fillId="13" borderId="32" xfId="0" applyNumberFormat="1" applyFont="1" applyFill="1" applyBorder="1" applyAlignment="1">
      <alignment horizontal="center"/>
    </xf>
    <xf numFmtId="3" fontId="42" fillId="14" borderId="34" xfId="0" applyNumberFormat="1" applyFont="1" applyFill="1" applyBorder="1"/>
    <xf numFmtId="3" fontId="42" fillId="14" borderId="35" xfId="0" applyNumberFormat="1" applyFont="1" applyFill="1" applyBorder="1" applyAlignment="1">
      <alignment horizontal="center"/>
    </xf>
    <xf numFmtId="3" fontId="42" fillId="15" borderId="35" xfId="0" applyNumberFormat="1" applyFont="1" applyFill="1" applyBorder="1"/>
    <xf numFmtId="3" fontId="42" fillId="15" borderId="35" xfId="0" applyNumberFormat="1" applyFont="1" applyFill="1" applyBorder="1" applyAlignment="1">
      <alignment horizontal="center"/>
    </xf>
    <xf numFmtId="3" fontId="42" fillId="16" borderId="35" xfId="0" applyNumberFormat="1" applyFont="1" applyFill="1" applyBorder="1"/>
    <xf numFmtId="3" fontId="43" fillId="16" borderId="36" xfId="0" applyNumberFormat="1" applyFont="1" applyFill="1" applyBorder="1" applyAlignment="1">
      <alignment horizontal="center"/>
    </xf>
    <xf numFmtId="3" fontId="8" fillId="0" borderId="0" xfId="0" applyNumberFormat="1" applyFont="1" applyAlignment="1">
      <alignment horizontal="center"/>
    </xf>
    <xf numFmtId="3" fontId="44" fillId="13" borderId="37" xfId="0" applyNumberFormat="1" applyFont="1" applyFill="1" applyBorder="1" applyAlignment="1">
      <alignment horizontal="left"/>
    </xf>
    <xf numFmtId="3" fontId="44" fillId="13" borderId="1" xfId="0" applyNumberFormat="1" applyFont="1" applyFill="1" applyBorder="1"/>
    <xf numFmtId="9" fontId="44" fillId="13" borderId="38" xfId="0" applyNumberFormat="1" applyFont="1" applyFill="1" applyBorder="1"/>
    <xf numFmtId="3" fontId="11" fillId="0" borderId="0" xfId="0" applyNumberFormat="1" applyFont="1"/>
    <xf numFmtId="3" fontId="11" fillId="0" borderId="0" xfId="0" applyNumberFormat="1" applyFont="1" applyAlignment="1">
      <alignment horizontal="center"/>
    </xf>
    <xf numFmtId="3" fontId="11" fillId="0" borderId="15" xfId="0" applyNumberFormat="1" applyFont="1" applyBorder="1"/>
    <xf numFmtId="0" fontId="8" fillId="17" borderId="39" xfId="0" applyNumberFormat="1" applyFont="1" applyFill="1" applyBorder="1" applyAlignment="1">
      <alignment vertical="center"/>
    </xf>
    <xf numFmtId="44" fontId="45" fillId="14" borderId="40" xfId="0" applyNumberFormat="1" applyFont="1" applyFill="1" applyBorder="1" applyAlignment="1">
      <alignment horizontal="center"/>
    </xf>
    <xf numFmtId="44" fontId="46" fillId="15" borderId="40" xfId="0" applyNumberFormat="1" applyFont="1" applyFill="1" applyBorder="1" applyAlignment="1">
      <alignment horizontal="center"/>
    </xf>
    <xf numFmtId="3" fontId="48" fillId="16" borderId="41" xfId="0" applyNumberFormat="1" applyFont="1" applyFill="1" applyBorder="1" applyAlignment="1">
      <alignment horizontal="center"/>
    </xf>
    <xf numFmtId="0" fontId="8" fillId="17" borderId="42" xfId="0" applyNumberFormat="1" applyFont="1" applyFill="1" applyBorder="1" applyAlignment="1">
      <alignment vertical="center"/>
    </xf>
    <xf numFmtId="44" fontId="49" fillId="14" borderId="43" xfId="0" applyNumberFormat="1" applyFont="1" applyFill="1" applyBorder="1" applyAlignment="1">
      <alignment horizontal="center"/>
    </xf>
    <xf numFmtId="44" fontId="48" fillId="14" borderId="43" xfId="0" applyNumberFormat="1" applyFont="1" applyFill="1" applyBorder="1" applyAlignment="1">
      <alignment horizontal="center"/>
    </xf>
    <xf numFmtId="44" fontId="48" fillId="15" borderId="43" xfId="0" applyNumberFormat="1" applyFont="1" applyFill="1" applyBorder="1" applyAlignment="1">
      <alignment horizontal="center"/>
    </xf>
    <xf numFmtId="3" fontId="48" fillId="16" borderId="44" xfId="0" applyNumberFormat="1" applyFont="1" applyFill="1" applyBorder="1" applyAlignment="1">
      <alignment horizontal="center"/>
    </xf>
    <xf numFmtId="3" fontId="11" fillId="0" borderId="5" xfId="0" applyNumberFormat="1" applyFont="1" applyBorder="1"/>
    <xf numFmtId="3" fontId="48" fillId="14" borderId="43" xfId="0" applyNumberFormat="1" applyFont="1" applyFill="1" applyBorder="1" applyAlignment="1">
      <alignment horizontal="center"/>
    </xf>
    <xf numFmtId="3" fontId="48" fillId="15" borderId="43" xfId="0" applyNumberFormat="1" applyFont="1" applyFill="1" applyBorder="1" applyAlignment="1">
      <alignment horizontal="center"/>
    </xf>
    <xf numFmtId="44" fontId="48" fillId="16" borderId="43" xfId="0" applyNumberFormat="1" applyFont="1" applyFill="1" applyBorder="1" applyAlignment="1">
      <alignment horizontal="center"/>
    </xf>
    <xf numFmtId="3" fontId="11" fillId="0" borderId="5" xfId="0" applyNumberFormat="1" applyFont="1" applyBorder="1" applyAlignment="1">
      <alignment horizontal="center"/>
    </xf>
    <xf numFmtId="0" fontId="8" fillId="17" borderId="45" xfId="0" applyNumberFormat="1" applyFont="1" applyFill="1" applyBorder="1" applyAlignment="1">
      <alignment vertical="center"/>
    </xf>
    <xf numFmtId="44" fontId="48" fillId="14" borderId="46" xfId="0" applyNumberFormat="1" applyFont="1" applyFill="1" applyBorder="1" applyAlignment="1">
      <alignment horizontal="center"/>
    </xf>
    <xf numFmtId="44" fontId="48" fillId="15" borderId="46" xfId="0" applyNumberFormat="1" applyFont="1" applyFill="1" applyBorder="1" applyAlignment="1">
      <alignment horizontal="center"/>
    </xf>
    <xf numFmtId="44" fontId="48" fillId="16" borderId="46" xfId="0" applyNumberFormat="1" applyFont="1" applyFill="1" applyBorder="1" applyAlignment="1">
      <alignment horizontal="center"/>
    </xf>
    <xf numFmtId="3" fontId="48" fillId="16" borderId="47" xfId="0" applyNumberFormat="1" applyFont="1" applyFill="1" applyBorder="1" applyAlignment="1">
      <alignment horizontal="center"/>
    </xf>
    <xf numFmtId="3" fontId="44" fillId="13" borderId="48" xfId="0" applyNumberFormat="1" applyFont="1" applyFill="1" applyBorder="1" applyAlignment="1">
      <alignment horizontal="left"/>
    </xf>
    <xf numFmtId="3" fontId="44" fillId="13" borderId="49" xfId="0" applyNumberFormat="1" applyFont="1" applyFill="1" applyBorder="1"/>
    <xf numFmtId="9" fontId="44" fillId="13" borderId="50" xfId="0" applyNumberFormat="1" applyFont="1" applyFill="1" applyBorder="1"/>
    <xf numFmtId="3" fontId="40" fillId="18" borderId="51" xfId="0" applyNumberFormat="1" applyFont="1" applyFill="1" applyBorder="1"/>
    <xf numFmtId="3" fontId="40" fillId="18" borderId="35" xfId="0" applyNumberFormat="1" applyFont="1" applyFill="1" applyBorder="1" applyAlignment="1">
      <alignment horizontal="center"/>
    </xf>
    <xf numFmtId="3" fontId="40" fillId="18" borderId="36" xfId="0" applyNumberFormat="1" applyFont="1" applyFill="1" applyBorder="1" applyAlignment="1">
      <alignment horizontal="center"/>
    </xf>
    <xf numFmtId="3" fontId="50" fillId="19" borderId="34" xfId="0" applyNumberFormat="1" applyFont="1" applyFill="1" applyBorder="1" applyAlignment="1">
      <alignment horizontal="center"/>
    </xf>
    <xf numFmtId="3" fontId="11" fillId="19" borderId="35" xfId="0" applyNumberFormat="1" applyFont="1" applyFill="1" applyBorder="1" applyAlignment="1">
      <alignment horizontal="center"/>
    </xf>
    <xf numFmtId="3" fontId="11" fillId="19" borderId="36" xfId="0" applyNumberFormat="1" applyFont="1" applyFill="1" applyBorder="1" applyAlignment="1">
      <alignment horizontal="center"/>
    </xf>
    <xf numFmtId="3" fontId="51" fillId="0" borderId="0" xfId="0" applyNumberFormat="1" applyFont="1" applyAlignment="1">
      <alignment horizontal="center"/>
    </xf>
    <xf numFmtId="3" fontId="51" fillId="0" borderId="10" xfId="0" applyNumberFormat="1" applyFont="1" applyBorder="1" applyAlignment="1">
      <alignment horizontal="center"/>
    </xf>
    <xf numFmtId="3" fontId="13" fillId="6" borderId="55" xfId="0" applyNumberFormat="1" applyFont="1" applyFill="1" applyBorder="1"/>
    <xf numFmtId="3" fontId="53" fillId="0" borderId="3" xfId="0" applyNumberFormat="1" applyFont="1" applyBorder="1" applyAlignment="1">
      <alignment horizontal="center"/>
    </xf>
    <xf numFmtId="40" fontId="54" fillId="19" borderId="37" xfId="0" applyNumberFormat="1" applyFont="1" applyFill="1" applyBorder="1" applyAlignment="1">
      <alignment horizontal="center"/>
    </xf>
    <xf numFmtId="3" fontId="55" fillId="19" borderId="1" xfId="0" applyNumberFormat="1" applyFont="1" applyFill="1" applyBorder="1" applyAlignment="1">
      <alignment horizontal="center"/>
    </xf>
    <xf numFmtId="9" fontId="56" fillId="19" borderId="1" xfId="0" applyNumberFormat="1" applyFont="1" applyFill="1" applyBorder="1" applyAlignment="1">
      <alignment horizontal="center"/>
    </xf>
    <xf numFmtId="3" fontId="57" fillId="19" borderId="38" xfId="0" applyNumberFormat="1" applyFont="1" applyFill="1" applyBorder="1" applyAlignment="1">
      <alignment horizontal="center"/>
    </xf>
    <xf numFmtId="3" fontId="50" fillId="19" borderId="1" xfId="0" applyNumberFormat="1" applyFont="1" applyFill="1" applyBorder="1" applyAlignment="1">
      <alignment horizontal="center"/>
    </xf>
    <xf numFmtId="3" fontId="16" fillId="19" borderId="1" xfId="0" applyNumberFormat="1" applyFont="1" applyFill="1" applyBorder="1" applyAlignment="1">
      <alignment horizontal="center"/>
    </xf>
    <xf numFmtId="3" fontId="16" fillId="19" borderId="38" xfId="0" applyNumberFormat="1" applyFont="1" applyFill="1" applyBorder="1" applyAlignment="1">
      <alignment horizontal="center"/>
    </xf>
    <xf numFmtId="3" fontId="13" fillId="6" borderId="56" xfId="0" applyNumberFormat="1" applyFont="1" applyFill="1" applyBorder="1"/>
    <xf numFmtId="3" fontId="16" fillId="0" borderId="10" xfId="0" applyNumberFormat="1" applyFont="1" applyBorder="1" applyAlignment="1">
      <alignment horizontal="center"/>
    </xf>
    <xf numFmtId="3" fontId="50" fillId="19" borderId="37" xfId="0" applyNumberFormat="1" applyFont="1" applyFill="1" applyBorder="1" applyAlignment="1">
      <alignment horizontal="center"/>
    </xf>
    <xf numFmtId="3" fontId="11" fillId="0" borderId="57" xfId="0" applyNumberFormat="1" applyFont="1" applyBorder="1"/>
    <xf numFmtId="3" fontId="16" fillId="0" borderId="4" xfId="0" applyNumberFormat="1" applyFont="1" applyBorder="1" applyAlignment="1">
      <alignment horizontal="center"/>
    </xf>
    <xf numFmtId="3" fontId="11" fillId="0" borderId="55" xfId="0" applyNumberFormat="1" applyFont="1" applyBorder="1"/>
    <xf numFmtId="3" fontId="11" fillId="0" borderId="9" xfId="0" applyNumberFormat="1" applyFont="1" applyBorder="1"/>
    <xf numFmtId="40" fontId="50" fillId="19" borderId="37" xfId="0" applyNumberFormat="1" applyFont="1" applyFill="1" applyBorder="1" applyAlignment="1">
      <alignment horizontal="center"/>
    </xf>
    <xf numFmtId="3" fontId="58" fillId="0" borderId="0" xfId="0" applyNumberFormat="1" applyFont="1" applyAlignment="1">
      <alignment horizontal="center"/>
    </xf>
    <xf numFmtId="3" fontId="59" fillId="0" borderId="0" xfId="0" applyNumberFormat="1" applyFont="1"/>
    <xf numFmtId="3" fontId="16" fillId="0" borderId="9" xfId="0" applyNumberFormat="1" applyFont="1" applyBorder="1"/>
    <xf numFmtId="44" fontId="16" fillId="0" borderId="4" xfId="0" applyNumberFormat="1" applyFont="1" applyBorder="1" applyAlignment="1">
      <alignment horizontal="center"/>
    </xf>
    <xf numFmtId="3" fontId="60" fillId="0" borderId="57" xfId="0" applyNumberFormat="1" applyFont="1" applyBorder="1"/>
    <xf numFmtId="44" fontId="61" fillId="0" borderId="20" xfId="0" applyNumberFormat="1" applyFont="1" applyBorder="1" applyAlignment="1">
      <alignment horizontal="center"/>
    </xf>
    <xf numFmtId="44" fontId="62" fillId="0" borderId="59" xfId="0" applyNumberFormat="1" applyFont="1" applyBorder="1" applyAlignment="1">
      <alignment horizontal="center"/>
    </xf>
    <xf numFmtId="44" fontId="16" fillId="0" borderId="0" xfId="0" applyNumberFormat="1" applyFont="1" applyAlignment="1">
      <alignment horizontal="center"/>
    </xf>
    <xf numFmtId="44" fontId="16" fillId="0" borderId="10" xfId="0" applyNumberFormat="1" applyFont="1" applyBorder="1" applyAlignment="1">
      <alignment horizontal="center"/>
    </xf>
    <xf numFmtId="44" fontId="16" fillId="0" borderId="58" xfId="0" applyNumberFormat="1" applyFont="1" applyBorder="1" applyAlignment="1">
      <alignment horizontal="center"/>
    </xf>
    <xf numFmtId="3" fontId="63" fillId="0" borderId="9" xfId="0" applyNumberFormat="1" applyFont="1" applyBorder="1"/>
    <xf numFmtId="44" fontId="64" fillId="0" borderId="0" xfId="0" applyNumberFormat="1" applyFont="1" applyAlignment="1">
      <alignment horizontal="center"/>
    </xf>
    <xf numFmtId="44" fontId="65" fillId="0" borderId="10" xfId="0" applyNumberFormat="1" applyFont="1" applyBorder="1" applyAlignment="1">
      <alignment horizontal="center"/>
    </xf>
    <xf numFmtId="3" fontId="66" fillId="19" borderId="1" xfId="0" applyNumberFormat="1" applyFont="1" applyFill="1" applyBorder="1" applyAlignment="1">
      <alignment horizontal="center"/>
    </xf>
    <xf numFmtId="3" fontId="67" fillId="19" borderId="38" xfId="0" applyNumberFormat="1" applyFont="1" applyFill="1" applyBorder="1" applyAlignment="1">
      <alignment horizontal="center"/>
    </xf>
    <xf numFmtId="44" fontId="16" fillId="0" borderId="2" xfId="0" applyNumberFormat="1" applyFont="1" applyBorder="1" applyAlignment="1">
      <alignment horizontal="center"/>
    </xf>
    <xf numFmtId="40" fontId="68" fillId="19" borderId="60" xfId="0" applyNumberFormat="1" applyFont="1" applyFill="1" applyBorder="1" applyAlignment="1">
      <alignment horizontal="center"/>
    </xf>
    <xf numFmtId="3" fontId="69" fillId="19" borderId="61" xfId="0" applyNumberFormat="1" applyFont="1" applyFill="1" applyBorder="1" applyAlignment="1">
      <alignment horizontal="center"/>
    </xf>
    <xf numFmtId="9" fontId="70" fillId="19" borderId="61" xfId="0" applyNumberFormat="1" applyFont="1" applyFill="1" applyBorder="1" applyAlignment="1">
      <alignment horizontal="center"/>
    </xf>
    <xf numFmtId="3" fontId="71" fillId="19" borderId="62" xfId="0" applyNumberFormat="1" applyFont="1" applyFill="1" applyBorder="1" applyAlignment="1">
      <alignment horizontal="center"/>
    </xf>
    <xf numFmtId="44" fontId="72" fillId="0" borderId="14" xfId="0" applyNumberFormat="1" applyFont="1" applyBorder="1" applyAlignment="1">
      <alignment horizontal="center"/>
    </xf>
    <xf numFmtId="3" fontId="11" fillId="19" borderId="1" xfId="0" applyNumberFormat="1" applyFont="1" applyFill="1" applyBorder="1" applyAlignment="1">
      <alignment horizontal="center"/>
    </xf>
    <xf numFmtId="3" fontId="11" fillId="19" borderId="38" xfId="0" applyNumberFormat="1" applyFont="1" applyFill="1" applyBorder="1" applyAlignment="1">
      <alignment horizontal="center"/>
    </xf>
    <xf numFmtId="40" fontId="16" fillId="0" borderId="0" xfId="0" applyNumberFormat="1" applyFont="1" applyAlignment="1">
      <alignment horizontal="center"/>
    </xf>
    <xf numFmtId="9" fontId="16" fillId="0" borderId="4" xfId="0" applyNumberFormat="1" applyFont="1" applyBorder="1" applyAlignment="1">
      <alignment horizontal="center"/>
    </xf>
    <xf numFmtId="9" fontId="16" fillId="0" borderId="2" xfId="0" applyNumberFormat="1" applyFont="1" applyBorder="1" applyAlignment="1">
      <alignment horizontal="center"/>
    </xf>
    <xf numFmtId="9" fontId="73" fillId="19" borderId="37" xfId="0" applyNumberFormat="1" applyFont="1" applyFill="1" applyBorder="1" applyAlignment="1">
      <alignment horizontal="center"/>
    </xf>
    <xf numFmtId="9" fontId="11" fillId="19" borderId="38" xfId="0" applyNumberFormat="1" applyFont="1" applyFill="1" applyBorder="1" applyAlignment="1">
      <alignment horizontal="center"/>
    </xf>
    <xf numFmtId="9" fontId="74" fillId="0" borderId="20" xfId="0" applyNumberFormat="1" applyFont="1" applyBorder="1" applyAlignment="1">
      <alignment horizontal="center"/>
    </xf>
    <xf numFmtId="9" fontId="75" fillId="0" borderId="14" xfId="0" applyNumberFormat="1" applyFont="1" applyBorder="1" applyAlignment="1">
      <alignment horizontal="center"/>
    </xf>
    <xf numFmtId="9" fontId="76" fillId="19" borderId="1" xfId="0" applyNumberFormat="1" applyFont="1" applyFill="1" applyBorder="1" applyAlignment="1">
      <alignment horizontal="center"/>
    </xf>
    <xf numFmtId="9" fontId="77" fillId="19" borderId="38" xfId="0" applyNumberFormat="1" applyFont="1" applyFill="1" applyBorder="1" applyAlignment="1">
      <alignment horizontal="center"/>
    </xf>
    <xf numFmtId="3" fontId="78" fillId="0" borderId="63" xfId="0" applyNumberFormat="1" applyFont="1" applyBorder="1"/>
    <xf numFmtId="9" fontId="79" fillId="19" borderId="48" xfId="0" applyNumberFormat="1" applyFont="1" applyFill="1" applyBorder="1" applyAlignment="1">
      <alignment horizontal="center"/>
    </xf>
    <xf numFmtId="9" fontId="80" fillId="19" borderId="49" xfId="0" applyNumberFormat="1" applyFont="1" applyFill="1" applyBorder="1" applyAlignment="1">
      <alignment horizontal="center"/>
    </xf>
    <xf numFmtId="3" fontId="16" fillId="0" borderId="0" xfId="0" applyNumberFormat="1" applyFont="1" applyAlignment="1">
      <alignment horizontal="right"/>
    </xf>
    <xf numFmtId="9" fontId="11" fillId="0" borderId="0" xfId="0" applyNumberFormat="1" applyFont="1" applyAlignment="1">
      <alignment horizontal="center"/>
    </xf>
    <xf numFmtId="3" fontId="81" fillId="0" borderId="0" xfId="0" applyNumberFormat="1" applyFont="1" applyAlignment="1">
      <alignment horizontal="center"/>
    </xf>
    <xf numFmtId="3" fontId="81" fillId="0" borderId="10" xfId="0" applyNumberFormat="1" applyFont="1" applyBorder="1" applyAlignment="1">
      <alignment horizontal="center"/>
    </xf>
    <xf numFmtId="3" fontId="82" fillId="0" borderId="4" xfId="0" applyNumberFormat="1" applyFont="1" applyBorder="1" applyAlignment="1">
      <alignment horizontal="center"/>
    </xf>
    <xf numFmtId="40" fontId="16" fillId="0" borderId="10" xfId="0" applyNumberFormat="1" applyFont="1" applyBorder="1" applyAlignment="1">
      <alignment horizontal="center"/>
    </xf>
    <xf numFmtId="40" fontId="83" fillId="4" borderId="1" xfId="0" applyNumberFormat="1" applyFont="1" applyFill="1" applyBorder="1" applyAlignment="1">
      <alignment horizontal="center"/>
    </xf>
    <xf numFmtId="168" fontId="16" fillId="0" borderId="0" xfId="0" applyNumberFormat="1" applyFont="1" applyAlignment="1">
      <alignment horizontal="right"/>
    </xf>
    <xf numFmtId="168" fontId="84" fillId="0" borderId="0" xfId="0" applyNumberFormat="1" applyFont="1" applyAlignment="1">
      <alignment horizontal="center"/>
    </xf>
    <xf numFmtId="165" fontId="8" fillId="4" borderId="1" xfId="0" applyFont="1" applyFill="1" applyBorder="1"/>
    <xf numFmtId="165" fontId="83" fillId="4" borderId="1" xfId="0" applyFont="1" applyFill="1" applyBorder="1"/>
    <xf numFmtId="165" fontId="86" fillId="6" borderId="1" xfId="0" applyFont="1" applyFill="1" applyBorder="1"/>
    <xf numFmtId="165" fontId="8" fillId="6" borderId="64" xfId="0" applyFont="1" applyFill="1" applyBorder="1" applyAlignment="1">
      <alignment horizontal="center"/>
    </xf>
    <xf numFmtId="2" fontId="83" fillId="4" borderId="1" xfId="0" applyNumberFormat="1" applyFont="1" applyFill="1" applyBorder="1" applyAlignment="1">
      <alignment horizontal="center"/>
    </xf>
    <xf numFmtId="165" fontId="32" fillId="4" borderId="1" xfId="0" applyFont="1" applyFill="1" applyBorder="1"/>
    <xf numFmtId="165" fontId="8" fillId="4" borderId="1" xfId="0" applyFont="1" applyFill="1" applyBorder="1" applyAlignment="1">
      <alignment horizontal="center"/>
    </xf>
    <xf numFmtId="165" fontId="32" fillId="6" borderId="1" xfId="0" applyFont="1" applyFill="1" applyBorder="1"/>
    <xf numFmtId="1" fontId="87" fillId="6" borderId="64" xfId="0" applyNumberFormat="1" applyFont="1" applyFill="1" applyBorder="1" applyAlignment="1">
      <alignment horizontal="center"/>
    </xf>
    <xf numFmtId="165" fontId="32" fillId="20" borderId="1" xfId="0" applyFont="1" applyFill="1" applyBorder="1" applyAlignment="1">
      <alignment horizontal="center"/>
    </xf>
    <xf numFmtId="165" fontId="88" fillId="20" borderId="1" xfId="0" applyFont="1" applyFill="1" applyBorder="1" applyAlignment="1">
      <alignment horizontal="center"/>
    </xf>
    <xf numFmtId="165" fontId="88" fillId="20" borderId="1" xfId="0" applyFont="1" applyFill="1" applyBorder="1"/>
    <xf numFmtId="165" fontId="10" fillId="4" borderId="1" xfId="0" applyFont="1" applyFill="1" applyBorder="1"/>
    <xf numFmtId="38" fontId="8" fillId="4" borderId="1" xfId="0" applyNumberFormat="1" applyFont="1" applyFill="1" applyBorder="1"/>
    <xf numFmtId="1" fontId="15" fillId="0" borderId="0" xfId="0" applyNumberFormat="1" applyFont="1"/>
    <xf numFmtId="40" fontId="11" fillId="4" borderId="1" xfId="0" applyNumberFormat="1" applyFont="1" applyFill="1" applyBorder="1" applyAlignment="1">
      <alignment horizontal="center"/>
    </xf>
    <xf numFmtId="165" fontId="11" fillId="4" borderId="1" xfId="0" applyFont="1" applyFill="1" applyBorder="1"/>
    <xf numFmtId="9" fontId="15" fillId="0" borderId="0" xfId="0" applyNumberFormat="1" applyFont="1"/>
    <xf numFmtId="38" fontId="15" fillId="0" borderId="0" xfId="0" applyNumberFormat="1" applyFont="1"/>
    <xf numFmtId="170" fontId="15" fillId="0" borderId="0" xfId="0" applyNumberFormat="1" applyFont="1"/>
    <xf numFmtId="9" fontId="11" fillId="4" borderId="1" xfId="0" applyNumberFormat="1" applyFont="1" applyFill="1" applyBorder="1" applyAlignment="1">
      <alignment horizontal="center"/>
    </xf>
    <xf numFmtId="165" fontId="89" fillId="4" borderId="1" xfId="0" applyFont="1" applyFill="1" applyBorder="1"/>
    <xf numFmtId="38" fontId="83" fillId="4" borderId="1" xfId="0" applyNumberFormat="1" applyFont="1" applyFill="1" applyBorder="1" applyAlignment="1">
      <alignment horizontal="center"/>
    </xf>
    <xf numFmtId="165" fontId="91" fillId="21" borderId="60" xfId="0" applyFont="1" applyFill="1" applyBorder="1" applyAlignment="1">
      <alignment horizontal="center"/>
    </xf>
    <xf numFmtId="165" fontId="92" fillId="0" borderId="7" xfId="0" applyFont="1" applyBorder="1" applyAlignment="1">
      <alignment horizontal="center"/>
    </xf>
    <xf numFmtId="165" fontId="32" fillId="4" borderId="67" xfId="0" applyFont="1" applyFill="1" applyBorder="1" applyAlignment="1">
      <alignment horizontal="center"/>
    </xf>
    <xf numFmtId="165" fontId="15" fillId="0" borderId="15" xfId="0" applyFont="1" applyBorder="1"/>
    <xf numFmtId="165" fontId="15" fillId="0" borderId="15" xfId="0" applyFont="1" applyBorder="1" applyAlignment="1">
      <alignment horizontal="center"/>
    </xf>
    <xf numFmtId="165" fontId="93" fillId="22" borderId="69" xfId="0" applyFont="1" applyFill="1" applyBorder="1" applyAlignment="1">
      <alignment horizontal="center"/>
    </xf>
    <xf numFmtId="165" fontId="94" fillId="0" borderId="18" xfId="0" applyFont="1" applyBorder="1" applyAlignment="1">
      <alignment horizontal="center"/>
    </xf>
    <xf numFmtId="165" fontId="95" fillId="4" borderId="61" xfId="0" applyFont="1" applyFill="1" applyBorder="1" applyAlignment="1">
      <alignment horizontal="left"/>
    </xf>
    <xf numFmtId="40" fontId="87" fillId="4" borderId="1" xfId="0" applyNumberFormat="1" applyFont="1" applyFill="1" applyBorder="1" applyAlignment="1">
      <alignment horizontal="center"/>
    </xf>
    <xf numFmtId="165" fontId="15" fillId="4" borderId="1" xfId="0" applyFont="1" applyFill="1" applyBorder="1" applyAlignment="1">
      <alignment horizontal="center" wrapText="1"/>
    </xf>
    <xf numFmtId="40" fontId="96" fillId="4" borderId="1" xfId="0" applyNumberFormat="1" applyFont="1" applyFill="1" applyBorder="1" applyAlignment="1">
      <alignment horizontal="center"/>
    </xf>
    <xf numFmtId="2" fontId="8" fillId="4" borderId="1" xfId="0" applyNumberFormat="1" applyFont="1" applyFill="1" applyBorder="1"/>
    <xf numFmtId="40" fontId="8" fillId="4" borderId="1" xfId="0" applyNumberFormat="1" applyFont="1" applyFill="1" applyBorder="1"/>
    <xf numFmtId="40" fontId="83" fillId="6" borderId="1" xfId="0" applyNumberFormat="1" applyFont="1" applyFill="1" applyBorder="1" applyAlignment="1">
      <alignment horizontal="center"/>
    </xf>
    <xf numFmtId="40" fontId="97" fillId="6" borderId="1" xfId="0" applyNumberFormat="1" applyFont="1" applyFill="1" applyBorder="1"/>
    <xf numFmtId="40" fontId="8" fillId="6" borderId="1" xfId="0" applyNumberFormat="1" applyFont="1" applyFill="1" applyBorder="1"/>
    <xf numFmtId="38" fontId="8" fillId="6" borderId="1" xfId="0" applyNumberFormat="1" applyFont="1" applyFill="1" applyBorder="1"/>
    <xf numFmtId="40" fontId="88" fillId="6" borderId="1" xfId="0" applyNumberFormat="1" applyFont="1" applyFill="1" applyBorder="1"/>
    <xf numFmtId="40" fontId="8" fillId="23" borderId="1" xfId="0" applyNumberFormat="1" applyFont="1" applyFill="1" applyBorder="1"/>
    <xf numFmtId="40" fontId="88" fillId="4" borderId="1" xfId="0" applyNumberFormat="1" applyFont="1" applyFill="1" applyBorder="1"/>
    <xf numFmtId="40" fontId="8" fillId="4" borderId="1" xfId="0" applyNumberFormat="1" applyFont="1" applyFill="1" applyBorder="1" applyAlignment="1">
      <alignment horizontal="center"/>
    </xf>
    <xf numFmtId="40" fontId="8" fillId="23" borderId="1" xfId="0" applyNumberFormat="1" applyFont="1" applyFill="1" applyBorder="1" applyAlignment="1">
      <alignment horizontal="center"/>
    </xf>
    <xf numFmtId="38" fontId="8" fillId="23" borderId="1" xfId="0" applyNumberFormat="1" applyFont="1" applyFill="1" applyBorder="1"/>
    <xf numFmtId="165" fontId="83" fillId="4" borderId="1" xfId="0" applyFont="1" applyFill="1" applyBorder="1" applyAlignment="1">
      <alignment wrapText="1"/>
    </xf>
    <xf numFmtId="38" fontId="8" fillId="4" borderId="1" xfId="0" applyNumberFormat="1" applyFont="1" applyFill="1" applyBorder="1" applyAlignment="1">
      <alignment horizontal="center"/>
    </xf>
    <xf numFmtId="165" fontId="99" fillId="4" borderId="1" xfId="0" applyFont="1" applyFill="1" applyBorder="1" applyAlignment="1">
      <alignment horizontal="right"/>
    </xf>
    <xf numFmtId="40" fontId="100" fillId="4" borderId="1" xfId="0" applyNumberFormat="1" applyFont="1" applyFill="1" applyBorder="1"/>
    <xf numFmtId="40" fontId="44" fillId="14" borderId="1" xfId="0" applyNumberFormat="1" applyFont="1" applyFill="1" applyBorder="1"/>
    <xf numFmtId="40" fontId="11" fillId="4" borderId="1" xfId="0" applyNumberFormat="1" applyFont="1" applyFill="1" applyBorder="1"/>
    <xf numFmtId="1" fontId="8" fillId="4" borderId="1" xfId="0" applyNumberFormat="1" applyFont="1" applyFill="1" applyBorder="1"/>
    <xf numFmtId="40" fontId="101" fillId="6" borderId="1" xfId="0" applyNumberFormat="1" applyFont="1" applyFill="1" applyBorder="1" applyAlignment="1">
      <alignment horizontal="center"/>
    </xf>
    <xf numFmtId="165" fontId="8" fillId="6" borderId="1" xfId="0" applyFont="1" applyFill="1" applyBorder="1"/>
    <xf numFmtId="168" fontId="102" fillId="0" borderId="0" xfId="0" applyNumberFormat="1" applyFont="1" applyAlignment="1">
      <alignment horizontal="center"/>
    </xf>
    <xf numFmtId="165" fontId="104" fillId="6" borderId="1" xfId="0" applyFont="1" applyFill="1" applyBorder="1" applyAlignment="1">
      <alignment horizontal="center"/>
    </xf>
    <xf numFmtId="165" fontId="83" fillId="4" borderId="1" xfId="0" applyFont="1" applyFill="1" applyBorder="1" applyAlignment="1">
      <alignment horizontal="center"/>
    </xf>
    <xf numFmtId="165" fontId="105" fillId="6" borderId="1" xfId="0" applyFont="1" applyFill="1" applyBorder="1" applyAlignment="1">
      <alignment horizontal="center"/>
    </xf>
    <xf numFmtId="165" fontId="105" fillId="20" borderId="1" xfId="0" applyFont="1" applyFill="1" applyBorder="1" applyAlignment="1">
      <alignment horizontal="center"/>
    </xf>
    <xf numFmtId="165" fontId="105" fillId="20" borderId="1" xfId="0" applyFont="1" applyFill="1" applyBorder="1"/>
    <xf numFmtId="3" fontId="1" fillId="0" borderId="0" xfId="0" applyNumberFormat="1" applyFont="1"/>
    <xf numFmtId="165" fontId="16" fillId="0" borderId="0" xfId="0" applyFont="1"/>
    <xf numFmtId="38" fontId="11" fillId="4" borderId="1" xfId="0" applyNumberFormat="1" applyFont="1" applyFill="1" applyBorder="1"/>
    <xf numFmtId="38" fontId="16" fillId="0" borderId="0" xfId="0" applyNumberFormat="1" applyFont="1"/>
    <xf numFmtId="44" fontId="16" fillId="0" borderId="0" xfId="0" applyNumberFormat="1" applyFont="1"/>
    <xf numFmtId="40" fontId="15" fillId="0" borderId="0" xfId="0" applyNumberFormat="1" applyFont="1"/>
    <xf numFmtId="165" fontId="91" fillId="21" borderId="25" xfId="0" applyFont="1" applyFill="1" applyBorder="1" applyAlignment="1">
      <alignment horizontal="center"/>
    </xf>
    <xf numFmtId="165" fontId="107" fillId="0" borderId="7" xfId="0" applyFont="1" applyBorder="1" applyAlignment="1">
      <alignment horizontal="center"/>
    </xf>
    <xf numFmtId="165" fontId="32" fillId="4" borderId="70" xfId="0" applyFont="1" applyFill="1" applyBorder="1" applyAlignment="1">
      <alignment horizontal="center"/>
    </xf>
    <xf numFmtId="165" fontId="14" fillId="0" borderId="15" xfId="0" applyFont="1" applyBorder="1"/>
    <xf numFmtId="165" fontId="14" fillId="0" borderId="15" xfId="0" applyFont="1" applyBorder="1" applyAlignment="1">
      <alignment horizontal="center"/>
    </xf>
    <xf numFmtId="165" fontId="108" fillId="0" borderId="18" xfId="0" applyFont="1" applyBorder="1" applyAlignment="1">
      <alignment horizontal="center"/>
    </xf>
    <xf numFmtId="9" fontId="16" fillId="0" borderId="0" xfId="0" applyNumberFormat="1" applyFont="1"/>
    <xf numFmtId="165" fontId="111" fillId="20" borderId="1" xfId="0" applyFont="1" applyFill="1" applyBorder="1" applyAlignment="1">
      <alignment horizontal="center"/>
    </xf>
    <xf numFmtId="165" fontId="112" fillId="20" borderId="1" xfId="0" applyFont="1" applyFill="1" applyBorder="1" applyAlignment="1">
      <alignment horizontal="center"/>
    </xf>
    <xf numFmtId="165" fontId="112" fillId="20" borderId="1" xfId="0" applyFont="1" applyFill="1" applyBorder="1"/>
    <xf numFmtId="165" fontId="32" fillId="6" borderId="64" xfId="0" applyFont="1" applyFill="1" applyBorder="1" applyAlignment="1">
      <alignment horizontal="center"/>
    </xf>
    <xf numFmtId="165" fontId="101" fillId="6" borderId="64" xfId="0" applyFont="1" applyFill="1" applyBorder="1" applyAlignment="1">
      <alignment horizontal="center"/>
    </xf>
    <xf numFmtId="38" fontId="14" fillId="0" borderId="0" xfId="0" applyNumberFormat="1" applyFont="1"/>
    <xf numFmtId="165" fontId="15" fillId="0" borderId="0" xfId="0" applyFont="1"/>
    <xf numFmtId="165" fontId="15" fillId="0" borderId="6" xfId="0" applyFont="1" applyBorder="1"/>
    <xf numFmtId="165" fontId="88" fillId="0" borderId="7" xfId="0" applyFont="1" applyBorder="1"/>
    <xf numFmtId="165" fontId="15" fillId="0" borderId="7" xfId="0" applyFont="1" applyBorder="1"/>
    <xf numFmtId="165" fontId="114" fillId="0" borderId="7" xfId="0" applyFont="1" applyBorder="1"/>
    <xf numFmtId="165" fontId="15" fillId="0" borderId="8" xfId="0" applyFont="1" applyBorder="1"/>
    <xf numFmtId="165" fontId="15" fillId="0" borderId="9" xfId="0" applyFont="1" applyBorder="1"/>
    <xf numFmtId="165" fontId="15" fillId="0" borderId="4" xfId="0" applyFont="1" applyBorder="1"/>
    <xf numFmtId="165" fontId="15" fillId="0" borderId="10" xfId="0" applyFont="1" applyBorder="1"/>
    <xf numFmtId="165" fontId="8" fillId="0" borderId="4" xfId="0" applyFont="1" applyBorder="1" applyAlignment="1">
      <alignment vertical="center" wrapText="1"/>
    </xf>
    <xf numFmtId="40" fontId="8" fillId="0" borderId="4" xfId="0" applyNumberFormat="1" applyFont="1" applyBorder="1" applyAlignment="1">
      <alignment horizontal="right" vertical="center" wrapText="1"/>
    </xf>
    <xf numFmtId="165" fontId="15" fillId="0" borderId="4" xfId="0" applyFont="1" applyBorder="1" applyAlignment="1">
      <alignment vertical="center" wrapText="1"/>
    </xf>
    <xf numFmtId="165" fontId="8" fillId="0" borderId="4" xfId="0" applyFont="1" applyBorder="1" applyAlignment="1">
      <alignment vertical="top" wrapText="1"/>
    </xf>
    <xf numFmtId="165" fontId="15" fillId="0" borderId="4" xfId="0" applyFont="1" applyBorder="1" applyAlignment="1">
      <alignment vertical="top" wrapText="1"/>
    </xf>
    <xf numFmtId="165" fontId="15" fillId="0" borderId="17" xfId="0" applyFont="1" applyBorder="1"/>
    <xf numFmtId="165" fontId="15" fillId="0" borderId="18" xfId="0" applyFont="1" applyBorder="1"/>
    <xf numFmtId="165" fontId="15" fillId="0" borderId="19" xfId="0" applyFont="1" applyBorder="1"/>
    <xf numFmtId="165" fontId="15" fillId="24" borderId="1" xfId="0" applyFont="1" applyFill="1" applyBorder="1"/>
    <xf numFmtId="165" fontId="8" fillId="0" borderId="0" xfId="0" applyFont="1"/>
    <xf numFmtId="165" fontId="115" fillId="0" borderId="0" xfId="0" applyFont="1"/>
    <xf numFmtId="165" fontId="8" fillId="0" borderId="4" xfId="0" applyFont="1" applyBorder="1"/>
    <xf numFmtId="165" fontId="116" fillId="0" borderId="18" xfId="0" applyFont="1" applyBorder="1" applyAlignment="1">
      <alignment horizontal="center"/>
    </xf>
    <xf numFmtId="9" fontId="15" fillId="0" borderId="4" xfId="0" applyNumberFormat="1" applyFont="1" applyBorder="1"/>
    <xf numFmtId="38" fontId="15" fillId="0" borderId="4" xfId="0" applyNumberFormat="1" applyFont="1" applyBorder="1"/>
    <xf numFmtId="165" fontId="8" fillId="0" borderId="15" xfId="0" applyFont="1" applyBorder="1" applyAlignment="1">
      <alignment horizontal="center"/>
    </xf>
    <xf numFmtId="165" fontId="30" fillId="0" borderId="7" xfId="0" applyFont="1" applyBorder="1"/>
    <xf numFmtId="165" fontId="119" fillId="0" borderId="7" xfId="0" applyFont="1" applyBorder="1"/>
    <xf numFmtId="165" fontId="120" fillId="0" borderId="4" xfId="0" applyFont="1" applyBorder="1" applyAlignment="1">
      <alignment horizontal="center"/>
    </xf>
    <xf numFmtId="165" fontId="123" fillId="0" borderId="18" xfId="0" applyFont="1" applyBorder="1"/>
    <xf numFmtId="165" fontId="14" fillId="24" borderId="1" xfId="0" applyFont="1" applyFill="1" applyBorder="1"/>
    <xf numFmtId="165" fontId="125" fillId="0" borderId="0" xfId="0" applyFont="1"/>
    <xf numFmtId="165" fontId="126" fillId="0" borderId="4" xfId="0" applyFont="1" applyBorder="1" applyAlignment="1">
      <alignment horizontal="center"/>
    </xf>
    <xf numFmtId="40" fontId="127" fillId="0" borderId="4" xfId="0" applyNumberFormat="1" applyFont="1" applyBorder="1" applyAlignment="1">
      <alignment horizontal="center"/>
    </xf>
    <xf numFmtId="40" fontId="128" fillId="0" borderId="4" xfId="0" applyNumberFormat="1" applyFont="1" applyBorder="1" applyAlignment="1">
      <alignment horizontal="center"/>
    </xf>
    <xf numFmtId="40" fontId="129" fillId="0" borderId="0" xfId="0" applyNumberFormat="1" applyFont="1" applyAlignment="1">
      <alignment horizontal="center"/>
    </xf>
    <xf numFmtId="165" fontId="131" fillId="0" borderId="0" xfId="0" applyFont="1" applyAlignment="1">
      <alignment horizontal="center"/>
    </xf>
    <xf numFmtId="165" fontId="132" fillId="0" borderId="18" xfId="0" applyFont="1" applyBorder="1" applyAlignment="1">
      <alignment horizontal="center"/>
    </xf>
    <xf numFmtId="40" fontId="14" fillId="0" borderId="4" xfId="0" applyNumberFormat="1" applyFont="1" applyBorder="1"/>
    <xf numFmtId="9" fontId="14" fillId="0" borderId="4" xfId="0" applyNumberFormat="1" applyFont="1" applyBorder="1"/>
    <xf numFmtId="38" fontId="14" fillId="0" borderId="4" xfId="0" applyNumberFormat="1" applyFont="1" applyBorder="1"/>
    <xf numFmtId="165" fontId="10" fillId="0" borderId="15" xfId="0" applyFont="1" applyBorder="1" applyAlignment="1">
      <alignment horizontal="center"/>
    </xf>
    <xf numFmtId="38" fontId="10" fillId="0" borderId="4" xfId="0" applyNumberFormat="1" applyFont="1" applyBorder="1"/>
    <xf numFmtId="38" fontId="10" fillId="0" borderId="15" xfId="0" applyNumberFormat="1" applyFont="1" applyBorder="1"/>
    <xf numFmtId="40" fontId="133" fillId="0" borderId="0" xfId="0" applyNumberFormat="1" applyFont="1" applyAlignment="1">
      <alignment horizontal="center"/>
    </xf>
    <xf numFmtId="38" fontId="10" fillId="0" borderId="5" xfId="0" applyNumberFormat="1" applyFont="1" applyBorder="1"/>
    <xf numFmtId="165" fontId="14" fillId="0" borderId="0" xfId="0" applyFont="1" applyAlignment="1">
      <alignment wrapText="1"/>
    </xf>
    <xf numFmtId="1" fontId="10" fillId="0" borderId="4" xfId="0" applyNumberFormat="1" applyFont="1" applyBorder="1"/>
    <xf numFmtId="171" fontId="15" fillId="0" borderId="73" xfId="1" applyNumberFormat="1" applyFont="1" applyBorder="1"/>
    <xf numFmtId="165" fontId="0" fillId="0" borderId="73" xfId="0" applyBorder="1"/>
    <xf numFmtId="165" fontId="143" fillId="0" borderId="4" xfId="0" applyFont="1" applyBorder="1" applyAlignment="1">
      <alignment wrapText="1"/>
    </xf>
    <xf numFmtId="165" fontId="143" fillId="0" borderId="0" xfId="0" applyFont="1" applyAlignment="1">
      <alignment wrapText="1"/>
    </xf>
    <xf numFmtId="166" fontId="31" fillId="6" borderId="4" xfId="0" applyNumberFormat="1" applyFont="1" applyFill="1" applyBorder="1"/>
    <xf numFmtId="166" fontId="31" fillId="6" borderId="4" xfId="0" applyNumberFormat="1" applyFont="1" applyFill="1" applyBorder="1" applyAlignment="1">
      <alignment wrapText="1"/>
    </xf>
    <xf numFmtId="165" fontId="0" fillId="25" borderId="4" xfId="0" applyFill="1" applyBorder="1" applyAlignment="1">
      <alignment wrapText="1"/>
    </xf>
    <xf numFmtId="9" fontId="15" fillId="0" borderId="73" xfId="2" applyFont="1" applyBorder="1"/>
    <xf numFmtId="165" fontId="0" fillId="0" borderId="74" xfId="0" applyBorder="1" applyAlignment="1">
      <alignment vertical="top" wrapText="1"/>
    </xf>
    <xf numFmtId="165" fontId="0" fillId="0" borderId="77" xfId="0" applyBorder="1" applyAlignment="1">
      <alignment vertical="top" wrapText="1"/>
    </xf>
    <xf numFmtId="165" fontId="0" fillId="0" borderId="80" xfId="0" applyBorder="1" applyAlignment="1">
      <alignment horizontal="right" wrapText="1"/>
    </xf>
    <xf numFmtId="165" fontId="15" fillId="0" borderId="29" xfId="0" applyFont="1" applyBorder="1"/>
    <xf numFmtId="165" fontId="146" fillId="0" borderId="0" xfId="0" applyFont="1"/>
    <xf numFmtId="165" fontId="146" fillId="0" borderId="17" xfId="0" applyFont="1" applyBorder="1"/>
    <xf numFmtId="165" fontId="146" fillId="0" borderId="19" xfId="0" applyFont="1" applyBorder="1"/>
    <xf numFmtId="38" fontId="8" fillId="0" borderId="4" xfId="0" applyNumberFormat="1" applyFont="1" applyBorder="1" applyAlignment="1">
      <alignment horizontal="right" vertical="center" wrapText="1"/>
    </xf>
    <xf numFmtId="9" fontId="8" fillId="0" borderId="4" xfId="2" applyFont="1" applyBorder="1" applyAlignment="1">
      <alignment horizontal="right" vertical="center" wrapText="1"/>
    </xf>
    <xf numFmtId="165" fontId="147" fillId="0" borderId="18" xfId="0" applyFont="1" applyBorder="1"/>
    <xf numFmtId="165" fontId="15" fillId="26" borderId="7" xfId="0" applyFont="1" applyFill="1" applyBorder="1"/>
    <xf numFmtId="38" fontId="8" fillId="26" borderId="4" xfId="0" applyNumberFormat="1" applyFont="1" applyFill="1" applyBorder="1" applyAlignment="1">
      <alignment horizontal="right" vertical="center" wrapText="1"/>
    </xf>
    <xf numFmtId="165" fontId="15" fillId="26" borderId="18" xfId="0" applyFont="1" applyFill="1" applyBorder="1"/>
    <xf numFmtId="165" fontId="15" fillId="26" borderId="0" xfId="0" applyFont="1" applyFill="1"/>
    <xf numFmtId="165" fontId="15" fillId="26" borderId="29" xfId="0" applyFont="1" applyFill="1" applyBorder="1"/>
    <xf numFmtId="171" fontId="15" fillId="26" borderId="73" xfId="1" applyNumberFormat="1" applyFont="1" applyFill="1" applyBorder="1"/>
    <xf numFmtId="165" fontId="0" fillId="26" borderId="0" xfId="0" applyFill="1"/>
    <xf numFmtId="165" fontId="0" fillId="26" borderId="73" xfId="0" applyFill="1" applyBorder="1"/>
    <xf numFmtId="165" fontId="14" fillId="26" borderId="7" xfId="0" applyFont="1" applyFill="1" applyBorder="1"/>
    <xf numFmtId="165" fontId="14" fillId="26" borderId="0" xfId="0" applyFont="1" applyFill="1"/>
    <xf numFmtId="165" fontId="150" fillId="0" borderId="0" xfId="0" applyFont="1"/>
    <xf numFmtId="165" fontId="151" fillId="0" borderId="0" xfId="0" applyFont="1"/>
    <xf numFmtId="165" fontId="150" fillId="0" borderId="73" xfId="0" applyFont="1" applyBorder="1"/>
    <xf numFmtId="165" fontId="150" fillId="26" borderId="73" xfId="0" applyFont="1" applyFill="1" applyBorder="1"/>
    <xf numFmtId="3" fontId="37" fillId="6" borderId="4" xfId="0" applyNumberFormat="1" applyFont="1" applyFill="1" applyBorder="1"/>
    <xf numFmtId="165" fontId="96" fillId="4" borderId="81" xfId="0" applyFont="1" applyFill="1" applyBorder="1"/>
    <xf numFmtId="3" fontId="152" fillId="6" borderId="4" xfId="0" applyNumberFormat="1" applyFont="1" applyFill="1" applyBorder="1" applyAlignment="1">
      <alignment horizontal="center"/>
    </xf>
    <xf numFmtId="165" fontId="153" fillId="0" borderId="0" xfId="0" applyFont="1"/>
    <xf numFmtId="165" fontId="154" fillId="26" borderId="7" xfId="0" applyFont="1" applyFill="1" applyBorder="1"/>
    <xf numFmtId="165" fontId="155" fillId="26" borderId="4" xfId="0" applyFont="1" applyFill="1" applyBorder="1" applyAlignment="1">
      <alignment horizontal="center"/>
    </xf>
    <xf numFmtId="38" fontId="155" fillId="26" borderId="4" xfId="0" applyNumberFormat="1" applyFont="1" applyFill="1" applyBorder="1" applyAlignment="1">
      <alignment horizontal="center" vertical="center" wrapText="1"/>
    </xf>
    <xf numFmtId="38" fontId="155" fillId="26" borderId="4" xfId="0" applyNumberFormat="1" applyFont="1" applyFill="1" applyBorder="1" applyAlignment="1">
      <alignment horizontal="center" vertical="top" wrapText="1"/>
    </xf>
    <xf numFmtId="165" fontId="154" fillId="26" borderId="0" xfId="0" applyFont="1" applyFill="1"/>
    <xf numFmtId="171" fontId="156" fillId="26" borderId="4" xfId="1" applyNumberFormat="1" applyFont="1" applyFill="1" applyBorder="1"/>
    <xf numFmtId="165" fontId="155" fillId="26" borderId="18" xfId="0" applyFont="1" applyFill="1" applyBorder="1" applyAlignment="1">
      <alignment horizontal="center"/>
    </xf>
    <xf numFmtId="165" fontId="154" fillId="26" borderId="18" xfId="0" applyFont="1" applyFill="1" applyBorder="1"/>
    <xf numFmtId="40" fontId="156" fillId="26" borderId="4" xfId="0" applyNumberFormat="1" applyFont="1" applyFill="1" applyBorder="1"/>
    <xf numFmtId="9" fontId="156" fillId="26" borderId="4" xfId="0" applyNumberFormat="1" applyFont="1" applyFill="1" applyBorder="1"/>
    <xf numFmtId="40" fontId="155" fillId="26" borderId="4" xfId="0" applyNumberFormat="1" applyFont="1" applyFill="1" applyBorder="1" applyAlignment="1">
      <alignment horizontal="center"/>
    </xf>
    <xf numFmtId="9" fontId="156" fillId="26" borderId="4" xfId="2" applyFont="1" applyFill="1" applyBorder="1"/>
    <xf numFmtId="40" fontId="155" fillId="26" borderId="0" xfId="0" applyNumberFormat="1" applyFont="1" applyFill="1" applyAlignment="1">
      <alignment horizontal="center"/>
    </xf>
    <xf numFmtId="38" fontId="156" fillId="26" borderId="4" xfId="0" applyNumberFormat="1" applyFont="1" applyFill="1" applyBorder="1"/>
    <xf numFmtId="165" fontId="14" fillId="27" borderId="1" xfId="0" applyFont="1" applyFill="1" applyBorder="1"/>
    <xf numFmtId="38" fontId="8" fillId="27" borderId="4" xfId="0" applyNumberFormat="1" applyFont="1" applyFill="1" applyBorder="1" applyAlignment="1">
      <alignment horizontal="right" vertical="center" wrapText="1"/>
    </xf>
    <xf numFmtId="165" fontId="154" fillId="27" borderId="1" xfId="0" applyFont="1" applyFill="1" applyBorder="1"/>
    <xf numFmtId="165" fontId="0" fillId="28" borderId="0" xfId="0" applyFill="1"/>
    <xf numFmtId="165" fontId="14" fillId="28" borderId="0" xfId="0" applyFont="1" applyFill="1"/>
    <xf numFmtId="38" fontId="8" fillId="28" borderId="4" xfId="0" applyNumberFormat="1" applyFont="1" applyFill="1" applyBorder="1" applyAlignment="1">
      <alignment horizontal="right" vertical="center" wrapText="1"/>
    </xf>
    <xf numFmtId="165" fontId="154" fillId="28" borderId="0" xfId="0" applyFont="1" applyFill="1"/>
    <xf numFmtId="40" fontId="8" fillId="28" borderId="4" xfId="0" applyNumberFormat="1" applyFont="1" applyFill="1" applyBorder="1" applyAlignment="1">
      <alignment horizontal="right" vertical="center" wrapText="1"/>
    </xf>
    <xf numFmtId="165" fontId="14" fillId="28" borderId="9" xfId="0" applyFont="1" applyFill="1" applyBorder="1"/>
    <xf numFmtId="165" fontId="155" fillId="28" borderId="0" xfId="0" applyFont="1" applyFill="1" applyAlignment="1">
      <alignment horizontal="center"/>
    </xf>
    <xf numFmtId="165" fontId="14" fillId="28" borderId="10" xfId="0" applyFont="1" applyFill="1" applyBorder="1"/>
    <xf numFmtId="165" fontId="15" fillId="28" borderId="0" xfId="0" applyFont="1" applyFill="1"/>
    <xf numFmtId="165" fontId="15" fillId="28" borderId="9" xfId="0" applyFont="1" applyFill="1" applyBorder="1"/>
    <xf numFmtId="165" fontId="15" fillId="28" borderId="10" xfId="0" applyFont="1" applyFill="1" applyBorder="1"/>
    <xf numFmtId="40" fontId="161" fillId="4" borderId="1" xfId="0" applyNumberFormat="1" applyFont="1" applyFill="1" applyBorder="1"/>
    <xf numFmtId="44" fontId="45" fillId="29" borderId="40" xfId="0" applyNumberFormat="1" applyFont="1" applyFill="1" applyBorder="1" applyAlignment="1">
      <alignment horizontal="center"/>
    </xf>
    <xf numFmtId="44" fontId="49" fillId="29" borderId="43" xfId="0" applyNumberFormat="1" applyFont="1" applyFill="1" applyBorder="1" applyAlignment="1">
      <alignment horizontal="center"/>
    </xf>
    <xf numFmtId="3" fontId="48" fillId="29" borderId="43" xfId="0" applyNumberFormat="1" applyFont="1" applyFill="1" applyBorder="1" applyAlignment="1">
      <alignment horizontal="center"/>
    </xf>
    <xf numFmtId="44" fontId="45" fillId="30" borderId="40" xfId="0" applyNumberFormat="1" applyFont="1" applyFill="1" applyBorder="1" applyAlignment="1">
      <alignment horizontal="center"/>
    </xf>
    <xf numFmtId="44" fontId="49" fillId="30" borderId="43" xfId="0" applyNumberFormat="1" applyFont="1" applyFill="1" applyBorder="1" applyAlignment="1">
      <alignment horizontal="center"/>
    </xf>
    <xf numFmtId="3" fontId="48" fillId="30" borderId="43" xfId="0" applyNumberFormat="1" applyFont="1" applyFill="1" applyBorder="1" applyAlignment="1">
      <alignment horizontal="center"/>
    </xf>
    <xf numFmtId="44" fontId="45" fillId="31" borderId="40" xfId="0" applyNumberFormat="1" applyFont="1" applyFill="1" applyBorder="1" applyAlignment="1">
      <alignment horizontal="center"/>
    </xf>
    <xf numFmtId="44" fontId="49" fillId="31" borderId="43" xfId="0" applyNumberFormat="1" applyFont="1" applyFill="1" applyBorder="1" applyAlignment="1">
      <alignment horizontal="center"/>
    </xf>
    <xf numFmtId="3" fontId="48" fillId="31" borderId="43" xfId="0" applyNumberFormat="1" applyFont="1" applyFill="1" applyBorder="1" applyAlignment="1">
      <alignment horizontal="center"/>
    </xf>
    <xf numFmtId="3" fontId="42" fillId="32" borderId="35" xfId="0" applyNumberFormat="1" applyFont="1" applyFill="1" applyBorder="1"/>
    <xf numFmtId="3" fontId="42" fillId="32" borderId="35" xfId="0" applyNumberFormat="1" applyFont="1" applyFill="1" applyBorder="1" applyAlignment="1">
      <alignment horizontal="center"/>
    </xf>
    <xf numFmtId="44" fontId="47" fillId="32" borderId="40" xfId="0" applyNumberFormat="1" applyFont="1" applyFill="1" applyBorder="1" applyAlignment="1">
      <alignment horizontal="center"/>
    </xf>
    <xf numFmtId="44" fontId="48" fillId="32" borderId="43" xfId="0" applyNumberFormat="1" applyFont="1" applyFill="1" applyBorder="1" applyAlignment="1">
      <alignment horizontal="center"/>
    </xf>
    <xf numFmtId="3" fontId="48" fillId="32" borderId="43" xfId="0" applyNumberFormat="1" applyFont="1" applyFill="1" applyBorder="1" applyAlignment="1">
      <alignment horizontal="center"/>
    </xf>
    <xf numFmtId="44" fontId="48" fillId="32" borderId="46" xfId="0" applyNumberFormat="1" applyFont="1" applyFill="1" applyBorder="1" applyAlignment="1">
      <alignment horizontal="center"/>
    </xf>
    <xf numFmtId="3" fontId="42" fillId="33" borderId="35" xfId="0" applyNumberFormat="1" applyFont="1" applyFill="1" applyBorder="1"/>
    <xf numFmtId="3" fontId="43" fillId="33" borderId="36" xfId="0" applyNumberFormat="1" applyFont="1" applyFill="1" applyBorder="1" applyAlignment="1">
      <alignment horizontal="center"/>
    </xf>
    <xf numFmtId="3" fontId="48" fillId="33" borderId="41" xfId="0" applyNumberFormat="1" applyFont="1" applyFill="1" applyBorder="1" applyAlignment="1">
      <alignment horizontal="center"/>
    </xf>
    <xf numFmtId="3" fontId="48" fillId="33" borderId="44" xfId="0" applyNumberFormat="1" applyFont="1" applyFill="1" applyBorder="1" applyAlignment="1">
      <alignment horizontal="center"/>
    </xf>
    <xf numFmtId="44" fontId="48" fillId="33" borderId="43" xfId="0" applyNumberFormat="1" applyFont="1" applyFill="1" applyBorder="1" applyAlignment="1">
      <alignment horizontal="center"/>
    </xf>
    <xf numFmtId="44" fontId="48" fillId="33" borderId="46" xfId="0" applyNumberFormat="1" applyFont="1" applyFill="1" applyBorder="1" applyAlignment="1">
      <alignment horizontal="center"/>
    </xf>
    <xf numFmtId="3" fontId="48" fillId="33" borderId="47" xfId="0" applyNumberFormat="1" applyFont="1" applyFill="1" applyBorder="1" applyAlignment="1">
      <alignment horizontal="center"/>
    </xf>
    <xf numFmtId="40" fontId="83" fillId="34" borderId="1" xfId="0" applyNumberFormat="1" applyFont="1" applyFill="1" applyBorder="1" applyAlignment="1">
      <alignment horizontal="center"/>
    </xf>
    <xf numFmtId="165" fontId="83" fillId="34" borderId="1" xfId="0" applyFont="1" applyFill="1" applyBorder="1"/>
    <xf numFmtId="1" fontId="8" fillId="34" borderId="1" xfId="0" applyNumberFormat="1" applyFont="1" applyFill="1" applyBorder="1"/>
    <xf numFmtId="165" fontId="8" fillId="34" borderId="1" xfId="0" applyFont="1" applyFill="1" applyBorder="1"/>
    <xf numFmtId="165" fontId="0" fillId="35" borderId="0" xfId="0" applyFill="1"/>
    <xf numFmtId="40" fontId="8" fillId="34" borderId="1" xfId="0" applyNumberFormat="1" applyFont="1" applyFill="1" applyBorder="1"/>
    <xf numFmtId="38" fontId="8" fillId="34" borderId="1" xfId="0" applyNumberFormat="1" applyFont="1" applyFill="1" applyBorder="1"/>
    <xf numFmtId="40" fontId="32" fillId="4" borderId="1" xfId="0" applyNumberFormat="1" applyFont="1" applyFill="1" applyBorder="1" applyAlignment="1">
      <alignment horizontal="center"/>
    </xf>
    <xf numFmtId="165" fontId="163" fillId="0" borderId="0" xfId="0" applyFont="1"/>
    <xf numFmtId="40" fontId="164" fillId="4" borderId="1" xfId="0" applyNumberFormat="1" applyFont="1" applyFill="1" applyBorder="1" applyAlignment="1">
      <alignment horizontal="left"/>
    </xf>
    <xf numFmtId="40" fontId="88" fillId="34" borderId="1" xfId="0" applyNumberFormat="1" applyFont="1" applyFill="1" applyBorder="1"/>
    <xf numFmtId="40" fontId="83" fillId="0" borderId="1" xfId="0" applyNumberFormat="1" applyFont="1" applyBorder="1" applyAlignment="1">
      <alignment horizontal="center"/>
    </xf>
    <xf numFmtId="40" fontId="8" fillId="34" borderId="1" xfId="0" applyNumberFormat="1" applyFont="1" applyFill="1" applyBorder="1" applyAlignment="1">
      <alignment horizontal="center"/>
    </xf>
    <xf numFmtId="38" fontId="8" fillId="36" borderId="1" xfId="0" applyNumberFormat="1" applyFont="1" applyFill="1" applyBorder="1"/>
    <xf numFmtId="165" fontId="83" fillId="0" borderId="1" xfId="0" applyFont="1" applyBorder="1"/>
    <xf numFmtId="40" fontId="8" fillId="0" borderId="1" xfId="0" applyNumberFormat="1" applyFont="1" applyBorder="1"/>
    <xf numFmtId="165" fontId="8" fillId="0" borderId="1" xfId="0" applyFont="1" applyBorder="1"/>
    <xf numFmtId="40" fontId="88" fillId="0" borderId="1" xfId="0" applyNumberFormat="1" applyFont="1" applyBorder="1"/>
    <xf numFmtId="40" fontId="8" fillId="36" borderId="1" xfId="0" applyNumberFormat="1" applyFont="1" applyFill="1" applyBorder="1"/>
    <xf numFmtId="40" fontId="11" fillId="34" borderId="1" xfId="0" applyNumberFormat="1" applyFont="1" applyFill="1" applyBorder="1" applyAlignment="1">
      <alignment horizontal="center"/>
    </xf>
    <xf numFmtId="40" fontId="83" fillId="35" borderId="1" xfId="0" applyNumberFormat="1" applyFont="1" applyFill="1" applyBorder="1" applyAlignment="1">
      <alignment horizontal="center"/>
    </xf>
    <xf numFmtId="165" fontId="166" fillId="28" borderId="29" xfId="3" applyNumberFormat="1" applyFont="1" applyFill="1" applyBorder="1" applyAlignment="1">
      <alignment horizontal="center" vertical="top" wrapText="1"/>
    </xf>
    <xf numFmtId="0" fontId="1" fillId="37" borderId="1" xfId="0" applyNumberFormat="1" applyFont="1" applyFill="1" applyBorder="1"/>
    <xf numFmtId="0" fontId="11" fillId="0" borderId="4" xfId="0" applyNumberFormat="1" applyFont="1" applyBorder="1" applyAlignment="1">
      <alignment horizontal="center"/>
    </xf>
    <xf numFmtId="165" fontId="167" fillId="28" borderId="0" xfId="0" applyFont="1" applyFill="1" applyAlignment="1">
      <alignment horizontal="center"/>
    </xf>
    <xf numFmtId="165" fontId="167" fillId="0" borderId="0" xfId="0" applyFont="1" applyAlignment="1">
      <alignment horizontal="center"/>
    </xf>
    <xf numFmtId="0" fontId="168" fillId="0" borderId="4" xfId="3" applyNumberFormat="1" applyFont="1" applyBorder="1" applyAlignment="1">
      <alignment horizontal="center"/>
    </xf>
    <xf numFmtId="165" fontId="167" fillId="38" borderId="0" xfId="0" applyFont="1" applyFill="1" applyAlignment="1">
      <alignment horizontal="center"/>
    </xf>
    <xf numFmtId="165" fontId="0" fillId="38" borderId="0" xfId="0" applyFill="1"/>
    <xf numFmtId="0" fontId="30" fillId="38" borderId="4" xfId="0" applyNumberFormat="1" applyFont="1" applyFill="1" applyBorder="1" applyAlignment="1">
      <alignment horizontal="center"/>
    </xf>
    <xf numFmtId="0" fontId="169" fillId="0" borderId="4" xfId="0" applyNumberFormat="1" applyFont="1" applyBorder="1" applyAlignment="1">
      <alignment horizontal="center"/>
    </xf>
    <xf numFmtId="0" fontId="170" fillId="0" borderId="4" xfId="0" applyNumberFormat="1" applyFont="1" applyBorder="1" applyAlignment="1">
      <alignment horizontal="center"/>
    </xf>
    <xf numFmtId="0" fontId="156" fillId="0" borderId="4" xfId="0" applyNumberFormat="1" applyFont="1" applyBorder="1" applyAlignment="1">
      <alignment horizontal="center"/>
    </xf>
    <xf numFmtId="0" fontId="10" fillId="38" borderId="4" xfId="0" applyNumberFormat="1" applyFont="1" applyFill="1" applyBorder="1" applyAlignment="1">
      <alignment horizontal="center"/>
    </xf>
    <xf numFmtId="165" fontId="8" fillId="0" borderId="82" xfId="0" applyFont="1" applyBorder="1" applyAlignment="1">
      <alignment vertical="center" wrapText="1"/>
    </xf>
    <xf numFmtId="165" fontId="15" fillId="27" borderId="29" xfId="0" applyFont="1" applyFill="1" applyBorder="1"/>
    <xf numFmtId="165" fontId="15" fillId="0" borderId="73" xfId="0" applyFont="1" applyBorder="1"/>
    <xf numFmtId="165" fontId="174" fillId="0" borderId="73" xfId="0" applyFont="1" applyBorder="1"/>
    <xf numFmtId="165" fontId="8" fillId="0" borderId="20" xfId="0" applyFont="1" applyBorder="1"/>
    <xf numFmtId="165" fontId="8" fillId="0" borderId="73" xfId="0" applyFont="1" applyBorder="1"/>
    <xf numFmtId="165" fontId="14" fillId="0" borderId="73" xfId="0" applyFont="1" applyBorder="1"/>
    <xf numFmtId="165" fontId="8" fillId="0" borderId="82" xfId="0" applyFont="1" applyBorder="1"/>
    <xf numFmtId="165" fontId="8" fillId="0" borderId="73" xfId="0" applyFont="1" applyBorder="1" applyAlignment="1">
      <alignment horizontal="center"/>
    </xf>
    <xf numFmtId="165" fontId="15" fillId="0" borderId="20" xfId="0" applyFont="1" applyBorder="1"/>
    <xf numFmtId="165" fontId="15" fillId="0" borderId="82" xfId="0" applyFont="1" applyBorder="1"/>
    <xf numFmtId="165" fontId="143" fillId="0" borderId="89" xfId="0" applyFont="1" applyBorder="1" applyAlignment="1">
      <alignment vertical="top" wrapText="1"/>
    </xf>
    <xf numFmtId="165" fontId="0" fillId="0" borderId="89" xfId="0" applyBorder="1" applyAlignment="1">
      <alignment vertical="top" wrapText="1"/>
    </xf>
    <xf numFmtId="165" fontId="143" fillId="0" borderId="90" xfId="0" applyFont="1" applyBorder="1" applyAlignment="1">
      <alignment vertical="top" wrapText="1"/>
    </xf>
    <xf numFmtId="165" fontId="0" fillId="0" borderId="92" xfId="0" applyBorder="1" applyAlignment="1">
      <alignment horizontal="right" wrapText="1"/>
    </xf>
    <xf numFmtId="165" fontId="0" fillId="0" borderId="79" xfId="0" applyBorder="1" applyAlignment="1">
      <alignment horizontal="right" wrapText="1"/>
    </xf>
    <xf numFmtId="165" fontId="0" fillId="0" borderId="97" xfId="0" applyBorder="1" applyAlignment="1">
      <alignment horizontal="left" vertical="center" wrapText="1"/>
    </xf>
    <xf numFmtId="165" fontId="0" fillId="0" borderId="98" xfId="0" applyBorder="1" applyAlignment="1">
      <alignment horizontal="left" wrapText="1"/>
    </xf>
    <xf numFmtId="165" fontId="0" fillId="0" borderId="102" xfId="0" applyBorder="1" applyAlignment="1">
      <alignment horizontal="right" wrapText="1"/>
    </xf>
    <xf numFmtId="165" fontId="0" fillId="38" borderId="0" xfId="0" applyFill="1" applyAlignment="1">
      <alignment vertical="top" wrapText="1"/>
    </xf>
    <xf numFmtId="165" fontId="0" fillId="38" borderId="29" xfId="0" applyFill="1" applyBorder="1" applyAlignment="1">
      <alignment vertical="top" wrapText="1"/>
    </xf>
    <xf numFmtId="165" fontId="0" fillId="38" borderId="78" xfId="0" applyFill="1" applyBorder="1" applyAlignment="1">
      <alignment vertical="top" wrapText="1"/>
    </xf>
    <xf numFmtId="165" fontId="14" fillId="38" borderId="0" xfId="0" applyFont="1" applyFill="1" applyAlignment="1">
      <alignment vertical="top" wrapText="1"/>
    </xf>
    <xf numFmtId="165" fontId="0" fillId="38" borderId="74" xfId="0" applyFill="1" applyBorder="1" applyAlignment="1">
      <alignment vertical="top" wrapText="1"/>
    </xf>
    <xf numFmtId="165" fontId="0" fillId="38" borderId="75" xfId="0" applyFill="1" applyBorder="1" applyAlignment="1">
      <alignment vertical="top" wrapText="1"/>
    </xf>
    <xf numFmtId="165" fontId="0" fillId="38" borderId="91" xfId="0" applyFill="1" applyBorder="1" applyAlignment="1">
      <alignment horizontal="right" wrapText="1"/>
    </xf>
    <xf numFmtId="165" fontId="175" fillId="0" borderId="88" xfId="0" applyFont="1" applyBorder="1" applyAlignment="1">
      <alignment vertical="top" wrapText="1"/>
    </xf>
    <xf numFmtId="165" fontId="175" fillId="0" borderId="89" xfId="0" applyFont="1" applyBorder="1" applyAlignment="1">
      <alignment vertical="top" wrapText="1"/>
    </xf>
    <xf numFmtId="172" fontId="11" fillId="0" borderId="0" xfId="0" applyNumberFormat="1" applyFont="1" applyAlignment="1">
      <alignment horizontal="center"/>
    </xf>
    <xf numFmtId="10" fontId="16" fillId="0" borderId="0" xfId="2" applyNumberFormat="1" applyFont="1" applyAlignment="1">
      <alignment horizontal="center"/>
    </xf>
    <xf numFmtId="10" fontId="176" fillId="0" borderId="0" xfId="2" applyNumberFormat="1" applyFont="1" applyAlignment="1">
      <alignment horizontal="center"/>
    </xf>
    <xf numFmtId="44" fontId="0" fillId="0" borderId="0" xfId="4" applyFont="1" applyAlignment="1"/>
    <xf numFmtId="165" fontId="145" fillId="0" borderId="73" xfId="0" applyFont="1" applyBorder="1"/>
    <xf numFmtId="2" fontId="0" fillId="0" borderId="73" xfId="0" applyNumberFormat="1" applyBorder="1"/>
    <xf numFmtId="44" fontId="0" fillId="0" borderId="73" xfId="4" applyFont="1" applyBorder="1" applyAlignment="1"/>
    <xf numFmtId="38" fontId="83" fillId="4" borderId="1" xfId="0" applyNumberFormat="1" applyFont="1" applyFill="1" applyBorder="1"/>
    <xf numFmtId="38" fontId="0" fillId="0" borderId="0" xfId="0" applyNumberFormat="1"/>
    <xf numFmtId="165" fontId="85" fillId="34" borderId="1" xfId="0" applyFont="1" applyFill="1" applyBorder="1"/>
    <xf numFmtId="165" fontId="83" fillId="39" borderId="1" xfId="0" applyFont="1" applyFill="1" applyBorder="1"/>
    <xf numFmtId="40" fontId="8" fillId="40" borderId="1" xfId="0" applyNumberFormat="1" applyFont="1" applyFill="1" applyBorder="1"/>
    <xf numFmtId="40" fontId="8" fillId="39" borderId="1" xfId="0" applyNumberFormat="1" applyFont="1" applyFill="1" applyBorder="1"/>
    <xf numFmtId="165" fontId="85" fillId="39" borderId="1" xfId="0" applyFont="1" applyFill="1" applyBorder="1"/>
    <xf numFmtId="40" fontId="88" fillId="39" borderId="1" xfId="0" applyNumberFormat="1" applyFont="1" applyFill="1" applyBorder="1"/>
    <xf numFmtId="165" fontId="145" fillId="0" borderId="89" xfId="0" applyFont="1" applyBorder="1" applyAlignment="1">
      <alignment vertical="top" wrapText="1"/>
    </xf>
    <xf numFmtId="165" fontId="0" fillId="0" borderId="82" xfId="0" applyBorder="1" applyAlignment="1">
      <alignment wrapText="1"/>
    </xf>
    <xf numFmtId="0" fontId="1" fillId="0" borderId="73" xfId="0" applyNumberFormat="1" applyFont="1" applyBorder="1" applyAlignment="1">
      <alignment wrapText="1"/>
    </xf>
    <xf numFmtId="0" fontId="2" fillId="0" borderId="73" xfId="0" applyNumberFormat="1" applyFont="1" applyBorder="1" applyAlignment="1">
      <alignment wrapText="1"/>
    </xf>
    <xf numFmtId="165" fontId="143" fillId="0" borderId="73" xfId="0" applyFont="1" applyBorder="1" applyAlignment="1">
      <alignment wrapText="1"/>
    </xf>
    <xf numFmtId="165" fontId="0" fillId="25" borderId="73" xfId="0" applyFill="1" applyBorder="1" applyAlignment="1">
      <alignment wrapText="1"/>
    </xf>
    <xf numFmtId="165" fontId="0" fillId="0" borderId="73" xfId="0" applyBorder="1" applyAlignment="1">
      <alignment wrapText="1"/>
    </xf>
    <xf numFmtId="165" fontId="167" fillId="0" borderId="95" xfId="0" applyFont="1" applyBorder="1" applyAlignment="1">
      <alignment horizontal="center" vertical="center" wrapText="1"/>
    </xf>
    <xf numFmtId="165" fontId="29" fillId="0" borderId="84" xfId="0" applyFont="1" applyBorder="1" applyAlignment="1">
      <alignment horizontal="center" vertical="center" wrapText="1"/>
    </xf>
    <xf numFmtId="165" fontId="29" fillId="38" borderId="99" xfId="0" applyFont="1" applyFill="1" applyBorder="1" applyAlignment="1">
      <alignment horizontal="center" vertical="center" wrapText="1"/>
    </xf>
    <xf numFmtId="165" fontId="29" fillId="0" borderId="86" xfId="0" applyFont="1" applyBorder="1" applyAlignment="1">
      <alignment horizontal="center" vertical="center" wrapText="1"/>
    </xf>
    <xf numFmtId="165" fontId="0" fillId="0" borderId="96" xfId="0" applyBorder="1" applyAlignment="1">
      <alignment vertical="center" wrapText="1"/>
    </xf>
    <xf numFmtId="165" fontId="0" fillId="0" borderId="100" xfId="0" applyBorder="1" applyAlignment="1">
      <alignment horizontal="center" vertical="center" wrapText="1"/>
    </xf>
    <xf numFmtId="165" fontId="0" fillId="38" borderId="68" xfId="0" applyFill="1" applyBorder="1" applyAlignment="1">
      <alignment horizontal="center" vertical="center" wrapText="1"/>
    </xf>
    <xf numFmtId="165" fontId="0" fillId="0" borderId="20" xfId="0" applyBorder="1" applyAlignment="1">
      <alignment horizontal="center" vertical="center" wrapText="1"/>
    </xf>
    <xf numFmtId="165" fontId="0" fillId="0" borderId="93" xfId="0" applyBorder="1" applyAlignment="1">
      <alignment horizontal="center" vertical="center" wrapText="1"/>
    </xf>
    <xf numFmtId="165" fontId="0" fillId="0" borderId="97" xfId="0" applyBorder="1" applyAlignment="1">
      <alignment vertical="center" wrapText="1"/>
    </xf>
    <xf numFmtId="165" fontId="0" fillId="0" borderId="101" xfId="0" applyBorder="1" applyAlignment="1">
      <alignment horizontal="center" vertical="center" wrapText="1"/>
    </xf>
    <xf numFmtId="165" fontId="0" fillId="38" borderId="43" xfId="0" applyFill="1" applyBorder="1" applyAlignment="1">
      <alignment horizontal="center" vertical="center" wrapText="1"/>
    </xf>
    <xf numFmtId="165" fontId="0" fillId="0" borderId="4" xfId="0" applyBorder="1" applyAlignment="1">
      <alignment horizontal="center" vertical="center" wrapText="1"/>
    </xf>
    <xf numFmtId="165" fontId="0" fillId="0" borderId="76" xfId="0" applyBorder="1" applyAlignment="1">
      <alignment horizontal="center" vertical="center" wrapText="1"/>
    </xf>
    <xf numFmtId="165" fontId="134" fillId="0" borderId="103" xfId="0" applyFont="1" applyBorder="1" applyAlignment="1">
      <alignment horizontal="center" vertical="center" wrapText="1"/>
    </xf>
    <xf numFmtId="165" fontId="166" fillId="28" borderId="104" xfId="3" applyNumberFormat="1" applyFont="1" applyFill="1" applyBorder="1" applyAlignment="1">
      <alignment horizontal="center" vertical="top" wrapText="1"/>
    </xf>
    <xf numFmtId="165" fontId="166" fillId="28" borderId="74" xfId="3" applyNumberFormat="1" applyFont="1" applyFill="1" applyBorder="1" applyAlignment="1">
      <alignment horizontal="center" vertical="top" wrapText="1"/>
    </xf>
    <xf numFmtId="165" fontId="14" fillId="0" borderId="75" xfId="0" applyFont="1" applyBorder="1" applyAlignment="1">
      <alignment wrapText="1"/>
    </xf>
    <xf numFmtId="165" fontId="148" fillId="0" borderId="74" xfId="0" applyFont="1" applyBorder="1" applyAlignment="1">
      <alignment vertical="center" wrapText="1"/>
    </xf>
    <xf numFmtId="165" fontId="135" fillId="0" borderId="74" xfId="0" applyFont="1" applyBorder="1" applyAlignment="1">
      <alignment vertical="center" wrapText="1"/>
    </xf>
    <xf numFmtId="165" fontId="136" fillId="0" borderId="74" xfId="0" applyFont="1" applyBorder="1" applyAlignment="1">
      <alignment horizontal="center" vertical="center" wrapText="1"/>
    </xf>
    <xf numFmtId="165" fontId="14" fillId="0" borderId="74" xfId="0" applyFont="1" applyBorder="1" applyAlignment="1">
      <alignment wrapText="1"/>
    </xf>
    <xf numFmtId="165" fontId="149" fillId="0" borderId="74" xfId="0" applyFont="1" applyBorder="1" applyAlignment="1">
      <alignment wrapText="1"/>
    </xf>
    <xf numFmtId="165" fontId="14" fillId="0" borderId="77" xfId="0" applyFont="1" applyBorder="1" applyAlignment="1">
      <alignment wrapText="1"/>
    </xf>
    <xf numFmtId="165" fontId="14" fillId="0" borderId="105" xfId="0" applyFont="1" applyBorder="1" applyAlignment="1">
      <alignment wrapText="1"/>
    </xf>
    <xf numFmtId="165" fontId="11" fillId="0" borderId="2" xfId="0" applyFont="1" applyBorder="1"/>
    <xf numFmtId="2" fontId="16" fillId="0" borderId="2" xfId="0" applyNumberFormat="1" applyFont="1" applyBorder="1" applyAlignment="1">
      <alignment horizontal="right" wrapText="1"/>
    </xf>
    <xf numFmtId="165" fontId="16" fillId="0" borderId="2" xfId="0" applyFont="1" applyBorder="1"/>
    <xf numFmtId="165" fontId="16" fillId="7" borderId="2" xfId="0" applyFont="1" applyFill="1" applyBorder="1"/>
    <xf numFmtId="167" fontId="24" fillId="5" borderId="29" xfId="0" applyNumberFormat="1" applyFont="1" applyFill="1" applyBorder="1"/>
    <xf numFmtId="165" fontId="2" fillId="0" borderId="2" xfId="0" applyFont="1" applyBorder="1"/>
    <xf numFmtId="165" fontId="2" fillId="5" borderId="2" xfId="0" applyFont="1" applyFill="1" applyBorder="1"/>
    <xf numFmtId="165" fontId="2" fillId="8" borderId="2" xfId="0" applyFont="1" applyFill="1" applyBorder="1"/>
    <xf numFmtId="0" fontId="17" fillId="5" borderId="73" xfId="0" applyNumberFormat="1" applyFont="1" applyFill="1" applyBorder="1" applyAlignment="1">
      <alignment horizontal="center"/>
    </xf>
    <xf numFmtId="0" fontId="18" fillId="5" borderId="73" xfId="0" applyNumberFormat="1" applyFont="1" applyFill="1" applyBorder="1" applyAlignment="1">
      <alignment horizontal="center"/>
    </xf>
    <xf numFmtId="38" fontId="19" fillId="0" borderId="73" xfId="0" applyNumberFormat="1" applyFont="1" applyBorder="1" applyAlignment="1">
      <alignment horizontal="center"/>
    </xf>
    <xf numFmtId="1" fontId="19" fillId="0" borderId="73" xfId="0" applyNumberFormat="1" applyFont="1" applyBorder="1" applyAlignment="1">
      <alignment horizontal="center"/>
    </xf>
    <xf numFmtId="1" fontId="20" fillId="0" borderId="73" xfId="0" applyNumberFormat="1" applyFont="1" applyBorder="1" applyAlignment="1">
      <alignment horizontal="center"/>
    </xf>
    <xf numFmtId="9" fontId="20" fillId="0" borderId="73" xfId="0" applyNumberFormat="1" applyFont="1" applyBorder="1" applyAlignment="1">
      <alignment horizontal="center"/>
    </xf>
    <xf numFmtId="0" fontId="22" fillId="7" borderId="73" xfId="0" applyNumberFormat="1" applyFont="1" applyFill="1" applyBorder="1" applyAlignment="1">
      <alignment horizontal="center"/>
    </xf>
    <xf numFmtId="0" fontId="23" fillId="7" borderId="73" xfId="0" applyNumberFormat="1" applyFont="1" applyFill="1" applyBorder="1" applyAlignment="1">
      <alignment horizontal="center"/>
    </xf>
    <xf numFmtId="38" fontId="20" fillId="0" borderId="73" xfId="0" applyNumberFormat="1" applyFont="1" applyBorder="1" applyAlignment="1">
      <alignment horizontal="center"/>
    </xf>
    <xf numFmtId="0" fontId="22" fillId="5" borderId="73" xfId="0" applyNumberFormat="1" applyFont="1" applyFill="1" applyBorder="1" applyAlignment="1">
      <alignment horizontal="center"/>
    </xf>
    <xf numFmtId="0" fontId="23" fillId="5" borderId="73" xfId="0" applyNumberFormat="1" applyFont="1" applyFill="1" applyBorder="1" applyAlignment="1">
      <alignment horizontal="center"/>
    </xf>
    <xf numFmtId="3" fontId="19" fillId="0" borderId="73" xfId="0" applyNumberFormat="1" applyFont="1" applyBorder="1" applyAlignment="1">
      <alignment horizontal="center"/>
    </xf>
    <xf numFmtId="165" fontId="20" fillId="0" borderId="73" xfId="0" applyFont="1" applyBorder="1" applyAlignment="1">
      <alignment horizontal="center"/>
    </xf>
    <xf numFmtId="0" fontId="22" fillId="8" borderId="73" xfId="0" applyNumberFormat="1" applyFont="1" applyFill="1" applyBorder="1" applyAlignment="1">
      <alignment horizontal="center"/>
    </xf>
    <xf numFmtId="0" fontId="23" fillId="8" borderId="73" xfId="0" applyNumberFormat="1" applyFont="1" applyFill="1" applyBorder="1" applyAlignment="1">
      <alignment horizontal="center"/>
    </xf>
    <xf numFmtId="3" fontId="20" fillId="0" borderId="73" xfId="0" applyNumberFormat="1" applyFont="1" applyBorder="1" applyAlignment="1">
      <alignment horizontal="center"/>
    </xf>
    <xf numFmtId="165" fontId="12" fillId="4" borderId="106" xfId="0" applyFont="1" applyFill="1" applyBorder="1" applyAlignment="1">
      <alignment wrapText="1"/>
    </xf>
    <xf numFmtId="165" fontId="12" fillId="4" borderId="107" xfId="0" applyFont="1" applyFill="1" applyBorder="1" applyAlignment="1">
      <alignment wrapText="1"/>
    </xf>
    <xf numFmtId="165" fontId="13" fillId="4" borderId="107" xfId="0" applyFont="1" applyFill="1" applyBorder="1" applyAlignment="1">
      <alignment wrapText="1"/>
    </xf>
    <xf numFmtId="165" fontId="13" fillId="4" borderId="108" xfId="0" applyFont="1" applyFill="1" applyBorder="1" applyAlignment="1">
      <alignment wrapText="1"/>
    </xf>
    <xf numFmtId="0" fontId="17" fillId="5" borderId="109" xfId="0" applyNumberFormat="1" applyFont="1" applyFill="1" applyBorder="1" applyAlignment="1">
      <alignment horizontal="center"/>
    </xf>
    <xf numFmtId="0" fontId="17" fillId="5" borderId="110" xfId="0" applyNumberFormat="1" applyFont="1" applyFill="1" applyBorder="1" applyAlignment="1">
      <alignment horizontal="center"/>
    </xf>
    <xf numFmtId="38" fontId="19" fillId="0" borderId="109" xfId="0" applyNumberFormat="1" applyFont="1" applyBorder="1" applyAlignment="1">
      <alignment horizontal="center"/>
    </xf>
    <xf numFmtId="1" fontId="19" fillId="0" borderId="110" xfId="0" applyNumberFormat="1" applyFont="1" applyBorder="1" applyAlignment="1">
      <alignment horizontal="center"/>
    </xf>
    <xf numFmtId="0" fontId="22" fillId="7" borderId="109" xfId="0" applyNumberFormat="1" applyFont="1" applyFill="1" applyBorder="1" applyAlignment="1">
      <alignment horizontal="center"/>
    </xf>
    <xf numFmtId="0" fontId="22" fillId="7" borderId="110" xfId="0" applyNumberFormat="1" applyFont="1" applyFill="1" applyBorder="1" applyAlignment="1">
      <alignment horizontal="center"/>
    </xf>
    <xf numFmtId="165" fontId="19" fillId="0" borderId="109" xfId="0" applyFont="1" applyBorder="1" applyAlignment="1">
      <alignment horizontal="center"/>
    </xf>
    <xf numFmtId="38" fontId="19" fillId="0" borderId="110" xfId="0" applyNumberFormat="1" applyFont="1" applyBorder="1" applyAlignment="1">
      <alignment horizontal="center"/>
    </xf>
    <xf numFmtId="0" fontId="22" fillId="5" borderId="109" xfId="0" applyNumberFormat="1" applyFont="1" applyFill="1" applyBorder="1" applyAlignment="1">
      <alignment horizontal="center"/>
    </xf>
    <xf numFmtId="0" fontId="22" fillId="5" borderId="110" xfId="0" applyNumberFormat="1" applyFont="1" applyFill="1" applyBorder="1" applyAlignment="1">
      <alignment horizontal="center"/>
    </xf>
    <xf numFmtId="0" fontId="22" fillId="8" borderId="109" xfId="0" applyNumberFormat="1" applyFont="1" applyFill="1" applyBorder="1" applyAlignment="1">
      <alignment horizontal="center"/>
    </xf>
    <xf numFmtId="0" fontId="22" fillId="8" borderId="110" xfId="0" applyNumberFormat="1" applyFont="1" applyFill="1" applyBorder="1" applyAlignment="1">
      <alignment horizontal="center"/>
    </xf>
    <xf numFmtId="165" fontId="19" fillId="0" borderId="111" xfId="0" applyFont="1" applyBorder="1" applyAlignment="1">
      <alignment horizontal="center"/>
    </xf>
    <xf numFmtId="38" fontId="19" fillId="0" borderId="112" xfId="0" applyNumberFormat="1" applyFont="1" applyBorder="1" applyAlignment="1">
      <alignment horizontal="center"/>
    </xf>
    <xf numFmtId="38" fontId="20" fillId="0" borderId="112" xfId="0" applyNumberFormat="1" applyFont="1" applyBorder="1" applyAlignment="1">
      <alignment horizontal="center"/>
    </xf>
    <xf numFmtId="9" fontId="20" fillId="0" borderId="112" xfId="0" applyNumberFormat="1" applyFont="1" applyBorder="1" applyAlignment="1">
      <alignment horizontal="center"/>
    </xf>
    <xf numFmtId="38" fontId="19" fillId="0" borderId="113" xfId="0" applyNumberFormat="1" applyFont="1" applyBorder="1" applyAlignment="1">
      <alignment horizontal="center"/>
    </xf>
    <xf numFmtId="164" fontId="0" fillId="0" borderId="0" xfId="1" applyFont="1" applyAlignment="1"/>
    <xf numFmtId="164" fontId="0" fillId="0" borderId="73" xfId="1" applyFont="1" applyBorder="1" applyAlignment="1"/>
    <xf numFmtId="164" fontId="0" fillId="28" borderId="73" xfId="1" applyFont="1" applyFill="1" applyBorder="1" applyAlignment="1"/>
    <xf numFmtId="164" fontId="0" fillId="28" borderId="0" xfId="1" applyFont="1" applyFill="1" applyAlignment="1"/>
    <xf numFmtId="164" fontId="0" fillId="35" borderId="73" xfId="1" applyFont="1" applyFill="1" applyBorder="1" applyAlignment="1"/>
    <xf numFmtId="164" fontId="0" fillId="35" borderId="0" xfId="1" applyFont="1" applyFill="1" applyAlignment="1"/>
    <xf numFmtId="1" fontId="14" fillId="6" borderId="29" xfId="5" applyNumberFormat="1" applyFont="1" applyFill="1"/>
    <xf numFmtId="0" fontId="0" fillId="0" borderId="73" xfId="1" applyNumberFormat="1" applyFont="1" applyBorder="1" applyAlignment="1"/>
    <xf numFmtId="171" fontId="15" fillId="0" borderId="73" xfId="1" applyNumberFormat="1" applyFont="1" applyFill="1" applyBorder="1"/>
    <xf numFmtId="9" fontId="15" fillId="0" borderId="73" xfId="2" applyFont="1" applyFill="1" applyBorder="1"/>
    <xf numFmtId="40" fontId="11" fillId="0" borderId="4" xfId="0" applyNumberFormat="1" applyFont="1" applyBorder="1" applyAlignment="1">
      <alignment horizontal="right" vertical="center" wrapText="1"/>
    </xf>
    <xf numFmtId="165" fontId="184" fillId="0" borderId="40" xfId="0" applyFont="1" applyBorder="1"/>
    <xf numFmtId="165" fontId="87" fillId="0" borderId="0" xfId="0" applyFont="1"/>
    <xf numFmtId="165" fontId="154" fillId="0" borderId="7" xfId="0" applyFont="1" applyBorder="1"/>
    <xf numFmtId="165" fontId="155" fillId="0" borderId="4" xfId="0" applyFont="1" applyBorder="1" applyAlignment="1">
      <alignment horizontal="center"/>
    </xf>
    <xf numFmtId="170" fontId="155" fillId="0" borderId="4" xfId="4" applyNumberFormat="1" applyFont="1" applyFill="1" applyBorder="1" applyAlignment="1">
      <alignment horizontal="center" vertical="center" wrapText="1"/>
    </xf>
    <xf numFmtId="170" fontId="155" fillId="0" borderId="4" xfId="4" applyNumberFormat="1" applyFont="1" applyFill="1" applyBorder="1" applyAlignment="1">
      <alignment horizontal="center" vertical="top" wrapText="1"/>
    </xf>
    <xf numFmtId="170" fontId="155" fillId="0" borderId="82" xfId="4" applyNumberFormat="1" applyFont="1" applyFill="1" applyBorder="1" applyAlignment="1">
      <alignment horizontal="center" vertical="center" wrapText="1"/>
    </xf>
    <xf numFmtId="170" fontId="178" fillId="0" borderId="73" xfId="4" applyNumberFormat="1" applyFont="1" applyFill="1" applyBorder="1" applyAlignment="1">
      <alignment horizontal="center"/>
    </xf>
    <xf numFmtId="165" fontId="154" fillId="0" borderId="0" xfId="0" applyFont="1"/>
    <xf numFmtId="171" fontId="156" fillId="0" borderId="4" xfId="1" applyNumberFormat="1" applyFont="1" applyFill="1" applyBorder="1"/>
    <xf numFmtId="165" fontId="155" fillId="0" borderId="18" xfId="0" applyFont="1" applyBorder="1" applyAlignment="1">
      <alignment horizontal="center"/>
    </xf>
    <xf numFmtId="165" fontId="160" fillId="0" borderId="0" xfId="0" applyFont="1"/>
    <xf numFmtId="40" fontId="156" fillId="0" borderId="4" xfId="0" applyNumberFormat="1" applyFont="1" applyBorder="1"/>
    <xf numFmtId="9" fontId="156" fillId="0" borderId="4" xfId="0" applyNumberFormat="1" applyFont="1" applyBorder="1"/>
    <xf numFmtId="40" fontId="155" fillId="0" borderId="4" xfId="0" applyNumberFormat="1" applyFont="1" applyBorder="1" applyAlignment="1">
      <alignment horizontal="center"/>
    </xf>
    <xf numFmtId="38" fontId="156" fillId="0" borderId="4" xfId="0" applyNumberFormat="1" applyFont="1" applyBorder="1"/>
    <xf numFmtId="9" fontId="156" fillId="0" borderId="4" xfId="2" applyFont="1" applyFill="1" applyBorder="1"/>
    <xf numFmtId="40" fontId="155" fillId="0" borderId="0" xfId="0" applyNumberFormat="1" applyFont="1" applyAlignment="1">
      <alignment horizontal="center"/>
    </xf>
    <xf numFmtId="165" fontId="155" fillId="0" borderId="0" xfId="0" applyFont="1" applyAlignment="1">
      <alignment horizontal="center"/>
    </xf>
    <xf numFmtId="165" fontId="157" fillId="0" borderId="29" xfId="0" applyFont="1" applyBorder="1"/>
    <xf numFmtId="165" fontId="158" fillId="0" borderId="0" xfId="0" applyFont="1"/>
    <xf numFmtId="165" fontId="159" fillId="0" borderId="0" xfId="0" applyFont="1"/>
    <xf numFmtId="165" fontId="149" fillId="0" borderId="40" xfId="0" applyFont="1" applyBorder="1"/>
    <xf numFmtId="170" fontId="178" fillId="0" borderId="73" xfId="4" applyNumberFormat="1" applyFont="1" applyFill="1" applyBorder="1" applyAlignment="1">
      <alignment horizontal="left"/>
    </xf>
    <xf numFmtId="165" fontId="154" fillId="0" borderId="1" xfId="0" applyFont="1" applyBorder="1"/>
    <xf numFmtId="165" fontId="154" fillId="0" borderId="18" xfId="0" applyFont="1" applyBorder="1"/>
    <xf numFmtId="165" fontId="166" fillId="28" borderId="73" xfId="3" applyNumberFormat="1" applyFont="1" applyFill="1" applyBorder="1" applyAlignment="1">
      <alignment horizontal="center" vertical="top" wrapText="1"/>
    </xf>
    <xf numFmtId="165" fontId="177" fillId="28" borderId="73" xfId="0" applyFont="1" applyFill="1" applyBorder="1" applyAlignment="1">
      <alignment wrapText="1"/>
    </xf>
    <xf numFmtId="165" fontId="145" fillId="0" borderId="97" xfId="0" applyFont="1" applyBorder="1" applyAlignment="1">
      <alignment horizontal="left" vertical="center" wrapText="1"/>
    </xf>
    <xf numFmtId="165" fontId="145" fillId="0" borderId="97" xfId="0" applyFont="1" applyBorder="1" applyAlignment="1">
      <alignment vertical="center" wrapText="1"/>
    </xf>
    <xf numFmtId="0" fontId="185" fillId="0" borderId="4" xfId="0" applyNumberFormat="1" applyFont="1" applyBorder="1" applyAlignment="1">
      <alignment wrapText="1"/>
    </xf>
    <xf numFmtId="165" fontId="186" fillId="0" borderId="0" xfId="0" applyFont="1" applyAlignment="1">
      <alignment wrapText="1"/>
    </xf>
    <xf numFmtId="165" fontId="186" fillId="0" borderId="0" xfId="0" applyFont="1"/>
    <xf numFmtId="0" fontId="187" fillId="0" borderId="73" xfId="0" applyNumberFormat="1" applyFont="1" applyBorder="1" applyAlignment="1">
      <alignment wrapText="1"/>
    </xf>
    <xf numFmtId="1" fontId="186" fillId="0" borderId="73" xfId="1" applyNumberFormat="1" applyFont="1" applyBorder="1" applyAlignment="1">
      <alignment wrapText="1"/>
    </xf>
    <xf numFmtId="165" fontId="188" fillId="0" borderId="101" xfId="0" applyFont="1" applyBorder="1" applyAlignment="1">
      <alignment horizontal="center" vertical="center" wrapText="1"/>
    </xf>
    <xf numFmtId="165" fontId="188" fillId="38" borderId="43" xfId="0" applyFont="1" applyFill="1" applyBorder="1" applyAlignment="1">
      <alignment horizontal="center" vertical="center" wrapText="1"/>
    </xf>
    <xf numFmtId="165" fontId="188" fillId="0" borderId="4" xfId="0" applyFont="1" applyBorder="1" applyAlignment="1">
      <alignment horizontal="center" vertical="center" wrapText="1"/>
    </xf>
    <xf numFmtId="165" fontId="188" fillId="0" borderId="76" xfId="0" applyFont="1" applyBorder="1" applyAlignment="1">
      <alignment horizontal="center" vertical="center" wrapText="1"/>
    </xf>
    <xf numFmtId="173" fontId="8" fillId="0" borderId="4" xfId="0" applyNumberFormat="1" applyFont="1" applyBorder="1" applyAlignment="1">
      <alignment horizontal="right" vertical="center" wrapText="1"/>
    </xf>
    <xf numFmtId="165" fontId="11" fillId="0" borderId="4" xfId="0" applyFont="1" applyBorder="1" applyAlignment="1">
      <alignment wrapText="1"/>
    </xf>
    <xf numFmtId="165" fontId="11" fillId="0" borderId="4" xfId="0" applyFont="1" applyBorder="1" applyAlignment="1">
      <alignment horizontal="center" wrapText="1"/>
    </xf>
    <xf numFmtId="165" fontId="83" fillId="4" borderId="29" xfId="0" applyFont="1" applyFill="1" applyBorder="1"/>
    <xf numFmtId="165" fontId="105" fillId="20" borderId="29" xfId="0" applyFont="1" applyFill="1" applyBorder="1"/>
    <xf numFmtId="38" fontId="8" fillId="4" borderId="29" xfId="0" applyNumberFormat="1" applyFont="1" applyFill="1" applyBorder="1"/>
    <xf numFmtId="3" fontId="1" fillId="0" borderId="29" xfId="0" applyNumberFormat="1" applyFont="1" applyBorder="1"/>
    <xf numFmtId="165" fontId="16" fillId="0" borderId="29" xfId="0" applyFont="1" applyBorder="1"/>
    <xf numFmtId="9" fontId="15" fillId="0" borderId="29" xfId="0" applyNumberFormat="1" applyFont="1" applyBorder="1"/>
    <xf numFmtId="38" fontId="16" fillId="0" borderId="29" xfId="0" applyNumberFormat="1" applyFont="1" applyBorder="1"/>
    <xf numFmtId="44" fontId="16" fillId="0" borderId="29" xfId="0" applyNumberFormat="1" applyFont="1" applyBorder="1"/>
    <xf numFmtId="38" fontId="15" fillId="0" borderId="29" xfId="0" applyNumberFormat="1" applyFont="1" applyBorder="1"/>
    <xf numFmtId="40" fontId="15" fillId="0" borderId="29" xfId="0" applyNumberFormat="1" applyFont="1" applyBorder="1"/>
    <xf numFmtId="170" fontId="15" fillId="0" borderId="29" xfId="0" applyNumberFormat="1" applyFont="1" applyBorder="1"/>
    <xf numFmtId="165" fontId="107" fillId="0" borderId="66" xfId="0" applyFont="1" applyBorder="1" applyAlignment="1">
      <alignment horizontal="center"/>
    </xf>
    <xf numFmtId="165" fontId="14" fillId="0" borderId="68" xfId="0" applyFont="1" applyBorder="1"/>
    <xf numFmtId="165" fontId="108" fillId="0" borderId="49" xfId="0" applyFont="1" applyBorder="1" applyAlignment="1">
      <alignment horizontal="center"/>
    </xf>
    <xf numFmtId="40" fontId="87" fillId="4" borderId="29" xfId="0" applyNumberFormat="1" applyFont="1" applyFill="1" applyBorder="1" applyAlignment="1">
      <alignment horizontal="center"/>
    </xf>
    <xf numFmtId="40" fontId="96" fillId="4" borderId="29" xfId="0" applyNumberFormat="1" applyFont="1" applyFill="1" applyBorder="1" applyAlignment="1">
      <alignment horizontal="center"/>
    </xf>
    <xf numFmtId="40" fontId="8" fillId="4" borderId="29" xfId="0" applyNumberFormat="1" applyFont="1" applyFill="1" applyBorder="1"/>
    <xf numFmtId="40" fontId="8" fillId="6" borderId="29" xfId="0" applyNumberFormat="1" applyFont="1" applyFill="1" applyBorder="1"/>
    <xf numFmtId="40" fontId="88" fillId="6" borderId="29" xfId="0" applyNumberFormat="1" applyFont="1" applyFill="1" applyBorder="1"/>
    <xf numFmtId="40" fontId="8" fillId="23" borderId="29" xfId="0" applyNumberFormat="1" applyFont="1" applyFill="1" applyBorder="1"/>
    <xf numFmtId="40" fontId="88" fillId="4" borderId="29" xfId="0" applyNumberFormat="1" applyFont="1" applyFill="1" applyBorder="1"/>
    <xf numFmtId="38" fontId="8" fillId="23" borderId="29" xfId="0" applyNumberFormat="1" applyFont="1" applyFill="1" applyBorder="1"/>
    <xf numFmtId="40" fontId="8" fillId="4" borderId="29" xfId="0" applyNumberFormat="1" applyFont="1" applyFill="1" applyBorder="1" applyAlignment="1">
      <alignment horizontal="center"/>
    </xf>
    <xf numFmtId="165" fontId="8" fillId="4" borderId="29" xfId="0" applyFont="1" applyFill="1" applyBorder="1"/>
    <xf numFmtId="40" fontId="100" fillId="4" borderId="29" xfId="0" applyNumberFormat="1" applyFont="1" applyFill="1" applyBorder="1"/>
    <xf numFmtId="40" fontId="44" fillId="14" borderId="29" xfId="0" applyNumberFormat="1" applyFont="1" applyFill="1" applyBorder="1"/>
    <xf numFmtId="40" fontId="8" fillId="34" borderId="29" xfId="0" applyNumberFormat="1" applyFont="1" applyFill="1" applyBorder="1"/>
    <xf numFmtId="38" fontId="8" fillId="34" borderId="29" xfId="0" applyNumberFormat="1" applyFont="1" applyFill="1" applyBorder="1"/>
    <xf numFmtId="1" fontId="8" fillId="4" borderId="29" xfId="0" applyNumberFormat="1" applyFont="1" applyFill="1" applyBorder="1"/>
    <xf numFmtId="165" fontId="8" fillId="6" borderId="29" xfId="0" applyFont="1" applyFill="1" applyBorder="1"/>
    <xf numFmtId="40" fontId="83" fillId="4" borderId="29" xfId="0" applyNumberFormat="1" applyFont="1" applyFill="1" applyBorder="1" applyAlignment="1">
      <alignment horizontal="center"/>
    </xf>
    <xf numFmtId="165" fontId="0" fillId="0" borderId="29" xfId="0" applyBorder="1"/>
    <xf numFmtId="165" fontId="83" fillId="4" borderId="73" xfId="0" applyFont="1" applyFill="1" applyBorder="1"/>
    <xf numFmtId="165" fontId="11" fillId="4" borderId="73" xfId="0" applyFont="1" applyFill="1" applyBorder="1"/>
    <xf numFmtId="165" fontId="109" fillId="4" borderId="73" xfId="0" applyFont="1" applyFill="1" applyBorder="1"/>
    <xf numFmtId="169" fontId="85" fillId="4" borderId="73" xfId="0" applyNumberFormat="1" applyFont="1" applyFill="1" applyBorder="1" applyAlignment="1">
      <alignment horizontal="center"/>
    </xf>
    <xf numFmtId="40" fontId="98" fillId="4" borderId="73" xfId="0" applyNumberFormat="1" applyFont="1" applyFill="1" applyBorder="1" applyAlignment="1">
      <alignment horizontal="center"/>
    </xf>
    <xf numFmtId="40" fontId="8" fillId="4" borderId="73" xfId="0" applyNumberFormat="1" applyFont="1" applyFill="1" applyBorder="1"/>
    <xf numFmtId="40" fontId="88" fillId="4" borderId="73" xfId="0" applyNumberFormat="1" applyFont="1" applyFill="1" applyBorder="1"/>
    <xf numFmtId="40" fontId="100" fillId="4" borderId="73" xfId="0" applyNumberFormat="1" applyFont="1" applyFill="1" applyBorder="1"/>
    <xf numFmtId="169" fontId="85" fillId="34" borderId="73" xfId="0" applyNumberFormat="1" applyFont="1" applyFill="1" applyBorder="1" applyAlignment="1">
      <alignment horizontal="center"/>
    </xf>
    <xf numFmtId="165" fontId="88" fillId="20" borderId="29" xfId="0" applyFont="1" applyFill="1" applyBorder="1"/>
    <xf numFmtId="1" fontId="15" fillId="0" borderId="29" xfId="0" applyNumberFormat="1" applyFont="1" applyBorder="1"/>
    <xf numFmtId="165" fontId="92" fillId="0" borderId="66" xfId="0" applyFont="1" applyBorder="1" applyAlignment="1">
      <alignment horizontal="center"/>
    </xf>
    <xf numFmtId="165" fontId="15" fillId="0" borderId="68" xfId="0" applyFont="1" applyBorder="1"/>
    <xf numFmtId="165" fontId="94" fillId="0" borderId="49" xfId="0" applyFont="1" applyBorder="1" applyAlignment="1">
      <alignment horizontal="center"/>
    </xf>
    <xf numFmtId="165" fontId="95" fillId="4" borderId="66" xfId="0" applyFont="1" applyFill="1" applyBorder="1" applyAlignment="1">
      <alignment horizontal="left"/>
    </xf>
    <xf numFmtId="40" fontId="83" fillId="0" borderId="29" xfId="0" applyNumberFormat="1" applyFont="1" applyBorder="1" applyAlignment="1">
      <alignment horizontal="center"/>
    </xf>
    <xf numFmtId="40" fontId="88" fillId="34" borderId="29" xfId="0" applyNumberFormat="1" applyFont="1" applyFill="1" applyBorder="1"/>
    <xf numFmtId="40" fontId="88" fillId="0" borderId="29" xfId="0" applyNumberFormat="1" applyFont="1" applyBorder="1"/>
    <xf numFmtId="38" fontId="8" fillId="36" borderId="29" xfId="0" applyNumberFormat="1" applyFont="1" applyFill="1" applyBorder="1"/>
    <xf numFmtId="38" fontId="8" fillId="6" borderId="29" xfId="0" applyNumberFormat="1" applyFont="1" applyFill="1" applyBorder="1"/>
    <xf numFmtId="40" fontId="8" fillId="40" borderId="29" xfId="0" applyNumberFormat="1" applyFont="1" applyFill="1" applyBorder="1"/>
    <xf numFmtId="40" fontId="8" fillId="39" borderId="29" xfId="0" applyNumberFormat="1" applyFont="1" applyFill="1" applyBorder="1"/>
    <xf numFmtId="40" fontId="161" fillId="4" borderId="29" xfId="0" applyNumberFormat="1" applyFont="1" applyFill="1" applyBorder="1"/>
    <xf numFmtId="1" fontId="8" fillId="34" borderId="29" xfId="0" applyNumberFormat="1" applyFont="1" applyFill="1" applyBorder="1"/>
    <xf numFmtId="40" fontId="32" fillId="4" borderId="29" xfId="0" applyNumberFormat="1" applyFont="1" applyFill="1" applyBorder="1" applyAlignment="1">
      <alignment horizontal="center"/>
    </xf>
    <xf numFmtId="169" fontId="179" fillId="4" borderId="73" xfId="0" applyNumberFormat="1" applyFont="1" applyFill="1" applyBorder="1" applyAlignment="1">
      <alignment horizontal="center"/>
    </xf>
    <xf numFmtId="169" fontId="180" fillId="4" borderId="73" xfId="0" applyNumberFormat="1" applyFont="1" applyFill="1" applyBorder="1" applyAlignment="1">
      <alignment horizontal="center"/>
    </xf>
    <xf numFmtId="169" fontId="179" fillId="34" borderId="73" xfId="0" applyNumberFormat="1" applyFont="1" applyFill="1" applyBorder="1" applyAlignment="1">
      <alignment horizontal="center"/>
    </xf>
    <xf numFmtId="169" fontId="179" fillId="0" borderId="73" xfId="0" applyNumberFormat="1" applyFont="1" applyBorder="1" applyAlignment="1">
      <alignment horizontal="center"/>
    </xf>
    <xf numFmtId="38" fontId="179" fillId="4" borderId="73" xfId="0" applyNumberFormat="1" applyFont="1" applyFill="1" applyBorder="1" applyAlignment="1">
      <alignment horizontal="center"/>
    </xf>
    <xf numFmtId="38" fontId="179" fillId="34" borderId="73" xfId="0" applyNumberFormat="1" applyFont="1" applyFill="1" applyBorder="1" applyAlignment="1">
      <alignment horizontal="center"/>
    </xf>
    <xf numFmtId="40" fontId="179" fillId="4" borderId="73" xfId="0" applyNumberFormat="1" applyFont="1" applyFill="1" applyBorder="1" applyAlignment="1">
      <alignment horizontal="center"/>
    </xf>
    <xf numFmtId="40" fontId="157" fillId="4" borderId="73" xfId="0" applyNumberFormat="1" applyFont="1" applyFill="1" applyBorder="1"/>
    <xf numFmtId="40" fontId="179" fillId="4" borderId="73" xfId="0" applyNumberFormat="1" applyFont="1" applyFill="1" applyBorder="1"/>
    <xf numFmtId="169" fontId="179" fillId="39" borderId="73" xfId="0" applyNumberFormat="1" applyFont="1" applyFill="1" applyBorder="1" applyAlignment="1">
      <alignment horizontal="center"/>
    </xf>
    <xf numFmtId="169" fontId="181" fillId="4" borderId="73" xfId="0" applyNumberFormat="1" applyFont="1" applyFill="1" applyBorder="1" applyAlignment="1">
      <alignment horizontal="center"/>
    </xf>
    <xf numFmtId="169" fontId="182" fillId="4" borderId="73" xfId="0" applyNumberFormat="1" applyFont="1" applyFill="1" applyBorder="1" applyAlignment="1">
      <alignment horizontal="center"/>
    </xf>
    <xf numFmtId="165" fontId="183" fillId="0" borderId="73" xfId="0" applyFont="1" applyBorder="1"/>
    <xf numFmtId="9" fontId="16" fillId="0" borderId="29" xfId="0" applyNumberFormat="1" applyFont="1" applyBorder="1"/>
    <xf numFmtId="165" fontId="112" fillId="20" borderId="29" xfId="0" applyFont="1" applyFill="1" applyBorder="1"/>
    <xf numFmtId="38" fontId="14" fillId="0" borderId="29" xfId="0" applyNumberFormat="1" applyFont="1" applyBorder="1"/>
    <xf numFmtId="40" fontId="88" fillId="39" borderId="29" xfId="0" applyNumberFormat="1" applyFont="1" applyFill="1" applyBorder="1"/>
    <xf numFmtId="38" fontId="85" fillId="4" borderId="73" xfId="0" applyNumberFormat="1" applyFont="1" applyFill="1" applyBorder="1" applyAlignment="1">
      <alignment horizontal="center"/>
    </xf>
    <xf numFmtId="169" fontId="85" fillId="39" borderId="73" xfId="0" applyNumberFormat="1" applyFont="1" applyFill="1" applyBorder="1" applyAlignment="1">
      <alignment horizontal="center"/>
    </xf>
    <xf numFmtId="169" fontId="162" fillId="4" borderId="73" xfId="0" applyNumberFormat="1" applyFont="1" applyFill="1" applyBorder="1" applyAlignment="1">
      <alignment horizontal="center"/>
    </xf>
    <xf numFmtId="38" fontId="121" fillId="0" borderId="4" xfId="0" applyNumberFormat="1" applyFont="1" applyBorder="1" applyAlignment="1">
      <alignment horizontal="center" vertical="center" wrapText="1"/>
    </xf>
    <xf numFmtId="38" fontId="117" fillId="0" borderId="4" xfId="0" applyNumberFormat="1" applyFont="1" applyBorder="1" applyAlignment="1">
      <alignment horizontal="center" vertical="center" wrapText="1"/>
    </xf>
    <xf numFmtId="38" fontId="118" fillId="0" borderId="4" xfId="0" applyNumberFormat="1" applyFont="1" applyBorder="1" applyAlignment="1">
      <alignment horizontal="center" vertical="top" wrapText="1"/>
    </xf>
    <xf numFmtId="38" fontId="122" fillId="0" borderId="4" xfId="0" applyNumberFormat="1" applyFont="1" applyBorder="1" applyAlignment="1">
      <alignment horizontal="center" vertical="top" wrapText="1"/>
    </xf>
    <xf numFmtId="38" fontId="124" fillId="24" borderId="1" xfId="0" applyNumberFormat="1" applyFont="1" applyFill="1" applyBorder="1"/>
    <xf numFmtId="38" fontId="119" fillId="0" borderId="7" xfId="0" applyNumberFormat="1" applyFont="1" applyBorder="1"/>
    <xf numFmtId="38" fontId="125" fillId="0" borderId="0" xfId="0" applyNumberFormat="1" applyFont="1"/>
    <xf numFmtId="38" fontId="120" fillId="0" borderId="4" xfId="0" applyNumberFormat="1" applyFont="1" applyBorder="1" applyAlignment="1">
      <alignment horizontal="center"/>
    </xf>
    <xf numFmtId="38" fontId="126" fillId="0" borderId="4" xfId="0" applyNumberFormat="1" applyFont="1" applyBorder="1" applyAlignment="1">
      <alignment horizontal="center"/>
    </xf>
    <xf numFmtId="38" fontId="127" fillId="0" borderId="4" xfId="0" applyNumberFormat="1" applyFont="1" applyBorder="1" applyAlignment="1">
      <alignment horizontal="center"/>
    </xf>
    <xf numFmtId="38" fontId="128" fillId="0" borderId="4" xfId="0" applyNumberFormat="1" applyFont="1" applyBorder="1" applyAlignment="1">
      <alignment horizontal="center"/>
    </xf>
    <xf numFmtId="38" fontId="129" fillId="0" borderId="0" xfId="0" applyNumberFormat="1" applyFont="1" applyAlignment="1">
      <alignment horizontal="center"/>
    </xf>
    <xf numFmtId="38" fontId="130" fillId="0" borderId="15" xfId="0" applyNumberFormat="1" applyFont="1" applyBorder="1" applyAlignment="1">
      <alignment horizontal="center"/>
    </xf>
    <xf numFmtId="38" fontId="132" fillId="0" borderId="18" xfId="0" applyNumberFormat="1" applyFont="1" applyBorder="1" applyAlignment="1">
      <alignment horizontal="center"/>
    </xf>
    <xf numFmtId="38" fontId="131" fillId="0" borderId="0" xfId="0" applyNumberFormat="1" applyFont="1" applyAlignment="1">
      <alignment horizontal="center"/>
    </xf>
    <xf numFmtId="165" fontId="92" fillId="27" borderId="1" xfId="0" applyFont="1" applyFill="1" applyBorder="1"/>
    <xf numFmtId="165" fontId="107" fillId="0" borderId="17" xfId="0" applyFont="1" applyBorder="1"/>
    <xf numFmtId="165" fontId="189" fillId="0" borderId="73" xfId="0" applyFont="1" applyBorder="1"/>
    <xf numFmtId="165" fontId="190" fillId="0" borderId="29" xfId="0" applyFont="1" applyBorder="1"/>
    <xf numFmtId="165" fontId="107" fillId="28" borderId="0" xfId="0" applyFont="1" applyFill="1"/>
    <xf numFmtId="165" fontId="15" fillId="26" borderId="9" xfId="0" applyFont="1" applyFill="1" applyBorder="1"/>
    <xf numFmtId="165" fontId="15" fillId="26" borderId="4" xfId="0" applyFont="1" applyFill="1" applyBorder="1"/>
    <xf numFmtId="165" fontId="15" fillId="26" borderId="10" xfId="0" applyFont="1" applyFill="1" applyBorder="1"/>
    <xf numFmtId="165" fontId="14" fillId="26" borderId="9" xfId="0" applyFont="1" applyFill="1" applyBorder="1"/>
    <xf numFmtId="165" fontId="14" fillId="26" borderId="10" xfId="0" applyFont="1" applyFill="1" applyBorder="1"/>
    <xf numFmtId="0" fontId="165" fillId="0" borderId="4" xfId="3" applyNumberFormat="1" applyBorder="1" applyAlignment="1">
      <alignment horizontal="center"/>
    </xf>
    <xf numFmtId="165" fontId="191" fillId="0" borderId="0" xfId="0" applyFont="1" applyAlignment="1">
      <alignment horizontal="center"/>
    </xf>
    <xf numFmtId="165" fontId="191" fillId="0" borderId="17" xfId="0" applyFont="1" applyBorder="1" applyAlignment="1">
      <alignment horizontal="center"/>
    </xf>
    <xf numFmtId="165" fontId="192" fillId="0" borderId="73" xfId="0" applyFont="1" applyBorder="1" applyAlignment="1">
      <alignment horizontal="center"/>
    </xf>
    <xf numFmtId="38" fontId="192" fillId="0" borderId="4" xfId="0" applyNumberFormat="1" applyFont="1" applyBorder="1" applyAlignment="1">
      <alignment horizontal="center" vertical="center" wrapText="1"/>
    </xf>
    <xf numFmtId="165" fontId="191" fillId="0" borderId="19" xfId="0" applyFont="1" applyBorder="1" applyAlignment="1">
      <alignment horizontal="center"/>
    </xf>
    <xf numFmtId="165" fontId="193" fillId="0" borderId="0" xfId="0" applyFont="1" applyAlignment="1">
      <alignment horizontal="center"/>
    </xf>
    <xf numFmtId="165" fontId="193" fillId="0" borderId="17" xfId="0" applyFont="1" applyBorder="1" applyAlignment="1">
      <alignment horizontal="center"/>
    </xf>
    <xf numFmtId="165" fontId="193" fillId="0" borderId="19" xfId="0" applyFont="1" applyBorder="1" applyAlignment="1">
      <alignment horizontal="center"/>
    </xf>
    <xf numFmtId="40" fontId="192" fillId="0" borderId="4" xfId="0" applyNumberFormat="1" applyFont="1" applyBorder="1" applyAlignment="1">
      <alignment horizontal="center" vertical="center" wrapText="1"/>
    </xf>
    <xf numFmtId="165" fontId="194" fillId="0" borderId="0" xfId="0" applyFont="1" applyAlignment="1">
      <alignment horizontal="center"/>
    </xf>
    <xf numFmtId="165" fontId="194" fillId="0" borderId="17" xfId="0" applyFont="1" applyBorder="1" applyAlignment="1">
      <alignment horizontal="center"/>
    </xf>
    <xf numFmtId="165" fontId="195" fillId="0" borderId="73" xfId="0" applyFont="1" applyBorder="1" applyAlignment="1">
      <alignment horizontal="center"/>
    </xf>
    <xf numFmtId="38" fontId="195" fillId="0" borderId="4" xfId="0" applyNumberFormat="1" applyFont="1" applyBorder="1" applyAlignment="1">
      <alignment horizontal="center" vertical="center" wrapText="1"/>
    </xf>
    <xf numFmtId="165" fontId="194" fillId="0" borderId="19" xfId="0" applyFont="1" applyBorder="1" applyAlignment="1">
      <alignment horizontal="center"/>
    </xf>
    <xf numFmtId="40" fontId="8" fillId="0" borderId="4" xfId="0" applyNumberFormat="1" applyFont="1" applyBorder="1" applyAlignment="1">
      <alignment horizontal="center" vertical="center" wrapText="1"/>
    </xf>
    <xf numFmtId="166" fontId="196" fillId="6" borderId="4" xfId="0" applyNumberFormat="1" applyFont="1" applyFill="1" applyBorder="1"/>
    <xf numFmtId="166" fontId="196" fillId="6" borderId="4" xfId="0" applyNumberFormat="1" applyFont="1" applyFill="1" applyBorder="1" applyAlignment="1">
      <alignment wrapText="1"/>
    </xf>
    <xf numFmtId="165" fontId="197" fillId="0" borderId="29" xfId="0" applyFont="1" applyBorder="1"/>
    <xf numFmtId="165" fontId="0" fillId="0" borderId="29" xfId="0" applyBorder="1" applyAlignment="1">
      <alignment wrapText="1"/>
    </xf>
    <xf numFmtId="165" fontId="197" fillId="0" borderId="29" xfId="0" applyFont="1" applyBorder="1" applyAlignment="1">
      <alignment horizontal="left" vertical="top"/>
    </xf>
    <xf numFmtId="165" fontId="197" fillId="0" borderId="29" xfId="0" applyFont="1" applyBorder="1" applyAlignment="1">
      <alignment vertical="top"/>
    </xf>
    <xf numFmtId="0" fontId="11" fillId="38" borderId="2" xfId="0" applyNumberFormat="1" applyFont="1" applyFill="1" applyBorder="1" applyAlignment="1">
      <alignment horizontal="center"/>
    </xf>
    <xf numFmtId="0" fontId="11" fillId="38" borderId="43" xfId="0" applyNumberFormat="1" applyFont="1" applyFill="1" applyBorder="1" applyAlignment="1">
      <alignment horizontal="center"/>
    </xf>
    <xf numFmtId="0" fontId="11" fillId="38" borderId="3" xfId="0" applyNumberFormat="1" applyFont="1" applyFill="1" applyBorder="1" applyAlignment="1">
      <alignment horizontal="center"/>
    </xf>
    <xf numFmtId="0" fontId="171" fillId="0" borderId="0" xfId="0" applyNumberFormat="1" applyFont="1" applyAlignment="1">
      <alignment horizontal="center"/>
    </xf>
    <xf numFmtId="165" fontId="172" fillId="0" borderId="0" xfId="0" applyFont="1"/>
    <xf numFmtId="0" fontId="10" fillId="7" borderId="2" xfId="0" applyNumberFormat="1" applyFont="1" applyFill="1" applyBorder="1" applyAlignment="1">
      <alignment horizontal="center"/>
    </xf>
    <xf numFmtId="0" fontId="10" fillId="7" borderId="43" xfId="0" applyNumberFormat="1" applyFont="1" applyFill="1" applyBorder="1" applyAlignment="1">
      <alignment horizontal="center"/>
    </xf>
    <xf numFmtId="0" fontId="10" fillId="7" borderId="3" xfId="0" applyNumberFormat="1" applyFont="1" applyFill="1" applyBorder="1" applyAlignment="1">
      <alignment horizontal="center"/>
    </xf>
    <xf numFmtId="0" fontId="30" fillId="38" borderId="82" xfId="0" applyNumberFormat="1" applyFont="1" applyFill="1" applyBorder="1" applyAlignment="1">
      <alignment horizontal="center"/>
    </xf>
    <xf numFmtId="0" fontId="30" fillId="38" borderId="83" xfId="0" applyNumberFormat="1" applyFont="1" applyFill="1" applyBorder="1" applyAlignment="1">
      <alignment horizontal="center"/>
    </xf>
    <xf numFmtId="0" fontId="30" fillId="38" borderId="20" xfId="0" applyNumberFormat="1" applyFont="1" applyFill="1" applyBorder="1" applyAlignment="1">
      <alignment horizontal="center"/>
    </xf>
    <xf numFmtId="165" fontId="25" fillId="0" borderId="11" xfId="0" applyFont="1" applyBorder="1" applyAlignment="1">
      <alignment horizontal="center" wrapText="1"/>
    </xf>
    <xf numFmtId="0" fontId="9" fillId="0" borderId="12" xfId="0" applyNumberFormat="1" applyFont="1" applyBorder="1"/>
    <xf numFmtId="0" fontId="9" fillId="0" borderId="13" xfId="0" applyNumberFormat="1" applyFont="1" applyBorder="1"/>
    <xf numFmtId="165" fontId="25" fillId="0" borderId="2" xfId="0" applyFont="1" applyBorder="1" applyAlignment="1">
      <alignment horizontal="center" wrapText="1"/>
    </xf>
    <xf numFmtId="0" fontId="9" fillId="0" borderId="5" xfId="0" applyNumberFormat="1" applyFont="1" applyBorder="1"/>
    <xf numFmtId="0" fontId="9" fillId="0" borderId="3" xfId="0" applyNumberFormat="1" applyFont="1" applyBorder="1"/>
    <xf numFmtId="165" fontId="25" fillId="0" borderId="73" xfId="0" applyFont="1" applyBorder="1" applyAlignment="1">
      <alignment horizontal="center" wrapText="1"/>
    </xf>
    <xf numFmtId="0" fontId="9" fillId="0" borderId="73" xfId="0" applyNumberFormat="1" applyFont="1" applyBorder="1"/>
    <xf numFmtId="0" fontId="27" fillId="0" borderId="85" xfId="0" applyNumberFormat="1" applyFont="1" applyBorder="1" applyAlignment="1">
      <alignment horizontal="center" vertical="top" wrapText="1"/>
    </xf>
    <xf numFmtId="165" fontId="0" fillId="0" borderId="86" xfId="0" applyBorder="1"/>
    <xf numFmtId="165" fontId="28" fillId="0" borderId="95" xfId="0" applyFont="1" applyBorder="1" applyAlignment="1">
      <alignment horizontal="center" wrapText="1"/>
    </xf>
    <xf numFmtId="165" fontId="28" fillId="0" borderId="94" xfId="0" applyFont="1" applyBorder="1" applyAlignment="1">
      <alignment horizontal="center" wrapText="1"/>
    </xf>
    <xf numFmtId="165" fontId="28" fillId="0" borderId="87" xfId="0" applyFont="1" applyBorder="1" applyAlignment="1">
      <alignment horizontal="center" wrapText="1"/>
    </xf>
    <xf numFmtId="165" fontId="149" fillId="0" borderId="66" xfId="0" applyFont="1" applyBorder="1"/>
    <xf numFmtId="165" fontId="15" fillId="0" borderId="29" xfId="0" applyFont="1" applyBorder="1" applyAlignment="1">
      <alignment horizontal="center"/>
    </xf>
    <xf numFmtId="165" fontId="26" fillId="0" borderId="0" xfId="0" applyFont="1" applyAlignment="1">
      <alignment horizontal="center"/>
    </xf>
    <xf numFmtId="165" fontId="0" fillId="0" borderId="0" xfId="0"/>
    <xf numFmtId="165" fontId="10" fillId="0" borderId="6" xfId="0" applyFont="1" applyBorder="1" applyAlignment="1">
      <alignment horizontal="center"/>
    </xf>
    <xf numFmtId="0" fontId="9" fillId="0" borderId="7" xfId="0" applyNumberFormat="1" applyFont="1" applyBorder="1"/>
    <xf numFmtId="0" fontId="9" fillId="0" borderId="8" xfId="0" applyNumberFormat="1" applyFont="1" applyBorder="1"/>
    <xf numFmtId="165" fontId="10" fillId="0" borderId="11" xfId="0" applyFont="1" applyBorder="1" applyAlignment="1">
      <alignment horizontal="center"/>
    </xf>
    <xf numFmtId="0" fontId="9" fillId="0" borderId="14" xfId="0" applyNumberFormat="1" applyFont="1" applyBorder="1"/>
    <xf numFmtId="0" fontId="9" fillId="0" borderId="15" xfId="0" applyNumberFormat="1" applyFont="1" applyBorder="1"/>
    <xf numFmtId="0" fontId="9" fillId="0" borderId="16" xfId="0" applyNumberFormat="1" applyFont="1" applyBorder="1"/>
    <xf numFmtId="165" fontId="10" fillId="0" borderId="2" xfId="0" applyFont="1" applyBorder="1" applyAlignment="1">
      <alignment horizontal="center"/>
    </xf>
    <xf numFmtId="165" fontId="14" fillId="0" borderId="9" xfId="0" applyFont="1" applyBorder="1" applyAlignment="1">
      <alignment horizontal="center"/>
    </xf>
    <xf numFmtId="165" fontId="27" fillId="0" borderId="2" xfId="0" applyFont="1" applyBorder="1" applyAlignment="1">
      <alignment horizontal="center"/>
    </xf>
    <xf numFmtId="165" fontId="0" fillId="0" borderId="9" xfId="0" applyBorder="1" applyAlignment="1">
      <alignment horizontal="center"/>
    </xf>
    <xf numFmtId="165" fontId="33" fillId="0" borderId="0" xfId="0" applyFont="1" applyAlignment="1">
      <alignment horizontal="center"/>
    </xf>
    <xf numFmtId="0" fontId="35" fillId="9" borderId="21" xfId="0" applyNumberFormat="1" applyFont="1" applyFill="1" applyBorder="1" applyAlignment="1">
      <alignment horizontal="center" vertical="center"/>
    </xf>
    <xf numFmtId="0" fontId="9" fillId="0" borderId="22" xfId="0" applyNumberFormat="1" applyFont="1" applyBorder="1"/>
    <xf numFmtId="0" fontId="9" fillId="0" borderId="23" xfId="0" applyNumberFormat="1" applyFont="1" applyBorder="1"/>
    <xf numFmtId="3" fontId="36" fillId="10" borderId="24" xfId="0" applyNumberFormat="1" applyFont="1" applyFill="1" applyBorder="1" applyAlignment="1">
      <alignment horizontal="center" wrapText="1"/>
    </xf>
    <xf numFmtId="0" fontId="9" fillId="0" borderId="29" xfId="0" applyNumberFormat="1" applyFont="1" applyBorder="1"/>
    <xf numFmtId="0" fontId="9" fillId="0" borderId="33" xfId="0" applyNumberFormat="1" applyFont="1" applyBorder="1"/>
    <xf numFmtId="3" fontId="37" fillId="0" borderId="26" xfId="0" applyNumberFormat="1" applyFont="1" applyBorder="1" applyAlignment="1">
      <alignment horizontal="center"/>
    </xf>
    <xf numFmtId="0" fontId="9" fillId="0" borderId="27" xfId="0" applyNumberFormat="1" applyFont="1" applyBorder="1"/>
    <xf numFmtId="3" fontId="39" fillId="12" borderId="6" xfId="0" applyNumberFormat="1" applyFont="1" applyFill="1" applyBorder="1" applyAlignment="1">
      <alignment horizontal="center" wrapText="1"/>
    </xf>
    <xf numFmtId="0" fontId="9" fillId="0" borderId="17" xfId="0" applyNumberFormat="1" applyFont="1" applyBorder="1"/>
    <xf numFmtId="0" fontId="9" fillId="0" borderId="18" xfId="0" applyNumberFormat="1" applyFont="1" applyBorder="1"/>
    <xf numFmtId="0" fontId="9" fillId="0" borderId="19" xfId="0" applyNumberFormat="1" applyFont="1" applyBorder="1"/>
    <xf numFmtId="3" fontId="16" fillId="0" borderId="0" xfId="0" applyNumberFormat="1" applyFont="1" applyAlignment="1">
      <alignment horizontal="center" wrapText="1"/>
    </xf>
    <xf numFmtId="3" fontId="52" fillId="19" borderId="52" xfId="0" applyNumberFormat="1" applyFont="1" applyFill="1" applyBorder="1" applyAlignment="1">
      <alignment horizontal="center"/>
    </xf>
    <xf numFmtId="0" fontId="9" fillId="0" borderId="53" xfId="0" applyNumberFormat="1" applyFont="1" applyBorder="1"/>
    <xf numFmtId="0" fontId="9" fillId="0" borderId="54" xfId="0" applyNumberFormat="1" applyFont="1" applyBorder="1"/>
    <xf numFmtId="165" fontId="15" fillId="4" borderId="21" xfId="0" applyFont="1" applyFill="1" applyBorder="1" applyAlignment="1">
      <alignment horizontal="center" wrapText="1"/>
    </xf>
    <xf numFmtId="165" fontId="15" fillId="34" borderId="21" xfId="0" applyFont="1" applyFill="1" applyBorder="1" applyAlignment="1">
      <alignment horizontal="center" wrapText="1"/>
    </xf>
    <xf numFmtId="0" fontId="9" fillId="35" borderId="22" xfId="0" applyNumberFormat="1" applyFont="1" applyFill="1" applyBorder="1"/>
    <xf numFmtId="0" fontId="9" fillId="35" borderId="23" xfId="0" applyNumberFormat="1" applyFont="1" applyFill="1" applyBorder="1"/>
    <xf numFmtId="165" fontId="15" fillId="4" borderId="6" xfId="0" applyFont="1" applyFill="1" applyBorder="1" applyAlignment="1">
      <alignment horizontal="center" wrapText="1"/>
    </xf>
    <xf numFmtId="0" fontId="9" fillId="0" borderId="9" xfId="0" applyNumberFormat="1" applyFont="1" applyBorder="1"/>
    <xf numFmtId="0" fontId="9" fillId="0" borderId="10" xfId="0" applyNumberFormat="1" applyFont="1" applyBorder="1"/>
    <xf numFmtId="165" fontId="90" fillId="4" borderId="65" xfId="0" applyFont="1" applyFill="1" applyBorder="1" applyAlignment="1">
      <alignment horizontal="left"/>
    </xf>
    <xf numFmtId="0" fontId="9" fillId="0" borderId="66" xfId="0" applyNumberFormat="1" applyFont="1" applyBorder="1"/>
    <xf numFmtId="165" fontId="103" fillId="4" borderId="6" xfId="0" applyFont="1" applyFill="1" applyBorder="1" applyAlignment="1">
      <alignment horizontal="center" wrapText="1"/>
    </xf>
    <xf numFmtId="165" fontId="106" fillId="4" borderId="65" xfId="0" applyFont="1" applyFill="1" applyBorder="1" applyAlignment="1">
      <alignment horizontal="left"/>
    </xf>
    <xf numFmtId="165" fontId="110" fillId="4" borderId="65" xfId="0" applyFont="1" applyFill="1" applyBorder="1" applyAlignment="1">
      <alignment horizontal="left"/>
    </xf>
    <xf numFmtId="165" fontId="96" fillId="4" borderId="65" xfId="0" applyFont="1" applyFill="1" applyBorder="1" applyAlignment="1">
      <alignment horizontal="left"/>
    </xf>
    <xf numFmtId="165" fontId="113" fillId="4" borderId="71" xfId="0" applyFont="1" applyFill="1" applyBorder="1" applyAlignment="1">
      <alignment horizontal="left"/>
    </xf>
    <xf numFmtId="0" fontId="9" fillId="0" borderId="72" xfId="0" applyNumberFormat="1" applyFont="1" applyBorder="1"/>
    <xf numFmtId="165" fontId="6" fillId="0" borderId="0" xfId="0" applyFont="1" applyAlignment="1">
      <alignment horizontal="center"/>
    </xf>
    <xf numFmtId="0" fontId="7" fillId="0" borderId="0" xfId="0" applyNumberFormat="1" applyFont="1" applyAlignment="1">
      <alignment horizontal="center"/>
    </xf>
    <xf numFmtId="165" fontId="8" fillId="3" borderId="2" xfId="0" applyFont="1" applyFill="1" applyBorder="1" applyAlignment="1">
      <alignment wrapText="1"/>
    </xf>
  </cellXfs>
  <cellStyles count="10">
    <cellStyle name="Comma" xfId="1" builtinId="3"/>
    <cellStyle name="Comma 2" xfId="6" xr:uid="{00000000-0005-0000-0000-000001000000}"/>
    <cellStyle name="Currency" xfId="4" builtinId="4"/>
    <cellStyle name="Currency 2" xfId="9" xr:uid="{00000000-0005-0000-0000-000003000000}"/>
    <cellStyle name="Hyperlink" xfId="3" builtinId="8"/>
    <cellStyle name="Hyperlink 2" xfId="8" xr:uid="{00000000-0005-0000-0000-000005000000}"/>
    <cellStyle name="Normal" xfId="0" builtinId="0"/>
    <cellStyle name="Normal 2" xfId="5" xr:uid="{00000000-0005-0000-0000-000007000000}"/>
    <cellStyle name="Per cent" xfId="2" builtinId="5"/>
    <cellStyle name="Percent 2" xfId="7" xr:uid="{00000000-0005-0000-0000-000009000000}"/>
  </cellStyles>
  <dxfs count="386">
    <dxf>
      <fill>
        <patternFill patternType="solid">
          <fgColor rgb="FF000000"/>
          <bgColor rgb="FF0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theme="0"/>
      </font>
      <fill>
        <patternFill patternType="none"/>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theme="0"/>
      </font>
      <fill>
        <patternFill patternType="none"/>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theme="0"/>
      </font>
      <fill>
        <patternFill patternType="none"/>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theme="0"/>
      </font>
      <fill>
        <patternFill patternType="none"/>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theme="0"/>
      </font>
      <fill>
        <patternFill patternType="none"/>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theme="0"/>
      </font>
      <fill>
        <patternFill patternType="none"/>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theme="0"/>
      </font>
      <fill>
        <patternFill patternType="none"/>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ont>
        <color theme="0"/>
      </font>
      <fill>
        <patternFill patternType="none"/>
      </fill>
    </dxf>
    <dxf>
      <font>
        <color rgb="FFFF0000"/>
      </font>
      <fill>
        <patternFill patternType="solid">
          <fgColor rgb="FFF2F2F2"/>
          <bgColor rgb="FFF2F2F2"/>
        </patternFill>
      </fill>
      <border>
        <left style="thin">
          <color rgb="FF000000"/>
        </left>
        <right style="thin">
          <color rgb="FF000000"/>
        </right>
        <top style="thin">
          <color rgb="FF000000"/>
        </top>
        <bottom style="thin">
          <color rgb="FF000000"/>
        </bottom>
      </border>
    </dxf>
    <dxf>
      <numFmt numFmtId="174" formatCode=";;"/>
      <fill>
        <patternFill patternType="solid">
          <fgColor rgb="FFDBE5F1"/>
          <bgColor rgb="FFDBE5F1"/>
        </patternFill>
      </fill>
    </dxf>
    <dxf>
      <font>
        <color theme="0"/>
      </font>
      <fill>
        <patternFill patternType="none"/>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Retailer 1</a:t>
            </a:r>
          </a:p>
        </c:rich>
      </c:tx>
      <c:layout>
        <c:manualLayout>
          <c:xMode val="edge"/>
          <c:yMode val="edge"/>
          <c:x val="2.272647892845156E-2"/>
          <c:y val="3.766478342749529E-3"/>
        </c:manualLayout>
      </c:layout>
      <c:overlay val="1"/>
    </c:title>
    <c:autoTitleDeleted val="0"/>
    <c:plotArea>
      <c:layout>
        <c:manualLayout>
          <c:layoutTarget val="inner"/>
          <c:xMode val="edge"/>
          <c:yMode val="edge"/>
          <c:x val="6.1242547212802471E-2"/>
          <c:y val="0.13597935851238935"/>
          <c:w val="0.93875745278719758"/>
          <c:h val="0.84103563325770714"/>
        </c:manualLayout>
      </c:layout>
      <c:barChart>
        <c:barDir val="col"/>
        <c:grouping val="clustered"/>
        <c:varyColors val="0"/>
        <c:ser>
          <c:idx val="0"/>
          <c:order val="0"/>
          <c:tx>
            <c:strRef>
              <c:f>'1r'!$C$3</c:f>
              <c:strCache>
                <c:ptCount val="1"/>
                <c:pt idx="0">
                  <c:v>REVENUE</c:v>
                </c:pt>
              </c:strCache>
            </c:strRef>
          </c:tx>
          <c:invertIfNegative val="0"/>
          <c:cat>
            <c:multiLvlStrRef>
              <c:f>'1r'!$D$1:$O$2</c:f>
              <c:multiLvlStrCache>
                <c:ptCount val="12"/>
                <c:lvl>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lvl>
                <c:lvl>
                  <c:pt idx="6">
                    <c:v>Financial statements and most values presented below are as of the end of each period</c:v>
                  </c:pt>
                </c:lvl>
              </c:multiLvlStrCache>
            </c:multiLvlStrRef>
          </c:cat>
          <c:val>
            <c:numRef>
              <c:f>'1r'!$D$3:$O$3</c:f>
              <c:numCache>
                <c:formatCode>#,##0_);[Red]\(#,##0\)</c:formatCode>
                <c:ptCount val="12"/>
                <c:pt idx="0">
                  <c:v>414605.72846593638</c:v>
                </c:pt>
                <c:pt idx="1">
                  <c:v>92746.325135177874</c:v>
                </c:pt>
                <c:pt idx="2">
                  <c:v>420271.55972191982</c:v>
                </c:pt>
                <c:pt idx="3">
                  <c:v>422376.46057160926</c:v>
                </c:pt>
                <c:pt idx="4">
                  <c:v>331100.48150039802</c:v>
                </c:pt>
                <c:pt idx="5">
                  <c:v>456285.07226984587</c:v>
                </c:pt>
                <c:pt idx="6">
                  <c:v>441856</c:v>
                </c:pt>
                <c:pt idx="7">
                  <c:v>525261.3059833413</c:v>
                </c:pt>
                <c:pt idx="8">
                  <c:v>298987.54526319745</c:v>
                </c:pt>
                <c:pt idx="9">
                  <c:v>390111</c:v>
                </c:pt>
                <c:pt idx="10">
                  <c:v>870274.40533340734</c:v>
                </c:pt>
                <c:pt idx="11">
                  <c:v>1140383.9638251234</c:v>
                </c:pt>
              </c:numCache>
            </c:numRef>
          </c:val>
          <c:extLst>
            <c:ext xmlns:c16="http://schemas.microsoft.com/office/drawing/2014/chart" uri="{C3380CC4-5D6E-409C-BE32-E72D297353CC}">
              <c16:uniqueId val="{00000000-8E3F-4093-A5C7-F61925110A6C}"/>
            </c:ext>
          </c:extLst>
        </c:ser>
        <c:ser>
          <c:idx val="10"/>
          <c:order val="1"/>
          <c:tx>
            <c:strRef>
              <c:f>'1r'!$C$13</c:f>
              <c:strCache>
                <c:ptCount val="1"/>
                <c:pt idx="0">
                  <c:v>NET INCOME FROM OPERATIONS</c:v>
                </c:pt>
              </c:strCache>
            </c:strRef>
          </c:tx>
          <c:invertIfNegative val="0"/>
          <c:cat>
            <c:multiLvlStrRef>
              <c:f>'1r'!$D$1:$O$2</c:f>
              <c:multiLvlStrCache>
                <c:ptCount val="12"/>
                <c:lvl>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lvl>
                <c:lvl>
                  <c:pt idx="6">
                    <c:v>Financial statements and most values presented below are as of the end of each period</c:v>
                  </c:pt>
                </c:lvl>
              </c:multiLvlStrCache>
            </c:multiLvlStrRef>
          </c:cat>
          <c:val>
            <c:numRef>
              <c:f>'1r'!$D$13:$O$13</c:f>
              <c:numCache>
                <c:formatCode>#,##0_);[Red]\(#,##0\)</c:formatCode>
                <c:ptCount val="12"/>
                <c:pt idx="0">
                  <c:v>9025.5721672178988</c:v>
                </c:pt>
                <c:pt idx="1">
                  <c:v>-68853.096448632408</c:v>
                </c:pt>
                <c:pt idx="2">
                  <c:v>26350.015665564213</c:v>
                </c:pt>
                <c:pt idx="3">
                  <c:v>33115.806850611581</c:v>
                </c:pt>
                <c:pt idx="4">
                  <c:v>59512.63716460939</c:v>
                </c:pt>
                <c:pt idx="5">
                  <c:v>46853.227873537071</c:v>
                </c:pt>
                <c:pt idx="6">
                  <c:v>38809.492224753099</c:v>
                </c:pt>
                <c:pt idx="7">
                  <c:v>150682.05520012684</c:v>
                </c:pt>
                <c:pt idx="8">
                  <c:v>-16064.184845818183</c:v>
                </c:pt>
                <c:pt idx="9">
                  <c:v>-59803.686121588922</c:v>
                </c:pt>
                <c:pt idx="10">
                  <c:v>235076.07746814788</c:v>
                </c:pt>
                <c:pt idx="11">
                  <c:v>453676.53127843252</c:v>
                </c:pt>
              </c:numCache>
            </c:numRef>
          </c:val>
          <c:extLst>
            <c:ext xmlns:c16="http://schemas.microsoft.com/office/drawing/2014/chart" uri="{C3380CC4-5D6E-409C-BE32-E72D297353CC}">
              <c16:uniqueId val="{00000001-8E3F-4093-A5C7-F61925110A6C}"/>
            </c:ext>
          </c:extLst>
        </c:ser>
        <c:dLbls>
          <c:showLegendKey val="0"/>
          <c:showVal val="0"/>
          <c:showCatName val="0"/>
          <c:showSerName val="0"/>
          <c:showPercent val="0"/>
          <c:showBubbleSize val="0"/>
        </c:dLbls>
        <c:gapWidth val="150"/>
        <c:axId val="163872768"/>
        <c:axId val="163875840"/>
      </c:barChart>
      <c:catAx>
        <c:axId val="163872768"/>
        <c:scaling>
          <c:orientation val="minMax"/>
        </c:scaling>
        <c:delete val="0"/>
        <c:axPos val="b"/>
        <c:numFmt formatCode="General" sourceLinked="0"/>
        <c:majorTickMark val="out"/>
        <c:minorTickMark val="none"/>
        <c:tickLblPos val="nextTo"/>
        <c:crossAx val="163875840"/>
        <c:crosses val="autoZero"/>
        <c:auto val="1"/>
        <c:lblAlgn val="ctr"/>
        <c:lblOffset val="100"/>
        <c:noMultiLvlLbl val="0"/>
      </c:catAx>
      <c:valAx>
        <c:axId val="163875840"/>
        <c:scaling>
          <c:orientation val="minMax"/>
        </c:scaling>
        <c:delete val="0"/>
        <c:axPos val="l"/>
        <c:numFmt formatCode="#,##0_);[Red]\(#,##0\)" sourceLinked="1"/>
        <c:majorTickMark val="out"/>
        <c:minorTickMark val="none"/>
        <c:tickLblPos val="nextTo"/>
        <c:crossAx val="163872768"/>
        <c:crosses val="autoZero"/>
        <c:crossBetween val="between"/>
      </c:valAx>
    </c:plotArea>
    <c:legend>
      <c:legendPos val="r"/>
      <c:layout>
        <c:manualLayout>
          <c:xMode val="edge"/>
          <c:yMode val="edge"/>
          <c:x val="0.40428790324933422"/>
          <c:y val="1.342586413986384E-3"/>
          <c:w val="0.57424349353591075"/>
          <c:h val="8.0345211085902382E-2"/>
        </c:manualLayout>
      </c:layout>
      <c:overlay val="0"/>
      <c:txPr>
        <a:bodyPr/>
        <a:lstStyle/>
        <a:p>
          <a:pPr>
            <a:defRPr b="1"/>
          </a:pPr>
          <a:endParaRPr lang="en-U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42547212802471E-2"/>
          <c:y val="0.13597935851238935"/>
          <c:w val="0.93875745278719758"/>
          <c:h val="0.84103563325770714"/>
        </c:manualLayout>
      </c:layout>
      <c:barChart>
        <c:barDir val="col"/>
        <c:grouping val="clustered"/>
        <c:varyColors val="0"/>
        <c:ser>
          <c:idx val="0"/>
          <c:order val="0"/>
          <c:tx>
            <c:strRef>
              <c:f>'1d'!$C$1</c:f>
              <c:strCache>
                <c:ptCount val="1"/>
                <c:pt idx="0">
                  <c:v>DISTRIBUTOR ONE - CONSOLIDATED INCOME STATEMENT</c:v>
                </c:pt>
              </c:strCache>
            </c:strRef>
          </c:tx>
          <c:invertIfNegative val="0"/>
          <c:val>
            <c:numRef>
              <c:f>'1d'!$D$1:$O$1</c:f>
              <c:numCache>
                <c:formatCode>General_)</c:formatCode>
                <c:ptCount val="12"/>
              </c:numCache>
            </c:numRef>
          </c:val>
          <c:extLst>
            <c:ext xmlns:c16="http://schemas.microsoft.com/office/drawing/2014/chart" uri="{C3380CC4-5D6E-409C-BE32-E72D297353CC}">
              <c16:uniqueId val="{00000000-8E3F-4093-A5C7-F61925110A6C}"/>
            </c:ext>
          </c:extLst>
        </c:ser>
        <c:ser>
          <c:idx val="10"/>
          <c:order val="1"/>
          <c:tx>
            <c:strRef>
              <c:f>'1d'!$C$2</c:f>
              <c:strCache>
                <c:ptCount val="1"/>
                <c:pt idx="0">
                  <c:v>$</c:v>
                </c:pt>
              </c:strCache>
            </c:strRef>
          </c:tx>
          <c:invertIfNegative val="0"/>
          <c:val>
            <c:numRef>
              <c:f>'1d'!$D$2:$O$2</c:f>
              <c:numCache>
                <c:formatCode>General_)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E3F-4093-A5C7-F61925110A6C}"/>
            </c:ext>
          </c:extLst>
        </c:ser>
        <c:ser>
          <c:idx val="1"/>
          <c:order val="2"/>
          <c:tx>
            <c:strRef>
              <c:f>'1d'!$C$3</c:f>
              <c:strCache>
                <c:ptCount val="1"/>
                <c:pt idx="0">
                  <c:v>REVENUE</c:v>
                </c:pt>
              </c:strCache>
            </c:strRef>
          </c:tx>
          <c:invertIfNegative val="0"/>
          <c:val>
            <c:numRef>
              <c:f>'1d'!$D$3:$O$3</c:f>
              <c:numCache>
                <c:formatCode>#,##0_);[Red]\(#,##0\)</c:formatCode>
                <c:ptCount val="12"/>
                <c:pt idx="0">
                  <c:v>180000</c:v>
                </c:pt>
                <c:pt idx="1">
                  <c:v>180000</c:v>
                </c:pt>
                <c:pt idx="2">
                  <c:v>180000</c:v>
                </c:pt>
                <c:pt idx="3">
                  <c:v>180000</c:v>
                </c:pt>
                <c:pt idx="4">
                  <c:v>180000</c:v>
                </c:pt>
                <c:pt idx="5">
                  <c:v>180000</c:v>
                </c:pt>
                <c:pt idx="6">
                  <c:v>135000</c:v>
                </c:pt>
                <c:pt idx="7">
                  <c:v>135000</c:v>
                </c:pt>
                <c:pt idx="8">
                  <c:v>135000</c:v>
                </c:pt>
                <c:pt idx="9">
                  <c:v>135000</c:v>
                </c:pt>
                <c:pt idx="10">
                  <c:v>135000</c:v>
                </c:pt>
                <c:pt idx="11">
                  <c:v>135000</c:v>
                </c:pt>
              </c:numCache>
            </c:numRef>
          </c:val>
          <c:extLst>
            <c:ext xmlns:c16="http://schemas.microsoft.com/office/drawing/2014/chart" uri="{C3380CC4-5D6E-409C-BE32-E72D297353CC}">
              <c16:uniqueId val="{00000000-29EE-476E-977B-DBF8922CEF5E}"/>
            </c:ext>
          </c:extLst>
        </c:ser>
        <c:ser>
          <c:idx val="2"/>
          <c:order val="3"/>
          <c:tx>
            <c:strRef>
              <c:f>'1d'!$C$13</c:f>
              <c:strCache>
                <c:ptCount val="1"/>
                <c:pt idx="0">
                  <c:v>NET INCOME FROM OPERATIONS</c:v>
                </c:pt>
              </c:strCache>
            </c:strRef>
          </c:tx>
          <c:invertIfNegative val="0"/>
          <c:val>
            <c:numRef>
              <c:f>'1d'!$D$13:$O$13</c:f>
              <c:numCache>
                <c:formatCode>#,##0_);[Red]\(#,##0\)</c:formatCode>
                <c:ptCount val="12"/>
                <c:pt idx="0">
                  <c:v>14570</c:v>
                </c:pt>
                <c:pt idx="1">
                  <c:v>20859.5</c:v>
                </c:pt>
                <c:pt idx="2">
                  <c:v>20748.505000000005</c:v>
                </c:pt>
                <c:pt idx="3">
                  <c:v>20637.019949999987</c:v>
                </c:pt>
                <c:pt idx="4">
                  <c:v>20525.049750500009</c:v>
                </c:pt>
                <c:pt idx="5">
                  <c:v>20412.599252994987</c:v>
                </c:pt>
                <c:pt idx="6">
                  <c:v>2779.6732604650542</c:v>
                </c:pt>
                <c:pt idx="7">
                  <c:v>1066.2765278603988</c:v>
                </c:pt>
                <c:pt idx="8">
                  <c:v>952.41376258178934</c:v>
                </c:pt>
                <c:pt idx="9">
                  <c:v>838.08962495598155</c:v>
                </c:pt>
                <c:pt idx="10">
                  <c:v>723.30872870641872</c:v>
                </c:pt>
                <c:pt idx="11">
                  <c:v>608.07564141935325</c:v>
                </c:pt>
              </c:numCache>
            </c:numRef>
          </c:val>
          <c:extLst>
            <c:ext xmlns:c16="http://schemas.microsoft.com/office/drawing/2014/chart" uri="{C3380CC4-5D6E-409C-BE32-E72D297353CC}">
              <c16:uniqueId val="{00000001-29EE-476E-977B-DBF8922CEF5E}"/>
            </c:ext>
          </c:extLst>
        </c:ser>
        <c:dLbls>
          <c:showLegendKey val="0"/>
          <c:showVal val="0"/>
          <c:showCatName val="0"/>
          <c:showSerName val="0"/>
          <c:showPercent val="0"/>
          <c:showBubbleSize val="0"/>
        </c:dLbls>
        <c:gapWidth val="150"/>
        <c:axId val="59558144"/>
        <c:axId val="59559936"/>
      </c:barChart>
      <c:catAx>
        <c:axId val="59558144"/>
        <c:scaling>
          <c:orientation val="minMax"/>
        </c:scaling>
        <c:delete val="0"/>
        <c:axPos val="b"/>
        <c:numFmt formatCode="General" sourceLinked="0"/>
        <c:majorTickMark val="out"/>
        <c:minorTickMark val="none"/>
        <c:tickLblPos val="nextTo"/>
        <c:crossAx val="59559936"/>
        <c:crosses val="autoZero"/>
        <c:auto val="1"/>
        <c:lblAlgn val="ctr"/>
        <c:lblOffset val="100"/>
        <c:noMultiLvlLbl val="0"/>
      </c:catAx>
      <c:valAx>
        <c:axId val="59559936"/>
        <c:scaling>
          <c:orientation val="minMax"/>
        </c:scaling>
        <c:delete val="0"/>
        <c:axPos val="l"/>
        <c:numFmt formatCode="General_)" sourceLinked="1"/>
        <c:majorTickMark val="out"/>
        <c:minorTickMark val="none"/>
        <c:tickLblPos val="nextTo"/>
        <c:crossAx val="59558144"/>
        <c:crosses val="autoZero"/>
        <c:crossBetween val="between"/>
      </c:valAx>
    </c:plotArea>
    <c:legend>
      <c:legendPos val="r"/>
      <c:legendEntry>
        <c:idx val="1"/>
        <c:delete val="1"/>
      </c:legendEntry>
      <c:layout>
        <c:manualLayout>
          <c:xMode val="edge"/>
          <c:yMode val="edge"/>
          <c:x val="0.40428790324933422"/>
          <c:y val="1.342586413986384E-3"/>
          <c:w val="0.59571218296783401"/>
          <c:h val="0.20337084983021186"/>
        </c:manualLayout>
      </c:layout>
      <c:overlay val="0"/>
      <c:txPr>
        <a:bodyPr/>
        <a:lstStyle/>
        <a:p>
          <a:pPr>
            <a:defRPr b="1"/>
          </a:pPr>
          <a:endParaRPr lang="en-US"/>
        </a:p>
      </c:tx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42547212802471E-2"/>
          <c:y val="0.13597935851238935"/>
          <c:w val="0.93875745278719758"/>
          <c:h val="0.84103563325770714"/>
        </c:manualLayout>
      </c:layout>
      <c:barChart>
        <c:barDir val="col"/>
        <c:grouping val="clustered"/>
        <c:varyColors val="0"/>
        <c:ser>
          <c:idx val="0"/>
          <c:order val="0"/>
          <c:tx>
            <c:strRef>
              <c:f>'2d'!$C$1</c:f>
              <c:strCache>
                <c:ptCount val="1"/>
                <c:pt idx="0">
                  <c:v>DISTRIBUTOR TWO - CONSOLIDATED INCOME STATEMENT</c:v>
                </c:pt>
              </c:strCache>
            </c:strRef>
          </c:tx>
          <c:invertIfNegative val="0"/>
          <c:val>
            <c:numRef>
              <c:f>'2d'!$D$1:$O$1</c:f>
              <c:numCache>
                <c:formatCode>General_)</c:formatCode>
                <c:ptCount val="12"/>
              </c:numCache>
            </c:numRef>
          </c:val>
          <c:extLst>
            <c:ext xmlns:c16="http://schemas.microsoft.com/office/drawing/2014/chart" uri="{C3380CC4-5D6E-409C-BE32-E72D297353CC}">
              <c16:uniqueId val="{00000000-8E3F-4093-A5C7-F61925110A6C}"/>
            </c:ext>
          </c:extLst>
        </c:ser>
        <c:ser>
          <c:idx val="10"/>
          <c:order val="1"/>
          <c:tx>
            <c:strRef>
              <c:f>'2d'!$C$2</c:f>
              <c:strCache>
                <c:ptCount val="1"/>
                <c:pt idx="0">
                  <c:v>$</c:v>
                </c:pt>
              </c:strCache>
            </c:strRef>
          </c:tx>
          <c:invertIfNegative val="0"/>
          <c:val>
            <c:numRef>
              <c:f>'2d'!$D$2:$O$2</c:f>
              <c:numCache>
                <c:formatCode>General_)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E3F-4093-A5C7-F61925110A6C}"/>
            </c:ext>
          </c:extLst>
        </c:ser>
        <c:ser>
          <c:idx val="1"/>
          <c:order val="2"/>
          <c:tx>
            <c:strRef>
              <c:f>'2d'!$C$3</c:f>
              <c:strCache>
                <c:ptCount val="1"/>
                <c:pt idx="0">
                  <c:v>REVENUE</c:v>
                </c:pt>
              </c:strCache>
            </c:strRef>
          </c:tx>
          <c:invertIfNegative val="0"/>
          <c:val>
            <c:numRef>
              <c:f>'2d'!$D$3:$O$3</c:f>
              <c:numCache>
                <c:formatCode>#,##0_);[Red]\(#,##0\)</c:formatCode>
                <c:ptCount val="12"/>
                <c:pt idx="0">
                  <c:v>180000</c:v>
                </c:pt>
                <c:pt idx="1">
                  <c:v>180000</c:v>
                </c:pt>
                <c:pt idx="2">
                  <c:v>180000</c:v>
                </c:pt>
                <c:pt idx="3">
                  <c:v>180000</c:v>
                </c:pt>
                <c:pt idx="4">
                  <c:v>180000</c:v>
                </c:pt>
                <c:pt idx="5">
                  <c:v>180000</c:v>
                </c:pt>
                <c:pt idx="6">
                  <c:v>135000</c:v>
                </c:pt>
                <c:pt idx="7">
                  <c:v>135000</c:v>
                </c:pt>
                <c:pt idx="8">
                  <c:v>135000</c:v>
                </c:pt>
                <c:pt idx="9">
                  <c:v>135000</c:v>
                </c:pt>
                <c:pt idx="10">
                  <c:v>135000</c:v>
                </c:pt>
                <c:pt idx="11">
                  <c:v>135000</c:v>
                </c:pt>
              </c:numCache>
            </c:numRef>
          </c:val>
          <c:extLst>
            <c:ext xmlns:c16="http://schemas.microsoft.com/office/drawing/2014/chart" uri="{C3380CC4-5D6E-409C-BE32-E72D297353CC}">
              <c16:uniqueId val="{00000000-70E1-4FEF-B41A-D1A21BABD7BB}"/>
            </c:ext>
          </c:extLst>
        </c:ser>
        <c:ser>
          <c:idx val="2"/>
          <c:order val="3"/>
          <c:tx>
            <c:strRef>
              <c:f>'2d'!$C$13</c:f>
              <c:strCache>
                <c:ptCount val="1"/>
                <c:pt idx="0">
                  <c:v>NET INCOME FROM OPERATIONS</c:v>
                </c:pt>
              </c:strCache>
            </c:strRef>
          </c:tx>
          <c:invertIfNegative val="0"/>
          <c:val>
            <c:numRef>
              <c:f>'2d'!$D$13:$O$13</c:f>
              <c:numCache>
                <c:formatCode>#,##0_);[Red]\(#,##0\)</c:formatCode>
                <c:ptCount val="12"/>
                <c:pt idx="0">
                  <c:v>14570</c:v>
                </c:pt>
                <c:pt idx="1">
                  <c:v>20859.5</c:v>
                </c:pt>
                <c:pt idx="2">
                  <c:v>20748.505000000005</c:v>
                </c:pt>
                <c:pt idx="3">
                  <c:v>20637.019949999987</c:v>
                </c:pt>
                <c:pt idx="4">
                  <c:v>20525.049750500009</c:v>
                </c:pt>
                <c:pt idx="5">
                  <c:v>20412.599252994987</c:v>
                </c:pt>
                <c:pt idx="6">
                  <c:v>2779.6732604650542</c:v>
                </c:pt>
                <c:pt idx="7">
                  <c:v>1066.2765278603988</c:v>
                </c:pt>
                <c:pt idx="8">
                  <c:v>952.41376258178934</c:v>
                </c:pt>
                <c:pt idx="9">
                  <c:v>838.08962495598155</c:v>
                </c:pt>
                <c:pt idx="10">
                  <c:v>723.30872870641872</c:v>
                </c:pt>
                <c:pt idx="11">
                  <c:v>608.07564141935325</c:v>
                </c:pt>
              </c:numCache>
            </c:numRef>
          </c:val>
          <c:extLst>
            <c:ext xmlns:c16="http://schemas.microsoft.com/office/drawing/2014/chart" uri="{C3380CC4-5D6E-409C-BE32-E72D297353CC}">
              <c16:uniqueId val="{00000001-70E1-4FEF-B41A-D1A21BABD7BB}"/>
            </c:ext>
          </c:extLst>
        </c:ser>
        <c:dLbls>
          <c:showLegendKey val="0"/>
          <c:showVal val="0"/>
          <c:showCatName val="0"/>
          <c:showSerName val="0"/>
          <c:showPercent val="0"/>
          <c:showBubbleSize val="0"/>
        </c:dLbls>
        <c:gapWidth val="150"/>
        <c:axId val="78531584"/>
        <c:axId val="78533376"/>
      </c:barChart>
      <c:catAx>
        <c:axId val="78531584"/>
        <c:scaling>
          <c:orientation val="minMax"/>
        </c:scaling>
        <c:delete val="0"/>
        <c:axPos val="b"/>
        <c:numFmt formatCode="General" sourceLinked="0"/>
        <c:majorTickMark val="out"/>
        <c:minorTickMark val="none"/>
        <c:tickLblPos val="nextTo"/>
        <c:crossAx val="78533376"/>
        <c:crosses val="autoZero"/>
        <c:auto val="1"/>
        <c:lblAlgn val="ctr"/>
        <c:lblOffset val="100"/>
        <c:noMultiLvlLbl val="0"/>
      </c:catAx>
      <c:valAx>
        <c:axId val="78533376"/>
        <c:scaling>
          <c:orientation val="minMax"/>
        </c:scaling>
        <c:delete val="0"/>
        <c:axPos val="l"/>
        <c:numFmt formatCode="General_)" sourceLinked="1"/>
        <c:majorTickMark val="out"/>
        <c:minorTickMark val="none"/>
        <c:tickLblPos val="nextTo"/>
        <c:crossAx val="78531584"/>
        <c:crosses val="autoZero"/>
        <c:crossBetween val="between"/>
      </c:valAx>
    </c:plotArea>
    <c:legend>
      <c:legendPos val="r"/>
      <c:legendEntry>
        <c:idx val="1"/>
        <c:delete val="1"/>
      </c:legendEntry>
      <c:layout>
        <c:manualLayout>
          <c:xMode val="edge"/>
          <c:yMode val="edge"/>
          <c:x val="0.40428790324933422"/>
          <c:y val="1.342586413986384E-3"/>
          <c:w val="0.59571218296783401"/>
          <c:h val="0.20337084983021186"/>
        </c:manualLayout>
      </c:layout>
      <c:overlay val="0"/>
      <c:txPr>
        <a:bodyPr/>
        <a:lstStyle/>
        <a:p>
          <a:pPr>
            <a:defRPr b="1"/>
          </a:pPr>
          <a:endParaRPr lang="en-US"/>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'1d'!$C$75</c:f>
              <c:strCache>
                <c:ptCount val="1"/>
                <c:pt idx="0">
                  <c:v>ROI%</c:v>
                </c:pt>
              </c:strCache>
            </c:strRef>
          </c:tx>
          <c:val>
            <c:numRef>
              <c:f>'1d'!$D$75:$O$75</c:f>
              <c:numCache>
                <c:formatCode>#,##0.0_);[Red]\(#,##0.0\)</c:formatCode>
                <c:ptCount val="12"/>
                <c:pt idx="0">
                  <c:v>0.66394919900020277</c:v>
                </c:pt>
                <c:pt idx="1">
                  <c:v>0.94294727132613276</c:v>
                </c:pt>
                <c:pt idx="2">
                  <c:v>0.92919130356550672</c:v>
                </c:pt>
                <c:pt idx="3">
                  <c:v>0.91571274561460481</c:v>
                </c:pt>
                <c:pt idx="4">
                  <c:v>0.90250245635409221</c:v>
                </c:pt>
                <c:pt idx="5">
                  <c:v>0.8895516864976547</c:v>
                </c:pt>
                <c:pt idx="6">
                  <c:v>0.12052509363836747</c:v>
                </c:pt>
                <c:pt idx="7">
                  <c:v>4.619464322566582E-2</c:v>
                </c:pt>
                <c:pt idx="8">
                  <c:v>4.124369466247841E-2</c:v>
                </c:pt>
                <c:pt idx="9">
                  <c:v>3.6278893183168612E-2</c:v>
                </c:pt>
                <c:pt idx="10">
                  <c:v>3.1299725393936918E-2</c:v>
                </c:pt>
                <c:pt idx="11">
                  <c:v>2.6305668375817676E-2</c:v>
                </c:pt>
              </c:numCache>
            </c:numRef>
          </c:val>
          <c:smooth val="0"/>
          <c:extLst>
            <c:ext xmlns:c16="http://schemas.microsoft.com/office/drawing/2014/chart" uri="{C3380CC4-5D6E-409C-BE32-E72D297353CC}">
              <c16:uniqueId val="{00000000-E620-4B5F-B0BD-27317845854C}"/>
            </c:ext>
          </c:extLst>
        </c:ser>
        <c:dLbls>
          <c:showLegendKey val="0"/>
          <c:showVal val="0"/>
          <c:showCatName val="0"/>
          <c:showSerName val="0"/>
          <c:showPercent val="0"/>
          <c:showBubbleSize val="0"/>
        </c:dLbls>
        <c:marker val="1"/>
        <c:smooth val="0"/>
        <c:axId val="78553856"/>
        <c:axId val="78555392"/>
      </c:lineChart>
      <c:catAx>
        <c:axId val="78553856"/>
        <c:scaling>
          <c:orientation val="minMax"/>
        </c:scaling>
        <c:delete val="0"/>
        <c:axPos val="b"/>
        <c:majorTickMark val="out"/>
        <c:minorTickMark val="none"/>
        <c:tickLblPos val="nextTo"/>
        <c:crossAx val="78555392"/>
        <c:crosses val="autoZero"/>
        <c:auto val="1"/>
        <c:lblAlgn val="ctr"/>
        <c:lblOffset val="100"/>
        <c:noMultiLvlLbl val="0"/>
      </c:catAx>
      <c:valAx>
        <c:axId val="78555392"/>
        <c:scaling>
          <c:orientation val="minMax"/>
        </c:scaling>
        <c:delete val="0"/>
        <c:axPos val="l"/>
        <c:majorGridlines/>
        <c:numFmt formatCode="#,##0.0_);[Red]\(#,##0.0\)" sourceLinked="1"/>
        <c:majorTickMark val="out"/>
        <c:minorTickMark val="none"/>
        <c:tickLblPos val="nextTo"/>
        <c:crossAx val="7855385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'2d'!$C$75</c:f>
              <c:strCache>
                <c:ptCount val="1"/>
                <c:pt idx="0">
                  <c:v>ROI%</c:v>
                </c:pt>
              </c:strCache>
            </c:strRef>
          </c:tx>
          <c:val>
            <c:numRef>
              <c:f>'2d'!$D$75:$O$75</c:f>
              <c:numCache>
                <c:formatCode>#,##0.0_);[Red]\(#,##0.0\)</c:formatCode>
                <c:ptCount val="12"/>
                <c:pt idx="0">
                  <c:v>0.66394919900020277</c:v>
                </c:pt>
                <c:pt idx="1">
                  <c:v>0.94294727132613276</c:v>
                </c:pt>
                <c:pt idx="2">
                  <c:v>0.92919130356550672</c:v>
                </c:pt>
                <c:pt idx="3">
                  <c:v>0.91571274561460481</c:v>
                </c:pt>
                <c:pt idx="4">
                  <c:v>0.90250245635409221</c:v>
                </c:pt>
                <c:pt idx="5">
                  <c:v>0.8895516864976547</c:v>
                </c:pt>
                <c:pt idx="6">
                  <c:v>0.12052509363836747</c:v>
                </c:pt>
                <c:pt idx="7">
                  <c:v>4.619464322566582E-2</c:v>
                </c:pt>
                <c:pt idx="8">
                  <c:v>4.124369466247841E-2</c:v>
                </c:pt>
                <c:pt idx="9">
                  <c:v>3.6278893183168612E-2</c:v>
                </c:pt>
                <c:pt idx="10">
                  <c:v>3.1299725393936918E-2</c:v>
                </c:pt>
                <c:pt idx="11">
                  <c:v>2.6305668375817676E-2</c:v>
                </c:pt>
              </c:numCache>
            </c:numRef>
          </c:val>
          <c:smooth val="0"/>
          <c:extLst>
            <c:ext xmlns:c16="http://schemas.microsoft.com/office/drawing/2014/chart" uri="{C3380CC4-5D6E-409C-BE32-E72D297353CC}">
              <c16:uniqueId val="{00000000-3EAE-4207-BEA5-FC74065DA3DB}"/>
            </c:ext>
          </c:extLst>
        </c:ser>
        <c:dLbls>
          <c:showLegendKey val="0"/>
          <c:showVal val="0"/>
          <c:showCatName val="0"/>
          <c:showSerName val="0"/>
          <c:showPercent val="0"/>
          <c:showBubbleSize val="0"/>
        </c:dLbls>
        <c:marker val="1"/>
        <c:smooth val="0"/>
        <c:axId val="78575872"/>
        <c:axId val="78647296"/>
      </c:lineChart>
      <c:catAx>
        <c:axId val="78575872"/>
        <c:scaling>
          <c:orientation val="minMax"/>
        </c:scaling>
        <c:delete val="0"/>
        <c:axPos val="b"/>
        <c:majorTickMark val="out"/>
        <c:minorTickMark val="none"/>
        <c:tickLblPos val="nextTo"/>
        <c:crossAx val="78647296"/>
        <c:crosses val="autoZero"/>
        <c:auto val="1"/>
        <c:lblAlgn val="ctr"/>
        <c:lblOffset val="100"/>
        <c:noMultiLvlLbl val="0"/>
      </c:catAx>
      <c:valAx>
        <c:axId val="78647296"/>
        <c:scaling>
          <c:orientation val="minMax"/>
        </c:scaling>
        <c:delete val="0"/>
        <c:axPos val="l"/>
        <c:majorGridlines/>
        <c:numFmt formatCode="#,##0.0_);[Red]\(#,##0.0\)" sourceLinked="1"/>
        <c:majorTickMark val="out"/>
        <c:minorTickMark val="none"/>
        <c:tickLblPos val="nextTo"/>
        <c:crossAx val="7857587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42547212802471E-2"/>
          <c:y val="0.22656642495959192"/>
          <c:w val="0.93875745278719758"/>
          <c:h val="0.69790945623322509"/>
        </c:manualLayout>
      </c:layout>
      <c:barChart>
        <c:barDir val="col"/>
        <c:grouping val="clustered"/>
        <c:varyColors val="0"/>
        <c:ser>
          <c:idx val="0"/>
          <c:order val="0"/>
          <c:tx>
            <c:strRef>
              <c:f>'1f'!$C$1</c:f>
              <c:strCache>
                <c:ptCount val="1"/>
                <c:pt idx="0">
                  <c:v>MANUFACTURER ONE - CONSOLIDATED INCOME STATEMENT</c:v>
                </c:pt>
              </c:strCache>
            </c:strRef>
          </c:tx>
          <c:invertIfNegative val="0"/>
          <c:val>
            <c:numRef>
              <c:f>'1f'!$D$1:$O$1</c:f>
              <c:numCache>
                <c:formatCode>General_)</c:formatCode>
                <c:ptCount val="12"/>
              </c:numCache>
            </c:numRef>
          </c:val>
          <c:extLst>
            <c:ext xmlns:c16="http://schemas.microsoft.com/office/drawing/2014/chart" uri="{C3380CC4-5D6E-409C-BE32-E72D297353CC}">
              <c16:uniqueId val="{00000000-8E3F-4093-A5C7-F61925110A6C}"/>
            </c:ext>
          </c:extLst>
        </c:ser>
        <c:ser>
          <c:idx val="10"/>
          <c:order val="1"/>
          <c:tx>
            <c:strRef>
              <c:f>'1f'!$C$2</c:f>
              <c:strCache>
                <c:ptCount val="1"/>
                <c:pt idx="0">
                  <c:v>$</c:v>
                </c:pt>
              </c:strCache>
            </c:strRef>
          </c:tx>
          <c:invertIfNegative val="0"/>
          <c:val>
            <c:numRef>
              <c:f>'1f'!$D$2:$O$2</c:f>
              <c:numCache>
                <c:formatCode>General_)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E3F-4093-A5C7-F61925110A6C}"/>
            </c:ext>
          </c:extLst>
        </c:ser>
        <c:ser>
          <c:idx val="1"/>
          <c:order val="2"/>
          <c:tx>
            <c:strRef>
              <c:f>'1f'!$C$3</c:f>
              <c:strCache>
                <c:ptCount val="1"/>
                <c:pt idx="0">
                  <c:v>REVENUE</c:v>
                </c:pt>
              </c:strCache>
            </c:strRef>
          </c:tx>
          <c:invertIfNegative val="0"/>
          <c:val>
            <c:numRef>
              <c:f>'1f'!$D$3:$O$3</c:f>
              <c:numCache>
                <c:formatCode>#,##0_);[Red]\(#,##0\)</c:formatCode>
                <c:ptCount val="12"/>
                <c:pt idx="0">
                  <c:v>88000</c:v>
                </c:pt>
                <c:pt idx="1">
                  <c:v>88000</c:v>
                </c:pt>
                <c:pt idx="2">
                  <c:v>88000</c:v>
                </c:pt>
                <c:pt idx="3">
                  <c:v>88000</c:v>
                </c:pt>
                <c:pt idx="4">
                  <c:v>88000</c:v>
                </c:pt>
                <c:pt idx="5">
                  <c:v>88000</c:v>
                </c:pt>
                <c:pt idx="6">
                  <c:v>66000</c:v>
                </c:pt>
                <c:pt idx="7">
                  <c:v>66000</c:v>
                </c:pt>
                <c:pt idx="8">
                  <c:v>66000</c:v>
                </c:pt>
                <c:pt idx="9">
                  <c:v>66000</c:v>
                </c:pt>
                <c:pt idx="10">
                  <c:v>66000</c:v>
                </c:pt>
                <c:pt idx="11">
                  <c:v>66000</c:v>
                </c:pt>
              </c:numCache>
            </c:numRef>
          </c:val>
          <c:extLst>
            <c:ext xmlns:c16="http://schemas.microsoft.com/office/drawing/2014/chart" uri="{C3380CC4-5D6E-409C-BE32-E72D297353CC}">
              <c16:uniqueId val="{00000000-A63B-4ED3-BC26-EB945170405D}"/>
            </c:ext>
          </c:extLst>
        </c:ser>
        <c:ser>
          <c:idx val="2"/>
          <c:order val="3"/>
          <c:tx>
            <c:strRef>
              <c:f>'1f'!$C$13</c:f>
              <c:strCache>
                <c:ptCount val="1"/>
                <c:pt idx="0">
                  <c:v>NET INCOME FROM OPERATIONS</c:v>
                </c:pt>
              </c:strCache>
            </c:strRef>
          </c:tx>
          <c:invertIfNegative val="0"/>
          <c:val>
            <c:numRef>
              <c:f>'1f'!$D$13:$O$13</c:f>
              <c:numCache>
                <c:formatCode>#,##0_);[Red]\(#,##0\)</c:formatCode>
                <c:ptCount val="12"/>
                <c:pt idx="0">
                  <c:v>17045</c:v>
                </c:pt>
                <c:pt idx="1">
                  <c:v>20109.75</c:v>
                </c:pt>
                <c:pt idx="2">
                  <c:v>19974.252500000002</c:v>
                </c:pt>
                <c:pt idx="3">
                  <c:v>19838.509975000001</c:v>
                </c:pt>
                <c:pt idx="4">
                  <c:v>19702.524875250005</c:v>
                </c:pt>
                <c:pt idx="5">
                  <c:v>19566.299626497501</c:v>
                </c:pt>
                <c:pt idx="6">
                  <c:v>5909.8366302325267</c:v>
                </c:pt>
                <c:pt idx="7">
                  <c:v>4973.1382639301992</c:v>
                </c:pt>
                <c:pt idx="8">
                  <c:v>4836.2068812908947</c:v>
                </c:pt>
                <c:pt idx="9">
                  <c:v>4699.0448124779905</c:v>
                </c:pt>
                <c:pt idx="10">
                  <c:v>4561.6543643532095</c:v>
                </c:pt>
                <c:pt idx="11">
                  <c:v>4424.0378207096765</c:v>
                </c:pt>
              </c:numCache>
            </c:numRef>
          </c:val>
          <c:extLst>
            <c:ext xmlns:c16="http://schemas.microsoft.com/office/drawing/2014/chart" uri="{C3380CC4-5D6E-409C-BE32-E72D297353CC}">
              <c16:uniqueId val="{00000001-A63B-4ED3-BC26-EB945170405D}"/>
            </c:ext>
          </c:extLst>
        </c:ser>
        <c:dLbls>
          <c:showLegendKey val="0"/>
          <c:showVal val="0"/>
          <c:showCatName val="0"/>
          <c:showSerName val="0"/>
          <c:showPercent val="0"/>
          <c:showBubbleSize val="0"/>
        </c:dLbls>
        <c:gapWidth val="150"/>
        <c:axId val="78666752"/>
        <c:axId val="78668544"/>
      </c:barChart>
      <c:catAx>
        <c:axId val="78666752"/>
        <c:scaling>
          <c:orientation val="minMax"/>
        </c:scaling>
        <c:delete val="0"/>
        <c:axPos val="b"/>
        <c:numFmt formatCode="General" sourceLinked="0"/>
        <c:majorTickMark val="out"/>
        <c:minorTickMark val="none"/>
        <c:tickLblPos val="nextTo"/>
        <c:crossAx val="78668544"/>
        <c:crosses val="autoZero"/>
        <c:auto val="1"/>
        <c:lblAlgn val="ctr"/>
        <c:lblOffset val="100"/>
        <c:noMultiLvlLbl val="0"/>
      </c:catAx>
      <c:valAx>
        <c:axId val="78668544"/>
        <c:scaling>
          <c:orientation val="minMax"/>
        </c:scaling>
        <c:delete val="0"/>
        <c:axPos val="l"/>
        <c:numFmt formatCode="General_)" sourceLinked="1"/>
        <c:majorTickMark val="out"/>
        <c:minorTickMark val="none"/>
        <c:tickLblPos val="nextTo"/>
        <c:crossAx val="78666752"/>
        <c:crosses val="autoZero"/>
        <c:crossBetween val="between"/>
      </c:valAx>
    </c:plotArea>
    <c:legend>
      <c:legendPos val="r"/>
      <c:legendEntry>
        <c:idx val="1"/>
        <c:delete val="1"/>
      </c:legendEntry>
      <c:layout>
        <c:manualLayout>
          <c:xMode val="edge"/>
          <c:yMode val="edge"/>
          <c:x val="0.13123059229968326"/>
          <c:y val="1.342586413986384E-3"/>
          <c:w val="0.86876940770031674"/>
          <c:h val="0.21467028485846049"/>
        </c:manualLayout>
      </c:layout>
      <c:overlay val="0"/>
      <c:txPr>
        <a:bodyPr/>
        <a:lstStyle/>
        <a:p>
          <a:pPr>
            <a:defRPr b="1"/>
          </a:pPr>
          <a:endParaRPr lang="en-US"/>
        </a:p>
      </c:tx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42547212802471E-2"/>
          <c:y val="0.21884188205287899"/>
          <c:w val="0.93875745278719758"/>
          <c:h val="0.70563399913993796"/>
        </c:manualLayout>
      </c:layout>
      <c:barChart>
        <c:barDir val="col"/>
        <c:grouping val="clustered"/>
        <c:varyColors val="0"/>
        <c:ser>
          <c:idx val="0"/>
          <c:order val="0"/>
          <c:tx>
            <c:strRef>
              <c:f>'2f'!$C$1</c:f>
              <c:strCache>
                <c:ptCount val="1"/>
                <c:pt idx="0">
                  <c:v>MANUFACTURER TWO- CONSOLIDATED INCOME STATEMENT</c:v>
                </c:pt>
              </c:strCache>
            </c:strRef>
          </c:tx>
          <c:invertIfNegative val="0"/>
          <c:val>
            <c:numRef>
              <c:f>'2f'!$D$1:$O$1</c:f>
              <c:numCache>
                <c:formatCode>General_)</c:formatCode>
                <c:ptCount val="12"/>
              </c:numCache>
            </c:numRef>
          </c:val>
          <c:extLst>
            <c:ext xmlns:c16="http://schemas.microsoft.com/office/drawing/2014/chart" uri="{C3380CC4-5D6E-409C-BE32-E72D297353CC}">
              <c16:uniqueId val="{00000000-8E3F-4093-A5C7-F61925110A6C}"/>
            </c:ext>
          </c:extLst>
        </c:ser>
        <c:ser>
          <c:idx val="10"/>
          <c:order val="1"/>
          <c:tx>
            <c:strRef>
              <c:f>'2f'!$C$2</c:f>
              <c:strCache>
                <c:ptCount val="1"/>
                <c:pt idx="0">
                  <c:v>$</c:v>
                </c:pt>
              </c:strCache>
            </c:strRef>
          </c:tx>
          <c:invertIfNegative val="0"/>
          <c:val>
            <c:numRef>
              <c:f>'2f'!$D$2:$O$2</c:f>
              <c:numCache>
                <c:formatCode>General_)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E3F-4093-A5C7-F61925110A6C}"/>
            </c:ext>
          </c:extLst>
        </c:ser>
        <c:ser>
          <c:idx val="1"/>
          <c:order val="2"/>
          <c:tx>
            <c:strRef>
              <c:f>'2f'!$C$3</c:f>
              <c:strCache>
                <c:ptCount val="1"/>
                <c:pt idx="0">
                  <c:v>REVENUE</c:v>
                </c:pt>
              </c:strCache>
            </c:strRef>
          </c:tx>
          <c:invertIfNegative val="0"/>
          <c:val>
            <c:numRef>
              <c:f>'2f'!$D$3:$O$3</c:f>
              <c:numCache>
                <c:formatCode>#,##0_);[Red]\(#,##0\)</c:formatCode>
                <c:ptCount val="12"/>
                <c:pt idx="0">
                  <c:v>88000</c:v>
                </c:pt>
                <c:pt idx="1">
                  <c:v>88000</c:v>
                </c:pt>
                <c:pt idx="2">
                  <c:v>88000</c:v>
                </c:pt>
                <c:pt idx="3">
                  <c:v>88000</c:v>
                </c:pt>
                <c:pt idx="4">
                  <c:v>88000</c:v>
                </c:pt>
                <c:pt idx="5">
                  <c:v>88000</c:v>
                </c:pt>
                <c:pt idx="6">
                  <c:v>66000</c:v>
                </c:pt>
                <c:pt idx="7">
                  <c:v>66000</c:v>
                </c:pt>
                <c:pt idx="8">
                  <c:v>66000</c:v>
                </c:pt>
                <c:pt idx="9">
                  <c:v>66000</c:v>
                </c:pt>
                <c:pt idx="10">
                  <c:v>66000</c:v>
                </c:pt>
                <c:pt idx="11">
                  <c:v>66000</c:v>
                </c:pt>
              </c:numCache>
            </c:numRef>
          </c:val>
          <c:extLst>
            <c:ext xmlns:c16="http://schemas.microsoft.com/office/drawing/2014/chart" uri="{C3380CC4-5D6E-409C-BE32-E72D297353CC}">
              <c16:uniqueId val="{00000000-142C-4682-A8DC-2D60AA8DFA90}"/>
            </c:ext>
          </c:extLst>
        </c:ser>
        <c:ser>
          <c:idx val="2"/>
          <c:order val="3"/>
          <c:tx>
            <c:strRef>
              <c:f>'2f'!$C$13</c:f>
              <c:strCache>
                <c:ptCount val="1"/>
                <c:pt idx="0">
                  <c:v>NET INCOME FROM OPERATIONS</c:v>
                </c:pt>
              </c:strCache>
            </c:strRef>
          </c:tx>
          <c:invertIfNegative val="0"/>
          <c:val>
            <c:numRef>
              <c:f>'2f'!$D$13:$O$13</c:f>
              <c:numCache>
                <c:formatCode>#,##0_);[Red]\(#,##0\)</c:formatCode>
                <c:ptCount val="12"/>
                <c:pt idx="0">
                  <c:v>17045</c:v>
                </c:pt>
                <c:pt idx="1">
                  <c:v>20109.75</c:v>
                </c:pt>
                <c:pt idx="2">
                  <c:v>19974.252500000002</c:v>
                </c:pt>
                <c:pt idx="3">
                  <c:v>19838.509975000001</c:v>
                </c:pt>
                <c:pt idx="4">
                  <c:v>19702.524875250005</c:v>
                </c:pt>
                <c:pt idx="5">
                  <c:v>19566.299626497501</c:v>
                </c:pt>
                <c:pt idx="6">
                  <c:v>5909.8366302325267</c:v>
                </c:pt>
                <c:pt idx="7">
                  <c:v>4973.1382639301992</c:v>
                </c:pt>
                <c:pt idx="8">
                  <c:v>4836.2068812908947</c:v>
                </c:pt>
                <c:pt idx="9">
                  <c:v>4699.0448124779905</c:v>
                </c:pt>
                <c:pt idx="10">
                  <c:v>4561.6543643532095</c:v>
                </c:pt>
                <c:pt idx="11">
                  <c:v>4424.0378207096765</c:v>
                </c:pt>
              </c:numCache>
            </c:numRef>
          </c:val>
          <c:extLst>
            <c:ext xmlns:c16="http://schemas.microsoft.com/office/drawing/2014/chart" uri="{C3380CC4-5D6E-409C-BE32-E72D297353CC}">
              <c16:uniqueId val="{00000001-142C-4682-A8DC-2D60AA8DFA90}"/>
            </c:ext>
          </c:extLst>
        </c:ser>
        <c:dLbls>
          <c:showLegendKey val="0"/>
          <c:showVal val="0"/>
          <c:showCatName val="0"/>
          <c:showSerName val="0"/>
          <c:showPercent val="0"/>
          <c:showBubbleSize val="0"/>
        </c:dLbls>
        <c:gapWidth val="150"/>
        <c:axId val="78696448"/>
        <c:axId val="78697984"/>
      </c:barChart>
      <c:catAx>
        <c:axId val="78696448"/>
        <c:scaling>
          <c:orientation val="minMax"/>
        </c:scaling>
        <c:delete val="0"/>
        <c:axPos val="b"/>
        <c:numFmt formatCode="General" sourceLinked="0"/>
        <c:majorTickMark val="out"/>
        <c:minorTickMark val="none"/>
        <c:tickLblPos val="nextTo"/>
        <c:crossAx val="78697984"/>
        <c:crosses val="autoZero"/>
        <c:auto val="1"/>
        <c:lblAlgn val="ctr"/>
        <c:lblOffset val="100"/>
        <c:noMultiLvlLbl val="0"/>
      </c:catAx>
      <c:valAx>
        <c:axId val="78697984"/>
        <c:scaling>
          <c:orientation val="minMax"/>
        </c:scaling>
        <c:delete val="0"/>
        <c:axPos val="l"/>
        <c:numFmt formatCode="General_)" sourceLinked="1"/>
        <c:majorTickMark val="out"/>
        <c:minorTickMark val="none"/>
        <c:tickLblPos val="nextTo"/>
        <c:crossAx val="78696448"/>
        <c:crosses val="autoZero"/>
        <c:crossBetween val="between"/>
      </c:valAx>
    </c:plotArea>
    <c:legend>
      <c:legendPos val="r"/>
      <c:legendEntry>
        <c:idx val="1"/>
        <c:delete val="1"/>
      </c:legendEntry>
      <c:layout>
        <c:manualLayout>
          <c:xMode val="edge"/>
          <c:yMode val="edge"/>
          <c:x val="9.9277077458796673E-2"/>
          <c:y val="1.3425864139863873E-3"/>
          <c:w val="0.78452832311979759"/>
          <c:h val="0.22973619822945865"/>
        </c:manualLayout>
      </c:layout>
      <c:overlay val="0"/>
      <c:txPr>
        <a:bodyPr/>
        <a:lstStyle/>
        <a:p>
          <a:pPr>
            <a:defRPr b="1"/>
          </a:pPr>
          <a:endParaRPr lang="en-US"/>
        </a:p>
      </c:tx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'1f'!$C$75</c:f>
              <c:strCache>
                <c:ptCount val="1"/>
                <c:pt idx="0">
                  <c:v>ROI%</c:v>
                </c:pt>
              </c:strCache>
            </c:strRef>
          </c:tx>
          <c:val>
            <c:numRef>
              <c:f>'1f'!$D$75:$O$75</c:f>
              <c:numCache>
                <c:formatCode>#,##0.0_);[Red]\(#,##0.0\)</c:formatCode>
                <c:ptCount val="12"/>
                <c:pt idx="0">
                  <c:v>0.9017647766816167</c:v>
                </c:pt>
                <c:pt idx="1">
                  <c:v>1.0535505415525355</c:v>
                </c:pt>
                <c:pt idx="2">
                  <c:v>1.0355782387994243</c:v>
                </c:pt>
                <c:pt idx="3">
                  <c:v>1.0180338641648752</c:v>
                </c:pt>
                <c:pt idx="4">
                  <c:v>1.0009010575247144</c:v>
                </c:pt>
                <c:pt idx="5">
                  <c:v>0.98416426956119796</c:v>
                </c:pt>
                <c:pt idx="6">
                  <c:v>0.29536611552718661</c:v>
                </c:pt>
                <c:pt idx="7">
                  <c:v>0.24787700010024397</c:v>
                </c:pt>
                <c:pt idx="8">
                  <c:v>0.24046405611264765</c:v>
                </c:pt>
                <c:pt idx="9">
                  <c:v>0.23309158227157381</c:v>
                </c:pt>
                <c:pt idx="10">
                  <c:v>0.22575793180776879</c:v>
                </c:pt>
                <c:pt idx="11">
                  <c:v>0.21846148430620493</c:v>
                </c:pt>
              </c:numCache>
            </c:numRef>
          </c:val>
          <c:smooth val="0"/>
          <c:extLst>
            <c:ext xmlns:c16="http://schemas.microsoft.com/office/drawing/2014/chart" uri="{C3380CC4-5D6E-409C-BE32-E72D297353CC}">
              <c16:uniqueId val="{00000000-F95A-4951-9DFB-31015F6B78EB}"/>
            </c:ext>
          </c:extLst>
        </c:ser>
        <c:dLbls>
          <c:showLegendKey val="0"/>
          <c:showVal val="0"/>
          <c:showCatName val="0"/>
          <c:showSerName val="0"/>
          <c:showPercent val="0"/>
          <c:showBubbleSize val="0"/>
        </c:dLbls>
        <c:marker val="1"/>
        <c:smooth val="0"/>
        <c:axId val="91497984"/>
        <c:axId val="91499520"/>
      </c:lineChart>
      <c:catAx>
        <c:axId val="91497984"/>
        <c:scaling>
          <c:orientation val="minMax"/>
        </c:scaling>
        <c:delete val="0"/>
        <c:axPos val="b"/>
        <c:majorTickMark val="out"/>
        <c:minorTickMark val="none"/>
        <c:tickLblPos val="nextTo"/>
        <c:crossAx val="91499520"/>
        <c:crosses val="autoZero"/>
        <c:auto val="1"/>
        <c:lblAlgn val="ctr"/>
        <c:lblOffset val="100"/>
        <c:noMultiLvlLbl val="0"/>
      </c:catAx>
      <c:valAx>
        <c:axId val="91499520"/>
        <c:scaling>
          <c:orientation val="minMax"/>
        </c:scaling>
        <c:delete val="0"/>
        <c:axPos val="l"/>
        <c:majorGridlines/>
        <c:numFmt formatCode="#,##0.0_);[Red]\(#,##0.0\)" sourceLinked="1"/>
        <c:majorTickMark val="out"/>
        <c:minorTickMark val="none"/>
        <c:tickLblPos val="nextTo"/>
        <c:crossAx val="914979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'2f'!$C$75</c:f>
              <c:strCache>
                <c:ptCount val="1"/>
                <c:pt idx="0">
                  <c:v>ROI%</c:v>
                </c:pt>
              </c:strCache>
            </c:strRef>
          </c:tx>
          <c:val>
            <c:numRef>
              <c:f>'2f'!$D$75:$O$75</c:f>
              <c:numCache>
                <c:formatCode>#,##0.0_);[Red]\(#,##0.0\)</c:formatCode>
                <c:ptCount val="12"/>
                <c:pt idx="0">
                  <c:v>0.9017647766816167</c:v>
                </c:pt>
                <c:pt idx="1">
                  <c:v>1.0535505415525355</c:v>
                </c:pt>
                <c:pt idx="2">
                  <c:v>1.0355782387994243</c:v>
                </c:pt>
                <c:pt idx="3">
                  <c:v>1.0180338641648752</c:v>
                </c:pt>
                <c:pt idx="4">
                  <c:v>1.0009010575247144</c:v>
                </c:pt>
                <c:pt idx="5">
                  <c:v>0.98416426956119796</c:v>
                </c:pt>
                <c:pt idx="6">
                  <c:v>0.29536611552718661</c:v>
                </c:pt>
                <c:pt idx="7">
                  <c:v>0.24787700010024397</c:v>
                </c:pt>
                <c:pt idx="8">
                  <c:v>0.24046405611264765</c:v>
                </c:pt>
                <c:pt idx="9">
                  <c:v>0.23309158227157381</c:v>
                </c:pt>
                <c:pt idx="10">
                  <c:v>0.22575793180776879</c:v>
                </c:pt>
                <c:pt idx="11">
                  <c:v>0.21846148430620493</c:v>
                </c:pt>
              </c:numCache>
            </c:numRef>
          </c:val>
          <c:smooth val="0"/>
          <c:extLst>
            <c:ext xmlns:c16="http://schemas.microsoft.com/office/drawing/2014/chart" uri="{C3380CC4-5D6E-409C-BE32-E72D297353CC}">
              <c16:uniqueId val="{00000000-2E41-4655-B838-3892369F99D6}"/>
            </c:ext>
          </c:extLst>
        </c:ser>
        <c:dLbls>
          <c:showLegendKey val="0"/>
          <c:showVal val="0"/>
          <c:showCatName val="0"/>
          <c:showSerName val="0"/>
          <c:showPercent val="0"/>
          <c:showBubbleSize val="0"/>
        </c:dLbls>
        <c:marker val="1"/>
        <c:smooth val="0"/>
        <c:axId val="91507712"/>
        <c:axId val="91517696"/>
      </c:lineChart>
      <c:catAx>
        <c:axId val="91507712"/>
        <c:scaling>
          <c:orientation val="minMax"/>
        </c:scaling>
        <c:delete val="0"/>
        <c:axPos val="b"/>
        <c:majorTickMark val="out"/>
        <c:minorTickMark val="none"/>
        <c:tickLblPos val="nextTo"/>
        <c:crossAx val="91517696"/>
        <c:crosses val="autoZero"/>
        <c:auto val="1"/>
        <c:lblAlgn val="ctr"/>
        <c:lblOffset val="100"/>
        <c:noMultiLvlLbl val="0"/>
      </c:catAx>
      <c:valAx>
        <c:axId val="91517696"/>
        <c:scaling>
          <c:orientation val="minMax"/>
        </c:scaling>
        <c:delete val="0"/>
        <c:axPos val="l"/>
        <c:majorGridlines/>
        <c:numFmt formatCode="#,##0.0_);[Red]\(#,##0.0\)" sourceLinked="1"/>
        <c:majorTickMark val="out"/>
        <c:minorTickMark val="none"/>
        <c:tickLblPos val="nextTo"/>
        <c:crossAx val="915077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800" b="1" i="0">
                <a:solidFill>
                  <a:srgbClr val="FF0000"/>
                </a:solidFill>
                <a:latin typeface="+mn-lt"/>
              </a:defRPr>
            </a:pPr>
            <a:r>
              <a:rPr lang="en-GB" sz="1800" b="1" i="0">
                <a:solidFill>
                  <a:srgbClr val="FF0000"/>
                </a:solidFill>
                <a:latin typeface="+mn-lt"/>
              </a:rPr>
              <a:t>Placed orders</a:t>
            </a:r>
          </a:p>
        </c:rich>
      </c:tx>
      <c:layout>
        <c:manualLayout>
          <c:xMode val="edge"/>
          <c:yMode val="edge"/>
          <c:x val="0.10946090349303489"/>
          <c:y val="0"/>
        </c:manualLayout>
      </c:layout>
      <c:overlay val="0"/>
    </c:title>
    <c:autoTitleDeleted val="0"/>
    <c:plotArea>
      <c:layout>
        <c:manualLayout>
          <c:layoutTarget val="inner"/>
          <c:xMode val="edge"/>
          <c:yMode val="edge"/>
          <c:x val="0.1642364786368917"/>
          <c:y val="0.14211124678933851"/>
          <c:w val="0.79725915408114967"/>
          <c:h val="0.59391525257203814"/>
        </c:manualLayout>
      </c:layout>
      <c:lineChart>
        <c:grouping val="standard"/>
        <c:varyColors val="1"/>
        <c:ser>
          <c:idx val="0"/>
          <c:order val="0"/>
          <c:tx>
            <c:v>Retailer</c:v>
          </c:tx>
          <c:spPr>
            <a:ln cmpd="sng">
              <a:solidFill>
                <a:srgbClr val="4F81BD"/>
              </a:solidFill>
            </a:ln>
          </c:spPr>
          <c:marker>
            <c:symbol val="none"/>
          </c:marker>
          <c:val>
            <c:numRef>
              <c:f>'1'!$B$17:$M$17</c:f>
              <c:numCache>
                <c:formatCode>#,##0</c:formatCode>
                <c:ptCount val="12"/>
                <c:pt idx="0">
                  <c:v>3800</c:v>
                </c:pt>
                <c:pt idx="1">
                  <c:v>3900</c:v>
                </c:pt>
                <c:pt idx="2">
                  <c:v>4000</c:v>
                </c:pt>
                <c:pt idx="3">
                  <c:v>4100</c:v>
                </c:pt>
                <c:pt idx="4">
                  <c:v>7500</c:v>
                </c:pt>
                <c:pt idx="5">
                  <c:v>4500</c:v>
                </c:pt>
                <c:pt idx="6">
                  <c:v>4700</c:v>
                </c:pt>
                <c:pt idx="7">
                  <c:v>8000</c:v>
                </c:pt>
                <c:pt idx="8">
                  <c:v>5000</c:v>
                </c:pt>
                <c:pt idx="9">
                  <c:v>4000</c:v>
                </c:pt>
                <c:pt idx="10">
                  <c:v>2704.2945289532636</c:v>
                </c:pt>
                <c:pt idx="11">
                  <c:v>0</c:v>
                </c:pt>
              </c:numCache>
            </c:numRef>
          </c:val>
          <c:smooth val="0"/>
          <c:extLst>
            <c:ext xmlns:c16="http://schemas.microsoft.com/office/drawing/2014/chart" uri="{C3380CC4-5D6E-409C-BE32-E72D297353CC}">
              <c16:uniqueId val="{00000000-EF38-4EDD-8DA8-B3D52E915DF1}"/>
            </c:ext>
          </c:extLst>
        </c:ser>
        <c:ser>
          <c:idx val="1"/>
          <c:order val="1"/>
          <c:tx>
            <c:v>Wholesaler</c:v>
          </c:tx>
          <c:spPr>
            <a:ln cmpd="sng">
              <a:solidFill>
                <a:srgbClr val="C0504D"/>
              </a:solidFill>
            </a:ln>
          </c:spPr>
          <c:marker>
            <c:symbol val="none"/>
          </c:marker>
          <c:val>
            <c:numRef>
              <c:f>'1'!$B$18:$M$18</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1-EF38-4EDD-8DA8-B3D52E915DF1}"/>
            </c:ext>
          </c:extLst>
        </c:ser>
        <c:ser>
          <c:idx val="2"/>
          <c:order val="2"/>
          <c:tx>
            <c:v>Distributor</c:v>
          </c:tx>
          <c:spPr>
            <a:ln cmpd="sng">
              <a:solidFill>
                <a:srgbClr val="9BBB59"/>
              </a:solidFill>
            </a:ln>
          </c:spPr>
          <c:marker>
            <c:symbol val="none"/>
          </c:marker>
          <c:val>
            <c:numRef>
              <c:f>'1'!$B$19:$M$19</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2-EF38-4EDD-8DA8-B3D52E915DF1}"/>
            </c:ext>
          </c:extLst>
        </c:ser>
        <c:ser>
          <c:idx val="3"/>
          <c:order val="3"/>
          <c:tx>
            <c:v>Factory</c:v>
          </c:tx>
          <c:spPr>
            <a:ln cmpd="sng">
              <a:solidFill>
                <a:srgbClr val="8064A2"/>
              </a:solidFill>
            </a:ln>
          </c:spPr>
          <c:marker>
            <c:symbol val="none"/>
          </c:marker>
          <c:val>
            <c:numRef>
              <c:f>'1'!$B$20:$M$20</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3-EF38-4EDD-8DA8-B3D52E915DF1}"/>
            </c:ext>
          </c:extLst>
        </c:ser>
        <c:dLbls>
          <c:showLegendKey val="0"/>
          <c:showVal val="0"/>
          <c:showCatName val="0"/>
          <c:showSerName val="0"/>
          <c:showPercent val="0"/>
          <c:showBubbleSize val="0"/>
        </c:dLbls>
        <c:smooth val="0"/>
        <c:axId val="94876800"/>
        <c:axId val="94878720"/>
      </c:lineChart>
      <c:catAx>
        <c:axId val="94876800"/>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94878720"/>
        <c:crosses val="autoZero"/>
        <c:auto val="1"/>
        <c:lblAlgn val="ctr"/>
        <c:lblOffset val="100"/>
        <c:noMultiLvlLbl val="1"/>
      </c:catAx>
      <c:valAx>
        <c:axId val="9487872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0" sourceLinked="1"/>
        <c:majorTickMark val="out"/>
        <c:minorTickMark val="none"/>
        <c:tickLblPos val="nextTo"/>
        <c:spPr>
          <a:ln/>
        </c:spPr>
        <c:txPr>
          <a:bodyPr/>
          <a:lstStyle/>
          <a:p>
            <a:pPr lvl="0">
              <a:defRPr b="1" i="0">
                <a:solidFill>
                  <a:srgbClr val="000000"/>
                </a:solidFill>
                <a:latin typeface="+mn-lt"/>
              </a:defRPr>
            </a:pPr>
            <a:endParaRPr lang="en-US"/>
          </a:p>
        </c:txPr>
        <c:crossAx val="94876800"/>
        <c:crosses val="autoZero"/>
        <c:crossBetween val="between"/>
      </c:valAx>
    </c:plotArea>
    <c:legend>
      <c:legendPos val="b"/>
      <c:layout>
        <c:manualLayout>
          <c:xMode val="edge"/>
          <c:yMode val="edge"/>
          <c:x val="4.9999958656763765E-2"/>
          <c:y val="0.84887163157464363"/>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5"/>
    </a:solidFill>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800" b="1" i="0">
                <a:solidFill>
                  <a:srgbClr val="FF0000"/>
                </a:solidFill>
                <a:latin typeface="+mn-lt"/>
              </a:defRPr>
            </a:pPr>
            <a:r>
              <a:rPr lang="en-GB" sz="1800" b="1" i="0">
                <a:solidFill>
                  <a:srgbClr val="FF0000"/>
                </a:solidFill>
                <a:latin typeface="+mn-lt"/>
              </a:rPr>
              <a:t>Unit sales </a:t>
            </a:r>
          </a:p>
        </c:rich>
      </c:tx>
      <c:layout>
        <c:manualLayout>
          <c:xMode val="edge"/>
          <c:yMode val="edge"/>
          <c:x val="6.7084098810428122E-2"/>
          <c:y val="0"/>
        </c:manualLayout>
      </c:layout>
      <c:overlay val="0"/>
    </c:title>
    <c:autoTitleDeleted val="0"/>
    <c:plotArea>
      <c:layout>
        <c:manualLayout>
          <c:layoutTarget val="inner"/>
          <c:xMode val="edge"/>
          <c:yMode val="edge"/>
          <c:x val="0.13085116819413967"/>
          <c:y val="0.1351851441105073"/>
          <c:w val="0.84481511122585085"/>
          <c:h val="0.60718198957524672"/>
        </c:manualLayout>
      </c:layout>
      <c:lineChart>
        <c:grouping val="standard"/>
        <c:varyColors val="1"/>
        <c:ser>
          <c:idx val="0"/>
          <c:order val="0"/>
          <c:tx>
            <c:v>Retailer</c:v>
          </c:tx>
          <c:spPr>
            <a:ln cmpd="sng">
              <a:solidFill>
                <a:srgbClr val="4F81BD"/>
              </a:solidFill>
            </a:ln>
          </c:spPr>
          <c:marker>
            <c:symbol val="none"/>
          </c:marker>
          <c:val>
            <c:numRef>
              <c:f>'1'!$B$35:$M$35</c:f>
              <c:numCache>
                <c:formatCode>#,##0</c:formatCode>
                <c:ptCount val="12"/>
                <c:pt idx="0">
                  <c:v>4025.2983346207416</c:v>
                </c:pt>
                <c:pt idx="1">
                  <c:v>883.29833462074168</c:v>
                </c:pt>
                <c:pt idx="2">
                  <c:v>3891.4033307585169</c:v>
                </c:pt>
                <c:pt idx="3">
                  <c:v>3805.1933384829663</c:v>
                </c:pt>
                <c:pt idx="4">
                  <c:v>1623.0415759823429</c:v>
                </c:pt>
                <c:pt idx="5">
                  <c:v>3740.0415759823431</c:v>
                </c:pt>
                <c:pt idx="6">
                  <c:v>3452</c:v>
                </c:pt>
                <c:pt idx="7">
                  <c:v>2409.4555320336758</c:v>
                </c:pt>
                <c:pt idx="8">
                  <c:v>2214.7225575051662</c:v>
                </c:pt>
                <c:pt idx="9">
                  <c:v>3579</c:v>
                </c:pt>
                <c:pt idx="10">
                  <c:v>5339.1067811865478</c:v>
                </c:pt>
                <c:pt idx="11">
                  <c:v>5970.5966692414831</c:v>
                </c:pt>
              </c:numCache>
            </c:numRef>
          </c:val>
          <c:smooth val="0"/>
          <c:extLst>
            <c:ext xmlns:c16="http://schemas.microsoft.com/office/drawing/2014/chart" uri="{C3380CC4-5D6E-409C-BE32-E72D297353CC}">
              <c16:uniqueId val="{00000000-D182-4EEE-B07F-BD79CAF073B6}"/>
            </c:ext>
          </c:extLst>
        </c:ser>
        <c:ser>
          <c:idx val="1"/>
          <c:order val="1"/>
          <c:tx>
            <c:v>Wholesaler</c:v>
          </c:tx>
          <c:spPr>
            <a:ln cmpd="sng">
              <a:solidFill>
                <a:srgbClr val="C0504D"/>
              </a:solidFill>
            </a:ln>
          </c:spPr>
          <c:marker>
            <c:symbol val="none"/>
          </c:marker>
          <c:val>
            <c:numRef>
              <c:f>'1'!$B$36:$M$36</c:f>
              <c:numCache>
                <c:formatCode>#,##0</c:formatCode>
                <c:ptCount val="12"/>
                <c:pt idx="0">
                  <c:v>3800</c:v>
                </c:pt>
                <c:pt idx="1">
                  <c:v>3900</c:v>
                </c:pt>
                <c:pt idx="2">
                  <c:v>4000</c:v>
                </c:pt>
                <c:pt idx="3">
                  <c:v>4100</c:v>
                </c:pt>
                <c:pt idx="4">
                  <c:v>6200</c:v>
                </c:pt>
                <c:pt idx="5">
                  <c:v>2700</c:v>
                </c:pt>
                <c:pt idx="6">
                  <c:v>900</c:v>
                </c:pt>
                <c:pt idx="7">
                  <c:v>0</c:v>
                </c:pt>
                <c:pt idx="8">
                  <c:v>0</c:v>
                </c:pt>
                <c:pt idx="9">
                  <c:v>0</c:v>
                </c:pt>
                <c:pt idx="10">
                  <c:v>0</c:v>
                </c:pt>
                <c:pt idx="11">
                  <c:v>0</c:v>
                </c:pt>
              </c:numCache>
            </c:numRef>
          </c:val>
          <c:smooth val="0"/>
          <c:extLst>
            <c:ext xmlns:c16="http://schemas.microsoft.com/office/drawing/2014/chart" uri="{C3380CC4-5D6E-409C-BE32-E72D297353CC}">
              <c16:uniqueId val="{00000001-D182-4EEE-B07F-BD79CAF073B6}"/>
            </c:ext>
          </c:extLst>
        </c:ser>
        <c:ser>
          <c:idx val="2"/>
          <c:order val="2"/>
          <c:tx>
            <c:v>Distributor</c:v>
          </c:tx>
          <c:spPr>
            <a:ln cmpd="sng">
              <a:solidFill>
                <a:srgbClr val="9BBB59"/>
              </a:solidFill>
            </a:ln>
          </c:spPr>
          <c:marker>
            <c:symbol val="none"/>
          </c:marker>
          <c:val>
            <c:numRef>
              <c:f>'1'!$B$37:$M$37</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2-D182-4EEE-B07F-BD79CAF073B6}"/>
            </c:ext>
          </c:extLst>
        </c:ser>
        <c:ser>
          <c:idx val="3"/>
          <c:order val="3"/>
          <c:tx>
            <c:v>Factory</c:v>
          </c:tx>
          <c:spPr>
            <a:ln cmpd="sng">
              <a:solidFill>
                <a:srgbClr val="8064A2"/>
              </a:solidFill>
            </a:ln>
          </c:spPr>
          <c:marker>
            <c:symbol val="none"/>
          </c:marker>
          <c:val>
            <c:numRef>
              <c:f>'1'!$B$38:$M$38</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3-D182-4EEE-B07F-BD79CAF073B6}"/>
            </c:ext>
          </c:extLst>
        </c:ser>
        <c:dLbls>
          <c:showLegendKey val="0"/>
          <c:showVal val="0"/>
          <c:showCatName val="0"/>
          <c:showSerName val="0"/>
          <c:showPercent val="0"/>
          <c:showBubbleSize val="0"/>
        </c:dLbls>
        <c:smooth val="0"/>
        <c:axId val="94903680"/>
        <c:axId val="94905856"/>
      </c:lineChart>
      <c:catAx>
        <c:axId val="94903680"/>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94905856"/>
        <c:crosses val="autoZero"/>
        <c:auto val="1"/>
        <c:lblAlgn val="ctr"/>
        <c:lblOffset val="100"/>
        <c:noMultiLvlLbl val="1"/>
      </c:catAx>
      <c:valAx>
        <c:axId val="9490585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0" sourceLinked="1"/>
        <c:majorTickMark val="out"/>
        <c:minorTickMark val="none"/>
        <c:tickLblPos val="nextTo"/>
        <c:spPr>
          <a:ln/>
        </c:spPr>
        <c:txPr>
          <a:bodyPr/>
          <a:lstStyle/>
          <a:p>
            <a:pPr lvl="0">
              <a:defRPr b="1" i="0">
                <a:solidFill>
                  <a:srgbClr val="000000"/>
                </a:solidFill>
                <a:latin typeface="+mn-lt"/>
              </a:defRPr>
            </a:pPr>
            <a:endParaRPr lang="en-US"/>
          </a:p>
        </c:txPr>
        <c:crossAx val="94903680"/>
        <c:crosses val="autoZero"/>
        <c:crossBetween val="between"/>
      </c:valAx>
    </c:plotArea>
    <c:legend>
      <c:legendPos val="b"/>
      <c:layout>
        <c:manualLayout>
          <c:xMode val="edge"/>
          <c:yMode val="edge"/>
          <c:x val="2.257562711844692E-2"/>
          <c:y val="0.86793411578073298"/>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6"/>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Retailer 2</a:t>
            </a:r>
          </a:p>
        </c:rich>
      </c:tx>
      <c:layout>
        <c:manualLayout>
          <c:xMode val="edge"/>
          <c:yMode val="edge"/>
          <c:x val="4.7096251640419938E-2"/>
          <c:y val="0"/>
        </c:manualLayout>
      </c:layout>
      <c:overlay val="1"/>
    </c:title>
    <c:autoTitleDeleted val="0"/>
    <c:plotArea>
      <c:layout>
        <c:manualLayout>
          <c:layoutTarget val="inner"/>
          <c:xMode val="edge"/>
          <c:yMode val="edge"/>
          <c:x val="6.306795521926295E-2"/>
          <c:y val="0.10937727090163551"/>
          <c:w val="0.93061387530206974"/>
          <c:h val="0.86428223162496143"/>
        </c:manualLayout>
      </c:layout>
      <c:barChart>
        <c:barDir val="col"/>
        <c:grouping val="clustered"/>
        <c:varyColors val="0"/>
        <c:ser>
          <c:idx val="0"/>
          <c:order val="0"/>
          <c:tx>
            <c:strRef>
              <c:f>'2r'!$C$3</c:f>
              <c:strCache>
                <c:ptCount val="1"/>
                <c:pt idx="0">
                  <c:v>REVENUE</c:v>
                </c:pt>
              </c:strCache>
            </c:strRef>
          </c:tx>
          <c:invertIfNegative val="0"/>
          <c:cat>
            <c:strRef>
              <c:f>'2r'!$D$2:$O$2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'2r'!$D$3:$O$3</c:f>
              <c:numCache>
                <c:formatCode>#,##0_);[Red]\(#,##0\)</c:formatCode>
                <c:ptCount val="12"/>
                <c:pt idx="0">
                  <c:v>369380</c:v>
                </c:pt>
                <c:pt idx="1">
                  <c:v>32560</c:v>
                </c:pt>
                <c:pt idx="2">
                  <c:v>376970</c:v>
                </c:pt>
                <c:pt idx="3">
                  <c:v>380050</c:v>
                </c:pt>
                <c:pt idx="4">
                  <c:v>540540</c:v>
                </c:pt>
                <c:pt idx="5">
                  <c:v>412610</c:v>
                </c:pt>
                <c:pt idx="6">
                  <c:v>403920</c:v>
                </c:pt>
                <c:pt idx="7">
                  <c:v>670670</c:v>
                </c:pt>
                <c:pt idx="8">
                  <c:v>293370</c:v>
                </c:pt>
                <c:pt idx="9">
                  <c:v>334290</c:v>
                </c:pt>
                <c:pt idx="10">
                  <c:v>365640</c:v>
                </c:pt>
                <c:pt idx="11">
                  <c:v>0</c:v>
                </c:pt>
              </c:numCache>
            </c:numRef>
          </c:val>
          <c:extLst>
            <c:ext xmlns:c16="http://schemas.microsoft.com/office/drawing/2014/chart" uri="{C3380CC4-5D6E-409C-BE32-E72D297353CC}">
              <c16:uniqueId val="{00000000-38CB-4938-9F9A-D397D08D9BB3}"/>
            </c:ext>
          </c:extLst>
        </c:ser>
        <c:ser>
          <c:idx val="10"/>
          <c:order val="1"/>
          <c:tx>
            <c:strRef>
              <c:f>'2r'!$C$13</c:f>
              <c:strCache>
                <c:ptCount val="1"/>
                <c:pt idx="0">
                  <c:v>NET INCOME FROM OPERATIONS</c:v>
                </c:pt>
              </c:strCache>
            </c:strRef>
          </c:tx>
          <c:invertIfNegative val="0"/>
          <c:cat>
            <c:strRef>
              <c:f>'2r'!$D$2:$O$2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'2r'!$D$13:$O$13</c:f>
              <c:numCache>
                <c:formatCode>#,##0_);[Red]\(#,##0\)</c:formatCode>
                <c:ptCount val="12"/>
                <c:pt idx="0">
                  <c:v>11587.36000000001</c:v>
                </c:pt>
                <c:pt idx="1">
                  <c:v>-89489.599999999991</c:v>
                </c:pt>
                <c:pt idx="2">
                  <c:v>14594.160000000013</c:v>
                </c:pt>
                <c:pt idx="3">
                  <c:v>14192.620800000013</c:v>
                </c:pt>
                <c:pt idx="4">
                  <c:v>59520.799551999989</c:v>
                </c:pt>
                <c:pt idx="5">
                  <c:v>26934.524378880022</c:v>
                </c:pt>
                <c:pt idx="6">
                  <c:v>25844.68811614723</c:v>
                </c:pt>
                <c:pt idx="7">
                  <c:v>102716.86122917831</c:v>
                </c:pt>
                <c:pt idx="8">
                  <c:v>6350.7439554276862</c:v>
                </c:pt>
                <c:pt idx="9">
                  <c:v>17580.577718102002</c:v>
                </c:pt>
                <c:pt idx="10">
                  <c:v>27480.115855015913</c:v>
                </c:pt>
                <c:pt idx="11">
                  <c:v>-80898.007870356319</c:v>
                </c:pt>
              </c:numCache>
            </c:numRef>
          </c:val>
          <c:extLst>
            <c:ext xmlns:c16="http://schemas.microsoft.com/office/drawing/2014/chart" uri="{C3380CC4-5D6E-409C-BE32-E72D297353CC}">
              <c16:uniqueId val="{00000001-38CB-4938-9F9A-D397D08D9BB3}"/>
            </c:ext>
          </c:extLst>
        </c:ser>
        <c:dLbls>
          <c:showLegendKey val="0"/>
          <c:showVal val="0"/>
          <c:showCatName val="0"/>
          <c:showSerName val="0"/>
          <c:showPercent val="0"/>
          <c:showBubbleSize val="0"/>
        </c:dLbls>
        <c:gapWidth val="150"/>
        <c:axId val="167925248"/>
        <c:axId val="167926784"/>
      </c:barChart>
      <c:catAx>
        <c:axId val="167925248"/>
        <c:scaling>
          <c:orientation val="minMax"/>
        </c:scaling>
        <c:delete val="0"/>
        <c:axPos val="b"/>
        <c:numFmt formatCode="General" sourceLinked="1"/>
        <c:majorTickMark val="out"/>
        <c:minorTickMark val="none"/>
        <c:tickLblPos val="nextTo"/>
        <c:crossAx val="167926784"/>
        <c:crosses val="autoZero"/>
        <c:auto val="1"/>
        <c:lblAlgn val="ctr"/>
        <c:lblOffset val="100"/>
        <c:noMultiLvlLbl val="0"/>
      </c:catAx>
      <c:valAx>
        <c:axId val="167926784"/>
        <c:scaling>
          <c:orientation val="minMax"/>
        </c:scaling>
        <c:delete val="0"/>
        <c:axPos val="l"/>
        <c:numFmt formatCode="#,##0_);[Red]\(#,##0\)" sourceLinked="1"/>
        <c:majorTickMark val="out"/>
        <c:minorTickMark val="none"/>
        <c:tickLblPos val="nextTo"/>
        <c:crossAx val="167925248"/>
        <c:crosses val="autoZero"/>
        <c:crossBetween val="between"/>
      </c:valAx>
    </c:plotArea>
    <c:legend>
      <c:legendPos val="r"/>
      <c:layout>
        <c:manualLayout>
          <c:xMode val="edge"/>
          <c:yMode val="edge"/>
          <c:x val="0.45838767224409449"/>
          <c:y val="1.1646985101105079E-3"/>
          <c:w val="0.53233062664041997"/>
          <c:h val="8.5802673242357158E-2"/>
        </c:manualLayout>
      </c:layout>
      <c:overlay val="0"/>
      <c:txPr>
        <a:bodyPr/>
        <a:lstStyle/>
        <a:p>
          <a:pPr>
            <a:defRPr b="1"/>
          </a:pPr>
          <a:endParaRPr lang="en-US"/>
        </a:p>
      </c:txPr>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800" b="1" i="0">
                <a:solidFill>
                  <a:srgbClr val="FFFF00"/>
                </a:solidFill>
                <a:latin typeface="+mn-lt"/>
              </a:defRPr>
            </a:pPr>
            <a:r>
              <a:rPr lang="en-GB" sz="1800" b="1" i="0">
                <a:solidFill>
                  <a:srgbClr val="FFFF00"/>
                </a:solidFill>
                <a:latin typeface="+mn-lt"/>
              </a:rPr>
              <a:t>Inventory / backlog</a:t>
            </a:r>
          </a:p>
        </c:rich>
      </c:tx>
      <c:layout>
        <c:manualLayout>
          <c:xMode val="edge"/>
          <c:yMode val="edge"/>
          <c:x val="7.4523718020298016E-2"/>
          <c:y val="0"/>
        </c:manualLayout>
      </c:layout>
      <c:overlay val="0"/>
    </c:title>
    <c:autoTitleDeleted val="0"/>
    <c:plotArea>
      <c:layout>
        <c:manualLayout>
          <c:xMode val="edge"/>
          <c:yMode val="edge"/>
          <c:x val="5.715765813562021E-2"/>
          <c:y val="0.1030613162278339"/>
          <c:w val="0.91858171359920227"/>
          <c:h val="0.73215994102142878"/>
        </c:manualLayout>
      </c:layout>
      <c:lineChart>
        <c:grouping val="standard"/>
        <c:varyColors val="1"/>
        <c:ser>
          <c:idx val="0"/>
          <c:order val="0"/>
          <c:tx>
            <c:v>Retailer</c:v>
          </c:tx>
          <c:spPr>
            <a:ln cmpd="sng">
              <a:solidFill>
                <a:srgbClr val="4F81BD"/>
              </a:solidFill>
            </a:ln>
          </c:spPr>
          <c:marker>
            <c:symbol val="none"/>
          </c:marker>
          <c:val>
            <c:numRef>
              <c:f>'1'!$B$47:$M$47</c:f>
              <c:numCache>
                <c:formatCode>#,##0</c:formatCode>
                <c:ptCount val="12"/>
                <c:pt idx="0">
                  <c:v>0</c:v>
                </c:pt>
                <c:pt idx="1">
                  <c:v>0</c:v>
                </c:pt>
                <c:pt idx="2">
                  <c:v>-2.8950038622247121</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851-4026-B16D-6EA801FE456B}"/>
            </c:ext>
          </c:extLst>
        </c:ser>
        <c:ser>
          <c:idx val="1"/>
          <c:order val="1"/>
          <c:tx>
            <c:v>Wholesaler</c:v>
          </c:tx>
          <c:spPr>
            <a:ln cmpd="sng">
              <a:solidFill>
                <a:srgbClr val="C0504D"/>
              </a:solidFill>
            </a:ln>
          </c:spPr>
          <c:marker>
            <c:symbol val="none"/>
          </c:marker>
          <c:val>
            <c:numRef>
              <c:f>'1'!$B$48:$M$48</c:f>
              <c:numCache>
                <c:formatCode>#,##0</c:formatCode>
                <c:ptCount val="12"/>
                <c:pt idx="0">
                  <c:v>0</c:v>
                </c:pt>
                <c:pt idx="1">
                  <c:v>0</c:v>
                </c:pt>
                <c:pt idx="2">
                  <c:v>0</c:v>
                </c:pt>
                <c:pt idx="3">
                  <c:v>0</c:v>
                </c:pt>
                <c:pt idx="4">
                  <c:v>-1300</c:v>
                </c:pt>
                <c:pt idx="5">
                  <c:v>-3100</c:v>
                </c:pt>
                <c:pt idx="6">
                  <c:v>-6900</c:v>
                </c:pt>
                <c:pt idx="7">
                  <c:v>-14900</c:v>
                </c:pt>
                <c:pt idx="8">
                  <c:v>-19900</c:v>
                </c:pt>
                <c:pt idx="9">
                  <c:v>-23900</c:v>
                </c:pt>
                <c:pt idx="10">
                  <c:v>-26604.294528953265</c:v>
                </c:pt>
                <c:pt idx="11">
                  <c:v>-26604.294528953265</c:v>
                </c:pt>
              </c:numCache>
            </c:numRef>
          </c:val>
          <c:smooth val="0"/>
          <c:extLst>
            <c:ext xmlns:c16="http://schemas.microsoft.com/office/drawing/2014/chart" uri="{C3380CC4-5D6E-409C-BE32-E72D297353CC}">
              <c16:uniqueId val="{00000001-0851-4026-B16D-6EA801FE456B}"/>
            </c:ext>
          </c:extLst>
        </c:ser>
        <c:ser>
          <c:idx val="2"/>
          <c:order val="2"/>
          <c:tx>
            <c:v>Distributor</c:v>
          </c:tx>
          <c:spPr>
            <a:ln cmpd="sng">
              <a:solidFill>
                <a:srgbClr val="9BBB59"/>
              </a:solidFill>
            </a:ln>
          </c:spPr>
          <c:marker>
            <c:symbol val="none"/>
          </c:marker>
          <c:val>
            <c:numRef>
              <c:f>'1'!$B$49:$M$49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851-4026-B16D-6EA801FE456B}"/>
            </c:ext>
          </c:extLst>
        </c:ser>
        <c:ser>
          <c:idx val="3"/>
          <c:order val="3"/>
          <c:tx>
            <c:v>Factory</c:v>
          </c:tx>
          <c:spPr>
            <a:ln cmpd="sng">
              <a:solidFill>
                <a:srgbClr val="8064A2"/>
              </a:solidFill>
            </a:ln>
          </c:spPr>
          <c:marker>
            <c:symbol val="none"/>
          </c:marker>
          <c:val>
            <c:numRef>
              <c:f>'1'!$B$50:$M$50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0851-4026-B16D-6EA801FE456B}"/>
            </c:ext>
          </c:extLst>
        </c:ser>
        <c:dLbls>
          <c:showLegendKey val="0"/>
          <c:showVal val="0"/>
          <c:showCatName val="0"/>
          <c:showSerName val="0"/>
          <c:showPercent val="0"/>
          <c:showBubbleSize val="0"/>
        </c:dLbls>
        <c:smooth val="0"/>
        <c:axId val="94939008"/>
        <c:axId val="94941184"/>
      </c:lineChart>
      <c:catAx>
        <c:axId val="94939008"/>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94941184"/>
        <c:crosses val="autoZero"/>
        <c:auto val="1"/>
        <c:lblAlgn val="ctr"/>
        <c:lblOffset val="100"/>
        <c:noMultiLvlLbl val="1"/>
      </c:catAx>
      <c:valAx>
        <c:axId val="9494118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0" sourceLinked="1"/>
        <c:majorTickMark val="out"/>
        <c:minorTickMark val="none"/>
        <c:tickLblPos val="nextTo"/>
        <c:spPr>
          <a:ln/>
        </c:spPr>
        <c:txPr>
          <a:bodyPr/>
          <a:lstStyle/>
          <a:p>
            <a:pPr lvl="0">
              <a:defRPr b="1" i="0">
                <a:solidFill>
                  <a:srgbClr val="000000"/>
                </a:solidFill>
                <a:latin typeface="+mn-lt"/>
              </a:defRPr>
            </a:pPr>
            <a:endParaRPr lang="en-US"/>
          </a:p>
        </c:txPr>
        <c:crossAx val="94939008"/>
        <c:crosses val="autoZero"/>
        <c:crossBetween val="between"/>
      </c:valAx>
    </c:plotArea>
    <c:legend>
      <c:legendPos val="b"/>
      <c:layout>
        <c:manualLayout>
          <c:xMode val="edge"/>
          <c:yMode val="edge"/>
          <c:x val="2.9424832421943908E-2"/>
          <c:y val="0.85734213629375788"/>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2"/>
    </a:solidFill>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800" b="1" i="0">
                <a:solidFill>
                  <a:srgbClr val="FFFF00"/>
                </a:solidFill>
                <a:latin typeface="+mn-lt"/>
              </a:defRPr>
            </a:pPr>
            <a:r>
              <a:rPr lang="en-GB" sz="1800" b="1" i="0">
                <a:solidFill>
                  <a:srgbClr val="FFFF00"/>
                </a:solidFill>
                <a:latin typeface="+mn-lt"/>
              </a:rPr>
              <a:t>Inventory costs</a:t>
            </a:r>
          </a:p>
        </c:rich>
      </c:tx>
      <c:layout>
        <c:manualLayout>
          <c:xMode val="edge"/>
          <c:yMode val="edge"/>
          <c:x val="0.12284444444444445"/>
          <c:y val="0"/>
        </c:manualLayout>
      </c:layout>
      <c:overlay val="0"/>
    </c:title>
    <c:autoTitleDeleted val="0"/>
    <c:plotArea>
      <c:layout>
        <c:manualLayout>
          <c:layoutTarget val="inner"/>
          <c:xMode val="edge"/>
          <c:yMode val="edge"/>
          <c:x val="0.14696709863491114"/>
          <c:y val="0.16101929566496495"/>
          <c:w val="0.8530329013650888"/>
          <c:h val="0.68669377866228265"/>
        </c:manualLayout>
      </c:layout>
      <c:lineChart>
        <c:grouping val="standard"/>
        <c:varyColors val="1"/>
        <c:ser>
          <c:idx val="0"/>
          <c:order val="0"/>
          <c:tx>
            <c:v>Retailer</c:v>
          </c:tx>
          <c:spPr>
            <a:ln cmpd="sng">
              <a:solidFill>
                <a:srgbClr val="4F81BD"/>
              </a:solidFill>
            </a:ln>
          </c:spPr>
          <c:marker>
            <c:symbol val="none"/>
          </c:marker>
          <c:val>
            <c:numRef>
              <c:f>'1'!$B$74:$M$74</c:f>
              <c:numCache>
                <c:formatCode>_("$"* #,##0.00_);_("$"* \(#,##0.00\);_("$"* "-"??_);_(@_)</c:formatCode>
                <c:ptCount val="12"/>
                <c:pt idx="0">
                  <c:v>50000</c:v>
                </c:pt>
                <c:pt idx="1">
                  <c:v>29873.508326896292</c:v>
                </c:pt>
                <c:pt idx="2">
                  <c:v>44457.016653792583</c:v>
                </c:pt>
                <c:pt idx="3">
                  <c:v>44485.524980688875</c:v>
                </c:pt>
                <c:pt idx="4">
                  <c:v>45459.558288274042</c:v>
                </c:pt>
                <c:pt idx="5">
                  <c:v>57844.350408362327</c:v>
                </c:pt>
                <c:pt idx="6">
                  <c:v>76644.142528450611</c:v>
                </c:pt>
                <c:pt idx="7">
                  <c:v>81884.142528450611</c:v>
                </c:pt>
                <c:pt idx="8">
                  <c:v>93336.864868282224</c:v>
                </c:pt>
                <c:pt idx="9">
                  <c:v>122263.25208075639</c:v>
                </c:pt>
                <c:pt idx="10">
                  <c:v>129368.25208075639</c:v>
                </c:pt>
                <c:pt idx="11">
                  <c:v>97672.718174823662</c:v>
                </c:pt>
              </c:numCache>
            </c:numRef>
          </c:val>
          <c:smooth val="0"/>
          <c:extLst>
            <c:ext xmlns:c16="http://schemas.microsoft.com/office/drawing/2014/chart" uri="{C3380CC4-5D6E-409C-BE32-E72D297353CC}">
              <c16:uniqueId val="{00000000-CA84-465F-ABAF-BE8398631318}"/>
            </c:ext>
          </c:extLst>
        </c:ser>
        <c:ser>
          <c:idx val="1"/>
          <c:order val="1"/>
          <c:tx>
            <c:v>Wholesaler</c:v>
          </c:tx>
          <c:spPr>
            <a:ln cmpd="sng">
              <a:solidFill>
                <a:srgbClr val="C0504D"/>
              </a:solidFill>
            </a:ln>
          </c:spPr>
          <c:marker>
            <c:symbol val="none"/>
          </c:marker>
          <c:val>
            <c:numRef>
              <c:f>'1'!$B$75:$M$75</c:f>
              <c:numCache>
                <c:formatCode>_("$"* #,##0.00_);_("$"* \(#,##0.00\);_("$"* "-"??_);_(@_)</c:formatCode>
                <c:ptCount val="12"/>
                <c:pt idx="0">
                  <c:v>35000</c:v>
                </c:pt>
                <c:pt idx="1">
                  <c:v>27400</c:v>
                </c:pt>
                <c:pt idx="2">
                  <c:v>27600</c:v>
                </c:pt>
                <c:pt idx="3">
                  <c:v>27600</c:v>
                </c:pt>
                <c:pt idx="4">
                  <c:v>27400</c:v>
                </c:pt>
                <c:pt idx="5">
                  <c:v>20400</c:v>
                </c:pt>
                <c:pt idx="6">
                  <c:v>16800</c:v>
                </c:pt>
                <c:pt idx="7">
                  <c:v>15000</c:v>
                </c:pt>
                <c:pt idx="8">
                  <c:v>15000</c:v>
                </c:pt>
                <c:pt idx="9">
                  <c:v>15000</c:v>
                </c:pt>
                <c:pt idx="10">
                  <c:v>15000</c:v>
                </c:pt>
                <c:pt idx="11">
                  <c:v>15000</c:v>
                </c:pt>
              </c:numCache>
            </c:numRef>
          </c:val>
          <c:smooth val="0"/>
          <c:extLst>
            <c:ext xmlns:c16="http://schemas.microsoft.com/office/drawing/2014/chart" uri="{C3380CC4-5D6E-409C-BE32-E72D297353CC}">
              <c16:uniqueId val="{00000001-CA84-465F-ABAF-BE8398631318}"/>
            </c:ext>
          </c:extLst>
        </c:ser>
        <c:ser>
          <c:idx val="2"/>
          <c:order val="2"/>
          <c:tx>
            <c:v>Distributor</c:v>
          </c:tx>
          <c:spPr>
            <a:ln cmpd="sng">
              <a:solidFill>
                <a:srgbClr val="9BBB59"/>
              </a:solidFill>
            </a:ln>
          </c:spPr>
          <c:marker>
            <c:symbol val="none"/>
          </c:marker>
          <c:val>
            <c:numRef>
              <c:f>'1'!$B$76:$M$76</c:f>
              <c:numCache>
                <c:formatCode>_("$"* #,##0.00_);_("$"* \(#,##0.00\);_("$"* "-"??_);_(@_)</c:formatCode>
                <c:ptCount val="12"/>
                <c:pt idx="0">
                  <c:v>35000</c:v>
                </c:pt>
                <c:pt idx="1">
                  <c:v>27000</c:v>
                </c:pt>
                <c:pt idx="2">
                  <c:v>27000</c:v>
                </c:pt>
                <c:pt idx="3">
                  <c:v>27000</c:v>
                </c:pt>
                <c:pt idx="4">
                  <c:v>27000</c:v>
                </c:pt>
                <c:pt idx="5">
                  <c:v>27000</c:v>
                </c:pt>
                <c:pt idx="6">
                  <c:v>27000</c:v>
                </c:pt>
                <c:pt idx="7">
                  <c:v>29000</c:v>
                </c:pt>
                <c:pt idx="8">
                  <c:v>29000</c:v>
                </c:pt>
                <c:pt idx="9">
                  <c:v>29000</c:v>
                </c:pt>
                <c:pt idx="10">
                  <c:v>29000</c:v>
                </c:pt>
                <c:pt idx="11">
                  <c:v>29000</c:v>
                </c:pt>
              </c:numCache>
            </c:numRef>
          </c:val>
          <c:smooth val="0"/>
          <c:extLst>
            <c:ext xmlns:c16="http://schemas.microsoft.com/office/drawing/2014/chart" uri="{C3380CC4-5D6E-409C-BE32-E72D297353CC}">
              <c16:uniqueId val="{00000002-CA84-465F-ABAF-BE8398631318}"/>
            </c:ext>
          </c:extLst>
        </c:ser>
        <c:ser>
          <c:idx val="3"/>
          <c:order val="3"/>
          <c:tx>
            <c:v>Factory</c:v>
          </c:tx>
          <c:spPr>
            <a:ln cmpd="sng">
              <a:solidFill>
                <a:srgbClr val="8064A2"/>
              </a:solidFill>
            </a:ln>
          </c:spPr>
          <c:marker>
            <c:symbol val="none"/>
          </c:marker>
          <c:val>
            <c:numRef>
              <c:f>'1'!$B$77:$M$77</c:f>
              <c:numCache>
                <c:formatCode>_("$"* #,##0.00_);_("$"* \(#,##0.00\);_("$"* "-"??_);_(@_)</c:formatCode>
                <c:ptCount val="12"/>
                <c:pt idx="0">
                  <c:v>20000</c:v>
                </c:pt>
                <c:pt idx="1">
                  <c:v>16000</c:v>
                </c:pt>
                <c:pt idx="2">
                  <c:v>16000</c:v>
                </c:pt>
                <c:pt idx="3">
                  <c:v>16000</c:v>
                </c:pt>
                <c:pt idx="4">
                  <c:v>16000</c:v>
                </c:pt>
                <c:pt idx="5">
                  <c:v>16000</c:v>
                </c:pt>
                <c:pt idx="6">
                  <c:v>16000</c:v>
                </c:pt>
                <c:pt idx="7">
                  <c:v>17000</c:v>
                </c:pt>
                <c:pt idx="8">
                  <c:v>17000</c:v>
                </c:pt>
                <c:pt idx="9">
                  <c:v>17000</c:v>
                </c:pt>
                <c:pt idx="10">
                  <c:v>17000</c:v>
                </c:pt>
                <c:pt idx="11">
                  <c:v>17000</c:v>
                </c:pt>
              </c:numCache>
            </c:numRef>
          </c:val>
          <c:smooth val="0"/>
          <c:extLst>
            <c:ext xmlns:c16="http://schemas.microsoft.com/office/drawing/2014/chart" uri="{C3380CC4-5D6E-409C-BE32-E72D297353CC}">
              <c16:uniqueId val="{00000003-CA84-465F-ABAF-BE8398631318}"/>
            </c:ext>
          </c:extLst>
        </c:ser>
        <c:dLbls>
          <c:showLegendKey val="0"/>
          <c:showVal val="0"/>
          <c:showCatName val="0"/>
          <c:showSerName val="0"/>
          <c:showPercent val="0"/>
          <c:showBubbleSize val="0"/>
        </c:dLbls>
        <c:smooth val="0"/>
        <c:axId val="95289728"/>
        <c:axId val="95291648"/>
      </c:lineChart>
      <c:catAx>
        <c:axId val="95289728"/>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95291648"/>
        <c:crosses val="autoZero"/>
        <c:auto val="1"/>
        <c:lblAlgn val="ctr"/>
        <c:lblOffset val="100"/>
        <c:noMultiLvlLbl val="1"/>
      </c:catAx>
      <c:valAx>
        <c:axId val="9529164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_(&quot;$&quot;* #,##0.00_);_(&quot;$&quot;* \(#,##0.00\);_(&quot;$&quot;* &quot;-&quot;??_);_(@_)" sourceLinked="1"/>
        <c:majorTickMark val="out"/>
        <c:minorTickMark val="none"/>
        <c:tickLblPos val="nextTo"/>
        <c:spPr>
          <a:ln/>
        </c:spPr>
        <c:txPr>
          <a:bodyPr/>
          <a:lstStyle/>
          <a:p>
            <a:pPr lvl="0">
              <a:defRPr b="1" i="0">
                <a:solidFill>
                  <a:srgbClr val="000000"/>
                </a:solidFill>
                <a:latin typeface="+mn-lt"/>
              </a:defRPr>
            </a:pPr>
            <a:endParaRPr lang="en-US"/>
          </a:p>
        </c:txPr>
        <c:crossAx val="95289728"/>
        <c:crosses val="autoZero"/>
        <c:crossBetween val="between"/>
      </c:valAx>
    </c:plotArea>
    <c:legend>
      <c:legendPos val="b"/>
      <c:layout>
        <c:manualLayout>
          <c:xMode val="edge"/>
          <c:yMode val="edge"/>
          <c:x val="2.4239474851631592E-2"/>
          <c:y val="0.85864696386627914"/>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4"/>
    </a:solidFill>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200" b="1" i="0">
                <a:solidFill>
                  <a:srgbClr val="FF0000"/>
                </a:solidFill>
                <a:latin typeface="+mn-lt"/>
              </a:defRPr>
            </a:pPr>
            <a:r>
              <a:rPr lang="en-GB" sz="1200" b="1" i="0">
                <a:solidFill>
                  <a:srgbClr val="FF0000"/>
                </a:solidFill>
                <a:latin typeface="+mn-lt"/>
              </a:rPr>
              <a:t>Market share by sales</a:t>
            </a:r>
          </a:p>
        </c:rich>
      </c:tx>
      <c:layout>
        <c:manualLayout>
          <c:xMode val="edge"/>
          <c:yMode val="edge"/>
          <c:x val="0.25630845000814623"/>
          <c:y val="0"/>
        </c:manualLayout>
      </c:layout>
      <c:overlay val="0"/>
    </c:title>
    <c:autoTitleDeleted val="0"/>
    <c:plotArea>
      <c:layout>
        <c:manualLayout>
          <c:xMode val="edge"/>
          <c:yMode val="edge"/>
          <c:x val="0.26796442111402741"/>
          <c:y val="9.5617529880478086E-2"/>
          <c:w val="0.46407115777194519"/>
          <c:h val="0.53248005353912431"/>
        </c:manualLayout>
      </c:layout>
      <c:pieChart>
        <c:varyColors val="1"/>
        <c:ser>
          <c:idx val="0"/>
          <c:order val="0"/>
          <c:dPt>
            <c:idx val="0"/>
            <c:bubble3D val="0"/>
            <c:spPr>
              <a:solidFill>
                <a:srgbClr val="4F81BD"/>
              </a:solidFill>
            </c:spPr>
            <c:extLst>
              <c:ext xmlns:c16="http://schemas.microsoft.com/office/drawing/2014/chart" uri="{C3380CC4-5D6E-409C-BE32-E72D297353CC}">
                <c16:uniqueId val="{00000001-3A87-4E3B-B26E-16CFB344DB6D}"/>
              </c:ext>
            </c:extLst>
          </c:dPt>
          <c:dPt>
            <c:idx val="1"/>
            <c:bubble3D val="0"/>
            <c:spPr>
              <a:solidFill>
                <a:srgbClr val="C0504D"/>
              </a:solidFill>
            </c:spPr>
            <c:extLst>
              <c:ext xmlns:c16="http://schemas.microsoft.com/office/drawing/2014/chart" uri="{C3380CC4-5D6E-409C-BE32-E72D297353CC}">
                <c16:uniqueId val="{00000003-3A87-4E3B-B26E-16CFB344DB6D}"/>
              </c:ext>
            </c:extLst>
          </c:dPt>
          <c:dPt>
            <c:idx val="2"/>
            <c:bubble3D val="0"/>
            <c:spPr>
              <a:solidFill>
                <a:srgbClr val="9BBB59"/>
              </a:solidFill>
            </c:spPr>
            <c:extLst>
              <c:ext xmlns:c16="http://schemas.microsoft.com/office/drawing/2014/chart" uri="{C3380CC4-5D6E-409C-BE32-E72D297353CC}">
                <c16:uniqueId val="{00000005-3A87-4E3B-B26E-16CFB344DB6D}"/>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'1'!$Q$128:$Q$130</c:f>
              <c:strCache>
                <c:ptCount val="3"/>
                <c:pt idx="0">
                  <c:v>Market share Retailer ONE</c:v>
                </c:pt>
                <c:pt idx="1">
                  <c:v>Market share Retailer TWO</c:v>
                </c:pt>
                <c:pt idx="2">
                  <c:v>Market share others</c:v>
                </c:pt>
              </c:strCache>
            </c:strRef>
          </c:cat>
          <c:val>
            <c:numRef>
              <c:f>'1'!$R$128:$R$130</c:f>
              <c:numCache>
                <c:formatCode>0.0%</c:formatCode>
                <c:ptCount val="3"/>
                <c:pt idx="0">
                  <c:v>0.47632347643493889</c:v>
                </c:pt>
                <c:pt idx="1">
                  <c:v>0.4512535436392342</c:v>
                </c:pt>
                <c:pt idx="2">
                  <c:v>7.2422979925826914E-2</c:v>
                </c:pt>
              </c:numCache>
            </c:numRef>
          </c:val>
          <c:extLst>
            <c:ext xmlns:c16="http://schemas.microsoft.com/office/drawing/2014/chart" uri="{C3380CC4-5D6E-409C-BE32-E72D297353CC}">
              <c16:uniqueId val="{00000006-3A87-4E3B-B26E-16CFB344DB6D}"/>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b="1"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200" b="1" i="0">
                <a:solidFill>
                  <a:srgbClr val="FF0000"/>
                </a:solidFill>
                <a:latin typeface="+mn-lt"/>
              </a:defRPr>
            </a:pPr>
            <a:r>
              <a:rPr lang="en-GB" sz="1200" b="1" i="0">
                <a:solidFill>
                  <a:srgbClr val="FF0000"/>
                </a:solidFill>
                <a:latin typeface="+mn-lt"/>
              </a:rPr>
              <a:t>Market share by sales</a:t>
            </a:r>
          </a:p>
        </c:rich>
      </c:tx>
      <c:layout>
        <c:manualLayout>
          <c:xMode val="edge"/>
          <c:yMode val="edge"/>
          <c:x val="0.25630845000814623"/>
          <c:y val="0"/>
        </c:manualLayout>
      </c:layout>
      <c:overlay val="0"/>
    </c:title>
    <c:autoTitleDeleted val="0"/>
    <c:plotArea>
      <c:layout>
        <c:manualLayout>
          <c:xMode val="edge"/>
          <c:yMode val="edge"/>
          <c:x val="0.26796442111402741"/>
          <c:y val="9.5617529880478086E-2"/>
          <c:w val="0.46407115777194519"/>
          <c:h val="0.53248005353912431"/>
        </c:manualLayout>
      </c:layout>
      <c:pieChart>
        <c:varyColors val="1"/>
        <c:ser>
          <c:idx val="0"/>
          <c:order val="0"/>
          <c:dPt>
            <c:idx val="0"/>
            <c:bubble3D val="0"/>
            <c:spPr>
              <a:solidFill>
                <a:srgbClr val="4F81BD"/>
              </a:solidFill>
            </c:spPr>
            <c:extLst>
              <c:ext xmlns:c16="http://schemas.microsoft.com/office/drawing/2014/chart" uri="{C3380CC4-5D6E-409C-BE32-E72D297353CC}">
                <c16:uniqueId val="{00000001-3618-43AC-A031-D146444EC28A}"/>
              </c:ext>
            </c:extLst>
          </c:dPt>
          <c:dPt>
            <c:idx val="1"/>
            <c:bubble3D val="0"/>
            <c:spPr>
              <a:solidFill>
                <a:srgbClr val="C0504D"/>
              </a:solidFill>
            </c:spPr>
            <c:extLst>
              <c:ext xmlns:c16="http://schemas.microsoft.com/office/drawing/2014/chart" uri="{C3380CC4-5D6E-409C-BE32-E72D297353CC}">
                <c16:uniqueId val="{00000003-3618-43AC-A031-D146444EC28A}"/>
              </c:ext>
            </c:extLst>
          </c:dPt>
          <c:dPt>
            <c:idx val="2"/>
            <c:bubble3D val="0"/>
            <c:spPr>
              <a:solidFill>
                <a:srgbClr val="9BBB59"/>
              </a:solidFill>
            </c:spPr>
            <c:extLst>
              <c:ext xmlns:c16="http://schemas.microsoft.com/office/drawing/2014/chart" uri="{C3380CC4-5D6E-409C-BE32-E72D297353CC}">
                <c16:uniqueId val="{00000005-3618-43AC-A031-D146444EC28A}"/>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'1'!$Q$128:$Q$130</c:f>
              <c:strCache>
                <c:ptCount val="3"/>
                <c:pt idx="0">
                  <c:v>Market share Retailer ONE</c:v>
                </c:pt>
                <c:pt idx="1">
                  <c:v>Market share Retailer TWO</c:v>
                </c:pt>
                <c:pt idx="2">
                  <c:v>Market share others</c:v>
                </c:pt>
              </c:strCache>
            </c:strRef>
          </c:cat>
          <c:val>
            <c:numRef>
              <c:f>'1'!$R$128:$R$130</c:f>
              <c:numCache>
                <c:formatCode>0.0%</c:formatCode>
                <c:ptCount val="3"/>
                <c:pt idx="0">
                  <c:v>0.47632347643493889</c:v>
                </c:pt>
                <c:pt idx="1">
                  <c:v>0.4512535436392342</c:v>
                </c:pt>
                <c:pt idx="2">
                  <c:v>7.2422979925826914E-2</c:v>
                </c:pt>
              </c:numCache>
            </c:numRef>
          </c:val>
          <c:extLst>
            <c:ext xmlns:c16="http://schemas.microsoft.com/office/drawing/2014/chart" uri="{C3380CC4-5D6E-409C-BE32-E72D297353CC}">
              <c16:uniqueId val="{00000006-3618-43AC-A031-D146444EC28A}"/>
            </c:ext>
          </c:extLst>
        </c:ser>
        <c:dLbls>
          <c:showLegendKey val="0"/>
          <c:showVal val="0"/>
          <c:showCatName val="0"/>
          <c:showSerName val="0"/>
          <c:showPercent val="0"/>
          <c:showBubbleSize val="0"/>
          <c:showLeaderLines val="1"/>
        </c:dLbls>
        <c:firstSliceAng val="0"/>
      </c:pieChart>
    </c:plotArea>
    <c:legend>
      <c:legendPos val="b"/>
      <c:overlay val="0"/>
      <c:txPr>
        <a:bodyPr/>
        <a:lstStyle/>
        <a:p>
          <a:pPr lvl="0" rtl="0">
            <a:defRPr b="1"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800" b="1" i="0">
                <a:solidFill>
                  <a:srgbClr val="FF0000"/>
                </a:solidFill>
                <a:latin typeface="+mn-lt"/>
              </a:defRPr>
            </a:pPr>
            <a:r>
              <a:rPr lang="en-GB" sz="1800" b="1" i="0">
                <a:solidFill>
                  <a:srgbClr val="FF0000"/>
                </a:solidFill>
                <a:latin typeface="+mn-lt"/>
              </a:rPr>
              <a:t>Placed orders</a:t>
            </a:r>
          </a:p>
        </c:rich>
      </c:tx>
      <c:layout>
        <c:manualLayout>
          <c:xMode val="edge"/>
          <c:yMode val="edge"/>
          <c:x val="0.10946090349303489"/>
          <c:y val="0"/>
        </c:manualLayout>
      </c:layout>
      <c:overlay val="0"/>
    </c:title>
    <c:autoTitleDeleted val="0"/>
    <c:plotArea>
      <c:layout>
        <c:manualLayout>
          <c:layoutTarget val="inner"/>
          <c:xMode val="edge"/>
          <c:yMode val="edge"/>
          <c:x val="0.15657135369092079"/>
          <c:y val="0.14211124678933851"/>
          <c:w val="0.80492436242826471"/>
          <c:h val="0.61530562690358892"/>
        </c:manualLayout>
      </c:layout>
      <c:lineChart>
        <c:grouping val="standard"/>
        <c:varyColors val="1"/>
        <c:ser>
          <c:idx val="0"/>
          <c:order val="0"/>
          <c:tx>
            <c:v>Retailer</c:v>
          </c:tx>
          <c:spPr>
            <a:ln cmpd="sng">
              <a:solidFill>
                <a:srgbClr val="4F81BD"/>
              </a:solidFill>
            </a:ln>
          </c:spPr>
          <c:marker>
            <c:symbol val="none"/>
          </c:marker>
          <c:val>
            <c:numRef>
              <c:f>'2'!$B$17:$M$17</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0-0593-41AE-B3BB-49EA72F40A35}"/>
            </c:ext>
          </c:extLst>
        </c:ser>
        <c:ser>
          <c:idx val="1"/>
          <c:order val="1"/>
          <c:tx>
            <c:v>Wholesaler</c:v>
          </c:tx>
          <c:spPr>
            <a:ln cmpd="sng">
              <a:solidFill>
                <a:srgbClr val="C0504D"/>
              </a:solidFill>
            </a:ln>
          </c:spPr>
          <c:marker>
            <c:symbol val="none"/>
          </c:marker>
          <c:val>
            <c:numRef>
              <c:f>'2'!$B$18:$M$18</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1-0593-41AE-B3BB-49EA72F40A35}"/>
            </c:ext>
          </c:extLst>
        </c:ser>
        <c:ser>
          <c:idx val="2"/>
          <c:order val="2"/>
          <c:tx>
            <c:v>Distributor</c:v>
          </c:tx>
          <c:spPr>
            <a:ln cmpd="sng">
              <a:solidFill>
                <a:srgbClr val="9BBB59"/>
              </a:solidFill>
            </a:ln>
          </c:spPr>
          <c:marker>
            <c:symbol val="none"/>
          </c:marker>
          <c:val>
            <c:numRef>
              <c:f>'2'!$B$19:$M$19</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2-0593-41AE-B3BB-49EA72F40A35}"/>
            </c:ext>
          </c:extLst>
        </c:ser>
        <c:ser>
          <c:idx val="3"/>
          <c:order val="3"/>
          <c:tx>
            <c:v>Factory</c:v>
          </c:tx>
          <c:spPr>
            <a:ln cmpd="sng">
              <a:solidFill>
                <a:srgbClr val="8064A2"/>
              </a:solidFill>
            </a:ln>
          </c:spPr>
          <c:marker>
            <c:symbol val="none"/>
          </c:marker>
          <c:val>
            <c:numRef>
              <c:f>'2'!$B$20:$M$20</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3-0593-41AE-B3BB-49EA72F40A35}"/>
            </c:ext>
          </c:extLst>
        </c:ser>
        <c:dLbls>
          <c:showLegendKey val="0"/>
          <c:showVal val="0"/>
          <c:showCatName val="0"/>
          <c:showSerName val="0"/>
          <c:showPercent val="0"/>
          <c:showBubbleSize val="0"/>
        </c:dLbls>
        <c:smooth val="0"/>
        <c:axId val="116128000"/>
        <c:axId val="137167232"/>
      </c:lineChart>
      <c:catAx>
        <c:axId val="116128000"/>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37167232"/>
        <c:crosses val="autoZero"/>
        <c:auto val="1"/>
        <c:lblAlgn val="ctr"/>
        <c:lblOffset val="100"/>
        <c:noMultiLvlLbl val="1"/>
      </c:catAx>
      <c:valAx>
        <c:axId val="13716723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0" sourceLinked="1"/>
        <c:majorTickMark val="out"/>
        <c:minorTickMark val="none"/>
        <c:tickLblPos val="nextTo"/>
        <c:spPr>
          <a:ln/>
        </c:spPr>
        <c:txPr>
          <a:bodyPr/>
          <a:lstStyle/>
          <a:p>
            <a:pPr lvl="0">
              <a:defRPr b="1" i="0">
                <a:solidFill>
                  <a:srgbClr val="000000"/>
                </a:solidFill>
                <a:latin typeface="+mn-lt"/>
              </a:defRPr>
            </a:pPr>
            <a:endParaRPr lang="en-US"/>
          </a:p>
        </c:txPr>
        <c:crossAx val="116128000"/>
        <c:crosses val="autoZero"/>
        <c:crossBetween val="between"/>
      </c:valAx>
    </c:plotArea>
    <c:legend>
      <c:legendPos val="b"/>
      <c:layout>
        <c:manualLayout>
          <c:xMode val="edge"/>
          <c:yMode val="edge"/>
          <c:x val="4.9999958656763765E-2"/>
          <c:y val="0.84887163157464363"/>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5"/>
    </a:solidFill>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800" b="1" i="0">
                <a:solidFill>
                  <a:srgbClr val="FF0000"/>
                </a:solidFill>
                <a:latin typeface="+mn-lt"/>
              </a:defRPr>
            </a:pPr>
            <a:r>
              <a:rPr lang="en-GB" sz="1800" b="1" i="0">
                <a:solidFill>
                  <a:srgbClr val="FF0000"/>
                </a:solidFill>
                <a:latin typeface="+mn-lt"/>
              </a:rPr>
              <a:t>Unit sales </a:t>
            </a:r>
          </a:p>
        </c:rich>
      </c:tx>
      <c:layout>
        <c:manualLayout>
          <c:xMode val="edge"/>
          <c:yMode val="edge"/>
          <c:x val="6.7084098810428122E-2"/>
          <c:y val="0"/>
        </c:manualLayout>
      </c:layout>
      <c:overlay val="0"/>
    </c:title>
    <c:autoTitleDeleted val="0"/>
    <c:plotArea>
      <c:layout>
        <c:manualLayout>
          <c:layoutTarget val="inner"/>
          <c:xMode val="edge"/>
          <c:yMode val="edge"/>
          <c:x val="0.133001439336212"/>
          <c:y val="0.1351851441105073"/>
          <c:w val="0.84266469623848339"/>
          <c:h val="0.63848089411358788"/>
        </c:manualLayout>
      </c:layout>
      <c:lineChart>
        <c:grouping val="standard"/>
        <c:varyColors val="1"/>
        <c:ser>
          <c:idx val="0"/>
          <c:order val="0"/>
          <c:tx>
            <c:v>Retailer</c:v>
          </c:tx>
          <c:spPr>
            <a:ln cmpd="sng">
              <a:solidFill>
                <a:srgbClr val="4F81BD"/>
              </a:solidFill>
            </a:ln>
          </c:spPr>
          <c:marker>
            <c:symbol val="none"/>
          </c:marker>
          <c:val>
            <c:numRef>
              <c:f>'2'!$B$35:$M$35</c:f>
              <c:numCache>
                <c:formatCode>#,##0</c:formatCode>
                <c:ptCount val="12"/>
                <c:pt idx="0">
                  <c:v>3358</c:v>
                </c:pt>
                <c:pt idx="1">
                  <c:v>296</c:v>
                </c:pt>
                <c:pt idx="2">
                  <c:v>3427</c:v>
                </c:pt>
                <c:pt idx="3">
                  <c:v>3455</c:v>
                </c:pt>
                <c:pt idx="4">
                  <c:v>4914</c:v>
                </c:pt>
                <c:pt idx="5">
                  <c:v>3751</c:v>
                </c:pt>
                <c:pt idx="6">
                  <c:v>3672</c:v>
                </c:pt>
                <c:pt idx="7">
                  <c:v>6097</c:v>
                </c:pt>
                <c:pt idx="8">
                  <c:v>2667</c:v>
                </c:pt>
                <c:pt idx="9">
                  <c:v>3039</c:v>
                </c:pt>
                <c:pt idx="10">
                  <c:v>3324</c:v>
                </c:pt>
                <c:pt idx="11">
                  <c:v>0</c:v>
                </c:pt>
              </c:numCache>
            </c:numRef>
          </c:val>
          <c:smooth val="0"/>
          <c:extLst>
            <c:ext xmlns:c16="http://schemas.microsoft.com/office/drawing/2014/chart" uri="{C3380CC4-5D6E-409C-BE32-E72D297353CC}">
              <c16:uniqueId val="{00000000-B7C7-49D3-8A06-28C69378B465}"/>
            </c:ext>
          </c:extLst>
        </c:ser>
        <c:ser>
          <c:idx val="1"/>
          <c:order val="1"/>
          <c:tx>
            <c:v>Wholesaler</c:v>
          </c:tx>
          <c:spPr>
            <a:ln cmpd="sng">
              <a:solidFill>
                <a:srgbClr val="C0504D"/>
              </a:solidFill>
            </a:ln>
          </c:spPr>
          <c:marker>
            <c:symbol val="none"/>
          </c:marker>
          <c:val>
            <c:numRef>
              <c:f>'2'!$B$36:$M$36</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1-B7C7-49D3-8A06-28C69378B465}"/>
            </c:ext>
          </c:extLst>
        </c:ser>
        <c:ser>
          <c:idx val="2"/>
          <c:order val="2"/>
          <c:tx>
            <c:v>Distributor</c:v>
          </c:tx>
          <c:spPr>
            <a:ln cmpd="sng">
              <a:solidFill>
                <a:srgbClr val="9BBB59"/>
              </a:solidFill>
            </a:ln>
          </c:spPr>
          <c:marker>
            <c:symbol val="none"/>
          </c:marker>
          <c:val>
            <c:numRef>
              <c:f>'2'!$B$37:$M$37</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2-B7C7-49D3-8A06-28C69378B465}"/>
            </c:ext>
          </c:extLst>
        </c:ser>
        <c:ser>
          <c:idx val="3"/>
          <c:order val="3"/>
          <c:tx>
            <c:v>Factory</c:v>
          </c:tx>
          <c:spPr>
            <a:ln cmpd="sng">
              <a:solidFill>
                <a:srgbClr val="8064A2"/>
              </a:solidFill>
            </a:ln>
          </c:spPr>
          <c:marker>
            <c:symbol val="none"/>
          </c:marker>
          <c:val>
            <c:numRef>
              <c:f>'2'!$B$38:$M$38</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3-B7C7-49D3-8A06-28C69378B465}"/>
            </c:ext>
          </c:extLst>
        </c:ser>
        <c:dLbls>
          <c:showLegendKey val="0"/>
          <c:showVal val="0"/>
          <c:showCatName val="0"/>
          <c:showSerName val="0"/>
          <c:showPercent val="0"/>
          <c:showBubbleSize val="0"/>
        </c:dLbls>
        <c:smooth val="0"/>
        <c:axId val="137196288"/>
        <c:axId val="137198208"/>
      </c:lineChart>
      <c:catAx>
        <c:axId val="137196288"/>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37198208"/>
        <c:crosses val="autoZero"/>
        <c:auto val="1"/>
        <c:lblAlgn val="ctr"/>
        <c:lblOffset val="100"/>
        <c:noMultiLvlLbl val="1"/>
      </c:catAx>
      <c:valAx>
        <c:axId val="13719820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0" sourceLinked="1"/>
        <c:majorTickMark val="out"/>
        <c:minorTickMark val="none"/>
        <c:tickLblPos val="nextTo"/>
        <c:spPr>
          <a:ln/>
        </c:spPr>
        <c:txPr>
          <a:bodyPr/>
          <a:lstStyle/>
          <a:p>
            <a:pPr lvl="0">
              <a:defRPr b="1" i="0">
                <a:solidFill>
                  <a:srgbClr val="000000"/>
                </a:solidFill>
                <a:latin typeface="+mn-lt"/>
              </a:defRPr>
            </a:pPr>
            <a:endParaRPr lang="en-US"/>
          </a:p>
        </c:txPr>
        <c:crossAx val="137196288"/>
        <c:crosses val="autoZero"/>
        <c:crossBetween val="between"/>
      </c:valAx>
    </c:plotArea>
    <c:legend>
      <c:legendPos val="b"/>
      <c:layout>
        <c:manualLayout>
          <c:xMode val="edge"/>
          <c:yMode val="edge"/>
          <c:x val="2.257562711844692E-2"/>
          <c:y val="0.86793411578073298"/>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6"/>
    </a:solidFill>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800" b="1" i="0">
                <a:solidFill>
                  <a:srgbClr val="FFFF00"/>
                </a:solidFill>
                <a:latin typeface="+mn-lt"/>
              </a:defRPr>
            </a:pPr>
            <a:r>
              <a:rPr lang="en-GB" sz="1800" b="1" i="0">
                <a:solidFill>
                  <a:srgbClr val="FFFF00"/>
                </a:solidFill>
                <a:latin typeface="+mn-lt"/>
              </a:rPr>
              <a:t>Inventory / backlog</a:t>
            </a:r>
          </a:p>
        </c:rich>
      </c:tx>
      <c:layout>
        <c:manualLayout>
          <c:xMode val="edge"/>
          <c:yMode val="edge"/>
          <c:x val="7.4523718020298016E-2"/>
          <c:y val="0"/>
        </c:manualLayout>
      </c:layout>
      <c:overlay val="0"/>
    </c:title>
    <c:autoTitleDeleted val="0"/>
    <c:plotArea>
      <c:layout>
        <c:manualLayout>
          <c:xMode val="edge"/>
          <c:yMode val="edge"/>
          <c:x val="5.715765813562021E-2"/>
          <c:y val="0.1030613162278339"/>
          <c:w val="0.91858171359920227"/>
          <c:h val="0.73215994102142878"/>
        </c:manualLayout>
      </c:layout>
      <c:lineChart>
        <c:grouping val="standard"/>
        <c:varyColors val="1"/>
        <c:ser>
          <c:idx val="0"/>
          <c:order val="0"/>
          <c:tx>
            <c:v>Retailer</c:v>
          </c:tx>
          <c:spPr>
            <a:ln cmpd="sng">
              <a:solidFill>
                <a:srgbClr val="4F81BD"/>
              </a:solidFill>
            </a:ln>
          </c:spPr>
          <c:marker>
            <c:symbol val="none"/>
          </c:marker>
          <c:val>
            <c:numRef>
              <c:f>'2'!$B$47:$M$47</c:f>
              <c:numCache>
                <c:formatCode>#,##0</c:formatCode>
                <c:ptCount val="12"/>
                <c:pt idx="0">
                  <c:v>0</c:v>
                </c:pt>
                <c:pt idx="1">
                  <c:v>0</c:v>
                </c:pt>
                <c:pt idx="2">
                  <c:v>0</c:v>
                </c:pt>
                <c:pt idx="3">
                  <c:v>0</c:v>
                </c:pt>
                <c:pt idx="4">
                  <c:v>0</c:v>
                </c:pt>
                <c:pt idx="5">
                  <c:v>0</c:v>
                </c:pt>
                <c:pt idx="6">
                  <c:v>0</c:v>
                </c:pt>
                <c:pt idx="7">
                  <c:v>0</c:v>
                </c:pt>
                <c:pt idx="8">
                  <c:v>0</c:v>
                </c:pt>
                <c:pt idx="9">
                  <c:v>0</c:v>
                </c:pt>
                <c:pt idx="10">
                  <c:v>-3428</c:v>
                </c:pt>
                <c:pt idx="11">
                  <c:v>-11864</c:v>
                </c:pt>
              </c:numCache>
            </c:numRef>
          </c:val>
          <c:smooth val="0"/>
          <c:extLst>
            <c:ext xmlns:c16="http://schemas.microsoft.com/office/drawing/2014/chart" uri="{C3380CC4-5D6E-409C-BE32-E72D297353CC}">
              <c16:uniqueId val="{00000000-69AD-4908-8FAD-BD3C087AA7D4}"/>
            </c:ext>
          </c:extLst>
        </c:ser>
        <c:ser>
          <c:idx val="1"/>
          <c:order val="1"/>
          <c:tx>
            <c:v>Wholesaler</c:v>
          </c:tx>
          <c:spPr>
            <a:ln cmpd="sng">
              <a:solidFill>
                <a:srgbClr val="C0504D"/>
              </a:solidFill>
            </a:ln>
          </c:spPr>
          <c:marker>
            <c:symbol val="none"/>
          </c:marker>
          <c:val>
            <c:numRef>
              <c:f>'2'!$B$48:$M$48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69AD-4908-8FAD-BD3C087AA7D4}"/>
            </c:ext>
          </c:extLst>
        </c:ser>
        <c:ser>
          <c:idx val="2"/>
          <c:order val="2"/>
          <c:tx>
            <c:v>Distributor</c:v>
          </c:tx>
          <c:spPr>
            <a:ln cmpd="sng">
              <a:solidFill>
                <a:srgbClr val="9BBB59"/>
              </a:solidFill>
            </a:ln>
          </c:spPr>
          <c:marker>
            <c:symbol val="none"/>
          </c:marker>
          <c:val>
            <c:numRef>
              <c:f>'2'!$B$49:$M$49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69AD-4908-8FAD-BD3C087AA7D4}"/>
            </c:ext>
          </c:extLst>
        </c:ser>
        <c:ser>
          <c:idx val="3"/>
          <c:order val="3"/>
          <c:tx>
            <c:v>Factory</c:v>
          </c:tx>
          <c:spPr>
            <a:ln cmpd="sng">
              <a:solidFill>
                <a:srgbClr val="8064A2"/>
              </a:solidFill>
            </a:ln>
          </c:spPr>
          <c:marker>
            <c:symbol val="none"/>
          </c:marker>
          <c:val>
            <c:numRef>
              <c:f>'2'!$B$50:$M$50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69AD-4908-8FAD-BD3C087AA7D4}"/>
            </c:ext>
          </c:extLst>
        </c:ser>
        <c:dLbls>
          <c:showLegendKey val="0"/>
          <c:showVal val="0"/>
          <c:showCatName val="0"/>
          <c:showSerName val="0"/>
          <c:showPercent val="0"/>
          <c:showBubbleSize val="0"/>
        </c:dLbls>
        <c:smooth val="0"/>
        <c:axId val="137219072"/>
        <c:axId val="137221248"/>
      </c:lineChart>
      <c:catAx>
        <c:axId val="137219072"/>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37221248"/>
        <c:crosses val="autoZero"/>
        <c:auto val="1"/>
        <c:lblAlgn val="ctr"/>
        <c:lblOffset val="100"/>
        <c:noMultiLvlLbl val="1"/>
      </c:catAx>
      <c:valAx>
        <c:axId val="13722124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0" sourceLinked="1"/>
        <c:majorTickMark val="out"/>
        <c:minorTickMark val="none"/>
        <c:tickLblPos val="nextTo"/>
        <c:spPr>
          <a:ln/>
        </c:spPr>
        <c:txPr>
          <a:bodyPr/>
          <a:lstStyle/>
          <a:p>
            <a:pPr lvl="0">
              <a:defRPr b="1" i="0">
                <a:solidFill>
                  <a:srgbClr val="000000"/>
                </a:solidFill>
                <a:latin typeface="+mn-lt"/>
              </a:defRPr>
            </a:pPr>
            <a:endParaRPr lang="en-US"/>
          </a:p>
        </c:txPr>
        <c:crossAx val="137219072"/>
        <c:crosses val="autoZero"/>
        <c:crossBetween val="between"/>
      </c:valAx>
    </c:plotArea>
    <c:legend>
      <c:legendPos val="b"/>
      <c:layout>
        <c:manualLayout>
          <c:xMode val="edge"/>
          <c:yMode val="edge"/>
          <c:x val="2.9424832421943908E-2"/>
          <c:y val="0.85734213629375788"/>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2"/>
    </a:solidFill>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800" b="1" i="0">
                <a:solidFill>
                  <a:srgbClr val="FFFF00"/>
                </a:solidFill>
                <a:latin typeface="+mn-lt"/>
              </a:defRPr>
            </a:pPr>
            <a:r>
              <a:rPr lang="en-GB" sz="1800" b="1" i="0">
                <a:solidFill>
                  <a:srgbClr val="FFFF00"/>
                </a:solidFill>
                <a:latin typeface="+mn-lt"/>
              </a:rPr>
              <a:t>Inventory costs</a:t>
            </a:r>
          </a:p>
        </c:rich>
      </c:tx>
      <c:layout>
        <c:manualLayout>
          <c:xMode val="edge"/>
          <c:yMode val="edge"/>
          <c:x val="0.12284444444444445"/>
          <c:y val="0"/>
        </c:manualLayout>
      </c:layout>
      <c:overlay val="0"/>
    </c:title>
    <c:autoTitleDeleted val="0"/>
    <c:plotArea>
      <c:layout>
        <c:manualLayout>
          <c:layoutTarget val="inner"/>
          <c:xMode val="edge"/>
          <c:yMode val="edge"/>
          <c:x val="0.14737305413915772"/>
          <c:y val="0.16101929566496495"/>
          <c:w val="0.85262694586084231"/>
          <c:h val="0.69401978598828995"/>
        </c:manualLayout>
      </c:layout>
      <c:lineChart>
        <c:grouping val="standard"/>
        <c:varyColors val="1"/>
        <c:ser>
          <c:idx val="0"/>
          <c:order val="0"/>
          <c:tx>
            <c:v>Retailer</c:v>
          </c:tx>
          <c:spPr>
            <a:ln cmpd="sng">
              <a:solidFill>
                <a:srgbClr val="4F81BD"/>
              </a:solidFill>
            </a:ln>
          </c:spPr>
          <c:marker>
            <c:symbol val="none"/>
          </c:marker>
          <c:val>
            <c:numRef>
              <c:f>'2'!$B$74:$M$74</c:f>
              <c:numCache>
                <c:formatCode>_("$"* #,##0.00_);_("$"* \(#,##0.00\);_("$"* "-"??_);_(@_)</c:formatCode>
                <c:ptCount val="12"/>
                <c:pt idx="0">
                  <c:v>50000</c:v>
                </c:pt>
                <c:pt idx="1">
                  <c:v>33210</c:v>
                </c:pt>
                <c:pt idx="2">
                  <c:v>51730</c:v>
                </c:pt>
                <c:pt idx="3">
                  <c:v>54595</c:v>
                </c:pt>
                <c:pt idx="4">
                  <c:v>57320</c:v>
                </c:pt>
                <c:pt idx="5">
                  <c:v>52750</c:v>
                </c:pt>
                <c:pt idx="6">
                  <c:v>53995</c:v>
                </c:pt>
                <c:pt idx="7">
                  <c:v>55635</c:v>
                </c:pt>
                <c:pt idx="8">
                  <c:v>40150</c:v>
                </c:pt>
                <c:pt idx="9">
                  <c:v>41815</c:v>
                </c:pt>
                <c:pt idx="10">
                  <c:v>41620</c:v>
                </c:pt>
                <c:pt idx="11">
                  <c:v>25000</c:v>
                </c:pt>
              </c:numCache>
            </c:numRef>
          </c:val>
          <c:smooth val="0"/>
          <c:extLst>
            <c:ext xmlns:c16="http://schemas.microsoft.com/office/drawing/2014/chart" uri="{C3380CC4-5D6E-409C-BE32-E72D297353CC}">
              <c16:uniqueId val="{00000000-70BF-48A2-854A-F159F88F8309}"/>
            </c:ext>
          </c:extLst>
        </c:ser>
        <c:ser>
          <c:idx val="1"/>
          <c:order val="1"/>
          <c:tx>
            <c:v>Wholesaler</c:v>
          </c:tx>
          <c:spPr>
            <a:ln cmpd="sng">
              <a:solidFill>
                <a:srgbClr val="C0504D"/>
              </a:solidFill>
            </a:ln>
          </c:spPr>
          <c:marker>
            <c:symbol val="none"/>
          </c:marker>
          <c:val>
            <c:numRef>
              <c:f>'2'!$B$75:$M$75</c:f>
              <c:numCache>
                <c:formatCode>_("$"* #,##0.00_);_("$"* \(#,##0.00\);_("$"* "-"??_);_(@_)</c:formatCode>
                <c:ptCount val="12"/>
                <c:pt idx="0">
                  <c:v>35000</c:v>
                </c:pt>
                <c:pt idx="1">
                  <c:v>27000</c:v>
                </c:pt>
                <c:pt idx="2">
                  <c:v>27000</c:v>
                </c:pt>
                <c:pt idx="3">
                  <c:v>27000</c:v>
                </c:pt>
                <c:pt idx="4">
                  <c:v>27000</c:v>
                </c:pt>
                <c:pt idx="5">
                  <c:v>27000</c:v>
                </c:pt>
                <c:pt idx="6">
                  <c:v>27000</c:v>
                </c:pt>
                <c:pt idx="7">
                  <c:v>29000</c:v>
                </c:pt>
                <c:pt idx="8">
                  <c:v>29000</c:v>
                </c:pt>
                <c:pt idx="9">
                  <c:v>29000</c:v>
                </c:pt>
                <c:pt idx="10">
                  <c:v>29000</c:v>
                </c:pt>
                <c:pt idx="11">
                  <c:v>29000</c:v>
                </c:pt>
              </c:numCache>
            </c:numRef>
          </c:val>
          <c:smooth val="0"/>
          <c:extLst>
            <c:ext xmlns:c16="http://schemas.microsoft.com/office/drawing/2014/chart" uri="{C3380CC4-5D6E-409C-BE32-E72D297353CC}">
              <c16:uniqueId val="{00000001-70BF-48A2-854A-F159F88F8309}"/>
            </c:ext>
          </c:extLst>
        </c:ser>
        <c:ser>
          <c:idx val="2"/>
          <c:order val="2"/>
          <c:tx>
            <c:v>Distributor</c:v>
          </c:tx>
          <c:spPr>
            <a:ln cmpd="sng">
              <a:solidFill>
                <a:srgbClr val="9BBB59"/>
              </a:solidFill>
            </a:ln>
          </c:spPr>
          <c:marker>
            <c:symbol val="none"/>
          </c:marker>
          <c:val>
            <c:numRef>
              <c:f>'2'!$B$76:$M$76</c:f>
              <c:numCache>
                <c:formatCode>_("$"* #,##0.00_);_("$"* \(#,##0.00\);_("$"* "-"??_);_(@_)</c:formatCode>
                <c:ptCount val="12"/>
                <c:pt idx="0">
                  <c:v>35000</c:v>
                </c:pt>
                <c:pt idx="1">
                  <c:v>27000</c:v>
                </c:pt>
                <c:pt idx="2">
                  <c:v>27000</c:v>
                </c:pt>
                <c:pt idx="3">
                  <c:v>27000</c:v>
                </c:pt>
                <c:pt idx="4">
                  <c:v>27000</c:v>
                </c:pt>
                <c:pt idx="5">
                  <c:v>27000</c:v>
                </c:pt>
                <c:pt idx="6">
                  <c:v>27000</c:v>
                </c:pt>
                <c:pt idx="7">
                  <c:v>29000</c:v>
                </c:pt>
                <c:pt idx="8">
                  <c:v>29000</c:v>
                </c:pt>
                <c:pt idx="9">
                  <c:v>29000</c:v>
                </c:pt>
                <c:pt idx="10">
                  <c:v>29000</c:v>
                </c:pt>
                <c:pt idx="11">
                  <c:v>29000</c:v>
                </c:pt>
              </c:numCache>
            </c:numRef>
          </c:val>
          <c:smooth val="0"/>
          <c:extLst>
            <c:ext xmlns:c16="http://schemas.microsoft.com/office/drawing/2014/chart" uri="{C3380CC4-5D6E-409C-BE32-E72D297353CC}">
              <c16:uniqueId val="{00000002-70BF-48A2-854A-F159F88F8309}"/>
            </c:ext>
          </c:extLst>
        </c:ser>
        <c:ser>
          <c:idx val="3"/>
          <c:order val="3"/>
          <c:tx>
            <c:v>Factory</c:v>
          </c:tx>
          <c:spPr>
            <a:ln cmpd="sng">
              <a:solidFill>
                <a:srgbClr val="8064A2"/>
              </a:solidFill>
            </a:ln>
          </c:spPr>
          <c:marker>
            <c:symbol val="none"/>
          </c:marker>
          <c:val>
            <c:numRef>
              <c:f>'2'!$B$77:$M$77</c:f>
              <c:numCache>
                <c:formatCode>_("$"* #,##0.00_);_("$"* \(#,##0.00\);_("$"* "-"??_);_(@_)</c:formatCode>
                <c:ptCount val="12"/>
                <c:pt idx="0">
                  <c:v>20000</c:v>
                </c:pt>
                <c:pt idx="1">
                  <c:v>16000</c:v>
                </c:pt>
                <c:pt idx="2">
                  <c:v>16000</c:v>
                </c:pt>
                <c:pt idx="3">
                  <c:v>16000</c:v>
                </c:pt>
                <c:pt idx="4">
                  <c:v>16000</c:v>
                </c:pt>
                <c:pt idx="5">
                  <c:v>16000</c:v>
                </c:pt>
                <c:pt idx="6">
                  <c:v>16000</c:v>
                </c:pt>
                <c:pt idx="7">
                  <c:v>17000</c:v>
                </c:pt>
                <c:pt idx="8">
                  <c:v>17000</c:v>
                </c:pt>
                <c:pt idx="9">
                  <c:v>17000</c:v>
                </c:pt>
                <c:pt idx="10">
                  <c:v>17000</c:v>
                </c:pt>
                <c:pt idx="11">
                  <c:v>17000</c:v>
                </c:pt>
              </c:numCache>
            </c:numRef>
          </c:val>
          <c:smooth val="0"/>
          <c:extLst>
            <c:ext xmlns:c16="http://schemas.microsoft.com/office/drawing/2014/chart" uri="{C3380CC4-5D6E-409C-BE32-E72D297353CC}">
              <c16:uniqueId val="{00000003-70BF-48A2-854A-F159F88F8309}"/>
            </c:ext>
          </c:extLst>
        </c:ser>
        <c:dLbls>
          <c:showLegendKey val="0"/>
          <c:showVal val="0"/>
          <c:showCatName val="0"/>
          <c:showSerName val="0"/>
          <c:showPercent val="0"/>
          <c:showBubbleSize val="0"/>
        </c:dLbls>
        <c:smooth val="0"/>
        <c:axId val="142480896"/>
        <c:axId val="142482816"/>
      </c:lineChart>
      <c:catAx>
        <c:axId val="142480896"/>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42482816"/>
        <c:crosses val="autoZero"/>
        <c:auto val="1"/>
        <c:lblAlgn val="ctr"/>
        <c:lblOffset val="100"/>
        <c:noMultiLvlLbl val="1"/>
      </c:catAx>
      <c:valAx>
        <c:axId val="14248281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_(&quot;$&quot;* #,##0.00_);_(&quot;$&quot;* \(#,##0.00\);_(&quot;$&quot;* &quot;-&quot;??_);_(@_)" sourceLinked="1"/>
        <c:majorTickMark val="out"/>
        <c:minorTickMark val="none"/>
        <c:tickLblPos val="nextTo"/>
        <c:spPr>
          <a:ln/>
        </c:spPr>
        <c:txPr>
          <a:bodyPr/>
          <a:lstStyle/>
          <a:p>
            <a:pPr lvl="0">
              <a:defRPr b="1" i="0">
                <a:solidFill>
                  <a:srgbClr val="000000"/>
                </a:solidFill>
                <a:latin typeface="+mn-lt"/>
              </a:defRPr>
            </a:pPr>
            <a:endParaRPr lang="en-US"/>
          </a:p>
        </c:txPr>
        <c:crossAx val="142480896"/>
        <c:crosses val="autoZero"/>
        <c:crossBetween val="between"/>
      </c:valAx>
    </c:plotArea>
    <c:legend>
      <c:legendPos val="b"/>
      <c:layout>
        <c:manualLayout>
          <c:xMode val="edge"/>
          <c:yMode val="edge"/>
          <c:x val="2.4239474851631592E-2"/>
          <c:y val="0.85864696386627914"/>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4"/>
    </a:solidFill>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800" b="1" i="0">
                <a:solidFill>
                  <a:srgbClr val="FF0000"/>
                </a:solidFill>
                <a:latin typeface="+mn-lt"/>
              </a:defRPr>
            </a:pPr>
            <a:r>
              <a:rPr lang="en-GB" sz="1800" b="1" i="0">
                <a:solidFill>
                  <a:srgbClr val="FF0000"/>
                </a:solidFill>
                <a:latin typeface="+mn-lt"/>
              </a:rPr>
              <a:t>Unit sales </a:t>
            </a:r>
          </a:p>
        </c:rich>
      </c:tx>
      <c:layout>
        <c:manualLayout>
          <c:xMode val="edge"/>
          <c:yMode val="edge"/>
          <c:x val="6.7084098810428122E-2"/>
          <c:y val="0"/>
        </c:manualLayout>
      </c:layout>
      <c:overlay val="0"/>
    </c:title>
    <c:autoTitleDeleted val="0"/>
    <c:plotArea>
      <c:layout>
        <c:manualLayout>
          <c:layoutTarget val="inner"/>
          <c:xMode val="edge"/>
          <c:yMode val="edge"/>
          <c:x val="0.13085116819413967"/>
          <c:y val="0.1351851441105073"/>
          <c:w val="0.84481511122585085"/>
          <c:h val="0.60718198957524672"/>
        </c:manualLayout>
      </c:layout>
      <c:lineChart>
        <c:grouping val="standard"/>
        <c:varyColors val="1"/>
        <c:ser>
          <c:idx val="0"/>
          <c:order val="0"/>
          <c:tx>
            <c:v>Retailer</c:v>
          </c:tx>
          <c:spPr>
            <a:ln cmpd="sng">
              <a:solidFill>
                <a:srgbClr val="4F81BD"/>
              </a:solidFill>
            </a:ln>
          </c:spPr>
          <c:marker>
            <c:symbol val="none"/>
          </c:marker>
          <c:val>
            <c:numRef>
              <c:f>'1'!$B$35:$M$35</c:f>
              <c:numCache>
                <c:formatCode>#,##0</c:formatCode>
                <c:ptCount val="12"/>
                <c:pt idx="0">
                  <c:v>4025.2983346207416</c:v>
                </c:pt>
                <c:pt idx="1">
                  <c:v>883.29833462074168</c:v>
                </c:pt>
                <c:pt idx="2">
                  <c:v>3891.4033307585169</c:v>
                </c:pt>
                <c:pt idx="3">
                  <c:v>3805.1933384829663</c:v>
                </c:pt>
                <c:pt idx="4">
                  <c:v>1623.0415759823429</c:v>
                </c:pt>
                <c:pt idx="5">
                  <c:v>3740.0415759823431</c:v>
                </c:pt>
                <c:pt idx="6">
                  <c:v>3452</c:v>
                </c:pt>
                <c:pt idx="7">
                  <c:v>2409.4555320336758</c:v>
                </c:pt>
                <c:pt idx="8">
                  <c:v>2214.7225575051662</c:v>
                </c:pt>
                <c:pt idx="9">
                  <c:v>3579</c:v>
                </c:pt>
                <c:pt idx="10">
                  <c:v>5339.1067811865478</c:v>
                </c:pt>
                <c:pt idx="11">
                  <c:v>5970.5966692414831</c:v>
                </c:pt>
              </c:numCache>
            </c:numRef>
          </c:val>
          <c:smooth val="0"/>
          <c:extLst>
            <c:ext xmlns:c16="http://schemas.microsoft.com/office/drawing/2014/chart" uri="{C3380CC4-5D6E-409C-BE32-E72D297353CC}">
              <c16:uniqueId val="{00000000-96B7-4DDA-ACD9-70BEB230B413}"/>
            </c:ext>
          </c:extLst>
        </c:ser>
        <c:ser>
          <c:idx val="1"/>
          <c:order val="1"/>
          <c:tx>
            <c:v>Wholesaler</c:v>
          </c:tx>
          <c:spPr>
            <a:ln cmpd="sng">
              <a:solidFill>
                <a:srgbClr val="C0504D"/>
              </a:solidFill>
            </a:ln>
          </c:spPr>
          <c:marker>
            <c:symbol val="none"/>
          </c:marker>
          <c:val>
            <c:numRef>
              <c:f>'1'!$B$36:$M$36</c:f>
              <c:numCache>
                <c:formatCode>#,##0</c:formatCode>
                <c:ptCount val="12"/>
                <c:pt idx="0">
                  <c:v>3800</c:v>
                </c:pt>
                <c:pt idx="1">
                  <c:v>3900</c:v>
                </c:pt>
                <c:pt idx="2">
                  <c:v>4000</c:v>
                </c:pt>
                <c:pt idx="3">
                  <c:v>4100</c:v>
                </c:pt>
                <c:pt idx="4">
                  <c:v>6200</c:v>
                </c:pt>
                <c:pt idx="5">
                  <c:v>2700</c:v>
                </c:pt>
                <c:pt idx="6">
                  <c:v>900</c:v>
                </c:pt>
                <c:pt idx="7">
                  <c:v>0</c:v>
                </c:pt>
                <c:pt idx="8">
                  <c:v>0</c:v>
                </c:pt>
                <c:pt idx="9">
                  <c:v>0</c:v>
                </c:pt>
                <c:pt idx="10">
                  <c:v>0</c:v>
                </c:pt>
                <c:pt idx="11">
                  <c:v>0</c:v>
                </c:pt>
              </c:numCache>
            </c:numRef>
          </c:val>
          <c:smooth val="0"/>
          <c:extLst>
            <c:ext xmlns:c16="http://schemas.microsoft.com/office/drawing/2014/chart" uri="{C3380CC4-5D6E-409C-BE32-E72D297353CC}">
              <c16:uniqueId val="{00000001-96B7-4DDA-ACD9-70BEB230B413}"/>
            </c:ext>
          </c:extLst>
        </c:ser>
        <c:ser>
          <c:idx val="2"/>
          <c:order val="2"/>
          <c:tx>
            <c:v>Distributor</c:v>
          </c:tx>
          <c:spPr>
            <a:ln cmpd="sng">
              <a:solidFill>
                <a:srgbClr val="9BBB59"/>
              </a:solidFill>
            </a:ln>
          </c:spPr>
          <c:marker>
            <c:symbol val="none"/>
          </c:marker>
          <c:val>
            <c:numRef>
              <c:f>'1'!$B$37:$M$37</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2-96B7-4DDA-ACD9-70BEB230B413}"/>
            </c:ext>
          </c:extLst>
        </c:ser>
        <c:ser>
          <c:idx val="3"/>
          <c:order val="3"/>
          <c:tx>
            <c:v>Factory</c:v>
          </c:tx>
          <c:spPr>
            <a:ln cmpd="sng">
              <a:solidFill>
                <a:srgbClr val="8064A2"/>
              </a:solidFill>
            </a:ln>
          </c:spPr>
          <c:marker>
            <c:symbol val="none"/>
          </c:marker>
          <c:val>
            <c:numRef>
              <c:f>'1'!$B$38:$M$38</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3-96B7-4DDA-ACD9-70BEB230B413}"/>
            </c:ext>
          </c:extLst>
        </c:ser>
        <c:dLbls>
          <c:showLegendKey val="0"/>
          <c:showVal val="0"/>
          <c:showCatName val="0"/>
          <c:showSerName val="0"/>
          <c:showPercent val="0"/>
          <c:showBubbleSize val="0"/>
        </c:dLbls>
        <c:smooth val="0"/>
        <c:axId val="143126912"/>
        <c:axId val="143128832"/>
      </c:lineChart>
      <c:catAx>
        <c:axId val="143126912"/>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43128832"/>
        <c:crosses val="autoZero"/>
        <c:auto val="1"/>
        <c:lblAlgn val="ctr"/>
        <c:lblOffset val="100"/>
        <c:noMultiLvlLbl val="1"/>
      </c:catAx>
      <c:valAx>
        <c:axId val="14312883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0" sourceLinked="1"/>
        <c:majorTickMark val="out"/>
        <c:minorTickMark val="none"/>
        <c:tickLblPos val="nextTo"/>
        <c:spPr>
          <a:ln/>
        </c:spPr>
        <c:txPr>
          <a:bodyPr/>
          <a:lstStyle/>
          <a:p>
            <a:pPr lvl="0">
              <a:defRPr b="1" i="0">
                <a:solidFill>
                  <a:srgbClr val="000000"/>
                </a:solidFill>
                <a:latin typeface="+mn-lt"/>
              </a:defRPr>
            </a:pPr>
            <a:endParaRPr lang="en-US"/>
          </a:p>
        </c:txPr>
        <c:crossAx val="143126912"/>
        <c:crosses val="autoZero"/>
        <c:crossBetween val="between"/>
      </c:valAx>
    </c:plotArea>
    <c:legend>
      <c:legendPos val="b"/>
      <c:layout>
        <c:manualLayout>
          <c:xMode val="edge"/>
          <c:yMode val="edge"/>
          <c:x val="2.257562711844692E-2"/>
          <c:y val="0.86793411578073298"/>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6"/>
    </a:solidFill>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800" b="1" i="0">
                <a:solidFill>
                  <a:srgbClr val="FFFF00"/>
                </a:solidFill>
                <a:latin typeface="+mn-lt"/>
              </a:defRPr>
            </a:pPr>
            <a:r>
              <a:rPr lang="en-GB" sz="1800" b="1" i="0">
                <a:solidFill>
                  <a:srgbClr val="FFFF00"/>
                </a:solidFill>
                <a:latin typeface="+mn-lt"/>
              </a:rPr>
              <a:t>Inventory / backlog</a:t>
            </a:r>
          </a:p>
        </c:rich>
      </c:tx>
      <c:layout>
        <c:manualLayout>
          <c:xMode val="edge"/>
          <c:yMode val="edge"/>
          <c:x val="7.4523718020298016E-2"/>
          <c:y val="0"/>
        </c:manualLayout>
      </c:layout>
      <c:overlay val="0"/>
    </c:title>
    <c:autoTitleDeleted val="0"/>
    <c:plotArea>
      <c:layout>
        <c:manualLayout>
          <c:xMode val="edge"/>
          <c:yMode val="edge"/>
          <c:x val="5.715765813562021E-2"/>
          <c:y val="0.1030613162278339"/>
          <c:w val="0.91858171359920227"/>
          <c:h val="0.73215994102142878"/>
        </c:manualLayout>
      </c:layout>
      <c:lineChart>
        <c:grouping val="standard"/>
        <c:varyColors val="1"/>
        <c:ser>
          <c:idx val="0"/>
          <c:order val="0"/>
          <c:tx>
            <c:v>Retailer</c:v>
          </c:tx>
          <c:spPr>
            <a:ln cmpd="sng">
              <a:solidFill>
                <a:srgbClr val="4F81BD"/>
              </a:solidFill>
            </a:ln>
          </c:spPr>
          <c:marker>
            <c:symbol val="none"/>
          </c:marker>
          <c:val>
            <c:numRef>
              <c:f>'1'!$B$47:$M$47</c:f>
              <c:numCache>
                <c:formatCode>#,##0</c:formatCode>
                <c:ptCount val="12"/>
                <c:pt idx="0">
                  <c:v>0</c:v>
                </c:pt>
                <c:pt idx="1">
                  <c:v>0</c:v>
                </c:pt>
                <c:pt idx="2">
                  <c:v>-2.8950038622247121</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70E-4849-9884-6B38A6C25379}"/>
            </c:ext>
          </c:extLst>
        </c:ser>
        <c:ser>
          <c:idx val="1"/>
          <c:order val="1"/>
          <c:tx>
            <c:v>Wholesaler</c:v>
          </c:tx>
          <c:spPr>
            <a:ln cmpd="sng">
              <a:solidFill>
                <a:srgbClr val="C0504D"/>
              </a:solidFill>
            </a:ln>
          </c:spPr>
          <c:marker>
            <c:symbol val="none"/>
          </c:marker>
          <c:val>
            <c:numRef>
              <c:f>'1'!$B$48:$M$48</c:f>
              <c:numCache>
                <c:formatCode>#,##0</c:formatCode>
                <c:ptCount val="12"/>
                <c:pt idx="0">
                  <c:v>0</c:v>
                </c:pt>
                <c:pt idx="1">
                  <c:v>0</c:v>
                </c:pt>
                <c:pt idx="2">
                  <c:v>0</c:v>
                </c:pt>
                <c:pt idx="3">
                  <c:v>0</c:v>
                </c:pt>
                <c:pt idx="4">
                  <c:v>-1300</c:v>
                </c:pt>
                <c:pt idx="5">
                  <c:v>-3100</c:v>
                </c:pt>
                <c:pt idx="6">
                  <c:v>-6900</c:v>
                </c:pt>
                <c:pt idx="7">
                  <c:v>-14900</c:v>
                </c:pt>
                <c:pt idx="8">
                  <c:v>-19900</c:v>
                </c:pt>
                <c:pt idx="9">
                  <c:v>-23900</c:v>
                </c:pt>
                <c:pt idx="10">
                  <c:v>-26604.294528953265</c:v>
                </c:pt>
                <c:pt idx="11">
                  <c:v>-26604.294528953265</c:v>
                </c:pt>
              </c:numCache>
            </c:numRef>
          </c:val>
          <c:smooth val="0"/>
          <c:extLst>
            <c:ext xmlns:c16="http://schemas.microsoft.com/office/drawing/2014/chart" uri="{C3380CC4-5D6E-409C-BE32-E72D297353CC}">
              <c16:uniqueId val="{00000001-F70E-4849-9884-6B38A6C25379}"/>
            </c:ext>
          </c:extLst>
        </c:ser>
        <c:ser>
          <c:idx val="2"/>
          <c:order val="2"/>
          <c:tx>
            <c:v>Distributor</c:v>
          </c:tx>
          <c:spPr>
            <a:ln cmpd="sng">
              <a:solidFill>
                <a:srgbClr val="9BBB59"/>
              </a:solidFill>
            </a:ln>
          </c:spPr>
          <c:marker>
            <c:symbol val="none"/>
          </c:marker>
          <c:val>
            <c:numRef>
              <c:f>'1'!$B$49:$M$49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70E-4849-9884-6B38A6C25379}"/>
            </c:ext>
          </c:extLst>
        </c:ser>
        <c:ser>
          <c:idx val="3"/>
          <c:order val="3"/>
          <c:tx>
            <c:v>Factory</c:v>
          </c:tx>
          <c:spPr>
            <a:ln cmpd="sng">
              <a:solidFill>
                <a:srgbClr val="8064A2"/>
              </a:solidFill>
            </a:ln>
          </c:spPr>
          <c:marker>
            <c:symbol val="none"/>
          </c:marker>
          <c:val>
            <c:numRef>
              <c:f>'1'!$B$50:$M$50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F70E-4849-9884-6B38A6C25379}"/>
            </c:ext>
          </c:extLst>
        </c:ser>
        <c:dLbls>
          <c:showLegendKey val="0"/>
          <c:showVal val="0"/>
          <c:showCatName val="0"/>
          <c:showSerName val="0"/>
          <c:showPercent val="0"/>
          <c:showBubbleSize val="0"/>
        </c:dLbls>
        <c:smooth val="0"/>
        <c:axId val="143161984"/>
        <c:axId val="143180544"/>
      </c:lineChart>
      <c:catAx>
        <c:axId val="143161984"/>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43180544"/>
        <c:crosses val="autoZero"/>
        <c:auto val="1"/>
        <c:lblAlgn val="ctr"/>
        <c:lblOffset val="100"/>
        <c:noMultiLvlLbl val="1"/>
      </c:catAx>
      <c:valAx>
        <c:axId val="14318054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0" sourceLinked="1"/>
        <c:majorTickMark val="out"/>
        <c:minorTickMark val="none"/>
        <c:tickLblPos val="nextTo"/>
        <c:spPr>
          <a:ln/>
        </c:spPr>
        <c:txPr>
          <a:bodyPr/>
          <a:lstStyle/>
          <a:p>
            <a:pPr lvl="0">
              <a:defRPr b="1" i="0">
                <a:solidFill>
                  <a:srgbClr val="000000"/>
                </a:solidFill>
                <a:latin typeface="+mn-lt"/>
              </a:defRPr>
            </a:pPr>
            <a:endParaRPr lang="en-US"/>
          </a:p>
        </c:txPr>
        <c:crossAx val="143161984"/>
        <c:crosses val="autoZero"/>
        <c:crossBetween val="between"/>
      </c:valAx>
    </c:plotArea>
    <c:legend>
      <c:legendPos val="b"/>
      <c:layout>
        <c:manualLayout>
          <c:xMode val="edge"/>
          <c:yMode val="edge"/>
          <c:x val="2.9424832421943908E-2"/>
          <c:y val="0.85734213629375788"/>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2"/>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ROI %</a:t>
            </a:r>
          </a:p>
        </c:rich>
      </c:tx>
      <c:layout>
        <c:manualLayout>
          <c:xMode val="edge"/>
          <c:yMode val="edge"/>
          <c:x val="5.0236001749781267E-2"/>
          <c:y val="9.2592592592592587E-3"/>
        </c:manualLayout>
      </c:layout>
      <c:overlay val="1"/>
    </c:title>
    <c:autoTitleDeleted val="0"/>
    <c:plotArea>
      <c:layout>
        <c:manualLayout>
          <c:layoutTarget val="inner"/>
          <c:xMode val="edge"/>
          <c:yMode val="edge"/>
          <c:x val="7.2682852143482066E-2"/>
          <c:y val="0.17177092446777487"/>
          <c:w val="0.8869991251093613"/>
          <c:h val="0.77682852143482062"/>
        </c:manualLayout>
      </c:layout>
      <c:areaChart>
        <c:grouping val="standard"/>
        <c:varyColors val="0"/>
        <c:ser>
          <c:idx val="0"/>
          <c:order val="0"/>
          <c:tx>
            <c:strRef>
              <c:f>SUMMARY!$C$48</c:f>
              <c:strCache>
                <c:ptCount val="1"/>
                <c:pt idx="0">
                  <c:v>R1</c:v>
                </c:pt>
              </c:strCache>
            </c:strRef>
          </c:tx>
          <c:cat>
            <c:numRef>
              <c:f>SUMMARY!$D$47:$O$47</c:f>
              <c:numCache>
                <c:formatCode>General_)</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SUMMARY!$D$48:$O$48</c:f>
              <c:numCache>
                <c:formatCode>0.00</c:formatCode>
                <c:ptCount val="12"/>
                <c:pt idx="0">
                  <c:v>0.31640777251728519</c:v>
                </c:pt>
                <c:pt idx="1">
                  <c:v>-2.4393509621657556</c:v>
                </c:pt>
                <c:pt idx="2">
                  <c:v>0.94061932053353658</c:v>
                </c:pt>
                <c:pt idx="3">
                  <c:v>1.1697232940232489</c:v>
                </c:pt>
                <c:pt idx="4">
                  <c:v>2.0682820777096418</c:v>
                </c:pt>
                <c:pt idx="5">
                  <c:v>1.5987711324735512</c:v>
                </c:pt>
                <c:pt idx="6">
                  <c:v>1.305218804660691</c:v>
                </c:pt>
                <c:pt idx="7">
                  <c:v>4.9111622706060087</c:v>
                </c:pt>
                <c:pt idx="8">
                  <c:v>-0.51233842268776286</c:v>
                </c:pt>
                <c:pt idx="9">
                  <c:v>-1.9306896864891379</c:v>
                </c:pt>
                <c:pt idx="10">
                  <c:v>7.3803401906803154</c:v>
                </c:pt>
                <c:pt idx="11">
                  <c:v>13.192847041452831</c:v>
                </c:pt>
              </c:numCache>
            </c:numRef>
          </c:val>
          <c:extLst>
            <c:ext xmlns:c16="http://schemas.microsoft.com/office/drawing/2014/chart" uri="{C3380CC4-5D6E-409C-BE32-E72D297353CC}">
              <c16:uniqueId val="{00000000-8C4B-4DCD-A78D-6010CCD83E4E}"/>
            </c:ext>
          </c:extLst>
        </c:ser>
        <c:ser>
          <c:idx val="1"/>
          <c:order val="1"/>
          <c:tx>
            <c:strRef>
              <c:f>SUMMARY!$C$49</c:f>
              <c:strCache>
                <c:ptCount val="1"/>
                <c:pt idx="0">
                  <c:v>R2</c:v>
                </c:pt>
              </c:strCache>
            </c:strRef>
          </c:tx>
          <c:cat>
            <c:numRef>
              <c:f>SUMMARY!$D$47:$O$47</c:f>
              <c:numCache>
                <c:formatCode>General_)</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SUMMARY!$D$49:$O$49</c:f>
              <c:numCache>
                <c:formatCode>0.00</c:formatCode>
                <c:ptCount val="12"/>
                <c:pt idx="0">
                  <c:v>0.43663379287270027</c:v>
                </c:pt>
                <c:pt idx="1">
                  <c:v>-3.4223704848983334</c:v>
                </c:pt>
                <c:pt idx="2">
                  <c:v>0.56623687506102083</c:v>
                </c:pt>
                <c:pt idx="3">
                  <c:v>0.54759955437445607</c:v>
                </c:pt>
                <c:pt idx="4">
                  <c:v>2.2643149188097471</c:v>
                </c:pt>
                <c:pt idx="5">
                  <c:v>1.0080766707686719</c:v>
                </c:pt>
                <c:pt idx="6">
                  <c:v>0.95782715378676853</c:v>
                </c:pt>
                <c:pt idx="7">
                  <c:v>3.7181995662731198</c:v>
                </c:pt>
                <c:pt idx="8">
                  <c:v>0.22543737490108079</c:v>
                </c:pt>
                <c:pt idx="9">
                  <c:v>0.62143209400849708</c:v>
                </c:pt>
                <c:pt idx="10">
                  <c:v>0.96368277590343143</c:v>
                </c:pt>
                <c:pt idx="11">
                  <c:v>-2.8637843178564064</c:v>
                </c:pt>
              </c:numCache>
            </c:numRef>
          </c:val>
          <c:extLst>
            <c:ext xmlns:c16="http://schemas.microsoft.com/office/drawing/2014/chart" uri="{C3380CC4-5D6E-409C-BE32-E72D297353CC}">
              <c16:uniqueId val="{00000001-8C4B-4DCD-A78D-6010CCD83E4E}"/>
            </c:ext>
          </c:extLst>
        </c:ser>
        <c:dLbls>
          <c:showLegendKey val="0"/>
          <c:showVal val="0"/>
          <c:showCatName val="0"/>
          <c:showSerName val="0"/>
          <c:showPercent val="0"/>
          <c:showBubbleSize val="0"/>
        </c:dLbls>
        <c:axId val="178247552"/>
        <c:axId val="178640000"/>
      </c:areaChart>
      <c:catAx>
        <c:axId val="178247552"/>
        <c:scaling>
          <c:orientation val="minMax"/>
        </c:scaling>
        <c:delete val="0"/>
        <c:axPos val="b"/>
        <c:numFmt formatCode="General_)" sourceLinked="1"/>
        <c:majorTickMark val="out"/>
        <c:minorTickMark val="none"/>
        <c:tickLblPos val="nextTo"/>
        <c:crossAx val="178640000"/>
        <c:crosses val="autoZero"/>
        <c:auto val="1"/>
        <c:lblAlgn val="ctr"/>
        <c:lblOffset val="100"/>
        <c:noMultiLvlLbl val="0"/>
      </c:catAx>
      <c:valAx>
        <c:axId val="178640000"/>
        <c:scaling>
          <c:orientation val="minMax"/>
        </c:scaling>
        <c:delete val="0"/>
        <c:axPos val="l"/>
        <c:majorGridlines/>
        <c:numFmt formatCode="0.00" sourceLinked="1"/>
        <c:majorTickMark val="out"/>
        <c:minorTickMark val="none"/>
        <c:tickLblPos val="nextTo"/>
        <c:crossAx val="178247552"/>
        <c:crosses val="autoZero"/>
        <c:crossBetween val="midCat"/>
      </c:valAx>
    </c:plotArea>
    <c:legend>
      <c:legendPos val="r"/>
      <c:layout>
        <c:manualLayout>
          <c:xMode val="edge"/>
          <c:yMode val="edge"/>
          <c:x val="0.25316690527320451"/>
          <c:y val="4.2457713619130973E-3"/>
          <c:w val="0.74683309472679549"/>
          <c:h val="0.11650845727617382"/>
        </c:manualLayout>
      </c:layout>
      <c:overlay val="0"/>
    </c:legend>
    <c:plotVisOnly val="1"/>
    <c:dispBlanksAs val="zero"/>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800" b="1" i="0">
                <a:solidFill>
                  <a:srgbClr val="FFFF00"/>
                </a:solidFill>
                <a:latin typeface="+mn-lt"/>
              </a:defRPr>
            </a:pPr>
            <a:r>
              <a:rPr lang="en-GB" sz="1800" b="1" i="0">
                <a:solidFill>
                  <a:srgbClr val="FFFF00"/>
                </a:solidFill>
                <a:latin typeface="+mn-lt"/>
              </a:rPr>
              <a:t>Inventory costs</a:t>
            </a:r>
          </a:p>
        </c:rich>
      </c:tx>
      <c:layout>
        <c:manualLayout>
          <c:xMode val="edge"/>
          <c:yMode val="edge"/>
          <c:x val="0.12284444444444445"/>
          <c:y val="0"/>
        </c:manualLayout>
      </c:layout>
      <c:overlay val="0"/>
    </c:title>
    <c:autoTitleDeleted val="0"/>
    <c:plotArea>
      <c:layout>
        <c:manualLayout>
          <c:layoutTarget val="inner"/>
          <c:xMode val="edge"/>
          <c:yMode val="edge"/>
          <c:x val="0.14696709863491114"/>
          <c:y val="0.16101929566496495"/>
          <c:w val="0.8530329013650888"/>
          <c:h val="0.68669377866228265"/>
        </c:manualLayout>
      </c:layout>
      <c:lineChart>
        <c:grouping val="standard"/>
        <c:varyColors val="1"/>
        <c:ser>
          <c:idx val="0"/>
          <c:order val="0"/>
          <c:tx>
            <c:v>Retailer</c:v>
          </c:tx>
          <c:spPr>
            <a:ln cmpd="sng">
              <a:solidFill>
                <a:srgbClr val="4F81BD"/>
              </a:solidFill>
            </a:ln>
          </c:spPr>
          <c:marker>
            <c:symbol val="none"/>
          </c:marker>
          <c:val>
            <c:numRef>
              <c:f>'1'!$B$74:$M$74</c:f>
              <c:numCache>
                <c:formatCode>_("$"* #,##0.00_);_("$"* \(#,##0.00\);_("$"* "-"??_);_(@_)</c:formatCode>
                <c:ptCount val="12"/>
                <c:pt idx="0">
                  <c:v>50000</c:v>
                </c:pt>
                <c:pt idx="1">
                  <c:v>29873.508326896292</c:v>
                </c:pt>
                <c:pt idx="2">
                  <c:v>44457.016653792583</c:v>
                </c:pt>
                <c:pt idx="3">
                  <c:v>44485.524980688875</c:v>
                </c:pt>
                <c:pt idx="4">
                  <c:v>45459.558288274042</c:v>
                </c:pt>
                <c:pt idx="5">
                  <c:v>57844.350408362327</c:v>
                </c:pt>
                <c:pt idx="6">
                  <c:v>76644.142528450611</c:v>
                </c:pt>
                <c:pt idx="7">
                  <c:v>81884.142528450611</c:v>
                </c:pt>
                <c:pt idx="8">
                  <c:v>93336.864868282224</c:v>
                </c:pt>
                <c:pt idx="9">
                  <c:v>122263.25208075639</c:v>
                </c:pt>
                <c:pt idx="10">
                  <c:v>129368.25208075639</c:v>
                </c:pt>
                <c:pt idx="11">
                  <c:v>97672.718174823662</c:v>
                </c:pt>
              </c:numCache>
            </c:numRef>
          </c:val>
          <c:smooth val="0"/>
          <c:extLst>
            <c:ext xmlns:c16="http://schemas.microsoft.com/office/drawing/2014/chart" uri="{C3380CC4-5D6E-409C-BE32-E72D297353CC}">
              <c16:uniqueId val="{00000000-7C7C-4F21-A0E6-986DA46707EC}"/>
            </c:ext>
          </c:extLst>
        </c:ser>
        <c:ser>
          <c:idx val="1"/>
          <c:order val="1"/>
          <c:tx>
            <c:v>Wholesaler</c:v>
          </c:tx>
          <c:spPr>
            <a:ln cmpd="sng">
              <a:solidFill>
                <a:srgbClr val="C0504D"/>
              </a:solidFill>
            </a:ln>
          </c:spPr>
          <c:marker>
            <c:symbol val="none"/>
          </c:marker>
          <c:val>
            <c:numRef>
              <c:f>'1'!$B$75:$M$75</c:f>
              <c:numCache>
                <c:formatCode>_("$"* #,##0.00_);_("$"* \(#,##0.00\);_("$"* "-"??_);_(@_)</c:formatCode>
                <c:ptCount val="12"/>
                <c:pt idx="0">
                  <c:v>35000</c:v>
                </c:pt>
                <c:pt idx="1">
                  <c:v>27400</c:v>
                </c:pt>
                <c:pt idx="2">
                  <c:v>27600</c:v>
                </c:pt>
                <c:pt idx="3">
                  <c:v>27600</c:v>
                </c:pt>
                <c:pt idx="4">
                  <c:v>27400</c:v>
                </c:pt>
                <c:pt idx="5">
                  <c:v>20400</c:v>
                </c:pt>
                <c:pt idx="6">
                  <c:v>16800</c:v>
                </c:pt>
                <c:pt idx="7">
                  <c:v>15000</c:v>
                </c:pt>
                <c:pt idx="8">
                  <c:v>15000</c:v>
                </c:pt>
                <c:pt idx="9">
                  <c:v>15000</c:v>
                </c:pt>
                <c:pt idx="10">
                  <c:v>15000</c:v>
                </c:pt>
                <c:pt idx="11">
                  <c:v>15000</c:v>
                </c:pt>
              </c:numCache>
            </c:numRef>
          </c:val>
          <c:smooth val="0"/>
          <c:extLst>
            <c:ext xmlns:c16="http://schemas.microsoft.com/office/drawing/2014/chart" uri="{C3380CC4-5D6E-409C-BE32-E72D297353CC}">
              <c16:uniqueId val="{00000001-7C7C-4F21-A0E6-986DA46707EC}"/>
            </c:ext>
          </c:extLst>
        </c:ser>
        <c:ser>
          <c:idx val="2"/>
          <c:order val="2"/>
          <c:tx>
            <c:v>Distributor</c:v>
          </c:tx>
          <c:spPr>
            <a:ln cmpd="sng">
              <a:solidFill>
                <a:srgbClr val="9BBB59"/>
              </a:solidFill>
            </a:ln>
          </c:spPr>
          <c:marker>
            <c:symbol val="none"/>
          </c:marker>
          <c:val>
            <c:numRef>
              <c:f>'1'!$B$76:$M$76</c:f>
              <c:numCache>
                <c:formatCode>_("$"* #,##0.00_);_("$"* \(#,##0.00\);_("$"* "-"??_);_(@_)</c:formatCode>
                <c:ptCount val="12"/>
                <c:pt idx="0">
                  <c:v>35000</c:v>
                </c:pt>
                <c:pt idx="1">
                  <c:v>27000</c:v>
                </c:pt>
                <c:pt idx="2">
                  <c:v>27000</c:v>
                </c:pt>
                <c:pt idx="3">
                  <c:v>27000</c:v>
                </c:pt>
                <c:pt idx="4">
                  <c:v>27000</c:v>
                </c:pt>
                <c:pt idx="5">
                  <c:v>27000</c:v>
                </c:pt>
                <c:pt idx="6">
                  <c:v>27000</c:v>
                </c:pt>
                <c:pt idx="7">
                  <c:v>29000</c:v>
                </c:pt>
                <c:pt idx="8">
                  <c:v>29000</c:v>
                </c:pt>
                <c:pt idx="9">
                  <c:v>29000</c:v>
                </c:pt>
                <c:pt idx="10">
                  <c:v>29000</c:v>
                </c:pt>
                <c:pt idx="11">
                  <c:v>29000</c:v>
                </c:pt>
              </c:numCache>
            </c:numRef>
          </c:val>
          <c:smooth val="0"/>
          <c:extLst>
            <c:ext xmlns:c16="http://schemas.microsoft.com/office/drawing/2014/chart" uri="{C3380CC4-5D6E-409C-BE32-E72D297353CC}">
              <c16:uniqueId val="{00000002-7C7C-4F21-A0E6-986DA46707EC}"/>
            </c:ext>
          </c:extLst>
        </c:ser>
        <c:ser>
          <c:idx val="3"/>
          <c:order val="3"/>
          <c:tx>
            <c:v>Factory</c:v>
          </c:tx>
          <c:spPr>
            <a:ln cmpd="sng">
              <a:solidFill>
                <a:srgbClr val="8064A2"/>
              </a:solidFill>
            </a:ln>
          </c:spPr>
          <c:marker>
            <c:symbol val="none"/>
          </c:marker>
          <c:val>
            <c:numRef>
              <c:f>'1'!$B$77:$M$77</c:f>
              <c:numCache>
                <c:formatCode>_("$"* #,##0.00_);_("$"* \(#,##0.00\);_("$"* "-"??_);_(@_)</c:formatCode>
                <c:ptCount val="12"/>
                <c:pt idx="0">
                  <c:v>20000</c:v>
                </c:pt>
                <c:pt idx="1">
                  <c:v>16000</c:v>
                </c:pt>
                <c:pt idx="2">
                  <c:v>16000</c:v>
                </c:pt>
                <c:pt idx="3">
                  <c:v>16000</c:v>
                </c:pt>
                <c:pt idx="4">
                  <c:v>16000</c:v>
                </c:pt>
                <c:pt idx="5">
                  <c:v>16000</c:v>
                </c:pt>
                <c:pt idx="6">
                  <c:v>16000</c:v>
                </c:pt>
                <c:pt idx="7">
                  <c:v>17000</c:v>
                </c:pt>
                <c:pt idx="8">
                  <c:v>17000</c:v>
                </c:pt>
                <c:pt idx="9">
                  <c:v>17000</c:v>
                </c:pt>
                <c:pt idx="10">
                  <c:v>17000</c:v>
                </c:pt>
                <c:pt idx="11">
                  <c:v>17000</c:v>
                </c:pt>
              </c:numCache>
            </c:numRef>
          </c:val>
          <c:smooth val="0"/>
          <c:extLst>
            <c:ext xmlns:c16="http://schemas.microsoft.com/office/drawing/2014/chart" uri="{C3380CC4-5D6E-409C-BE32-E72D297353CC}">
              <c16:uniqueId val="{00000003-7C7C-4F21-A0E6-986DA46707EC}"/>
            </c:ext>
          </c:extLst>
        </c:ser>
        <c:dLbls>
          <c:showLegendKey val="0"/>
          <c:showVal val="0"/>
          <c:showCatName val="0"/>
          <c:showSerName val="0"/>
          <c:showPercent val="0"/>
          <c:showBubbleSize val="0"/>
        </c:dLbls>
        <c:smooth val="0"/>
        <c:axId val="143279232"/>
        <c:axId val="143281152"/>
      </c:lineChart>
      <c:catAx>
        <c:axId val="143279232"/>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43281152"/>
        <c:crosses val="autoZero"/>
        <c:auto val="1"/>
        <c:lblAlgn val="ctr"/>
        <c:lblOffset val="100"/>
        <c:noMultiLvlLbl val="1"/>
      </c:catAx>
      <c:valAx>
        <c:axId val="14328115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_(&quot;$&quot;* #,##0.00_);_(&quot;$&quot;* \(#,##0.00\);_(&quot;$&quot;* &quot;-&quot;??_);_(@_)" sourceLinked="1"/>
        <c:majorTickMark val="out"/>
        <c:minorTickMark val="none"/>
        <c:tickLblPos val="nextTo"/>
        <c:spPr>
          <a:ln/>
        </c:spPr>
        <c:txPr>
          <a:bodyPr/>
          <a:lstStyle/>
          <a:p>
            <a:pPr lvl="0">
              <a:defRPr b="1" i="0">
                <a:solidFill>
                  <a:srgbClr val="000000"/>
                </a:solidFill>
                <a:latin typeface="+mn-lt"/>
              </a:defRPr>
            </a:pPr>
            <a:endParaRPr lang="en-US"/>
          </a:p>
        </c:txPr>
        <c:crossAx val="143279232"/>
        <c:crosses val="autoZero"/>
        <c:crossBetween val="between"/>
      </c:valAx>
    </c:plotArea>
    <c:legend>
      <c:legendPos val="b"/>
      <c:layout>
        <c:manualLayout>
          <c:xMode val="edge"/>
          <c:yMode val="edge"/>
          <c:x val="2.4239474851631592E-2"/>
          <c:y val="0.85864696386627914"/>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4"/>
    </a:solidFill>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800" b="1" i="0">
                <a:solidFill>
                  <a:srgbClr val="FF0000"/>
                </a:solidFill>
                <a:latin typeface="+mn-lt"/>
              </a:defRPr>
            </a:pPr>
            <a:r>
              <a:rPr lang="en-GB" sz="1800" b="1" i="0">
                <a:solidFill>
                  <a:srgbClr val="FF0000"/>
                </a:solidFill>
                <a:latin typeface="+mn-lt"/>
              </a:rPr>
              <a:t>Placed orders</a:t>
            </a:r>
          </a:p>
        </c:rich>
      </c:tx>
      <c:layout>
        <c:manualLayout>
          <c:xMode val="edge"/>
          <c:yMode val="edge"/>
          <c:x val="0.10946090349303489"/>
          <c:y val="0"/>
        </c:manualLayout>
      </c:layout>
      <c:overlay val="0"/>
    </c:title>
    <c:autoTitleDeleted val="0"/>
    <c:plotArea>
      <c:layout>
        <c:manualLayout>
          <c:layoutTarget val="inner"/>
          <c:xMode val="edge"/>
          <c:yMode val="edge"/>
          <c:x val="0.1642364786368917"/>
          <c:y val="0.14211124678933851"/>
          <c:w val="0.79725915408114967"/>
          <c:h val="0.59391525257203814"/>
        </c:manualLayout>
      </c:layout>
      <c:lineChart>
        <c:grouping val="standard"/>
        <c:varyColors val="1"/>
        <c:ser>
          <c:idx val="0"/>
          <c:order val="0"/>
          <c:tx>
            <c:v>Retailer</c:v>
          </c:tx>
          <c:spPr>
            <a:ln cmpd="sng">
              <a:solidFill>
                <a:srgbClr val="4F81BD"/>
              </a:solidFill>
            </a:ln>
          </c:spPr>
          <c:marker>
            <c:symbol val="none"/>
          </c:marker>
          <c:val>
            <c:numRef>
              <c:f>'1'!$B$17:$M$17</c:f>
              <c:numCache>
                <c:formatCode>#,##0</c:formatCode>
                <c:ptCount val="12"/>
                <c:pt idx="0">
                  <c:v>3800</c:v>
                </c:pt>
                <c:pt idx="1">
                  <c:v>3900</c:v>
                </c:pt>
                <c:pt idx="2">
                  <c:v>4000</c:v>
                </c:pt>
                <c:pt idx="3">
                  <c:v>4100</c:v>
                </c:pt>
                <c:pt idx="4">
                  <c:v>7500</c:v>
                </c:pt>
                <c:pt idx="5">
                  <c:v>4500</c:v>
                </c:pt>
                <c:pt idx="6">
                  <c:v>4700</c:v>
                </c:pt>
                <c:pt idx="7">
                  <c:v>8000</c:v>
                </c:pt>
                <c:pt idx="8">
                  <c:v>5000</c:v>
                </c:pt>
                <c:pt idx="9">
                  <c:v>4000</c:v>
                </c:pt>
                <c:pt idx="10">
                  <c:v>2704.2945289532636</c:v>
                </c:pt>
                <c:pt idx="11">
                  <c:v>0</c:v>
                </c:pt>
              </c:numCache>
            </c:numRef>
          </c:val>
          <c:smooth val="0"/>
          <c:extLst>
            <c:ext xmlns:c16="http://schemas.microsoft.com/office/drawing/2014/chart" uri="{C3380CC4-5D6E-409C-BE32-E72D297353CC}">
              <c16:uniqueId val="{00000000-63BE-434F-BC19-B52A6F29BF0B}"/>
            </c:ext>
          </c:extLst>
        </c:ser>
        <c:ser>
          <c:idx val="1"/>
          <c:order val="1"/>
          <c:tx>
            <c:v>Wholesaler</c:v>
          </c:tx>
          <c:spPr>
            <a:ln cmpd="sng">
              <a:solidFill>
                <a:srgbClr val="C0504D"/>
              </a:solidFill>
            </a:ln>
          </c:spPr>
          <c:marker>
            <c:symbol val="none"/>
          </c:marker>
          <c:val>
            <c:numRef>
              <c:f>'1'!$B$18:$M$18</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1-63BE-434F-BC19-B52A6F29BF0B}"/>
            </c:ext>
          </c:extLst>
        </c:ser>
        <c:ser>
          <c:idx val="2"/>
          <c:order val="2"/>
          <c:tx>
            <c:v>Distributor</c:v>
          </c:tx>
          <c:spPr>
            <a:ln cmpd="sng">
              <a:solidFill>
                <a:srgbClr val="9BBB59"/>
              </a:solidFill>
            </a:ln>
          </c:spPr>
          <c:marker>
            <c:symbol val="none"/>
          </c:marker>
          <c:val>
            <c:numRef>
              <c:f>'1'!$B$19:$M$19</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2-63BE-434F-BC19-B52A6F29BF0B}"/>
            </c:ext>
          </c:extLst>
        </c:ser>
        <c:ser>
          <c:idx val="3"/>
          <c:order val="3"/>
          <c:tx>
            <c:v>Factory</c:v>
          </c:tx>
          <c:spPr>
            <a:ln cmpd="sng">
              <a:solidFill>
                <a:srgbClr val="8064A2"/>
              </a:solidFill>
            </a:ln>
          </c:spPr>
          <c:marker>
            <c:symbol val="none"/>
          </c:marker>
          <c:val>
            <c:numRef>
              <c:f>'1'!$B$20:$M$20</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3-63BE-434F-BC19-B52A6F29BF0B}"/>
            </c:ext>
          </c:extLst>
        </c:ser>
        <c:dLbls>
          <c:showLegendKey val="0"/>
          <c:showVal val="0"/>
          <c:showCatName val="0"/>
          <c:showSerName val="0"/>
          <c:showPercent val="0"/>
          <c:showBubbleSize val="0"/>
        </c:dLbls>
        <c:smooth val="0"/>
        <c:axId val="143342976"/>
        <c:axId val="143349248"/>
      </c:lineChart>
      <c:catAx>
        <c:axId val="143342976"/>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43349248"/>
        <c:crosses val="autoZero"/>
        <c:auto val="1"/>
        <c:lblAlgn val="ctr"/>
        <c:lblOffset val="100"/>
        <c:noMultiLvlLbl val="1"/>
      </c:catAx>
      <c:valAx>
        <c:axId val="14334924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0" sourceLinked="1"/>
        <c:majorTickMark val="out"/>
        <c:minorTickMark val="none"/>
        <c:tickLblPos val="nextTo"/>
        <c:spPr>
          <a:ln/>
        </c:spPr>
        <c:txPr>
          <a:bodyPr/>
          <a:lstStyle/>
          <a:p>
            <a:pPr lvl="0">
              <a:defRPr b="1" i="0">
                <a:solidFill>
                  <a:srgbClr val="000000"/>
                </a:solidFill>
                <a:latin typeface="+mn-lt"/>
              </a:defRPr>
            </a:pPr>
            <a:endParaRPr lang="en-US"/>
          </a:p>
        </c:txPr>
        <c:crossAx val="143342976"/>
        <c:crosses val="autoZero"/>
        <c:crossBetween val="between"/>
      </c:valAx>
    </c:plotArea>
    <c:legend>
      <c:legendPos val="b"/>
      <c:layout>
        <c:manualLayout>
          <c:xMode val="edge"/>
          <c:yMode val="edge"/>
          <c:x val="4.9999958656763765E-2"/>
          <c:y val="0.84887163157464363"/>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5"/>
    </a:solidFill>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200" b="1" i="0">
                <a:solidFill>
                  <a:srgbClr val="FF0000"/>
                </a:solidFill>
                <a:latin typeface="+mn-lt"/>
              </a:defRPr>
            </a:pPr>
            <a:r>
              <a:rPr lang="en-GB" sz="1200" b="1" i="0">
                <a:solidFill>
                  <a:srgbClr val="FF0000"/>
                </a:solidFill>
                <a:latin typeface="+mn-lt"/>
              </a:rPr>
              <a:t>Market share by sales</a:t>
            </a:r>
          </a:p>
        </c:rich>
      </c:tx>
      <c:layout>
        <c:manualLayout>
          <c:xMode val="edge"/>
          <c:yMode val="edge"/>
          <c:x val="0.25630845000814623"/>
          <c:y val="0"/>
        </c:manualLayout>
      </c:layout>
      <c:overlay val="0"/>
    </c:title>
    <c:autoTitleDeleted val="0"/>
    <c:plotArea>
      <c:layout>
        <c:manualLayout>
          <c:xMode val="edge"/>
          <c:yMode val="edge"/>
          <c:x val="0.26796442111402741"/>
          <c:y val="9.5617529880478086E-2"/>
          <c:w val="0.46407115777194519"/>
          <c:h val="0.53248005353912431"/>
        </c:manualLayout>
      </c:layout>
      <c:pieChart>
        <c:varyColors val="1"/>
        <c:ser>
          <c:idx val="0"/>
          <c:order val="0"/>
          <c:dPt>
            <c:idx val="0"/>
            <c:bubble3D val="0"/>
            <c:spPr>
              <a:solidFill>
                <a:srgbClr val="4F81BD"/>
              </a:solidFill>
            </c:spPr>
            <c:extLst>
              <c:ext xmlns:c16="http://schemas.microsoft.com/office/drawing/2014/chart" uri="{C3380CC4-5D6E-409C-BE32-E72D297353CC}">
                <c16:uniqueId val="{00000001-0EB4-4C04-A5A1-4FFD75FE0C22}"/>
              </c:ext>
            </c:extLst>
          </c:dPt>
          <c:dPt>
            <c:idx val="1"/>
            <c:bubble3D val="0"/>
            <c:spPr>
              <a:solidFill>
                <a:srgbClr val="C0504D"/>
              </a:solidFill>
            </c:spPr>
            <c:extLst>
              <c:ext xmlns:c16="http://schemas.microsoft.com/office/drawing/2014/chart" uri="{C3380CC4-5D6E-409C-BE32-E72D297353CC}">
                <c16:uniqueId val="{00000003-0EB4-4C04-A5A1-4FFD75FE0C22}"/>
              </c:ext>
            </c:extLst>
          </c:dPt>
          <c:dPt>
            <c:idx val="2"/>
            <c:bubble3D val="0"/>
            <c:spPr>
              <a:solidFill>
                <a:srgbClr val="9BBB59"/>
              </a:solidFill>
            </c:spPr>
            <c:extLst>
              <c:ext xmlns:c16="http://schemas.microsoft.com/office/drawing/2014/chart" uri="{C3380CC4-5D6E-409C-BE32-E72D297353CC}">
                <c16:uniqueId val="{00000005-0EB4-4C04-A5A1-4FFD75FE0C22}"/>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'1'!$Q$128:$Q$130</c:f>
              <c:strCache>
                <c:ptCount val="3"/>
                <c:pt idx="0">
                  <c:v>Market share Retailer ONE</c:v>
                </c:pt>
                <c:pt idx="1">
                  <c:v>Market share Retailer TWO</c:v>
                </c:pt>
                <c:pt idx="2">
                  <c:v>Market share others</c:v>
                </c:pt>
              </c:strCache>
            </c:strRef>
          </c:cat>
          <c:val>
            <c:numRef>
              <c:f>'1'!$R$128:$R$130</c:f>
              <c:numCache>
                <c:formatCode>0.0%</c:formatCode>
                <c:ptCount val="3"/>
                <c:pt idx="0">
                  <c:v>0.47632347643493889</c:v>
                </c:pt>
                <c:pt idx="1">
                  <c:v>0.4512535436392342</c:v>
                </c:pt>
                <c:pt idx="2">
                  <c:v>7.2422979925826914E-2</c:v>
                </c:pt>
              </c:numCache>
            </c:numRef>
          </c:val>
          <c:extLst>
            <c:ext xmlns:c16="http://schemas.microsoft.com/office/drawing/2014/chart" uri="{C3380CC4-5D6E-409C-BE32-E72D297353CC}">
              <c16:uniqueId val="{00000006-0EB4-4C04-A5A1-4FFD75FE0C22}"/>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b="1"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800" b="1" i="0">
                <a:solidFill>
                  <a:srgbClr val="FF0000"/>
                </a:solidFill>
                <a:latin typeface="+mn-lt"/>
              </a:defRPr>
            </a:pPr>
            <a:r>
              <a:rPr lang="en-GB" sz="1800" b="1" i="0">
                <a:solidFill>
                  <a:srgbClr val="FF0000"/>
                </a:solidFill>
                <a:latin typeface="+mn-lt"/>
              </a:rPr>
              <a:t>Unit sales </a:t>
            </a:r>
          </a:p>
        </c:rich>
      </c:tx>
      <c:layout>
        <c:manualLayout>
          <c:xMode val="edge"/>
          <c:yMode val="edge"/>
          <c:x val="6.7084098810428122E-2"/>
          <c:y val="0"/>
        </c:manualLayout>
      </c:layout>
      <c:overlay val="0"/>
    </c:title>
    <c:autoTitleDeleted val="0"/>
    <c:plotArea>
      <c:layout>
        <c:manualLayout>
          <c:layoutTarget val="inner"/>
          <c:xMode val="edge"/>
          <c:yMode val="edge"/>
          <c:x val="0.133001439336212"/>
          <c:y val="0.1351851441105073"/>
          <c:w val="0.84266469623848339"/>
          <c:h val="0.63848089411358788"/>
        </c:manualLayout>
      </c:layout>
      <c:lineChart>
        <c:grouping val="standard"/>
        <c:varyColors val="1"/>
        <c:ser>
          <c:idx val="0"/>
          <c:order val="0"/>
          <c:tx>
            <c:v>Retailer</c:v>
          </c:tx>
          <c:spPr>
            <a:ln cmpd="sng">
              <a:solidFill>
                <a:srgbClr val="4F81BD"/>
              </a:solidFill>
            </a:ln>
          </c:spPr>
          <c:marker>
            <c:symbol val="none"/>
          </c:marker>
          <c:val>
            <c:numRef>
              <c:f>'2'!$B$35:$M$35</c:f>
              <c:numCache>
                <c:formatCode>#,##0</c:formatCode>
                <c:ptCount val="12"/>
                <c:pt idx="0">
                  <c:v>3358</c:v>
                </c:pt>
                <c:pt idx="1">
                  <c:v>296</c:v>
                </c:pt>
                <c:pt idx="2">
                  <c:v>3427</c:v>
                </c:pt>
                <c:pt idx="3">
                  <c:v>3455</c:v>
                </c:pt>
                <c:pt idx="4">
                  <c:v>4914</c:v>
                </c:pt>
                <c:pt idx="5">
                  <c:v>3751</c:v>
                </c:pt>
                <c:pt idx="6">
                  <c:v>3672</c:v>
                </c:pt>
                <c:pt idx="7">
                  <c:v>6097</c:v>
                </c:pt>
                <c:pt idx="8">
                  <c:v>2667</c:v>
                </c:pt>
                <c:pt idx="9">
                  <c:v>3039</c:v>
                </c:pt>
                <c:pt idx="10">
                  <c:v>3324</c:v>
                </c:pt>
                <c:pt idx="11">
                  <c:v>0</c:v>
                </c:pt>
              </c:numCache>
            </c:numRef>
          </c:val>
          <c:smooth val="0"/>
          <c:extLst>
            <c:ext xmlns:c16="http://schemas.microsoft.com/office/drawing/2014/chart" uri="{C3380CC4-5D6E-409C-BE32-E72D297353CC}">
              <c16:uniqueId val="{00000000-8CFD-4D95-960C-B1A2EF246D52}"/>
            </c:ext>
          </c:extLst>
        </c:ser>
        <c:ser>
          <c:idx val="1"/>
          <c:order val="1"/>
          <c:tx>
            <c:v>Wholesaler</c:v>
          </c:tx>
          <c:spPr>
            <a:ln cmpd="sng">
              <a:solidFill>
                <a:srgbClr val="C0504D"/>
              </a:solidFill>
            </a:ln>
          </c:spPr>
          <c:marker>
            <c:symbol val="none"/>
          </c:marker>
          <c:val>
            <c:numRef>
              <c:f>'2'!$B$36:$M$36</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1-8CFD-4D95-960C-B1A2EF246D52}"/>
            </c:ext>
          </c:extLst>
        </c:ser>
        <c:ser>
          <c:idx val="2"/>
          <c:order val="2"/>
          <c:tx>
            <c:v>Distributor</c:v>
          </c:tx>
          <c:spPr>
            <a:ln cmpd="sng">
              <a:solidFill>
                <a:srgbClr val="9BBB59"/>
              </a:solidFill>
            </a:ln>
          </c:spPr>
          <c:marker>
            <c:symbol val="none"/>
          </c:marker>
          <c:val>
            <c:numRef>
              <c:f>'2'!$B$37:$M$37</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2-8CFD-4D95-960C-B1A2EF246D52}"/>
            </c:ext>
          </c:extLst>
        </c:ser>
        <c:ser>
          <c:idx val="3"/>
          <c:order val="3"/>
          <c:tx>
            <c:v>Factory</c:v>
          </c:tx>
          <c:spPr>
            <a:ln cmpd="sng">
              <a:solidFill>
                <a:srgbClr val="8064A2"/>
              </a:solidFill>
            </a:ln>
          </c:spPr>
          <c:marker>
            <c:symbol val="none"/>
          </c:marker>
          <c:val>
            <c:numRef>
              <c:f>'2'!$B$38:$M$38</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3-8CFD-4D95-960C-B1A2EF246D52}"/>
            </c:ext>
          </c:extLst>
        </c:ser>
        <c:dLbls>
          <c:showLegendKey val="0"/>
          <c:showVal val="0"/>
          <c:showCatName val="0"/>
          <c:showSerName val="0"/>
          <c:showPercent val="0"/>
          <c:showBubbleSize val="0"/>
        </c:dLbls>
        <c:smooth val="0"/>
        <c:axId val="143420800"/>
        <c:axId val="143422976"/>
      </c:lineChart>
      <c:catAx>
        <c:axId val="143420800"/>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43422976"/>
        <c:crosses val="autoZero"/>
        <c:auto val="1"/>
        <c:lblAlgn val="ctr"/>
        <c:lblOffset val="100"/>
        <c:noMultiLvlLbl val="1"/>
      </c:catAx>
      <c:valAx>
        <c:axId val="14342297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0" sourceLinked="1"/>
        <c:majorTickMark val="out"/>
        <c:minorTickMark val="none"/>
        <c:tickLblPos val="nextTo"/>
        <c:spPr>
          <a:ln/>
        </c:spPr>
        <c:txPr>
          <a:bodyPr/>
          <a:lstStyle/>
          <a:p>
            <a:pPr lvl="0">
              <a:defRPr b="1" i="0">
                <a:solidFill>
                  <a:srgbClr val="000000"/>
                </a:solidFill>
                <a:latin typeface="+mn-lt"/>
              </a:defRPr>
            </a:pPr>
            <a:endParaRPr lang="en-US"/>
          </a:p>
        </c:txPr>
        <c:crossAx val="143420800"/>
        <c:crosses val="autoZero"/>
        <c:crossBetween val="between"/>
      </c:valAx>
    </c:plotArea>
    <c:legend>
      <c:legendPos val="b"/>
      <c:layout>
        <c:manualLayout>
          <c:xMode val="edge"/>
          <c:yMode val="edge"/>
          <c:x val="2.257562711844692E-2"/>
          <c:y val="0.86793411578073298"/>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6"/>
    </a:solidFill>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800" b="1" i="0">
                <a:solidFill>
                  <a:srgbClr val="FFFF00"/>
                </a:solidFill>
                <a:latin typeface="+mn-lt"/>
              </a:defRPr>
            </a:pPr>
            <a:r>
              <a:rPr lang="en-GB" sz="1800" b="1" i="0">
                <a:solidFill>
                  <a:srgbClr val="FFFF00"/>
                </a:solidFill>
                <a:latin typeface="+mn-lt"/>
              </a:rPr>
              <a:t>Inventory / backlog</a:t>
            </a:r>
          </a:p>
        </c:rich>
      </c:tx>
      <c:layout>
        <c:manualLayout>
          <c:xMode val="edge"/>
          <c:yMode val="edge"/>
          <c:x val="7.4523718020298016E-2"/>
          <c:y val="0"/>
        </c:manualLayout>
      </c:layout>
      <c:overlay val="0"/>
    </c:title>
    <c:autoTitleDeleted val="0"/>
    <c:plotArea>
      <c:layout>
        <c:manualLayout>
          <c:xMode val="edge"/>
          <c:yMode val="edge"/>
          <c:x val="5.715765813562021E-2"/>
          <c:y val="0.1030613162278339"/>
          <c:w val="0.91858171359920227"/>
          <c:h val="0.73215994102142878"/>
        </c:manualLayout>
      </c:layout>
      <c:lineChart>
        <c:grouping val="standard"/>
        <c:varyColors val="1"/>
        <c:ser>
          <c:idx val="0"/>
          <c:order val="0"/>
          <c:tx>
            <c:v>Retailer</c:v>
          </c:tx>
          <c:spPr>
            <a:ln cmpd="sng">
              <a:solidFill>
                <a:srgbClr val="4F81BD"/>
              </a:solidFill>
            </a:ln>
          </c:spPr>
          <c:marker>
            <c:symbol val="none"/>
          </c:marker>
          <c:val>
            <c:numRef>
              <c:f>'2'!$B$47:$M$47</c:f>
              <c:numCache>
                <c:formatCode>#,##0</c:formatCode>
                <c:ptCount val="12"/>
                <c:pt idx="0">
                  <c:v>0</c:v>
                </c:pt>
                <c:pt idx="1">
                  <c:v>0</c:v>
                </c:pt>
                <c:pt idx="2">
                  <c:v>0</c:v>
                </c:pt>
                <c:pt idx="3">
                  <c:v>0</c:v>
                </c:pt>
                <c:pt idx="4">
                  <c:v>0</c:v>
                </c:pt>
                <c:pt idx="5">
                  <c:v>0</c:v>
                </c:pt>
                <c:pt idx="6">
                  <c:v>0</c:v>
                </c:pt>
                <c:pt idx="7">
                  <c:v>0</c:v>
                </c:pt>
                <c:pt idx="8">
                  <c:v>0</c:v>
                </c:pt>
                <c:pt idx="9">
                  <c:v>0</c:v>
                </c:pt>
                <c:pt idx="10">
                  <c:v>-3428</c:v>
                </c:pt>
                <c:pt idx="11">
                  <c:v>-11864</c:v>
                </c:pt>
              </c:numCache>
            </c:numRef>
          </c:val>
          <c:smooth val="0"/>
          <c:extLst>
            <c:ext xmlns:c16="http://schemas.microsoft.com/office/drawing/2014/chart" uri="{C3380CC4-5D6E-409C-BE32-E72D297353CC}">
              <c16:uniqueId val="{00000000-E4FC-4D2A-BF6A-9F0A4DFA7940}"/>
            </c:ext>
          </c:extLst>
        </c:ser>
        <c:ser>
          <c:idx val="1"/>
          <c:order val="1"/>
          <c:tx>
            <c:v>Wholesaler</c:v>
          </c:tx>
          <c:spPr>
            <a:ln cmpd="sng">
              <a:solidFill>
                <a:srgbClr val="C0504D"/>
              </a:solidFill>
            </a:ln>
          </c:spPr>
          <c:marker>
            <c:symbol val="none"/>
          </c:marker>
          <c:val>
            <c:numRef>
              <c:f>'2'!$B$48:$M$48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E4FC-4D2A-BF6A-9F0A4DFA7940}"/>
            </c:ext>
          </c:extLst>
        </c:ser>
        <c:ser>
          <c:idx val="2"/>
          <c:order val="2"/>
          <c:tx>
            <c:v>Distributor</c:v>
          </c:tx>
          <c:spPr>
            <a:ln cmpd="sng">
              <a:solidFill>
                <a:srgbClr val="9BBB59"/>
              </a:solidFill>
            </a:ln>
          </c:spPr>
          <c:marker>
            <c:symbol val="none"/>
          </c:marker>
          <c:val>
            <c:numRef>
              <c:f>'2'!$B$49:$M$49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E4FC-4D2A-BF6A-9F0A4DFA7940}"/>
            </c:ext>
          </c:extLst>
        </c:ser>
        <c:ser>
          <c:idx val="3"/>
          <c:order val="3"/>
          <c:tx>
            <c:v>Factory</c:v>
          </c:tx>
          <c:spPr>
            <a:ln cmpd="sng">
              <a:solidFill>
                <a:srgbClr val="8064A2"/>
              </a:solidFill>
            </a:ln>
          </c:spPr>
          <c:marker>
            <c:symbol val="none"/>
          </c:marker>
          <c:val>
            <c:numRef>
              <c:f>'2'!$B$50:$M$50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E4FC-4D2A-BF6A-9F0A4DFA7940}"/>
            </c:ext>
          </c:extLst>
        </c:ser>
        <c:dLbls>
          <c:showLegendKey val="0"/>
          <c:showVal val="0"/>
          <c:showCatName val="0"/>
          <c:showSerName val="0"/>
          <c:showPercent val="0"/>
          <c:showBubbleSize val="0"/>
        </c:dLbls>
        <c:smooth val="0"/>
        <c:axId val="143443840"/>
        <c:axId val="143454208"/>
      </c:lineChart>
      <c:catAx>
        <c:axId val="143443840"/>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43454208"/>
        <c:crosses val="autoZero"/>
        <c:auto val="1"/>
        <c:lblAlgn val="ctr"/>
        <c:lblOffset val="100"/>
        <c:noMultiLvlLbl val="1"/>
      </c:catAx>
      <c:valAx>
        <c:axId val="14345420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0" sourceLinked="1"/>
        <c:majorTickMark val="out"/>
        <c:minorTickMark val="none"/>
        <c:tickLblPos val="nextTo"/>
        <c:spPr>
          <a:ln/>
        </c:spPr>
        <c:txPr>
          <a:bodyPr/>
          <a:lstStyle/>
          <a:p>
            <a:pPr lvl="0">
              <a:defRPr b="1" i="0">
                <a:solidFill>
                  <a:srgbClr val="000000"/>
                </a:solidFill>
                <a:latin typeface="+mn-lt"/>
              </a:defRPr>
            </a:pPr>
            <a:endParaRPr lang="en-US"/>
          </a:p>
        </c:txPr>
        <c:crossAx val="143443840"/>
        <c:crosses val="autoZero"/>
        <c:crossBetween val="between"/>
      </c:valAx>
    </c:plotArea>
    <c:legend>
      <c:legendPos val="b"/>
      <c:layout>
        <c:manualLayout>
          <c:xMode val="edge"/>
          <c:yMode val="edge"/>
          <c:x val="2.9424832421943908E-2"/>
          <c:y val="0.85734213629375788"/>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2"/>
    </a:solidFill>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800" b="1" i="0">
                <a:solidFill>
                  <a:srgbClr val="FFFF00"/>
                </a:solidFill>
                <a:latin typeface="+mn-lt"/>
              </a:defRPr>
            </a:pPr>
            <a:r>
              <a:rPr lang="en-GB" sz="1800" b="1" i="0">
                <a:solidFill>
                  <a:srgbClr val="FFFF00"/>
                </a:solidFill>
                <a:latin typeface="+mn-lt"/>
              </a:rPr>
              <a:t>Inventory costs</a:t>
            </a:r>
          </a:p>
        </c:rich>
      </c:tx>
      <c:layout>
        <c:manualLayout>
          <c:xMode val="edge"/>
          <c:yMode val="edge"/>
          <c:x val="0.12284444444444445"/>
          <c:y val="0"/>
        </c:manualLayout>
      </c:layout>
      <c:overlay val="0"/>
    </c:title>
    <c:autoTitleDeleted val="0"/>
    <c:plotArea>
      <c:layout>
        <c:manualLayout>
          <c:layoutTarget val="inner"/>
          <c:xMode val="edge"/>
          <c:yMode val="edge"/>
          <c:x val="0.14737305413915772"/>
          <c:y val="0.16101929566496495"/>
          <c:w val="0.85262694586084231"/>
          <c:h val="0.69401978598828995"/>
        </c:manualLayout>
      </c:layout>
      <c:lineChart>
        <c:grouping val="standard"/>
        <c:varyColors val="1"/>
        <c:ser>
          <c:idx val="0"/>
          <c:order val="0"/>
          <c:tx>
            <c:v>Retailer</c:v>
          </c:tx>
          <c:spPr>
            <a:ln cmpd="sng">
              <a:solidFill>
                <a:srgbClr val="4F81BD"/>
              </a:solidFill>
            </a:ln>
          </c:spPr>
          <c:marker>
            <c:symbol val="none"/>
          </c:marker>
          <c:val>
            <c:numRef>
              <c:f>'2'!$B$74:$M$74</c:f>
              <c:numCache>
                <c:formatCode>_("$"* #,##0.00_);_("$"* \(#,##0.00\);_("$"* "-"??_);_(@_)</c:formatCode>
                <c:ptCount val="12"/>
                <c:pt idx="0">
                  <c:v>50000</c:v>
                </c:pt>
                <c:pt idx="1">
                  <c:v>33210</c:v>
                </c:pt>
                <c:pt idx="2">
                  <c:v>51730</c:v>
                </c:pt>
                <c:pt idx="3">
                  <c:v>54595</c:v>
                </c:pt>
                <c:pt idx="4">
                  <c:v>57320</c:v>
                </c:pt>
                <c:pt idx="5">
                  <c:v>52750</c:v>
                </c:pt>
                <c:pt idx="6">
                  <c:v>53995</c:v>
                </c:pt>
                <c:pt idx="7">
                  <c:v>55635</c:v>
                </c:pt>
                <c:pt idx="8">
                  <c:v>40150</c:v>
                </c:pt>
                <c:pt idx="9">
                  <c:v>41815</c:v>
                </c:pt>
                <c:pt idx="10">
                  <c:v>41620</c:v>
                </c:pt>
                <c:pt idx="11">
                  <c:v>25000</c:v>
                </c:pt>
              </c:numCache>
            </c:numRef>
          </c:val>
          <c:smooth val="0"/>
          <c:extLst>
            <c:ext xmlns:c16="http://schemas.microsoft.com/office/drawing/2014/chart" uri="{C3380CC4-5D6E-409C-BE32-E72D297353CC}">
              <c16:uniqueId val="{00000000-55C5-4524-9B6F-8C62EBADC6F6}"/>
            </c:ext>
          </c:extLst>
        </c:ser>
        <c:ser>
          <c:idx val="1"/>
          <c:order val="1"/>
          <c:tx>
            <c:v>Wholesaler</c:v>
          </c:tx>
          <c:spPr>
            <a:ln cmpd="sng">
              <a:solidFill>
                <a:srgbClr val="C0504D"/>
              </a:solidFill>
            </a:ln>
          </c:spPr>
          <c:marker>
            <c:symbol val="none"/>
          </c:marker>
          <c:val>
            <c:numRef>
              <c:f>'2'!$B$75:$M$75</c:f>
              <c:numCache>
                <c:formatCode>_("$"* #,##0.00_);_("$"* \(#,##0.00\);_("$"* "-"??_);_(@_)</c:formatCode>
                <c:ptCount val="12"/>
                <c:pt idx="0">
                  <c:v>35000</c:v>
                </c:pt>
                <c:pt idx="1">
                  <c:v>27000</c:v>
                </c:pt>
                <c:pt idx="2">
                  <c:v>27000</c:v>
                </c:pt>
                <c:pt idx="3">
                  <c:v>27000</c:v>
                </c:pt>
                <c:pt idx="4">
                  <c:v>27000</c:v>
                </c:pt>
                <c:pt idx="5">
                  <c:v>27000</c:v>
                </c:pt>
                <c:pt idx="6">
                  <c:v>27000</c:v>
                </c:pt>
                <c:pt idx="7">
                  <c:v>29000</c:v>
                </c:pt>
                <c:pt idx="8">
                  <c:v>29000</c:v>
                </c:pt>
                <c:pt idx="9">
                  <c:v>29000</c:v>
                </c:pt>
                <c:pt idx="10">
                  <c:v>29000</c:v>
                </c:pt>
                <c:pt idx="11">
                  <c:v>29000</c:v>
                </c:pt>
              </c:numCache>
            </c:numRef>
          </c:val>
          <c:smooth val="0"/>
          <c:extLst>
            <c:ext xmlns:c16="http://schemas.microsoft.com/office/drawing/2014/chart" uri="{C3380CC4-5D6E-409C-BE32-E72D297353CC}">
              <c16:uniqueId val="{00000001-55C5-4524-9B6F-8C62EBADC6F6}"/>
            </c:ext>
          </c:extLst>
        </c:ser>
        <c:ser>
          <c:idx val="2"/>
          <c:order val="2"/>
          <c:tx>
            <c:v>Distributor</c:v>
          </c:tx>
          <c:spPr>
            <a:ln cmpd="sng">
              <a:solidFill>
                <a:srgbClr val="9BBB59"/>
              </a:solidFill>
            </a:ln>
          </c:spPr>
          <c:marker>
            <c:symbol val="none"/>
          </c:marker>
          <c:val>
            <c:numRef>
              <c:f>'2'!$B$76:$M$76</c:f>
              <c:numCache>
                <c:formatCode>_("$"* #,##0.00_);_("$"* \(#,##0.00\);_("$"* "-"??_);_(@_)</c:formatCode>
                <c:ptCount val="12"/>
                <c:pt idx="0">
                  <c:v>35000</c:v>
                </c:pt>
                <c:pt idx="1">
                  <c:v>27000</c:v>
                </c:pt>
                <c:pt idx="2">
                  <c:v>27000</c:v>
                </c:pt>
                <c:pt idx="3">
                  <c:v>27000</c:v>
                </c:pt>
                <c:pt idx="4">
                  <c:v>27000</c:v>
                </c:pt>
                <c:pt idx="5">
                  <c:v>27000</c:v>
                </c:pt>
                <c:pt idx="6">
                  <c:v>27000</c:v>
                </c:pt>
                <c:pt idx="7">
                  <c:v>29000</c:v>
                </c:pt>
                <c:pt idx="8">
                  <c:v>29000</c:v>
                </c:pt>
                <c:pt idx="9">
                  <c:v>29000</c:v>
                </c:pt>
                <c:pt idx="10">
                  <c:v>29000</c:v>
                </c:pt>
                <c:pt idx="11">
                  <c:v>29000</c:v>
                </c:pt>
              </c:numCache>
            </c:numRef>
          </c:val>
          <c:smooth val="0"/>
          <c:extLst>
            <c:ext xmlns:c16="http://schemas.microsoft.com/office/drawing/2014/chart" uri="{C3380CC4-5D6E-409C-BE32-E72D297353CC}">
              <c16:uniqueId val="{00000002-55C5-4524-9B6F-8C62EBADC6F6}"/>
            </c:ext>
          </c:extLst>
        </c:ser>
        <c:ser>
          <c:idx val="3"/>
          <c:order val="3"/>
          <c:tx>
            <c:v>Factory</c:v>
          </c:tx>
          <c:spPr>
            <a:ln cmpd="sng">
              <a:solidFill>
                <a:srgbClr val="8064A2"/>
              </a:solidFill>
            </a:ln>
          </c:spPr>
          <c:marker>
            <c:symbol val="none"/>
          </c:marker>
          <c:val>
            <c:numRef>
              <c:f>'2'!$B$77:$M$77</c:f>
              <c:numCache>
                <c:formatCode>_("$"* #,##0.00_);_("$"* \(#,##0.00\);_("$"* "-"??_);_(@_)</c:formatCode>
                <c:ptCount val="12"/>
                <c:pt idx="0">
                  <c:v>20000</c:v>
                </c:pt>
                <c:pt idx="1">
                  <c:v>16000</c:v>
                </c:pt>
                <c:pt idx="2">
                  <c:v>16000</c:v>
                </c:pt>
                <c:pt idx="3">
                  <c:v>16000</c:v>
                </c:pt>
                <c:pt idx="4">
                  <c:v>16000</c:v>
                </c:pt>
                <c:pt idx="5">
                  <c:v>16000</c:v>
                </c:pt>
                <c:pt idx="6">
                  <c:v>16000</c:v>
                </c:pt>
                <c:pt idx="7">
                  <c:v>17000</c:v>
                </c:pt>
                <c:pt idx="8">
                  <c:v>17000</c:v>
                </c:pt>
                <c:pt idx="9">
                  <c:v>17000</c:v>
                </c:pt>
                <c:pt idx="10">
                  <c:v>17000</c:v>
                </c:pt>
                <c:pt idx="11">
                  <c:v>17000</c:v>
                </c:pt>
              </c:numCache>
            </c:numRef>
          </c:val>
          <c:smooth val="0"/>
          <c:extLst>
            <c:ext xmlns:c16="http://schemas.microsoft.com/office/drawing/2014/chart" uri="{C3380CC4-5D6E-409C-BE32-E72D297353CC}">
              <c16:uniqueId val="{00000003-55C5-4524-9B6F-8C62EBADC6F6}"/>
            </c:ext>
          </c:extLst>
        </c:ser>
        <c:dLbls>
          <c:showLegendKey val="0"/>
          <c:showVal val="0"/>
          <c:showCatName val="0"/>
          <c:showSerName val="0"/>
          <c:showPercent val="0"/>
          <c:showBubbleSize val="0"/>
        </c:dLbls>
        <c:smooth val="0"/>
        <c:axId val="143622528"/>
        <c:axId val="143624448"/>
      </c:lineChart>
      <c:catAx>
        <c:axId val="143622528"/>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43624448"/>
        <c:crosses val="autoZero"/>
        <c:auto val="1"/>
        <c:lblAlgn val="ctr"/>
        <c:lblOffset val="100"/>
        <c:noMultiLvlLbl val="1"/>
      </c:catAx>
      <c:valAx>
        <c:axId val="14362444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_(&quot;$&quot;* #,##0.00_);_(&quot;$&quot;* \(#,##0.00\);_(&quot;$&quot;* &quot;-&quot;??_);_(@_)" sourceLinked="1"/>
        <c:majorTickMark val="out"/>
        <c:minorTickMark val="none"/>
        <c:tickLblPos val="nextTo"/>
        <c:spPr>
          <a:ln/>
        </c:spPr>
        <c:txPr>
          <a:bodyPr/>
          <a:lstStyle/>
          <a:p>
            <a:pPr lvl="0">
              <a:defRPr b="1" i="0">
                <a:solidFill>
                  <a:srgbClr val="000000"/>
                </a:solidFill>
                <a:latin typeface="+mn-lt"/>
              </a:defRPr>
            </a:pPr>
            <a:endParaRPr lang="en-US"/>
          </a:p>
        </c:txPr>
        <c:crossAx val="143622528"/>
        <c:crosses val="autoZero"/>
        <c:crossBetween val="between"/>
      </c:valAx>
    </c:plotArea>
    <c:legend>
      <c:legendPos val="b"/>
      <c:layout>
        <c:manualLayout>
          <c:xMode val="edge"/>
          <c:yMode val="edge"/>
          <c:x val="2.4239474851631592E-2"/>
          <c:y val="0.85864696386627914"/>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4"/>
    </a:solidFill>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800" b="1" i="0">
                <a:solidFill>
                  <a:srgbClr val="FF0000"/>
                </a:solidFill>
                <a:latin typeface="+mn-lt"/>
              </a:defRPr>
            </a:pPr>
            <a:r>
              <a:rPr lang="en-GB" sz="1800" b="1" i="0">
                <a:solidFill>
                  <a:srgbClr val="FF0000"/>
                </a:solidFill>
                <a:latin typeface="+mn-lt"/>
              </a:rPr>
              <a:t>Placed orders</a:t>
            </a:r>
          </a:p>
        </c:rich>
      </c:tx>
      <c:layout>
        <c:manualLayout>
          <c:xMode val="edge"/>
          <c:yMode val="edge"/>
          <c:x val="0.10946090349303489"/>
          <c:y val="0"/>
        </c:manualLayout>
      </c:layout>
      <c:overlay val="0"/>
    </c:title>
    <c:autoTitleDeleted val="0"/>
    <c:plotArea>
      <c:layout>
        <c:manualLayout>
          <c:layoutTarget val="inner"/>
          <c:xMode val="edge"/>
          <c:yMode val="edge"/>
          <c:x val="0.15657135369092079"/>
          <c:y val="0.14211124678933851"/>
          <c:w val="0.80492436242826471"/>
          <c:h val="0.61530562690358892"/>
        </c:manualLayout>
      </c:layout>
      <c:lineChart>
        <c:grouping val="standard"/>
        <c:varyColors val="1"/>
        <c:ser>
          <c:idx val="0"/>
          <c:order val="0"/>
          <c:tx>
            <c:v>Retailer</c:v>
          </c:tx>
          <c:spPr>
            <a:ln cmpd="sng">
              <a:solidFill>
                <a:srgbClr val="4F81BD"/>
              </a:solidFill>
            </a:ln>
          </c:spPr>
          <c:marker>
            <c:symbol val="none"/>
          </c:marker>
          <c:val>
            <c:numRef>
              <c:f>'2'!$B$17:$M$17</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0-C498-443D-95B4-9ECDB6245D34}"/>
            </c:ext>
          </c:extLst>
        </c:ser>
        <c:ser>
          <c:idx val="1"/>
          <c:order val="1"/>
          <c:tx>
            <c:v>Wholesaler</c:v>
          </c:tx>
          <c:spPr>
            <a:ln cmpd="sng">
              <a:solidFill>
                <a:srgbClr val="C0504D"/>
              </a:solidFill>
            </a:ln>
          </c:spPr>
          <c:marker>
            <c:symbol val="none"/>
          </c:marker>
          <c:val>
            <c:numRef>
              <c:f>'2'!$B$18:$M$18</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1-C498-443D-95B4-9ECDB6245D34}"/>
            </c:ext>
          </c:extLst>
        </c:ser>
        <c:ser>
          <c:idx val="2"/>
          <c:order val="2"/>
          <c:tx>
            <c:v>Distributor</c:v>
          </c:tx>
          <c:spPr>
            <a:ln cmpd="sng">
              <a:solidFill>
                <a:srgbClr val="9BBB59"/>
              </a:solidFill>
            </a:ln>
          </c:spPr>
          <c:marker>
            <c:symbol val="none"/>
          </c:marker>
          <c:val>
            <c:numRef>
              <c:f>'2'!$B$19:$M$19</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2-C498-443D-95B4-9ECDB6245D34}"/>
            </c:ext>
          </c:extLst>
        </c:ser>
        <c:ser>
          <c:idx val="3"/>
          <c:order val="3"/>
          <c:tx>
            <c:v>Factory</c:v>
          </c:tx>
          <c:spPr>
            <a:ln cmpd="sng">
              <a:solidFill>
                <a:srgbClr val="8064A2"/>
              </a:solidFill>
            </a:ln>
          </c:spPr>
          <c:marker>
            <c:symbol val="none"/>
          </c:marker>
          <c:val>
            <c:numRef>
              <c:f>'2'!$B$20:$M$20</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3-C498-443D-95B4-9ECDB6245D34}"/>
            </c:ext>
          </c:extLst>
        </c:ser>
        <c:dLbls>
          <c:showLegendKey val="0"/>
          <c:showVal val="0"/>
          <c:showCatName val="0"/>
          <c:showSerName val="0"/>
          <c:showPercent val="0"/>
          <c:showBubbleSize val="0"/>
        </c:dLbls>
        <c:smooth val="0"/>
        <c:axId val="143653504"/>
        <c:axId val="143667968"/>
      </c:lineChart>
      <c:catAx>
        <c:axId val="143653504"/>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43667968"/>
        <c:crosses val="autoZero"/>
        <c:auto val="1"/>
        <c:lblAlgn val="ctr"/>
        <c:lblOffset val="100"/>
        <c:noMultiLvlLbl val="1"/>
      </c:catAx>
      <c:valAx>
        <c:axId val="14366796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0" sourceLinked="1"/>
        <c:majorTickMark val="out"/>
        <c:minorTickMark val="none"/>
        <c:tickLblPos val="nextTo"/>
        <c:spPr>
          <a:ln/>
        </c:spPr>
        <c:txPr>
          <a:bodyPr/>
          <a:lstStyle/>
          <a:p>
            <a:pPr lvl="0">
              <a:defRPr b="1" i="0">
                <a:solidFill>
                  <a:srgbClr val="000000"/>
                </a:solidFill>
                <a:latin typeface="+mn-lt"/>
              </a:defRPr>
            </a:pPr>
            <a:endParaRPr lang="en-US"/>
          </a:p>
        </c:txPr>
        <c:crossAx val="143653504"/>
        <c:crosses val="autoZero"/>
        <c:crossBetween val="between"/>
      </c:valAx>
    </c:plotArea>
    <c:legend>
      <c:legendPos val="b"/>
      <c:layout>
        <c:manualLayout>
          <c:xMode val="edge"/>
          <c:yMode val="edge"/>
          <c:x val="4.9999958656763765E-2"/>
          <c:y val="0.84887163157464363"/>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5"/>
    </a:solidFill>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Demand (units)</a:t>
            </a:r>
          </a:p>
        </c:rich>
      </c:tx>
      <c:layout>
        <c:manualLayout>
          <c:xMode val="edge"/>
          <c:yMode val="edge"/>
          <c:x val="0.12881255468066494"/>
          <c:y val="2.1666841644794394E-2"/>
        </c:manualLayout>
      </c:layout>
      <c:overlay val="0"/>
    </c:title>
    <c:autoTitleDeleted val="0"/>
    <c:plotArea>
      <c:layout>
        <c:manualLayout>
          <c:layoutTarget val="inner"/>
          <c:xMode val="edge"/>
          <c:yMode val="edge"/>
          <c:x val="0.11423840769903762"/>
          <c:y val="2.8252405949256341E-2"/>
          <c:w val="0.85520603674540685"/>
          <c:h val="0.87891586468358118"/>
        </c:manualLayout>
      </c:layout>
      <c:lineChart>
        <c:grouping val="standard"/>
        <c:varyColors val="0"/>
        <c:ser>
          <c:idx val="1"/>
          <c:order val="0"/>
          <c:tx>
            <c:strRef>
              <c:f>Demand!$E$3</c:f>
              <c:strCache>
                <c:ptCount val="1"/>
                <c:pt idx="0">
                  <c:v>Demand</c:v>
                </c:pt>
              </c:strCache>
            </c:strRef>
          </c:tx>
          <c:marker>
            <c:symbol val="none"/>
          </c:marker>
          <c:cat>
            <c:numRef>
              <c:f>Demand!$F$2:$Q$2</c:f>
              <c:numCache>
                <c:formatCode>General_)</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Demand!$F$3:$Q$3</c:f>
              <c:numCache>
                <c:formatCode>0</c:formatCode>
                <c:ptCount val="12"/>
                <c:pt idx="0">
                  <c:v>5627.5241054010685</c:v>
                </c:pt>
                <c:pt idx="1">
                  <c:v>2546.2861464931307</c:v>
                </c:pt>
                <c:pt idx="2">
                  <c:v>5647.0074276802179</c:v>
                </c:pt>
                <c:pt idx="3">
                  <c:v>5645.1309145083424</c:v>
                </c:pt>
                <c:pt idx="4">
                  <c:v>4174.183807625227</c:v>
                </c:pt>
                <c:pt idx="5">
                  <c:v>5831.1711525264709</c:v>
                </c:pt>
                <c:pt idx="6">
                  <c:v>5691.8199472600045</c:v>
                </c:pt>
                <c:pt idx="7">
                  <c:v>4217.0470986343416</c:v>
                </c:pt>
                <c:pt idx="8">
                  <c:v>3616.8339458284972</c:v>
                </c:pt>
                <c:pt idx="9">
                  <c:v>5249.2169463779437</c:v>
                </c:pt>
                <c:pt idx="10">
                  <c:v>4422.1647764798554</c:v>
                </c:pt>
                <c:pt idx="11">
                  <c:v>4826.2098851995588</c:v>
                </c:pt>
              </c:numCache>
            </c:numRef>
          </c:val>
          <c:smooth val="0"/>
          <c:extLst>
            <c:ext xmlns:c16="http://schemas.microsoft.com/office/drawing/2014/chart" uri="{C3380CC4-5D6E-409C-BE32-E72D297353CC}">
              <c16:uniqueId val="{00000000-B299-4D78-9870-60CC399D02F1}"/>
            </c:ext>
          </c:extLst>
        </c:ser>
        <c:dLbls>
          <c:showLegendKey val="0"/>
          <c:showVal val="0"/>
          <c:showCatName val="0"/>
          <c:showSerName val="0"/>
          <c:showPercent val="0"/>
          <c:showBubbleSize val="0"/>
        </c:dLbls>
        <c:smooth val="0"/>
        <c:axId val="143726464"/>
        <c:axId val="143728000"/>
      </c:lineChart>
      <c:catAx>
        <c:axId val="143726464"/>
        <c:scaling>
          <c:orientation val="minMax"/>
        </c:scaling>
        <c:delete val="0"/>
        <c:axPos val="b"/>
        <c:numFmt formatCode="General_)" sourceLinked="1"/>
        <c:majorTickMark val="out"/>
        <c:minorTickMark val="none"/>
        <c:tickLblPos val="nextTo"/>
        <c:crossAx val="143728000"/>
        <c:crosses val="autoZero"/>
        <c:auto val="1"/>
        <c:lblAlgn val="ctr"/>
        <c:lblOffset val="100"/>
        <c:noMultiLvlLbl val="0"/>
      </c:catAx>
      <c:valAx>
        <c:axId val="143728000"/>
        <c:scaling>
          <c:orientation val="minMax"/>
        </c:scaling>
        <c:delete val="0"/>
        <c:axPos val="l"/>
        <c:majorGridlines/>
        <c:numFmt formatCode="0" sourceLinked="1"/>
        <c:majorTickMark val="out"/>
        <c:minorTickMark val="none"/>
        <c:tickLblPos val="nextTo"/>
        <c:crossAx val="143726464"/>
        <c:crosses val="autoZero"/>
        <c:crossBetween val="between"/>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200" b="1" i="0">
                <a:solidFill>
                  <a:srgbClr val="757575"/>
                </a:solidFill>
                <a:latin typeface="+mn-lt"/>
              </a:defRPr>
            </a:pPr>
            <a:r>
              <a:rPr lang="en-GB" sz="1200" b="1" i="0">
                <a:solidFill>
                  <a:srgbClr val="757575"/>
                </a:solidFill>
                <a:latin typeface="+mn-lt"/>
              </a:rPr>
              <a:t>Unit sales </a:t>
            </a:r>
          </a:p>
        </c:rich>
      </c:tx>
      <c:layout>
        <c:manualLayout>
          <c:xMode val="edge"/>
          <c:yMode val="edge"/>
          <c:x val="6.7084098810428122E-2"/>
          <c:y val="0"/>
        </c:manualLayout>
      </c:layout>
      <c:overlay val="0"/>
    </c:title>
    <c:autoTitleDeleted val="0"/>
    <c:plotArea>
      <c:layout>
        <c:manualLayout>
          <c:xMode val="edge"/>
          <c:yMode val="edge"/>
          <c:x val="5.7330177306181375E-2"/>
          <c:y val="9.6984578982845668E-2"/>
          <c:w val="0.91833596848478471"/>
          <c:h val="0.6644852105273239"/>
        </c:manualLayout>
      </c:layout>
      <c:lineChart>
        <c:grouping val="standard"/>
        <c:varyColors val="1"/>
        <c:ser>
          <c:idx val="0"/>
          <c:order val="0"/>
          <c:tx>
            <c:v>Retailer</c:v>
          </c:tx>
          <c:spPr>
            <a:ln cmpd="sng">
              <a:solidFill>
                <a:srgbClr val="4F81BD"/>
              </a:solidFill>
            </a:ln>
          </c:spPr>
          <c:marker>
            <c:symbol val="none"/>
          </c:marker>
          <c:val>
            <c:numRef>
              <c:f>'1'!$B$35:$M$35</c:f>
              <c:numCache>
                <c:formatCode>#,##0</c:formatCode>
                <c:ptCount val="12"/>
                <c:pt idx="0">
                  <c:v>4025.2983346207416</c:v>
                </c:pt>
                <c:pt idx="1">
                  <c:v>883.29833462074168</c:v>
                </c:pt>
                <c:pt idx="2">
                  <c:v>3891.4033307585169</c:v>
                </c:pt>
                <c:pt idx="3">
                  <c:v>3805.1933384829663</c:v>
                </c:pt>
                <c:pt idx="4">
                  <c:v>1623.0415759823429</c:v>
                </c:pt>
                <c:pt idx="5">
                  <c:v>3740.0415759823431</c:v>
                </c:pt>
                <c:pt idx="6">
                  <c:v>3452</c:v>
                </c:pt>
                <c:pt idx="7">
                  <c:v>2409.4555320336758</c:v>
                </c:pt>
                <c:pt idx="8">
                  <c:v>2214.7225575051662</c:v>
                </c:pt>
                <c:pt idx="9">
                  <c:v>3579</c:v>
                </c:pt>
                <c:pt idx="10">
                  <c:v>5339.1067811865478</c:v>
                </c:pt>
                <c:pt idx="11">
                  <c:v>5970.5966692414831</c:v>
                </c:pt>
              </c:numCache>
            </c:numRef>
          </c:val>
          <c:smooth val="0"/>
          <c:extLst>
            <c:ext xmlns:c16="http://schemas.microsoft.com/office/drawing/2014/chart" uri="{C3380CC4-5D6E-409C-BE32-E72D297353CC}">
              <c16:uniqueId val="{00000000-B101-4952-ADC8-30EBCACF6658}"/>
            </c:ext>
          </c:extLst>
        </c:ser>
        <c:ser>
          <c:idx val="1"/>
          <c:order val="1"/>
          <c:tx>
            <c:v>Wholesaler</c:v>
          </c:tx>
          <c:spPr>
            <a:ln cmpd="sng">
              <a:solidFill>
                <a:srgbClr val="C0504D"/>
              </a:solidFill>
            </a:ln>
          </c:spPr>
          <c:marker>
            <c:symbol val="none"/>
          </c:marker>
          <c:val>
            <c:numRef>
              <c:f>'1'!$B$36:$M$36</c:f>
              <c:numCache>
                <c:formatCode>#,##0</c:formatCode>
                <c:ptCount val="12"/>
                <c:pt idx="0">
                  <c:v>3800</c:v>
                </c:pt>
                <c:pt idx="1">
                  <c:v>3900</c:v>
                </c:pt>
                <c:pt idx="2">
                  <c:v>4000</c:v>
                </c:pt>
                <c:pt idx="3">
                  <c:v>4100</c:v>
                </c:pt>
                <c:pt idx="4">
                  <c:v>6200</c:v>
                </c:pt>
                <c:pt idx="5">
                  <c:v>2700</c:v>
                </c:pt>
                <c:pt idx="6">
                  <c:v>900</c:v>
                </c:pt>
                <c:pt idx="7">
                  <c:v>0</c:v>
                </c:pt>
                <c:pt idx="8">
                  <c:v>0</c:v>
                </c:pt>
                <c:pt idx="9">
                  <c:v>0</c:v>
                </c:pt>
                <c:pt idx="10">
                  <c:v>0</c:v>
                </c:pt>
                <c:pt idx="11">
                  <c:v>0</c:v>
                </c:pt>
              </c:numCache>
            </c:numRef>
          </c:val>
          <c:smooth val="0"/>
          <c:extLst>
            <c:ext xmlns:c16="http://schemas.microsoft.com/office/drawing/2014/chart" uri="{C3380CC4-5D6E-409C-BE32-E72D297353CC}">
              <c16:uniqueId val="{00000001-B101-4952-ADC8-30EBCACF6658}"/>
            </c:ext>
          </c:extLst>
        </c:ser>
        <c:ser>
          <c:idx val="2"/>
          <c:order val="2"/>
          <c:tx>
            <c:v>Distributor</c:v>
          </c:tx>
          <c:spPr>
            <a:ln cmpd="sng">
              <a:solidFill>
                <a:srgbClr val="9BBB59"/>
              </a:solidFill>
            </a:ln>
          </c:spPr>
          <c:marker>
            <c:symbol val="none"/>
          </c:marker>
          <c:val>
            <c:numRef>
              <c:f>'1'!$B$37:$M$37</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2-B101-4952-ADC8-30EBCACF6658}"/>
            </c:ext>
          </c:extLst>
        </c:ser>
        <c:ser>
          <c:idx val="3"/>
          <c:order val="3"/>
          <c:tx>
            <c:v>Factory</c:v>
          </c:tx>
          <c:spPr>
            <a:ln cmpd="sng">
              <a:solidFill>
                <a:srgbClr val="8064A2"/>
              </a:solidFill>
            </a:ln>
          </c:spPr>
          <c:marker>
            <c:symbol val="none"/>
          </c:marker>
          <c:val>
            <c:numRef>
              <c:f>'1'!$B$38:$M$38</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3-B101-4952-ADC8-30EBCACF6658}"/>
            </c:ext>
          </c:extLst>
        </c:ser>
        <c:dLbls>
          <c:showLegendKey val="0"/>
          <c:showVal val="0"/>
          <c:showCatName val="0"/>
          <c:showSerName val="0"/>
          <c:showPercent val="0"/>
          <c:showBubbleSize val="0"/>
        </c:dLbls>
        <c:smooth val="0"/>
        <c:axId val="143973760"/>
        <c:axId val="144180736"/>
      </c:lineChart>
      <c:catAx>
        <c:axId val="143973760"/>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44180736"/>
        <c:crosses val="autoZero"/>
        <c:auto val="1"/>
        <c:lblAlgn val="ctr"/>
        <c:lblOffset val="100"/>
        <c:noMultiLvlLbl val="1"/>
      </c:catAx>
      <c:valAx>
        <c:axId val="14418073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0" sourceLinked="1"/>
        <c:majorTickMark val="out"/>
        <c:minorTickMark val="none"/>
        <c:tickLblPos val="nextTo"/>
        <c:spPr>
          <a:ln/>
        </c:spPr>
        <c:txPr>
          <a:bodyPr/>
          <a:lstStyle/>
          <a:p>
            <a:pPr lvl="0">
              <a:defRPr b="1" i="0">
                <a:solidFill>
                  <a:srgbClr val="000000"/>
                </a:solidFill>
                <a:latin typeface="+mn-lt"/>
              </a:defRPr>
            </a:pPr>
            <a:endParaRPr lang="en-US"/>
          </a:p>
        </c:txPr>
        <c:crossAx val="143973760"/>
        <c:crosses val="autoZero"/>
        <c:crossBetween val="between"/>
      </c:valAx>
    </c:plotArea>
    <c:legend>
      <c:legendPos val="b"/>
      <c:layout>
        <c:manualLayout>
          <c:xMode val="edge"/>
          <c:yMode val="edge"/>
          <c:x val="2.257562711844692E-2"/>
          <c:y val="0.86793411578073298"/>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6"/>
    </a:solidFill>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200" b="1" i="0">
                <a:solidFill>
                  <a:srgbClr val="757575"/>
                </a:solidFill>
                <a:latin typeface="+mn-lt"/>
              </a:defRPr>
            </a:pPr>
            <a:r>
              <a:rPr lang="en-GB" sz="1200" b="1" i="0">
                <a:solidFill>
                  <a:srgbClr val="757575"/>
                </a:solidFill>
                <a:latin typeface="+mn-lt"/>
              </a:rPr>
              <a:t>Inventory / backlog</a:t>
            </a:r>
          </a:p>
        </c:rich>
      </c:tx>
      <c:layout>
        <c:manualLayout>
          <c:xMode val="edge"/>
          <c:yMode val="edge"/>
          <c:x val="7.4523718020298016E-2"/>
          <c:y val="0"/>
        </c:manualLayout>
      </c:layout>
      <c:overlay val="0"/>
    </c:title>
    <c:autoTitleDeleted val="0"/>
    <c:plotArea>
      <c:layout>
        <c:manualLayout>
          <c:xMode val="edge"/>
          <c:yMode val="edge"/>
          <c:x val="5.715765813562021E-2"/>
          <c:y val="0.1030613162278339"/>
          <c:w val="0.91858171359920227"/>
          <c:h val="0.73215994102142878"/>
        </c:manualLayout>
      </c:layout>
      <c:lineChart>
        <c:grouping val="standard"/>
        <c:varyColors val="1"/>
        <c:ser>
          <c:idx val="0"/>
          <c:order val="0"/>
          <c:tx>
            <c:v>Retailer</c:v>
          </c:tx>
          <c:spPr>
            <a:ln cmpd="sng">
              <a:solidFill>
                <a:srgbClr val="4F81BD"/>
              </a:solidFill>
            </a:ln>
          </c:spPr>
          <c:marker>
            <c:symbol val="none"/>
          </c:marker>
          <c:val>
            <c:numRef>
              <c:f>'1'!$B$47:$M$47</c:f>
              <c:numCache>
                <c:formatCode>#,##0</c:formatCode>
                <c:ptCount val="12"/>
                <c:pt idx="0">
                  <c:v>0</c:v>
                </c:pt>
                <c:pt idx="1">
                  <c:v>0</c:v>
                </c:pt>
                <c:pt idx="2">
                  <c:v>-2.8950038622247121</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C9A-4E9A-832D-195A0507F2D5}"/>
            </c:ext>
          </c:extLst>
        </c:ser>
        <c:ser>
          <c:idx val="1"/>
          <c:order val="1"/>
          <c:tx>
            <c:v>Wholesaler</c:v>
          </c:tx>
          <c:spPr>
            <a:ln cmpd="sng">
              <a:solidFill>
                <a:srgbClr val="C0504D"/>
              </a:solidFill>
            </a:ln>
          </c:spPr>
          <c:marker>
            <c:symbol val="none"/>
          </c:marker>
          <c:val>
            <c:numRef>
              <c:f>'1'!$B$48:$M$48</c:f>
              <c:numCache>
                <c:formatCode>#,##0</c:formatCode>
                <c:ptCount val="12"/>
                <c:pt idx="0">
                  <c:v>0</c:v>
                </c:pt>
                <c:pt idx="1">
                  <c:v>0</c:v>
                </c:pt>
                <c:pt idx="2">
                  <c:v>0</c:v>
                </c:pt>
                <c:pt idx="3">
                  <c:v>0</c:v>
                </c:pt>
                <c:pt idx="4">
                  <c:v>-1300</c:v>
                </c:pt>
                <c:pt idx="5">
                  <c:v>-3100</c:v>
                </c:pt>
                <c:pt idx="6">
                  <c:v>-6900</c:v>
                </c:pt>
                <c:pt idx="7">
                  <c:v>-14900</c:v>
                </c:pt>
                <c:pt idx="8">
                  <c:v>-19900</c:v>
                </c:pt>
                <c:pt idx="9">
                  <c:v>-23900</c:v>
                </c:pt>
                <c:pt idx="10">
                  <c:v>-26604.294528953265</c:v>
                </c:pt>
                <c:pt idx="11">
                  <c:v>-26604.294528953265</c:v>
                </c:pt>
              </c:numCache>
            </c:numRef>
          </c:val>
          <c:smooth val="0"/>
          <c:extLst>
            <c:ext xmlns:c16="http://schemas.microsoft.com/office/drawing/2014/chart" uri="{C3380CC4-5D6E-409C-BE32-E72D297353CC}">
              <c16:uniqueId val="{00000001-9C9A-4E9A-832D-195A0507F2D5}"/>
            </c:ext>
          </c:extLst>
        </c:ser>
        <c:ser>
          <c:idx val="2"/>
          <c:order val="2"/>
          <c:tx>
            <c:v>Distributor</c:v>
          </c:tx>
          <c:spPr>
            <a:ln cmpd="sng">
              <a:solidFill>
                <a:srgbClr val="9BBB59"/>
              </a:solidFill>
            </a:ln>
          </c:spPr>
          <c:marker>
            <c:symbol val="none"/>
          </c:marker>
          <c:val>
            <c:numRef>
              <c:f>'1'!$B$49:$M$49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9C9A-4E9A-832D-195A0507F2D5}"/>
            </c:ext>
          </c:extLst>
        </c:ser>
        <c:ser>
          <c:idx val="3"/>
          <c:order val="3"/>
          <c:tx>
            <c:v>Factory</c:v>
          </c:tx>
          <c:spPr>
            <a:ln cmpd="sng">
              <a:solidFill>
                <a:srgbClr val="8064A2"/>
              </a:solidFill>
            </a:ln>
          </c:spPr>
          <c:marker>
            <c:symbol val="none"/>
          </c:marker>
          <c:val>
            <c:numRef>
              <c:f>'1'!$B$50:$M$50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9C9A-4E9A-832D-195A0507F2D5}"/>
            </c:ext>
          </c:extLst>
        </c:ser>
        <c:dLbls>
          <c:showLegendKey val="0"/>
          <c:showVal val="0"/>
          <c:showCatName val="0"/>
          <c:showSerName val="0"/>
          <c:showPercent val="0"/>
          <c:showBubbleSize val="0"/>
        </c:dLbls>
        <c:smooth val="0"/>
        <c:axId val="144213888"/>
        <c:axId val="144224256"/>
      </c:lineChart>
      <c:catAx>
        <c:axId val="144213888"/>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44224256"/>
        <c:crosses val="autoZero"/>
        <c:auto val="1"/>
        <c:lblAlgn val="ctr"/>
        <c:lblOffset val="100"/>
        <c:noMultiLvlLbl val="1"/>
      </c:catAx>
      <c:valAx>
        <c:axId val="14422425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0" sourceLinked="1"/>
        <c:majorTickMark val="out"/>
        <c:minorTickMark val="none"/>
        <c:tickLblPos val="nextTo"/>
        <c:spPr>
          <a:ln/>
        </c:spPr>
        <c:txPr>
          <a:bodyPr/>
          <a:lstStyle/>
          <a:p>
            <a:pPr lvl="0">
              <a:defRPr b="1" i="0">
                <a:solidFill>
                  <a:srgbClr val="000000"/>
                </a:solidFill>
                <a:latin typeface="+mn-lt"/>
              </a:defRPr>
            </a:pPr>
            <a:endParaRPr lang="en-US"/>
          </a:p>
        </c:txPr>
        <c:crossAx val="144213888"/>
        <c:crosses val="autoZero"/>
        <c:crossBetween val="between"/>
      </c:valAx>
    </c:plotArea>
    <c:legend>
      <c:legendPos val="b"/>
      <c:layout>
        <c:manualLayout>
          <c:xMode val="edge"/>
          <c:yMode val="edge"/>
          <c:x val="2.9424832421943908E-2"/>
          <c:y val="0.85734213629375788"/>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2"/>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Share price</a:t>
            </a:r>
          </a:p>
        </c:rich>
      </c:tx>
      <c:layout>
        <c:manualLayout>
          <c:xMode val="edge"/>
          <c:yMode val="edge"/>
          <c:x val="2.8013779527559041E-2"/>
          <c:y val="0"/>
        </c:manualLayout>
      </c:layout>
      <c:overlay val="1"/>
    </c:title>
    <c:autoTitleDeleted val="0"/>
    <c:plotArea>
      <c:layout>
        <c:manualLayout>
          <c:layoutTarget val="inner"/>
          <c:xMode val="edge"/>
          <c:yMode val="edge"/>
          <c:x val="0.14789129483814523"/>
          <c:y val="0.16251166520851559"/>
          <c:w val="0.82642738407699023"/>
          <c:h val="0.72150845727617385"/>
        </c:manualLayout>
      </c:layout>
      <c:lineChart>
        <c:grouping val="standard"/>
        <c:varyColors val="0"/>
        <c:ser>
          <c:idx val="0"/>
          <c:order val="0"/>
          <c:tx>
            <c:strRef>
              <c:f>SUMMARY!$C$52</c:f>
              <c:strCache>
                <c:ptCount val="1"/>
                <c:pt idx="0">
                  <c:v>R1</c:v>
                </c:pt>
              </c:strCache>
            </c:strRef>
          </c:tx>
          <c:spPr>
            <a:ln w="57150">
              <a:prstDash val="sysDot"/>
            </a:ln>
          </c:spPr>
          <c:marker>
            <c:symbol val="none"/>
          </c:marker>
          <c:cat>
            <c:numRef>
              <c:f>SUMMARY!$D$51:$O$51</c:f>
              <c:numCache>
                <c:formatCode>General_)</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SUMMARY!$D$52:$O$52</c:f>
              <c:numCache>
                <c:formatCode>_("$"* #,##0.00_);_("$"* \(#,##0.00\);_("$"* "-"??_);_(@_)</c:formatCode>
                <c:ptCount val="12"/>
                <c:pt idx="0">
                  <c:v>94.076629986773014</c:v>
                </c:pt>
                <c:pt idx="1">
                  <c:v>56.44597799206381</c:v>
                </c:pt>
                <c:pt idx="2">
                  <c:v>62.500012912159491</c:v>
                </c:pt>
                <c:pt idx="3">
                  <c:v>57.301436377756154</c:v>
                </c:pt>
                <c:pt idx="4">
                  <c:v>34.380861826653693</c:v>
                </c:pt>
                <c:pt idx="5">
                  <c:v>72.816874205246052</c:v>
                </c:pt>
                <c:pt idx="6">
                  <c:v>87.358558038704928</c:v>
                </c:pt>
                <c:pt idx="7">
                  <c:v>110.7058812195385</c:v>
                </c:pt>
                <c:pt idx="8">
                  <c:v>104.48585625275365</c:v>
                </c:pt>
                <c:pt idx="9">
                  <c:v>96.887159541276205</c:v>
                </c:pt>
                <c:pt idx="10">
                  <c:v>117.3514826038992</c:v>
                </c:pt>
                <c:pt idx="11">
                  <c:v>136.78275728159713</c:v>
                </c:pt>
              </c:numCache>
            </c:numRef>
          </c:val>
          <c:smooth val="0"/>
          <c:extLst>
            <c:ext xmlns:c16="http://schemas.microsoft.com/office/drawing/2014/chart" uri="{C3380CC4-5D6E-409C-BE32-E72D297353CC}">
              <c16:uniqueId val="{00000000-D993-471D-A3D8-450F9B4A74DA}"/>
            </c:ext>
          </c:extLst>
        </c:ser>
        <c:ser>
          <c:idx val="1"/>
          <c:order val="1"/>
          <c:tx>
            <c:strRef>
              <c:f>SUMMARY!$C$53</c:f>
              <c:strCache>
                <c:ptCount val="1"/>
                <c:pt idx="0">
                  <c:v>R2</c:v>
                </c:pt>
              </c:strCache>
            </c:strRef>
          </c:tx>
          <c:spPr>
            <a:ln w="57150">
              <a:prstDash val="sysDash"/>
            </a:ln>
          </c:spPr>
          <c:marker>
            <c:symbol val="none"/>
          </c:marker>
          <c:cat>
            <c:numRef>
              <c:f>SUMMARY!$D$51:$O$51</c:f>
              <c:numCache>
                <c:formatCode>General_)</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SUMMARY!$D$53:$O$53</c:f>
              <c:numCache>
                <c:formatCode>_("$"* #,##0.00_);_("$"* \(#,##0.00\);_("$"* "-"??_);_(@_)</c:formatCode>
                <c:ptCount val="12"/>
                <c:pt idx="0">
                  <c:v>94.074854941882464</c:v>
                </c:pt>
                <c:pt idx="1">
                  <c:v>56.444912965129475</c:v>
                </c:pt>
                <c:pt idx="2">
                  <c:v>67.807095100005228</c:v>
                </c:pt>
                <c:pt idx="3">
                  <c:v>74.970015099066131</c:v>
                </c:pt>
                <c:pt idx="4">
                  <c:v>61.607927628586786</c:v>
                </c:pt>
                <c:pt idx="5">
                  <c:v>124.12032813861028</c:v>
                </c:pt>
                <c:pt idx="6">
                  <c:v>125.23309989770804</c:v>
                </c:pt>
                <c:pt idx="7">
                  <c:v>145.56754086776419</c:v>
                </c:pt>
                <c:pt idx="8">
                  <c:v>128.11097517733265</c:v>
                </c:pt>
                <c:pt idx="9">
                  <c:v>118.5719347315394</c:v>
                </c:pt>
                <c:pt idx="10">
                  <c:v>109.9487335487961</c:v>
                </c:pt>
                <c:pt idx="11">
                  <c:v>87.203173921571207</c:v>
                </c:pt>
              </c:numCache>
            </c:numRef>
          </c:val>
          <c:smooth val="0"/>
          <c:extLst>
            <c:ext xmlns:c16="http://schemas.microsoft.com/office/drawing/2014/chart" uri="{C3380CC4-5D6E-409C-BE32-E72D297353CC}">
              <c16:uniqueId val="{00000001-D993-471D-A3D8-450F9B4A74DA}"/>
            </c:ext>
          </c:extLst>
        </c:ser>
        <c:dLbls>
          <c:showLegendKey val="0"/>
          <c:showVal val="0"/>
          <c:showCatName val="0"/>
          <c:showSerName val="0"/>
          <c:showPercent val="0"/>
          <c:showBubbleSize val="0"/>
        </c:dLbls>
        <c:smooth val="0"/>
        <c:axId val="180654080"/>
        <c:axId val="180655616"/>
      </c:lineChart>
      <c:catAx>
        <c:axId val="180654080"/>
        <c:scaling>
          <c:orientation val="minMax"/>
        </c:scaling>
        <c:delete val="0"/>
        <c:axPos val="b"/>
        <c:numFmt formatCode="General_)" sourceLinked="1"/>
        <c:majorTickMark val="out"/>
        <c:minorTickMark val="none"/>
        <c:tickLblPos val="nextTo"/>
        <c:crossAx val="180655616"/>
        <c:crosses val="autoZero"/>
        <c:auto val="1"/>
        <c:lblAlgn val="ctr"/>
        <c:lblOffset val="100"/>
        <c:noMultiLvlLbl val="0"/>
      </c:catAx>
      <c:valAx>
        <c:axId val="180655616"/>
        <c:scaling>
          <c:orientation val="minMax"/>
        </c:scaling>
        <c:delete val="0"/>
        <c:axPos val="l"/>
        <c:numFmt formatCode="_(&quot;$&quot;* #,##0.00_);_(&quot;$&quot;* \(#,##0.00\);_(&quot;$&quot;* &quot;-&quot;??_);_(@_)" sourceLinked="1"/>
        <c:majorTickMark val="out"/>
        <c:minorTickMark val="none"/>
        <c:tickLblPos val="nextTo"/>
        <c:crossAx val="180654080"/>
        <c:crosses val="autoZero"/>
        <c:crossBetween val="between"/>
      </c:valAx>
    </c:plotArea>
    <c:legend>
      <c:legendPos val="r"/>
      <c:layout>
        <c:manualLayout>
          <c:xMode val="edge"/>
          <c:yMode val="edge"/>
          <c:x val="0.38265201224846901"/>
          <c:y val="1.8134660250801987E-2"/>
          <c:w val="0.61179243219597546"/>
          <c:h val="0.12113808690580344"/>
        </c:manualLayout>
      </c:layout>
      <c:overlay val="0"/>
      <c:txPr>
        <a:bodyPr/>
        <a:lstStyle/>
        <a:p>
          <a:pPr>
            <a:defRPr b="1"/>
          </a:pPr>
          <a:endParaRPr lang="en-US"/>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200" b="1" i="0">
                <a:solidFill>
                  <a:srgbClr val="757575"/>
                </a:solidFill>
                <a:latin typeface="+mn-lt"/>
              </a:defRPr>
            </a:pPr>
            <a:r>
              <a:rPr lang="en-GB" sz="1200" b="1" i="0">
                <a:solidFill>
                  <a:srgbClr val="757575"/>
                </a:solidFill>
                <a:latin typeface="+mn-lt"/>
              </a:rPr>
              <a:t>Inventory costs</a:t>
            </a:r>
          </a:p>
        </c:rich>
      </c:tx>
      <c:layout>
        <c:manualLayout>
          <c:xMode val="edge"/>
          <c:yMode val="edge"/>
          <c:x val="0.12284444444444445"/>
          <c:y val="0"/>
        </c:manualLayout>
      </c:layout>
      <c:overlay val="0"/>
    </c:title>
    <c:autoTitleDeleted val="0"/>
    <c:plotArea>
      <c:layout>
        <c:manualLayout>
          <c:xMode val="edge"/>
          <c:yMode val="edge"/>
          <c:x val="0.16598419040694562"/>
          <c:y val="0.11631214640159297"/>
          <c:w val="0.8685758530183727"/>
          <c:h val="0.62226195149102559"/>
        </c:manualLayout>
      </c:layout>
      <c:lineChart>
        <c:grouping val="standard"/>
        <c:varyColors val="1"/>
        <c:ser>
          <c:idx val="0"/>
          <c:order val="0"/>
          <c:tx>
            <c:v>Retailer</c:v>
          </c:tx>
          <c:spPr>
            <a:ln cmpd="sng">
              <a:solidFill>
                <a:srgbClr val="4F81BD"/>
              </a:solidFill>
            </a:ln>
          </c:spPr>
          <c:marker>
            <c:symbol val="none"/>
          </c:marker>
          <c:val>
            <c:numRef>
              <c:f>'1'!$B$74:$M$74</c:f>
              <c:numCache>
                <c:formatCode>_("$"* #,##0.00_);_("$"* \(#,##0.00\);_("$"* "-"??_);_(@_)</c:formatCode>
                <c:ptCount val="12"/>
                <c:pt idx="0">
                  <c:v>50000</c:v>
                </c:pt>
                <c:pt idx="1">
                  <c:v>29873.508326896292</c:v>
                </c:pt>
                <c:pt idx="2">
                  <c:v>44457.016653792583</c:v>
                </c:pt>
                <c:pt idx="3">
                  <c:v>44485.524980688875</c:v>
                </c:pt>
                <c:pt idx="4">
                  <c:v>45459.558288274042</c:v>
                </c:pt>
                <c:pt idx="5">
                  <c:v>57844.350408362327</c:v>
                </c:pt>
                <c:pt idx="6">
                  <c:v>76644.142528450611</c:v>
                </c:pt>
                <c:pt idx="7">
                  <c:v>81884.142528450611</c:v>
                </c:pt>
                <c:pt idx="8">
                  <c:v>93336.864868282224</c:v>
                </c:pt>
                <c:pt idx="9">
                  <c:v>122263.25208075639</c:v>
                </c:pt>
                <c:pt idx="10">
                  <c:v>129368.25208075639</c:v>
                </c:pt>
                <c:pt idx="11">
                  <c:v>97672.718174823662</c:v>
                </c:pt>
              </c:numCache>
            </c:numRef>
          </c:val>
          <c:smooth val="0"/>
          <c:extLst>
            <c:ext xmlns:c16="http://schemas.microsoft.com/office/drawing/2014/chart" uri="{C3380CC4-5D6E-409C-BE32-E72D297353CC}">
              <c16:uniqueId val="{00000000-06BD-4080-83B8-C2B6F1A394B1}"/>
            </c:ext>
          </c:extLst>
        </c:ser>
        <c:ser>
          <c:idx val="1"/>
          <c:order val="1"/>
          <c:tx>
            <c:v>Wholesaler</c:v>
          </c:tx>
          <c:spPr>
            <a:ln cmpd="sng">
              <a:solidFill>
                <a:srgbClr val="C0504D"/>
              </a:solidFill>
            </a:ln>
          </c:spPr>
          <c:marker>
            <c:symbol val="none"/>
          </c:marker>
          <c:val>
            <c:numRef>
              <c:f>'1'!$B$75:$M$75</c:f>
              <c:numCache>
                <c:formatCode>_("$"* #,##0.00_);_("$"* \(#,##0.00\);_("$"* "-"??_);_(@_)</c:formatCode>
                <c:ptCount val="12"/>
                <c:pt idx="0">
                  <c:v>35000</c:v>
                </c:pt>
                <c:pt idx="1">
                  <c:v>27400</c:v>
                </c:pt>
                <c:pt idx="2">
                  <c:v>27600</c:v>
                </c:pt>
                <c:pt idx="3">
                  <c:v>27600</c:v>
                </c:pt>
                <c:pt idx="4">
                  <c:v>27400</c:v>
                </c:pt>
                <c:pt idx="5">
                  <c:v>20400</c:v>
                </c:pt>
                <c:pt idx="6">
                  <c:v>16800</c:v>
                </c:pt>
                <c:pt idx="7">
                  <c:v>15000</c:v>
                </c:pt>
                <c:pt idx="8">
                  <c:v>15000</c:v>
                </c:pt>
                <c:pt idx="9">
                  <c:v>15000</c:v>
                </c:pt>
                <c:pt idx="10">
                  <c:v>15000</c:v>
                </c:pt>
                <c:pt idx="11">
                  <c:v>15000</c:v>
                </c:pt>
              </c:numCache>
            </c:numRef>
          </c:val>
          <c:smooth val="0"/>
          <c:extLst>
            <c:ext xmlns:c16="http://schemas.microsoft.com/office/drawing/2014/chart" uri="{C3380CC4-5D6E-409C-BE32-E72D297353CC}">
              <c16:uniqueId val="{00000001-06BD-4080-83B8-C2B6F1A394B1}"/>
            </c:ext>
          </c:extLst>
        </c:ser>
        <c:ser>
          <c:idx val="2"/>
          <c:order val="2"/>
          <c:tx>
            <c:v>Distributor</c:v>
          </c:tx>
          <c:spPr>
            <a:ln cmpd="sng">
              <a:solidFill>
                <a:srgbClr val="9BBB59"/>
              </a:solidFill>
            </a:ln>
          </c:spPr>
          <c:marker>
            <c:symbol val="none"/>
          </c:marker>
          <c:val>
            <c:numRef>
              <c:f>'1'!$B$76:$M$76</c:f>
              <c:numCache>
                <c:formatCode>_("$"* #,##0.00_);_("$"* \(#,##0.00\);_("$"* "-"??_);_(@_)</c:formatCode>
                <c:ptCount val="12"/>
                <c:pt idx="0">
                  <c:v>35000</c:v>
                </c:pt>
                <c:pt idx="1">
                  <c:v>27000</c:v>
                </c:pt>
                <c:pt idx="2">
                  <c:v>27000</c:v>
                </c:pt>
                <c:pt idx="3">
                  <c:v>27000</c:v>
                </c:pt>
                <c:pt idx="4">
                  <c:v>27000</c:v>
                </c:pt>
                <c:pt idx="5">
                  <c:v>27000</c:v>
                </c:pt>
                <c:pt idx="6">
                  <c:v>27000</c:v>
                </c:pt>
                <c:pt idx="7">
                  <c:v>29000</c:v>
                </c:pt>
                <c:pt idx="8">
                  <c:v>29000</c:v>
                </c:pt>
                <c:pt idx="9">
                  <c:v>29000</c:v>
                </c:pt>
                <c:pt idx="10">
                  <c:v>29000</c:v>
                </c:pt>
                <c:pt idx="11">
                  <c:v>29000</c:v>
                </c:pt>
              </c:numCache>
            </c:numRef>
          </c:val>
          <c:smooth val="0"/>
          <c:extLst>
            <c:ext xmlns:c16="http://schemas.microsoft.com/office/drawing/2014/chart" uri="{C3380CC4-5D6E-409C-BE32-E72D297353CC}">
              <c16:uniqueId val="{00000002-06BD-4080-83B8-C2B6F1A394B1}"/>
            </c:ext>
          </c:extLst>
        </c:ser>
        <c:ser>
          <c:idx val="3"/>
          <c:order val="3"/>
          <c:tx>
            <c:v>Factory</c:v>
          </c:tx>
          <c:spPr>
            <a:ln cmpd="sng">
              <a:solidFill>
                <a:srgbClr val="8064A2"/>
              </a:solidFill>
            </a:ln>
          </c:spPr>
          <c:marker>
            <c:symbol val="none"/>
          </c:marker>
          <c:val>
            <c:numRef>
              <c:f>'1'!$B$77:$M$77</c:f>
              <c:numCache>
                <c:formatCode>_("$"* #,##0.00_);_("$"* \(#,##0.00\);_("$"* "-"??_);_(@_)</c:formatCode>
                <c:ptCount val="12"/>
                <c:pt idx="0">
                  <c:v>20000</c:v>
                </c:pt>
                <c:pt idx="1">
                  <c:v>16000</c:v>
                </c:pt>
                <c:pt idx="2">
                  <c:v>16000</c:v>
                </c:pt>
                <c:pt idx="3">
                  <c:v>16000</c:v>
                </c:pt>
                <c:pt idx="4">
                  <c:v>16000</c:v>
                </c:pt>
                <c:pt idx="5">
                  <c:v>16000</c:v>
                </c:pt>
                <c:pt idx="6">
                  <c:v>16000</c:v>
                </c:pt>
                <c:pt idx="7">
                  <c:v>17000</c:v>
                </c:pt>
                <c:pt idx="8">
                  <c:v>17000</c:v>
                </c:pt>
                <c:pt idx="9">
                  <c:v>17000</c:v>
                </c:pt>
                <c:pt idx="10">
                  <c:v>17000</c:v>
                </c:pt>
                <c:pt idx="11">
                  <c:v>17000</c:v>
                </c:pt>
              </c:numCache>
            </c:numRef>
          </c:val>
          <c:smooth val="0"/>
          <c:extLst>
            <c:ext xmlns:c16="http://schemas.microsoft.com/office/drawing/2014/chart" uri="{C3380CC4-5D6E-409C-BE32-E72D297353CC}">
              <c16:uniqueId val="{00000003-06BD-4080-83B8-C2B6F1A394B1}"/>
            </c:ext>
          </c:extLst>
        </c:ser>
        <c:dLbls>
          <c:showLegendKey val="0"/>
          <c:showVal val="0"/>
          <c:showCatName val="0"/>
          <c:showSerName val="0"/>
          <c:showPercent val="0"/>
          <c:showBubbleSize val="0"/>
        </c:dLbls>
        <c:smooth val="0"/>
        <c:axId val="144314752"/>
        <c:axId val="144316672"/>
      </c:lineChart>
      <c:catAx>
        <c:axId val="144314752"/>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44316672"/>
        <c:crosses val="autoZero"/>
        <c:auto val="1"/>
        <c:lblAlgn val="ctr"/>
        <c:lblOffset val="100"/>
        <c:noMultiLvlLbl val="1"/>
      </c:catAx>
      <c:valAx>
        <c:axId val="14431667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_(&quot;$&quot;* #,##0.00_);_(&quot;$&quot;* \(#,##0.00\);_(&quot;$&quot;* &quot;-&quot;??_);_(@_)" sourceLinked="1"/>
        <c:majorTickMark val="out"/>
        <c:minorTickMark val="none"/>
        <c:tickLblPos val="nextTo"/>
        <c:spPr>
          <a:ln/>
        </c:spPr>
        <c:txPr>
          <a:bodyPr/>
          <a:lstStyle/>
          <a:p>
            <a:pPr lvl="0">
              <a:defRPr b="1" i="0">
                <a:solidFill>
                  <a:srgbClr val="000000"/>
                </a:solidFill>
                <a:latin typeface="+mn-lt"/>
              </a:defRPr>
            </a:pPr>
            <a:endParaRPr lang="en-US"/>
          </a:p>
        </c:txPr>
        <c:crossAx val="144314752"/>
        <c:crosses val="autoZero"/>
        <c:crossBetween val="between"/>
      </c:valAx>
    </c:plotArea>
    <c:legend>
      <c:legendPos val="b"/>
      <c:layout>
        <c:manualLayout>
          <c:xMode val="edge"/>
          <c:yMode val="edge"/>
          <c:x val="2.4239474851631592E-2"/>
          <c:y val="0.85864696386627914"/>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4"/>
    </a:solidFill>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200" b="1" i="0">
                <a:solidFill>
                  <a:srgbClr val="757575"/>
                </a:solidFill>
                <a:latin typeface="+mn-lt"/>
              </a:defRPr>
            </a:pPr>
            <a:r>
              <a:rPr lang="en-GB" sz="1200" b="1" i="0">
                <a:solidFill>
                  <a:srgbClr val="757575"/>
                </a:solidFill>
                <a:latin typeface="+mn-lt"/>
              </a:rPr>
              <a:t>Placed orders</a:t>
            </a:r>
          </a:p>
        </c:rich>
      </c:tx>
      <c:layout>
        <c:manualLayout>
          <c:xMode val="edge"/>
          <c:yMode val="edge"/>
          <c:x val="0.10946090349303489"/>
          <c:y val="0"/>
        </c:manualLayout>
      </c:layout>
      <c:overlay val="0"/>
    </c:title>
    <c:autoTitleDeleted val="0"/>
    <c:plotArea>
      <c:layout>
        <c:manualLayout>
          <c:xMode val="edge"/>
          <c:yMode val="edge"/>
          <c:x val="9.071560456352154E-2"/>
          <c:y val="9.8599360770961889E-2"/>
          <c:w val="0.87078006142502418"/>
          <c:h val="0.65205568900808097"/>
        </c:manualLayout>
      </c:layout>
      <c:lineChart>
        <c:grouping val="standard"/>
        <c:varyColors val="1"/>
        <c:ser>
          <c:idx val="0"/>
          <c:order val="0"/>
          <c:tx>
            <c:v>Retailer</c:v>
          </c:tx>
          <c:spPr>
            <a:ln cmpd="sng">
              <a:solidFill>
                <a:srgbClr val="4F81BD"/>
              </a:solidFill>
            </a:ln>
          </c:spPr>
          <c:marker>
            <c:symbol val="none"/>
          </c:marker>
          <c:val>
            <c:numRef>
              <c:f>'1'!$B$17:$M$17</c:f>
              <c:numCache>
                <c:formatCode>#,##0</c:formatCode>
                <c:ptCount val="12"/>
                <c:pt idx="0">
                  <c:v>3800</c:v>
                </c:pt>
                <c:pt idx="1">
                  <c:v>3900</c:v>
                </c:pt>
                <c:pt idx="2">
                  <c:v>4000</c:v>
                </c:pt>
                <c:pt idx="3">
                  <c:v>4100</c:v>
                </c:pt>
                <c:pt idx="4">
                  <c:v>7500</c:v>
                </c:pt>
                <c:pt idx="5">
                  <c:v>4500</c:v>
                </c:pt>
                <c:pt idx="6">
                  <c:v>4700</c:v>
                </c:pt>
                <c:pt idx="7">
                  <c:v>8000</c:v>
                </c:pt>
                <c:pt idx="8">
                  <c:v>5000</c:v>
                </c:pt>
                <c:pt idx="9">
                  <c:v>4000</c:v>
                </c:pt>
                <c:pt idx="10">
                  <c:v>2704.2945289532636</c:v>
                </c:pt>
                <c:pt idx="11">
                  <c:v>0</c:v>
                </c:pt>
              </c:numCache>
            </c:numRef>
          </c:val>
          <c:smooth val="0"/>
          <c:extLst>
            <c:ext xmlns:c16="http://schemas.microsoft.com/office/drawing/2014/chart" uri="{C3380CC4-5D6E-409C-BE32-E72D297353CC}">
              <c16:uniqueId val="{00000000-20C8-43C3-B6E8-F3D5DAEE73B1}"/>
            </c:ext>
          </c:extLst>
        </c:ser>
        <c:ser>
          <c:idx val="1"/>
          <c:order val="1"/>
          <c:tx>
            <c:v>Wholesaler</c:v>
          </c:tx>
          <c:spPr>
            <a:ln cmpd="sng">
              <a:solidFill>
                <a:srgbClr val="C0504D"/>
              </a:solidFill>
            </a:ln>
          </c:spPr>
          <c:marker>
            <c:symbol val="none"/>
          </c:marker>
          <c:val>
            <c:numRef>
              <c:f>'1'!$B$18:$M$18</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1-20C8-43C3-B6E8-F3D5DAEE73B1}"/>
            </c:ext>
          </c:extLst>
        </c:ser>
        <c:ser>
          <c:idx val="2"/>
          <c:order val="2"/>
          <c:tx>
            <c:v>Distributor</c:v>
          </c:tx>
          <c:spPr>
            <a:ln cmpd="sng">
              <a:solidFill>
                <a:srgbClr val="9BBB59"/>
              </a:solidFill>
            </a:ln>
          </c:spPr>
          <c:marker>
            <c:symbol val="none"/>
          </c:marker>
          <c:val>
            <c:numRef>
              <c:f>'1'!$B$19:$M$19</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2-20C8-43C3-B6E8-F3D5DAEE73B1}"/>
            </c:ext>
          </c:extLst>
        </c:ser>
        <c:ser>
          <c:idx val="3"/>
          <c:order val="3"/>
          <c:tx>
            <c:v>Factory</c:v>
          </c:tx>
          <c:spPr>
            <a:ln cmpd="sng">
              <a:solidFill>
                <a:srgbClr val="8064A2"/>
              </a:solidFill>
            </a:ln>
          </c:spPr>
          <c:marker>
            <c:symbol val="none"/>
          </c:marker>
          <c:val>
            <c:numRef>
              <c:f>'1'!$B$20:$M$20</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3-20C8-43C3-B6E8-F3D5DAEE73B1}"/>
            </c:ext>
          </c:extLst>
        </c:ser>
        <c:dLbls>
          <c:showLegendKey val="0"/>
          <c:showVal val="0"/>
          <c:showCatName val="0"/>
          <c:showSerName val="0"/>
          <c:showPercent val="0"/>
          <c:showBubbleSize val="0"/>
        </c:dLbls>
        <c:smooth val="0"/>
        <c:axId val="144349824"/>
        <c:axId val="144356096"/>
      </c:lineChart>
      <c:catAx>
        <c:axId val="144349824"/>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44356096"/>
        <c:crosses val="autoZero"/>
        <c:auto val="1"/>
        <c:lblAlgn val="ctr"/>
        <c:lblOffset val="100"/>
        <c:noMultiLvlLbl val="1"/>
      </c:catAx>
      <c:valAx>
        <c:axId val="14435609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0" sourceLinked="1"/>
        <c:majorTickMark val="out"/>
        <c:minorTickMark val="none"/>
        <c:tickLblPos val="nextTo"/>
        <c:spPr>
          <a:ln/>
        </c:spPr>
        <c:txPr>
          <a:bodyPr/>
          <a:lstStyle/>
          <a:p>
            <a:pPr lvl="0">
              <a:defRPr b="1" i="0">
                <a:solidFill>
                  <a:srgbClr val="000000"/>
                </a:solidFill>
                <a:latin typeface="+mn-lt"/>
              </a:defRPr>
            </a:pPr>
            <a:endParaRPr lang="en-US"/>
          </a:p>
        </c:txPr>
        <c:crossAx val="144349824"/>
        <c:crosses val="autoZero"/>
        <c:crossBetween val="between"/>
      </c:valAx>
    </c:plotArea>
    <c:legend>
      <c:legendPos val="b"/>
      <c:layout>
        <c:manualLayout>
          <c:xMode val="edge"/>
          <c:yMode val="edge"/>
          <c:x val="4.9999958656763765E-2"/>
          <c:y val="0.84887163157464363"/>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5"/>
    </a:solidFill>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000" b="1" i="0">
                <a:solidFill>
                  <a:srgbClr val="757575"/>
                </a:solidFill>
                <a:latin typeface="+mn-lt"/>
              </a:defRPr>
            </a:pPr>
            <a:r>
              <a:rPr lang="en-GB" sz="1000" b="1" i="0">
                <a:solidFill>
                  <a:srgbClr val="757575"/>
                </a:solidFill>
                <a:latin typeface="+mn-lt"/>
              </a:rPr>
              <a:t>Market share by sales</a:t>
            </a:r>
          </a:p>
        </c:rich>
      </c:tx>
      <c:layout>
        <c:manualLayout>
          <c:xMode val="edge"/>
          <c:yMode val="edge"/>
          <c:x val="0.25630845000814623"/>
          <c:y val="0"/>
        </c:manualLayout>
      </c:layout>
      <c:overlay val="0"/>
    </c:title>
    <c:autoTitleDeleted val="0"/>
    <c:plotArea>
      <c:layout/>
      <c:pieChart>
        <c:varyColors val="1"/>
        <c:ser>
          <c:idx val="0"/>
          <c:order val="0"/>
          <c:dPt>
            <c:idx val="0"/>
            <c:bubble3D val="0"/>
            <c:spPr>
              <a:solidFill>
                <a:srgbClr val="4F81BD"/>
              </a:solidFill>
            </c:spPr>
            <c:extLst>
              <c:ext xmlns:c16="http://schemas.microsoft.com/office/drawing/2014/chart" uri="{C3380CC4-5D6E-409C-BE32-E72D297353CC}">
                <c16:uniqueId val="{00000001-4F8A-460A-9512-D39B72E62415}"/>
              </c:ext>
            </c:extLst>
          </c:dPt>
          <c:dPt>
            <c:idx val="1"/>
            <c:bubble3D val="0"/>
            <c:spPr>
              <a:solidFill>
                <a:srgbClr val="C0504D"/>
              </a:solidFill>
            </c:spPr>
            <c:extLst>
              <c:ext xmlns:c16="http://schemas.microsoft.com/office/drawing/2014/chart" uri="{C3380CC4-5D6E-409C-BE32-E72D297353CC}">
                <c16:uniqueId val="{00000003-4F8A-460A-9512-D39B72E62415}"/>
              </c:ext>
            </c:extLst>
          </c:dPt>
          <c:dPt>
            <c:idx val="2"/>
            <c:bubble3D val="0"/>
            <c:spPr>
              <a:solidFill>
                <a:srgbClr val="9BBB59"/>
              </a:solidFill>
            </c:spPr>
            <c:extLst>
              <c:ext xmlns:c16="http://schemas.microsoft.com/office/drawing/2014/chart" uri="{C3380CC4-5D6E-409C-BE32-E72D297353CC}">
                <c16:uniqueId val="{00000005-4F8A-460A-9512-D39B72E62415}"/>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'1'!$Q$128:$Q$130</c:f>
              <c:strCache>
                <c:ptCount val="3"/>
                <c:pt idx="0">
                  <c:v>Market share Retailer ONE</c:v>
                </c:pt>
                <c:pt idx="1">
                  <c:v>Market share Retailer TWO</c:v>
                </c:pt>
                <c:pt idx="2">
                  <c:v>Market share others</c:v>
                </c:pt>
              </c:strCache>
            </c:strRef>
          </c:cat>
          <c:val>
            <c:numRef>
              <c:f>'1'!$R$128:$R$130</c:f>
              <c:numCache>
                <c:formatCode>0.0%</c:formatCode>
                <c:ptCount val="3"/>
                <c:pt idx="0">
                  <c:v>0.47632347643493889</c:v>
                </c:pt>
                <c:pt idx="1">
                  <c:v>0.4512535436392342</c:v>
                </c:pt>
                <c:pt idx="2">
                  <c:v>7.2422979925826914E-2</c:v>
                </c:pt>
              </c:numCache>
            </c:numRef>
          </c:val>
          <c:extLst>
            <c:ext xmlns:c16="http://schemas.microsoft.com/office/drawing/2014/chart" uri="{C3380CC4-5D6E-409C-BE32-E72D297353CC}">
              <c16:uniqueId val="{00000006-4F8A-460A-9512-D39B72E62415}"/>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800" b="1"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200" b="1" i="0">
                <a:solidFill>
                  <a:srgbClr val="757575"/>
                </a:solidFill>
                <a:latin typeface="+mn-lt"/>
              </a:defRPr>
            </a:pPr>
            <a:r>
              <a:rPr lang="en-GB" sz="1200" b="1" i="0">
                <a:solidFill>
                  <a:srgbClr val="757575"/>
                </a:solidFill>
                <a:latin typeface="+mn-lt"/>
              </a:rPr>
              <a:t>Unit sales </a:t>
            </a:r>
          </a:p>
        </c:rich>
      </c:tx>
      <c:layout>
        <c:manualLayout>
          <c:xMode val="edge"/>
          <c:yMode val="edge"/>
          <c:x val="6.7084098810428122E-2"/>
          <c:y val="0"/>
        </c:manualLayout>
      </c:layout>
      <c:overlay val="0"/>
    </c:title>
    <c:autoTitleDeleted val="0"/>
    <c:plotArea>
      <c:layout>
        <c:manualLayout>
          <c:xMode val="edge"/>
          <c:yMode val="edge"/>
          <c:x val="5.7330177306181375E-2"/>
          <c:y val="9.6984578982845668E-2"/>
          <c:w val="0.91833596848478471"/>
          <c:h val="0.6644852105273239"/>
        </c:manualLayout>
      </c:layout>
      <c:lineChart>
        <c:grouping val="standard"/>
        <c:varyColors val="1"/>
        <c:ser>
          <c:idx val="0"/>
          <c:order val="0"/>
          <c:tx>
            <c:v>Retailer</c:v>
          </c:tx>
          <c:spPr>
            <a:ln cmpd="sng">
              <a:solidFill>
                <a:srgbClr val="4F81BD"/>
              </a:solidFill>
            </a:ln>
          </c:spPr>
          <c:marker>
            <c:symbol val="none"/>
          </c:marker>
          <c:val>
            <c:numRef>
              <c:f>'2'!$B$35:$M$35</c:f>
              <c:numCache>
                <c:formatCode>#,##0</c:formatCode>
                <c:ptCount val="12"/>
                <c:pt idx="0">
                  <c:v>3358</c:v>
                </c:pt>
                <c:pt idx="1">
                  <c:v>296</c:v>
                </c:pt>
                <c:pt idx="2">
                  <c:v>3427</c:v>
                </c:pt>
                <c:pt idx="3">
                  <c:v>3455</c:v>
                </c:pt>
                <c:pt idx="4">
                  <c:v>4914</c:v>
                </c:pt>
                <c:pt idx="5">
                  <c:v>3751</c:v>
                </c:pt>
                <c:pt idx="6">
                  <c:v>3672</c:v>
                </c:pt>
                <c:pt idx="7">
                  <c:v>6097</c:v>
                </c:pt>
                <c:pt idx="8">
                  <c:v>2667</c:v>
                </c:pt>
                <c:pt idx="9">
                  <c:v>3039</c:v>
                </c:pt>
                <c:pt idx="10">
                  <c:v>3324</c:v>
                </c:pt>
                <c:pt idx="11">
                  <c:v>0</c:v>
                </c:pt>
              </c:numCache>
            </c:numRef>
          </c:val>
          <c:smooth val="0"/>
          <c:extLst>
            <c:ext xmlns:c16="http://schemas.microsoft.com/office/drawing/2014/chart" uri="{C3380CC4-5D6E-409C-BE32-E72D297353CC}">
              <c16:uniqueId val="{00000000-574F-46F9-AEE4-3ED830C7FD5A}"/>
            </c:ext>
          </c:extLst>
        </c:ser>
        <c:ser>
          <c:idx val="1"/>
          <c:order val="1"/>
          <c:tx>
            <c:v>Wholesaler</c:v>
          </c:tx>
          <c:spPr>
            <a:ln cmpd="sng">
              <a:solidFill>
                <a:srgbClr val="C0504D"/>
              </a:solidFill>
            </a:ln>
          </c:spPr>
          <c:marker>
            <c:symbol val="none"/>
          </c:marker>
          <c:val>
            <c:numRef>
              <c:f>'2'!$B$36:$M$36</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1-574F-46F9-AEE4-3ED830C7FD5A}"/>
            </c:ext>
          </c:extLst>
        </c:ser>
        <c:ser>
          <c:idx val="2"/>
          <c:order val="2"/>
          <c:tx>
            <c:v>Distributor</c:v>
          </c:tx>
          <c:spPr>
            <a:ln cmpd="sng">
              <a:solidFill>
                <a:srgbClr val="9BBB59"/>
              </a:solidFill>
            </a:ln>
          </c:spPr>
          <c:marker>
            <c:symbol val="none"/>
          </c:marker>
          <c:val>
            <c:numRef>
              <c:f>'2'!$B$37:$M$37</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2-574F-46F9-AEE4-3ED830C7FD5A}"/>
            </c:ext>
          </c:extLst>
        </c:ser>
        <c:ser>
          <c:idx val="3"/>
          <c:order val="3"/>
          <c:tx>
            <c:v>Factory</c:v>
          </c:tx>
          <c:spPr>
            <a:ln cmpd="sng">
              <a:solidFill>
                <a:srgbClr val="8064A2"/>
              </a:solidFill>
            </a:ln>
          </c:spPr>
          <c:marker>
            <c:symbol val="none"/>
          </c:marker>
          <c:val>
            <c:numRef>
              <c:f>'2'!$B$38:$M$38</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3-574F-46F9-AEE4-3ED830C7FD5A}"/>
            </c:ext>
          </c:extLst>
        </c:ser>
        <c:dLbls>
          <c:showLegendKey val="0"/>
          <c:showVal val="0"/>
          <c:showCatName val="0"/>
          <c:showSerName val="0"/>
          <c:showPercent val="0"/>
          <c:showBubbleSize val="0"/>
        </c:dLbls>
        <c:smooth val="0"/>
        <c:axId val="144792576"/>
        <c:axId val="144802944"/>
      </c:lineChart>
      <c:catAx>
        <c:axId val="144792576"/>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44802944"/>
        <c:crosses val="autoZero"/>
        <c:auto val="1"/>
        <c:lblAlgn val="ctr"/>
        <c:lblOffset val="100"/>
        <c:noMultiLvlLbl val="1"/>
      </c:catAx>
      <c:valAx>
        <c:axId val="14480294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0" sourceLinked="1"/>
        <c:majorTickMark val="out"/>
        <c:minorTickMark val="none"/>
        <c:tickLblPos val="nextTo"/>
        <c:spPr>
          <a:ln/>
        </c:spPr>
        <c:txPr>
          <a:bodyPr/>
          <a:lstStyle/>
          <a:p>
            <a:pPr lvl="0">
              <a:defRPr b="1" i="0">
                <a:solidFill>
                  <a:srgbClr val="000000"/>
                </a:solidFill>
                <a:latin typeface="+mn-lt"/>
              </a:defRPr>
            </a:pPr>
            <a:endParaRPr lang="en-US"/>
          </a:p>
        </c:txPr>
        <c:crossAx val="144792576"/>
        <c:crosses val="autoZero"/>
        <c:crossBetween val="between"/>
      </c:valAx>
    </c:plotArea>
    <c:legend>
      <c:legendPos val="b"/>
      <c:layout>
        <c:manualLayout>
          <c:xMode val="edge"/>
          <c:yMode val="edge"/>
          <c:x val="2.257562711844692E-2"/>
          <c:y val="0.86793411578073298"/>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6"/>
    </a:solidFill>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200" b="1" i="0">
                <a:solidFill>
                  <a:srgbClr val="757575"/>
                </a:solidFill>
                <a:latin typeface="+mn-lt"/>
              </a:defRPr>
            </a:pPr>
            <a:r>
              <a:rPr lang="en-GB" sz="1200" b="1" i="0">
                <a:solidFill>
                  <a:srgbClr val="757575"/>
                </a:solidFill>
                <a:latin typeface="+mn-lt"/>
              </a:rPr>
              <a:t>Inventory / backlog</a:t>
            </a:r>
          </a:p>
        </c:rich>
      </c:tx>
      <c:layout>
        <c:manualLayout>
          <c:xMode val="edge"/>
          <c:yMode val="edge"/>
          <c:x val="7.4523718020298016E-2"/>
          <c:y val="0"/>
        </c:manualLayout>
      </c:layout>
      <c:overlay val="0"/>
    </c:title>
    <c:autoTitleDeleted val="0"/>
    <c:plotArea>
      <c:layout>
        <c:manualLayout>
          <c:xMode val="edge"/>
          <c:yMode val="edge"/>
          <c:x val="5.715765813562021E-2"/>
          <c:y val="0.1030613162278339"/>
          <c:w val="0.91858171359920227"/>
          <c:h val="0.73215994102142878"/>
        </c:manualLayout>
      </c:layout>
      <c:lineChart>
        <c:grouping val="standard"/>
        <c:varyColors val="1"/>
        <c:ser>
          <c:idx val="0"/>
          <c:order val="0"/>
          <c:tx>
            <c:v>Retailer</c:v>
          </c:tx>
          <c:spPr>
            <a:ln cmpd="sng">
              <a:solidFill>
                <a:srgbClr val="4F81BD"/>
              </a:solidFill>
            </a:ln>
          </c:spPr>
          <c:marker>
            <c:symbol val="none"/>
          </c:marker>
          <c:val>
            <c:numRef>
              <c:f>'2'!$B$47:$M$47</c:f>
              <c:numCache>
                <c:formatCode>#,##0</c:formatCode>
                <c:ptCount val="12"/>
                <c:pt idx="0">
                  <c:v>0</c:v>
                </c:pt>
                <c:pt idx="1">
                  <c:v>0</c:v>
                </c:pt>
                <c:pt idx="2">
                  <c:v>0</c:v>
                </c:pt>
                <c:pt idx="3">
                  <c:v>0</c:v>
                </c:pt>
                <c:pt idx="4">
                  <c:v>0</c:v>
                </c:pt>
                <c:pt idx="5">
                  <c:v>0</c:v>
                </c:pt>
                <c:pt idx="6">
                  <c:v>0</c:v>
                </c:pt>
                <c:pt idx="7">
                  <c:v>0</c:v>
                </c:pt>
                <c:pt idx="8">
                  <c:v>0</c:v>
                </c:pt>
                <c:pt idx="9">
                  <c:v>0</c:v>
                </c:pt>
                <c:pt idx="10">
                  <c:v>-3428</c:v>
                </c:pt>
                <c:pt idx="11">
                  <c:v>-11864</c:v>
                </c:pt>
              </c:numCache>
            </c:numRef>
          </c:val>
          <c:smooth val="0"/>
          <c:extLst>
            <c:ext xmlns:c16="http://schemas.microsoft.com/office/drawing/2014/chart" uri="{C3380CC4-5D6E-409C-BE32-E72D297353CC}">
              <c16:uniqueId val="{00000000-0985-4DF0-829B-3DA5BADF6290}"/>
            </c:ext>
          </c:extLst>
        </c:ser>
        <c:ser>
          <c:idx val="1"/>
          <c:order val="1"/>
          <c:tx>
            <c:v>Wholesaler</c:v>
          </c:tx>
          <c:spPr>
            <a:ln cmpd="sng">
              <a:solidFill>
                <a:srgbClr val="C0504D"/>
              </a:solidFill>
            </a:ln>
          </c:spPr>
          <c:marker>
            <c:symbol val="none"/>
          </c:marker>
          <c:val>
            <c:numRef>
              <c:f>'2'!$B$48:$M$48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0985-4DF0-829B-3DA5BADF6290}"/>
            </c:ext>
          </c:extLst>
        </c:ser>
        <c:ser>
          <c:idx val="2"/>
          <c:order val="2"/>
          <c:tx>
            <c:v>Distributor</c:v>
          </c:tx>
          <c:spPr>
            <a:ln cmpd="sng">
              <a:solidFill>
                <a:srgbClr val="9BBB59"/>
              </a:solidFill>
            </a:ln>
          </c:spPr>
          <c:marker>
            <c:symbol val="none"/>
          </c:marker>
          <c:val>
            <c:numRef>
              <c:f>'2'!$B$49:$M$49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985-4DF0-829B-3DA5BADF6290}"/>
            </c:ext>
          </c:extLst>
        </c:ser>
        <c:ser>
          <c:idx val="3"/>
          <c:order val="3"/>
          <c:tx>
            <c:v>Factory</c:v>
          </c:tx>
          <c:spPr>
            <a:ln cmpd="sng">
              <a:solidFill>
                <a:srgbClr val="8064A2"/>
              </a:solidFill>
            </a:ln>
          </c:spPr>
          <c:marker>
            <c:symbol val="none"/>
          </c:marker>
          <c:val>
            <c:numRef>
              <c:f>'2'!$B$50:$M$50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0985-4DF0-829B-3DA5BADF6290}"/>
            </c:ext>
          </c:extLst>
        </c:ser>
        <c:dLbls>
          <c:showLegendKey val="0"/>
          <c:showVal val="0"/>
          <c:showCatName val="0"/>
          <c:showSerName val="0"/>
          <c:showPercent val="0"/>
          <c:showBubbleSize val="0"/>
        </c:dLbls>
        <c:smooth val="0"/>
        <c:axId val="144938496"/>
        <c:axId val="144940416"/>
      </c:lineChart>
      <c:catAx>
        <c:axId val="144938496"/>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44940416"/>
        <c:crosses val="autoZero"/>
        <c:auto val="1"/>
        <c:lblAlgn val="ctr"/>
        <c:lblOffset val="100"/>
        <c:noMultiLvlLbl val="1"/>
      </c:catAx>
      <c:valAx>
        <c:axId val="14494041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0" sourceLinked="1"/>
        <c:majorTickMark val="out"/>
        <c:minorTickMark val="none"/>
        <c:tickLblPos val="nextTo"/>
        <c:spPr>
          <a:ln/>
        </c:spPr>
        <c:txPr>
          <a:bodyPr/>
          <a:lstStyle/>
          <a:p>
            <a:pPr lvl="0">
              <a:defRPr b="1" i="0">
                <a:solidFill>
                  <a:srgbClr val="000000"/>
                </a:solidFill>
                <a:latin typeface="+mn-lt"/>
              </a:defRPr>
            </a:pPr>
            <a:endParaRPr lang="en-US"/>
          </a:p>
        </c:txPr>
        <c:crossAx val="144938496"/>
        <c:crosses val="autoZero"/>
        <c:crossBetween val="between"/>
      </c:valAx>
    </c:plotArea>
    <c:legend>
      <c:legendPos val="b"/>
      <c:layout>
        <c:manualLayout>
          <c:xMode val="edge"/>
          <c:yMode val="edge"/>
          <c:x val="2.9424832421943908E-2"/>
          <c:y val="0.85734213629375788"/>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2"/>
    </a:solidFill>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200" b="1" i="0">
                <a:solidFill>
                  <a:srgbClr val="757575"/>
                </a:solidFill>
                <a:latin typeface="+mn-lt"/>
              </a:defRPr>
            </a:pPr>
            <a:r>
              <a:rPr lang="en-GB" sz="1200" b="1" i="0">
                <a:solidFill>
                  <a:srgbClr val="757575"/>
                </a:solidFill>
                <a:latin typeface="+mn-lt"/>
              </a:rPr>
              <a:t>Inventory costs</a:t>
            </a:r>
          </a:p>
        </c:rich>
      </c:tx>
      <c:layout>
        <c:manualLayout>
          <c:xMode val="edge"/>
          <c:yMode val="edge"/>
          <c:x val="0.12284444444444445"/>
          <c:y val="0"/>
        </c:manualLayout>
      </c:layout>
      <c:overlay val="0"/>
    </c:title>
    <c:autoTitleDeleted val="0"/>
    <c:plotArea>
      <c:layout>
        <c:manualLayout>
          <c:xMode val="edge"/>
          <c:yMode val="edge"/>
          <c:x val="0.16598419040694562"/>
          <c:y val="0.11631214640159297"/>
          <c:w val="0.8685758530183727"/>
          <c:h val="0.62226195149102559"/>
        </c:manualLayout>
      </c:layout>
      <c:lineChart>
        <c:grouping val="standard"/>
        <c:varyColors val="1"/>
        <c:ser>
          <c:idx val="0"/>
          <c:order val="0"/>
          <c:tx>
            <c:v>Retailer</c:v>
          </c:tx>
          <c:spPr>
            <a:ln cmpd="sng">
              <a:solidFill>
                <a:srgbClr val="4F81BD"/>
              </a:solidFill>
            </a:ln>
          </c:spPr>
          <c:marker>
            <c:symbol val="none"/>
          </c:marker>
          <c:val>
            <c:numRef>
              <c:f>'2'!$B$74:$M$74</c:f>
              <c:numCache>
                <c:formatCode>_("$"* #,##0.00_);_("$"* \(#,##0.00\);_("$"* "-"??_);_(@_)</c:formatCode>
                <c:ptCount val="12"/>
                <c:pt idx="0">
                  <c:v>50000</c:v>
                </c:pt>
                <c:pt idx="1">
                  <c:v>33210</c:v>
                </c:pt>
                <c:pt idx="2">
                  <c:v>51730</c:v>
                </c:pt>
                <c:pt idx="3">
                  <c:v>54595</c:v>
                </c:pt>
                <c:pt idx="4">
                  <c:v>57320</c:v>
                </c:pt>
                <c:pt idx="5">
                  <c:v>52750</c:v>
                </c:pt>
                <c:pt idx="6">
                  <c:v>53995</c:v>
                </c:pt>
                <c:pt idx="7">
                  <c:v>55635</c:v>
                </c:pt>
                <c:pt idx="8">
                  <c:v>40150</c:v>
                </c:pt>
                <c:pt idx="9">
                  <c:v>41815</c:v>
                </c:pt>
                <c:pt idx="10">
                  <c:v>41620</c:v>
                </c:pt>
                <c:pt idx="11">
                  <c:v>25000</c:v>
                </c:pt>
              </c:numCache>
            </c:numRef>
          </c:val>
          <c:smooth val="0"/>
          <c:extLst>
            <c:ext xmlns:c16="http://schemas.microsoft.com/office/drawing/2014/chart" uri="{C3380CC4-5D6E-409C-BE32-E72D297353CC}">
              <c16:uniqueId val="{00000000-B352-4C5D-9A99-75E99B2250C8}"/>
            </c:ext>
          </c:extLst>
        </c:ser>
        <c:ser>
          <c:idx val="1"/>
          <c:order val="1"/>
          <c:tx>
            <c:v>Wholesaler</c:v>
          </c:tx>
          <c:spPr>
            <a:ln cmpd="sng">
              <a:solidFill>
                <a:srgbClr val="C0504D"/>
              </a:solidFill>
            </a:ln>
          </c:spPr>
          <c:marker>
            <c:symbol val="none"/>
          </c:marker>
          <c:val>
            <c:numRef>
              <c:f>'2'!$B$75:$M$75</c:f>
              <c:numCache>
                <c:formatCode>_("$"* #,##0.00_);_("$"* \(#,##0.00\);_("$"* "-"??_);_(@_)</c:formatCode>
                <c:ptCount val="12"/>
                <c:pt idx="0">
                  <c:v>35000</c:v>
                </c:pt>
                <c:pt idx="1">
                  <c:v>27000</c:v>
                </c:pt>
                <c:pt idx="2">
                  <c:v>27000</c:v>
                </c:pt>
                <c:pt idx="3">
                  <c:v>27000</c:v>
                </c:pt>
                <c:pt idx="4">
                  <c:v>27000</c:v>
                </c:pt>
                <c:pt idx="5">
                  <c:v>27000</c:v>
                </c:pt>
                <c:pt idx="6">
                  <c:v>27000</c:v>
                </c:pt>
                <c:pt idx="7">
                  <c:v>29000</c:v>
                </c:pt>
                <c:pt idx="8">
                  <c:v>29000</c:v>
                </c:pt>
                <c:pt idx="9">
                  <c:v>29000</c:v>
                </c:pt>
                <c:pt idx="10">
                  <c:v>29000</c:v>
                </c:pt>
                <c:pt idx="11">
                  <c:v>29000</c:v>
                </c:pt>
              </c:numCache>
            </c:numRef>
          </c:val>
          <c:smooth val="0"/>
          <c:extLst>
            <c:ext xmlns:c16="http://schemas.microsoft.com/office/drawing/2014/chart" uri="{C3380CC4-5D6E-409C-BE32-E72D297353CC}">
              <c16:uniqueId val="{00000001-B352-4C5D-9A99-75E99B2250C8}"/>
            </c:ext>
          </c:extLst>
        </c:ser>
        <c:ser>
          <c:idx val="2"/>
          <c:order val="2"/>
          <c:tx>
            <c:v>Distributor</c:v>
          </c:tx>
          <c:spPr>
            <a:ln cmpd="sng">
              <a:solidFill>
                <a:srgbClr val="9BBB59"/>
              </a:solidFill>
            </a:ln>
          </c:spPr>
          <c:marker>
            <c:symbol val="none"/>
          </c:marker>
          <c:val>
            <c:numRef>
              <c:f>'2'!$B$76:$M$76</c:f>
              <c:numCache>
                <c:formatCode>_("$"* #,##0.00_);_("$"* \(#,##0.00\);_("$"* "-"??_);_(@_)</c:formatCode>
                <c:ptCount val="12"/>
                <c:pt idx="0">
                  <c:v>35000</c:v>
                </c:pt>
                <c:pt idx="1">
                  <c:v>27000</c:v>
                </c:pt>
                <c:pt idx="2">
                  <c:v>27000</c:v>
                </c:pt>
                <c:pt idx="3">
                  <c:v>27000</c:v>
                </c:pt>
                <c:pt idx="4">
                  <c:v>27000</c:v>
                </c:pt>
                <c:pt idx="5">
                  <c:v>27000</c:v>
                </c:pt>
                <c:pt idx="6">
                  <c:v>27000</c:v>
                </c:pt>
                <c:pt idx="7">
                  <c:v>29000</c:v>
                </c:pt>
                <c:pt idx="8">
                  <c:v>29000</c:v>
                </c:pt>
                <c:pt idx="9">
                  <c:v>29000</c:v>
                </c:pt>
                <c:pt idx="10">
                  <c:v>29000</c:v>
                </c:pt>
                <c:pt idx="11">
                  <c:v>29000</c:v>
                </c:pt>
              </c:numCache>
            </c:numRef>
          </c:val>
          <c:smooth val="0"/>
          <c:extLst>
            <c:ext xmlns:c16="http://schemas.microsoft.com/office/drawing/2014/chart" uri="{C3380CC4-5D6E-409C-BE32-E72D297353CC}">
              <c16:uniqueId val="{00000002-B352-4C5D-9A99-75E99B2250C8}"/>
            </c:ext>
          </c:extLst>
        </c:ser>
        <c:ser>
          <c:idx val="3"/>
          <c:order val="3"/>
          <c:tx>
            <c:v>Factory</c:v>
          </c:tx>
          <c:spPr>
            <a:ln cmpd="sng">
              <a:solidFill>
                <a:srgbClr val="8064A2"/>
              </a:solidFill>
            </a:ln>
          </c:spPr>
          <c:marker>
            <c:symbol val="none"/>
          </c:marker>
          <c:val>
            <c:numRef>
              <c:f>'2'!$B$77:$M$77</c:f>
              <c:numCache>
                <c:formatCode>_("$"* #,##0.00_);_("$"* \(#,##0.00\);_("$"* "-"??_);_(@_)</c:formatCode>
                <c:ptCount val="12"/>
                <c:pt idx="0">
                  <c:v>20000</c:v>
                </c:pt>
                <c:pt idx="1">
                  <c:v>16000</c:v>
                </c:pt>
                <c:pt idx="2">
                  <c:v>16000</c:v>
                </c:pt>
                <c:pt idx="3">
                  <c:v>16000</c:v>
                </c:pt>
                <c:pt idx="4">
                  <c:v>16000</c:v>
                </c:pt>
                <c:pt idx="5">
                  <c:v>16000</c:v>
                </c:pt>
                <c:pt idx="6">
                  <c:v>16000</c:v>
                </c:pt>
                <c:pt idx="7">
                  <c:v>17000</c:v>
                </c:pt>
                <c:pt idx="8">
                  <c:v>17000</c:v>
                </c:pt>
                <c:pt idx="9">
                  <c:v>17000</c:v>
                </c:pt>
                <c:pt idx="10">
                  <c:v>17000</c:v>
                </c:pt>
                <c:pt idx="11">
                  <c:v>17000</c:v>
                </c:pt>
              </c:numCache>
            </c:numRef>
          </c:val>
          <c:smooth val="0"/>
          <c:extLst>
            <c:ext xmlns:c16="http://schemas.microsoft.com/office/drawing/2014/chart" uri="{C3380CC4-5D6E-409C-BE32-E72D297353CC}">
              <c16:uniqueId val="{00000003-B352-4C5D-9A99-75E99B2250C8}"/>
            </c:ext>
          </c:extLst>
        </c:ser>
        <c:dLbls>
          <c:showLegendKey val="0"/>
          <c:showVal val="0"/>
          <c:showCatName val="0"/>
          <c:showSerName val="0"/>
          <c:showPercent val="0"/>
          <c:showBubbleSize val="0"/>
        </c:dLbls>
        <c:smooth val="0"/>
        <c:axId val="144998400"/>
        <c:axId val="145000320"/>
      </c:lineChart>
      <c:catAx>
        <c:axId val="144998400"/>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45000320"/>
        <c:crosses val="autoZero"/>
        <c:auto val="1"/>
        <c:lblAlgn val="ctr"/>
        <c:lblOffset val="100"/>
        <c:noMultiLvlLbl val="1"/>
      </c:catAx>
      <c:valAx>
        <c:axId val="14500032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_(&quot;$&quot;* #,##0.00_);_(&quot;$&quot;* \(#,##0.00\);_(&quot;$&quot;* &quot;-&quot;??_);_(@_)" sourceLinked="1"/>
        <c:majorTickMark val="out"/>
        <c:minorTickMark val="none"/>
        <c:tickLblPos val="nextTo"/>
        <c:spPr>
          <a:ln/>
        </c:spPr>
        <c:txPr>
          <a:bodyPr/>
          <a:lstStyle/>
          <a:p>
            <a:pPr lvl="0">
              <a:defRPr b="1" i="0">
                <a:solidFill>
                  <a:srgbClr val="000000"/>
                </a:solidFill>
                <a:latin typeface="+mn-lt"/>
              </a:defRPr>
            </a:pPr>
            <a:endParaRPr lang="en-US"/>
          </a:p>
        </c:txPr>
        <c:crossAx val="144998400"/>
        <c:crosses val="autoZero"/>
        <c:crossBetween val="between"/>
      </c:valAx>
    </c:plotArea>
    <c:legend>
      <c:legendPos val="b"/>
      <c:layout>
        <c:manualLayout>
          <c:xMode val="edge"/>
          <c:yMode val="edge"/>
          <c:x val="2.4239474851631592E-2"/>
          <c:y val="0.85864696386627914"/>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4"/>
    </a:solidFill>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200" b="1" i="0">
                <a:solidFill>
                  <a:srgbClr val="757575"/>
                </a:solidFill>
                <a:latin typeface="+mn-lt"/>
              </a:defRPr>
            </a:pPr>
            <a:r>
              <a:rPr lang="en-GB" sz="1200" b="1" i="0">
                <a:solidFill>
                  <a:srgbClr val="757575"/>
                </a:solidFill>
                <a:latin typeface="+mn-lt"/>
              </a:rPr>
              <a:t>Placed orders</a:t>
            </a:r>
          </a:p>
        </c:rich>
      </c:tx>
      <c:layout>
        <c:manualLayout>
          <c:xMode val="edge"/>
          <c:yMode val="edge"/>
          <c:x val="0.10946090349303489"/>
          <c:y val="0"/>
        </c:manualLayout>
      </c:layout>
      <c:overlay val="0"/>
    </c:title>
    <c:autoTitleDeleted val="0"/>
    <c:plotArea>
      <c:layout>
        <c:manualLayout>
          <c:xMode val="edge"/>
          <c:yMode val="edge"/>
          <c:x val="9.071560456352154E-2"/>
          <c:y val="9.8599360770961889E-2"/>
          <c:w val="0.87078006142502418"/>
          <c:h val="0.65205568900808097"/>
        </c:manualLayout>
      </c:layout>
      <c:lineChart>
        <c:grouping val="standard"/>
        <c:varyColors val="1"/>
        <c:ser>
          <c:idx val="0"/>
          <c:order val="0"/>
          <c:tx>
            <c:v>Retailer</c:v>
          </c:tx>
          <c:spPr>
            <a:ln cmpd="sng">
              <a:solidFill>
                <a:srgbClr val="4F81BD"/>
              </a:solidFill>
            </a:ln>
          </c:spPr>
          <c:marker>
            <c:symbol val="none"/>
          </c:marker>
          <c:val>
            <c:numRef>
              <c:f>'2'!$B$17:$M$17</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0-83BB-408A-B54F-500DFA85C7BE}"/>
            </c:ext>
          </c:extLst>
        </c:ser>
        <c:ser>
          <c:idx val="1"/>
          <c:order val="1"/>
          <c:tx>
            <c:v>Wholesaler</c:v>
          </c:tx>
          <c:spPr>
            <a:ln cmpd="sng">
              <a:solidFill>
                <a:srgbClr val="C0504D"/>
              </a:solidFill>
            </a:ln>
          </c:spPr>
          <c:marker>
            <c:symbol val="none"/>
          </c:marker>
          <c:val>
            <c:numRef>
              <c:f>'2'!$B$18:$M$18</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1-83BB-408A-B54F-500DFA85C7BE}"/>
            </c:ext>
          </c:extLst>
        </c:ser>
        <c:ser>
          <c:idx val="2"/>
          <c:order val="2"/>
          <c:tx>
            <c:v>Distributor</c:v>
          </c:tx>
          <c:spPr>
            <a:ln cmpd="sng">
              <a:solidFill>
                <a:srgbClr val="9BBB59"/>
              </a:solidFill>
            </a:ln>
          </c:spPr>
          <c:marker>
            <c:symbol val="none"/>
          </c:marker>
          <c:val>
            <c:numRef>
              <c:f>'2'!$B$19:$M$19</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2-83BB-408A-B54F-500DFA85C7BE}"/>
            </c:ext>
          </c:extLst>
        </c:ser>
        <c:ser>
          <c:idx val="3"/>
          <c:order val="3"/>
          <c:tx>
            <c:v>Factory</c:v>
          </c:tx>
          <c:spPr>
            <a:ln cmpd="sng">
              <a:solidFill>
                <a:srgbClr val="8064A2"/>
              </a:solidFill>
            </a:ln>
          </c:spPr>
          <c:marker>
            <c:symbol val="none"/>
          </c:marker>
          <c:val>
            <c:numRef>
              <c:f>'2'!$B$20:$M$20</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3-83BB-408A-B54F-500DFA85C7BE}"/>
            </c:ext>
          </c:extLst>
        </c:ser>
        <c:dLbls>
          <c:showLegendKey val="0"/>
          <c:showVal val="0"/>
          <c:showCatName val="0"/>
          <c:showSerName val="0"/>
          <c:showPercent val="0"/>
          <c:showBubbleSize val="0"/>
        </c:dLbls>
        <c:smooth val="0"/>
        <c:axId val="145041664"/>
        <c:axId val="145047936"/>
      </c:lineChart>
      <c:catAx>
        <c:axId val="145041664"/>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45047936"/>
        <c:crosses val="autoZero"/>
        <c:auto val="1"/>
        <c:lblAlgn val="ctr"/>
        <c:lblOffset val="100"/>
        <c:noMultiLvlLbl val="1"/>
      </c:catAx>
      <c:valAx>
        <c:axId val="14504793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0" sourceLinked="1"/>
        <c:majorTickMark val="out"/>
        <c:minorTickMark val="none"/>
        <c:tickLblPos val="nextTo"/>
        <c:spPr>
          <a:ln/>
        </c:spPr>
        <c:txPr>
          <a:bodyPr/>
          <a:lstStyle/>
          <a:p>
            <a:pPr lvl="0">
              <a:defRPr b="1" i="0">
                <a:solidFill>
                  <a:srgbClr val="000000"/>
                </a:solidFill>
                <a:latin typeface="+mn-lt"/>
              </a:defRPr>
            </a:pPr>
            <a:endParaRPr lang="en-US"/>
          </a:p>
        </c:txPr>
        <c:crossAx val="145041664"/>
        <c:crosses val="autoZero"/>
        <c:crossBetween val="between"/>
      </c:valAx>
    </c:plotArea>
    <c:legend>
      <c:legendPos val="b"/>
      <c:layout>
        <c:manualLayout>
          <c:xMode val="edge"/>
          <c:yMode val="edge"/>
          <c:x val="4.9999958656763765E-2"/>
          <c:y val="0.84887163157464363"/>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5"/>
    </a:solidFill>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000" b="1" i="0">
                <a:solidFill>
                  <a:srgbClr val="757575"/>
                </a:solidFill>
                <a:latin typeface="+mn-lt"/>
              </a:defRPr>
            </a:pPr>
            <a:r>
              <a:rPr lang="en-GB" sz="1000" b="1" i="0">
                <a:solidFill>
                  <a:srgbClr val="757575"/>
                </a:solidFill>
                <a:latin typeface="+mn-lt"/>
              </a:rPr>
              <a:t>Market share by sales</a:t>
            </a:r>
          </a:p>
        </c:rich>
      </c:tx>
      <c:layout>
        <c:manualLayout>
          <c:xMode val="edge"/>
          <c:yMode val="edge"/>
          <c:x val="0.25630845000814623"/>
          <c:y val="0"/>
        </c:manualLayout>
      </c:layout>
      <c:overlay val="0"/>
    </c:title>
    <c:autoTitleDeleted val="0"/>
    <c:plotArea>
      <c:layout/>
      <c:pieChart>
        <c:varyColors val="1"/>
        <c:ser>
          <c:idx val="0"/>
          <c:order val="0"/>
          <c:dPt>
            <c:idx val="0"/>
            <c:bubble3D val="0"/>
            <c:spPr>
              <a:solidFill>
                <a:srgbClr val="4F81BD"/>
              </a:solidFill>
            </c:spPr>
            <c:extLst>
              <c:ext xmlns:c16="http://schemas.microsoft.com/office/drawing/2014/chart" uri="{C3380CC4-5D6E-409C-BE32-E72D297353CC}">
                <c16:uniqueId val="{00000001-3176-42F9-A223-3A830CB7DD01}"/>
              </c:ext>
            </c:extLst>
          </c:dPt>
          <c:dPt>
            <c:idx val="1"/>
            <c:bubble3D val="0"/>
            <c:spPr>
              <a:solidFill>
                <a:srgbClr val="C0504D"/>
              </a:solidFill>
            </c:spPr>
            <c:extLst>
              <c:ext xmlns:c16="http://schemas.microsoft.com/office/drawing/2014/chart" uri="{C3380CC4-5D6E-409C-BE32-E72D297353CC}">
                <c16:uniqueId val="{00000003-3176-42F9-A223-3A830CB7DD01}"/>
              </c:ext>
            </c:extLst>
          </c:dPt>
          <c:dPt>
            <c:idx val="2"/>
            <c:bubble3D val="0"/>
            <c:spPr>
              <a:solidFill>
                <a:srgbClr val="9BBB59"/>
              </a:solidFill>
            </c:spPr>
            <c:extLst>
              <c:ext xmlns:c16="http://schemas.microsoft.com/office/drawing/2014/chart" uri="{C3380CC4-5D6E-409C-BE32-E72D297353CC}">
                <c16:uniqueId val="{00000005-3176-42F9-A223-3A830CB7DD01}"/>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'1'!$Q$128:$Q$130</c:f>
              <c:strCache>
                <c:ptCount val="3"/>
                <c:pt idx="0">
                  <c:v>Market share Retailer ONE</c:v>
                </c:pt>
                <c:pt idx="1">
                  <c:v>Market share Retailer TWO</c:v>
                </c:pt>
                <c:pt idx="2">
                  <c:v>Market share others</c:v>
                </c:pt>
              </c:strCache>
            </c:strRef>
          </c:cat>
          <c:val>
            <c:numRef>
              <c:f>'1'!$R$128:$R$130</c:f>
              <c:numCache>
                <c:formatCode>0.0%</c:formatCode>
                <c:ptCount val="3"/>
                <c:pt idx="0">
                  <c:v>0.47632347643493889</c:v>
                </c:pt>
                <c:pt idx="1">
                  <c:v>0.4512535436392342</c:v>
                </c:pt>
                <c:pt idx="2">
                  <c:v>7.2422979925826914E-2</c:v>
                </c:pt>
              </c:numCache>
            </c:numRef>
          </c:val>
          <c:extLst>
            <c:ext xmlns:c16="http://schemas.microsoft.com/office/drawing/2014/chart" uri="{C3380CC4-5D6E-409C-BE32-E72D297353CC}">
              <c16:uniqueId val="{00000006-3176-42F9-A223-3A830CB7DD01}"/>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800" b="1"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400" b="1" i="0">
                <a:solidFill>
                  <a:srgbClr val="757575"/>
                </a:solidFill>
                <a:latin typeface="+mn-lt"/>
              </a:defRPr>
            </a:pPr>
            <a:r>
              <a:rPr lang="en-GB" sz="1400" b="1" i="0">
                <a:solidFill>
                  <a:srgbClr val="757575"/>
                </a:solidFill>
                <a:latin typeface="+mn-lt"/>
              </a:rPr>
              <a:t>Demand and supply (units per period)</a:t>
            </a:r>
          </a:p>
        </c:rich>
      </c:tx>
      <c:layout>
        <c:manualLayout>
          <c:xMode val="edge"/>
          <c:yMode val="edge"/>
          <c:x val="0.21728725331927651"/>
          <c:y val="1.4598650940285682E-2"/>
        </c:manualLayout>
      </c:layout>
      <c:overlay val="0"/>
    </c:title>
    <c:autoTitleDeleted val="0"/>
    <c:plotArea>
      <c:layout>
        <c:manualLayout>
          <c:xMode val="edge"/>
          <c:yMode val="edge"/>
          <c:x val="8.4567613830879837E-2"/>
          <c:y val="0.12578076558417295"/>
          <c:w val="0.88644687892274332"/>
          <c:h val="0.67307245204621324"/>
        </c:manualLayout>
      </c:layout>
      <c:lineChart>
        <c:grouping val="standard"/>
        <c:varyColors val="1"/>
        <c:ser>
          <c:idx val="0"/>
          <c:order val="0"/>
          <c:tx>
            <c:v>Orders due</c:v>
          </c:tx>
          <c:spPr>
            <a:ln cmpd="sng">
              <a:solidFill>
                <a:srgbClr val="4F81BD"/>
              </a:solidFill>
            </a:ln>
          </c:spPr>
          <c:marker>
            <c:symbol val="none"/>
          </c:marker>
          <c:val>
            <c:numRef>
              <c:f>'R1'!$C$8:$N$8</c:f>
              <c:numCache>
                <c:formatCode>0</c:formatCode>
                <c:ptCount val="12"/>
                <c:pt idx="0">
                  <c:v>4025.2983346207416</c:v>
                </c:pt>
                <c:pt idx="1">
                  <c:v>883.29833462074168</c:v>
                </c:pt>
                <c:pt idx="2">
                  <c:v>3894.2983346207416</c:v>
                </c:pt>
                <c:pt idx="3">
                  <c:v>3805.1933384829663</c:v>
                </c:pt>
                <c:pt idx="4">
                  <c:v>1623.0415759823429</c:v>
                </c:pt>
                <c:pt idx="5">
                  <c:v>3740.0415759823431</c:v>
                </c:pt>
                <c:pt idx="6">
                  <c:v>3452</c:v>
                </c:pt>
                <c:pt idx="7">
                  <c:v>2409.4555320336758</c:v>
                </c:pt>
                <c:pt idx="8">
                  <c:v>2214.7225575051662</c:v>
                </c:pt>
                <c:pt idx="9">
                  <c:v>3579</c:v>
                </c:pt>
                <c:pt idx="10">
                  <c:v>5339.1067811865478</c:v>
                </c:pt>
                <c:pt idx="11">
                  <c:v>5970.5966692414831</c:v>
                </c:pt>
              </c:numCache>
            </c:numRef>
          </c:val>
          <c:smooth val="0"/>
          <c:extLst>
            <c:ext xmlns:c16="http://schemas.microsoft.com/office/drawing/2014/chart" uri="{C3380CC4-5D6E-409C-BE32-E72D297353CC}">
              <c16:uniqueId val="{00000000-4882-433A-84FD-9C7C595ADEA5}"/>
            </c:ext>
          </c:extLst>
        </c:ser>
        <c:ser>
          <c:idx val="1"/>
          <c:order val="1"/>
          <c:tx>
            <c:v>Available inventory</c:v>
          </c:tx>
          <c:spPr>
            <a:ln cmpd="sng">
              <a:solidFill>
                <a:srgbClr val="C0504D"/>
              </a:solidFill>
            </a:ln>
          </c:spPr>
          <c:marker>
            <c:symbol val="none"/>
          </c:marker>
          <c:val>
            <c:numRef>
              <c:f>'R1'!$C$9:$N$9</c:f>
              <c:numCache>
                <c:formatCode>0</c:formatCode>
                <c:ptCount val="12"/>
                <c:pt idx="0">
                  <c:v>5000</c:v>
                </c:pt>
                <c:pt idx="1">
                  <c:v>974.70166537925843</c:v>
                </c:pt>
                <c:pt idx="2">
                  <c:v>3891.4033307585169</c:v>
                </c:pt>
                <c:pt idx="3">
                  <c:v>3897.1049961377753</c:v>
                </c:pt>
                <c:pt idx="4">
                  <c:v>4091.911657654809</c:v>
                </c:pt>
                <c:pt idx="5">
                  <c:v>6568.8700816724659</c:v>
                </c:pt>
                <c:pt idx="6">
                  <c:v>10328.828505690122</c:v>
                </c:pt>
                <c:pt idx="7">
                  <c:v>11376.828505690122</c:v>
                </c:pt>
                <c:pt idx="8">
                  <c:v>13667.372973656446</c:v>
                </c:pt>
                <c:pt idx="9">
                  <c:v>19452.650416151278</c:v>
                </c:pt>
                <c:pt idx="10">
                  <c:v>20873.650416151278</c:v>
                </c:pt>
                <c:pt idx="11">
                  <c:v>19534.543634964732</c:v>
                </c:pt>
              </c:numCache>
            </c:numRef>
          </c:val>
          <c:smooth val="0"/>
          <c:extLst>
            <c:ext xmlns:c16="http://schemas.microsoft.com/office/drawing/2014/chart" uri="{C3380CC4-5D6E-409C-BE32-E72D297353CC}">
              <c16:uniqueId val="{00000001-4882-433A-84FD-9C7C595ADEA5}"/>
            </c:ext>
          </c:extLst>
        </c:ser>
        <c:dLbls>
          <c:showLegendKey val="0"/>
          <c:showVal val="0"/>
          <c:showCatName val="0"/>
          <c:showSerName val="0"/>
          <c:showPercent val="0"/>
          <c:showBubbleSize val="0"/>
        </c:dLbls>
        <c:smooth val="0"/>
        <c:axId val="145154432"/>
        <c:axId val="145156352"/>
      </c:lineChart>
      <c:catAx>
        <c:axId val="145154432"/>
        <c:scaling>
          <c:orientation val="minMax"/>
        </c:scaling>
        <c:delete val="0"/>
        <c:axPos val="b"/>
        <c:title>
          <c:tx>
            <c:rich>
              <a:bodyPr/>
              <a:lstStyle/>
              <a:p>
                <a:pPr lvl="0">
                  <a:defRPr b="1" i="0">
                    <a:solidFill>
                      <a:srgbClr val="000000"/>
                    </a:solidFill>
                    <a:latin typeface="+mn-lt"/>
                  </a:defRPr>
                </a:pPr>
                <a:r>
                  <a:rPr lang="en-GB" b="1" i="0">
                    <a:solidFill>
                      <a:srgbClr val="000000"/>
                    </a:solidFill>
                    <a:latin typeface="+mn-lt"/>
                  </a:rPr>
                  <a:t>Period</a:t>
                </a:r>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45156352"/>
        <c:crosses val="autoZero"/>
        <c:auto val="1"/>
        <c:lblAlgn val="ctr"/>
        <c:lblOffset val="100"/>
        <c:noMultiLvlLbl val="1"/>
      </c:catAx>
      <c:valAx>
        <c:axId val="14515635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0" sourceLinked="1"/>
        <c:majorTickMark val="out"/>
        <c:minorTickMark val="none"/>
        <c:tickLblPos val="nextTo"/>
        <c:spPr>
          <a:ln/>
        </c:spPr>
        <c:txPr>
          <a:bodyPr/>
          <a:lstStyle/>
          <a:p>
            <a:pPr lvl="0">
              <a:defRPr b="1" i="0">
                <a:solidFill>
                  <a:srgbClr val="000000"/>
                </a:solidFill>
                <a:latin typeface="+mn-lt"/>
              </a:defRPr>
            </a:pPr>
            <a:endParaRPr lang="en-US"/>
          </a:p>
        </c:txPr>
        <c:crossAx val="145154432"/>
        <c:crosses val="autoZero"/>
        <c:crossBetween val="between"/>
      </c:valAx>
    </c:plotArea>
    <c:legend>
      <c:legendPos val="b"/>
      <c:layout>
        <c:manualLayout>
          <c:xMode val="edge"/>
          <c:yMode val="edge"/>
          <c:x val="0.23688970887007324"/>
          <c:y val="0.90006327758879079"/>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4"/>
    </a:solidFill>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400" b="1" i="0">
                <a:solidFill>
                  <a:srgbClr val="757575"/>
                </a:solidFill>
                <a:latin typeface="+mn-lt"/>
              </a:defRPr>
            </a:pPr>
            <a:r>
              <a:rPr lang="en-GB" sz="1400" b="1" i="0">
                <a:solidFill>
                  <a:srgbClr val="757575"/>
                </a:solidFill>
                <a:latin typeface="+mn-lt"/>
              </a:rPr>
              <a:t>Inventory costs per each period</a:t>
            </a:r>
          </a:p>
        </c:rich>
      </c:tx>
      <c:layout>
        <c:manualLayout>
          <c:xMode val="edge"/>
          <c:yMode val="edge"/>
          <c:x val="0.26558333333333334"/>
          <c:y val="2.74948065300092E-2"/>
        </c:manualLayout>
      </c:layout>
      <c:overlay val="0"/>
    </c:title>
    <c:autoTitleDeleted val="0"/>
    <c:plotArea>
      <c:layout>
        <c:manualLayout>
          <c:xMode val="edge"/>
          <c:yMode val="edge"/>
          <c:x val="0.11964129483814523"/>
          <c:y val="0.13752409626333709"/>
          <c:w val="0.84980314960629921"/>
          <c:h val="0.62712802574904902"/>
        </c:manualLayout>
      </c:layout>
      <c:barChart>
        <c:barDir val="col"/>
        <c:grouping val="clustered"/>
        <c:varyColors val="1"/>
        <c:ser>
          <c:idx val="0"/>
          <c:order val="0"/>
          <c:tx>
            <c:v>Warehousing  cost</c:v>
          </c:tx>
          <c:spPr>
            <a:solidFill>
              <a:srgbClr val="4F81BD"/>
            </a:solidFill>
            <a:ln cmpd="sng">
              <a:solidFill>
                <a:srgbClr val="000000"/>
              </a:solidFill>
            </a:ln>
          </c:spPr>
          <c:invertIfNegative val="1"/>
          <c:val>
            <c:numRef>
              <c:f>'R1'!$C$13:$N$13</c:f>
              <c:numCache>
                <c:formatCode>0</c:formatCode>
                <c:ptCount val="12"/>
                <c:pt idx="0">
                  <c:v>25000</c:v>
                </c:pt>
                <c:pt idx="1">
                  <c:v>4873.5083268962917</c:v>
                </c:pt>
                <c:pt idx="2">
                  <c:v>19457.016653792583</c:v>
                </c:pt>
                <c:pt idx="3">
                  <c:v>19485.524980688875</c:v>
                </c:pt>
                <c:pt idx="4">
                  <c:v>20459.558288274045</c:v>
                </c:pt>
                <c:pt idx="5">
                  <c:v>32844.350408362327</c:v>
                </c:pt>
                <c:pt idx="6">
                  <c:v>51644.142528450611</c:v>
                </c:pt>
                <c:pt idx="7">
                  <c:v>56884.142528450611</c:v>
                </c:pt>
                <c:pt idx="8">
                  <c:v>68336.864868282224</c:v>
                </c:pt>
                <c:pt idx="9">
                  <c:v>97263.252080756385</c:v>
                </c:pt>
                <c:pt idx="10">
                  <c:v>104368.25208075639</c:v>
                </c:pt>
                <c:pt idx="11">
                  <c:v>97672.718174823662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128-45CD-B83A-6E20631FC675}"/>
            </c:ext>
          </c:extLst>
        </c:ser>
        <c:ser>
          <c:idx val="1"/>
          <c:order val="1"/>
          <c:tx>
            <c:v>Shortage cost</c:v>
          </c:tx>
          <c:spPr>
            <a:solidFill>
              <a:srgbClr val="C0504D"/>
            </a:solidFill>
            <a:ln cmpd="sng">
              <a:solidFill>
                <a:srgbClr val="000000"/>
              </a:solidFill>
            </a:ln>
          </c:spPr>
          <c:invertIfNegative val="1"/>
          <c:val>
            <c:numRef>
              <c:f>'R1'!$C$14:$N$14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3128-45CD-B83A-6E20631FC675}"/>
            </c:ext>
          </c:extLst>
        </c:ser>
        <c:ser>
          <c:idx val="2"/>
          <c:order val="2"/>
          <c:tx>
            <c:v>Order setup cost</c:v>
          </c:tx>
          <c:spPr>
            <a:solidFill>
              <a:srgbClr val="9BBB59"/>
            </a:solidFill>
            <a:ln cmpd="sng">
              <a:solidFill>
                <a:srgbClr val="000000"/>
              </a:solidFill>
            </a:ln>
          </c:spPr>
          <c:invertIfNegative val="1"/>
          <c:val>
            <c:numRef>
              <c:f>'R1'!$C$15:$N$15</c:f>
              <c:numCache>
                <c:formatCode>0</c:formatCode>
                <c:ptCount val="12"/>
                <c:pt idx="0" formatCode="#,##0_);[Red]\(#,##0\)">
                  <c:v>25000</c:v>
                </c:pt>
                <c:pt idx="1">
                  <c:v>25000</c:v>
                </c:pt>
                <c:pt idx="2">
                  <c:v>25000</c:v>
                </c:pt>
                <c:pt idx="3">
                  <c:v>25000</c:v>
                </c:pt>
                <c:pt idx="4">
                  <c:v>25000</c:v>
                </c:pt>
                <c:pt idx="5">
                  <c:v>25000</c:v>
                </c:pt>
                <c:pt idx="6">
                  <c:v>25000</c:v>
                </c:pt>
                <c:pt idx="7">
                  <c:v>25000</c:v>
                </c:pt>
                <c:pt idx="8">
                  <c:v>25000</c:v>
                </c:pt>
                <c:pt idx="9">
                  <c:v>25000</c:v>
                </c:pt>
                <c:pt idx="10">
                  <c:v>25000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3128-45CD-B83A-6E20631FC675}"/>
            </c:ext>
          </c:extLst>
        </c:ser>
        <c:ser>
          <c:idx val="3"/>
          <c:order val="3"/>
          <c:tx>
            <c:v>Total inventory cost</c:v>
          </c:tx>
          <c:spPr>
            <a:solidFill>
              <a:srgbClr val="8064A2"/>
            </a:solidFill>
            <a:ln cmpd="sng">
              <a:solidFill>
                <a:srgbClr val="000000"/>
              </a:solidFill>
            </a:ln>
          </c:spPr>
          <c:invertIfNegative val="1"/>
          <c:val>
            <c:numRef>
              <c:f>'R1'!$C$16:$N$16</c:f>
              <c:numCache>
                <c:formatCode>#,##0_);[Red]\(#,##0\)</c:formatCode>
                <c:ptCount val="12"/>
                <c:pt idx="0">
                  <c:v>27000</c:v>
                </c:pt>
                <c:pt idx="1">
                  <c:v>6873.5083268962917</c:v>
                </c:pt>
                <c:pt idx="2">
                  <c:v>21457.016653792583</c:v>
                </c:pt>
                <c:pt idx="3">
                  <c:v>21485.524980688875</c:v>
                </c:pt>
                <c:pt idx="4">
                  <c:v>22459.558288274045</c:v>
                </c:pt>
                <c:pt idx="5">
                  <c:v>34844.350408362327</c:v>
                </c:pt>
                <c:pt idx="6">
                  <c:v>53644.142528450611</c:v>
                </c:pt>
                <c:pt idx="7">
                  <c:v>58884.142528450611</c:v>
                </c:pt>
                <c:pt idx="8">
                  <c:v>70336.864868282224</c:v>
                </c:pt>
                <c:pt idx="9">
                  <c:v>99263.252080756385</c:v>
                </c:pt>
                <c:pt idx="10">
                  <c:v>106368.25208075639</c:v>
                </c:pt>
                <c:pt idx="11">
                  <c:v>99672.718174823662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3128-45CD-B83A-6E20631FC675}"/>
            </c:ext>
          </c:extLst>
        </c:ser>
        <c:dLbls>
          <c:showLegendKey val="0"/>
          <c:showVal val="0"/>
          <c:showCatName val="0"/>
          <c:showSerName val="0"/>
          <c:showPercent val="0"/>
          <c:showBubbleSize val="0"/>
        </c:dLbls>
        <c:gapWidth val="150"/>
        <c:axId val="145202176"/>
        <c:axId val="145212544"/>
      </c:barChart>
      <c:catAx>
        <c:axId val="145202176"/>
        <c:scaling>
          <c:orientation val="minMax"/>
        </c:scaling>
        <c:delete val="0"/>
        <c:axPos val="b"/>
        <c:title>
          <c:tx>
            <c:rich>
              <a:bodyPr/>
              <a:lstStyle/>
              <a:p>
                <a:pPr lvl="0">
                  <a:defRPr b="1" i="0">
                    <a:solidFill>
                      <a:srgbClr val="000000"/>
                    </a:solidFill>
                    <a:latin typeface="+mn-lt"/>
                  </a:defRPr>
                </a:pPr>
                <a:r>
                  <a:rPr lang="en-GB" b="1" i="0">
                    <a:solidFill>
                      <a:srgbClr val="000000"/>
                    </a:solidFill>
                    <a:latin typeface="+mn-lt"/>
                  </a:rPr>
                  <a:t>Period</a:t>
                </a:r>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45212544"/>
        <c:crosses val="autoZero"/>
        <c:auto val="1"/>
        <c:lblAlgn val="ctr"/>
        <c:lblOffset val="100"/>
        <c:noMultiLvlLbl val="1"/>
      </c:catAx>
      <c:valAx>
        <c:axId val="14521254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0" sourceLinked="1"/>
        <c:majorTickMark val="out"/>
        <c:minorTickMark val="none"/>
        <c:tickLblPos val="nextTo"/>
        <c:spPr>
          <a:ln/>
        </c:spPr>
        <c:txPr>
          <a:bodyPr/>
          <a:lstStyle/>
          <a:p>
            <a:pPr lvl="0">
              <a:defRPr b="1" i="0">
                <a:solidFill>
                  <a:srgbClr val="000000"/>
                </a:solidFill>
                <a:latin typeface="+mn-lt"/>
              </a:defRPr>
            </a:pPr>
            <a:endParaRPr lang="en-US"/>
          </a:p>
        </c:txPr>
        <c:crossAx val="145202176"/>
        <c:crosses val="autoZero"/>
        <c:crossBetween val="between"/>
      </c:valAx>
    </c:plotArea>
    <c:legend>
      <c:legendPos val="b"/>
      <c:layout>
        <c:manualLayout>
          <c:xMode val="edge"/>
          <c:yMode val="edge"/>
          <c:x val="6.6666666666666666E-2"/>
          <c:y val="0.90603794333238574"/>
        </c:manualLayout>
      </c:layout>
      <c:overlay val="0"/>
      <c:txPr>
        <a:bodyPr/>
        <a:lstStyle/>
        <a:p>
          <a:pPr lvl="0">
            <a:defRPr b="1"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'1'!$Q$132:$Q$134</c:f>
              <c:strCache>
                <c:ptCount val="3"/>
                <c:pt idx="0">
                  <c:v>Total market share of supply chain 1</c:v>
                </c:pt>
                <c:pt idx="1">
                  <c:v>Total market share of Supply Chain 2</c:v>
                </c:pt>
                <c:pt idx="2">
                  <c:v>Market share other</c:v>
                </c:pt>
              </c:strCache>
            </c:strRef>
          </c:cat>
          <c:val>
            <c:numRef>
              <c:f>'1'!$R$132:$R$134</c:f>
              <c:numCache>
                <c:formatCode>0%</c:formatCode>
                <c:ptCount val="3"/>
                <c:pt idx="0">
                  <c:v>0.43064240865664305</c:v>
                </c:pt>
                <c:pt idx="1">
                  <c:v>0.46608871221655374</c:v>
                </c:pt>
                <c:pt idx="2" formatCode="0.0%">
                  <c:v>0.10326887912680321</c:v>
                </c:pt>
              </c:numCache>
            </c:numRef>
          </c:val>
          <c:extLst>
            <c:ext xmlns:c16="http://schemas.microsoft.com/office/drawing/2014/chart" uri="{C3380CC4-5D6E-409C-BE32-E72D297353CC}">
              <c16:uniqueId val="{00000000-9CF4-490C-8D08-C4EFFD942167}"/>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400" b="1" i="0">
                <a:solidFill>
                  <a:srgbClr val="757575"/>
                </a:solidFill>
                <a:latin typeface="+mn-lt"/>
              </a:defRPr>
            </a:pPr>
            <a:r>
              <a:rPr lang="en-GB" sz="1400" b="1" i="0">
                <a:solidFill>
                  <a:srgbClr val="757575"/>
                </a:solidFill>
                <a:latin typeface="+mn-lt"/>
              </a:rPr>
              <a:t>Demand and supply (units per period)</a:t>
            </a:r>
          </a:p>
        </c:rich>
      </c:tx>
      <c:layout>
        <c:manualLayout>
          <c:xMode val="edge"/>
          <c:yMode val="edge"/>
          <c:x val="0.21728725331927651"/>
          <c:y val="1.4598650940285682E-2"/>
        </c:manualLayout>
      </c:layout>
      <c:overlay val="0"/>
    </c:title>
    <c:autoTitleDeleted val="0"/>
    <c:plotArea>
      <c:layout>
        <c:manualLayout>
          <c:xMode val="edge"/>
          <c:yMode val="edge"/>
          <c:x val="8.4567613830879837E-2"/>
          <c:y val="0.12578076558417295"/>
          <c:w val="0.88644687892274332"/>
          <c:h val="0.66246143012611225"/>
        </c:manualLayout>
      </c:layout>
      <c:lineChart>
        <c:grouping val="standard"/>
        <c:varyColors val="1"/>
        <c:ser>
          <c:idx val="0"/>
          <c:order val="0"/>
          <c:tx>
            <c:v>Orders due</c:v>
          </c:tx>
          <c:spPr>
            <a:ln cmpd="sng">
              <a:solidFill>
                <a:srgbClr val="4F81BD"/>
              </a:solidFill>
            </a:ln>
          </c:spPr>
          <c:marker>
            <c:symbol val="none"/>
          </c:marker>
          <c:val>
            <c:numRef>
              <c:f>'W1'!$C$8:$N$8</c:f>
              <c:numCache>
                <c:formatCode>#,##0</c:formatCode>
                <c:ptCount val="12"/>
                <c:pt idx="0">
                  <c:v>3800</c:v>
                </c:pt>
                <c:pt idx="1">
                  <c:v>3900</c:v>
                </c:pt>
                <c:pt idx="2">
                  <c:v>4000</c:v>
                </c:pt>
                <c:pt idx="3">
                  <c:v>4100</c:v>
                </c:pt>
                <c:pt idx="4">
                  <c:v>7500</c:v>
                </c:pt>
                <c:pt idx="5">
                  <c:v>5800</c:v>
                </c:pt>
                <c:pt idx="6">
                  <c:v>7800</c:v>
                </c:pt>
                <c:pt idx="7">
                  <c:v>14900</c:v>
                </c:pt>
                <c:pt idx="8">
                  <c:v>19900</c:v>
                </c:pt>
                <c:pt idx="9">
                  <c:v>23900</c:v>
                </c:pt>
                <c:pt idx="10">
                  <c:v>26604.294528953265</c:v>
                </c:pt>
                <c:pt idx="11">
                  <c:v>26604.294528953265</c:v>
                </c:pt>
              </c:numCache>
            </c:numRef>
          </c:val>
          <c:smooth val="0"/>
          <c:extLst>
            <c:ext xmlns:c16="http://schemas.microsoft.com/office/drawing/2014/chart" uri="{C3380CC4-5D6E-409C-BE32-E72D297353CC}">
              <c16:uniqueId val="{00000000-13F5-487E-98F0-DF030AA24BE6}"/>
            </c:ext>
          </c:extLst>
        </c:ser>
        <c:ser>
          <c:idx val="1"/>
          <c:order val="1"/>
          <c:tx>
            <c:v>Available inventory</c:v>
          </c:tx>
          <c:spPr>
            <a:ln cmpd="sng">
              <a:solidFill>
                <a:srgbClr val="C0504D"/>
              </a:solidFill>
            </a:ln>
          </c:spPr>
          <c:marker>
            <c:symbol val="none"/>
          </c:marker>
          <c:val>
            <c:numRef>
              <c:f>'W1'!$C$9:$N$9</c:f>
              <c:numCache>
                <c:formatCode>#,##0</c:formatCode>
                <c:ptCount val="12"/>
                <c:pt idx="0">
                  <c:v>10000</c:v>
                </c:pt>
                <c:pt idx="1">
                  <c:v>6200</c:v>
                </c:pt>
                <c:pt idx="2">
                  <c:v>6300</c:v>
                </c:pt>
                <c:pt idx="3">
                  <c:v>6300</c:v>
                </c:pt>
                <c:pt idx="4">
                  <c:v>6200</c:v>
                </c:pt>
                <c:pt idx="5">
                  <c:v>2700</c:v>
                </c:pt>
                <c:pt idx="6">
                  <c:v>900</c:v>
                </c:pt>
                <c:pt idx="7">
                  <c:v>0</c:v>
                </c:pt>
                <c:pt idx="8">
                  <c:v>0</c:v>
                </c:pt>
                <c:pt idx="9">
                  <c:v>0</c:v>
                </c:pt>
                <c:pt idx="10">
                  <c:v>0</c:v>
                </c:pt>
                <c:pt idx="11">
                  <c:v>0</c:v>
                </c:pt>
              </c:numCache>
            </c:numRef>
          </c:val>
          <c:smooth val="0"/>
          <c:extLst>
            <c:ext xmlns:c16="http://schemas.microsoft.com/office/drawing/2014/chart" uri="{C3380CC4-5D6E-409C-BE32-E72D297353CC}">
              <c16:uniqueId val="{00000001-13F5-487E-98F0-DF030AA24BE6}"/>
            </c:ext>
          </c:extLst>
        </c:ser>
        <c:dLbls>
          <c:showLegendKey val="0"/>
          <c:showVal val="0"/>
          <c:showCatName val="0"/>
          <c:showSerName val="0"/>
          <c:showPercent val="0"/>
          <c:showBubbleSize val="0"/>
        </c:dLbls>
        <c:smooth val="0"/>
        <c:axId val="145534336"/>
        <c:axId val="145540608"/>
      </c:lineChart>
      <c:catAx>
        <c:axId val="145534336"/>
        <c:scaling>
          <c:orientation val="minMax"/>
        </c:scaling>
        <c:delete val="0"/>
        <c:axPos val="b"/>
        <c:title>
          <c:tx>
            <c:rich>
              <a:bodyPr/>
              <a:lstStyle/>
              <a:p>
                <a:pPr lvl="0">
                  <a:defRPr b="1" i="0">
                    <a:solidFill>
                      <a:srgbClr val="000000"/>
                    </a:solidFill>
                    <a:latin typeface="+mn-lt"/>
                  </a:defRPr>
                </a:pPr>
                <a:r>
                  <a:rPr lang="en-GB" b="1" i="0">
                    <a:solidFill>
                      <a:srgbClr val="000000"/>
                    </a:solidFill>
                    <a:latin typeface="+mn-lt"/>
                  </a:rPr>
                  <a:t>Period</a:t>
                </a:r>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45540608"/>
        <c:crosses val="autoZero"/>
        <c:auto val="1"/>
        <c:lblAlgn val="ctr"/>
        <c:lblOffset val="100"/>
        <c:noMultiLvlLbl val="1"/>
      </c:catAx>
      <c:valAx>
        <c:axId val="14554060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0" sourceLinked="1"/>
        <c:majorTickMark val="out"/>
        <c:minorTickMark val="none"/>
        <c:tickLblPos val="nextTo"/>
        <c:spPr>
          <a:ln/>
        </c:spPr>
        <c:txPr>
          <a:bodyPr/>
          <a:lstStyle/>
          <a:p>
            <a:pPr lvl="0">
              <a:defRPr b="1" i="0">
                <a:solidFill>
                  <a:srgbClr val="000000"/>
                </a:solidFill>
                <a:latin typeface="+mn-lt"/>
              </a:defRPr>
            </a:pPr>
            <a:endParaRPr lang="en-US"/>
          </a:p>
        </c:txPr>
        <c:crossAx val="145534336"/>
        <c:crosses val="autoZero"/>
        <c:crossBetween val="between"/>
      </c:valAx>
    </c:plotArea>
    <c:legend>
      <c:legendPos val="b"/>
      <c:layout>
        <c:manualLayout>
          <c:xMode val="edge"/>
          <c:yMode val="edge"/>
          <c:x val="0.23688970887007324"/>
          <c:y val="0.90065264707765191"/>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2"/>
    </a:solidFill>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b="1" i="0">
                <a:solidFill>
                  <a:srgbClr val="757575"/>
                </a:solidFill>
                <a:latin typeface="+mn-lt"/>
              </a:defRPr>
            </a:pPr>
            <a:r>
              <a:rPr lang="en-GB" b="1" i="0">
                <a:solidFill>
                  <a:srgbClr val="757575"/>
                </a:solidFill>
                <a:latin typeface="+mn-lt"/>
              </a:rPr>
              <a:t>Inventory costs per each period</a:t>
            </a:r>
          </a:p>
        </c:rich>
      </c:tx>
      <c:layout>
        <c:manualLayout>
          <c:xMode val="edge"/>
          <c:yMode val="edge"/>
          <c:x val="0.19891666666666666"/>
          <c:y val="2.0025028657865814E-2"/>
        </c:manualLayout>
      </c:layout>
      <c:overlay val="0"/>
    </c:title>
    <c:autoTitleDeleted val="0"/>
    <c:plotArea>
      <c:layout>
        <c:manualLayout>
          <c:xMode val="edge"/>
          <c:yMode val="edge"/>
          <c:x val="0.11964129483814523"/>
          <c:y val="0.13752409626333709"/>
          <c:w val="0.84980314960629921"/>
          <c:h val="0.62712802574904902"/>
        </c:manualLayout>
      </c:layout>
      <c:barChart>
        <c:barDir val="col"/>
        <c:grouping val="clustered"/>
        <c:varyColors val="1"/>
        <c:ser>
          <c:idx val="0"/>
          <c:order val="0"/>
          <c:tx>
            <c:v>Warehousing  cost</c:v>
          </c:tx>
          <c:spPr>
            <a:solidFill>
              <a:srgbClr val="4F81BD"/>
            </a:solidFill>
            <a:ln cmpd="sng">
              <a:solidFill>
                <a:srgbClr val="000000"/>
              </a:solidFill>
            </a:ln>
          </c:spPr>
          <c:invertIfNegative val="1"/>
          <c:val>
            <c:numRef>
              <c:f>'W1'!$C$13:$N$13</c:f>
              <c:numCache>
                <c:formatCode>_("$"* #,##0.00_);_("$"* \(#,##0.00\);_("$"* "-"??_);_(@_)</c:formatCode>
                <c:ptCount val="12"/>
                <c:pt idx="0">
                  <c:v>20000</c:v>
                </c:pt>
                <c:pt idx="1">
                  <c:v>12400</c:v>
                </c:pt>
                <c:pt idx="2">
                  <c:v>12600</c:v>
                </c:pt>
                <c:pt idx="3">
                  <c:v>12600</c:v>
                </c:pt>
                <c:pt idx="4">
                  <c:v>12400</c:v>
                </c:pt>
                <c:pt idx="5">
                  <c:v>5400</c:v>
                </c:pt>
                <c:pt idx="6">
                  <c:v>1800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BBC-455E-A391-8D50ACE939C6}"/>
            </c:ext>
          </c:extLst>
        </c:ser>
        <c:ser>
          <c:idx val="1"/>
          <c:order val="1"/>
          <c:tx>
            <c:v>Shortage cost</c:v>
          </c:tx>
          <c:spPr>
            <a:solidFill>
              <a:srgbClr val="C0504D"/>
            </a:solidFill>
            <a:ln cmpd="sng">
              <a:solidFill>
                <a:srgbClr val="000000"/>
              </a:solidFill>
            </a:ln>
          </c:spPr>
          <c:invertIfNegative val="1"/>
          <c:val>
            <c:numRef>
              <c:f>'W1'!$C$14:$N$14</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6BBC-455E-A391-8D50ACE939C6}"/>
            </c:ext>
          </c:extLst>
        </c:ser>
        <c:ser>
          <c:idx val="2"/>
          <c:order val="2"/>
          <c:tx>
            <c:v>Order setup cost</c:v>
          </c:tx>
          <c:spPr>
            <a:solidFill>
              <a:srgbClr val="9BBB59"/>
            </a:solidFill>
            <a:ln cmpd="sng">
              <a:solidFill>
                <a:srgbClr val="000000"/>
              </a:solidFill>
            </a:ln>
          </c:spPr>
          <c:invertIfNegative val="1"/>
          <c:val>
            <c:numRef>
              <c:f>'W1'!$C$15:$N$15</c:f>
              <c:numCache>
                <c:formatCode>_("$"* #,##0.00_);_("$"* \(#,##0.00\);_("$"* "-"??_);_(@_)</c:formatCode>
                <c:ptCount val="12"/>
                <c:pt idx="0">
                  <c:v>15000</c:v>
                </c:pt>
                <c:pt idx="1">
                  <c:v>15000</c:v>
                </c:pt>
                <c:pt idx="2">
                  <c:v>15000</c:v>
                </c:pt>
                <c:pt idx="3">
                  <c:v>15000</c:v>
                </c:pt>
                <c:pt idx="4">
                  <c:v>15000</c:v>
                </c:pt>
                <c:pt idx="5">
                  <c:v>15000</c:v>
                </c:pt>
                <c:pt idx="6">
                  <c:v>15000</c:v>
                </c:pt>
                <c:pt idx="7">
                  <c:v>15000</c:v>
                </c:pt>
                <c:pt idx="8">
                  <c:v>15000</c:v>
                </c:pt>
                <c:pt idx="9">
                  <c:v>15000</c:v>
                </c:pt>
                <c:pt idx="10">
                  <c:v>15000</c:v>
                </c:pt>
                <c:pt idx="11">
                  <c:v>15000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6BBC-455E-A391-8D50ACE939C6}"/>
            </c:ext>
          </c:extLst>
        </c:ser>
        <c:ser>
          <c:idx val="3"/>
          <c:order val="3"/>
          <c:tx>
            <c:v>Total inventory cost</c:v>
          </c:tx>
          <c:spPr>
            <a:solidFill>
              <a:srgbClr val="8064A2"/>
            </a:solidFill>
            <a:ln cmpd="sng">
              <a:solidFill>
                <a:srgbClr val="000000"/>
              </a:solidFill>
            </a:ln>
          </c:spPr>
          <c:invertIfNegative val="1"/>
          <c:val>
            <c:numRef>
              <c:f>'W1'!$C$16:$N$16</c:f>
              <c:numCache>
                <c:formatCode>#,##0_);[Red]\(#,##0\)</c:formatCode>
                <c:ptCount val="12"/>
                <c:pt idx="0">
                  <c:v>22000</c:v>
                </c:pt>
                <c:pt idx="1">
                  <c:v>14400</c:v>
                </c:pt>
                <c:pt idx="2">
                  <c:v>14600</c:v>
                </c:pt>
                <c:pt idx="3">
                  <c:v>14600</c:v>
                </c:pt>
                <c:pt idx="4">
                  <c:v>14400</c:v>
                </c:pt>
                <c:pt idx="5">
                  <c:v>7400</c:v>
                </c:pt>
                <c:pt idx="6">
                  <c:v>3800</c:v>
                </c:pt>
                <c:pt idx="7">
                  <c:v>2000</c:v>
                </c:pt>
                <c:pt idx="8">
                  <c:v>2000</c:v>
                </c:pt>
                <c:pt idx="9">
                  <c:v>2000</c:v>
                </c:pt>
                <c:pt idx="10">
                  <c:v>2000</c:v>
                </c:pt>
                <c:pt idx="11">
                  <c:v>2000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6BBC-455E-A391-8D50ACE939C6}"/>
            </c:ext>
          </c:extLst>
        </c:ser>
        <c:dLbls>
          <c:showLegendKey val="0"/>
          <c:showVal val="0"/>
          <c:showCatName val="0"/>
          <c:showSerName val="0"/>
          <c:showPercent val="0"/>
          <c:showBubbleSize val="0"/>
        </c:dLbls>
        <c:gapWidth val="150"/>
        <c:axId val="145602816"/>
        <c:axId val="145609088"/>
      </c:barChart>
      <c:catAx>
        <c:axId val="145602816"/>
        <c:scaling>
          <c:orientation val="minMax"/>
        </c:scaling>
        <c:delete val="0"/>
        <c:axPos val="b"/>
        <c:title>
          <c:tx>
            <c:rich>
              <a:bodyPr/>
              <a:lstStyle/>
              <a:p>
                <a:pPr lvl="0">
                  <a:defRPr b="1" i="0">
                    <a:solidFill>
                      <a:srgbClr val="000000"/>
                    </a:solidFill>
                    <a:latin typeface="+mn-lt"/>
                  </a:defRPr>
                </a:pPr>
                <a:r>
                  <a:rPr lang="en-GB" b="1" i="0">
                    <a:solidFill>
                      <a:srgbClr val="000000"/>
                    </a:solidFill>
                    <a:latin typeface="+mn-lt"/>
                  </a:rPr>
                  <a:t>Period</a:t>
                </a:r>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45609088"/>
        <c:crosses val="autoZero"/>
        <c:auto val="1"/>
        <c:lblAlgn val="ctr"/>
        <c:lblOffset val="100"/>
        <c:noMultiLvlLbl val="1"/>
      </c:catAx>
      <c:valAx>
        <c:axId val="14560908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_(&quot;$&quot;* #,##0.00_);_(&quot;$&quot;* \(#,##0.00\);_(&quot;$&quot;* &quot;-&quot;??_);_(@_)" sourceLinked="1"/>
        <c:majorTickMark val="out"/>
        <c:minorTickMark val="none"/>
        <c:tickLblPos val="nextTo"/>
        <c:spPr>
          <a:ln/>
        </c:spPr>
        <c:txPr>
          <a:bodyPr/>
          <a:lstStyle/>
          <a:p>
            <a:pPr lvl="0">
              <a:defRPr b="1" i="0">
                <a:solidFill>
                  <a:srgbClr val="000000"/>
                </a:solidFill>
                <a:latin typeface="+mn-lt"/>
              </a:defRPr>
            </a:pPr>
            <a:endParaRPr lang="en-US"/>
          </a:p>
        </c:txPr>
        <c:crossAx val="145602816"/>
        <c:crosses val="autoZero"/>
        <c:crossBetween val="between"/>
      </c:valAx>
    </c:plotArea>
    <c:legend>
      <c:legendPos val="b"/>
      <c:layout>
        <c:manualLayout>
          <c:xMode val="edge"/>
          <c:yMode val="edge"/>
          <c:x val="6.6666666666666666E-2"/>
          <c:y val="0.90603794333238574"/>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5"/>
    </a:solidFill>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400" b="1" i="0">
                <a:solidFill>
                  <a:srgbClr val="757575"/>
                </a:solidFill>
                <a:latin typeface="+mn-lt"/>
              </a:defRPr>
            </a:pPr>
            <a:r>
              <a:rPr lang="en-GB" sz="1400" b="1" i="0">
                <a:solidFill>
                  <a:srgbClr val="757575"/>
                </a:solidFill>
                <a:latin typeface="+mn-lt"/>
              </a:rPr>
              <a:t>Demand and supply (units per period)</a:t>
            </a:r>
          </a:p>
        </c:rich>
      </c:tx>
      <c:layout>
        <c:manualLayout>
          <c:xMode val="edge"/>
          <c:yMode val="edge"/>
          <c:x val="0.21728725331927651"/>
          <c:y val="1.4598650940285682E-2"/>
        </c:manualLayout>
      </c:layout>
      <c:overlay val="0"/>
    </c:title>
    <c:autoTitleDeleted val="0"/>
    <c:plotArea>
      <c:layout>
        <c:manualLayout>
          <c:xMode val="edge"/>
          <c:yMode val="edge"/>
          <c:x val="8.4567613830879837E-2"/>
          <c:y val="0.12578076558417295"/>
          <c:w val="0.88644687892274332"/>
          <c:h val="0.65467263400585562"/>
        </c:manualLayout>
      </c:layout>
      <c:lineChart>
        <c:grouping val="standard"/>
        <c:varyColors val="1"/>
        <c:ser>
          <c:idx val="0"/>
          <c:order val="0"/>
          <c:tx>
            <c:v>Orders due</c:v>
          </c:tx>
          <c:spPr>
            <a:ln cmpd="sng">
              <a:solidFill>
                <a:srgbClr val="4F81BD"/>
              </a:solidFill>
            </a:ln>
          </c:spPr>
          <c:marker>
            <c:symbol val="none"/>
          </c:marker>
          <c:val>
            <c:numRef>
              <c:f>'D1'!$C$8:$N$8</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0-EEAA-48F7-AD83-D9184BAEFAF4}"/>
            </c:ext>
          </c:extLst>
        </c:ser>
        <c:ser>
          <c:idx val="1"/>
          <c:order val="1"/>
          <c:tx>
            <c:v>Available inventory</c:v>
          </c:tx>
          <c:spPr>
            <a:ln cmpd="sng">
              <a:solidFill>
                <a:srgbClr val="C0504D"/>
              </a:solidFill>
            </a:ln>
          </c:spPr>
          <c:marker>
            <c:symbol val="none"/>
          </c:marker>
          <c:val>
            <c:numRef>
              <c:f>'D1'!$C$9:$N$9</c:f>
              <c:numCache>
                <c:formatCode>#,##0</c:formatCode>
                <c:ptCount val="12"/>
                <c:pt idx="0">
                  <c:v>10000</c:v>
                </c:pt>
                <c:pt idx="1">
                  <c:v>6000</c:v>
                </c:pt>
                <c:pt idx="2">
                  <c:v>6000</c:v>
                </c:pt>
                <c:pt idx="3">
                  <c:v>6000</c:v>
                </c:pt>
                <c:pt idx="4">
                  <c:v>6000</c:v>
                </c:pt>
                <c:pt idx="5">
                  <c:v>6000</c:v>
                </c:pt>
                <c:pt idx="6">
                  <c:v>6000</c:v>
                </c:pt>
                <c:pt idx="7">
                  <c:v>7000</c:v>
                </c:pt>
                <c:pt idx="8">
                  <c:v>7000</c:v>
                </c:pt>
                <c:pt idx="9">
                  <c:v>7000</c:v>
                </c:pt>
                <c:pt idx="10">
                  <c:v>7000</c:v>
                </c:pt>
                <c:pt idx="11">
                  <c:v>7000</c:v>
                </c:pt>
              </c:numCache>
            </c:numRef>
          </c:val>
          <c:smooth val="0"/>
          <c:extLst>
            <c:ext xmlns:c16="http://schemas.microsoft.com/office/drawing/2014/chart" uri="{C3380CC4-5D6E-409C-BE32-E72D297353CC}">
              <c16:uniqueId val="{00000001-EEAA-48F7-AD83-D9184BAEFAF4}"/>
            </c:ext>
          </c:extLst>
        </c:ser>
        <c:dLbls>
          <c:showLegendKey val="0"/>
          <c:showVal val="0"/>
          <c:showCatName val="0"/>
          <c:showSerName val="0"/>
          <c:showPercent val="0"/>
          <c:showBubbleSize val="0"/>
        </c:dLbls>
        <c:smooth val="0"/>
        <c:axId val="146115200"/>
        <c:axId val="146117376"/>
      </c:lineChart>
      <c:catAx>
        <c:axId val="146115200"/>
        <c:scaling>
          <c:orientation val="minMax"/>
        </c:scaling>
        <c:delete val="0"/>
        <c:axPos val="b"/>
        <c:title>
          <c:tx>
            <c:rich>
              <a:bodyPr/>
              <a:lstStyle/>
              <a:p>
                <a:pPr lvl="0">
                  <a:defRPr b="1" i="0">
                    <a:solidFill>
                      <a:srgbClr val="000000"/>
                    </a:solidFill>
                    <a:latin typeface="+mn-lt"/>
                  </a:defRPr>
                </a:pPr>
                <a:r>
                  <a:rPr lang="en-GB" b="1" i="0">
                    <a:solidFill>
                      <a:srgbClr val="000000"/>
                    </a:solidFill>
                    <a:latin typeface="+mn-lt"/>
                  </a:rPr>
                  <a:t>Period</a:t>
                </a:r>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46117376"/>
        <c:crosses val="autoZero"/>
        <c:auto val="1"/>
        <c:lblAlgn val="ctr"/>
        <c:lblOffset val="100"/>
        <c:noMultiLvlLbl val="1"/>
      </c:catAx>
      <c:valAx>
        <c:axId val="14611737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0" sourceLinked="1"/>
        <c:majorTickMark val="out"/>
        <c:minorTickMark val="none"/>
        <c:tickLblPos val="nextTo"/>
        <c:spPr>
          <a:ln/>
        </c:spPr>
        <c:txPr>
          <a:bodyPr/>
          <a:lstStyle/>
          <a:p>
            <a:pPr lvl="0">
              <a:defRPr b="1" i="0">
                <a:solidFill>
                  <a:srgbClr val="000000"/>
                </a:solidFill>
                <a:latin typeface="+mn-lt"/>
              </a:defRPr>
            </a:pPr>
            <a:endParaRPr lang="en-US"/>
          </a:p>
        </c:txPr>
        <c:crossAx val="146115200"/>
        <c:crosses val="autoZero"/>
        <c:crossBetween val="between"/>
      </c:valAx>
    </c:plotArea>
    <c:legend>
      <c:legendPos val="b"/>
      <c:layout>
        <c:manualLayout>
          <c:xMode val="edge"/>
          <c:yMode val="edge"/>
          <c:x val="0.23688970887007324"/>
          <c:y val="0.90227862681716275"/>
        </c:manualLayout>
      </c:layout>
      <c:overlay val="0"/>
      <c:txPr>
        <a:bodyPr/>
        <a:lstStyle/>
        <a:p>
          <a:pPr lvl="0">
            <a:defRPr b="1"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400" b="1" i="0">
                <a:solidFill>
                  <a:srgbClr val="757575"/>
                </a:solidFill>
                <a:latin typeface="+mn-lt"/>
              </a:defRPr>
            </a:pPr>
            <a:r>
              <a:rPr lang="en-GB" sz="1400" b="1" i="0">
                <a:solidFill>
                  <a:srgbClr val="757575"/>
                </a:solidFill>
                <a:latin typeface="+mn-lt"/>
              </a:rPr>
              <a:t>Inventory costs per each period</a:t>
            </a:r>
          </a:p>
        </c:rich>
      </c:tx>
      <c:layout>
        <c:manualLayout>
          <c:xMode val="edge"/>
          <c:yMode val="edge"/>
          <c:x val="0.26558333333333334"/>
          <c:y val="7.1891365506395475E-3"/>
        </c:manualLayout>
      </c:layout>
      <c:overlay val="0"/>
    </c:title>
    <c:autoTitleDeleted val="0"/>
    <c:plotArea>
      <c:layout>
        <c:manualLayout>
          <c:xMode val="edge"/>
          <c:yMode val="edge"/>
          <c:x val="0.11964129483814523"/>
          <c:y val="8.2971459239071371E-2"/>
          <c:w val="0.84980314960629921"/>
          <c:h val="0.76190545977171231"/>
        </c:manualLayout>
      </c:layout>
      <c:barChart>
        <c:barDir val="col"/>
        <c:grouping val="clustered"/>
        <c:varyColors val="1"/>
        <c:ser>
          <c:idx val="0"/>
          <c:order val="0"/>
          <c:tx>
            <c:v>Warehousing  cost</c:v>
          </c:tx>
          <c:spPr>
            <a:solidFill>
              <a:srgbClr val="4F81BD"/>
            </a:solidFill>
            <a:ln cmpd="sng">
              <a:solidFill>
                <a:srgbClr val="000000"/>
              </a:solidFill>
            </a:ln>
          </c:spPr>
          <c:invertIfNegative val="1"/>
          <c:val>
            <c:numRef>
              <c:f>'D1'!$C$13:$N$13</c:f>
              <c:numCache>
                <c:formatCode>_("$"* #,##0.00_);_("$"* \(#,##0.00\);_("$"* "-"??_);_(@_)</c:formatCode>
                <c:ptCount val="12"/>
                <c:pt idx="0">
                  <c:v>20000</c:v>
                </c:pt>
                <c:pt idx="1">
                  <c:v>12000</c:v>
                </c:pt>
                <c:pt idx="2">
                  <c:v>12000</c:v>
                </c:pt>
                <c:pt idx="3">
                  <c:v>12000</c:v>
                </c:pt>
                <c:pt idx="4">
                  <c:v>12000</c:v>
                </c:pt>
                <c:pt idx="5">
                  <c:v>12000</c:v>
                </c:pt>
                <c:pt idx="6">
                  <c:v>12000</c:v>
                </c:pt>
                <c:pt idx="7">
                  <c:v>14000</c:v>
                </c:pt>
                <c:pt idx="8">
                  <c:v>14000</c:v>
                </c:pt>
                <c:pt idx="9">
                  <c:v>14000</c:v>
                </c:pt>
                <c:pt idx="10">
                  <c:v>14000</c:v>
                </c:pt>
                <c:pt idx="11">
                  <c:v>14000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002-414E-A039-753FC16F9DE4}"/>
            </c:ext>
          </c:extLst>
        </c:ser>
        <c:ser>
          <c:idx val="1"/>
          <c:order val="1"/>
          <c:tx>
            <c:v>Shortage cost</c:v>
          </c:tx>
          <c:spPr>
            <a:solidFill>
              <a:srgbClr val="C0504D"/>
            </a:solidFill>
            <a:ln cmpd="sng">
              <a:solidFill>
                <a:srgbClr val="000000"/>
              </a:solidFill>
            </a:ln>
          </c:spPr>
          <c:invertIfNegative val="1"/>
          <c:val>
            <c:numRef>
              <c:f>'D1'!$C$14:$N$14</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C002-414E-A039-753FC16F9DE4}"/>
            </c:ext>
          </c:extLst>
        </c:ser>
        <c:ser>
          <c:idx val="2"/>
          <c:order val="2"/>
          <c:tx>
            <c:v>Order setup cost</c:v>
          </c:tx>
          <c:spPr>
            <a:solidFill>
              <a:srgbClr val="9BBB59"/>
            </a:solidFill>
            <a:ln cmpd="sng">
              <a:solidFill>
                <a:srgbClr val="000000"/>
              </a:solidFill>
            </a:ln>
          </c:spPr>
          <c:invertIfNegative val="1"/>
          <c:val>
            <c:numRef>
              <c:f>'D1'!$C$15:$N$15</c:f>
              <c:numCache>
                <c:formatCode>_("$"* #,##0.00_);_("$"* \(#,##0.00\);_("$"* "-"??_);_(@_)</c:formatCode>
                <c:ptCount val="12"/>
                <c:pt idx="0">
                  <c:v>15000</c:v>
                </c:pt>
                <c:pt idx="1">
                  <c:v>15000</c:v>
                </c:pt>
                <c:pt idx="2">
                  <c:v>15000</c:v>
                </c:pt>
                <c:pt idx="3">
                  <c:v>15000</c:v>
                </c:pt>
                <c:pt idx="4">
                  <c:v>15000</c:v>
                </c:pt>
                <c:pt idx="5">
                  <c:v>15000</c:v>
                </c:pt>
                <c:pt idx="6">
                  <c:v>15000</c:v>
                </c:pt>
                <c:pt idx="7">
                  <c:v>15000</c:v>
                </c:pt>
                <c:pt idx="8">
                  <c:v>15000</c:v>
                </c:pt>
                <c:pt idx="9">
                  <c:v>15000</c:v>
                </c:pt>
                <c:pt idx="10">
                  <c:v>15000</c:v>
                </c:pt>
                <c:pt idx="11">
                  <c:v>15000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C002-414E-A039-753FC16F9DE4}"/>
            </c:ext>
          </c:extLst>
        </c:ser>
        <c:ser>
          <c:idx val="3"/>
          <c:order val="3"/>
          <c:tx>
            <c:v>Total inventory cost</c:v>
          </c:tx>
          <c:spPr>
            <a:solidFill>
              <a:srgbClr val="8064A2"/>
            </a:solidFill>
            <a:ln cmpd="sng">
              <a:solidFill>
                <a:srgbClr val="000000"/>
              </a:solidFill>
            </a:ln>
          </c:spPr>
          <c:invertIfNegative val="1"/>
          <c:val>
            <c:numRef>
              <c:f>'D1'!$C$16:$N$16</c:f>
              <c:numCache>
                <c:formatCode>_("$"* #,##0.00_);_("$"* \(#,##0.00\);_("$"* "-"??_);_(@_)</c:formatCode>
                <c:ptCount val="12"/>
                <c:pt idx="0">
                  <c:v>35000</c:v>
                </c:pt>
                <c:pt idx="1">
                  <c:v>27000</c:v>
                </c:pt>
                <c:pt idx="2">
                  <c:v>27000</c:v>
                </c:pt>
                <c:pt idx="3">
                  <c:v>27000</c:v>
                </c:pt>
                <c:pt idx="4">
                  <c:v>27000</c:v>
                </c:pt>
                <c:pt idx="5">
                  <c:v>27000</c:v>
                </c:pt>
                <c:pt idx="6">
                  <c:v>27000</c:v>
                </c:pt>
                <c:pt idx="7">
                  <c:v>29000</c:v>
                </c:pt>
                <c:pt idx="8">
                  <c:v>29000</c:v>
                </c:pt>
                <c:pt idx="9">
                  <c:v>29000</c:v>
                </c:pt>
                <c:pt idx="10">
                  <c:v>29000</c:v>
                </c:pt>
                <c:pt idx="11">
                  <c:v>29000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C002-414E-A039-753FC16F9DE4}"/>
            </c:ext>
          </c:extLst>
        </c:ser>
        <c:dLbls>
          <c:showLegendKey val="0"/>
          <c:showVal val="0"/>
          <c:showCatName val="0"/>
          <c:showSerName val="0"/>
          <c:showPercent val="0"/>
          <c:showBubbleSize val="0"/>
        </c:dLbls>
        <c:gapWidth val="150"/>
        <c:axId val="146155008"/>
        <c:axId val="146156928"/>
      </c:barChart>
      <c:catAx>
        <c:axId val="146155008"/>
        <c:scaling>
          <c:orientation val="minMax"/>
        </c:scaling>
        <c:delete val="0"/>
        <c:axPos val="b"/>
        <c:title>
          <c:tx>
            <c:rich>
              <a:bodyPr/>
              <a:lstStyle/>
              <a:p>
                <a:pPr lvl="0">
                  <a:defRPr b="1" i="0">
                    <a:solidFill>
                      <a:srgbClr val="000000"/>
                    </a:solidFill>
                    <a:latin typeface="+mn-lt"/>
                  </a:defRPr>
                </a:pPr>
                <a:r>
                  <a:rPr lang="en-GB" b="1" i="0">
                    <a:solidFill>
                      <a:srgbClr val="000000"/>
                    </a:solidFill>
                    <a:latin typeface="+mn-lt"/>
                  </a:rPr>
                  <a:t>Period</a:t>
                </a:r>
              </a:p>
            </c:rich>
          </c:tx>
          <c:layout>
            <c:manualLayout>
              <c:xMode val="edge"/>
              <c:yMode val="edge"/>
              <c:x val="0.49856364829396327"/>
              <c:y val="0.9022555015390572"/>
            </c:manualLayout>
          </c:layout>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46156928"/>
        <c:crosses val="autoZero"/>
        <c:auto val="1"/>
        <c:lblAlgn val="ctr"/>
        <c:lblOffset val="100"/>
        <c:noMultiLvlLbl val="1"/>
      </c:catAx>
      <c:valAx>
        <c:axId val="14615692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_(&quot;$&quot;* #,##0.00_);_(&quot;$&quot;* \(#,##0.00\);_(&quot;$&quot;* &quot;-&quot;??_);_(@_)" sourceLinked="1"/>
        <c:majorTickMark val="out"/>
        <c:minorTickMark val="none"/>
        <c:tickLblPos val="nextTo"/>
        <c:spPr>
          <a:ln/>
        </c:spPr>
        <c:txPr>
          <a:bodyPr/>
          <a:lstStyle/>
          <a:p>
            <a:pPr lvl="0">
              <a:defRPr b="1" i="0">
                <a:solidFill>
                  <a:srgbClr val="000000"/>
                </a:solidFill>
                <a:latin typeface="+mn-lt"/>
              </a:defRPr>
            </a:pPr>
            <a:endParaRPr lang="en-US"/>
          </a:p>
        </c:txPr>
        <c:crossAx val="146155008"/>
        <c:crosses val="autoZero"/>
        <c:crossBetween val="between"/>
      </c:valAx>
    </c:plotArea>
    <c:legend>
      <c:legendPos val="b"/>
      <c:layout>
        <c:manualLayout>
          <c:xMode val="edge"/>
          <c:yMode val="edge"/>
          <c:x val="6.3888888888888884E-2"/>
          <c:y val="0.9381277418500632"/>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3"/>
    </a:solidFill>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400" b="1" i="0">
                <a:solidFill>
                  <a:srgbClr val="757575"/>
                </a:solidFill>
                <a:latin typeface="+mn-lt"/>
              </a:defRPr>
            </a:pPr>
            <a:r>
              <a:rPr lang="en-GB" sz="1400" b="1" i="0">
                <a:solidFill>
                  <a:srgbClr val="757575"/>
                </a:solidFill>
                <a:latin typeface="+mn-lt"/>
              </a:rPr>
              <a:t>Demand and supply (units per period)</a:t>
            </a:r>
          </a:p>
        </c:rich>
      </c:tx>
      <c:layout>
        <c:manualLayout>
          <c:xMode val="edge"/>
          <c:yMode val="edge"/>
          <c:x val="0.21728725331927651"/>
          <c:y val="1.4598650940285682E-2"/>
        </c:manualLayout>
      </c:layout>
      <c:overlay val="0"/>
    </c:title>
    <c:autoTitleDeleted val="0"/>
    <c:plotArea>
      <c:layout>
        <c:manualLayout>
          <c:xMode val="edge"/>
          <c:yMode val="edge"/>
          <c:x val="8.4567613830879837E-2"/>
          <c:y val="0.12578076558417295"/>
          <c:w val="0.88644687892274332"/>
          <c:h val="0.60462182053924984"/>
        </c:manualLayout>
      </c:layout>
      <c:lineChart>
        <c:grouping val="standard"/>
        <c:varyColors val="1"/>
        <c:ser>
          <c:idx val="0"/>
          <c:order val="0"/>
          <c:tx>
            <c:v>Orders due</c:v>
          </c:tx>
          <c:spPr>
            <a:ln cmpd="sng">
              <a:solidFill>
                <a:srgbClr val="4F81BD"/>
              </a:solidFill>
            </a:ln>
          </c:spPr>
          <c:marker>
            <c:symbol val="none"/>
          </c:marker>
          <c:val>
            <c:numRef>
              <c:f>'F1'!$C$8:$N$8</c:f>
              <c:numCache>
                <c:formatCode>#,##0</c:formatCode>
                <c:ptCount val="12"/>
                <c:pt idx="0">
                  <c:v>4000</c:v>
                </c:pt>
                <c:pt idx="1">
                  <c:v>4000</c:v>
                </c:pt>
                <c:pt idx="2">
                  <c:v>4000</c:v>
                </c:pt>
                <c:pt idx="3">
                  <c:v>4000</c:v>
                </c:pt>
                <c:pt idx="4">
                  <c:v>4000</c:v>
                </c:pt>
                <c:pt idx="5">
                  <c:v>4000</c:v>
                </c:pt>
                <c:pt idx="6">
                  <c:v>3000</c:v>
                </c:pt>
                <c:pt idx="7">
                  <c:v>3000</c:v>
                </c:pt>
                <c:pt idx="8">
                  <c:v>3000</c:v>
                </c:pt>
                <c:pt idx="9">
                  <c:v>3000</c:v>
                </c:pt>
                <c:pt idx="10">
                  <c:v>3000</c:v>
                </c:pt>
                <c:pt idx="11">
                  <c:v>3000</c:v>
                </c:pt>
              </c:numCache>
            </c:numRef>
          </c:val>
          <c:smooth val="0"/>
          <c:extLst>
            <c:ext xmlns:c16="http://schemas.microsoft.com/office/drawing/2014/chart" uri="{C3380CC4-5D6E-409C-BE32-E72D297353CC}">
              <c16:uniqueId val="{00000000-975A-4D53-83EF-F1FCC8D695F7}"/>
            </c:ext>
          </c:extLst>
        </c:ser>
        <c:ser>
          <c:idx val="1"/>
          <c:order val="1"/>
          <c:tx>
            <c:v>Available inventory</c:v>
          </c:tx>
          <c:spPr>
            <a:ln cmpd="sng">
              <a:solidFill>
                <a:srgbClr val="C0504D"/>
              </a:solidFill>
            </a:ln>
          </c:spPr>
          <c:marker>
            <c:symbol val="none"/>
          </c:marker>
          <c:val>
            <c:numRef>
              <c:f>'F1'!$C$9:$N$9</c:f>
              <c:numCache>
                <c:formatCode>#,##0</c:formatCode>
                <c:ptCount val="12"/>
                <c:pt idx="0">
                  <c:v>10000</c:v>
                </c:pt>
                <c:pt idx="1">
                  <c:v>6000</c:v>
                </c:pt>
                <c:pt idx="2">
                  <c:v>6000</c:v>
                </c:pt>
                <c:pt idx="3">
                  <c:v>6000</c:v>
                </c:pt>
                <c:pt idx="4">
                  <c:v>6000</c:v>
                </c:pt>
                <c:pt idx="5">
                  <c:v>6000</c:v>
                </c:pt>
                <c:pt idx="6">
                  <c:v>6000</c:v>
                </c:pt>
                <c:pt idx="7">
                  <c:v>7000</c:v>
                </c:pt>
                <c:pt idx="8">
                  <c:v>7000</c:v>
                </c:pt>
                <c:pt idx="9">
                  <c:v>7000</c:v>
                </c:pt>
                <c:pt idx="10">
                  <c:v>7000</c:v>
                </c:pt>
                <c:pt idx="11">
                  <c:v>7000</c:v>
                </c:pt>
              </c:numCache>
            </c:numRef>
          </c:val>
          <c:smooth val="0"/>
          <c:extLst>
            <c:ext xmlns:c16="http://schemas.microsoft.com/office/drawing/2014/chart" uri="{C3380CC4-5D6E-409C-BE32-E72D297353CC}">
              <c16:uniqueId val="{00000001-975A-4D53-83EF-F1FCC8D695F7}"/>
            </c:ext>
          </c:extLst>
        </c:ser>
        <c:dLbls>
          <c:showLegendKey val="0"/>
          <c:showVal val="0"/>
          <c:showCatName val="0"/>
          <c:showSerName val="0"/>
          <c:showPercent val="0"/>
          <c:showBubbleSize val="0"/>
        </c:dLbls>
        <c:smooth val="0"/>
        <c:axId val="162998144"/>
        <c:axId val="163000320"/>
      </c:lineChart>
      <c:catAx>
        <c:axId val="162998144"/>
        <c:scaling>
          <c:orientation val="minMax"/>
        </c:scaling>
        <c:delete val="0"/>
        <c:axPos val="b"/>
        <c:title>
          <c:tx>
            <c:rich>
              <a:bodyPr/>
              <a:lstStyle/>
              <a:p>
                <a:pPr lvl="0">
                  <a:defRPr b="1" i="0">
                    <a:solidFill>
                      <a:srgbClr val="000000"/>
                    </a:solidFill>
                    <a:latin typeface="+mn-lt"/>
                  </a:defRPr>
                </a:pPr>
                <a:r>
                  <a:rPr lang="en-GB" b="1" i="0">
                    <a:solidFill>
                      <a:srgbClr val="000000"/>
                    </a:solidFill>
                    <a:latin typeface="+mn-lt"/>
                  </a:rPr>
                  <a:t>Period</a:t>
                </a:r>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63000320"/>
        <c:crosses val="autoZero"/>
        <c:auto val="1"/>
        <c:lblAlgn val="ctr"/>
        <c:lblOffset val="100"/>
        <c:noMultiLvlLbl val="1"/>
      </c:catAx>
      <c:valAx>
        <c:axId val="16300032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0" sourceLinked="1"/>
        <c:majorTickMark val="out"/>
        <c:minorTickMark val="none"/>
        <c:tickLblPos val="nextTo"/>
        <c:spPr>
          <a:ln/>
        </c:spPr>
        <c:txPr>
          <a:bodyPr/>
          <a:lstStyle/>
          <a:p>
            <a:pPr lvl="0">
              <a:defRPr b="1" i="0">
                <a:solidFill>
                  <a:srgbClr val="000000"/>
                </a:solidFill>
                <a:latin typeface="+mn-lt"/>
              </a:defRPr>
            </a:pPr>
            <a:endParaRPr lang="en-US"/>
          </a:p>
        </c:txPr>
        <c:crossAx val="162998144"/>
        <c:crosses val="autoZero"/>
        <c:crossBetween val="between"/>
      </c:valAx>
    </c:plotArea>
    <c:legend>
      <c:legendPos val="b"/>
      <c:layout>
        <c:manualLayout>
          <c:xMode val="edge"/>
          <c:yMode val="edge"/>
          <c:x val="1.6527086833811041E-2"/>
          <c:y val="0.88799291788791979"/>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6"/>
    </a:solidFill>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b="1" i="0">
                <a:solidFill>
                  <a:srgbClr val="757575"/>
                </a:solidFill>
                <a:latin typeface="+mn-lt"/>
              </a:defRPr>
            </a:pPr>
            <a:r>
              <a:rPr lang="en-GB" b="1" i="0">
                <a:solidFill>
                  <a:srgbClr val="757575"/>
                </a:solidFill>
                <a:latin typeface="+mn-lt"/>
              </a:rPr>
              <a:t>Inventory costs per each period</a:t>
            </a:r>
          </a:p>
        </c:rich>
      </c:tx>
      <c:layout>
        <c:manualLayout>
          <c:xMode val="edge"/>
          <c:yMode val="edge"/>
          <c:x val="0.19891666666666666"/>
          <c:y val="2.0025028657865814E-2"/>
        </c:manualLayout>
      </c:layout>
      <c:overlay val="0"/>
    </c:title>
    <c:autoTitleDeleted val="0"/>
    <c:plotArea>
      <c:layout>
        <c:manualLayout>
          <c:xMode val="edge"/>
          <c:yMode val="edge"/>
          <c:x val="0.11964129483814523"/>
          <c:y val="0.13752409626333709"/>
          <c:w val="0.84980314960629921"/>
          <c:h val="0.62712802574904902"/>
        </c:manualLayout>
      </c:layout>
      <c:barChart>
        <c:barDir val="col"/>
        <c:grouping val="clustered"/>
        <c:varyColors val="1"/>
        <c:ser>
          <c:idx val="0"/>
          <c:order val="0"/>
          <c:tx>
            <c:v>Warehousing  cost</c:v>
          </c:tx>
          <c:spPr>
            <a:solidFill>
              <a:srgbClr val="4F81BD"/>
            </a:solidFill>
            <a:ln cmpd="sng">
              <a:solidFill>
                <a:srgbClr val="000000"/>
              </a:solidFill>
            </a:ln>
          </c:spPr>
          <c:invertIfNegative val="1"/>
          <c:val>
            <c:numRef>
              <c:f>'F1'!$C$13:$N$13</c:f>
              <c:numCache>
                <c:formatCode>_("$"* #,##0.00_);_("$"* \(#,##0.00\);_("$"* "-"??_);_(@_)</c:formatCode>
                <c:ptCount val="12"/>
                <c:pt idx="0">
                  <c:v>10000</c:v>
                </c:pt>
                <c:pt idx="1">
                  <c:v>6000</c:v>
                </c:pt>
                <c:pt idx="2">
                  <c:v>6000</c:v>
                </c:pt>
                <c:pt idx="3">
                  <c:v>6000</c:v>
                </c:pt>
                <c:pt idx="4">
                  <c:v>6000</c:v>
                </c:pt>
                <c:pt idx="5">
                  <c:v>6000</c:v>
                </c:pt>
                <c:pt idx="6">
                  <c:v>6000</c:v>
                </c:pt>
                <c:pt idx="7">
                  <c:v>7000</c:v>
                </c:pt>
                <c:pt idx="8">
                  <c:v>7000</c:v>
                </c:pt>
                <c:pt idx="9">
                  <c:v>7000</c:v>
                </c:pt>
                <c:pt idx="10">
                  <c:v>7000</c:v>
                </c:pt>
                <c:pt idx="11">
                  <c:v>7000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89D-4EA1-A771-8002ED993069}"/>
            </c:ext>
          </c:extLst>
        </c:ser>
        <c:ser>
          <c:idx val="1"/>
          <c:order val="1"/>
          <c:tx>
            <c:v>Shortage cost</c:v>
          </c:tx>
          <c:spPr>
            <a:solidFill>
              <a:srgbClr val="C0504D"/>
            </a:solidFill>
            <a:ln cmpd="sng">
              <a:solidFill>
                <a:srgbClr val="000000"/>
              </a:solidFill>
            </a:ln>
          </c:spPr>
          <c:invertIfNegative val="1"/>
          <c:val>
            <c:numRef>
              <c:f>'F1'!$C$14:$N$14</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89D-4EA1-A771-8002ED993069}"/>
            </c:ext>
          </c:extLst>
        </c:ser>
        <c:ser>
          <c:idx val="2"/>
          <c:order val="2"/>
          <c:tx>
            <c:v>Order setup cost</c:v>
          </c:tx>
          <c:spPr>
            <a:solidFill>
              <a:srgbClr val="9BBB59"/>
            </a:solidFill>
            <a:ln cmpd="sng">
              <a:solidFill>
                <a:srgbClr val="000000"/>
              </a:solidFill>
            </a:ln>
          </c:spPr>
          <c:invertIfNegative val="1"/>
          <c:val>
            <c:numRef>
              <c:f>'F1'!$C$15:$N$15</c:f>
              <c:numCache>
                <c:formatCode>_("$"* #,##0.00_);_("$"* \(#,##0.00\);_("$"* "-"??_);_(@_)</c:formatCode>
                <c:ptCount val="12"/>
                <c:pt idx="0">
                  <c:v>10000</c:v>
                </c:pt>
                <c:pt idx="1">
                  <c:v>10000</c:v>
                </c:pt>
                <c:pt idx="2">
                  <c:v>10000</c:v>
                </c:pt>
                <c:pt idx="3">
                  <c:v>10000</c:v>
                </c:pt>
                <c:pt idx="4">
                  <c:v>10000</c:v>
                </c:pt>
                <c:pt idx="5">
                  <c:v>10000</c:v>
                </c:pt>
                <c:pt idx="6">
                  <c:v>10000</c:v>
                </c:pt>
                <c:pt idx="7">
                  <c:v>10000</c:v>
                </c:pt>
                <c:pt idx="8">
                  <c:v>10000</c:v>
                </c:pt>
                <c:pt idx="9">
                  <c:v>10000</c:v>
                </c:pt>
                <c:pt idx="10">
                  <c:v>10000</c:v>
                </c:pt>
                <c:pt idx="11">
                  <c:v>10000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B89D-4EA1-A771-8002ED993069}"/>
            </c:ext>
          </c:extLst>
        </c:ser>
        <c:ser>
          <c:idx val="3"/>
          <c:order val="3"/>
          <c:tx>
            <c:v>Total inventory cost</c:v>
          </c:tx>
          <c:spPr>
            <a:solidFill>
              <a:srgbClr val="8064A2"/>
            </a:solidFill>
            <a:ln cmpd="sng">
              <a:solidFill>
                <a:srgbClr val="000000"/>
              </a:solidFill>
            </a:ln>
          </c:spPr>
          <c:invertIfNegative val="1"/>
          <c:val>
            <c:numRef>
              <c:f>'F1'!$C$16:$N$16</c:f>
              <c:numCache>
                <c:formatCode>_("$"* #,##0.00_);_("$"* \(#,##0.00\);_("$"* "-"??_);_(@_)</c:formatCode>
                <c:ptCount val="12"/>
                <c:pt idx="0">
                  <c:v>20000</c:v>
                </c:pt>
                <c:pt idx="1">
                  <c:v>16000</c:v>
                </c:pt>
                <c:pt idx="2">
                  <c:v>16000</c:v>
                </c:pt>
                <c:pt idx="3">
                  <c:v>16000</c:v>
                </c:pt>
                <c:pt idx="4">
                  <c:v>16000</c:v>
                </c:pt>
                <c:pt idx="5">
                  <c:v>16000</c:v>
                </c:pt>
                <c:pt idx="6">
                  <c:v>16000</c:v>
                </c:pt>
                <c:pt idx="7">
                  <c:v>17000</c:v>
                </c:pt>
                <c:pt idx="8">
                  <c:v>17000</c:v>
                </c:pt>
                <c:pt idx="9">
                  <c:v>17000</c:v>
                </c:pt>
                <c:pt idx="10">
                  <c:v>17000</c:v>
                </c:pt>
                <c:pt idx="11">
                  <c:v>17000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B89D-4EA1-A771-8002ED993069}"/>
            </c:ext>
          </c:extLst>
        </c:ser>
        <c:dLbls>
          <c:showLegendKey val="0"/>
          <c:showVal val="0"/>
          <c:showCatName val="0"/>
          <c:showSerName val="0"/>
          <c:showPercent val="0"/>
          <c:showBubbleSize val="0"/>
        </c:dLbls>
        <c:gapWidth val="150"/>
        <c:axId val="163046144"/>
        <c:axId val="163048064"/>
      </c:barChart>
      <c:catAx>
        <c:axId val="163046144"/>
        <c:scaling>
          <c:orientation val="minMax"/>
        </c:scaling>
        <c:delete val="0"/>
        <c:axPos val="b"/>
        <c:title>
          <c:tx>
            <c:rich>
              <a:bodyPr/>
              <a:lstStyle/>
              <a:p>
                <a:pPr lvl="0">
                  <a:defRPr b="1" i="0">
                    <a:solidFill>
                      <a:srgbClr val="000000"/>
                    </a:solidFill>
                    <a:latin typeface="+mn-lt"/>
                  </a:defRPr>
                </a:pPr>
                <a:r>
                  <a:rPr lang="en-GB" b="1" i="0">
                    <a:solidFill>
                      <a:srgbClr val="000000"/>
                    </a:solidFill>
                    <a:latin typeface="+mn-lt"/>
                  </a:rPr>
                  <a:t>Period</a:t>
                </a:r>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63048064"/>
        <c:crosses val="autoZero"/>
        <c:auto val="1"/>
        <c:lblAlgn val="ctr"/>
        <c:lblOffset val="100"/>
        <c:noMultiLvlLbl val="1"/>
      </c:catAx>
      <c:valAx>
        <c:axId val="16304806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_(&quot;$&quot;* #,##0.00_);_(&quot;$&quot;* \(#,##0.00\);_(&quot;$&quot;* &quot;-&quot;??_);_(@_)" sourceLinked="1"/>
        <c:majorTickMark val="out"/>
        <c:minorTickMark val="none"/>
        <c:tickLblPos val="nextTo"/>
        <c:spPr>
          <a:ln/>
        </c:spPr>
        <c:txPr>
          <a:bodyPr/>
          <a:lstStyle/>
          <a:p>
            <a:pPr lvl="0">
              <a:defRPr b="1" i="0">
                <a:solidFill>
                  <a:srgbClr val="000000"/>
                </a:solidFill>
                <a:latin typeface="+mn-lt"/>
              </a:defRPr>
            </a:pPr>
            <a:endParaRPr lang="en-US"/>
          </a:p>
        </c:txPr>
        <c:crossAx val="163046144"/>
        <c:crosses val="autoZero"/>
        <c:crossBetween val="between"/>
      </c:valAx>
    </c:plotArea>
    <c:legend>
      <c:legendPos val="b"/>
      <c:layout>
        <c:manualLayout>
          <c:xMode val="edge"/>
          <c:yMode val="edge"/>
          <c:x val="6.6666666666666666E-2"/>
          <c:y val="0.90603794333238574"/>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1"/>
    </a:solidFill>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400" b="1" i="0">
                <a:solidFill>
                  <a:srgbClr val="757575"/>
                </a:solidFill>
                <a:latin typeface="+mn-lt"/>
              </a:defRPr>
            </a:pPr>
            <a:r>
              <a:rPr lang="en-GB" sz="1400" b="1" i="0">
                <a:solidFill>
                  <a:srgbClr val="757575"/>
                </a:solidFill>
                <a:latin typeface="+mn-lt"/>
              </a:rPr>
              <a:t>Demand and supply (units per period)</a:t>
            </a:r>
          </a:p>
        </c:rich>
      </c:tx>
      <c:layout>
        <c:manualLayout>
          <c:xMode val="edge"/>
          <c:yMode val="edge"/>
          <c:x val="0.21728725331927651"/>
          <c:y val="1.4598650940285682E-2"/>
        </c:manualLayout>
      </c:layout>
      <c:overlay val="0"/>
    </c:title>
    <c:autoTitleDeleted val="0"/>
    <c:plotArea>
      <c:layout>
        <c:manualLayout>
          <c:xMode val="edge"/>
          <c:yMode val="edge"/>
          <c:x val="8.4567613830879837E-2"/>
          <c:y val="0.12578076558417295"/>
          <c:w val="0.88644687892274332"/>
          <c:h val="0.67307245204621324"/>
        </c:manualLayout>
      </c:layout>
      <c:lineChart>
        <c:grouping val="standard"/>
        <c:varyColors val="1"/>
        <c:ser>
          <c:idx val="0"/>
          <c:order val="0"/>
          <c:tx>
            <c:v>Orders due</c:v>
          </c:tx>
          <c:spPr>
            <a:ln cmpd="sng">
              <a:solidFill>
                <a:srgbClr val="4F81BD"/>
              </a:solidFill>
            </a:ln>
          </c:spPr>
          <c:marker>
            <c:symbol val="none"/>
          </c:marker>
          <c:val>
            <c:numRef>
              <c:f>'R2'!$C$8:$N$8</c:f>
              <c:numCache>
                <c:formatCode>#,##0_);[Red]\(#,##0\)</c:formatCode>
                <c:ptCount val="12"/>
                <c:pt idx="0">
                  <c:v>3358</c:v>
                </c:pt>
                <c:pt idx="1">
                  <c:v>296</c:v>
                </c:pt>
                <c:pt idx="2">
                  <c:v>3427</c:v>
                </c:pt>
                <c:pt idx="3">
                  <c:v>3455</c:v>
                </c:pt>
                <c:pt idx="4">
                  <c:v>4914</c:v>
                </c:pt>
                <c:pt idx="5">
                  <c:v>3751</c:v>
                </c:pt>
                <c:pt idx="6">
                  <c:v>3672</c:v>
                </c:pt>
                <c:pt idx="7">
                  <c:v>6097</c:v>
                </c:pt>
                <c:pt idx="8">
                  <c:v>2667</c:v>
                </c:pt>
                <c:pt idx="9">
                  <c:v>3039</c:v>
                </c:pt>
                <c:pt idx="10">
                  <c:v>6752</c:v>
                </c:pt>
                <c:pt idx="11">
                  <c:v>11864</c:v>
                </c:pt>
              </c:numCache>
            </c:numRef>
          </c:val>
          <c:smooth val="0"/>
          <c:extLst>
            <c:ext xmlns:c16="http://schemas.microsoft.com/office/drawing/2014/chart" uri="{C3380CC4-5D6E-409C-BE32-E72D297353CC}">
              <c16:uniqueId val="{00000000-A848-4ABA-879E-FE93811743CE}"/>
            </c:ext>
          </c:extLst>
        </c:ser>
        <c:ser>
          <c:idx val="1"/>
          <c:order val="1"/>
          <c:tx>
            <c:v>Available inventory</c:v>
          </c:tx>
          <c:spPr>
            <a:ln cmpd="sng">
              <a:solidFill>
                <a:srgbClr val="C0504D"/>
              </a:solidFill>
            </a:ln>
          </c:spPr>
          <c:marker>
            <c:symbol val="none"/>
          </c:marker>
          <c:val>
            <c:numRef>
              <c:f>'R2'!$C$9:$N$9</c:f>
              <c:numCache>
                <c:formatCode>#,##0_);[Red]\(#,##0\)</c:formatCode>
                <c:ptCount val="12"/>
                <c:pt idx="0">
                  <c:v>5000</c:v>
                </c:pt>
                <c:pt idx="1">
                  <c:v>1642</c:v>
                </c:pt>
                <c:pt idx="2">
                  <c:v>5346</c:v>
                </c:pt>
                <c:pt idx="3">
                  <c:v>5919</c:v>
                </c:pt>
                <c:pt idx="4">
                  <c:v>6464</c:v>
                </c:pt>
                <c:pt idx="5">
                  <c:v>5550</c:v>
                </c:pt>
                <c:pt idx="6">
                  <c:v>5799</c:v>
                </c:pt>
                <c:pt idx="7">
                  <c:v>6127</c:v>
                </c:pt>
                <c:pt idx="8">
                  <c:v>3030</c:v>
                </c:pt>
                <c:pt idx="9">
                  <c:v>3363</c:v>
                </c:pt>
                <c:pt idx="10">
                  <c:v>3324</c:v>
                </c:pt>
                <c:pt idx="11">
                  <c:v>0</c:v>
                </c:pt>
              </c:numCache>
            </c:numRef>
          </c:val>
          <c:smooth val="0"/>
          <c:extLst>
            <c:ext xmlns:c16="http://schemas.microsoft.com/office/drawing/2014/chart" uri="{C3380CC4-5D6E-409C-BE32-E72D297353CC}">
              <c16:uniqueId val="{00000001-A848-4ABA-879E-FE93811743CE}"/>
            </c:ext>
          </c:extLst>
        </c:ser>
        <c:dLbls>
          <c:showLegendKey val="0"/>
          <c:showVal val="0"/>
          <c:showCatName val="0"/>
          <c:showSerName val="0"/>
          <c:showPercent val="0"/>
          <c:showBubbleSize val="0"/>
        </c:dLbls>
        <c:smooth val="0"/>
        <c:axId val="163435648"/>
        <c:axId val="163437568"/>
      </c:lineChart>
      <c:catAx>
        <c:axId val="163435648"/>
        <c:scaling>
          <c:orientation val="minMax"/>
        </c:scaling>
        <c:delete val="0"/>
        <c:axPos val="b"/>
        <c:title>
          <c:tx>
            <c:rich>
              <a:bodyPr/>
              <a:lstStyle/>
              <a:p>
                <a:pPr lvl="0">
                  <a:defRPr b="1" i="0">
                    <a:solidFill>
                      <a:srgbClr val="000000"/>
                    </a:solidFill>
                    <a:latin typeface="+mn-lt"/>
                  </a:defRPr>
                </a:pPr>
                <a:r>
                  <a:rPr lang="en-GB" b="1" i="0">
                    <a:solidFill>
                      <a:srgbClr val="000000"/>
                    </a:solidFill>
                    <a:latin typeface="+mn-lt"/>
                  </a:rPr>
                  <a:t>Period</a:t>
                </a:r>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63437568"/>
        <c:crosses val="autoZero"/>
        <c:auto val="1"/>
        <c:lblAlgn val="ctr"/>
        <c:lblOffset val="100"/>
        <c:noMultiLvlLbl val="1"/>
      </c:catAx>
      <c:valAx>
        <c:axId val="16343756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0_);[Red]\(#,##0\)" sourceLinked="1"/>
        <c:majorTickMark val="out"/>
        <c:minorTickMark val="none"/>
        <c:tickLblPos val="nextTo"/>
        <c:spPr>
          <a:ln/>
        </c:spPr>
        <c:txPr>
          <a:bodyPr/>
          <a:lstStyle/>
          <a:p>
            <a:pPr lvl="0">
              <a:defRPr b="1" i="0">
                <a:solidFill>
                  <a:srgbClr val="000000"/>
                </a:solidFill>
                <a:latin typeface="+mn-lt"/>
              </a:defRPr>
            </a:pPr>
            <a:endParaRPr lang="en-US"/>
          </a:p>
        </c:txPr>
        <c:crossAx val="163435648"/>
        <c:crosses val="autoZero"/>
        <c:crossBetween val="between"/>
      </c:valAx>
    </c:plotArea>
    <c:legend>
      <c:legendPos val="b"/>
      <c:layout>
        <c:manualLayout>
          <c:xMode val="edge"/>
          <c:yMode val="edge"/>
          <c:x val="0.23688970887007324"/>
          <c:y val="0.90006327758879079"/>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4"/>
    </a:solidFill>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400" b="1" i="0">
                <a:solidFill>
                  <a:srgbClr val="757575"/>
                </a:solidFill>
                <a:latin typeface="+mn-lt"/>
              </a:defRPr>
            </a:pPr>
            <a:r>
              <a:rPr lang="en-GB" sz="1400" b="1" i="0">
                <a:solidFill>
                  <a:srgbClr val="757575"/>
                </a:solidFill>
                <a:latin typeface="+mn-lt"/>
              </a:rPr>
              <a:t>Inventory costs per each period</a:t>
            </a:r>
          </a:p>
        </c:rich>
      </c:tx>
      <c:layout>
        <c:manualLayout>
          <c:xMode val="edge"/>
          <c:yMode val="edge"/>
          <c:x val="0.26558333333333334"/>
          <c:y val="2.74948065300092E-2"/>
        </c:manualLayout>
      </c:layout>
      <c:overlay val="0"/>
    </c:title>
    <c:autoTitleDeleted val="0"/>
    <c:plotArea>
      <c:layout>
        <c:manualLayout>
          <c:xMode val="edge"/>
          <c:yMode val="edge"/>
          <c:x val="0.11964129483814523"/>
          <c:y val="0.13752409626333709"/>
          <c:w val="0.84980314960629921"/>
          <c:h val="0.62712802574904902"/>
        </c:manualLayout>
      </c:layout>
      <c:barChart>
        <c:barDir val="col"/>
        <c:grouping val="clustered"/>
        <c:varyColors val="1"/>
        <c:ser>
          <c:idx val="0"/>
          <c:order val="0"/>
          <c:tx>
            <c:v>Warehousing  cost</c:v>
          </c:tx>
          <c:spPr>
            <a:solidFill>
              <a:srgbClr val="4F81BD"/>
            </a:solidFill>
            <a:ln cmpd="sng">
              <a:solidFill>
                <a:srgbClr val="000000"/>
              </a:solidFill>
            </a:ln>
          </c:spPr>
          <c:invertIfNegative val="1"/>
          <c:val>
            <c:numRef>
              <c:f>'R2'!$C$13:$N$13</c:f>
              <c:numCache>
                <c:formatCode>_("$"* #,##0.00_);_("$"* \(#,##0.00\);_("$"* "-"??_);_(@_)</c:formatCode>
                <c:ptCount val="12"/>
                <c:pt idx="0">
                  <c:v>25000</c:v>
                </c:pt>
                <c:pt idx="1">
                  <c:v>8210</c:v>
                </c:pt>
                <c:pt idx="2">
                  <c:v>26730</c:v>
                </c:pt>
                <c:pt idx="3">
                  <c:v>29595</c:v>
                </c:pt>
                <c:pt idx="4">
                  <c:v>32320</c:v>
                </c:pt>
                <c:pt idx="5">
                  <c:v>27750</c:v>
                </c:pt>
                <c:pt idx="6">
                  <c:v>28995</c:v>
                </c:pt>
                <c:pt idx="7">
                  <c:v>30635</c:v>
                </c:pt>
                <c:pt idx="8">
                  <c:v>15150</c:v>
                </c:pt>
                <c:pt idx="9">
                  <c:v>16815</c:v>
                </c:pt>
                <c:pt idx="10">
                  <c:v>16620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B81-478E-A0C5-CF371F3132DE}"/>
            </c:ext>
          </c:extLst>
        </c:ser>
        <c:ser>
          <c:idx val="1"/>
          <c:order val="1"/>
          <c:tx>
            <c:v>Shortage cost</c:v>
          </c:tx>
          <c:spPr>
            <a:solidFill>
              <a:srgbClr val="C0504D"/>
            </a:solidFill>
            <a:ln cmpd="sng">
              <a:solidFill>
                <a:srgbClr val="000000"/>
              </a:solidFill>
            </a:ln>
          </c:spPr>
          <c:invertIfNegative val="1"/>
          <c:val>
            <c:numRef>
              <c:f>'R2'!$C$14:$N$14</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B81-478E-A0C5-CF371F3132DE}"/>
            </c:ext>
          </c:extLst>
        </c:ser>
        <c:ser>
          <c:idx val="2"/>
          <c:order val="2"/>
          <c:tx>
            <c:v>Order setup cost</c:v>
          </c:tx>
          <c:spPr>
            <a:solidFill>
              <a:srgbClr val="9BBB59"/>
            </a:solidFill>
            <a:ln cmpd="sng">
              <a:solidFill>
                <a:srgbClr val="000000"/>
              </a:solidFill>
            </a:ln>
          </c:spPr>
          <c:invertIfNegative val="1"/>
          <c:val>
            <c:numRef>
              <c:f>'R2'!$C$15:$N$15</c:f>
              <c:numCache>
                <c:formatCode>_("$"* #,##0.00_);_("$"* \(#,##0.00\);_("$"* "-"??_);_(@_)</c:formatCode>
                <c:ptCount val="12"/>
                <c:pt idx="0">
                  <c:v>25000</c:v>
                </c:pt>
                <c:pt idx="1">
                  <c:v>25000</c:v>
                </c:pt>
                <c:pt idx="2">
                  <c:v>25000</c:v>
                </c:pt>
                <c:pt idx="3">
                  <c:v>25000</c:v>
                </c:pt>
                <c:pt idx="4">
                  <c:v>25000</c:v>
                </c:pt>
                <c:pt idx="5">
                  <c:v>25000</c:v>
                </c:pt>
                <c:pt idx="6">
                  <c:v>25000</c:v>
                </c:pt>
                <c:pt idx="7">
                  <c:v>25000</c:v>
                </c:pt>
                <c:pt idx="8">
                  <c:v>25000</c:v>
                </c:pt>
                <c:pt idx="9">
                  <c:v>25000</c:v>
                </c:pt>
                <c:pt idx="10">
                  <c:v>25000</c:v>
                </c:pt>
                <c:pt idx="11">
                  <c:v>25000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BB81-478E-A0C5-CF371F3132DE}"/>
            </c:ext>
          </c:extLst>
        </c:ser>
        <c:ser>
          <c:idx val="3"/>
          <c:order val="3"/>
          <c:tx>
            <c:v>Total inventory cost</c:v>
          </c:tx>
          <c:spPr>
            <a:solidFill>
              <a:srgbClr val="8064A2"/>
            </a:solidFill>
            <a:ln cmpd="sng">
              <a:solidFill>
                <a:srgbClr val="000000"/>
              </a:solidFill>
            </a:ln>
          </c:spPr>
          <c:invertIfNegative val="1"/>
          <c:val>
            <c:numRef>
              <c:f>'R2'!$C$16:$N$16</c:f>
              <c:numCache>
                <c:formatCode>_("$"* #,##0.00_);_("$"* \(#,##0.00\);_("$"* "-"??_);_(@_)</c:formatCode>
                <c:ptCount val="12"/>
                <c:pt idx="0">
                  <c:v>50000</c:v>
                </c:pt>
                <c:pt idx="1">
                  <c:v>33210</c:v>
                </c:pt>
                <c:pt idx="2">
                  <c:v>51730</c:v>
                </c:pt>
                <c:pt idx="3">
                  <c:v>54595</c:v>
                </c:pt>
                <c:pt idx="4">
                  <c:v>57320</c:v>
                </c:pt>
                <c:pt idx="5">
                  <c:v>52750</c:v>
                </c:pt>
                <c:pt idx="6">
                  <c:v>53995</c:v>
                </c:pt>
                <c:pt idx="7">
                  <c:v>55635</c:v>
                </c:pt>
                <c:pt idx="8">
                  <c:v>40150</c:v>
                </c:pt>
                <c:pt idx="9">
                  <c:v>41815</c:v>
                </c:pt>
                <c:pt idx="10">
                  <c:v>41620</c:v>
                </c:pt>
                <c:pt idx="11">
                  <c:v>25000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BB81-478E-A0C5-CF371F3132DE}"/>
            </c:ext>
          </c:extLst>
        </c:ser>
        <c:dLbls>
          <c:showLegendKey val="0"/>
          <c:showVal val="0"/>
          <c:showCatName val="0"/>
          <c:showSerName val="0"/>
          <c:showPercent val="0"/>
          <c:showBubbleSize val="0"/>
        </c:dLbls>
        <c:gapWidth val="150"/>
        <c:axId val="163540992"/>
        <c:axId val="163542912"/>
      </c:barChart>
      <c:catAx>
        <c:axId val="163540992"/>
        <c:scaling>
          <c:orientation val="minMax"/>
        </c:scaling>
        <c:delete val="0"/>
        <c:axPos val="b"/>
        <c:title>
          <c:tx>
            <c:rich>
              <a:bodyPr/>
              <a:lstStyle/>
              <a:p>
                <a:pPr lvl="0">
                  <a:defRPr b="1" i="0">
                    <a:solidFill>
                      <a:srgbClr val="000000"/>
                    </a:solidFill>
                    <a:latin typeface="+mn-lt"/>
                  </a:defRPr>
                </a:pPr>
                <a:r>
                  <a:rPr lang="en-GB" b="1" i="0">
                    <a:solidFill>
                      <a:srgbClr val="000000"/>
                    </a:solidFill>
                    <a:latin typeface="+mn-lt"/>
                  </a:rPr>
                  <a:t>Period</a:t>
                </a:r>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63542912"/>
        <c:crosses val="autoZero"/>
        <c:auto val="1"/>
        <c:lblAlgn val="ctr"/>
        <c:lblOffset val="100"/>
        <c:noMultiLvlLbl val="1"/>
      </c:catAx>
      <c:valAx>
        <c:axId val="16354291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_(&quot;$&quot;* #,##0.00_);_(&quot;$&quot;* \(#,##0.00\);_(&quot;$&quot;* &quot;-&quot;??_);_(@_)" sourceLinked="1"/>
        <c:majorTickMark val="out"/>
        <c:minorTickMark val="none"/>
        <c:tickLblPos val="nextTo"/>
        <c:spPr>
          <a:ln/>
        </c:spPr>
        <c:txPr>
          <a:bodyPr/>
          <a:lstStyle/>
          <a:p>
            <a:pPr lvl="0">
              <a:defRPr b="1" i="0">
                <a:solidFill>
                  <a:srgbClr val="000000"/>
                </a:solidFill>
                <a:latin typeface="+mn-lt"/>
              </a:defRPr>
            </a:pPr>
            <a:endParaRPr lang="en-US"/>
          </a:p>
        </c:txPr>
        <c:crossAx val="163540992"/>
        <c:crosses val="autoZero"/>
        <c:crossBetween val="between"/>
      </c:valAx>
    </c:plotArea>
    <c:legend>
      <c:legendPos val="b"/>
      <c:layout>
        <c:manualLayout>
          <c:xMode val="edge"/>
          <c:yMode val="edge"/>
          <c:x val="6.6666666666666666E-2"/>
          <c:y val="0.90603794333238574"/>
        </c:manualLayout>
      </c:layout>
      <c:overlay val="0"/>
      <c:txPr>
        <a:bodyPr/>
        <a:lstStyle/>
        <a:p>
          <a:pPr lvl="0">
            <a:defRPr b="1"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400" b="1" i="0">
                <a:solidFill>
                  <a:srgbClr val="757575"/>
                </a:solidFill>
                <a:latin typeface="+mn-lt"/>
              </a:defRPr>
            </a:pPr>
            <a:r>
              <a:rPr lang="en-GB" sz="1400" b="1" i="0">
                <a:solidFill>
                  <a:srgbClr val="757575"/>
                </a:solidFill>
                <a:latin typeface="+mn-lt"/>
              </a:rPr>
              <a:t>Demand and supply (units per period)</a:t>
            </a:r>
          </a:p>
        </c:rich>
      </c:tx>
      <c:layout>
        <c:manualLayout>
          <c:xMode val="edge"/>
          <c:yMode val="edge"/>
          <c:x val="0.21728725331927651"/>
          <c:y val="1.4598650940285682E-2"/>
        </c:manualLayout>
      </c:layout>
      <c:overlay val="0"/>
    </c:title>
    <c:autoTitleDeleted val="0"/>
    <c:plotArea>
      <c:layout>
        <c:manualLayout>
          <c:xMode val="edge"/>
          <c:yMode val="edge"/>
          <c:x val="8.4567613830879837E-2"/>
          <c:y val="0.12578076558417295"/>
          <c:w val="0.88644687892274332"/>
          <c:h val="0.66246143012611225"/>
        </c:manualLayout>
      </c:layout>
      <c:lineChart>
        <c:grouping val="standard"/>
        <c:varyColors val="1"/>
        <c:ser>
          <c:idx val="0"/>
          <c:order val="0"/>
          <c:tx>
            <c:v>Orders due</c:v>
          </c:tx>
          <c:spPr>
            <a:ln cmpd="sng">
              <a:solidFill>
                <a:srgbClr val="4F81BD"/>
              </a:solidFill>
            </a:ln>
          </c:spPr>
          <c:marker>
            <c:symbol val="none"/>
          </c:marker>
          <c:val>
            <c:numRef>
              <c:f>'W2'!$C$8:$N$8</c:f>
              <c:numCache>
                <c:formatCode>#,##0_);[Red]\(#,##0\)</c:formatCode>
                <c:ptCount val="12"/>
                <c:pt idx="0">
                  <c:v>3358</c:v>
                </c:pt>
                <c:pt idx="1">
                  <c:v>296</c:v>
                </c:pt>
                <c:pt idx="2">
                  <c:v>3427</c:v>
                </c:pt>
                <c:pt idx="3">
                  <c:v>3455</c:v>
                </c:pt>
                <c:pt idx="4">
                  <c:v>4914</c:v>
                </c:pt>
                <c:pt idx="5">
                  <c:v>3751</c:v>
                </c:pt>
                <c:pt idx="6">
                  <c:v>3672</c:v>
                </c:pt>
                <c:pt idx="7">
                  <c:v>6097</c:v>
                </c:pt>
                <c:pt idx="8">
                  <c:v>2667</c:v>
                </c:pt>
                <c:pt idx="9">
                  <c:v>3039</c:v>
                </c:pt>
                <c:pt idx="10">
                  <c:v>6752</c:v>
                </c:pt>
                <c:pt idx="11">
                  <c:v>11864</c:v>
                </c:pt>
              </c:numCache>
            </c:numRef>
          </c:val>
          <c:smooth val="0"/>
          <c:extLst>
            <c:ext xmlns:c16="http://schemas.microsoft.com/office/drawing/2014/chart" uri="{C3380CC4-5D6E-409C-BE32-E72D297353CC}">
              <c16:uniqueId val="{00000000-B821-45C3-BFB7-1EAB4816EA4D}"/>
            </c:ext>
          </c:extLst>
        </c:ser>
        <c:ser>
          <c:idx val="1"/>
          <c:order val="1"/>
          <c:tx>
            <c:v>Available inventory</c:v>
          </c:tx>
          <c:spPr>
            <a:ln cmpd="sng">
              <a:solidFill>
                <a:srgbClr val="C0504D"/>
              </a:solidFill>
            </a:ln>
          </c:spPr>
          <c:marker>
            <c:symbol val="none"/>
          </c:marker>
          <c:val>
            <c:numRef>
              <c:f>'W2'!$C$9:$N$9</c:f>
              <c:numCache>
                <c:formatCode>#,##0_);[Red]\(#,##0\)</c:formatCode>
                <c:ptCount val="12"/>
                <c:pt idx="0">
                  <c:v>5000</c:v>
                </c:pt>
                <c:pt idx="1">
                  <c:v>1642</c:v>
                </c:pt>
                <c:pt idx="2">
                  <c:v>5346</c:v>
                </c:pt>
                <c:pt idx="3">
                  <c:v>5919</c:v>
                </c:pt>
                <c:pt idx="4">
                  <c:v>6464</c:v>
                </c:pt>
                <c:pt idx="5">
                  <c:v>5550</c:v>
                </c:pt>
                <c:pt idx="6">
                  <c:v>5799</c:v>
                </c:pt>
                <c:pt idx="7">
                  <c:v>6127</c:v>
                </c:pt>
                <c:pt idx="8">
                  <c:v>3030</c:v>
                </c:pt>
                <c:pt idx="9">
                  <c:v>3363</c:v>
                </c:pt>
                <c:pt idx="10">
                  <c:v>3324</c:v>
                </c:pt>
                <c:pt idx="11">
                  <c:v>0</c:v>
                </c:pt>
              </c:numCache>
            </c:numRef>
          </c:val>
          <c:smooth val="0"/>
          <c:extLst>
            <c:ext xmlns:c16="http://schemas.microsoft.com/office/drawing/2014/chart" uri="{C3380CC4-5D6E-409C-BE32-E72D297353CC}">
              <c16:uniqueId val="{00000001-B821-45C3-BFB7-1EAB4816EA4D}"/>
            </c:ext>
          </c:extLst>
        </c:ser>
        <c:dLbls>
          <c:showLegendKey val="0"/>
          <c:showVal val="0"/>
          <c:showCatName val="0"/>
          <c:showSerName val="0"/>
          <c:showPercent val="0"/>
          <c:showBubbleSize val="0"/>
        </c:dLbls>
        <c:smooth val="0"/>
        <c:axId val="164303616"/>
        <c:axId val="164305536"/>
      </c:lineChart>
      <c:catAx>
        <c:axId val="164303616"/>
        <c:scaling>
          <c:orientation val="minMax"/>
        </c:scaling>
        <c:delete val="0"/>
        <c:axPos val="b"/>
        <c:title>
          <c:tx>
            <c:rich>
              <a:bodyPr/>
              <a:lstStyle/>
              <a:p>
                <a:pPr lvl="0">
                  <a:defRPr b="1" i="0">
                    <a:solidFill>
                      <a:srgbClr val="000000"/>
                    </a:solidFill>
                    <a:latin typeface="+mn-lt"/>
                  </a:defRPr>
                </a:pPr>
                <a:r>
                  <a:rPr lang="en-GB" b="1" i="0">
                    <a:solidFill>
                      <a:srgbClr val="000000"/>
                    </a:solidFill>
                    <a:latin typeface="+mn-lt"/>
                  </a:rPr>
                  <a:t>Period</a:t>
                </a:r>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64305536"/>
        <c:crosses val="autoZero"/>
        <c:auto val="1"/>
        <c:lblAlgn val="ctr"/>
        <c:lblOffset val="100"/>
        <c:noMultiLvlLbl val="1"/>
      </c:catAx>
      <c:valAx>
        <c:axId val="16430553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0_);[Red]\(#,##0\)" sourceLinked="1"/>
        <c:majorTickMark val="out"/>
        <c:minorTickMark val="none"/>
        <c:tickLblPos val="nextTo"/>
        <c:spPr>
          <a:ln/>
        </c:spPr>
        <c:txPr>
          <a:bodyPr/>
          <a:lstStyle/>
          <a:p>
            <a:pPr lvl="0">
              <a:defRPr b="1" i="0">
                <a:solidFill>
                  <a:srgbClr val="000000"/>
                </a:solidFill>
                <a:latin typeface="+mn-lt"/>
              </a:defRPr>
            </a:pPr>
            <a:endParaRPr lang="en-US"/>
          </a:p>
        </c:txPr>
        <c:crossAx val="164303616"/>
        <c:crosses val="autoZero"/>
        <c:crossBetween val="between"/>
      </c:valAx>
    </c:plotArea>
    <c:legend>
      <c:legendPos val="b"/>
      <c:layout>
        <c:manualLayout>
          <c:xMode val="edge"/>
          <c:yMode val="edge"/>
          <c:x val="0.23688970887007324"/>
          <c:y val="0.90065264707765191"/>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2"/>
    </a:solidFill>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b="1" i="0">
                <a:solidFill>
                  <a:srgbClr val="757575"/>
                </a:solidFill>
                <a:latin typeface="+mn-lt"/>
              </a:defRPr>
            </a:pPr>
            <a:r>
              <a:rPr lang="en-GB" b="1" i="0">
                <a:solidFill>
                  <a:srgbClr val="757575"/>
                </a:solidFill>
                <a:latin typeface="+mn-lt"/>
              </a:rPr>
              <a:t>Inventory costs per each period</a:t>
            </a:r>
          </a:p>
        </c:rich>
      </c:tx>
      <c:layout>
        <c:manualLayout>
          <c:xMode val="edge"/>
          <c:yMode val="edge"/>
          <c:x val="0.19891666666666666"/>
          <c:y val="2.0025028657865814E-2"/>
        </c:manualLayout>
      </c:layout>
      <c:overlay val="0"/>
    </c:title>
    <c:autoTitleDeleted val="0"/>
    <c:plotArea>
      <c:layout>
        <c:manualLayout>
          <c:xMode val="edge"/>
          <c:yMode val="edge"/>
          <c:x val="0.11964129483814523"/>
          <c:y val="0.13752409626333709"/>
          <c:w val="0.84980314960629921"/>
          <c:h val="0.62712802574904902"/>
        </c:manualLayout>
      </c:layout>
      <c:barChart>
        <c:barDir val="col"/>
        <c:grouping val="clustered"/>
        <c:varyColors val="1"/>
        <c:ser>
          <c:idx val="0"/>
          <c:order val="0"/>
          <c:tx>
            <c:v>Warehousing  cost</c:v>
          </c:tx>
          <c:spPr>
            <a:solidFill>
              <a:srgbClr val="4F81BD"/>
            </a:solidFill>
            <a:ln cmpd="sng">
              <a:solidFill>
                <a:srgbClr val="000000"/>
              </a:solidFill>
            </a:ln>
          </c:spPr>
          <c:invertIfNegative val="1"/>
          <c:val>
            <c:numRef>
              <c:f>'W2'!$C$13:$N$13</c:f>
              <c:numCache>
                <c:formatCode>_("$"* #,##0.00_);_("$"* \(#,##0.00\);_("$"* "-"??_);_(@_)</c:formatCode>
                <c:ptCount val="12"/>
                <c:pt idx="0">
                  <c:v>20000</c:v>
                </c:pt>
                <c:pt idx="1">
                  <c:v>12000</c:v>
                </c:pt>
                <c:pt idx="2">
                  <c:v>12000</c:v>
                </c:pt>
                <c:pt idx="3">
                  <c:v>12000</c:v>
                </c:pt>
                <c:pt idx="4">
                  <c:v>12000</c:v>
                </c:pt>
                <c:pt idx="5">
                  <c:v>12000</c:v>
                </c:pt>
                <c:pt idx="6">
                  <c:v>12000</c:v>
                </c:pt>
                <c:pt idx="7">
                  <c:v>14000</c:v>
                </c:pt>
                <c:pt idx="8">
                  <c:v>14000</c:v>
                </c:pt>
                <c:pt idx="9">
                  <c:v>14000</c:v>
                </c:pt>
                <c:pt idx="10">
                  <c:v>14000</c:v>
                </c:pt>
                <c:pt idx="11">
                  <c:v>14000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36F-4450-962A-C53813BB6B17}"/>
            </c:ext>
          </c:extLst>
        </c:ser>
        <c:ser>
          <c:idx val="1"/>
          <c:order val="1"/>
          <c:tx>
            <c:v>Shortage cost</c:v>
          </c:tx>
          <c:spPr>
            <a:solidFill>
              <a:srgbClr val="C0504D"/>
            </a:solidFill>
            <a:ln cmpd="sng">
              <a:solidFill>
                <a:srgbClr val="000000"/>
              </a:solidFill>
            </a:ln>
          </c:spPr>
          <c:invertIfNegative val="1"/>
          <c:val>
            <c:numRef>
              <c:f>'W2'!$C$14:$N$14</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836F-4450-962A-C53813BB6B17}"/>
            </c:ext>
          </c:extLst>
        </c:ser>
        <c:ser>
          <c:idx val="2"/>
          <c:order val="2"/>
          <c:tx>
            <c:v>Order setup cost</c:v>
          </c:tx>
          <c:spPr>
            <a:solidFill>
              <a:srgbClr val="9BBB59"/>
            </a:solidFill>
            <a:ln cmpd="sng">
              <a:solidFill>
                <a:srgbClr val="000000"/>
              </a:solidFill>
            </a:ln>
          </c:spPr>
          <c:invertIfNegative val="1"/>
          <c:val>
            <c:numRef>
              <c:f>'W2'!$C$15:$N$15</c:f>
              <c:numCache>
                <c:formatCode>_("$"* #,##0.00_);_("$"* \(#,##0.00\);_("$"* "-"??_);_(@_)</c:formatCode>
                <c:ptCount val="12"/>
                <c:pt idx="0">
                  <c:v>15000</c:v>
                </c:pt>
                <c:pt idx="1">
                  <c:v>15000</c:v>
                </c:pt>
                <c:pt idx="2">
                  <c:v>15000</c:v>
                </c:pt>
                <c:pt idx="3">
                  <c:v>15000</c:v>
                </c:pt>
                <c:pt idx="4">
                  <c:v>15000</c:v>
                </c:pt>
                <c:pt idx="5">
                  <c:v>15000</c:v>
                </c:pt>
                <c:pt idx="6">
                  <c:v>15000</c:v>
                </c:pt>
                <c:pt idx="7">
                  <c:v>15000</c:v>
                </c:pt>
                <c:pt idx="8">
                  <c:v>15000</c:v>
                </c:pt>
                <c:pt idx="9">
                  <c:v>15000</c:v>
                </c:pt>
                <c:pt idx="10">
                  <c:v>15000</c:v>
                </c:pt>
                <c:pt idx="11">
                  <c:v>15000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836F-4450-962A-C53813BB6B17}"/>
            </c:ext>
          </c:extLst>
        </c:ser>
        <c:ser>
          <c:idx val="3"/>
          <c:order val="3"/>
          <c:tx>
            <c:v>Total inventory cost</c:v>
          </c:tx>
          <c:spPr>
            <a:solidFill>
              <a:srgbClr val="8064A2"/>
            </a:solidFill>
            <a:ln cmpd="sng">
              <a:solidFill>
                <a:srgbClr val="000000"/>
              </a:solidFill>
            </a:ln>
          </c:spPr>
          <c:invertIfNegative val="1"/>
          <c:val>
            <c:numRef>
              <c:f>'W2'!$C$16:$N$16</c:f>
              <c:numCache>
                <c:formatCode>_("$"* #,##0.00_);_("$"* \(#,##0.00\);_("$"* "-"??_);_(@_)</c:formatCode>
                <c:ptCount val="12"/>
                <c:pt idx="0">
                  <c:v>50000</c:v>
                </c:pt>
                <c:pt idx="1">
                  <c:v>33210</c:v>
                </c:pt>
                <c:pt idx="2">
                  <c:v>51730</c:v>
                </c:pt>
                <c:pt idx="3">
                  <c:v>54595</c:v>
                </c:pt>
                <c:pt idx="4">
                  <c:v>57320</c:v>
                </c:pt>
                <c:pt idx="5">
                  <c:v>52750</c:v>
                </c:pt>
                <c:pt idx="6">
                  <c:v>53995</c:v>
                </c:pt>
                <c:pt idx="7">
                  <c:v>55635</c:v>
                </c:pt>
                <c:pt idx="8">
                  <c:v>40150</c:v>
                </c:pt>
                <c:pt idx="9">
                  <c:v>41815</c:v>
                </c:pt>
                <c:pt idx="10">
                  <c:v>41620</c:v>
                </c:pt>
                <c:pt idx="11">
                  <c:v>25000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836F-4450-962A-C53813BB6B17}"/>
            </c:ext>
          </c:extLst>
        </c:ser>
        <c:dLbls>
          <c:showLegendKey val="0"/>
          <c:showVal val="0"/>
          <c:showCatName val="0"/>
          <c:showSerName val="0"/>
          <c:showPercent val="0"/>
          <c:showBubbleSize val="0"/>
        </c:dLbls>
        <c:gapWidth val="150"/>
        <c:axId val="164367360"/>
        <c:axId val="164381824"/>
      </c:barChart>
      <c:catAx>
        <c:axId val="164367360"/>
        <c:scaling>
          <c:orientation val="minMax"/>
        </c:scaling>
        <c:delete val="0"/>
        <c:axPos val="b"/>
        <c:title>
          <c:tx>
            <c:rich>
              <a:bodyPr/>
              <a:lstStyle/>
              <a:p>
                <a:pPr lvl="0">
                  <a:defRPr b="1" i="0">
                    <a:solidFill>
                      <a:srgbClr val="000000"/>
                    </a:solidFill>
                    <a:latin typeface="+mn-lt"/>
                  </a:defRPr>
                </a:pPr>
                <a:r>
                  <a:rPr lang="en-GB" b="1" i="0">
                    <a:solidFill>
                      <a:srgbClr val="000000"/>
                    </a:solidFill>
                    <a:latin typeface="+mn-lt"/>
                  </a:rPr>
                  <a:t>Period</a:t>
                </a:r>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64381824"/>
        <c:crosses val="autoZero"/>
        <c:auto val="1"/>
        <c:lblAlgn val="ctr"/>
        <c:lblOffset val="100"/>
        <c:noMultiLvlLbl val="1"/>
      </c:catAx>
      <c:valAx>
        <c:axId val="16438182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_(&quot;$&quot;* #,##0.00_);_(&quot;$&quot;* \(#,##0.00\);_(&quot;$&quot;* &quot;-&quot;??_);_(@_)" sourceLinked="1"/>
        <c:majorTickMark val="out"/>
        <c:minorTickMark val="none"/>
        <c:tickLblPos val="nextTo"/>
        <c:spPr>
          <a:ln/>
        </c:spPr>
        <c:txPr>
          <a:bodyPr/>
          <a:lstStyle/>
          <a:p>
            <a:pPr lvl="0">
              <a:defRPr b="1" i="0">
                <a:solidFill>
                  <a:srgbClr val="000000"/>
                </a:solidFill>
                <a:latin typeface="+mn-lt"/>
              </a:defRPr>
            </a:pPr>
            <a:endParaRPr lang="en-US"/>
          </a:p>
        </c:txPr>
        <c:crossAx val="164367360"/>
        <c:crosses val="autoZero"/>
        <c:crossBetween val="between"/>
      </c:valAx>
    </c:plotArea>
    <c:legend>
      <c:legendPos val="b"/>
      <c:layout>
        <c:manualLayout>
          <c:xMode val="edge"/>
          <c:yMode val="edge"/>
          <c:x val="6.6666666666666666E-2"/>
          <c:y val="0.90603794333238574"/>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5"/>
    </a:solid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42547212802471E-2"/>
          <c:y val="0.13597935851238935"/>
          <c:w val="0.93875745278719758"/>
          <c:h val="0.84103563325770714"/>
        </c:manualLayout>
      </c:layout>
      <c:barChart>
        <c:barDir val="col"/>
        <c:grouping val="clustered"/>
        <c:varyColors val="0"/>
        <c:ser>
          <c:idx val="0"/>
          <c:order val="0"/>
          <c:tx>
            <c:strRef>
              <c:f>'1w'!$C$1</c:f>
              <c:strCache>
                <c:ptCount val="1"/>
                <c:pt idx="0">
                  <c:v>WHOLESALER ONE - CONSOLIDATED INCOME STATEMENT</c:v>
                </c:pt>
              </c:strCache>
            </c:strRef>
          </c:tx>
          <c:invertIfNegative val="0"/>
          <c:val>
            <c:numRef>
              <c:f>'1w'!$D$1:$O$1</c:f>
              <c:numCache>
                <c:formatCode>General_)</c:formatCode>
                <c:ptCount val="12"/>
              </c:numCache>
            </c:numRef>
          </c:val>
          <c:extLst>
            <c:ext xmlns:c16="http://schemas.microsoft.com/office/drawing/2014/chart" uri="{C3380CC4-5D6E-409C-BE32-E72D297353CC}">
              <c16:uniqueId val="{00000000-8E3F-4093-A5C7-F61925110A6C}"/>
            </c:ext>
          </c:extLst>
        </c:ser>
        <c:ser>
          <c:idx val="10"/>
          <c:order val="1"/>
          <c:tx>
            <c:strRef>
              <c:f>'1w'!$C$2</c:f>
              <c:strCache>
                <c:ptCount val="1"/>
                <c:pt idx="0">
                  <c:v>$</c:v>
                </c:pt>
              </c:strCache>
            </c:strRef>
          </c:tx>
          <c:invertIfNegative val="0"/>
          <c:val>
            <c:numRef>
              <c:f>'1w'!$D$2:$O$2</c:f>
              <c:numCache>
                <c:formatCode>General_)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E3F-4093-A5C7-F61925110A6C}"/>
            </c:ext>
          </c:extLst>
        </c:ser>
        <c:ser>
          <c:idx val="1"/>
          <c:order val="2"/>
          <c:tx>
            <c:strRef>
              <c:f>'1w'!$C$3</c:f>
              <c:strCache>
                <c:ptCount val="1"/>
                <c:pt idx="0">
                  <c:v>REVENUE</c:v>
                </c:pt>
              </c:strCache>
            </c:strRef>
          </c:tx>
          <c:invertIfNegative val="0"/>
          <c:val>
            <c:numRef>
              <c:f>'1w'!$D$3:$O$3</c:f>
              <c:numCache>
                <c:formatCode>#,##0_);[Red]\(#,##0\)</c:formatCode>
                <c:ptCount val="12"/>
                <c:pt idx="0">
                  <c:v>266000</c:v>
                </c:pt>
                <c:pt idx="1">
                  <c:v>273000</c:v>
                </c:pt>
                <c:pt idx="2">
                  <c:v>280000</c:v>
                </c:pt>
                <c:pt idx="3">
                  <c:v>287000</c:v>
                </c:pt>
                <c:pt idx="4">
                  <c:v>434000</c:v>
                </c:pt>
                <c:pt idx="5">
                  <c:v>189000</c:v>
                </c:pt>
                <c:pt idx="6">
                  <c:v>63000</c:v>
                </c:pt>
                <c:pt idx="7">
                  <c:v>0</c:v>
                </c:pt>
                <c:pt idx="8">
                  <c:v>0</c:v>
                </c:pt>
                <c:pt idx="9">
                  <c:v>0</c:v>
                </c:pt>
                <c:pt idx="10">
                  <c:v>0</c:v>
                </c:pt>
                <c:pt idx="11">
                  <c:v>0</c:v>
                </c:pt>
              </c:numCache>
            </c:numRef>
          </c:val>
          <c:extLst>
            <c:ext xmlns:c16="http://schemas.microsoft.com/office/drawing/2014/chart" uri="{C3380CC4-5D6E-409C-BE32-E72D297353CC}">
              <c16:uniqueId val="{00000000-09DF-49B4-9F2B-5540A7FA5926}"/>
            </c:ext>
          </c:extLst>
        </c:ser>
        <c:ser>
          <c:idx val="2"/>
          <c:order val="3"/>
          <c:tx>
            <c:strRef>
              <c:f>'1w'!$C$13</c:f>
              <c:strCache>
                <c:ptCount val="1"/>
                <c:pt idx="0">
                  <c:v>NET INCOME FROM OPERATIONS</c:v>
                </c:pt>
              </c:strCache>
            </c:strRef>
          </c:tx>
          <c:invertIfNegative val="0"/>
          <c:val>
            <c:numRef>
              <c:f>'1w'!$D$13:$O$13</c:f>
              <c:numCache>
                <c:formatCode>#,##0_);[Red]\(#,##0\)</c:formatCode>
                <c:ptCount val="12"/>
                <c:pt idx="0">
                  <c:v>12136</c:v>
                </c:pt>
                <c:pt idx="1">
                  <c:v>20244</c:v>
                </c:pt>
                <c:pt idx="2">
                  <c:v>22108.080000000002</c:v>
                </c:pt>
                <c:pt idx="3">
                  <c:v>24128.318399999989</c:v>
                </c:pt>
                <c:pt idx="4">
                  <c:v>66144.792031999998</c:v>
                </c:pt>
                <c:pt idx="5">
                  <c:v>2045.5761913600152</c:v>
                </c:pt>
                <c:pt idx="6">
                  <c:v>-37641.569165584006</c:v>
                </c:pt>
                <c:pt idx="7">
                  <c:v>-58234.537782272317</c:v>
                </c:pt>
                <c:pt idx="8">
                  <c:v>-58221.847026626871</c:v>
                </c:pt>
                <c:pt idx="9">
                  <c:v>-58213.410086094336</c:v>
                </c:pt>
                <c:pt idx="10">
                  <c:v>-58209.141884372446</c:v>
                </c:pt>
                <c:pt idx="11">
                  <c:v>-58208.959046685006</c:v>
                </c:pt>
              </c:numCache>
            </c:numRef>
          </c:val>
          <c:extLst>
            <c:ext xmlns:c16="http://schemas.microsoft.com/office/drawing/2014/chart" uri="{C3380CC4-5D6E-409C-BE32-E72D297353CC}">
              <c16:uniqueId val="{00000001-09DF-49B4-9F2B-5540A7FA5926}"/>
            </c:ext>
          </c:extLst>
        </c:ser>
        <c:dLbls>
          <c:showLegendKey val="0"/>
          <c:showVal val="0"/>
          <c:showCatName val="0"/>
          <c:showSerName val="0"/>
          <c:showPercent val="0"/>
          <c:showBubbleSize val="0"/>
        </c:dLbls>
        <c:gapWidth val="150"/>
        <c:axId val="182044544"/>
        <c:axId val="182046080"/>
      </c:barChart>
      <c:catAx>
        <c:axId val="182044544"/>
        <c:scaling>
          <c:orientation val="minMax"/>
        </c:scaling>
        <c:delete val="0"/>
        <c:axPos val="b"/>
        <c:numFmt formatCode="General" sourceLinked="0"/>
        <c:majorTickMark val="out"/>
        <c:minorTickMark val="none"/>
        <c:tickLblPos val="nextTo"/>
        <c:crossAx val="182046080"/>
        <c:crosses val="autoZero"/>
        <c:auto val="1"/>
        <c:lblAlgn val="ctr"/>
        <c:lblOffset val="100"/>
        <c:noMultiLvlLbl val="0"/>
      </c:catAx>
      <c:valAx>
        <c:axId val="182046080"/>
        <c:scaling>
          <c:orientation val="minMax"/>
        </c:scaling>
        <c:delete val="0"/>
        <c:axPos val="l"/>
        <c:numFmt formatCode="General_)" sourceLinked="1"/>
        <c:majorTickMark val="out"/>
        <c:minorTickMark val="none"/>
        <c:tickLblPos val="nextTo"/>
        <c:crossAx val="182044544"/>
        <c:crosses val="autoZero"/>
        <c:crossBetween val="between"/>
      </c:valAx>
    </c:plotArea>
    <c:legend>
      <c:legendPos val="r"/>
      <c:legendEntry>
        <c:idx val="1"/>
        <c:delete val="1"/>
      </c:legendEntry>
      <c:layout>
        <c:manualLayout>
          <c:xMode val="edge"/>
          <c:yMode val="edge"/>
          <c:x val="0.40428790324933422"/>
          <c:y val="1.342586413986384E-3"/>
          <c:w val="0.59571218296783401"/>
          <c:h val="0.20337084983021186"/>
        </c:manualLayout>
      </c:layout>
      <c:overlay val="0"/>
      <c:txPr>
        <a:bodyPr/>
        <a:lstStyle/>
        <a:p>
          <a:pPr>
            <a:defRPr b="1"/>
          </a:pPr>
          <a:endParaRPr lang="en-US"/>
        </a:p>
      </c:txPr>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400" b="1" i="0">
                <a:solidFill>
                  <a:srgbClr val="757575"/>
                </a:solidFill>
                <a:latin typeface="+mn-lt"/>
              </a:defRPr>
            </a:pPr>
            <a:r>
              <a:rPr lang="en-GB" sz="1400" b="1" i="0">
                <a:solidFill>
                  <a:srgbClr val="757575"/>
                </a:solidFill>
                <a:latin typeface="+mn-lt"/>
              </a:rPr>
              <a:t>Demand and supply (units per period)</a:t>
            </a:r>
          </a:p>
        </c:rich>
      </c:tx>
      <c:layout>
        <c:manualLayout>
          <c:xMode val="edge"/>
          <c:yMode val="edge"/>
          <c:x val="0.21728725331927651"/>
          <c:y val="1.4598650940285682E-2"/>
        </c:manualLayout>
      </c:layout>
      <c:overlay val="0"/>
    </c:title>
    <c:autoTitleDeleted val="0"/>
    <c:plotArea>
      <c:layout>
        <c:manualLayout>
          <c:xMode val="edge"/>
          <c:yMode val="edge"/>
          <c:x val="8.4567613830879837E-2"/>
          <c:y val="0.12578076558417295"/>
          <c:w val="0.88644687892274332"/>
          <c:h val="0.65467263400585562"/>
        </c:manualLayout>
      </c:layout>
      <c:lineChart>
        <c:grouping val="standard"/>
        <c:varyColors val="1"/>
        <c:ser>
          <c:idx val="0"/>
          <c:order val="0"/>
          <c:tx>
            <c:v>Orders due</c:v>
          </c:tx>
          <c:spPr>
            <a:ln cmpd="sng">
              <a:solidFill>
                <a:srgbClr val="4F81BD"/>
              </a:solidFill>
            </a:ln>
          </c:spPr>
          <c:marker>
            <c:symbol val="none"/>
          </c:marker>
          <c:val>
            <c:numRef>
              <c:f>'D2'!$C$8:$N$8</c:f>
              <c:numCache>
                <c:formatCode>#,##0_);[Red]\(#,##0\)</c:formatCode>
                <c:ptCount val="12"/>
                <c:pt idx="0">
                  <c:v>3358</c:v>
                </c:pt>
                <c:pt idx="1">
                  <c:v>296</c:v>
                </c:pt>
                <c:pt idx="2">
                  <c:v>3427</c:v>
                </c:pt>
                <c:pt idx="3">
                  <c:v>3455</c:v>
                </c:pt>
                <c:pt idx="4">
                  <c:v>4914</c:v>
                </c:pt>
                <c:pt idx="5">
                  <c:v>3751</c:v>
                </c:pt>
                <c:pt idx="6">
                  <c:v>3672</c:v>
                </c:pt>
                <c:pt idx="7">
                  <c:v>6097</c:v>
                </c:pt>
                <c:pt idx="8">
                  <c:v>2667</c:v>
                </c:pt>
                <c:pt idx="9">
                  <c:v>3039</c:v>
                </c:pt>
                <c:pt idx="10">
                  <c:v>6752</c:v>
                </c:pt>
                <c:pt idx="11">
                  <c:v>11864</c:v>
                </c:pt>
              </c:numCache>
            </c:numRef>
          </c:val>
          <c:smooth val="0"/>
          <c:extLst>
            <c:ext xmlns:c16="http://schemas.microsoft.com/office/drawing/2014/chart" uri="{C3380CC4-5D6E-409C-BE32-E72D297353CC}">
              <c16:uniqueId val="{00000000-0EE3-4605-8512-9228AE4673BD}"/>
            </c:ext>
          </c:extLst>
        </c:ser>
        <c:ser>
          <c:idx val="1"/>
          <c:order val="1"/>
          <c:tx>
            <c:v>Available inventory</c:v>
          </c:tx>
          <c:spPr>
            <a:ln cmpd="sng">
              <a:solidFill>
                <a:srgbClr val="C0504D"/>
              </a:solidFill>
            </a:ln>
          </c:spPr>
          <c:marker>
            <c:symbol val="none"/>
          </c:marker>
          <c:val>
            <c:numRef>
              <c:f>'D2'!$C$9:$N$9</c:f>
              <c:numCache>
                <c:formatCode>#,##0_);[Red]\(#,##0\)</c:formatCode>
                <c:ptCount val="12"/>
                <c:pt idx="0">
                  <c:v>5000</c:v>
                </c:pt>
                <c:pt idx="1">
                  <c:v>1642</c:v>
                </c:pt>
                <c:pt idx="2">
                  <c:v>5346</c:v>
                </c:pt>
                <c:pt idx="3">
                  <c:v>5919</c:v>
                </c:pt>
                <c:pt idx="4">
                  <c:v>6464</c:v>
                </c:pt>
                <c:pt idx="5">
                  <c:v>5550</c:v>
                </c:pt>
                <c:pt idx="6">
                  <c:v>5799</c:v>
                </c:pt>
                <c:pt idx="7">
                  <c:v>6127</c:v>
                </c:pt>
                <c:pt idx="8">
                  <c:v>3030</c:v>
                </c:pt>
                <c:pt idx="9">
                  <c:v>3363</c:v>
                </c:pt>
                <c:pt idx="10">
                  <c:v>3324</c:v>
                </c:pt>
                <c:pt idx="11">
                  <c:v>0</c:v>
                </c:pt>
              </c:numCache>
            </c:numRef>
          </c:val>
          <c:smooth val="0"/>
          <c:extLst>
            <c:ext xmlns:c16="http://schemas.microsoft.com/office/drawing/2014/chart" uri="{C3380CC4-5D6E-409C-BE32-E72D297353CC}">
              <c16:uniqueId val="{00000001-0EE3-4605-8512-9228AE4673BD}"/>
            </c:ext>
          </c:extLst>
        </c:ser>
        <c:dLbls>
          <c:showLegendKey val="0"/>
          <c:showVal val="0"/>
          <c:showCatName val="0"/>
          <c:showSerName val="0"/>
          <c:showPercent val="0"/>
          <c:showBubbleSize val="0"/>
        </c:dLbls>
        <c:smooth val="0"/>
        <c:axId val="164511744"/>
        <c:axId val="164513664"/>
      </c:lineChart>
      <c:catAx>
        <c:axId val="164511744"/>
        <c:scaling>
          <c:orientation val="minMax"/>
        </c:scaling>
        <c:delete val="0"/>
        <c:axPos val="b"/>
        <c:title>
          <c:tx>
            <c:rich>
              <a:bodyPr/>
              <a:lstStyle/>
              <a:p>
                <a:pPr lvl="0">
                  <a:defRPr b="1" i="0">
                    <a:solidFill>
                      <a:srgbClr val="000000"/>
                    </a:solidFill>
                    <a:latin typeface="+mn-lt"/>
                  </a:defRPr>
                </a:pPr>
                <a:r>
                  <a:rPr lang="en-GB" b="1" i="0">
                    <a:solidFill>
                      <a:srgbClr val="000000"/>
                    </a:solidFill>
                    <a:latin typeface="+mn-lt"/>
                  </a:rPr>
                  <a:t>Period</a:t>
                </a:r>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64513664"/>
        <c:crosses val="autoZero"/>
        <c:auto val="1"/>
        <c:lblAlgn val="ctr"/>
        <c:lblOffset val="100"/>
        <c:noMultiLvlLbl val="1"/>
      </c:catAx>
      <c:valAx>
        <c:axId val="16451366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0_);[Red]\(#,##0\)" sourceLinked="1"/>
        <c:majorTickMark val="out"/>
        <c:minorTickMark val="none"/>
        <c:tickLblPos val="nextTo"/>
        <c:spPr>
          <a:ln/>
        </c:spPr>
        <c:txPr>
          <a:bodyPr/>
          <a:lstStyle/>
          <a:p>
            <a:pPr lvl="0">
              <a:defRPr b="1" i="0">
                <a:solidFill>
                  <a:srgbClr val="000000"/>
                </a:solidFill>
                <a:latin typeface="+mn-lt"/>
              </a:defRPr>
            </a:pPr>
            <a:endParaRPr lang="en-US"/>
          </a:p>
        </c:txPr>
        <c:crossAx val="164511744"/>
        <c:crosses val="autoZero"/>
        <c:crossBetween val="between"/>
      </c:valAx>
    </c:plotArea>
    <c:legend>
      <c:legendPos val="b"/>
      <c:layout>
        <c:manualLayout>
          <c:xMode val="edge"/>
          <c:yMode val="edge"/>
          <c:x val="0.23688970887007324"/>
          <c:y val="0.90227862681716275"/>
        </c:manualLayout>
      </c:layout>
      <c:overlay val="0"/>
      <c:txPr>
        <a:bodyPr/>
        <a:lstStyle/>
        <a:p>
          <a:pPr lvl="0">
            <a:defRPr b="1"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400" b="1" i="0">
                <a:solidFill>
                  <a:srgbClr val="757575"/>
                </a:solidFill>
                <a:latin typeface="+mn-lt"/>
              </a:defRPr>
            </a:pPr>
            <a:r>
              <a:rPr lang="en-GB" sz="1400" b="1" i="0">
                <a:solidFill>
                  <a:srgbClr val="757575"/>
                </a:solidFill>
                <a:latin typeface="+mn-lt"/>
              </a:rPr>
              <a:t>Inventory costs per each period</a:t>
            </a:r>
          </a:p>
        </c:rich>
      </c:tx>
      <c:layout>
        <c:manualLayout>
          <c:xMode val="edge"/>
          <c:yMode val="edge"/>
          <c:x val="0.26558333333333334"/>
          <c:y val="7.1891365506395475E-3"/>
        </c:manualLayout>
      </c:layout>
      <c:overlay val="0"/>
    </c:title>
    <c:autoTitleDeleted val="0"/>
    <c:plotArea>
      <c:layout>
        <c:manualLayout>
          <c:xMode val="edge"/>
          <c:yMode val="edge"/>
          <c:x val="0.11964129483814523"/>
          <c:y val="8.2971459239071371E-2"/>
          <c:w val="0.84980314960629921"/>
          <c:h val="0.76190545977171231"/>
        </c:manualLayout>
      </c:layout>
      <c:barChart>
        <c:barDir val="col"/>
        <c:grouping val="clustered"/>
        <c:varyColors val="1"/>
        <c:ser>
          <c:idx val="0"/>
          <c:order val="0"/>
          <c:tx>
            <c:v>Warehousing  cost</c:v>
          </c:tx>
          <c:spPr>
            <a:solidFill>
              <a:srgbClr val="4F81BD"/>
            </a:solidFill>
            <a:ln cmpd="sng">
              <a:solidFill>
                <a:srgbClr val="000000"/>
              </a:solidFill>
            </a:ln>
          </c:spPr>
          <c:invertIfNegative val="1"/>
          <c:val>
            <c:numRef>
              <c:f>'D2'!$C$13:$N$13</c:f>
              <c:numCache>
                <c:formatCode>_("$"* #,##0.00_);_("$"* \(#,##0.00\);_("$"* "-"??_);_(@_)</c:formatCode>
                <c:ptCount val="12"/>
                <c:pt idx="0">
                  <c:v>20000</c:v>
                </c:pt>
                <c:pt idx="1">
                  <c:v>12000</c:v>
                </c:pt>
                <c:pt idx="2">
                  <c:v>12000</c:v>
                </c:pt>
                <c:pt idx="3">
                  <c:v>12000</c:v>
                </c:pt>
                <c:pt idx="4">
                  <c:v>12000</c:v>
                </c:pt>
                <c:pt idx="5">
                  <c:v>12000</c:v>
                </c:pt>
                <c:pt idx="6">
                  <c:v>12000</c:v>
                </c:pt>
                <c:pt idx="7">
                  <c:v>14000</c:v>
                </c:pt>
                <c:pt idx="8">
                  <c:v>14000</c:v>
                </c:pt>
                <c:pt idx="9">
                  <c:v>14000</c:v>
                </c:pt>
                <c:pt idx="10">
                  <c:v>14000</c:v>
                </c:pt>
                <c:pt idx="11">
                  <c:v>14000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3BF-423F-9A42-EF020DB179A7}"/>
            </c:ext>
          </c:extLst>
        </c:ser>
        <c:ser>
          <c:idx val="1"/>
          <c:order val="1"/>
          <c:tx>
            <c:v>Shortage cost</c:v>
          </c:tx>
          <c:spPr>
            <a:solidFill>
              <a:srgbClr val="C0504D"/>
            </a:solidFill>
            <a:ln cmpd="sng">
              <a:solidFill>
                <a:srgbClr val="000000"/>
              </a:solidFill>
            </a:ln>
          </c:spPr>
          <c:invertIfNegative val="1"/>
          <c:val>
            <c:numRef>
              <c:f>'D2'!$C$14:$N$14</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73BF-423F-9A42-EF020DB179A7}"/>
            </c:ext>
          </c:extLst>
        </c:ser>
        <c:ser>
          <c:idx val="2"/>
          <c:order val="2"/>
          <c:tx>
            <c:v>Order setup cost</c:v>
          </c:tx>
          <c:spPr>
            <a:solidFill>
              <a:srgbClr val="9BBB59"/>
            </a:solidFill>
            <a:ln cmpd="sng">
              <a:solidFill>
                <a:srgbClr val="000000"/>
              </a:solidFill>
            </a:ln>
          </c:spPr>
          <c:invertIfNegative val="1"/>
          <c:val>
            <c:numRef>
              <c:f>'D2'!$C$15:$N$15</c:f>
              <c:numCache>
                <c:formatCode>_("$"* #,##0.00_);_("$"* \(#,##0.00\);_("$"* "-"??_);_(@_)</c:formatCode>
                <c:ptCount val="12"/>
                <c:pt idx="0">
                  <c:v>15000</c:v>
                </c:pt>
                <c:pt idx="1">
                  <c:v>15000</c:v>
                </c:pt>
                <c:pt idx="2">
                  <c:v>15000</c:v>
                </c:pt>
                <c:pt idx="3">
                  <c:v>15000</c:v>
                </c:pt>
                <c:pt idx="4">
                  <c:v>15000</c:v>
                </c:pt>
                <c:pt idx="5">
                  <c:v>15000</c:v>
                </c:pt>
                <c:pt idx="6">
                  <c:v>15000</c:v>
                </c:pt>
                <c:pt idx="7">
                  <c:v>15000</c:v>
                </c:pt>
                <c:pt idx="8">
                  <c:v>15000</c:v>
                </c:pt>
                <c:pt idx="9">
                  <c:v>15000</c:v>
                </c:pt>
                <c:pt idx="10">
                  <c:v>15000</c:v>
                </c:pt>
                <c:pt idx="11">
                  <c:v>15000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73BF-423F-9A42-EF020DB179A7}"/>
            </c:ext>
          </c:extLst>
        </c:ser>
        <c:ser>
          <c:idx val="3"/>
          <c:order val="3"/>
          <c:tx>
            <c:v>Total inventory cost</c:v>
          </c:tx>
          <c:spPr>
            <a:solidFill>
              <a:srgbClr val="8064A2"/>
            </a:solidFill>
            <a:ln cmpd="sng">
              <a:solidFill>
                <a:srgbClr val="000000"/>
              </a:solidFill>
            </a:ln>
          </c:spPr>
          <c:invertIfNegative val="1"/>
          <c:val>
            <c:numRef>
              <c:f>'D2'!$C$16:$N$16</c:f>
              <c:numCache>
                <c:formatCode>_("$"* #,##0.00_);_("$"* \(#,##0.00\);_("$"* "-"??_);_(@_)</c:formatCode>
                <c:ptCount val="12"/>
                <c:pt idx="0">
                  <c:v>50000</c:v>
                </c:pt>
                <c:pt idx="1">
                  <c:v>33210</c:v>
                </c:pt>
                <c:pt idx="2">
                  <c:v>51730</c:v>
                </c:pt>
                <c:pt idx="3">
                  <c:v>54595</c:v>
                </c:pt>
                <c:pt idx="4">
                  <c:v>57320</c:v>
                </c:pt>
                <c:pt idx="5">
                  <c:v>52750</c:v>
                </c:pt>
                <c:pt idx="6">
                  <c:v>53995</c:v>
                </c:pt>
                <c:pt idx="7">
                  <c:v>55635</c:v>
                </c:pt>
                <c:pt idx="8">
                  <c:v>40150</c:v>
                </c:pt>
                <c:pt idx="9">
                  <c:v>41815</c:v>
                </c:pt>
                <c:pt idx="10">
                  <c:v>41620</c:v>
                </c:pt>
                <c:pt idx="11">
                  <c:v>25000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73BF-423F-9A42-EF020DB179A7}"/>
            </c:ext>
          </c:extLst>
        </c:ser>
        <c:dLbls>
          <c:showLegendKey val="0"/>
          <c:showVal val="0"/>
          <c:showCatName val="0"/>
          <c:showSerName val="0"/>
          <c:showPercent val="0"/>
          <c:showBubbleSize val="0"/>
        </c:dLbls>
        <c:gapWidth val="150"/>
        <c:axId val="164555008"/>
        <c:axId val="164761984"/>
      </c:barChart>
      <c:catAx>
        <c:axId val="164555008"/>
        <c:scaling>
          <c:orientation val="minMax"/>
        </c:scaling>
        <c:delete val="0"/>
        <c:axPos val="b"/>
        <c:title>
          <c:tx>
            <c:rich>
              <a:bodyPr/>
              <a:lstStyle/>
              <a:p>
                <a:pPr lvl="0">
                  <a:defRPr b="1" i="0">
                    <a:solidFill>
                      <a:srgbClr val="000000"/>
                    </a:solidFill>
                    <a:latin typeface="+mn-lt"/>
                  </a:defRPr>
                </a:pPr>
                <a:r>
                  <a:rPr lang="en-GB" b="1" i="0">
                    <a:solidFill>
                      <a:srgbClr val="000000"/>
                    </a:solidFill>
                    <a:latin typeface="+mn-lt"/>
                  </a:rPr>
                  <a:t>Period</a:t>
                </a:r>
              </a:p>
            </c:rich>
          </c:tx>
          <c:layout>
            <c:manualLayout>
              <c:xMode val="edge"/>
              <c:yMode val="edge"/>
              <c:x val="0.49856364829396327"/>
              <c:y val="0.9022555015390572"/>
            </c:manualLayout>
          </c:layout>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64761984"/>
        <c:crosses val="autoZero"/>
        <c:auto val="1"/>
        <c:lblAlgn val="ctr"/>
        <c:lblOffset val="100"/>
        <c:noMultiLvlLbl val="1"/>
      </c:catAx>
      <c:valAx>
        <c:axId val="16476198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_(&quot;$&quot;* #,##0.00_);_(&quot;$&quot;* \(#,##0.00\);_(&quot;$&quot;* &quot;-&quot;??_);_(@_)" sourceLinked="1"/>
        <c:majorTickMark val="out"/>
        <c:minorTickMark val="none"/>
        <c:tickLblPos val="nextTo"/>
        <c:spPr>
          <a:ln/>
        </c:spPr>
        <c:txPr>
          <a:bodyPr/>
          <a:lstStyle/>
          <a:p>
            <a:pPr lvl="0">
              <a:defRPr b="1" i="0">
                <a:solidFill>
                  <a:srgbClr val="000000"/>
                </a:solidFill>
                <a:latin typeface="+mn-lt"/>
              </a:defRPr>
            </a:pPr>
            <a:endParaRPr lang="en-US"/>
          </a:p>
        </c:txPr>
        <c:crossAx val="164555008"/>
        <c:crosses val="autoZero"/>
        <c:crossBetween val="between"/>
      </c:valAx>
    </c:plotArea>
    <c:legend>
      <c:legendPos val="b"/>
      <c:layout>
        <c:manualLayout>
          <c:xMode val="edge"/>
          <c:yMode val="edge"/>
          <c:x val="6.3888888888888884E-2"/>
          <c:y val="0.9381277418500632"/>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3"/>
    </a:solidFill>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400" b="1" i="0">
                <a:solidFill>
                  <a:srgbClr val="757575"/>
                </a:solidFill>
                <a:latin typeface="+mn-lt"/>
              </a:defRPr>
            </a:pPr>
            <a:r>
              <a:rPr lang="en-GB" sz="1400" b="1" i="0">
                <a:solidFill>
                  <a:srgbClr val="757575"/>
                </a:solidFill>
                <a:latin typeface="+mn-lt"/>
              </a:rPr>
              <a:t>Demand and supply (units per period)</a:t>
            </a:r>
          </a:p>
        </c:rich>
      </c:tx>
      <c:layout>
        <c:manualLayout>
          <c:xMode val="edge"/>
          <c:yMode val="edge"/>
          <c:x val="0.21728725331927651"/>
          <c:y val="1.4598650940285682E-2"/>
        </c:manualLayout>
      </c:layout>
      <c:overlay val="0"/>
    </c:title>
    <c:autoTitleDeleted val="0"/>
    <c:plotArea>
      <c:layout>
        <c:manualLayout>
          <c:xMode val="edge"/>
          <c:yMode val="edge"/>
          <c:x val="8.4567613830879837E-2"/>
          <c:y val="0.12578076558417295"/>
          <c:w val="0.88644687892274332"/>
          <c:h val="0.60462182053924984"/>
        </c:manualLayout>
      </c:layout>
      <c:lineChart>
        <c:grouping val="standard"/>
        <c:varyColors val="1"/>
        <c:ser>
          <c:idx val="0"/>
          <c:order val="0"/>
          <c:tx>
            <c:v>Orders due</c:v>
          </c:tx>
          <c:spPr>
            <a:ln cmpd="sng">
              <a:solidFill>
                <a:srgbClr val="4F81BD"/>
              </a:solidFill>
            </a:ln>
          </c:spPr>
          <c:marker>
            <c:symbol val="none"/>
          </c:marker>
          <c:val>
            <c:numRef>
              <c:f>'F2'!$C$8:$N$8</c:f>
              <c:numCache>
                <c:formatCode>#,##0_);[Red]\(#,##0\)</c:formatCode>
                <c:ptCount val="12"/>
                <c:pt idx="0">
                  <c:v>3358</c:v>
                </c:pt>
                <c:pt idx="1">
                  <c:v>296</c:v>
                </c:pt>
                <c:pt idx="2">
                  <c:v>3427</c:v>
                </c:pt>
                <c:pt idx="3">
                  <c:v>3455</c:v>
                </c:pt>
                <c:pt idx="4">
                  <c:v>4914</c:v>
                </c:pt>
                <c:pt idx="5">
                  <c:v>3751</c:v>
                </c:pt>
                <c:pt idx="6">
                  <c:v>3672</c:v>
                </c:pt>
                <c:pt idx="7">
                  <c:v>6097</c:v>
                </c:pt>
                <c:pt idx="8">
                  <c:v>2667</c:v>
                </c:pt>
                <c:pt idx="9">
                  <c:v>3039</c:v>
                </c:pt>
                <c:pt idx="10">
                  <c:v>6752</c:v>
                </c:pt>
                <c:pt idx="11">
                  <c:v>11864</c:v>
                </c:pt>
              </c:numCache>
            </c:numRef>
          </c:val>
          <c:smooth val="0"/>
          <c:extLst>
            <c:ext xmlns:c16="http://schemas.microsoft.com/office/drawing/2014/chart" uri="{C3380CC4-5D6E-409C-BE32-E72D297353CC}">
              <c16:uniqueId val="{00000000-3117-4356-B95C-232304972306}"/>
            </c:ext>
          </c:extLst>
        </c:ser>
        <c:ser>
          <c:idx val="1"/>
          <c:order val="1"/>
          <c:tx>
            <c:v>Available inventory</c:v>
          </c:tx>
          <c:spPr>
            <a:ln cmpd="sng">
              <a:solidFill>
                <a:srgbClr val="C0504D"/>
              </a:solidFill>
            </a:ln>
          </c:spPr>
          <c:marker>
            <c:symbol val="none"/>
          </c:marker>
          <c:val>
            <c:numRef>
              <c:f>'F2'!$C$9:$N$9</c:f>
              <c:numCache>
                <c:formatCode>#,##0_);[Red]\(#,##0\)</c:formatCode>
                <c:ptCount val="12"/>
                <c:pt idx="0">
                  <c:v>5000</c:v>
                </c:pt>
                <c:pt idx="1">
                  <c:v>1642</c:v>
                </c:pt>
                <c:pt idx="2">
                  <c:v>5346</c:v>
                </c:pt>
                <c:pt idx="3">
                  <c:v>5919</c:v>
                </c:pt>
                <c:pt idx="4">
                  <c:v>6464</c:v>
                </c:pt>
                <c:pt idx="5">
                  <c:v>5550</c:v>
                </c:pt>
                <c:pt idx="6">
                  <c:v>5799</c:v>
                </c:pt>
                <c:pt idx="7">
                  <c:v>6127</c:v>
                </c:pt>
                <c:pt idx="8">
                  <c:v>3030</c:v>
                </c:pt>
                <c:pt idx="9">
                  <c:v>3363</c:v>
                </c:pt>
                <c:pt idx="10">
                  <c:v>3324</c:v>
                </c:pt>
                <c:pt idx="11">
                  <c:v>0</c:v>
                </c:pt>
              </c:numCache>
            </c:numRef>
          </c:val>
          <c:smooth val="0"/>
          <c:extLst>
            <c:ext xmlns:c16="http://schemas.microsoft.com/office/drawing/2014/chart" uri="{C3380CC4-5D6E-409C-BE32-E72D297353CC}">
              <c16:uniqueId val="{00000001-3117-4356-B95C-232304972306}"/>
            </c:ext>
          </c:extLst>
        </c:ser>
        <c:dLbls>
          <c:showLegendKey val="0"/>
          <c:showVal val="0"/>
          <c:showCatName val="0"/>
          <c:showSerName val="0"/>
          <c:showPercent val="0"/>
          <c:showBubbleSize val="0"/>
        </c:dLbls>
        <c:smooth val="0"/>
        <c:axId val="165035008"/>
        <c:axId val="165045376"/>
      </c:lineChart>
      <c:catAx>
        <c:axId val="165035008"/>
        <c:scaling>
          <c:orientation val="minMax"/>
        </c:scaling>
        <c:delete val="0"/>
        <c:axPos val="b"/>
        <c:title>
          <c:tx>
            <c:rich>
              <a:bodyPr/>
              <a:lstStyle/>
              <a:p>
                <a:pPr lvl="0">
                  <a:defRPr b="1" i="0">
                    <a:solidFill>
                      <a:srgbClr val="000000"/>
                    </a:solidFill>
                    <a:latin typeface="+mn-lt"/>
                  </a:defRPr>
                </a:pPr>
                <a:r>
                  <a:rPr lang="en-GB" b="1" i="0">
                    <a:solidFill>
                      <a:srgbClr val="000000"/>
                    </a:solidFill>
                    <a:latin typeface="+mn-lt"/>
                  </a:rPr>
                  <a:t>Period</a:t>
                </a:r>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65045376"/>
        <c:crosses val="autoZero"/>
        <c:auto val="1"/>
        <c:lblAlgn val="ctr"/>
        <c:lblOffset val="100"/>
        <c:noMultiLvlLbl val="1"/>
      </c:catAx>
      <c:valAx>
        <c:axId val="16504537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0_);[Red]\(#,##0\)" sourceLinked="1"/>
        <c:majorTickMark val="out"/>
        <c:minorTickMark val="none"/>
        <c:tickLblPos val="nextTo"/>
        <c:spPr>
          <a:ln/>
        </c:spPr>
        <c:txPr>
          <a:bodyPr/>
          <a:lstStyle/>
          <a:p>
            <a:pPr lvl="0">
              <a:defRPr b="1" i="0">
                <a:solidFill>
                  <a:srgbClr val="000000"/>
                </a:solidFill>
                <a:latin typeface="+mn-lt"/>
              </a:defRPr>
            </a:pPr>
            <a:endParaRPr lang="en-US"/>
          </a:p>
        </c:txPr>
        <c:crossAx val="165035008"/>
        <c:crosses val="autoZero"/>
        <c:crossBetween val="between"/>
      </c:valAx>
    </c:plotArea>
    <c:legend>
      <c:legendPos val="b"/>
      <c:layout>
        <c:manualLayout>
          <c:xMode val="edge"/>
          <c:yMode val="edge"/>
          <c:x val="1.6527086833811041E-2"/>
          <c:y val="0.88799291788791979"/>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6"/>
    </a:solidFill>
  </c:sp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b="1" i="0">
                <a:solidFill>
                  <a:srgbClr val="757575"/>
                </a:solidFill>
                <a:latin typeface="+mn-lt"/>
              </a:defRPr>
            </a:pPr>
            <a:r>
              <a:rPr lang="en-GB" b="1" i="0">
                <a:solidFill>
                  <a:srgbClr val="757575"/>
                </a:solidFill>
                <a:latin typeface="+mn-lt"/>
              </a:rPr>
              <a:t>Inventory costs per each period</a:t>
            </a:r>
          </a:p>
        </c:rich>
      </c:tx>
      <c:layout>
        <c:manualLayout>
          <c:xMode val="edge"/>
          <c:yMode val="edge"/>
          <c:x val="0.19891666666666666"/>
          <c:y val="2.0025028657865814E-2"/>
        </c:manualLayout>
      </c:layout>
      <c:overlay val="0"/>
    </c:title>
    <c:autoTitleDeleted val="0"/>
    <c:plotArea>
      <c:layout>
        <c:manualLayout>
          <c:xMode val="edge"/>
          <c:yMode val="edge"/>
          <c:x val="0.11964129483814523"/>
          <c:y val="0.13752409626333709"/>
          <c:w val="0.84980314960629921"/>
          <c:h val="0.62712802574904902"/>
        </c:manualLayout>
      </c:layout>
      <c:barChart>
        <c:barDir val="col"/>
        <c:grouping val="clustered"/>
        <c:varyColors val="1"/>
        <c:ser>
          <c:idx val="0"/>
          <c:order val="0"/>
          <c:tx>
            <c:v>Warehousing  cost</c:v>
          </c:tx>
          <c:spPr>
            <a:solidFill>
              <a:srgbClr val="4F81BD"/>
            </a:solidFill>
            <a:ln cmpd="sng">
              <a:solidFill>
                <a:srgbClr val="000000"/>
              </a:solidFill>
            </a:ln>
          </c:spPr>
          <c:invertIfNegative val="1"/>
          <c:val>
            <c:numRef>
              <c:f>'F2'!$C$13:$N$13</c:f>
              <c:numCache>
                <c:formatCode>_("$"* #,##0.00_);_("$"* \(#,##0.00\);_("$"* "-"??_);_(@_)</c:formatCode>
                <c:ptCount val="12"/>
                <c:pt idx="0">
                  <c:v>10000</c:v>
                </c:pt>
                <c:pt idx="1">
                  <c:v>6000</c:v>
                </c:pt>
                <c:pt idx="2">
                  <c:v>6000</c:v>
                </c:pt>
                <c:pt idx="3">
                  <c:v>6000</c:v>
                </c:pt>
                <c:pt idx="4">
                  <c:v>6000</c:v>
                </c:pt>
                <c:pt idx="5">
                  <c:v>6000</c:v>
                </c:pt>
                <c:pt idx="6">
                  <c:v>6000</c:v>
                </c:pt>
                <c:pt idx="7">
                  <c:v>7000</c:v>
                </c:pt>
                <c:pt idx="8">
                  <c:v>7000</c:v>
                </c:pt>
                <c:pt idx="9">
                  <c:v>7000</c:v>
                </c:pt>
                <c:pt idx="10">
                  <c:v>7000</c:v>
                </c:pt>
                <c:pt idx="11">
                  <c:v>7000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784-4603-9831-233F868278B3}"/>
            </c:ext>
          </c:extLst>
        </c:ser>
        <c:ser>
          <c:idx val="1"/>
          <c:order val="1"/>
          <c:tx>
            <c:v>Shortage cost</c:v>
          </c:tx>
          <c:spPr>
            <a:solidFill>
              <a:srgbClr val="C0504D"/>
            </a:solidFill>
            <a:ln cmpd="sng">
              <a:solidFill>
                <a:srgbClr val="000000"/>
              </a:solidFill>
            </a:ln>
          </c:spPr>
          <c:invertIfNegative val="1"/>
          <c:val>
            <c:numRef>
              <c:f>'F2'!$C$14:$N$14</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7784-4603-9831-233F868278B3}"/>
            </c:ext>
          </c:extLst>
        </c:ser>
        <c:ser>
          <c:idx val="2"/>
          <c:order val="2"/>
          <c:tx>
            <c:v>Order setup cost</c:v>
          </c:tx>
          <c:spPr>
            <a:solidFill>
              <a:srgbClr val="9BBB59"/>
            </a:solidFill>
            <a:ln cmpd="sng">
              <a:solidFill>
                <a:srgbClr val="000000"/>
              </a:solidFill>
            </a:ln>
          </c:spPr>
          <c:invertIfNegative val="1"/>
          <c:val>
            <c:numRef>
              <c:f>'F2'!$C$15:$N$15</c:f>
              <c:numCache>
                <c:formatCode>_("$"* #,##0.00_);_("$"* \(#,##0.00\);_("$"* "-"??_);_(@_)</c:formatCode>
                <c:ptCount val="12"/>
                <c:pt idx="0">
                  <c:v>10000</c:v>
                </c:pt>
                <c:pt idx="1">
                  <c:v>10000</c:v>
                </c:pt>
                <c:pt idx="2">
                  <c:v>10000</c:v>
                </c:pt>
                <c:pt idx="3">
                  <c:v>10000</c:v>
                </c:pt>
                <c:pt idx="4">
                  <c:v>10000</c:v>
                </c:pt>
                <c:pt idx="5">
                  <c:v>10000</c:v>
                </c:pt>
                <c:pt idx="6">
                  <c:v>10000</c:v>
                </c:pt>
                <c:pt idx="7">
                  <c:v>10000</c:v>
                </c:pt>
                <c:pt idx="8">
                  <c:v>10000</c:v>
                </c:pt>
                <c:pt idx="9">
                  <c:v>10000</c:v>
                </c:pt>
                <c:pt idx="10">
                  <c:v>10000</c:v>
                </c:pt>
                <c:pt idx="11">
                  <c:v>10000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7784-4603-9831-233F868278B3}"/>
            </c:ext>
          </c:extLst>
        </c:ser>
        <c:ser>
          <c:idx val="3"/>
          <c:order val="3"/>
          <c:tx>
            <c:v>Total inventory cost</c:v>
          </c:tx>
          <c:spPr>
            <a:solidFill>
              <a:srgbClr val="8064A2"/>
            </a:solidFill>
            <a:ln cmpd="sng">
              <a:solidFill>
                <a:srgbClr val="000000"/>
              </a:solidFill>
            </a:ln>
          </c:spPr>
          <c:invertIfNegative val="1"/>
          <c:val>
            <c:numRef>
              <c:f>'F2'!$C$16:$N$16</c:f>
              <c:numCache>
                <c:formatCode>_("$"* #,##0.00_);_("$"* \(#,##0.00\);_("$"* "-"??_);_(@_)</c:formatCode>
                <c:ptCount val="12"/>
                <c:pt idx="0">
                  <c:v>50000</c:v>
                </c:pt>
                <c:pt idx="1">
                  <c:v>33210</c:v>
                </c:pt>
                <c:pt idx="2">
                  <c:v>51730</c:v>
                </c:pt>
                <c:pt idx="3">
                  <c:v>54595</c:v>
                </c:pt>
                <c:pt idx="4">
                  <c:v>57320</c:v>
                </c:pt>
                <c:pt idx="5">
                  <c:v>52750</c:v>
                </c:pt>
                <c:pt idx="6">
                  <c:v>53995</c:v>
                </c:pt>
                <c:pt idx="7">
                  <c:v>55635</c:v>
                </c:pt>
                <c:pt idx="8">
                  <c:v>40150</c:v>
                </c:pt>
                <c:pt idx="9">
                  <c:v>41815</c:v>
                </c:pt>
                <c:pt idx="10">
                  <c:v>41620</c:v>
                </c:pt>
                <c:pt idx="11">
                  <c:v>25000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7784-4603-9831-233F868278B3}"/>
            </c:ext>
          </c:extLst>
        </c:ser>
        <c:dLbls>
          <c:showLegendKey val="0"/>
          <c:showVal val="0"/>
          <c:showCatName val="0"/>
          <c:showSerName val="0"/>
          <c:showPercent val="0"/>
          <c:showBubbleSize val="0"/>
        </c:dLbls>
        <c:gapWidth val="150"/>
        <c:axId val="165238272"/>
        <c:axId val="165240192"/>
      </c:barChart>
      <c:catAx>
        <c:axId val="165238272"/>
        <c:scaling>
          <c:orientation val="minMax"/>
        </c:scaling>
        <c:delete val="0"/>
        <c:axPos val="b"/>
        <c:title>
          <c:tx>
            <c:rich>
              <a:bodyPr/>
              <a:lstStyle/>
              <a:p>
                <a:pPr lvl="0">
                  <a:defRPr b="1" i="0">
                    <a:solidFill>
                      <a:srgbClr val="000000"/>
                    </a:solidFill>
                    <a:latin typeface="+mn-lt"/>
                  </a:defRPr>
                </a:pPr>
                <a:r>
                  <a:rPr lang="en-GB" b="1" i="0">
                    <a:solidFill>
                      <a:srgbClr val="000000"/>
                    </a:solidFill>
                    <a:latin typeface="+mn-lt"/>
                  </a:rPr>
                  <a:t>Period</a:t>
                </a:r>
              </a:p>
            </c:rich>
          </c:tx>
          <c:overlay val="0"/>
        </c:title>
        <c:numFmt formatCode="General" sourceLinked="1"/>
        <c:majorTickMark val="out"/>
        <c:minorTickMark val="none"/>
        <c:tickLblPos val="nextTo"/>
        <c:txPr>
          <a:bodyPr/>
          <a:lstStyle/>
          <a:p>
            <a:pPr lvl="0">
              <a:defRPr b="1" i="0">
                <a:solidFill>
                  <a:srgbClr val="000000"/>
                </a:solidFill>
                <a:latin typeface="+mn-lt"/>
              </a:defRPr>
            </a:pPr>
            <a:endParaRPr lang="en-US"/>
          </a:p>
        </c:txPr>
        <c:crossAx val="165240192"/>
        <c:crosses val="autoZero"/>
        <c:auto val="1"/>
        <c:lblAlgn val="ctr"/>
        <c:lblOffset val="100"/>
        <c:noMultiLvlLbl val="1"/>
      </c:catAx>
      <c:valAx>
        <c:axId val="16524019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_(&quot;$&quot;* #,##0.00_);_(&quot;$&quot;* \(#,##0.00\);_(&quot;$&quot;* &quot;-&quot;??_);_(@_)" sourceLinked="1"/>
        <c:majorTickMark val="out"/>
        <c:minorTickMark val="none"/>
        <c:tickLblPos val="nextTo"/>
        <c:spPr>
          <a:ln/>
        </c:spPr>
        <c:txPr>
          <a:bodyPr/>
          <a:lstStyle/>
          <a:p>
            <a:pPr lvl="0">
              <a:defRPr b="1" i="0">
                <a:solidFill>
                  <a:srgbClr val="000000"/>
                </a:solidFill>
                <a:latin typeface="+mn-lt"/>
              </a:defRPr>
            </a:pPr>
            <a:endParaRPr lang="en-US"/>
          </a:p>
        </c:txPr>
        <c:crossAx val="165238272"/>
        <c:crosses val="autoZero"/>
        <c:crossBetween val="between"/>
      </c:valAx>
    </c:plotArea>
    <c:legend>
      <c:legendPos val="b"/>
      <c:layout>
        <c:manualLayout>
          <c:xMode val="edge"/>
          <c:yMode val="edge"/>
          <c:x val="6.6666666666666666E-2"/>
          <c:y val="0.90603794333238574"/>
        </c:manualLayout>
      </c:layout>
      <c:overlay val="0"/>
      <c:txPr>
        <a:bodyPr/>
        <a:lstStyle/>
        <a:p>
          <a:pPr lvl="0">
            <a:defRPr b="1" i="0">
              <a:solidFill>
                <a:srgbClr val="1A1A1A"/>
              </a:solidFill>
              <a:latin typeface="+mn-lt"/>
            </a:defRPr>
          </a:pPr>
          <a:endParaRPr lang="en-US"/>
        </a:p>
      </c:txPr>
    </c:legend>
    <c:plotVisOnly val="1"/>
    <c:dispBlanksAs val="zero"/>
    <c:showDLblsOverMax val="1"/>
  </c:chart>
  <c:spPr>
    <a:solidFill>
      <a:schemeClr val="accent1"/>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42547212802471E-2"/>
          <c:y val="0.13597935851238935"/>
          <c:w val="0.93875745278719758"/>
          <c:h val="0.84103563325770714"/>
        </c:manualLayout>
      </c:layout>
      <c:barChart>
        <c:barDir val="col"/>
        <c:grouping val="clustered"/>
        <c:varyColors val="0"/>
        <c:ser>
          <c:idx val="0"/>
          <c:order val="0"/>
          <c:tx>
            <c:strRef>
              <c:f>'2w'!$C$1</c:f>
              <c:strCache>
                <c:ptCount val="1"/>
                <c:pt idx="0">
                  <c:v>WHOLESALER TWO- CONSOLIDATED INCOME STATEMENT</c:v>
                </c:pt>
              </c:strCache>
            </c:strRef>
          </c:tx>
          <c:invertIfNegative val="0"/>
          <c:val>
            <c:numRef>
              <c:f>'2w'!$D$1:$O$1</c:f>
              <c:numCache>
                <c:formatCode>General_)</c:formatCode>
                <c:ptCount val="12"/>
              </c:numCache>
            </c:numRef>
          </c:val>
          <c:extLst>
            <c:ext xmlns:c16="http://schemas.microsoft.com/office/drawing/2014/chart" uri="{C3380CC4-5D6E-409C-BE32-E72D297353CC}">
              <c16:uniqueId val="{00000000-8E3F-4093-A5C7-F61925110A6C}"/>
            </c:ext>
          </c:extLst>
        </c:ser>
        <c:ser>
          <c:idx val="10"/>
          <c:order val="1"/>
          <c:tx>
            <c:strRef>
              <c:f>'2w'!$C$2</c:f>
              <c:strCache>
                <c:ptCount val="1"/>
                <c:pt idx="0">
                  <c:v>$</c:v>
                </c:pt>
              </c:strCache>
            </c:strRef>
          </c:tx>
          <c:invertIfNegative val="0"/>
          <c:val>
            <c:numRef>
              <c:f>'2w'!$D$2:$O$2</c:f>
              <c:numCache>
                <c:formatCode>General_)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E3F-4093-A5C7-F61925110A6C}"/>
            </c:ext>
          </c:extLst>
        </c:ser>
        <c:ser>
          <c:idx val="1"/>
          <c:order val="2"/>
          <c:tx>
            <c:strRef>
              <c:f>'2w'!$C$3</c:f>
              <c:strCache>
                <c:ptCount val="1"/>
                <c:pt idx="0">
                  <c:v>REVENUE</c:v>
                </c:pt>
              </c:strCache>
            </c:strRef>
          </c:tx>
          <c:invertIfNegative val="0"/>
          <c:val>
            <c:numRef>
              <c:f>'2w'!$D$3:$O$3</c:f>
              <c:numCache>
                <c:formatCode>#,##0_);[Red]\(#,##0\)</c:formatCode>
                <c:ptCount val="12"/>
                <c:pt idx="0">
                  <c:v>280000</c:v>
                </c:pt>
                <c:pt idx="1">
                  <c:v>280000</c:v>
                </c:pt>
                <c:pt idx="2">
                  <c:v>280000</c:v>
                </c:pt>
                <c:pt idx="3">
                  <c:v>280000</c:v>
                </c:pt>
                <c:pt idx="4">
                  <c:v>280000</c:v>
                </c:pt>
                <c:pt idx="5">
                  <c:v>280000</c:v>
                </c:pt>
                <c:pt idx="6">
                  <c:v>210000</c:v>
                </c:pt>
                <c:pt idx="7">
                  <c:v>210000</c:v>
                </c:pt>
                <c:pt idx="8">
                  <c:v>210000</c:v>
                </c:pt>
                <c:pt idx="9">
                  <c:v>210000</c:v>
                </c:pt>
                <c:pt idx="10">
                  <c:v>210000</c:v>
                </c:pt>
                <c:pt idx="11">
                  <c:v>210000</c:v>
                </c:pt>
              </c:numCache>
            </c:numRef>
          </c:val>
          <c:extLst>
            <c:ext xmlns:c16="http://schemas.microsoft.com/office/drawing/2014/chart" uri="{C3380CC4-5D6E-409C-BE32-E72D297353CC}">
              <c16:uniqueId val="{00000000-2D5D-470D-8762-F4D97F176434}"/>
            </c:ext>
          </c:extLst>
        </c:ser>
        <c:ser>
          <c:idx val="2"/>
          <c:order val="3"/>
          <c:tx>
            <c:strRef>
              <c:f>'2w'!$C$13</c:f>
              <c:strCache>
                <c:ptCount val="1"/>
                <c:pt idx="0">
                  <c:v>NET INCOME FROM OPERATIONS</c:v>
                </c:pt>
              </c:strCache>
            </c:strRef>
          </c:tx>
          <c:invertIfNegative val="0"/>
          <c:val>
            <c:numRef>
              <c:f>'2w'!$D$13:$O$13</c:f>
              <c:numCache>
                <c:formatCode>#,##0_);[Red]\(#,##0\)</c:formatCode>
                <c:ptCount val="12"/>
                <c:pt idx="0">
                  <c:v>16120</c:v>
                </c:pt>
                <c:pt idx="1">
                  <c:v>22556</c:v>
                </c:pt>
                <c:pt idx="2">
                  <c:v>22588.080000000002</c:v>
                </c:pt>
                <c:pt idx="3">
                  <c:v>22616.318399999989</c:v>
                </c:pt>
                <c:pt idx="4">
                  <c:v>22640.792032000005</c:v>
                </c:pt>
                <c:pt idx="5">
                  <c:v>22661.576191360014</c:v>
                </c:pt>
                <c:pt idx="6">
                  <c:v>3558.7446675328101</c:v>
                </c:pt>
                <c:pt idx="7">
                  <c:v>1972.3697741821384</c:v>
                </c:pt>
                <c:pt idx="8">
                  <c:v>1982.5223786985014</c:v>
                </c:pt>
                <c:pt idx="9">
                  <c:v>1989.2719311245237</c:v>
                </c:pt>
                <c:pt idx="10">
                  <c:v>1992.686492502035</c:v>
                </c:pt>
                <c:pt idx="11">
                  <c:v>1992.8327626519817</c:v>
                </c:pt>
              </c:numCache>
            </c:numRef>
          </c:val>
          <c:extLst>
            <c:ext xmlns:c16="http://schemas.microsoft.com/office/drawing/2014/chart" uri="{C3380CC4-5D6E-409C-BE32-E72D297353CC}">
              <c16:uniqueId val="{00000001-2D5D-470D-8762-F4D97F176434}"/>
            </c:ext>
          </c:extLst>
        </c:ser>
        <c:dLbls>
          <c:showLegendKey val="0"/>
          <c:showVal val="0"/>
          <c:showCatName val="0"/>
          <c:showSerName val="0"/>
          <c:showPercent val="0"/>
          <c:showBubbleSize val="0"/>
        </c:dLbls>
        <c:gapWidth val="150"/>
        <c:axId val="198746496"/>
        <c:axId val="198749184"/>
      </c:barChart>
      <c:catAx>
        <c:axId val="198746496"/>
        <c:scaling>
          <c:orientation val="minMax"/>
        </c:scaling>
        <c:delete val="0"/>
        <c:axPos val="b"/>
        <c:numFmt formatCode="General" sourceLinked="0"/>
        <c:majorTickMark val="out"/>
        <c:minorTickMark val="none"/>
        <c:tickLblPos val="nextTo"/>
        <c:crossAx val="198749184"/>
        <c:crosses val="autoZero"/>
        <c:auto val="1"/>
        <c:lblAlgn val="ctr"/>
        <c:lblOffset val="100"/>
        <c:noMultiLvlLbl val="0"/>
      </c:catAx>
      <c:valAx>
        <c:axId val="198749184"/>
        <c:scaling>
          <c:orientation val="minMax"/>
        </c:scaling>
        <c:delete val="0"/>
        <c:axPos val="l"/>
        <c:numFmt formatCode="General_)" sourceLinked="1"/>
        <c:majorTickMark val="out"/>
        <c:minorTickMark val="none"/>
        <c:tickLblPos val="nextTo"/>
        <c:crossAx val="198746496"/>
        <c:crosses val="autoZero"/>
        <c:crossBetween val="between"/>
      </c:valAx>
    </c:plotArea>
    <c:legend>
      <c:legendPos val="r"/>
      <c:legendEntry>
        <c:idx val="1"/>
        <c:delete val="1"/>
      </c:legendEntry>
      <c:layout>
        <c:manualLayout>
          <c:xMode val="edge"/>
          <c:yMode val="edge"/>
          <c:x val="0.40428790324933422"/>
          <c:y val="1.342586413986384E-3"/>
          <c:w val="0.59571218296783401"/>
          <c:h val="0.20337084983021186"/>
        </c:manualLayout>
      </c:layout>
      <c:overlay val="0"/>
      <c:txPr>
        <a:bodyPr/>
        <a:lstStyle/>
        <a:p>
          <a:pPr>
            <a:defRPr b="1"/>
          </a:pPr>
          <a:endParaRPr lang="en-US"/>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'1w'!$C$75</c:f>
              <c:strCache>
                <c:ptCount val="1"/>
                <c:pt idx="0">
                  <c:v>ROI%</c:v>
                </c:pt>
              </c:strCache>
            </c:strRef>
          </c:tx>
          <c:val>
            <c:numRef>
              <c:f>'1w'!$D$75:$O$75</c:f>
              <c:numCache>
                <c:formatCode>#,##0.0_);[Red]\(#,##0.0\)</c:formatCode>
                <c:ptCount val="12"/>
                <c:pt idx="0">
                  <c:v>0.47591634287937229</c:v>
                </c:pt>
                <c:pt idx="1">
                  <c:v>0.7888651704570695</c:v>
                </c:pt>
                <c:pt idx="2">
                  <c:v>0.85445354121632022</c:v>
                </c:pt>
                <c:pt idx="3">
                  <c:v>0.92427524520605941</c:v>
                </c:pt>
                <c:pt idx="4">
                  <c:v>2.4907206167879528</c:v>
                </c:pt>
                <c:pt idx="5">
                  <c:v>7.6050962756675639E-2</c:v>
                </c:pt>
                <c:pt idx="6">
                  <c:v>-1.4087698411042389</c:v>
                </c:pt>
                <c:pt idx="7">
                  <c:v>-2.2192973256023216</c:v>
                </c:pt>
                <c:pt idx="8">
                  <c:v>-2.269167777968081</c:v>
                </c:pt>
                <c:pt idx="9">
                  <c:v>-2.3215141874063225</c:v>
                </c:pt>
                <c:pt idx="10">
                  <c:v>-2.3765130390022065</c:v>
                </c:pt>
                <c:pt idx="11">
                  <c:v>-2.4343583264463109</c:v>
                </c:pt>
              </c:numCache>
            </c:numRef>
          </c:val>
          <c:smooth val="0"/>
          <c:extLst>
            <c:ext xmlns:c16="http://schemas.microsoft.com/office/drawing/2014/chart" uri="{C3380CC4-5D6E-409C-BE32-E72D297353CC}">
              <c16:uniqueId val="{00000000-1CCD-451D-A6B3-213DACE5E0A6}"/>
            </c:ext>
          </c:extLst>
        </c:ser>
        <c:dLbls>
          <c:showLegendKey val="0"/>
          <c:showVal val="0"/>
          <c:showCatName val="0"/>
          <c:showSerName val="0"/>
          <c:showPercent val="0"/>
          <c:showBubbleSize val="0"/>
        </c:dLbls>
        <c:marker val="1"/>
        <c:smooth val="0"/>
        <c:axId val="59523072"/>
        <c:axId val="59524608"/>
      </c:lineChart>
      <c:catAx>
        <c:axId val="59523072"/>
        <c:scaling>
          <c:orientation val="minMax"/>
        </c:scaling>
        <c:delete val="0"/>
        <c:axPos val="b"/>
        <c:majorTickMark val="out"/>
        <c:minorTickMark val="none"/>
        <c:tickLblPos val="nextTo"/>
        <c:crossAx val="59524608"/>
        <c:crosses val="autoZero"/>
        <c:auto val="1"/>
        <c:lblAlgn val="ctr"/>
        <c:lblOffset val="100"/>
        <c:noMultiLvlLbl val="0"/>
      </c:catAx>
      <c:valAx>
        <c:axId val="59524608"/>
        <c:scaling>
          <c:orientation val="minMax"/>
        </c:scaling>
        <c:delete val="0"/>
        <c:axPos val="l"/>
        <c:majorGridlines/>
        <c:numFmt formatCode="#,##0.0_);[Red]\(#,##0.0\)" sourceLinked="1"/>
        <c:majorTickMark val="out"/>
        <c:minorTickMark val="none"/>
        <c:tickLblPos val="nextTo"/>
        <c:crossAx val="5952307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'2w'!$C$75</c:f>
              <c:strCache>
                <c:ptCount val="1"/>
                <c:pt idx="0">
                  <c:v>ROI%</c:v>
                </c:pt>
              </c:strCache>
            </c:strRef>
          </c:tx>
          <c:val>
            <c:numRef>
              <c:f>'2w'!$D$75:$O$75</c:f>
              <c:numCache>
                <c:formatCode>#,##0.0_);[Red]\(#,##0.0\)</c:formatCode>
                <c:ptCount val="12"/>
                <c:pt idx="0">
                  <c:v>0.63165649172028437</c:v>
                </c:pt>
                <c:pt idx="1">
                  <c:v>0.87720185209527413</c:v>
                </c:pt>
                <c:pt idx="2">
                  <c:v>0.87080528972169235</c:v>
                </c:pt>
                <c:pt idx="3">
                  <c:v>0.86436230600066633</c:v>
                </c:pt>
                <c:pt idx="4">
                  <c:v>0.85787846196805939</c:v>
                </c:pt>
                <c:pt idx="5">
                  <c:v>0.85135901311462026</c:v>
                </c:pt>
                <c:pt idx="6">
                  <c:v>0.13304105624996793</c:v>
                </c:pt>
                <c:pt idx="7">
                  <c:v>7.3659440456683087E-2</c:v>
                </c:pt>
                <c:pt idx="8">
                  <c:v>7.3983959690970935E-2</c:v>
                </c:pt>
                <c:pt idx="9">
                  <c:v>7.4180864769142027E-2</c:v>
                </c:pt>
                <c:pt idx="10">
                  <c:v>7.4253066492299402E-2</c:v>
                </c:pt>
                <c:pt idx="11">
                  <c:v>7.4203416592314761E-2</c:v>
                </c:pt>
              </c:numCache>
            </c:numRef>
          </c:val>
          <c:smooth val="0"/>
          <c:extLst>
            <c:ext xmlns:c16="http://schemas.microsoft.com/office/drawing/2014/chart" uri="{C3380CC4-5D6E-409C-BE32-E72D297353CC}">
              <c16:uniqueId val="{00000000-33D3-4C43-8BEF-515D120D2993}"/>
            </c:ext>
          </c:extLst>
        </c:ser>
        <c:dLbls>
          <c:showLegendKey val="0"/>
          <c:showVal val="0"/>
          <c:showCatName val="0"/>
          <c:showSerName val="0"/>
          <c:showPercent val="0"/>
          <c:showBubbleSize val="0"/>
        </c:dLbls>
        <c:marker val="1"/>
        <c:smooth val="0"/>
        <c:axId val="59540992"/>
        <c:axId val="59542528"/>
      </c:lineChart>
      <c:catAx>
        <c:axId val="59540992"/>
        <c:scaling>
          <c:orientation val="minMax"/>
        </c:scaling>
        <c:delete val="0"/>
        <c:axPos val="b"/>
        <c:majorTickMark val="out"/>
        <c:minorTickMark val="none"/>
        <c:tickLblPos val="nextTo"/>
        <c:crossAx val="59542528"/>
        <c:crosses val="autoZero"/>
        <c:auto val="1"/>
        <c:lblAlgn val="ctr"/>
        <c:lblOffset val="100"/>
        <c:noMultiLvlLbl val="0"/>
      </c:catAx>
      <c:valAx>
        <c:axId val="59542528"/>
        <c:scaling>
          <c:orientation val="minMax"/>
        </c:scaling>
        <c:delete val="0"/>
        <c:axPos val="l"/>
        <c:majorGridlines/>
        <c:numFmt formatCode="#,##0.0_);[Red]\(#,##0.0\)" sourceLinked="1"/>
        <c:majorTickMark val="out"/>
        <c:minorTickMark val="none"/>
        <c:tickLblPos val="nextTo"/>
        <c:crossAx val="595409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5.xml"/><Relationship Id="rId3" Type="http://schemas.openxmlformats.org/officeDocument/2006/relationships/chart" Target="../charts/chart30.xml"/><Relationship Id="rId7" Type="http://schemas.openxmlformats.org/officeDocument/2006/relationships/chart" Target="../charts/chart34.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 Id="rId9" Type="http://schemas.openxmlformats.org/officeDocument/2006/relationships/chart" Target="../charts/chart3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 Id="rId5" Type="http://schemas.openxmlformats.org/officeDocument/2006/relationships/chart" Target="../charts/chart42.xml"/><Relationship Id="rId4" Type="http://schemas.openxmlformats.org/officeDocument/2006/relationships/chart" Target="../charts/chart41.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5" Type="http://schemas.openxmlformats.org/officeDocument/2006/relationships/chart" Target="../charts/chart47.xml"/><Relationship Id="rId4" Type="http://schemas.openxmlformats.org/officeDocument/2006/relationships/chart" Target="../charts/chart46.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openxmlformats.org/officeDocument/2006/relationships/chart" Target="../charts/chart22.xml"/><Relationship Id="rId4" Type="http://schemas.openxmlformats.org/officeDocument/2006/relationships/chart" Target="../charts/chart2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chart" Target="../charts/chart27.xml"/><Relationship Id="rId4"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3</xdr:col>
      <xdr:colOff>14286</xdr:colOff>
      <xdr:row>3</xdr:row>
      <xdr:rowOff>28575</xdr:rowOff>
    </xdr:from>
    <xdr:to>
      <xdr:col>8</xdr:col>
      <xdr:colOff>338137</xdr:colOff>
      <xdr:row>21</xdr:row>
      <xdr:rowOff>0</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371475</xdr:colOff>
      <xdr:row>3</xdr:row>
      <xdr:rowOff>28576</xdr:rowOff>
    </xdr:from>
    <xdr:to>
      <xdr:col>13</xdr:col>
      <xdr:colOff>509587</xdr:colOff>
      <xdr:row>20</xdr:row>
      <xdr:rowOff>180975</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457200</xdr:colOff>
      <xdr:row>21</xdr:row>
      <xdr:rowOff>38100</xdr:rowOff>
    </xdr:from>
    <xdr:to>
      <xdr:col>10</xdr:col>
      <xdr:colOff>133350</xdr:colOff>
      <xdr:row>33</xdr:row>
      <xdr:rowOff>180975</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157162</xdr:colOff>
      <xdr:row>21</xdr:row>
      <xdr:rowOff>38100</xdr:rowOff>
    </xdr:from>
    <xdr:to>
      <xdr:col>13</xdr:col>
      <xdr:colOff>519112</xdr:colOff>
      <xdr:row>33</xdr:row>
      <xdr:rowOff>171450</xdr:rowOff>
    </xdr:to>
    <xdr:graphicFrame macro="">
      <xdr:nvGraphicFramePr>
        <xdr:cNvPr id="7" name="Chart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14287</xdr:colOff>
      <xdr:row>21</xdr:row>
      <xdr:rowOff>38100</xdr:rowOff>
    </xdr:from>
    <xdr:to>
      <xdr:col>6</xdr:col>
      <xdr:colOff>419100</xdr:colOff>
      <xdr:row>33</xdr:row>
      <xdr:rowOff>171450</xdr:rowOff>
    </xdr:to>
    <xdr:graphicFrame macro="">
      <xdr:nvGraphicFramePr>
        <xdr:cNvPr id="8" name="Chart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66674</xdr:colOff>
      <xdr:row>36</xdr:row>
      <xdr:rowOff>0</xdr:rowOff>
    </xdr:from>
    <xdr:to>
      <xdr:col>7</xdr:col>
      <xdr:colOff>166687</xdr:colOff>
      <xdr:row>52</xdr:row>
      <xdr:rowOff>171450</xdr:rowOff>
    </xdr:to>
    <xdr:graphicFrame macro="">
      <xdr:nvGraphicFramePr>
        <xdr:cNvPr id="14" name="Chart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214310</xdr:colOff>
      <xdr:row>35</xdr:row>
      <xdr:rowOff>342900</xdr:rowOff>
    </xdr:from>
    <xdr:to>
      <xdr:col>11</xdr:col>
      <xdr:colOff>261937</xdr:colOff>
      <xdr:row>52</xdr:row>
      <xdr:rowOff>152400</xdr:rowOff>
    </xdr:to>
    <xdr:graphicFrame macro="">
      <xdr:nvGraphicFramePr>
        <xdr:cNvPr id="15" name="Chart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285749</xdr:colOff>
      <xdr:row>36</xdr:row>
      <xdr:rowOff>28575</xdr:rowOff>
    </xdr:from>
    <xdr:to>
      <xdr:col>13</xdr:col>
      <xdr:colOff>514347</xdr:colOff>
      <xdr:row>44</xdr:row>
      <xdr:rowOff>9525</xdr:rowOff>
    </xdr:to>
    <xdr:graphicFrame macro="">
      <xdr:nvGraphicFramePr>
        <xdr:cNvPr id="16" name="Chart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295275</xdr:colOff>
      <xdr:row>44</xdr:row>
      <xdr:rowOff>142875</xdr:rowOff>
    </xdr:from>
    <xdr:to>
      <xdr:col>13</xdr:col>
      <xdr:colOff>523873</xdr:colOff>
      <xdr:row>52</xdr:row>
      <xdr:rowOff>123825</xdr:rowOff>
    </xdr:to>
    <xdr:graphicFrame macro="">
      <xdr:nvGraphicFramePr>
        <xdr:cNvPr id="17" name="Chart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54</xdr:row>
      <xdr:rowOff>0</xdr:rowOff>
    </xdr:from>
    <xdr:to>
      <xdr:col>7</xdr:col>
      <xdr:colOff>166688</xdr:colOff>
      <xdr:row>70</xdr:row>
      <xdr:rowOff>171450</xdr:rowOff>
    </xdr:to>
    <xdr:graphicFrame macro="">
      <xdr:nvGraphicFramePr>
        <xdr:cNvPr id="18" name="Chart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214312</xdr:colOff>
      <xdr:row>54</xdr:row>
      <xdr:rowOff>19050</xdr:rowOff>
    </xdr:from>
    <xdr:to>
      <xdr:col>11</xdr:col>
      <xdr:colOff>266700</xdr:colOff>
      <xdr:row>70</xdr:row>
      <xdr:rowOff>190500</xdr:rowOff>
    </xdr:to>
    <xdr:graphicFrame macro="">
      <xdr:nvGraphicFramePr>
        <xdr:cNvPr id="19" name="Chart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295275</xdr:colOff>
      <xdr:row>54</xdr:row>
      <xdr:rowOff>19050</xdr:rowOff>
    </xdr:from>
    <xdr:to>
      <xdr:col>13</xdr:col>
      <xdr:colOff>523873</xdr:colOff>
      <xdr:row>62</xdr:row>
      <xdr:rowOff>0</xdr:rowOff>
    </xdr:to>
    <xdr:graphicFrame macro="">
      <xdr:nvGraphicFramePr>
        <xdr:cNvPr id="20" name="Chart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304800</xdr:colOff>
      <xdr:row>62</xdr:row>
      <xdr:rowOff>123825</xdr:rowOff>
    </xdr:from>
    <xdr:to>
      <xdr:col>13</xdr:col>
      <xdr:colOff>533398</xdr:colOff>
      <xdr:row>70</xdr:row>
      <xdr:rowOff>104775</xdr:rowOff>
    </xdr:to>
    <xdr:graphicFrame macro="">
      <xdr:nvGraphicFramePr>
        <xdr:cNvPr id="21" name="Chart 20">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19050</xdr:colOff>
      <xdr:row>71</xdr:row>
      <xdr:rowOff>123825</xdr:rowOff>
    </xdr:from>
    <xdr:to>
      <xdr:col>7</xdr:col>
      <xdr:colOff>185738</xdr:colOff>
      <xdr:row>89</xdr:row>
      <xdr:rowOff>0</xdr:rowOff>
    </xdr:to>
    <xdr:graphicFrame macro="">
      <xdr:nvGraphicFramePr>
        <xdr:cNvPr id="22" name="Chart 21">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214312</xdr:colOff>
      <xdr:row>71</xdr:row>
      <xdr:rowOff>114300</xdr:rowOff>
    </xdr:from>
    <xdr:to>
      <xdr:col>11</xdr:col>
      <xdr:colOff>266700</xdr:colOff>
      <xdr:row>88</xdr:row>
      <xdr:rowOff>85725</xdr:rowOff>
    </xdr:to>
    <xdr:graphicFrame macro="">
      <xdr:nvGraphicFramePr>
        <xdr:cNvPr id="23" name="Chart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295275</xdr:colOff>
      <xdr:row>72</xdr:row>
      <xdr:rowOff>19050</xdr:rowOff>
    </xdr:from>
    <xdr:to>
      <xdr:col>13</xdr:col>
      <xdr:colOff>523873</xdr:colOff>
      <xdr:row>80</xdr:row>
      <xdr:rowOff>0</xdr:rowOff>
    </xdr:to>
    <xdr:graphicFrame macro="">
      <xdr:nvGraphicFramePr>
        <xdr:cNvPr id="24" name="Chart 23">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304800</xdr:colOff>
      <xdr:row>80</xdr:row>
      <xdr:rowOff>28575</xdr:rowOff>
    </xdr:from>
    <xdr:to>
      <xdr:col>13</xdr:col>
      <xdr:colOff>533398</xdr:colOff>
      <xdr:row>88</xdr:row>
      <xdr:rowOff>9525</xdr:rowOff>
    </xdr:to>
    <xdr:graphicFrame macro="">
      <xdr:nvGraphicFramePr>
        <xdr:cNvPr id="25" name="Chart 24">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2</xdr:col>
      <xdr:colOff>28575</xdr:colOff>
      <xdr:row>13</xdr:row>
      <xdr:rowOff>9525</xdr:rowOff>
    </xdr:from>
    <xdr:ext cx="5810250" cy="2028825"/>
    <xdr:graphicFrame macro="">
      <xdr:nvGraphicFramePr>
        <xdr:cNvPr id="745590190" name="Chart 1">
          <a:extLst>
            <a:ext uri="{FF2B5EF4-FFF2-40B4-BE49-F238E27FC236}">
              <a16:creationId xmlns:a16="http://schemas.microsoft.com/office/drawing/2014/main" id="{00000000-0008-0000-1200-0000AECD70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xdr:col>
      <xdr:colOff>38100</xdr:colOff>
      <xdr:row>24</xdr:row>
      <xdr:rowOff>85725</xdr:rowOff>
    </xdr:from>
    <xdr:ext cx="5791200" cy="1981200"/>
    <xdr:graphicFrame macro="">
      <xdr:nvGraphicFramePr>
        <xdr:cNvPr id="2000864487" name="Chart 2">
          <a:extLst>
            <a:ext uri="{FF2B5EF4-FFF2-40B4-BE49-F238E27FC236}">
              <a16:creationId xmlns:a16="http://schemas.microsoft.com/office/drawing/2014/main" id="{00000000-0008-0000-1200-0000E7C442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28575</xdr:colOff>
      <xdr:row>34</xdr:row>
      <xdr:rowOff>171450</xdr:rowOff>
    </xdr:from>
    <xdr:ext cx="5781675" cy="1733550"/>
    <xdr:graphicFrame macro="">
      <xdr:nvGraphicFramePr>
        <xdr:cNvPr id="1021482395" name="Chart 3">
          <a:extLst>
            <a:ext uri="{FF2B5EF4-FFF2-40B4-BE49-F238E27FC236}">
              <a16:creationId xmlns:a16="http://schemas.microsoft.com/office/drawing/2014/main" id="{00000000-0008-0000-1200-00009B95E2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2</xdr:col>
      <xdr:colOff>47625</xdr:colOff>
      <xdr:row>2</xdr:row>
      <xdr:rowOff>171450</xdr:rowOff>
    </xdr:from>
    <xdr:ext cx="5810250" cy="1781175"/>
    <xdr:graphicFrame macro="">
      <xdr:nvGraphicFramePr>
        <xdr:cNvPr id="878792075" name="Chart 4">
          <a:extLst>
            <a:ext uri="{FF2B5EF4-FFF2-40B4-BE49-F238E27FC236}">
              <a16:creationId xmlns:a16="http://schemas.microsoft.com/office/drawing/2014/main" id="{00000000-0008-0000-1200-00008B4D61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10</xdr:col>
      <xdr:colOff>104775</xdr:colOff>
      <xdr:row>0</xdr:row>
      <xdr:rowOff>285750</xdr:rowOff>
    </xdr:from>
    <xdr:ext cx="2657475" cy="2505075"/>
    <xdr:graphicFrame macro="">
      <xdr:nvGraphicFramePr>
        <xdr:cNvPr id="1342185512" name="Chart 5">
          <a:extLst>
            <a:ext uri="{FF2B5EF4-FFF2-40B4-BE49-F238E27FC236}">
              <a16:creationId xmlns:a16="http://schemas.microsoft.com/office/drawing/2014/main" id="{00000000-0008-0000-1200-0000282000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14</xdr:col>
      <xdr:colOff>57150</xdr:colOff>
      <xdr:row>13</xdr:row>
      <xdr:rowOff>66675</xdr:rowOff>
    </xdr:from>
    <xdr:ext cx="6496050" cy="2028825"/>
    <xdr:graphicFrame macro="">
      <xdr:nvGraphicFramePr>
        <xdr:cNvPr id="233846597" name="Chart 6">
          <a:extLst>
            <a:ext uri="{FF2B5EF4-FFF2-40B4-BE49-F238E27FC236}">
              <a16:creationId xmlns:a16="http://schemas.microsoft.com/office/drawing/2014/main" id="{00000000-0008-0000-1200-00004537F0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14</xdr:col>
      <xdr:colOff>76200</xdr:colOff>
      <xdr:row>24</xdr:row>
      <xdr:rowOff>161925</xdr:rowOff>
    </xdr:from>
    <xdr:ext cx="6496050" cy="1981200"/>
    <xdr:graphicFrame macro="">
      <xdr:nvGraphicFramePr>
        <xdr:cNvPr id="1511892824" name="Chart 7">
          <a:extLst>
            <a:ext uri="{FF2B5EF4-FFF2-40B4-BE49-F238E27FC236}">
              <a16:creationId xmlns:a16="http://schemas.microsoft.com/office/drawing/2014/main" id="{00000000-0008-0000-1200-000058A71D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14</xdr:col>
      <xdr:colOff>66675</xdr:colOff>
      <xdr:row>35</xdr:row>
      <xdr:rowOff>104775</xdr:rowOff>
    </xdr:from>
    <xdr:ext cx="6486525" cy="1733550"/>
    <xdr:graphicFrame macro="">
      <xdr:nvGraphicFramePr>
        <xdr:cNvPr id="2095312893" name="Chart 8">
          <a:extLst>
            <a:ext uri="{FF2B5EF4-FFF2-40B4-BE49-F238E27FC236}">
              <a16:creationId xmlns:a16="http://schemas.microsoft.com/office/drawing/2014/main" id="{00000000-0008-0000-1200-0000FDEFE3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14</xdr:col>
      <xdr:colOff>57150</xdr:colOff>
      <xdr:row>3</xdr:row>
      <xdr:rowOff>19050</xdr:rowOff>
    </xdr:from>
    <xdr:ext cx="6486525" cy="1781175"/>
    <xdr:graphicFrame macro="">
      <xdr:nvGraphicFramePr>
        <xdr:cNvPr id="1852298226" name="Chart 9">
          <a:extLst>
            <a:ext uri="{FF2B5EF4-FFF2-40B4-BE49-F238E27FC236}">
              <a16:creationId xmlns:a16="http://schemas.microsoft.com/office/drawing/2014/main" id="{00000000-0008-0000-1200-0000F2D367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wsDr>
</file>

<file path=xl/drawings/drawing11.xml><?xml version="1.0" encoding="utf-8"?>
<xdr:wsDr xmlns:xdr="http://schemas.openxmlformats.org/drawingml/2006/spreadsheetDrawing" xmlns:a="http://schemas.openxmlformats.org/drawingml/2006/main">
  <xdr:twoCellAnchor>
    <xdr:from>
      <xdr:col>7</xdr:col>
      <xdr:colOff>395287</xdr:colOff>
      <xdr:row>3</xdr:row>
      <xdr:rowOff>95250</xdr:rowOff>
    </xdr:from>
    <xdr:to>
      <xdr:col>13</xdr:col>
      <xdr:colOff>109537</xdr:colOff>
      <xdr:row>17</xdr:row>
      <xdr:rowOff>171450</xdr:rowOff>
    </xdr:to>
    <xdr:graphicFrame macro="">
      <xdr:nvGraphicFramePr>
        <xdr:cNvPr id="2" name="Chart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oneCellAnchor>
    <xdr:from>
      <xdr:col>18</xdr:col>
      <xdr:colOff>57150</xdr:colOff>
      <xdr:row>12</xdr:row>
      <xdr:rowOff>0</xdr:rowOff>
    </xdr:from>
    <xdr:ext cx="3590925" cy="1857375"/>
    <xdr:graphicFrame macro="">
      <xdr:nvGraphicFramePr>
        <xdr:cNvPr id="372120126" name="Chart 10">
          <a:extLst>
            <a:ext uri="{FF2B5EF4-FFF2-40B4-BE49-F238E27FC236}">
              <a16:creationId xmlns:a16="http://schemas.microsoft.com/office/drawing/2014/main" id="{00000000-0008-0000-1800-00003E1A2E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18</xdr:col>
      <xdr:colOff>57150</xdr:colOff>
      <xdr:row>24</xdr:row>
      <xdr:rowOff>123825</xdr:rowOff>
    </xdr:from>
    <xdr:ext cx="3609975" cy="1685925"/>
    <xdr:graphicFrame macro="">
      <xdr:nvGraphicFramePr>
        <xdr:cNvPr id="1898907559" name="Chart 11">
          <a:extLst>
            <a:ext uri="{FF2B5EF4-FFF2-40B4-BE49-F238E27FC236}">
              <a16:creationId xmlns:a16="http://schemas.microsoft.com/office/drawing/2014/main" id="{00000000-0008-0000-1800-0000A7072F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18</xdr:col>
      <xdr:colOff>76200</xdr:colOff>
      <xdr:row>39</xdr:row>
      <xdr:rowOff>9525</xdr:rowOff>
    </xdr:from>
    <xdr:ext cx="3590925" cy="1476375"/>
    <xdr:graphicFrame macro="">
      <xdr:nvGraphicFramePr>
        <xdr:cNvPr id="1312394424" name="Chart 12">
          <a:extLst>
            <a:ext uri="{FF2B5EF4-FFF2-40B4-BE49-F238E27FC236}">
              <a16:creationId xmlns:a16="http://schemas.microsoft.com/office/drawing/2014/main" id="{00000000-0008-0000-1800-0000B88C39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18</xdr:col>
      <xdr:colOff>47625</xdr:colOff>
      <xdr:row>2</xdr:row>
      <xdr:rowOff>0</xdr:rowOff>
    </xdr:from>
    <xdr:ext cx="3609975" cy="1562100"/>
    <xdr:graphicFrame macro="">
      <xdr:nvGraphicFramePr>
        <xdr:cNvPr id="92265913" name="Chart 13">
          <a:extLst>
            <a:ext uri="{FF2B5EF4-FFF2-40B4-BE49-F238E27FC236}">
              <a16:creationId xmlns:a16="http://schemas.microsoft.com/office/drawing/2014/main" id="{00000000-0008-0000-1800-0000B9DD7F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13</xdr:col>
      <xdr:colOff>152400</xdr:colOff>
      <xdr:row>0</xdr:row>
      <xdr:rowOff>28575</xdr:rowOff>
    </xdr:from>
    <xdr:ext cx="4010025" cy="1571625"/>
    <xdr:graphicFrame macro="">
      <xdr:nvGraphicFramePr>
        <xdr:cNvPr id="1866359445" name="Chart 14">
          <a:extLst>
            <a:ext uri="{FF2B5EF4-FFF2-40B4-BE49-F238E27FC236}">
              <a16:creationId xmlns:a16="http://schemas.microsoft.com/office/drawing/2014/main" id="{00000000-0008-0000-1800-000095623E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18</xdr:col>
      <xdr:colOff>57150</xdr:colOff>
      <xdr:row>12</xdr:row>
      <xdr:rowOff>0</xdr:rowOff>
    </xdr:from>
    <xdr:ext cx="3590925" cy="1895475"/>
    <xdr:graphicFrame macro="">
      <xdr:nvGraphicFramePr>
        <xdr:cNvPr id="33602763" name="Chart 15">
          <a:extLst>
            <a:ext uri="{FF2B5EF4-FFF2-40B4-BE49-F238E27FC236}">
              <a16:creationId xmlns:a16="http://schemas.microsoft.com/office/drawing/2014/main" id="{00000000-0008-0000-1900-0000CBBC00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18</xdr:col>
      <xdr:colOff>57150</xdr:colOff>
      <xdr:row>24</xdr:row>
      <xdr:rowOff>123825</xdr:rowOff>
    </xdr:from>
    <xdr:ext cx="3609975" cy="1685925"/>
    <xdr:graphicFrame macro="">
      <xdr:nvGraphicFramePr>
        <xdr:cNvPr id="1503299117" name="Chart 16">
          <a:extLst>
            <a:ext uri="{FF2B5EF4-FFF2-40B4-BE49-F238E27FC236}">
              <a16:creationId xmlns:a16="http://schemas.microsoft.com/office/drawing/2014/main" id="{00000000-0008-0000-1900-00002D869A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18</xdr:col>
      <xdr:colOff>76200</xdr:colOff>
      <xdr:row>39</xdr:row>
      <xdr:rowOff>9525</xdr:rowOff>
    </xdr:from>
    <xdr:ext cx="3590925" cy="1476375"/>
    <xdr:graphicFrame macro="">
      <xdr:nvGraphicFramePr>
        <xdr:cNvPr id="1785722209" name="Chart 17">
          <a:extLst>
            <a:ext uri="{FF2B5EF4-FFF2-40B4-BE49-F238E27FC236}">
              <a16:creationId xmlns:a16="http://schemas.microsoft.com/office/drawing/2014/main" id="{00000000-0008-0000-1900-000061F56F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18</xdr:col>
      <xdr:colOff>47625</xdr:colOff>
      <xdr:row>2</xdr:row>
      <xdr:rowOff>0</xdr:rowOff>
    </xdr:from>
    <xdr:ext cx="3609975" cy="1400175"/>
    <xdr:graphicFrame macro="">
      <xdr:nvGraphicFramePr>
        <xdr:cNvPr id="1266139472" name="Chart 18">
          <a:extLst>
            <a:ext uri="{FF2B5EF4-FFF2-40B4-BE49-F238E27FC236}">
              <a16:creationId xmlns:a16="http://schemas.microsoft.com/office/drawing/2014/main" id="{00000000-0008-0000-1900-000050C177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13</xdr:col>
      <xdr:colOff>266700</xdr:colOff>
      <xdr:row>0</xdr:row>
      <xdr:rowOff>0</xdr:rowOff>
    </xdr:from>
    <xdr:ext cx="3638550" cy="1609725"/>
    <xdr:graphicFrame macro="">
      <xdr:nvGraphicFramePr>
        <xdr:cNvPr id="723223896" name="Chart 19">
          <a:extLst>
            <a:ext uri="{FF2B5EF4-FFF2-40B4-BE49-F238E27FC236}">
              <a16:creationId xmlns:a16="http://schemas.microsoft.com/office/drawing/2014/main" id="{00000000-0008-0000-1900-000058851B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14</xdr:col>
      <xdr:colOff>428625</xdr:colOff>
      <xdr:row>0</xdr:row>
      <xdr:rowOff>85725</xdr:rowOff>
    </xdr:from>
    <xdr:ext cx="4362450" cy="3352800"/>
    <xdr:graphicFrame macro="">
      <xdr:nvGraphicFramePr>
        <xdr:cNvPr id="340720211" name="Chart 20">
          <a:extLst>
            <a:ext uri="{FF2B5EF4-FFF2-40B4-BE49-F238E27FC236}">
              <a16:creationId xmlns:a16="http://schemas.microsoft.com/office/drawing/2014/main" id="{00000000-0008-0000-1A00-000053FA4E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15</xdr:col>
      <xdr:colOff>133350</xdr:colOff>
      <xdr:row>11</xdr:row>
      <xdr:rowOff>57150</xdr:rowOff>
    </xdr:from>
    <xdr:ext cx="4381500" cy="5248275"/>
    <xdr:graphicFrame macro="">
      <xdr:nvGraphicFramePr>
        <xdr:cNvPr id="836975377" name="Chart 21">
          <a:extLst>
            <a:ext uri="{FF2B5EF4-FFF2-40B4-BE49-F238E27FC236}">
              <a16:creationId xmlns:a16="http://schemas.microsoft.com/office/drawing/2014/main" id="{00000000-0008-0000-1A00-0000113BE3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14</xdr:col>
      <xdr:colOff>295275</xdr:colOff>
      <xdr:row>0</xdr:row>
      <xdr:rowOff>85725</xdr:rowOff>
    </xdr:from>
    <xdr:ext cx="4962525" cy="3019425"/>
    <xdr:graphicFrame macro="">
      <xdr:nvGraphicFramePr>
        <xdr:cNvPr id="1776872329" name="Chart 22">
          <a:extLst>
            <a:ext uri="{FF2B5EF4-FFF2-40B4-BE49-F238E27FC236}">
              <a16:creationId xmlns:a16="http://schemas.microsoft.com/office/drawing/2014/main" id="{00000000-0008-0000-1B00-000089EBE8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15</xdr:col>
      <xdr:colOff>495300</xdr:colOff>
      <xdr:row>11</xdr:row>
      <xdr:rowOff>85725</xdr:rowOff>
    </xdr:from>
    <xdr:ext cx="4543425" cy="5010150"/>
    <xdr:graphicFrame macro="">
      <xdr:nvGraphicFramePr>
        <xdr:cNvPr id="1718063635" name="Chart 23">
          <a:extLst>
            <a:ext uri="{FF2B5EF4-FFF2-40B4-BE49-F238E27FC236}">
              <a16:creationId xmlns:a16="http://schemas.microsoft.com/office/drawing/2014/main" id="{00000000-0008-0000-1B00-0000139267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14</xdr:col>
      <xdr:colOff>295275</xdr:colOff>
      <xdr:row>0</xdr:row>
      <xdr:rowOff>85725</xdr:rowOff>
    </xdr:from>
    <xdr:ext cx="4962525" cy="3105150"/>
    <xdr:graphicFrame macro="">
      <xdr:nvGraphicFramePr>
        <xdr:cNvPr id="569851110" name="Chart 24">
          <a:extLst>
            <a:ext uri="{FF2B5EF4-FFF2-40B4-BE49-F238E27FC236}">
              <a16:creationId xmlns:a16="http://schemas.microsoft.com/office/drawing/2014/main" id="{00000000-0008-0000-1C00-0000E63CF7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16</xdr:col>
      <xdr:colOff>19050</xdr:colOff>
      <xdr:row>13</xdr:row>
      <xdr:rowOff>38100</xdr:rowOff>
    </xdr:from>
    <xdr:ext cx="4514850" cy="4314825"/>
    <xdr:graphicFrame macro="">
      <xdr:nvGraphicFramePr>
        <xdr:cNvPr id="1418937399" name="Chart 25">
          <a:extLst>
            <a:ext uri="{FF2B5EF4-FFF2-40B4-BE49-F238E27FC236}">
              <a16:creationId xmlns:a16="http://schemas.microsoft.com/office/drawing/2014/main" id="{00000000-0008-0000-1C00-0000374493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14</xdr:col>
      <xdr:colOff>295275</xdr:colOff>
      <xdr:row>0</xdr:row>
      <xdr:rowOff>85725</xdr:rowOff>
    </xdr:from>
    <xdr:ext cx="4886325" cy="2638425"/>
    <xdr:graphicFrame macro="">
      <xdr:nvGraphicFramePr>
        <xdr:cNvPr id="2045086045" name="Chart 26">
          <a:extLst>
            <a:ext uri="{FF2B5EF4-FFF2-40B4-BE49-F238E27FC236}">
              <a16:creationId xmlns:a16="http://schemas.microsoft.com/office/drawing/2014/main" id="{00000000-0008-0000-1D00-00005D89E5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15</xdr:col>
      <xdr:colOff>571500</xdr:colOff>
      <xdr:row>9</xdr:row>
      <xdr:rowOff>200025</xdr:rowOff>
    </xdr:from>
    <xdr:ext cx="4543425" cy="5829300"/>
    <xdr:graphicFrame macro="">
      <xdr:nvGraphicFramePr>
        <xdr:cNvPr id="391325346" name="Chart 27">
          <a:extLst>
            <a:ext uri="{FF2B5EF4-FFF2-40B4-BE49-F238E27FC236}">
              <a16:creationId xmlns:a16="http://schemas.microsoft.com/office/drawing/2014/main" id="{00000000-0008-0000-1D00-0000A22653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14</xdr:col>
      <xdr:colOff>295275</xdr:colOff>
      <xdr:row>0</xdr:row>
      <xdr:rowOff>76200</xdr:rowOff>
    </xdr:from>
    <xdr:ext cx="5086350" cy="3333750"/>
    <xdr:graphicFrame macro="">
      <xdr:nvGraphicFramePr>
        <xdr:cNvPr id="481328111" name="Chart 28">
          <a:extLst>
            <a:ext uri="{FF2B5EF4-FFF2-40B4-BE49-F238E27FC236}">
              <a16:creationId xmlns:a16="http://schemas.microsoft.com/office/drawing/2014/main" id="{00000000-0008-0000-1E00-0000EF7BB0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16</xdr:col>
      <xdr:colOff>266700</xdr:colOff>
      <xdr:row>12</xdr:row>
      <xdr:rowOff>95250</xdr:rowOff>
    </xdr:from>
    <xdr:ext cx="4514850" cy="5505450"/>
    <xdr:graphicFrame macro="">
      <xdr:nvGraphicFramePr>
        <xdr:cNvPr id="1823445246" name="Chart 29">
          <a:extLst>
            <a:ext uri="{FF2B5EF4-FFF2-40B4-BE49-F238E27FC236}">
              <a16:creationId xmlns:a16="http://schemas.microsoft.com/office/drawing/2014/main" id="{00000000-0008-0000-1E00-0000FE90AF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19.xml><?xml version="1.0" encoding="utf-8"?>
<xdr:wsDr xmlns:xdr="http://schemas.openxmlformats.org/drawingml/2006/spreadsheetDrawing" xmlns:a="http://schemas.openxmlformats.org/drawingml/2006/main">
  <xdr:oneCellAnchor>
    <xdr:from>
      <xdr:col>14</xdr:col>
      <xdr:colOff>295275</xdr:colOff>
      <xdr:row>0</xdr:row>
      <xdr:rowOff>85725</xdr:rowOff>
    </xdr:from>
    <xdr:ext cx="4867275" cy="3095625"/>
    <xdr:graphicFrame macro="">
      <xdr:nvGraphicFramePr>
        <xdr:cNvPr id="1292487905" name="Chart 30">
          <a:extLst>
            <a:ext uri="{FF2B5EF4-FFF2-40B4-BE49-F238E27FC236}">
              <a16:creationId xmlns:a16="http://schemas.microsoft.com/office/drawing/2014/main" id="{00000000-0008-0000-1F00-0000E1CC09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15</xdr:col>
      <xdr:colOff>485775</xdr:colOff>
      <xdr:row>12</xdr:row>
      <xdr:rowOff>0</xdr:rowOff>
    </xdr:from>
    <xdr:ext cx="4543425" cy="5562600"/>
    <xdr:graphicFrame macro="">
      <xdr:nvGraphicFramePr>
        <xdr:cNvPr id="1781801819" name="Chart 31">
          <a:extLst>
            <a:ext uri="{FF2B5EF4-FFF2-40B4-BE49-F238E27FC236}">
              <a16:creationId xmlns:a16="http://schemas.microsoft.com/office/drawing/2014/main" id="{00000000-0008-0000-1F00-00005B2334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2.xml><?xml version="1.0" encoding="utf-8"?>
<c:userShapes xmlns:c="http://schemas.openxmlformats.org/drawingml/2006/chart">
  <cdr:relSizeAnchor xmlns:cdr="http://schemas.openxmlformats.org/drawingml/2006/chartDrawing">
    <cdr:from>
      <cdr:x>0.16304</cdr:x>
      <cdr:y>0.07831</cdr:y>
    </cdr:from>
    <cdr:to>
      <cdr:x>0.51087</cdr:x>
      <cdr:y>0.22289</cdr:y>
    </cdr:to>
    <cdr:sp macro="" textlink="">
      <cdr:nvSpPr>
        <cdr:cNvPr id="2" name="TextBox 1"/>
        <cdr:cNvSpPr txBox="1"/>
      </cdr:nvSpPr>
      <cdr:spPr>
        <a:xfrm xmlns:a="http://schemas.openxmlformats.org/drawingml/2006/main">
          <a:off x="428627" y="123825"/>
          <a:ext cx="914400" cy="2286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t>W1</a:t>
          </a:r>
        </a:p>
      </cdr:txBody>
    </cdr:sp>
  </cdr:relSizeAnchor>
</c:userShapes>
</file>

<file path=xl/drawings/drawing20.xml><?xml version="1.0" encoding="utf-8"?>
<xdr:wsDr xmlns:xdr="http://schemas.openxmlformats.org/drawingml/2006/spreadsheetDrawing" xmlns:a="http://schemas.openxmlformats.org/drawingml/2006/main">
  <xdr:oneCellAnchor>
    <xdr:from>
      <xdr:col>14</xdr:col>
      <xdr:colOff>295275</xdr:colOff>
      <xdr:row>0</xdr:row>
      <xdr:rowOff>85725</xdr:rowOff>
    </xdr:from>
    <xdr:ext cx="5124450" cy="3105150"/>
    <xdr:graphicFrame macro="">
      <xdr:nvGraphicFramePr>
        <xdr:cNvPr id="2071103984" name="Chart 32">
          <a:extLst>
            <a:ext uri="{FF2B5EF4-FFF2-40B4-BE49-F238E27FC236}">
              <a16:creationId xmlns:a16="http://schemas.microsoft.com/office/drawing/2014/main" id="{00000000-0008-0000-2000-0000F08972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16</xdr:col>
      <xdr:colOff>161925</xdr:colOff>
      <xdr:row>11</xdr:row>
      <xdr:rowOff>57150</xdr:rowOff>
    </xdr:from>
    <xdr:ext cx="4514850" cy="5905500"/>
    <xdr:graphicFrame macro="">
      <xdr:nvGraphicFramePr>
        <xdr:cNvPr id="340158941" name="Chart 33">
          <a:extLst>
            <a:ext uri="{FF2B5EF4-FFF2-40B4-BE49-F238E27FC236}">
              <a16:creationId xmlns:a16="http://schemas.microsoft.com/office/drawing/2014/main" id="{00000000-0008-0000-2000-0000DD6946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21.xml><?xml version="1.0" encoding="utf-8"?>
<xdr:wsDr xmlns:xdr="http://schemas.openxmlformats.org/drawingml/2006/spreadsheetDrawing" xmlns:a="http://schemas.openxmlformats.org/drawingml/2006/main">
  <xdr:oneCellAnchor>
    <xdr:from>
      <xdr:col>14</xdr:col>
      <xdr:colOff>295275</xdr:colOff>
      <xdr:row>0</xdr:row>
      <xdr:rowOff>85725</xdr:rowOff>
    </xdr:from>
    <xdr:ext cx="4829175" cy="2638425"/>
    <xdr:graphicFrame macro="">
      <xdr:nvGraphicFramePr>
        <xdr:cNvPr id="551662146" name="Chart 34">
          <a:extLst>
            <a:ext uri="{FF2B5EF4-FFF2-40B4-BE49-F238E27FC236}">
              <a16:creationId xmlns:a16="http://schemas.microsoft.com/office/drawing/2014/main" id="{00000000-0008-0000-2100-000042B2E1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15</xdr:col>
      <xdr:colOff>485775</xdr:colOff>
      <xdr:row>9</xdr:row>
      <xdr:rowOff>133350</xdr:rowOff>
    </xdr:from>
    <xdr:ext cx="4791075" cy="6400800"/>
    <xdr:graphicFrame macro="">
      <xdr:nvGraphicFramePr>
        <xdr:cNvPr id="1247376772" name="Chart 35">
          <a:extLst>
            <a:ext uri="{FF2B5EF4-FFF2-40B4-BE49-F238E27FC236}">
              <a16:creationId xmlns:a16="http://schemas.microsoft.com/office/drawing/2014/main" id="{00000000-0008-0000-2100-0000847559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22.xml><?xml version="1.0" encoding="utf-8"?>
<xdr:wsDr xmlns:xdr="http://schemas.openxmlformats.org/drawingml/2006/spreadsheetDrawing" xmlns:a="http://schemas.openxmlformats.org/drawingml/2006/main">
  <xdr:twoCellAnchor editAs="oneCell">
    <xdr:from>
      <xdr:col>0</xdr:col>
      <xdr:colOff>2595562</xdr:colOff>
      <xdr:row>12</xdr:row>
      <xdr:rowOff>63500</xdr:rowOff>
    </xdr:from>
    <xdr:to>
      <xdr:col>0</xdr:col>
      <xdr:colOff>8490800</xdr:colOff>
      <xdr:row>28</xdr:row>
      <xdr:rowOff>12310</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2595562" y="2944813"/>
          <a:ext cx="5895238" cy="3123810"/>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0.16304</cdr:x>
      <cdr:y>0.07831</cdr:y>
    </cdr:from>
    <cdr:to>
      <cdr:x>0.51087</cdr:x>
      <cdr:y>0.22289</cdr:y>
    </cdr:to>
    <cdr:sp macro="" textlink="">
      <cdr:nvSpPr>
        <cdr:cNvPr id="2" name="TextBox 1"/>
        <cdr:cNvSpPr txBox="1"/>
      </cdr:nvSpPr>
      <cdr:spPr>
        <a:xfrm xmlns:a="http://schemas.openxmlformats.org/drawingml/2006/main">
          <a:off x="428627" y="123825"/>
          <a:ext cx="914400" cy="2286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t>W2</a:t>
          </a:r>
        </a:p>
      </cdr:txBody>
    </cdr:sp>
  </cdr:relSizeAnchor>
</c:userShapes>
</file>

<file path=xl/drawings/drawing4.xml><?xml version="1.0" encoding="utf-8"?>
<c:userShapes xmlns:c="http://schemas.openxmlformats.org/drawingml/2006/chart">
  <cdr:relSizeAnchor xmlns:cdr="http://schemas.openxmlformats.org/drawingml/2006/chartDrawing">
    <cdr:from>
      <cdr:x>0.16304</cdr:x>
      <cdr:y>0.07831</cdr:y>
    </cdr:from>
    <cdr:to>
      <cdr:x>0.51087</cdr:x>
      <cdr:y>0.22289</cdr:y>
    </cdr:to>
    <cdr:sp macro="" textlink="">
      <cdr:nvSpPr>
        <cdr:cNvPr id="2" name="TextBox 1"/>
        <cdr:cNvSpPr txBox="1"/>
      </cdr:nvSpPr>
      <cdr:spPr>
        <a:xfrm xmlns:a="http://schemas.openxmlformats.org/drawingml/2006/main">
          <a:off x="428627" y="123825"/>
          <a:ext cx="914400" cy="2286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t>D1</a:t>
          </a:r>
        </a:p>
      </cdr:txBody>
    </cdr:sp>
  </cdr:relSizeAnchor>
</c:userShapes>
</file>

<file path=xl/drawings/drawing5.xml><?xml version="1.0" encoding="utf-8"?>
<c:userShapes xmlns:c="http://schemas.openxmlformats.org/drawingml/2006/chart">
  <cdr:relSizeAnchor xmlns:cdr="http://schemas.openxmlformats.org/drawingml/2006/chartDrawing">
    <cdr:from>
      <cdr:x>0.16304</cdr:x>
      <cdr:y>0.07831</cdr:y>
    </cdr:from>
    <cdr:to>
      <cdr:x>0.51087</cdr:x>
      <cdr:y>0.22289</cdr:y>
    </cdr:to>
    <cdr:sp macro="" textlink="">
      <cdr:nvSpPr>
        <cdr:cNvPr id="2" name="TextBox 1"/>
        <cdr:cNvSpPr txBox="1"/>
      </cdr:nvSpPr>
      <cdr:spPr>
        <a:xfrm xmlns:a="http://schemas.openxmlformats.org/drawingml/2006/main">
          <a:off x="428627" y="123825"/>
          <a:ext cx="914400" cy="2286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t>D2</a:t>
          </a:r>
        </a:p>
      </cdr:txBody>
    </cdr:sp>
  </cdr:relSizeAnchor>
</c:userShapes>
</file>

<file path=xl/drawings/drawing6.xml><?xml version="1.0" encoding="utf-8"?>
<c:userShapes xmlns:c="http://schemas.openxmlformats.org/drawingml/2006/chart">
  <cdr:relSizeAnchor xmlns:cdr="http://schemas.openxmlformats.org/drawingml/2006/chartDrawing">
    <cdr:from>
      <cdr:x>0.16304</cdr:x>
      <cdr:y>0.07831</cdr:y>
    </cdr:from>
    <cdr:to>
      <cdr:x>0.51087</cdr:x>
      <cdr:y>0.22289</cdr:y>
    </cdr:to>
    <cdr:sp macro="" textlink="">
      <cdr:nvSpPr>
        <cdr:cNvPr id="2" name="TextBox 1"/>
        <cdr:cNvSpPr txBox="1"/>
      </cdr:nvSpPr>
      <cdr:spPr>
        <a:xfrm xmlns:a="http://schemas.openxmlformats.org/drawingml/2006/main">
          <a:off x="428627" y="123825"/>
          <a:ext cx="914400" cy="2286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t>F1</a:t>
          </a:r>
        </a:p>
      </cdr:txBody>
    </cdr:sp>
  </cdr:relSizeAnchor>
</c:userShapes>
</file>

<file path=xl/drawings/drawing7.xml><?xml version="1.0" encoding="utf-8"?>
<c:userShapes xmlns:c="http://schemas.openxmlformats.org/drawingml/2006/chart">
  <cdr:relSizeAnchor xmlns:cdr="http://schemas.openxmlformats.org/drawingml/2006/chartDrawing">
    <cdr:from>
      <cdr:x>0.16304</cdr:x>
      <cdr:y>0.07831</cdr:y>
    </cdr:from>
    <cdr:to>
      <cdr:x>0.51087</cdr:x>
      <cdr:y>0.22289</cdr:y>
    </cdr:to>
    <cdr:sp macro="" textlink="">
      <cdr:nvSpPr>
        <cdr:cNvPr id="2" name="TextBox 1"/>
        <cdr:cNvSpPr txBox="1"/>
      </cdr:nvSpPr>
      <cdr:spPr>
        <a:xfrm xmlns:a="http://schemas.openxmlformats.org/drawingml/2006/main">
          <a:off x="428627" y="123825"/>
          <a:ext cx="914400" cy="2286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t>F2</a:t>
          </a:r>
        </a:p>
      </cdr:txBody>
    </cdr:sp>
  </cdr:relSizeAnchor>
</c:userShapes>
</file>

<file path=xl/drawings/drawing8.xml><?xml version="1.0" encoding="utf-8"?>
<xdr:wsDr xmlns:xdr="http://schemas.openxmlformats.org/drawingml/2006/spreadsheetDrawing" xmlns:a="http://schemas.openxmlformats.org/drawingml/2006/main">
  <xdr:oneCellAnchor>
    <xdr:from>
      <xdr:col>2</xdr:col>
      <xdr:colOff>0</xdr:colOff>
      <xdr:row>151</xdr:row>
      <xdr:rowOff>0</xdr:rowOff>
    </xdr:from>
    <xdr:ext cx="5810250" cy="1781175"/>
    <xdr:graphicFrame macro="">
      <xdr:nvGraphicFramePr>
        <xdr:cNvPr id="2" name="Chart 4">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6</xdr:col>
      <xdr:colOff>95250</xdr:colOff>
      <xdr:row>151</xdr:row>
      <xdr:rowOff>0</xdr:rowOff>
    </xdr:from>
    <xdr:ext cx="5810250" cy="2028825"/>
    <xdr:graphicFrame macro="">
      <xdr:nvGraphicFramePr>
        <xdr:cNvPr id="3" name="Chart 1">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0</xdr:colOff>
      <xdr:row>161</xdr:row>
      <xdr:rowOff>0</xdr:rowOff>
    </xdr:from>
    <xdr:ext cx="5791200" cy="1981200"/>
    <xdr:graphicFrame macro="">
      <xdr:nvGraphicFramePr>
        <xdr:cNvPr id="4" name="Chart 2">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6</xdr:col>
      <xdr:colOff>0</xdr:colOff>
      <xdr:row>162</xdr:row>
      <xdr:rowOff>0</xdr:rowOff>
    </xdr:from>
    <xdr:ext cx="5781675" cy="1733550"/>
    <xdr:graphicFrame macro="">
      <xdr:nvGraphicFramePr>
        <xdr:cNvPr id="5" name="Chart 3">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12</xdr:col>
      <xdr:colOff>200025</xdr:colOff>
      <xdr:row>154</xdr:row>
      <xdr:rowOff>9525</xdr:rowOff>
    </xdr:from>
    <xdr:ext cx="2657475" cy="2505075"/>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wsDr>
</file>

<file path=xl/drawings/drawing9.xml><?xml version="1.0" encoding="utf-8"?>
<xdr:wsDr xmlns:xdr="http://schemas.openxmlformats.org/drawingml/2006/spreadsheetDrawing" xmlns:a="http://schemas.openxmlformats.org/drawingml/2006/main">
  <xdr:oneCellAnchor>
    <xdr:from>
      <xdr:col>12</xdr:col>
      <xdr:colOff>123825</xdr:colOff>
      <xdr:row>154</xdr:row>
      <xdr:rowOff>19050</xdr:rowOff>
    </xdr:from>
    <xdr:ext cx="2657475" cy="2505075"/>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xdr:col>
      <xdr:colOff>0</xdr:colOff>
      <xdr:row>151</xdr:row>
      <xdr:rowOff>0</xdr:rowOff>
    </xdr:from>
    <xdr:ext cx="6486525" cy="1781175"/>
    <xdr:graphicFrame macro="">
      <xdr:nvGraphicFramePr>
        <xdr:cNvPr id="4" name="Chart 9">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0</xdr:colOff>
      <xdr:row>160</xdr:row>
      <xdr:rowOff>0</xdr:rowOff>
    </xdr:from>
    <xdr:ext cx="6496050" cy="2028825"/>
    <xdr:graphicFrame macro="">
      <xdr:nvGraphicFramePr>
        <xdr:cNvPr id="5" name="Chart 6">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6</xdr:col>
      <xdr:colOff>733425</xdr:colOff>
      <xdr:row>151</xdr:row>
      <xdr:rowOff>19050</xdr:rowOff>
    </xdr:from>
    <xdr:ext cx="5076825" cy="1981200"/>
    <xdr:graphicFrame macro="">
      <xdr:nvGraphicFramePr>
        <xdr:cNvPr id="6" name="Chart 7">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6</xdr:col>
      <xdr:colOff>809625</xdr:colOff>
      <xdr:row>161</xdr:row>
      <xdr:rowOff>95250</xdr:rowOff>
    </xdr:from>
    <xdr:ext cx="5019675" cy="1733550"/>
    <xdr:graphicFrame macro="">
      <xdr:nvGraphicFramePr>
        <xdr:cNvPr id="7" name="Chart 8">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O1022"/>
  <sheetViews>
    <sheetView showFormulas="1" workbookViewId="0">
      <selection activeCell="B14" sqref="B14"/>
    </sheetView>
  </sheetViews>
  <sheetFormatPr defaultColWidth="0" defaultRowHeight="0" customHeight="1" zeroHeight="1"/>
  <cols>
    <col min="1" max="1" width="0.54296875" style="349" customWidth="1"/>
    <col min="2" max="2" width="20.6328125" style="408" customWidth="1"/>
    <col min="3" max="3" width="0.81640625" customWidth="1"/>
    <col min="4" max="8" width="5.90625" customWidth="1"/>
    <col min="9" max="14" width="6.36328125" customWidth="1"/>
    <col min="15" max="15" width="0.81640625" style="349" customWidth="1"/>
  </cols>
  <sheetData>
    <row r="1" spans="2:14" s="349" customFormat="1" ht="6.75" customHeight="1">
      <c r="B1" s="407"/>
    </row>
    <row r="2" spans="2:14" ht="23.4">
      <c r="B2" s="717" t="s">
        <v>484</v>
      </c>
      <c r="C2" s="718"/>
      <c r="D2" s="718"/>
      <c r="E2" s="718"/>
      <c r="F2" s="718"/>
      <c r="G2" s="718"/>
      <c r="H2" s="718"/>
      <c r="I2" s="718"/>
      <c r="J2" s="718"/>
      <c r="K2" s="718"/>
      <c r="L2" s="718"/>
      <c r="M2" s="718"/>
      <c r="N2" s="718"/>
    </row>
    <row r="3" spans="2:14" ht="8.25" customHeight="1">
      <c r="B3" s="410"/>
      <c r="C3" s="411"/>
      <c r="D3" s="411"/>
      <c r="E3" s="411"/>
      <c r="F3" s="411"/>
      <c r="G3" s="411"/>
      <c r="H3" s="411"/>
      <c r="I3" s="411"/>
      <c r="J3" s="411"/>
      <c r="K3" s="411"/>
      <c r="L3" s="411"/>
      <c r="M3" s="411"/>
      <c r="N3" s="411"/>
    </row>
    <row r="4" spans="2:14" ht="15.6">
      <c r="B4" s="409" t="s">
        <v>376</v>
      </c>
      <c r="C4" s="722"/>
      <c r="D4" s="51"/>
      <c r="E4" s="50"/>
      <c r="F4" s="51"/>
      <c r="G4" s="50"/>
      <c r="H4" s="51"/>
      <c r="I4" s="50"/>
      <c r="J4" s="51"/>
      <c r="K4" s="50"/>
      <c r="L4" s="51"/>
      <c r="M4" s="50"/>
      <c r="N4" s="51"/>
    </row>
    <row r="5" spans="2:14" ht="6.75" customHeight="1">
      <c r="B5" s="412"/>
      <c r="C5" s="723"/>
      <c r="D5" s="48"/>
      <c r="E5" s="48"/>
      <c r="F5" s="48"/>
      <c r="G5" s="48"/>
      <c r="H5" s="48"/>
      <c r="I5" s="48"/>
      <c r="J5" s="48"/>
      <c r="K5" s="48"/>
      <c r="L5" s="48"/>
      <c r="M5" s="48"/>
      <c r="N5" s="49"/>
    </row>
    <row r="6" spans="2:14" ht="15.6">
      <c r="B6" s="409" t="s">
        <v>206</v>
      </c>
      <c r="C6" s="723"/>
      <c r="D6" s="48"/>
      <c r="E6" s="48"/>
      <c r="F6" s="48"/>
      <c r="G6" s="48"/>
      <c r="H6" s="48"/>
      <c r="I6" s="48"/>
      <c r="J6" s="48"/>
      <c r="K6" s="48"/>
      <c r="L6" s="48"/>
      <c r="M6" s="48"/>
      <c r="N6" s="49"/>
    </row>
    <row r="7" spans="2:14" ht="7.5" customHeight="1">
      <c r="B7" s="416"/>
      <c r="C7" s="723"/>
      <c r="D7" s="46"/>
      <c r="E7" s="46"/>
      <c r="F7" s="46"/>
      <c r="G7" s="46"/>
      <c r="H7" s="46"/>
      <c r="I7" s="46"/>
      <c r="J7" s="46"/>
      <c r="K7" s="46"/>
      <c r="L7" s="46"/>
      <c r="M7" s="46"/>
      <c r="N7" s="46"/>
    </row>
    <row r="8" spans="2:14" ht="15">
      <c r="B8" s="692" t="s">
        <v>391</v>
      </c>
      <c r="C8" s="723"/>
      <c r="D8" s="46"/>
      <c r="E8" s="46"/>
      <c r="F8" s="46"/>
      <c r="G8" s="46"/>
      <c r="H8" s="46"/>
      <c r="I8" s="46"/>
      <c r="J8" s="46"/>
      <c r="K8" s="46"/>
      <c r="L8" s="46"/>
      <c r="M8" s="46"/>
      <c r="N8" s="46"/>
    </row>
    <row r="9" spans="2:14" ht="15">
      <c r="B9" s="406"/>
      <c r="C9" s="723"/>
      <c r="D9" s="46"/>
      <c r="E9" s="46"/>
      <c r="F9" s="46"/>
      <c r="G9" s="46"/>
      <c r="H9" s="46"/>
      <c r="I9" s="46"/>
      <c r="J9" s="46"/>
      <c r="K9" s="46"/>
      <c r="L9" s="46"/>
      <c r="M9" s="46"/>
      <c r="N9" s="46"/>
    </row>
    <row r="10" spans="2:14" ht="15">
      <c r="B10" s="692" t="s">
        <v>377</v>
      </c>
      <c r="C10" s="723"/>
      <c r="D10" s="47"/>
      <c r="E10" s="47"/>
      <c r="F10" s="47"/>
      <c r="G10" s="47"/>
      <c r="H10" s="47"/>
      <c r="I10" s="47"/>
      <c r="J10" s="47"/>
      <c r="K10" s="47"/>
      <c r="L10" s="47"/>
      <c r="M10" s="47"/>
      <c r="N10" s="47"/>
    </row>
    <row r="11" spans="2:14" ht="15">
      <c r="B11" s="406"/>
      <c r="C11" s="723"/>
      <c r="D11" s="46"/>
      <c r="E11" s="46"/>
      <c r="F11" s="46"/>
      <c r="G11" s="46"/>
      <c r="H11" s="46"/>
      <c r="I11" s="46"/>
      <c r="J11" s="46"/>
      <c r="K11" s="46"/>
      <c r="L11" s="46"/>
      <c r="M11" s="46"/>
      <c r="N11" s="46"/>
    </row>
    <row r="12" spans="2:14" ht="15.6">
      <c r="B12" s="692" t="s">
        <v>392</v>
      </c>
      <c r="C12" s="723"/>
      <c r="D12" s="11"/>
      <c r="E12" s="11"/>
      <c r="F12" s="11"/>
      <c r="G12" s="11"/>
      <c r="H12" s="11"/>
      <c r="I12" s="11"/>
      <c r="J12" s="11"/>
      <c r="K12" s="11"/>
      <c r="L12" s="11"/>
      <c r="M12" s="11"/>
      <c r="N12" s="11"/>
    </row>
    <row r="13" spans="2:14" ht="17.399999999999999">
      <c r="B13" s="406"/>
      <c r="C13" s="723"/>
      <c r="D13" s="52"/>
      <c r="E13" s="52"/>
      <c r="F13" s="52"/>
      <c r="G13" s="52"/>
      <c r="H13" s="52"/>
      <c r="I13" s="52"/>
      <c r="J13" s="52"/>
      <c r="K13" s="52"/>
      <c r="L13" s="52"/>
      <c r="M13" s="52"/>
      <c r="N13" s="52"/>
    </row>
    <row r="14" spans="2:14" ht="17.399999999999999">
      <c r="B14" s="692" t="s">
        <v>378</v>
      </c>
      <c r="C14" s="723"/>
      <c r="D14" s="52"/>
      <c r="E14" s="52"/>
      <c r="F14" s="52"/>
      <c r="G14" s="52"/>
      <c r="H14" s="52"/>
      <c r="I14" s="52"/>
      <c r="J14" s="52"/>
      <c r="K14" s="52"/>
      <c r="L14" s="52"/>
      <c r="M14" s="52"/>
      <c r="N14" s="52"/>
    </row>
    <row r="15" spans="2:14" ht="15.6">
      <c r="B15" s="413"/>
      <c r="C15" s="723"/>
      <c r="D15" s="46"/>
      <c r="E15" s="46"/>
      <c r="F15" s="46"/>
      <c r="G15" s="46"/>
      <c r="H15" s="46"/>
      <c r="I15" s="46"/>
      <c r="J15" s="46"/>
      <c r="K15" s="46"/>
      <c r="L15" s="46"/>
      <c r="M15" s="46"/>
      <c r="N15" s="46"/>
    </row>
    <row r="16" spans="2:14" ht="15.6">
      <c r="B16" s="409" t="s">
        <v>380</v>
      </c>
      <c r="C16" s="723"/>
      <c r="D16" s="46"/>
      <c r="E16" s="46"/>
      <c r="F16" s="46"/>
      <c r="G16" s="46"/>
      <c r="H16" s="46"/>
      <c r="I16" s="46"/>
      <c r="J16" s="46"/>
      <c r="K16" s="46"/>
      <c r="L16" s="46"/>
      <c r="M16" s="46"/>
      <c r="N16" s="46"/>
    </row>
    <row r="17" spans="2:14" ht="15">
      <c r="B17" s="414"/>
      <c r="C17" s="723"/>
      <c r="D17" s="53"/>
      <c r="E17" s="53"/>
      <c r="F17" s="53"/>
      <c r="G17" s="53"/>
      <c r="H17" s="53"/>
      <c r="I17" s="53"/>
      <c r="J17" s="53"/>
      <c r="K17" s="53"/>
      <c r="L17" s="53"/>
      <c r="M17" s="53"/>
      <c r="N17" s="53"/>
    </row>
    <row r="18" spans="2:14" ht="15.6">
      <c r="B18" s="409" t="s">
        <v>382</v>
      </c>
      <c r="C18" s="723"/>
      <c r="D18" s="47"/>
      <c r="E18" s="47"/>
      <c r="F18" s="47"/>
      <c r="G18" s="47"/>
      <c r="H18" s="47"/>
      <c r="I18" s="47"/>
      <c r="J18" s="47"/>
      <c r="K18" s="47"/>
      <c r="L18" s="47"/>
      <c r="M18" s="47"/>
      <c r="N18" s="47"/>
    </row>
    <row r="19" spans="2:14" ht="15">
      <c r="B19" s="414"/>
      <c r="C19" s="723"/>
      <c r="D19" s="53"/>
      <c r="E19" s="53"/>
      <c r="F19" s="53"/>
      <c r="G19" s="53"/>
      <c r="H19" s="53"/>
      <c r="I19" s="53"/>
      <c r="J19" s="53"/>
      <c r="K19" s="53"/>
      <c r="L19" s="53"/>
      <c r="M19" s="53"/>
      <c r="N19" s="53"/>
    </row>
    <row r="20" spans="2:14" ht="15.6">
      <c r="B20" s="409" t="s">
        <v>381</v>
      </c>
      <c r="C20" s="723"/>
      <c r="D20" s="11"/>
      <c r="E20" s="11"/>
      <c r="F20" s="11"/>
      <c r="G20" s="11"/>
      <c r="H20" s="11"/>
      <c r="I20" s="11"/>
      <c r="J20" s="11"/>
      <c r="K20" s="11"/>
      <c r="L20" s="11"/>
      <c r="M20" s="11"/>
      <c r="N20" s="11"/>
    </row>
    <row r="21" spans="2:14" ht="15.6">
      <c r="B21" s="415"/>
      <c r="C21" s="723"/>
      <c r="D21" s="11"/>
      <c r="E21" s="11"/>
      <c r="F21" s="11"/>
      <c r="G21" s="11"/>
      <c r="H21" s="11"/>
      <c r="I21" s="11"/>
      <c r="J21" s="11"/>
      <c r="K21" s="11"/>
      <c r="L21" s="11"/>
      <c r="M21" s="11"/>
      <c r="N21" s="11"/>
    </row>
    <row r="22" spans="2:14" ht="15.75" customHeight="1">
      <c r="B22" s="692" t="s">
        <v>383</v>
      </c>
      <c r="C22" s="723"/>
      <c r="D22" s="52"/>
      <c r="E22" s="52"/>
      <c r="F22" s="52"/>
      <c r="G22" s="52"/>
      <c r="H22" s="52"/>
      <c r="I22" s="52"/>
      <c r="J22" s="52"/>
      <c r="K22" s="52"/>
      <c r="L22" s="52"/>
      <c r="M22" s="52"/>
      <c r="N22" s="52"/>
    </row>
    <row r="23" spans="2:14" ht="15.75" customHeight="1">
      <c r="B23" s="413"/>
      <c r="C23" s="723"/>
      <c r="D23" s="46"/>
      <c r="E23" s="46"/>
      <c r="F23" s="46"/>
      <c r="G23" s="46"/>
      <c r="H23" s="46"/>
      <c r="I23" s="46"/>
      <c r="J23" s="46"/>
      <c r="K23" s="46"/>
      <c r="L23" s="46"/>
      <c r="M23" s="46"/>
      <c r="N23" s="46"/>
    </row>
    <row r="24" spans="2:14" ht="15.75" customHeight="1">
      <c r="B24" s="409" t="s">
        <v>384</v>
      </c>
      <c r="C24" s="723"/>
      <c r="D24" s="46"/>
      <c r="E24" s="46"/>
      <c r="F24" s="46"/>
      <c r="G24" s="46"/>
      <c r="H24" s="46"/>
      <c r="I24" s="46"/>
      <c r="J24" s="46"/>
      <c r="K24" s="46"/>
      <c r="L24" s="46"/>
      <c r="M24" s="46"/>
      <c r="N24" s="46"/>
    </row>
    <row r="25" spans="2:14" ht="15.75" customHeight="1">
      <c r="B25" s="414"/>
      <c r="C25" s="723"/>
      <c r="D25" s="53"/>
      <c r="E25" s="53"/>
      <c r="F25" s="53"/>
      <c r="G25" s="53"/>
      <c r="H25" s="53"/>
      <c r="I25" s="53"/>
      <c r="J25" s="53"/>
      <c r="K25" s="53"/>
      <c r="L25" s="53"/>
      <c r="M25" s="53"/>
      <c r="N25" s="53"/>
    </row>
    <row r="26" spans="2:14" ht="15.75" customHeight="1">
      <c r="B26" s="692" t="s">
        <v>385</v>
      </c>
      <c r="C26" s="723"/>
      <c r="D26" s="47"/>
      <c r="E26" s="47"/>
      <c r="F26" s="47"/>
      <c r="G26" s="47"/>
      <c r="H26" s="47"/>
      <c r="I26" s="47"/>
      <c r="J26" s="47"/>
      <c r="K26" s="47"/>
      <c r="L26" s="47"/>
      <c r="M26" s="47"/>
      <c r="N26" s="47"/>
    </row>
    <row r="27" spans="2:14" ht="15.75" customHeight="1">
      <c r="B27" s="414"/>
      <c r="C27" s="723"/>
      <c r="D27" s="53"/>
      <c r="E27" s="53"/>
      <c r="F27" s="53"/>
      <c r="G27" s="53"/>
      <c r="H27" s="53"/>
      <c r="I27" s="53"/>
      <c r="J27" s="53"/>
      <c r="K27" s="53"/>
      <c r="L27" s="53"/>
      <c r="M27" s="53"/>
      <c r="N27" s="53"/>
    </row>
    <row r="28" spans="2:14" ht="15.75" customHeight="1">
      <c r="B28" s="409" t="s">
        <v>384</v>
      </c>
      <c r="C28" s="723"/>
      <c r="D28" s="11"/>
      <c r="E28" s="11"/>
      <c r="F28" s="11"/>
      <c r="G28" s="11"/>
      <c r="H28" s="11"/>
      <c r="I28" s="11"/>
      <c r="J28" s="11"/>
      <c r="K28" s="11"/>
      <c r="L28" s="11"/>
      <c r="M28" s="11"/>
      <c r="N28" s="11"/>
    </row>
    <row r="29" spans="2:14" ht="15.75" customHeight="1">
      <c r="B29" s="414"/>
      <c r="C29" s="723"/>
      <c r="D29" s="11"/>
      <c r="E29" s="11"/>
      <c r="F29" s="11"/>
      <c r="G29" s="11"/>
      <c r="H29" s="11"/>
      <c r="I29" s="11"/>
      <c r="J29" s="11"/>
      <c r="K29" s="11"/>
      <c r="L29" s="11"/>
      <c r="M29" s="11"/>
      <c r="N29" s="11"/>
    </row>
    <row r="30" spans="2:14" ht="15.75" customHeight="1">
      <c r="B30" s="692" t="s">
        <v>385</v>
      </c>
      <c r="C30" s="723"/>
      <c r="D30" s="52"/>
      <c r="E30" s="52"/>
      <c r="F30" s="52"/>
      <c r="G30" s="52"/>
      <c r="H30" s="52"/>
      <c r="I30" s="52"/>
      <c r="J30" s="52"/>
      <c r="K30" s="52"/>
      <c r="L30" s="52"/>
      <c r="M30" s="52"/>
      <c r="N30" s="52"/>
    </row>
    <row r="31" spans="2:14" ht="15.75" customHeight="1">
      <c r="B31" s="413"/>
      <c r="C31" s="723"/>
      <c r="D31" s="46"/>
      <c r="E31" s="46"/>
      <c r="F31" s="46"/>
      <c r="G31" s="46"/>
      <c r="H31" s="46"/>
      <c r="I31" s="46"/>
      <c r="J31" s="46"/>
      <c r="K31" s="46"/>
      <c r="L31" s="46"/>
      <c r="M31" s="46"/>
      <c r="N31" s="46"/>
    </row>
    <row r="32" spans="2:14" ht="15.75" customHeight="1">
      <c r="B32" s="413"/>
      <c r="C32" s="723"/>
      <c r="D32" s="46"/>
      <c r="E32" s="46"/>
      <c r="F32" s="46"/>
      <c r="G32" s="46"/>
      <c r="H32" s="46"/>
      <c r="I32" s="46"/>
      <c r="J32" s="46"/>
      <c r="K32" s="46"/>
      <c r="L32" s="46"/>
      <c r="M32" s="46"/>
      <c r="N32" s="46"/>
    </row>
    <row r="33" spans="1:15" ht="15.75" customHeight="1">
      <c r="B33" s="406"/>
      <c r="C33" s="723"/>
      <c r="D33" s="46"/>
      <c r="E33" s="46"/>
      <c r="F33" s="46"/>
      <c r="G33" s="46"/>
      <c r="H33" s="46"/>
      <c r="I33" s="46"/>
      <c r="J33" s="46"/>
      <c r="K33" s="46"/>
      <c r="L33" s="46"/>
      <c r="M33" s="46"/>
      <c r="N33" s="46"/>
    </row>
    <row r="34" spans="1:15" ht="15.75" customHeight="1">
      <c r="B34" s="406"/>
      <c r="C34" s="724"/>
      <c r="D34" s="47"/>
      <c r="E34" s="47"/>
      <c r="F34" s="47"/>
      <c r="G34" s="47"/>
      <c r="H34" s="47"/>
      <c r="I34" s="47"/>
      <c r="J34" s="47"/>
      <c r="K34" s="47"/>
      <c r="L34" s="47"/>
      <c r="M34" s="47"/>
      <c r="N34" s="47"/>
    </row>
    <row r="35" spans="1:15" ht="6.75" customHeight="1">
      <c r="B35" s="714"/>
      <c r="C35" s="715"/>
      <c r="D35" s="715"/>
      <c r="E35" s="715"/>
      <c r="F35" s="715"/>
      <c r="G35" s="715"/>
      <c r="H35" s="715"/>
      <c r="I35" s="715"/>
      <c r="J35" s="715"/>
      <c r="K35" s="715"/>
      <c r="L35" s="715"/>
      <c r="M35" s="715"/>
      <c r="N35" s="716"/>
    </row>
    <row r="36" spans="1:15" ht="28.5" customHeight="1">
      <c r="A36" s="405"/>
      <c r="B36" s="719"/>
      <c r="C36" s="720"/>
      <c r="D36" s="720"/>
      <c r="E36" s="720"/>
      <c r="F36" s="720"/>
      <c r="G36" s="720"/>
      <c r="H36" s="720"/>
      <c r="I36" s="720"/>
      <c r="J36" s="720"/>
      <c r="K36" s="720"/>
      <c r="L36" s="720"/>
      <c r="M36" s="720"/>
      <c r="N36" s="721"/>
      <c r="O36" s="405"/>
    </row>
    <row r="37" spans="1:15" ht="15.75" customHeight="1">
      <c r="B37" s="409"/>
      <c r="C37" s="722"/>
      <c r="D37" s="51"/>
      <c r="E37" s="50"/>
      <c r="F37" s="51"/>
      <c r="G37" s="50"/>
      <c r="H37" s="51"/>
      <c r="I37" s="50"/>
      <c r="J37" s="51"/>
      <c r="K37" s="50"/>
      <c r="L37" s="51"/>
      <c r="M37" s="50"/>
      <c r="N37" s="51"/>
    </row>
    <row r="38" spans="1:15" ht="15.75" customHeight="1">
      <c r="B38" s="412"/>
      <c r="C38" s="723"/>
      <c r="D38" s="48"/>
      <c r="E38" s="48"/>
      <c r="F38" s="48"/>
      <c r="G38" s="48"/>
      <c r="H38" s="48"/>
      <c r="I38" s="48"/>
      <c r="J38" s="48"/>
      <c r="K38" s="48"/>
      <c r="L38" s="48"/>
      <c r="M38" s="48"/>
      <c r="N38" s="49"/>
    </row>
    <row r="39" spans="1:15" ht="15.75" customHeight="1">
      <c r="B39" s="409"/>
      <c r="C39" s="723"/>
      <c r="D39" s="48"/>
      <c r="E39" s="48"/>
      <c r="F39" s="48"/>
      <c r="G39" s="48"/>
      <c r="H39" s="48"/>
      <c r="I39" s="48"/>
      <c r="J39" s="48"/>
      <c r="K39" s="48"/>
      <c r="L39" s="48"/>
      <c r="M39" s="48"/>
      <c r="N39" s="49"/>
    </row>
    <row r="40" spans="1:15" ht="15.75" customHeight="1">
      <c r="B40" s="416" t="s">
        <v>476</v>
      </c>
      <c r="C40" s="723"/>
      <c r="D40" s="46"/>
      <c r="E40" s="46"/>
      <c r="F40" s="46"/>
      <c r="G40" s="46"/>
      <c r="H40" s="46"/>
      <c r="I40" s="46"/>
      <c r="J40" s="46"/>
      <c r="K40" s="46"/>
      <c r="L40" s="46"/>
      <c r="M40" s="46"/>
      <c r="N40" s="46"/>
    </row>
    <row r="41" spans="1:15" ht="15.75" customHeight="1">
      <c r="B41" s="692" t="s">
        <v>475</v>
      </c>
      <c r="C41" s="723"/>
      <c r="D41" s="46"/>
      <c r="E41" s="46"/>
      <c r="F41" s="46"/>
      <c r="G41" s="46"/>
      <c r="H41" s="46"/>
      <c r="I41" s="46"/>
      <c r="J41" s="46"/>
      <c r="K41" s="46"/>
      <c r="L41" s="46"/>
      <c r="M41" s="46"/>
      <c r="N41" s="46"/>
    </row>
    <row r="42" spans="1:15" ht="15.75" customHeight="1">
      <c r="B42" s="406"/>
      <c r="C42" s="723"/>
      <c r="D42" s="46"/>
      <c r="E42" s="46"/>
      <c r="F42" s="46"/>
      <c r="G42" s="46"/>
      <c r="H42" s="46"/>
      <c r="I42" s="46"/>
      <c r="J42" s="46"/>
      <c r="K42" s="46"/>
      <c r="L42" s="46"/>
      <c r="M42" s="46"/>
      <c r="N42" s="46"/>
    </row>
    <row r="43" spans="1:15" ht="15.75" customHeight="1">
      <c r="B43" s="692" t="s">
        <v>377</v>
      </c>
      <c r="C43" s="723"/>
      <c r="D43" s="47"/>
      <c r="E43" s="47"/>
      <c r="F43" s="47"/>
      <c r="G43" s="47"/>
      <c r="H43" s="47"/>
      <c r="I43" s="47"/>
      <c r="J43" s="47"/>
      <c r="K43" s="47"/>
      <c r="L43" s="47"/>
      <c r="M43" s="47"/>
      <c r="N43" s="47"/>
    </row>
    <row r="44" spans="1:15" ht="15.75" customHeight="1">
      <c r="B44" s="406"/>
      <c r="C44" s="723"/>
      <c r="D44" s="46"/>
      <c r="E44" s="46"/>
      <c r="F44" s="46"/>
      <c r="G44" s="46"/>
      <c r="H44" s="46"/>
      <c r="I44" s="46"/>
      <c r="J44" s="46"/>
      <c r="K44" s="46"/>
      <c r="L44" s="46"/>
      <c r="M44" s="46"/>
      <c r="N44" s="46"/>
    </row>
    <row r="45" spans="1:15" ht="15.75" customHeight="1">
      <c r="B45" s="692" t="s">
        <v>477</v>
      </c>
      <c r="C45" s="723"/>
      <c r="D45" s="11"/>
      <c r="E45" s="11"/>
      <c r="F45" s="11"/>
      <c r="G45" s="11"/>
      <c r="H45" s="11"/>
      <c r="I45" s="11"/>
      <c r="J45" s="11"/>
      <c r="K45" s="11"/>
      <c r="L45" s="11"/>
      <c r="M45" s="11"/>
      <c r="N45" s="11"/>
    </row>
    <row r="46" spans="1:15" ht="15.75" customHeight="1">
      <c r="B46" s="406"/>
      <c r="C46" s="723"/>
      <c r="D46" s="52"/>
      <c r="E46" s="52"/>
      <c r="F46" s="52"/>
      <c r="G46" s="52"/>
      <c r="H46" s="52"/>
      <c r="I46" s="52"/>
      <c r="J46" s="52"/>
      <c r="K46" s="52"/>
      <c r="L46" s="52"/>
      <c r="M46" s="52"/>
      <c r="N46" s="52"/>
    </row>
    <row r="47" spans="1:15" ht="15.75" customHeight="1">
      <c r="B47" s="692" t="s">
        <v>378</v>
      </c>
      <c r="C47" s="723"/>
      <c r="D47" s="52"/>
      <c r="E47" s="52"/>
      <c r="F47" s="52"/>
      <c r="G47" s="52"/>
      <c r="H47" s="52"/>
      <c r="I47" s="52"/>
      <c r="J47" s="52"/>
      <c r="K47" s="52"/>
      <c r="L47" s="52"/>
      <c r="M47" s="52"/>
      <c r="N47" s="52"/>
    </row>
    <row r="48" spans="1:15" ht="15.75" customHeight="1">
      <c r="B48" s="413"/>
      <c r="C48" s="723"/>
      <c r="D48" s="46"/>
      <c r="E48" s="46"/>
      <c r="F48" s="46"/>
      <c r="G48" s="46"/>
      <c r="H48" s="46"/>
      <c r="I48" s="46"/>
      <c r="J48" s="46"/>
      <c r="K48" s="46"/>
      <c r="L48" s="46"/>
      <c r="M48" s="46"/>
      <c r="N48" s="46"/>
    </row>
    <row r="49" spans="2:14" ht="15.75" customHeight="1">
      <c r="B49" s="692" t="s">
        <v>383</v>
      </c>
      <c r="C49" s="723"/>
      <c r="D49" s="46"/>
      <c r="E49" s="46"/>
      <c r="F49" s="46"/>
      <c r="G49" s="46"/>
      <c r="H49" s="46"/>
      <c r="I49" s="46"/>
      <c r="J49" s="46"/>
      <c r="K49" s="46"/>
      <c r="L49" s="46"/>
      <c r="M49" s="46"/>
      <c r="N49" s="46"/>
    </row>
    <row r="50" spans="2:14" ht="15.75" customHeight="1">
      <c r="B50" s="414"/>
      <c r="C50" s="723"/>
      <c r="D50" s="53"/>
      <c r="E50" s="53"/>
      <c r="F50" s="53"/>
      <c r="G50" s="53"/>
      <c r="H50" s="53"/>
      <c r="I50" s="53"/>
      <c r="J50" s="53"/>
      <c r="K50" s="53"/>
      <c r="L50" s="53"/>
      <c r="M50" s="53"/>
      <c r="N50" s="53"/>
    </row>
    <row r="51" spans="2:14" ht="15.75" customHeight="1">
      <c r="B51" s="409"/>
      <c r="C51" s="723"/>
      <c r="D51" s="47"/>
      <c r="E51" s="47"/>
      <c r="F51" s="47"/>
      <c r="G51" s="47"/>
      <c r="H51" s="47"/>
      <c r="I51" s="47"/>
      <c r="J51" s="47"/>
      <c r="K51" s="47"/>
      <c r="L51" s="47"/>
      <c r="M51" s="47"/>
      <c r="N51" s="47"/>
    </row>
    <row r="52" spans="2:14" ht="15.75" customHeight="1">
      <c r="B52" s="414"/>
      <c r="C52" s="723"/>
      <c r="D52" s="53"/>
      <c r="E52" s="53"/>
      <c r="F52" s="53"/>
      <c r="G52" s="53"/>
      <c r="H52" s="53"/>
      <c r="I52" s="53"/>
      <c r="J52" s="53"/>
      <c r="K52" s="53"/>
      <c r="L52" s="53"/>
      <c r="M52" s="53"/>
      <c r="N52" s="53"/>
    </row>
    <row r="53" spans="2:14" ht="15.75" customHeight="1">
      <c r="B53" s="409"/>
      <c r="C53" s="723"/>
      <c r="D53" s="11"/>
      <c r="E53" s="11"/>
      <c r="F53" s="11"/>
      <c r="G53" s="11"/>
      <c r="H53" s="11"/>
      <c r="I53" s="11"/>
      <c r="J53" s="11"/>
      <c r="K53" s="11"/>
      <c r="L53" s="11"/>
      <c r="M53" s="11"/>
      <c r="N53" s="11"/>
    </row>
    <row r="54" spans="2:14" ht="15.75" customHeight="1">
      <c r="B54" s="416" t="s">
        <v>478</v>
      </c>
      <c r="C54" s="723"/>
      <c r="D54" s="46"/>
      <c r="E54" s="46"/>
      <c r="F54" s="46"/>
      <c r="G54" s="46"/>
      <c r="H54" s="46"/>
      <c r="I54" s="46"/>
      <c r="J54" s="46"/>
      <c r="K54" s="46"/>
      <c r="L54" s="46"/>
      <c r="M54" s="46"/>
      <c r="N54" s="46"/>
    </row>
    <row r="55" spans="2:14" ht="15.75" customHeight="1">
      <c r="B55" s="692" t="s">
        <v>475</v>
      </c>
      <c r="C55" s="723"/>
      <c r="D55" s="46"/>
      <c r="E55" s="46"/>
      <c r="F55" s="46"/>
      <c r="G55" s="46"/>
      <c r="H55" s="46"/>
      <c r="I55" s="46"/>
      <c r="J55" s="46"/>
      <c r="K55" s="46"/>
      <c r="L55" s="46"/>
      <c r="M55" s="46"/>
      <c r="N55" s="46"/>
    </row>
    <row r="56" spans="2:14" ht="15.75" customHeight="1">
      <c r="B56" s="406"/>
      <c r="C56" s="723"/>
      <c r="D56" s="46"/>
      <c r="E56" s="46"/>
      <c r="F56" s="46"/>
      <c r="G56" s="46"/>
      <c r="H56" s="46"/>
      <c r="I56" s="46"/>
      <c r="J56" s="46"/>
      <c r="K56" s="46"/>
      <c r="L56" s="46"/>
      <c r="M56" s="46"/>
      <c r="N56" s="46"/>
    </row>
    <row r="57" spans="2:14" ht="15.75" customHeight="1">
      <c r="B57" s="692" t="s">
        <v>377</v>
      </c>
      <c r="C57" s="723"/>
      <c r="D57" s="46"/>
      <c r="E57" s="46"/>
      <c r="F57" s="46"/>
      <c r="G57" s="46"/>
      <c r="H57" s="46"/>
      <c r="I57" s="46"/>
      <c r="J57" s="46"/>
      <c r="K57" s="46"/>
      <c r="L57" s="46"/>
      <c r="M57" s="46"/>
      <c r="N57" s="46"/>
    </row>
    <row r="58" spans="2:14" ht="15.75" customHeight="1">
      <c r="B58" s="406"/>
      <c r="C58" s="723"/>
      <c r="D58" s="46"/>
      <c r="E58" s="46"/>
      <c r="F58" s="46"/>
      <c r="G58" s="46"/>
      <c r="H58" s="46"/>
      <c r="I58" s="46"/>
      <c r="J58" s="46"/>
      <c r="K58" s="46"/>
      <c r="L58" s="46"/>
      <c r="M58" s="46"/>
      <c r="N58" s="46"/>
    </row>
    <row r="59" spans="2:14" ht="15.75" customHeight="1">
      <c r="B59" s="692" t="s">
        <v>477</v>
      </c>
      <c r="C59" s="723"/>
      <c r="D59" s="46"/>
      <c r="E59" s="46"/>
      <c r="F59" s="46"/>
      <c r="G59" s="46"/>
      <c r="H59" s="46"/>
      <c r="I59" s="46"/>
      <c r="J59" s="46"/>
      <c r="K59" s="46"/>
      <c r="L59" s="46"/>
      <c r="M59" s="46"/>
      <c r="N59" s="46"/>
    </row>
    <row r="60" spans="2:14" ht="15.75" customHeight="1">
      <c r="B60" s="406"/>
      <c r="C60" s="723"/>
      <c r="D60" s="46"/>
      <c r="E60" s="46"/>
      <c r="F60" s="46"/>
      <c r="G60" s="46"/>
      <c r="H60" s="46"/>
      <c r="I60" s="46"/>
      <c r="J60" s="46"/>
      <c r="K60" s="46"/>
      <c r="L60" s="46"/>
      <c r="M60" s="46"/>
      <c r="N60" s="46"/>
    </row>
    <row r="61" spans="2:14" ht="15.75" customHeight="1">
      <c r="B61" s="692" t="s">
        <v>378</v>
      </c>
      <c r="C61" s="723"/>
      <c r="D61" s="46"/>
      <c r="E61" s="46"/>
      <c r="F61" s="46"/>
      <c r="G61" s="46"/>
      <c r="H61" s="46"/>
      <c r="I61" s="46"/>
      <c r="J61" s="46"/>
      <c r="K61" s="46"/>
      <c r="L61" s="46"/>
      <c r="M61" s="46"/>
      <c r="N61" s="46"/>
    </row>
    <row r="62" spans="2:14" ht="15.75" customHeight="1">
      <c r="B62" s="413"/>
      <c r="C62" s="723"/>
      <c r="D62" s="46"/>
      <c r="E62" s="46"/>
      <c r="F62" s="46"/>
      <c r="G62" s="46"/>
      <c r="H62" s="46"/>
      <c r="I62" s="46"/>
      <c r="J62" s="46"/>
      <c r="K62" s="46"/>
      <c r="L62" s="46"/>
      <c r="M62" s="46"/>
      <c r="N62" s="46"/>
    </row>
    <row r="63" spans="2:14" ht="15.75" customHeight="1">
      <c r="B63" s="692" t="s">
        <v>383</v>
      </c>
      <c r="C63" s="723"/>
      <c r="D63" s="46"/>
      <c r="E63" s="46"/>
      <c r="F63" s="46"/>
      <c r="G63" s="46"/>
      <c r="H63" s="46"/>
      <c r="I63" s="46"/>
      <c r="J63" s="46"/>
      <c r="K63" s="46"/>
      <c r="L63" s="46"/>
      <c r="M63" s="46"/>
      <c r="N63" s="46"/>
    </row>
    <row r="64" spans="2:14" ht="15.75" customHeight="1">
      <c r="B64" s="413"/>
      <c r="C64" s="723"/>
      <c r="D64" s="46"/>
      <c r="E64" s="46"/>
      <c r="F64" s="46"/>
      <c r="G64" s="46"/>
      <c r="H64" s="46"/>
      <c r="I64" s="46"/>
      <c r="J64" s="46"/>
      <c r="K64" s="46"/>
      <c r="L64" s="46"/>
      <c r="M64" s="46"/>
      <c r="N64" s="46"/>
    </row>
    <row r="65" spans="2:14" ht="15.75" customHeight="1">
      <c r="B65" s="413"/>
      <c r="C65" s="723"/>
      <c r="D65" s="46"/>
      <c r="E65" s="46"/>
      <c r="F65" s="46"/>
      <c r="G65" s="46"/>
      <c r="H65" s="46"/>
      <c r="I65" s="46"/>
      <c r="J65" s="46"/>
      <c r="K65" s="46"/>
      <c r="L65" s="46"/>
      <c r="M65" s="46"/>
      <c r="N65" s="46"/>
    </row>
    <row r="66" spans="2:14" ht="15.75" customHeight="1">
      <c r="B66" s="413"/>
      <c r="C66" s="723"/>
      <c r="D66" s="46"/>
      <c r="E66" s="46"/>
      <c r="F66" s="46"/>
      <c r="G66" s="46"/>
      <c r="H66" s="46"/>
      <c r="I66" s="46"/>
      <c r="J66" s="46"/>
      <c r="K66" s="46"/>
      <c r="L66" s="46"/>
      <c r="M66" s="46"/>
      <c r="N66" s="46"/>
    </row>
    <row r="67" spans="2:14" ht="15.75" customHeight="1">
      <c r="B67" s="413"/>
      <c r="C67" s="723"/>
      <c r="D67" s="46"/>
      <c r="E67" s="46"/>
      <c r="F67" s="46"/>
      <c r="G67" s="46"/>
      <c r="H67" s="46"/>
      <c r="I67" s="46"/>
      <c r="J67" s="46"/>
      <c r="K67" s="46"/>
      <c r="L67" s="46"/>
      <c r="M67" s="46"/>
      <c r="N67" s="46"/>
    </row>
    <row r="68" spans="2:14" ht="15.75" customHeight="1">
      <c r="B68" s="413"/>
      <c r="C68" s="723"/>
      <c r="D68" s="46"/>
      <c r="E68" s="46"/>
      <c r="F68" s="46"/>
      <c r="G68" s="46"/>
      <c r="H68" s="46"/>
      <c r="I68" s="46"/>
      <c r="J68" s="46"/>
      <c r="K68" s="46"/>
      <c r="L68" s="46"/>
      <c r="M68" s="46"/>
      <c r="N68" s="46"/>
    </row>
    <row r="69" spans="2:14" ht="15.75" customHeight="1">
      <c r="B69" s="413"/>
      <c r="C69" s="723"/>
      <c r="D69" s="46"/>
      <c r="E69" s="46"/>
      <c r="F69" s="46"/>
      <c r="G69" s="46"/>
      <c r="H69" s="46"/>
      <c r="I69" s="46"/>
      <c r="J69" s="46"/>
      <c r="K69" s="46"/>
      <c r="L69" s="46"/>
      <c r="M69" s="46"/>
      <c r="N69" s="46"/>
    </row>
    <row r="70" spans="2:14" ht="15.75" customHeight="1">
      <c r="B70" s="413"/>
      <c r="C70" s="723"/>
      <c r="D70" s="46"/>
      <c r="E70" s="46"/>
      <c r="F70" s="46"/>
      <c r="G70" s="46"/>
      <c r="H70" s="46"/>
      <c r="I70" s="46"/>
      <c r="J70" s="46"/>
      <c r="K70" s="46"/>
      <c r="L70" s="46"/>
      <c r="M70" s="46"/>
      <c r="N70" s="46"/>
    </row>
    <row r="71" spans="2:14" ht="15.75" customHeight="1">
      <c r="B71" s="413"/>
      <c r="C71" s="723"/>
      <c r="D71" s="46"/>
      <c r="E71" s="46"/>
      <c r="F71" s="46"/>
      <c r="G71" s="46"/>
      <c r="H71" s="46"/>
      <c r="I71" s="46"/>
      <c r="J71" s="46"/>
      <c r="K71" s="46"/>
      <c r="L71" s="46"/>
      <c r="M71" s="46"/>
      <c r="N71" s="46"/>
    </row>
    <row r="72" spans="2:14" ht="15.75" customHeight="1">
      <c r="B72" s="416" t="s">
        <v>479</v>
      </c>
      <c r="C72" s="723"/>
      <c r="D72" s="46"/>
      <c r="E72" s="46"/>
      <c r="F72" s="46"/>
      <c r="G72" s="46"/>
      <c r="H72" s="46"/>
      <c r="I72" s="46"/>
      <c r="J72" s="46"/>
      <c r="K72" s="46"/>
      <c r="L72" s="46"/>
      <c r="M72" s="46"/>
      <c r="N72" s="46"/>
    </row>
    <row r="73" spans="2:14" ht="15.75" customHeight="1">
      <c r="B73" s="692" t="s">
        <v>475</v>
      </c>
      <c r="C73" s="723"/>
      <c r="D73" s="46"/>
      <c r="E73" s="46"/>
      <c r="F73" s="46"/>
      <c r="G73" s="46"/>
      <c r="H73" s="46"/>
      <c r="I73" s="46"/>
      <c r="J73" s="46"/>
      <c r="K73" s="46"/>
      <c r="L73" s="46"/>
      <c r="M73" s="46"/>
      <c r="N73" s="46"/>
    </row>
    <row r="74" spans="2:14" ht="15.75" customHeight="1">
      <c r="B74" s="406"/>
      <c r="C74" s="723"/>
      <c r="D74" s="46"/>
      <c r="E74" s="46"/>
      <c r="F74" s="46"/>
      <c r="G74" s="46"/>
      <c r="H74" s="46"/>
      <c r="I74" s="46"/>
      <c r="J74" s="46"/>
      <c r="K74" s="46"/>
      <c r="L74" s="46"/>
      <c r="M74" s="46"/>
      <c r="N74" s="46"/>
    </row>
    <row r="75" spans="2:14" ht="15.75" customHeight="1">
      <c r="B75" s="692" t="s">
        <v>377</v>
      </c>
      <c r="C75" s="723"/>
      <c r="D75" s="46"/>
      <c r="E75" s="46"/>
      <c r="F75" s="46"/>
      <c r="G75" s="46"/>
      <c r="H75" s="46"/>
      <c r="I75" s="46"/>
      <c r="J75" s="46"/>
      <c r="K75" s="46"/>
      <c r="L75" s="46"/>
      <c r="M75" s="46"/>
      <c r="N75" s="46"/>
    </row>
    <row r="76" spans="2:14" ht="15.75" customHeight="1">
      <c r="B76" s="406"/>
      <c r="C76" s="723"/>
      <c r="D76" s="46"/>
      <c r="E76" s="46"/>
      <c r="F76" s="46"/>
      <c r="G76" s="46"/>
      <c r="H76" s="46"/>
      <c r="I76" s="46"/>
      <c r="J76" s="46"/>
      <c r="K76" s="46"/>
      <c r="L76" s="46"/>
      <c r="M76" s="46"/>
      <c r="N76" s="46"/>
    </row>
    <row r="77" spans="2:14" ht="15.75" customHeight="1">
      <c r="B77" s="692" t="s">
        <v>477</v>
      </c>
      <c r="C77" s="723"/>
      <c r="D77" s="46"/>
      <c r="E77" s="46"/>
      <c r="F77" s="46"/>
      <c r="G77" s="46"/>
      <c r="H77" s="46"/>
      <c r="I77" s="46"/>
      <c r="J77" s="46"/>
      <c r="K77" s="46"/>
      <c r="L77" s="46"/>
      <c r="M77" s="46"/>
      <c r="N77" s="46"/>
    </row>
    <row r="78" spans="2:14" ht="15.75" customHeight="1">
      <c r="B78" s="406"/>
      <c r="C78" s="723"/>
      <c r="D78" s="46"/>
      <c r="E78" s="46"/>
      <c r="F78" s="46"/>
      <c r="G78" s="46"/>
      <c r="H78" s="46"/>
      <c r="I78" s="46"/>
      <c r="J78" s="46"/>
      <c r="K78" s="46"/>
      <c r="L78" s="46"/>
      <c r="M78" s="46"/>
      <c r="N78" s="46"/>
    </row>
    <row r="79" spans="2:14" ht="15.75" customHeight="1">
      <c r="B79" s="692" t="s">
        <v>378</v>
      </c>
      <c r="C79" s="723"/>
      <c r="D79" s="46"/>
      <c r="E79" s="46"/>
      <c r="F79" s="46"/>
      <c r="G79" s="46"/>
      <c r="H79" s="46"/>
      <c r="I79" s="46"/>
      <c r="J79" s="46"/>
      <c r="K79" s="46"/>
      <c r="L79" s="46"/>
      <c r="M79" s="46"/>
      <c r="N79" s="46"/>
    </row>
    <row r="80" spans="2:14" ht="15.75" customHeight="1">
      <c r="B80" s="413"/>
      <c r="C80" s="723"/>
      <c r="D80" s="46"/>
      <c r="E80" s="46"/>
      <c r="F80" s="46"/>
      <c r="G80" s="46"/>
      <c r="H80" s="46"/>
      <c r="I80" s="46"/>
      <c r="J80" s="46"/>
      <c r="K80" s="46"/>
      <c r="L80" s="46"/>
      <c r="M80" s="46"/>
      <c r="N80" s="46"/>
    </row>
    <row r="81" spans="2:14" ht="15.75" customHeight="1">
      <c r="B81" s="692" t="s">
        <v>383</v>
      </c>
      <c r="C81" s="723"/>
      <c r="D81" s="46"/>
      <c r="E81" s="46"/>
      <c r="F81" s="46"/>
      <c r="G81" s="46"/>
      <c r="H81" s="46"/>
      <c r="I81" s="46"/>
      <c r="J81" s="46"/>
      <c r="K81" s="46"/>
      <c r="L81" s="46"/>
      <c r="M81" s="46"/>
      <c r="N81" s="46"/>
    </row>
    <row r="82" spans="2:14" ht="15.75" customHeight="1">
      <c r="B82" s="413"/>
      <c r="C82" s="723"/>
      <c r="D82" s="46"/>
      <c r="E82" s="46"/>
      <c r="F82" s="46"/>
      <c r="G82" s="46"/>
      <c r="H82" s="46"/>
      <c r="I82" s="46"/>
      <c r="J82" s="46"/>
      <c r="K82" s="46"/>
      <c r="L82" s="46"/>
      <c r="M82" s="46"/>
      <c r="N82" s="46"/>
    </row>
    <row r="83" spans="2:14" ht="15.75" customHeight="1">
      <c r="B83" s="413"/>
      <c r="C83" s="723"/>
      <c r="D83" s="46"/>
      <c r="E83" s="46"/>
      <c r="F83" s="46"/>
      <c r="G83" s="46"/>
      <c r="H83" s="46"/>
      <c r="I83" s="46"/>
      <c r="J83" s="46"/>
      <c r="K83" s="46"/>
      <c r="L83" s="46"/>
      <c r="M83" s="46"/>
      <c r="N83" s="46"/>
    </row>
    <row r="84" spans="2:14" ht="15.75" customHeight="1">
      <c r="B84" s="413"/>
      <c r="C84" s="723"/>
      <c r="D84" s="46"/>
      <c r="E84" s="46"/>
      <c r="F84" s="46"/>
      <c r="G84" s="46"/>
      <c r="H84" s="46"/>
      <c r="I84" s="46"/>
      <c r="J84" s="46"/>
      <c r="K84" s="46"/>
      <c r="L84" s="46"/>
      <c r="M84" s="46"/>
      <c r="N84" s="46"/>
    </row>
    <row r="85" spans="2:14" ht="15.75" customHeight="1">
      <c r="B85" s="413"/>
      <c r="C85" s="723"/>
      <c r="D85" s="46"/>
      <c r="E85" s="46"/>
      <c r="F85" s="46"/>
      <c r="G85" s="46"/>
      <c r="H85" s="46"/>
      <c r="I85" s="46"/>
      <c r="J85" s="46"/>
      <c r="K85" s="46"/>
      <c r="L85" s="46"/>
      <c r="M85" s="46"/>
      <c r="N85" s="46"/>
    </row>
    <row r="86" spans="2:14" ht="15.75" customHeight="1">
      <c r="B86" s="413"/>
      <c r="C86" s="723"/>
      <c r="D86" s="46"/>
      <c r="E86" s="46"/>
      <c r="F86" s="46"/>
      <c r="G86" s="46"/>
      <c r="H86" s="46"/>
      <c r="I86" s="46"/>
      <c r="J86" s="46"/>
      <c r="K86" s="46"/>
      <c r="L86" s="46"/>
      <c r="M86" s="46"/>
      <c r="N86" s="46"/>
    </row>
    <row r="87" spans="2:14" ht="15.75" customHeight="1">
      <c r="B87" s="406"/>
      <c r="C87" s="723"/>
      <c r="D87" s="46"/>
      <c r="E87" s="46"/>
      <c r="F87" s="46"/>
      <c r="G87" s="46"/>
      <c r="H87" s="46"/>
      <c r="I87" s="46"/>
      <c r="J87" s="46"/>
      <c r="K87" s="46"/>
      <c r="L87" s="46"/>
      <c r="M87" s="46"/>
      <c r="N87" s="46"/>
    </row>
    <row r="88" spans="2:14" ht="15.75" customHeight="1">
      <c r="B88" s="406"/>
      <c r="C88" s="724"/>
      <c r="D88" s="47"/>
      <c r="E88" s="47"/>
      <c r="F88" s="47"/>
      <c r="G88" s="47"/>
      <c r="H88" s="47"/>
      <c r="I88" s="47"/>
      <c r="J88" s="47"/>
      <c r="K88" s="47"/>
      <c r="L88" s="47"/>
      <c r="M88" s="47"/>
      <c r="N88" s="47"/>
    </row>
    <row r="89" spans="2:14" s="349" customFormat="1" ht="7.5" customHeight="1">
      <c r="B89" s="714"/>
      <c r="C89" s="715"/>
      <c r="D89" s="715"/>
      <c r="E89" s="715"/>
      <c r="F89" s="715"/>
      <c r="G89" s="715"/>
      <c r="H89" s="715"/>
      <c r="I89" s="715"/>
      <c r="J89" s="715"/>
      <c r="K89" s="715"/>
      <c r="L89" s="715"/>
      <c r="M89" s="715"/>
      <c r="N89" s="716"/>
    </row>
    <row r="90" spans="2:14" ht="15.75" hidden="1" customHeight="1"/>
    <row r="91" spans="2:14" ht="15.75" hidden="1" customHeight="1"/>
    <row r="92" spans="2:14" ht="15.75" hidden="1" customHeight="1"/>
    <row r="93" spans="2:14" ht="15.75" hidden="1" customHeight="1"/>
    <row r="94" spans="2:14" ht="15.75" hidden="1" customHeight="1"/>
    <row r="95" spans="2:14" ht="15.75" hidden="1" customHeight="1"/>
    <row r="96" spans="2:14" ht="15.75" hidden="1" customHeight="1"/>
    <row r="97" ht="15.75" hidden="1" customHeight="1"/>
    <row r="98" ht="15.75" hidden="1" customHeight="1"/>
    <row r="99" ht="15.75" hidden="1" customHeight="1"/>
    <row r="100" ht="15.75" hidden="1" customHeight="1"/>
    <row r="101" ht="15.75" hidden="1" customHeight="1"/>
    <row r="102" ht="15.75" hidden="1" customHeight="1"/>
    <row r="103" ht="15.75" hidden="1" customHeight="1"/>
    <row r="104" ht="15.75" hidden="1" customHeight="1"/>
    <row r="105" ht="15.75" hidden="1" customHeight="1"/>
    <row r="106" ht="15.75" hidden="1" customHeight="1"/>
    <row r="107" ht="15.75" hidden="1" customHeight="1"/>
    <row r="108" ht="15.75" hidden="1" customHeight="1"/>
    <row r="109" ht="15.75" hidden="1" customHeight="1"/>
    <row r="110" ht="15.75" hidden="1" customHeight="1"/>
    <row r="111" ht="15.75" hidden="1" customHeight="1"/>
    <row r="112" ht="15.75" hidden="1" customHeight="1"/>
    <row r="113" ht="15.75" hidden="1" customHeight="1"/>
    <row r="114" ht="15.75" hidden="1" customHeight="1"/>
    <row r="115" ht="15.75" hidden="1" customHeight="1"/>
    <row r="116" ht="15.75" hidden="1" customHeight="1"/>
    <row r="117" ht="15.75" hidden="1" customHeight="1"/>
    <row r="118" ht="15.75" hidden="1" customHeight="1"/>
    <row r="119" ht="15.75" hidden="1" customHeight="1"/>
    <row r="120" ht="15.75" hidden="1" customHeight="1"/>
    <row r="121" ht="15.75" hidden="1" customHeight="1"/>
    <row r="122" ht="15.75" hidden="1" customHeight="1"/>
    <row r="123" ht="15.75" hidden="1" customHeight="1"/>
    <row r="124" ht="15.75" hidden="1" customHeight="1"/>
    <row r="125" ht="15.75" hidden="1" customHeight="1"/>
    <row r="126" ht="15.75" hidden="1" customHeight="1"/>
    <row r="127" ht="15.75" hidden="1" customHeight="1"/>
    <row r="128" ht="15.75" hidden="1" customHeight="1"/>
    <row r="129" ht="15.75" hidden="1" customHeight="1"/>
    <row r="130" ht="15.75" hidden="1" customHeight="1"/>
    <row r="131" ht="15.75" hidden="1" customHeight="1"/>
    <row r="132" ht="15.75" hidden="1" customHeight="1"/>
    <row r="133" ht="15.75" hidden="1" customHeight="1"/>
    <row r="134" ht="15.75" hidden="1" customHeight="1"/>
    <row r="135" ht="15.75" hidden="1" customHeight="1"/>
    <row r="136" ht="15.75" hidden="1" customHeight="1"/>
    <row r="137" ht="15.75" hidden="1" customHeight="1"/>
    <row r="138" ht="15.75" hidden="1" customHeight="1"/>
    <row r="139" ht="15.75" hidden="1" customHeight="1"/>
    <row r="140" ht="15.75" hidden="1" customHeight="1"/>
    <row r="141" ht="15.75" hidden="1" customHeight="1"/>
    <row r="142" ht="15.75" hidden="1" customHeight="1"/>
    <row r="143" ht="15.75" hidden="1" customHeight="1"/>
    <row r="144" ht="15.75" hidden="1" customHeight="1"/>
    <row r="145" ht="15.75" hidden="1" customHeight="1"/>
    <row r="146" ht="15.75" hidden="1" customHeight="1"/>
    <row r="147" ht="15.75" hidden="1" customHeight="1"/>
    <row r="148" ht="15.75" hidden="1" customHeight="1"/>
    <row r="149" ht="15.75" hidden="1" customHeight="1"/>
    <row r="150" ht="15.75" hidden="1" customHeight="1"/>
    <row r="151" ht="15.75" hidden="1" customHeight="1"/>
    <row r="152" ht="15.75" hidden="1" customHeight="1"/>
    <row r="153" ht="15.75" hidden="1" customHeight="1"/>
    <row r="154" ht="15.75" hidden="1" customHeight="1"/>
    <row r="155" ht="15.75" hidden="1" customHeight="1"/>
    <row r="156" ht="15.75" hidden="1" customHeight="1"/>
    <row r="157" ht="15.75" hidden="1" customHeight="1"/>
    <row r="158" ht="15.75" hidden="1" customHeight="1"/>
    <row r="159" ht="15.75" hidden="1" customHeight="1"/>
    <row r="160" ht="15.75" hidden="1" customHeight="1"/>
    <row r="161" ht="15.75" hidden="1" customHeight="1"/>
    <row r="162" ht="15.75" hidden="1" customHeight="1"/>
    <row r="163" ht="15.75" hidden="1" customHeight="1"/>
    <row r="164" ht="15.75" hidden="1" customHeight="1"/>
    <row r="165" ht="15.75" hidden="1" customHeight="1"/>
    <row r="166" ht="15.75" hidden="1" customHeight="1"/>
    <row r="167" ht="15.75" hidden="1" customHeight="1"/>
    <row r="168" ht="15.75" hidden="1" customHeight="1"/>
    <row r="169" ht="15.75" hidden="1" customHeight="1"/>
    <row r="170" ht="15.75" hidden="1" customHeight="1"/>
    <row r="171" ht="15.75" hidden="1" customHeight="1"/>
    <row r="172" ht="15.75" hidden="1" customHeight="1"/>
    <row r="173" ht="15.75" hidden="1" customHeight="1"/>
    <row r="174" ht="15.75" hidden="1" customHeight="1"/>
    <row r="175" ht="15.75" hidden="1" customHeight="1"/>
    <row r="176" ht="15.75" hidden="1" customHeight="1"/>
    <row r="177" ht="15.75" hidden="1" customHeight="1"/>
    <row r="178" ht="15.75" hidden="1" customHeight="1"/>
    <row r="179" ht="15.75" hidden="1" customHeight="1"/>
    <row r="180" ht="15.75" hidden="1" customHeight="1"/>
    <row r="181" ht="15.75" hidden="1" customHeight="1"/>
    <row r="182" ht="15.75" hidden="1" customHeight="1"/>
    <row r="183" ht="15.75" hidden="1" customHeight="1"/>
    <row r="184" ht="15.75" hidden="1" customHeight="1"/>
    <row r="185" ht="15.75" hidden="1" customHeight="1"/>
    <row r="186" ht="15.75" hidden="1" customHeight="1"/>
    <row r="187" ht="15.75" hidden="1" customHeight="1"/>
    <row r="188" ht="15.75" hidden="1" customHeight="1"/>
    <row r="189" ht="15.75" hidden="1" customHeight="1"/>
    <row r="190" ht="15.75" hidden="1" customHeight="1"/>
    <row r="191" ht="15.75" hidden="1" customHeight="1"/>
    <row r="192" ht="15.75" hidden="1" customHeight="1"/>
    <row r="193" ht="15.75" hidden="1" customHeight="1"/>
    <row r="194" ht="15.75" hidden="1" customHeight="1"/>
    <row r="195" ht="15.75" hidden="1" customHeight="1"/>
    <row r="196" ht="15.75" hidden="1" customHeight="1"/>
    <row r="197" ht="15.75" hidden="1" customHeight="1"/>
    <row r="198" ht="15.75" hidden="1" customHeight="1"/>
    <row r="199" ht="15.75" hidden="1" customHeight="1"/>
    <row r="200" ht="15.75" hidden="1" customHeight="1"/>
    <row r="201" ht="15.75" hidden="1" customHeight="1"/>
    <row r="202" ht="15.75" hidden="1" customHeight="1"/>
    <row r="203" ht="15.75" hidden="1" customHeight="1"/>
    <row r="204" ht="15.75" hidden="1" customHeight="1"/>
    <row r="205" ht="15.75" hidden="1" customHeight="1"/>
    <row r="206" ht="15.75" hidden="1" customHeight="1"/>
    <row r="207" ht="15.75" hidden="1" customHeight="1"/>
    <row r="208" ht="15.75" hidden="1" customHeight="1"/>
    <row r="209" ht="15.75" hidden="1" customHeight="1"/>
    <row r="210" ht="15.75" hidden="1" customHeight="1"/>
    <row r="211" ht="15.75" hidden="1" customHeight="1"/>
    <row r="212" ht="15.75" hidden="1" customHeight="1"/>
    <row r="213" ht="15.75" hidden="1" customHeight="1"/>
    <row r="214" ht="15.75" hidden="1" customHeight="1"/>
    <row r="215" ht="15.75" hidden="1" customHeight="1"/>
    <row r="216" ht="15.75" hidden="1" customHeight="1"/>
    <row r="217" ht="15.75" hidden="1" customHeight="1"/>
    <row r="218" ht="15.75" hidden="1" customHeight="1"/>
    <row r="219" ht="15.75" hidden="1" customHeight="1"/>
    <row r="220" ht="15.75" hidden="1" customHeight="1"/>
    <row r="221" ht="15.75" hidden="1" customHeight="1"/>
    <row r="222" ht="15.75" hidden="1" customHeight="1"/>
    <row r="223" ht="15.75" hidden="1" customHeight="1"/>
    <row r="224" ht="15.75" hidden="1" customHeight="1"/>
    <row r="225" ht="15.75" hidden="1" customHeight="1"/>
    <row r="226" ht="15.75" hidden="1" customHeight="1"/>
    <row r="227" ht="15.75" hidden="1" customHeight="1"/>
    <row r="228" ht="15.75" hidden="1" customHeight="1"/>
    <row r="229" ht="15.75" hidden="1" customHeight="1"/>
    <row r="230" ht="15.75" hidden="1" customHeight="1"/>
    <row r="231" ht="15.75" hidden="1" customHeight="1"/>
    <row r="232" ht="15.75" hidden="1" customHeight="1"/>
    <row r="233" ht="15.75" hidden="1" customHeight="1"/>
    <row r="234" ht="15.75" hidden="1" customHeight="1"/>
    <row r="235" ht="15.75" hidden="1" customHeight="1"/>
    <row r="236" ht="15.75" hidden="1" customHeight="1"/>
    <row r="237" ht="15.75" hidden="1" customHeight="1"/>
    <row r="238" ht="15.75" hidden="1" customHeight="1"/>
    <row r="239" ht="15.75" hidden="1" customHeight="1"/>
    <row r="240" ht="15.75" hidden="1" customHeight="1"/>
    <row r="241" ht="15.75" hidden="1" customHeight="1"/>
    <row r="242" ht="15.75" hidden="1" customHeight="1"/>
    <row r="243" ht="15.75" hidden="1" customHeight="1"/>
    <row r="244" ht="15.75" hidden="1" customHeight="1"/>
    <row r="245" ht="15.75" hidden="1" customHeight="1"/>
    <row r="246" ht="15.75" hidden="1" customHeight="1"/>
    <row r="247" ht="15.75" hidden="1" customHeight="1"/>
    <row r="248" ht="15.75" hidden="1" customHeight="1"/>
    <row r="249" ht="15.75" hidden="1" customHeight="1"/>
    <row r="250" ht="15.75" hidden="1" customHeight="1"/>
    <row r="251" ht="15.75" hidden="1" customHeight="1"/>
    <row r="252" ht="15.75" hidden="1" customHeight="1"/>
    <row r="253" ht="15.75" hidden="1" customHeight="1"/>
    <row r="254" ht="15.75" hidden="1" customHeight="1"/>
    <row r="255" ht="15.75" hidden="1" customHeight="1"/>
    <row r="256" ht="15.75" hidden="1" customHeight="1"/>
    <row r="257" ht="15.75" hidden="1" customHeight="1"/>
    <row r="258" ht="15.75" hidden="1" customHeight="1"/>
    <row r="259" ht="15.75" hidden="1" customHeight="1"/>
    <row r="260" ht="15.75" hidden="1" customHeight="1"/>
    <row r="261" ht="15.75" hidden="1" customHeight="1"/>
    <row r="262" ht="15.75" hidden="1" customHeight="1"/>
    <row r="263" ht="15.75" hidden="1" customHeight="1"/>
    <row r="264" ht="15.75" hidden="1" customHeight="1"/>
    <row r="265" ht="15.75" hidden="1" customHeight="1"/>
    <row r="266" ht="15.75" hidden="1" customHeight="1"/>
    <row r="267" ht="15.75" hidden="1" customHeight="1"/>
    <row r="268" ht="15.75" hidden="1" customHeight="1"/>
    <row r="269" ht="15.75" hidden="1" customHeight="1"/>
    <row r="270" ht="15.75" hidden="1" customHeight="1"/>
    <row r="271" ht="15.75" hidden="1" customHeight="1"/>
    <row r="272" ht="15.75" hidden="1" customHeight="1"/>
    <row r="273" ht="15.75" hidden="1" customHeight="1"/>
    <row r="274" ht="15.75" hidden="1" customHeight="1"/>
    <row r="275" ht="15.75" hidden="1" customHeight="1"/>
    <row r="276" ht="15.75" hidden="1" customHeight="1"/>
    <row r="277" ht="15.75" hidden="1" customHeight="1"/>
    <row r="278" ht="15.75" hidden="1" customHeight="1"/>
    <row r="279" ht="15.75" hidden="1" customHeight="1"/>
    <row r="280" ht="15.75" hidden="1" customHeight="1"/>
    <row r="281" ht="15.75" hidden="1" customHeight="1"/>
    <row r="282" ht="15.75" hidden="1" customHeight="1"/>
    <row r="283" ht="15.75" hidden="1" customHeight="1"/>
    <row r="284" ht="15.75" hidden="1" customHeight="1"/>
    <row r="285" ht="15.75" hidden="1" customHeight="1"/>
    <row r="286" ht="15.75" hidden="1" customHeight="1"/>
    <row r="287" ht="15.75" hidden="1" customHeight="1"/>
    <row r="288" ht="15.75" hidden="1" customHeight="1"/>
    <row r="289" ht="15.75" hidden="1" customHeight="1"/>
    <row r="290" ht="15.75" hidden="1" customHeight="1"/>
    <row r="291" ht="15.75" hidden="1" customHeight="1"/>
    <row r="292" ht="15.75" hidden="1" customHeight="1"/>
    <row r="293" ht="15.75" hidden="1" customHeight="1"/>
    <row r="294" ht="15.75" hidden="1" customHeight="1"/>
    <row r="295" ht="15.75" hidden="1" customHeight="1"/>
    <row r="296" ht="15.75" hidden="1" customHeight="1"/>
    <row r="297" ht="15.75" hidden="1" customHeight="1"/>
    <row r="298" ht="15.75" hidden="1" customHeight="1"/>
    <row r="299" ht="15.75" hidden="1" customHeight="1"/>
    <row r="300" ht="15.75" hidden="1" customHeight="1"/>
    <row r="301" ht="15.75" hidden="1" customHeight="1"/>
    <row r="302" ht="15.75" hidden="1" customHeight="1"/>
    <row r="303" ht="15.75" hidden="1" customHeight="1"/>
    <row r="304" ht="15.75" hidden="1" customHeight="1"/>
    <row r="305" ht="15.75" hidden="1" customHeight="1"/>
    <row r="306" ht="15.75" hidden="1" customHeight="1"/>
    <row r="307" ht="15.75" hidden="1" customHeight="1"/>
    <row r="308" ht="15.75" hidden="1" customHeight="1"/>
    <row r="309" ht="15.75" hidden="1" customHeight="1"/>
    <row r="310" ht="15.75" hidden="1" customHeight="1"/>
    <row r="311" ht="15.75" hidden="1" customHeight="1"/>
    <row r="312" ht="15.75" hidden="1" customHeight="1"/>
    <row r="313" ht="15.75" hidden="1" customHeight="1"/>
    <row r="314" ht="15.75" hidden="1" customHeight="1"/>
    <row r="315" ht="15.75" hidden="1" customHeight="1"/>
    <row r="316" ht="15.75" hidden="1" customHeight="1"/>
    <row r="317" ht="15.75" hidden="1" customHeight="1"/>
    <row r="318" ht="15.75" hidden="1" customHeight="1"/>
    <row r="319" ht="15.75" hidden="1" customHeight="1"/>
    <row r="320" ht="15.75" hidden="1" customHeight="1"/>
    <row r="321" ht="15.75" hidden="1" customHeight="1"/>
    <row r="322" ht="15.75" hidden="1" customHeight="1"/>
    <row r="323" ht="15.75" hidden="1" customHeight="1"/>
    <row r="324" ht="15.75" hidden="1" customHeight="1"/>
    <row r="325" ht="15.75" hidden="1" customHeight="1"/>
    <row r="326" ht="15.75" hidden="1" customHeight="1"/>
    <row r="327" ht="15.75" hidden="1" customHeight="1"/>
    <row r="328" ht="15.75" hidden="1" customHeight="1"/>
    <row r="329" ht="15.75" hidden="1" customHeight="1"/>
    <row r="330" ht="15.75" hidden="1" customHeight="1"/>
    <row r="331" ht="15.75" hidden="1" customHeight="1"/>
    <row r="332" ht="15.75" hidden="1" customHeight="1"/>
    <row r="333" ht="15.75" hidden="1" customHeight="1"/>
    <row r="334" ht="15.75" hidden="1" customHeight="1"/>
    <row r="335" ht="15.75" hidden="1" customHeight="1"/>
    <row r="336"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hidden="1" customHeight="1"/>
    <row r="369" ht="15.75" hidden="1" customHeight="1"/>
    <row r="370" ht="15.75" hidden="1" customHeight="1"/>
    <row r="371" ht="15.75" hidden="1" customHeight="1"/>
    <row r="372" ht="15.75" hidden="1" customHeight="1"/>
    <row r="373" ht="15.75" hidden="1" customHeight="1"/>
    <row r="374" ht="15.75" hidden="1" customHeight="1"/>
    <row r="375" ht="15.75" hidden="1" customHeight="1"/>
    <row r="376" ht="15.75" hidden="1" customHeight="1"/>
    <row r="377" ht="15.75" hidden="1" customHeight="1"/>
    <row r="378" ht="15.75" hidden="1" customHeight="1"/>
    <row r="379" ht="15.75" hidden="1" customHeight="1"/>
    <row r="380" ht="15.75" hidden="1" customHeight="1"/>
    <row r="381" ht="15.75" hidden="1" customHeight="1"/>
    <row r="382" ht="15.75" hidden="1" customHeight="1"/>
    <row r="383" ht="15.75" hidden="1" customHeight="1"/>
    <row r="384" ht="15.75" hidden="1" customHeight="1"/>
    <row r="385" ht="15.75" hidden="1" customHeight="1"/>
    <row r="386" ht="15.75" hidden="1" customHeight="1"/>
    <row r="387" ht="15.75" hidden="1" customHeight="1"/>
    <row r="388" ht="15.75" hidden="1" customHeight="1"/>
    <row r="389" ht="15.75" hidden="1" customHeight="1"/>
    <row r="390" ht="15.75" hidden="1" customHeight="1"/>
    <row r="391" ht="15.75" hidden="1" customHeight="1"/>
    <row r="392" ht="15.75" hidden="1" customHeight="1"/>
    <row r="393" ht="15.75" hidden="1" customHeight="1"/>
    <row r="394" ht="15.75" hidden="1" customHeight="1"/>
    <row r="395" ht="15.75" hidden="1" customHeight="1"/>
    <row r="396" ht="15.75" hidden="1" customHeight="1"/>
    <row r="397" ht="15.75" hidden="1" customHeight="1"/>
    <row r="398" ht="15.75" hidden="1" customHeight="1"/>
    <row r="399" ht="15.75" hidden="1" customHeight="1"/>
    <row r="400" ht="15.75" hidden="1" customHeight="1"/>
    <row r="401" ht="15.75" hidden="1" customHeight="1"/>
    <row r="402" ht="15.75" hidden="1" customHeight="1"/>
    <row r="403" ht="15.75" hidden="1" customHeight="1"/>
    <row r="404" ht="15.75" hidden="1" customHeight="1"/>
    <row r="405" ht="15.75" hidden="1" customHeight="1"/>
    <row r="406" ht="15.75" hidden="1" customHeight="1"/>
    <row r="407" ht="15.75" hidden="1" customHeight="1"/>
    <row r="408" ht="15.75" hidden="1" customHeight="1"/>
    <row r="409" ht="15.75" hidden="1" customHeight="1"/>
    <row r="410" ht="15.75" hidden="1" customHeight="1"/>
    <row r="411" ht="15.75" hidden="1" customHeight="1"/>
    <row r="412" ht="15.75" hidden="1" customHeight="1"/>
    <row r="413" ht="15.75" hidden="1" customHeight="1"/>
    <row r="414" ht="15.75" hidden="1" customHeight="1"/>
    <row r="415" ht="15.75" hidden="1" customHeight="1"/>
    <row r="416" ht="15.75" hidden="1" customHeight="1"/>
    <row r="417" ht="15.75" hidden="1" customHeight="1"/>
    <row r="418" ht="15.75" hidden="1" customHeight="1"/>
    <row r="419" ht="15.75" hidden="1" customHeight="1"/>
    <row r="420" ht="15.75" hidden="1" customHeight="1"/>
    <row r="421" ht="15.75" hidden="1" customHeight="1"/>
    <row r="422" ht="15.75" hidden="1" customHeight="1"/>
    <row r="423" ht="15.75" hidden="1" customHeight="1"/>
    <row r="424" ht="15.75" hidden="1" customHeight="1"/>
    <row r="425" ht="15.75" hidden="1" customHeight="1"/>
    <row r="426" ht="15.75" hidden="1" customHeight="1"/>
    <row r="427" ht="15.75" hidden="1" customHeight="1"/>
    <row r="428" ht="15.75" hidden="1" customHeight="1"/>
    <row r="429" ht="15.75" hidden="1" customHeight="1"/>
    <row r="430" ht="15.75" hidden="1" customHeight="1"/>
    <row r="431" ht="15.75" hidden="1" customHeight="1"/>
    <row r="432" ht="15.75" hidden="1" customHeight="1"/>
    <row r="433" ht="15.75" hidden="1" customHeight="1"/>
    <row r="434" ht="15.75" hidden="1" customHeight="1"/>
    <row r="435" ht="15.75" hidden="1" customHeight="1"/>
    <row r="436" ht="15.75" hidden="1" customHeight="1"/>
    <row r="437" ht="15.75" hidden="1" customHeight="1"/>
    <row r="438" ht="15.75" hidden="1" customHeight="1"/>
    <row r="439" ht="15.75" hidden="1" customHeight="1"/>
    <row r="440" ht="15.75" hidden="1" customHeight="1"/>
    <row r="441" ht="15.75" hidden="1" customHeight="1"/>
    <row r="442" ht="15.75" hidden="1" customHeight="1"/>
    <row r="443" ht="15.75" hidden="1" customHeight="1"/>
    <row r="444" ht="15.75" hidden="1" customHeight="1"/>
    <row r="445" ht="15.75" hidden="1" customHeight="1"/>
    <row r="446" ht="15.75" hidden="1" customHeight="1"/>
    <row r="447" ht="15.75" hidden="1" customHeight="1"/>
    <row r="448" ht="15.75" hidden="1" customHeight="1"/>
    <row r="449" ht="15.75" hidden="1" customHeight="1"/>
    <row r="450" ht="15.75" hidden="1" customHeight="1"/>
    <row r="451" ht="15.75" hidden="1" customHeight="1"/>
    <row r="452" ht="15.75" hidden="1" customHeight="1"/>
    <row r="453" ht="15.75" hidden="1" customHeight="1"/>
    <row r="454" ht="15.75" hidden="1" customHeight="1"/>
    <row r="455" ht="15.75" hidden="1" customHeight="1"/>
    <row r="456" ht="15.75" hidden="1" customHeight="1"/>
    <row r="457" ht="15.75" hidden="1" customHeight="1"/>
    <row r="458" ht="15.75" hidden="1" customHeight="1"/>
    <row r="459" ht="15.75" hidden="1" customHeight="1"/>
    <row r="460" ht="15.75" hidden="1" customHeight="1"/>
    <row r="461" ht="15.75" hidden="1" customHeight="1"/>
    <row r="462" ht="15.75" hidden="1" customHeight="1"/>
    <row r="463" ht="15.75" hidden="1" customHeight="1"/>
    <row r="464" ht="15.75" hidden="1" customHeight="1"/>
    <row r="465" ht="15.75" hidden="1" customHeight="1"/>
    <row r="466" ht="15.75" hidden="1" customHeight="1"/>
    <row r="467" ht="15.75" hidden="1" customHeight="1"/>
    <row r="468" ht="15.75" hidden="1" customHeight="1"/>
    <row r="469" ht="15.75" hidden="1" customHeight="1"/>
    <row r="470" ht="15.75" hidden="1" customHeight="1"/>
    <row r="471" ht="15.75" hidden="1" customHeight="1"/>
    <row r="472" ht="15.75" hidden="1" customHeight="1"/>
    <row r="473" ht="15.75" hidden="1" customHeight="1"/>
    <row r="474" ht="15.75" hidden="1" customHeight="1"/>
    <row r="475" ht="15.75" hidden="1" customHeight="1"/>
    <row r="476" ht="15.75" hidden="1" customHeight="1"/>
    <row r="477" ht="15.75" hidden="1" customHeight="1"/>
    <row r="478" ht="15.75" hidden="1" customHeight="1"/>
    <row r="479" ht="15.75" hidden="1" customHeight="1"/>
    <row r="480" ht="15.75" hidden="1" customHeight="1"/>
    <row r="481" ht="15.75" hidden="1" customHeight="1"/>
    <row r="482" ht="15.75" hidden="1" customHeight="1"/>
    <row r="483" ht="15.75" hidden="1" customHeight="1"/>
    <row r="484" ht="15.75" hidden="1" customHeight="1"/>
    <row r="485" ht="15.75" hidden="1" customHeight="1"/>
    <row r="486" ht="15.75" hidden="1" customHeight="1"/>
    <row r="487" ht="15.75" hidden="1" customHeight="1"/>
    <row r="488" ht="15.75" hidden="1" customHeight="1"/>
    <row r="489" ht="15.75" hidden="1" customHeight="1"/>
    <row r="490" ht="15.75" hidden="1" customHeight="1"/>
    <row r="491" ht="15.75" hidden="1" customHeight="1"/>
    <row r="492" ht="15.75" hidden="1" customHeight="1"/>
    <row r="493" ht="15.75" hidden="1" customHeight="1"/>
    <row r="494" ht="15.75" hidden="1" customHeight="1"/>
    <row r="495" ht="15.75" hidden="1" customHeight="1"/>
    <row r="496" ht="15.75" hidden="1" customHeight="1"/>
    <row r="497" ht="15.75" hidden="1" customHeight="1"/>
    <row r="498" ht="15.75" hidden="1" customHeight="1"/>
    <row r="499" ht="15.75" hidden="1" customHeight="1"/>
    <row r="500" ht="15.75" hidden="1" customHeight="1"/>
    <row r="501" ht="15.75" hidden="1" customHeight="1"/>
    <row r="502" ht="15.75" hidden="1" customHeight="1"/>
    <row r="503" ht="15.75" hidden="1" customHeight="1"/>
    <row r="504" ht="15.75" hidden="1" customHeight="1"/>
    <row r="505" ht="15.75" hidden="1" customHeight="1"/>
    <row r="506" ht="15.75" hidden="1" customHeight="1"/>
    <row r="507" ht="15.75" hidden="1" customHeight="1"/>
    <row r="508" ht="15.75" hidden="1" customHeight="1"/>
    <row r="509" ht="15.75" hidden="1" customHeight="1"/>
    <row r="510" ht="15.75" hidden="1" customHeight="1"/>
    <row r="511" ht="15.75" hidden="1" customHeight="1"/>
    <row r="512" ht="15.75" hidden="1" customHeight="1"/>
    <row r="513" ht="15.75" hidden="1" customHeight="1"/>
    <row r="514" ht="15.75" hidden="1" customHeight="1"/>
    <row r="515" ht="15.75" hidden="1" customHeight="1"/>
    <row r="516" ht="15.75" hidden="1" customHeight="1"/>
    <row r="517" ht="15.75" hidden="1" customHeight="1"/>
    <row r="518" ht="15.75" hidden="1" customHeight="1"/>
    <row r="519" ht="15.75" hidden="1" customHeight="1"/>
    <row r="520" ht="15.75" hidden="1" customHeight="1"/>
    <row r="521" ht="15.75" hidden="1" customHeight="1"/>
    <row r="522" ht="15.75" hidden="1" customHeight="1"/>
    <row r="523" ht="15.75" hidden="1" customHeight="1"/>
    <row r="524" ht="15.75" hidden="1" customHeight="1"/>
    <row r="525" ht="15.75" hidden="1" customHeight="1"/>
    <row r="526" ht="15.75" hidden="1" customHeight="1"/>
    <row r="527" ht="15.75" hidden="1" customHeight="1"/>
    <row r="528" ht="15.75" hidden="1" customHeight="1"/>
    <row r="529" ht="15.75" hidden="1" customHeight="1"/>
    <row r="530" ht="15.75" hidden="1" customHeight="1"/>
    <row r="531" ht="15.75" hidden="1" customHeight="1"/>
    <row r="532" ht="15.75" hidden="1" customHeight="1"/>
    <row r="533" ht="15.75" hidden="1" customHeight="1"/>
    <row r="534" ht="15.75" hidden="1" customHeight="1"/>
    <row r="535" ht="15.75" hidden="1" customHeight="1"/>
    <row r="536" ht="15.75" hidden="1" customHeight="1"/>
    <row r="537" ht="15.75" hidden="1" customHeight="1"/>
    <row r="538" ht="15.75" hidden="1" customHeight="1"/>
    <row r="539" ht="15.75" hidden="1" customHeight="1"/>
    <row r="540" ht="15.75" hidden="1" customHeight="1"/>
    <row r="541" ht="15.75" hidden="1" customHeight="1"/>
    <row r="542" ht="15.75" hidden="1" customHeight="1"/>
    <row r="543" ht="15.75" hidden="1" customHeight="1"/>
    <row r="544" ht="15.75" hidden="1" customHeight="1"/>
    <row r="545" ht="15.75" hidden="1" customHeight="1"/>
    <row r="546" ht="15.75" hidden="1" customHeight="1"/>
    <row r="547" ht="15.75" hidden="1" customHeight="1"/>
    <row r="548" ht="15.75" hidden="1" customHeight="1"/>
    <row r="549" ht="15.75" hidden="1" customHeight="1"/>
    <row r="550" ht="15.75" hidden="1" customHeight="1"/>
    <row r="551" ht="15.75" hidden="1" customHeight="1"/>
    <row r="552" ht="15.75" hidden="1" customHeight="1"/>
    <row r="553" ht="15.75" hidden="1" customHeight="1"/>
    <row r="554" ht="15.75" hidden="1" customHeight="1"/>
    <row r="555" ht="15.75" hidden="1" customHeight="1"/>
    <row r="556" ht="15.75" hidden="1" customHeight="1"/>
    <row r="557" ht="15.75" hidden="1" customHeight="1"/>
    <row r="558" ht="15.75" hidden="1" customHeight="1"/>
    <row r="559" ht="15.75" hidden="1" customHeight="1"/>
    <row r="560" ht="15.75" hidden="1" customHeight="1"/>
    <row r="561" ht="15.75" hidden="1" customHeight="1"/>
    <row r="562" ht="15.75" hidden="1" customHeight="1"/>
    <row r="563" ht="15.75" hidden="1" customHeight="1"/>
    <row r="564" ht="15.75" hidden="1" customHeight="1"/>
    <row r="565" ht="15.75" hidden="1" customHeight="1"/>
    <row r="566" ht="15.75" hidden="1" customHeight="1"/>
    <row r="567" ht="15.75" hidden="1" customHeight="1"/>
    <row r="568" ht="15.75" hidden="1" customHeight="1"/>
    <row r="569" ht="15.75" hidden="1" customHeight="1"/>
    <row r="570" ht="15.75" hidden="1" customHeight="1"/>
    <row r="571" ht="15.75" hidden="1" customHeight="1"/>
    <row r="572" ht="15.75" hidden="1" customHeight="1"/>
    <row r="573" ht="15.75" hidden="1" customHeight="1"/>
    <row r="574" ht="15.75" hidden="1" customHeight="1"/>
    <row r="575" ht="15.75" hidden="1" customHeight="1"/>
    <row r="576" ht="15.75" hidden="1" customHeight="1"/>
    <row r="577" ht="15.75" hidden="1" customHeight="1"/>
    <row r="578" ht="15.75" hidden="1" customHeight="1"/>
    <row r="579" ht="15.75" hidden="1" customHeight="1"/>
    <row r="580" ht="15.75" hidden="1" customHeight="1"/>
    <row r="581" ht="15.75" hidden="1" customHeight="1"/>
    <row r="582" ht="15.75" hidden="1" customHeight="1"/>
    <row r="583" ht="15.75" hidden="1" customHeight="1"/>
    <row r="584" ht="15.75" hidden="1" customHeight="1"/>
    <row r="585" ht="15.75" hidden="1" customHeight="1"/>
    <row r="586" ht="15.75" hidden="1" customHeight="1"/>
    <row r="587" ht="15.75" hidden="1" customHeight="1"/>
    <row r="588" ht="15.75" hidden="1" customHeight="1"/>
    <row r="589" ht="15.75" hidden="1" customHeight="1"/>
    <row r="590" ht="15.75" hidden="1" customHeight="1"/>
    <row r="591" ht="15.75" hidden="1" customHeight="1"/>
    <row r="592" ht="15.75" hidden="1" customHeight="1"/>
    <row r="593" ht="15.75" hidden="1" customHeight="1"/>
    <row r="594" ht="15.75" hidden="1" customHeight="1"/>
    <row r="595" ht="15.75" hidden="1" customHeight="1"/>
    <row r="596" ht="15.75" hidden="1" customHeight="1"/>
    <row r="597" ht="15.75" hidden="1" customHeight="1"/>
    <row r="598" ht="15.75" hidden="1" customHeight="1"/>
    <row r="599" ht="15.75" hidden="1" customHeight="1"/>
    <row r="600" ht="15.75" hidden="1" customHeight="1"/>
    <row r="601" ht="15.75" hidden="1" customHeight="1"/>
    <row r="602" ht="15.75" hidden="1" customHeight="1"/>
    <row r="603" ht="15.75" hidden="1" customHeight="1"/>
    <row r="604" ht="15.75" hidden="1" customHeight="1"/>
    <row r="605" ht="15.75" hidden="1" customHeight="1"/>
    <row r="606" ht="15.75" hidden="1" customHeight="1"/>
    <row r="607" ht="15.75" hidden="1" customHeight="1"/>
    <row r="608" ht="15.75" hidden="1" customHeight="1"/>
    <row r="609" ht="15.75" hidden="1" customHeight="1"/>
    <row r="610" ht="15.75" hidden="1" customHeight="1"/>
    <row r="611" ht="15.75" hidden="1" customHeight="1"/>
    <row r="612" ht="15.75" hidden="1" customHeight="1"/>
    <row r="613" ht="15.75" hidden="1" customHeight="1"/>
    <row r="614" ht="15.75" hidden="1" customHeight="1"/>
    <row r="615" ht="15.75" hidden="1" customHeight="1"/>
    <row r="616" ht="15.75" hidden="1" customHeight="1"/>
    <row r="617" ht="15.75" hidden="1" customHeight="1"/>
    <row r="618" ht="15.75" hidden="1" customHeight="1"/>
    <row r="619" ht="15.75" hidden="1" customHeight="1"/>
    <row r="620" ht="15.75" hidden="1" customHeight="1"/>
    <row r="621" ht="15.75" hidden="1" customHeight="1"/>
    <row r="622" ht="15.75" hidden="1" customHeight="1"/>
    <row r="623" ht="15.75" hidden="1" customHeight="1"/>
    <row r="624" ht="15.75" hidden="1" customHeight="1"/>
    <row r="625" ht="15.75" hidden="1" customHeight="1"/>
    <row r="626" ht="15.75" hidden="1" customHeight="1"/>
    <row r="627" ht="15.75" hidden="1" customHeight="1"/>
    <row r="628" ht="15.75" hidden="1" customHeight="1"/>
    <row r="629" ht="15.75" hidden="1" customHeight="1"/>
    <row r="630" ht="15.75" hidden="1" customHeight="1"/>
    <row r="631" ht="15.75" hidden="1" customHeight="1"/>
    <row r="632" ht="15.75" hidden="1" customHeight="1"/>
    <row r="633" ht="15.75" hidden="1" customHeight="1"/>
    <row r="634" ht="15.75" hidden="1" customHeight="1"/>
    <row r="635" ht="15.75" hidden="1" customHeight="1"/>
    <row r="636" ht="15.75" hidden="1" customHeight="1"/>
    <row r="637" ht="15.75" hidden="1" customHeight="1"/>
    <row r="638" ht="15.75" hidden="1" customHeight="1"/>
    <row r="639" ht="15.75" hidden="1" customHeight="1"/>
    <row r="640" ht="15.75" hidden="1" customHeight="1"/>
    <row r="641" ht="15.75" hidden="1" customHeight="1"/>
    <row r="642" ht="15.75" hidden="1" customHeight="1"/>
    <row r="643" ht="15.75" hidden="1" customHeight="1"/>
    <row r="644" ht="15.75" hidden="1" customHeight="1"/>
    <row r="645" ht="15.75" hidden="1" customHeight="1"/>
    <row r="646" ht="15.75" hidden="1" customHeight="1"/>
    <row r="647" ht="15.75" hidden="1" customHeight="1"/>
    <row r="648" ht="15.75" hidden="1" customHeight="1"/>
    <row r="649" ht="15.75" hidden="1" customHeight="1"/>
    <row r="650" ht="15.75" hidden="1" customHeight="1"/>
    <row r="651" ht="15.75" hidden="1" customHeight="1"/>
    <row r="652" ht="15.75" hidden="1" customHeight="1"/>
    <row r="653" ht="15.75" hidden="1" customHeight="1"/>
    <row r="654" ht="15.75" hidden="1" customHeight="1"/>
    <row r="655" ht="15.75" hidden="1" customHeight="1"/>
    <row r="656" ht="15.75" hidden="1" customHeight="1"/>
    <row r="657" ht="15.75" hidden="1" customHeight="1"/>
    <row r="658" ht="15.75" hidden="1" customHeight="1"/>
    <row r="659" ht="15.75" hidden="1" customHeight="1"/>
    <row r="660" ht="15.75" hidden="1" customHeight="1"/>
    <row r="661" ht="15.75" hidden="1" customHeight="1"/>
    <row r="662" ht="15.75" hidden="1" customHeight="1"/>
    <row r="663" ht="15.75" hidden="1" customHeight="1"/>
    <row r="664" ht="15.75" hidden="1" customHeight="1"/>
    <row r="665" ht="15.75" hidden="1" customHeight="1"/>
    <row r="666" ht="15.75" hidden="1" customHeight="1"/>
    <row r="667" ht="15.75" hidden="1" customHeight="1"/>
    <row r="668" ht="15.75" hidden="1" customHeight="1"/>
    <row r="669" ht="15.75" hidden="1" customHeight="1"/>
    <row r="670" ht="15.75" hidden="1" customHeight="1"/>
    <row r="671" ht="15.75" hidden="1" customHeight="1"/>
    <row r="672" ht="15.75" hidden="1" customHeight="1"/>
    <row r="673" ht="15.75" hidden="1" customHeight="1"/>
    <row r="674" ht="15.75" hidden="1" customHeight="1"/>
    <row r="675" ht="15.75" hidden="1" customHeight="1"/>
    <row r="676" ht="15.75" hidden="1" customHeight="1"/>
    <row r="677" ht="15.75" hidden="1" customHeight="1"/>
    <row r="678" ht="15.75" hidden="1" customHeight="1"/>
    <row r="679" ht="15.75" hidden="1" customHeight="1"/>
    <row r="680" ht="15.75" hidden="1" customHeight="1"/>
    <row r="681" ht="15.75" hidden="1" customHeight="1"/>
    <row r="682" ht="15.75" hidden="1" customHeight="1"/>
    <row r="683" ht="15.75" hidden="1" customHeight="1"/>
    <row r="684" ht="15.75" hidden="1" customHeight="1"/>
    <row r="685" ht="15.75" hidden="1" customHeight="1"/>
    <row r="686" ht="15.75" hidden="1" customHeight="1"/>
    <row r="687" ht="15.75" hidden="1" customHeight="1"/>
    <row r="688" ht="15.75" hidden="1" customHeight="1"/>
    <row r="689" ht="15.75" hidden="1" customHeight="1"/>
    <row r="690" ht="15.75" hidden="1" customHeight="1"/>
    <row r="691" ht="15.75" hidden="1" customHeight="1"/>
    <row r="692" ht="15.75" hidden="1" customHeight="1"/>
    <row r="693" ht="15.75" hidden="1" customHeight="1"/>
    <row r="694" ht="15.75" hidden="1" customHeight="1"/>
    <row r="695" ht="15.75" hidden="1" customHeight="1"/>
    <row r="696" ht="15.75" hidden="1" customHeight="1"/>
    <row r="697" ht="15.75" hidden="1" customHeight="1"/>
    <row r="698" ht="15.75" hidden="1" customHeight="1"/>
    <row r="699" ht="15.75" hidden="1" customHeight="1"/>
    <row r="700" ht="15.75" hidden="1" customHeight="1"/>
    <row r="701" ht="15.75" hidden="1" customHeight="1"/>
    <row r="702" ht="15.75" hidden="1" customHeight="1"/>
    <row r="703" ht="15.75" hidden="1" customHeight="1"/>
    <row r="704" ht="15.75" hidden="1" customHeight="1"/>
    <row r="705" ht="15.75" hidden="1" customHeight="1"/>
    <row r="706" ht="15.75" hidden="1" customHeight="1"/>
    <row r="707" ht="15.75" hidden="1" customHeight="1"/>
    <row r="708" ht="15.75" hidden="1" customHeight="1"/>
    <row r="709" ht="15.75" hidden="1" customHeight="1"/>
    <row r="710" ht="15.75" hidden="1" customHeight="1"/>
    <row r="711" ht="15.75" hidden="1" customHeight="1"/>
    <row r="712" ht="15.75" hidden="1" customHeight="1"/>
    <row r="713" ht="15.75" hidden="1" customHeight="1"/>
    <row r="714" ht="15.75" hidden="1" customHeight="1"/>
    <row r="715" ht="15.75" hidden="1" customHeight="1"/>
    <row r="716" ht="15.75" hidden="1" customHeight="1"/>
    <row r="717" ht="15.75" hidden="1" customHeight="1"/>
    <row r="718" ht="15.75" hidden="1" customHeight="1"/>
    <row r="719" ht="15.75" hidden="1" customHeight="1"/>
    <row r="720" ht="15.75" hidden="1" customHeight="1"/>
    <row r="721" ht="15.75" hidden="1" customHeight="1"/>
    <row r="722" ht="15.75" hidden="1" customHeight="1"/>
    <row r="723" ht="15.75" hidden="1" customHeight="1"/>
    <row r="724" ht="15.75" hidden="1" customHeight="1"/>
    <row r="725" ht="15.75" hidden="1" customHeight="1"/>
    <row r="726" ht="15.75" hidden="1" customHeight="1"/>
    <row r="727" ht="15.75" hidden="1" customHeight="1"/>
    <row r="728" ht="15.75" hidden="1" customHeight="1"/>
    <row r="729" ht="15.75" hidden="1" customHeight="1"/>
    <row r="730" ht="15.75" hidden="1" customHeight="1"/>
    <row r="731" ht="15.75" hidden="1" customHeight="1"/>
    <row r="732" ht="15.75" hidden="1" customHeight="1"/>
    <row r="733" ht="15.75" hidden="1" customHeight="1"/>
    <row r="734" ht="15.75" hidden="1" customHeight="1"/>
    <row r="735" ht="15.75" hidden="1" customHeight="1"/>
    <row r="736" ht="15.75" hidden="1" customHeight="1"/>
    <row r="737" ht="15.75" hidden="1" customHeight="1"/>
    <row r="738" ht="15.75" hidden="1" customHeight="1"/>
    <row r="739" ht="15.75" hidden="1" customHeight="1"/>
    <row r="740" ht="15.75" hidden="1" customHeight="1"/>
    <row r="741" ht="15.75" hidden="1" customHeight="1"/>
    <row r="742" ht="15.75" hidden="1" customHeight="1"/>
    <row r="743" ht="15.75" hidden="1" customHeight="1"/>
    <row r="744" ht="15.75" hidden="1" customHeight="1"/>
    <row r="745" ht="15.75" hidden="1" customHeight="1"/>
    <row r="746" ht="15.75" hidden="1" customHeight="1"/>
    <row r="747" ht="15.75" hidden="1" customHeight="1"/>
    <row r="748" ht="15.75" hidden="1" customHeight="1"/>
    <row r="749" ht="15.75" hidden="1" customHeight="1"/>
    <row r="750" ht="15.75" hidden="1" customHeight="1"/>
    <row r="751" ht="15.75" hidden="1" customHeight="1"/>
    <row r="752" ht="15.75" hidden="1" customHeight="1"/>
    <row r="753" ht="15.75" hidden="1" customHeight="1"/>
    <row r="754" ht="15.75" hidden="1" customHeight="1"/>
    <row r="755" ht="15.75" hidden="1" customHeight="1"/>
    <row r="756" ht="15.75" hidden="1" customHeight="1"/>
    <row r="757" ht="15.75" hidden="1" customHeight="1"/>
    <row r="758" ht="15.75" hidden="1" customHeight="1"/>
    <row r="759" ht="15.75" hidden="1" customHeight="1"/>
    <row r="760" ht="15.75" hidden="1" customHeight="1"/>
    <row r="761" ht="15.75" hidden="1" customHeight="1"/>
    <row r="762" ht="15.75" hidden="1" customHeight="1"/>
    <row r="763" ht="15.75" hidden="1" customHeight="1"/>
    <row r="764" ht="15.75" hidden="1" customHeight="1"/>
    <row r="765" ht="15.75" hidden="1" customHeight="1"/>
    <row r="766" ht="15.75" hidden="1" customHeight="1"/>
    <row r="767" ht="15.75" hidden="1" customHeight="1"/>
    <row r="768" ht="15.75" hidden="1" customHeight="1"/>
    <row r="769" ht="15.75" hidden="1" customHeight="1"/>
    <row r="770" ht="15.75" hidden="1" customHeight="1"/>
    <row r="771" ht="15.75" hidden="1" customHeight="1"/>
    <row r="772" ht="15.75" hidden="1" customHeight="1"/>
    <row r="773" ht="15.75" hidden="1" customHeight="1"/>
    <row r="774" ht="15.75" hidden="1" customHeight="1"/>
    <row r="775" ht="15.75" hidden="1" customHeight="1"/>
    <row r="776" ht="15.75" hidden="1" customHeight="1"/>
    <row r="777" ht="15.75" hidden="1" customHeight="1"/>
    <row r="778" ht="15.75" hidden="1" customHeight="1"/>
    <row r="779" ht="15.75" hidden="1" customHeight="1"/>
    <row r="780" ht="15.75" hidden="1" customHeight="1"/>
    <row r="781" ht="15.75" hidden="1" customHeight="1"/>
    <row r="782" ht="15.75" hidden="1" customHeight="1"/>
    <row r="783" ht="15.75" hidden="1" customHeight="1"/>
    <row r="784" ht="15.75" hidden="1" customHeight="1"/>
    <row r="785" ht="15.75" hidden="1" customHeight="1"/>
    <row r="786" ht="15.75" hidden="1" customHeight="1"/>
    <row r="787" ht="15.75" hidden="1" customHeight="1"/>
    <row r="788" ht="15.75" hidden="1" customHeight="1"/>
    <row r="789" ht="15.75" hidden="1" customHeight="1"/>
    <row r="790" ht="15.75" hidden="1" customHeight="1"/>
    <row r="791" ht="15.75" hidden="1" customHeight="1"/>
    <row r="792" ht="15.75" hidden="1" customHeight="1"/>
    <row r="793" ht="15.75" hidden="1" customHeight="1"/>
    <row r="794" ht="15.75" hidden="1" customHeight="1"/>
    <row r="795" ht="15.75" hidden="1" customHeight="1"/>
    <row r="796" ht="15.75" hidden="1" customHeight="1"/>
    <row r="797" ht="15.75" hidden="1" customHeight="1"/>
    <row r="798" ht="15.75" hidden="1" customHeight="1"/>
    <row r="799" ht="15.75" hidden="1" customHeight="1"/>
    <row r="800" ht="15.75" hidden="1" customHeight="1"/>
    <row r="801" ht="15.75" hidden="1" customHeight="1"/>
    <row r="802" ht="15.75" hidden="1" customHeight="1"/>
    <row r="803" ht="15.75" hidden="1" customHeight="1"/>
    <row r="804" ht="15.75" hidden="1" customHeight="1"/>
    <row r="805" ht="15.75" hidden="1" customHeight="1"/>
    <row r="806" ht="15.75" hidden="1" customHeight="1"/>
    <row r="807" ht="15.75" hidden="1" customHeight="1"/>
    <row r="808" ht="15.75" hidden="1" customHeight="1"/>
    <row r="809" ht="15.75" hidden="1" customHeight="1"/>
    <row r="810" ht="15.75" hidden="1" customHeight="1"/>
    <row r="811" ht="15.75" hidden="1" customHeight="1"/>
    <row r="812" ht="15.75" hidden="1" customHeight="1"/>
    <row r="813" ht="15.75" hidden="1" customHeight="1"/>
    <row r="814" ht="15.75" hidden="1" customHeight="1"/>
    <row r="815" ht="15.75" hidden="1" customHeight="1"/>
    <row r="816" ht="15.75" hidden="1" customHeight="1"/>
    <row r="817" ht="15.75" hidden="1" customHeight="1"/>
    <row r="818" ht="15.75" hidden="1" customHeight="1"/>
    <row r="819" ht="15.75" hidden="1" customHeight="1"/>
    <row r="820" ht="15.75" hidden="1" customHeight="1"/>
    <row r="821" ht="15.75" hidden="1" customHeight="1"/>
    <row r="822" ht="15.75" hidden="1" customHeight="1"/>
    <row r="823" ht="15.75" hidden="1" customHeight="1"/>
    <row r="824" ht="15.75" hidden="1" customHeight="1"/>
    <row r="825" ht="15.75" hidden="1" customHeight="1"/>
    <row r="826" ht="15.75" hidden="1" customHeight="1"/>
    <row r="827" ht="15.75" hidden="1" customHeight="1"/>
    <row r="828" ht="15.75" hidden="1" customHeight="1"/>
    <row r="829" ht="15.75" hidden="1" customHeight="1"/>
    <row r="830" ht="15.75" hidden="1" customHeight="1"/>
    <row r="831" ht="15.75" hidden="1" customHeight="1"/>
    <row r="832" ht="15.75" hidden="1" customHeight="1"/>
    <row r="833" ht="15.75" hidden="1" customHeight="1"/>
    <row r="834" ht="15.75" hidden="1" customHeight="1"/>
    <row r="835" ht="15.75" hidden="1" customHeight="1"/>
    <row r="836" ht="15.75" hidden="1" customHeight="1"/>
    <row r="837" ht="15.75" hidden="1" customHeight="1"/>
    <row r="838" ht="15.75" hidden="1" customHeight="1"/>
    <row r="839" ht="15.75" hidden="1" customHeight="1"/>
    <row r="840" ht="15.75" hidden="1" customHeight="1"/>
    <row r="841" ht="15.75" hidden="1" customHeight="1"/>
    <row r="842" ht="15.75" hidden="1" customHeight="1"/>
    <row r="843" ht="15.75" hidden="1" customHeight="1"/>
    <row r="844" ht="15.75" hidden="1" customHeight="1"/>
    <row r="845" ht="15.75" hidden="1" customHeight="1"/>
    <row r="846" ht="15.75" hidden="1" customHeight="1"/>
    <row r="847" ht="15.75" hidden="1" customHeight="1"/>
    <row r="848" ht="15.75" hidden="1" customHeight="1"/>
    <row r="849" ht="15.75" hidden="1" customHeight="1"/>
    <row r="850" ht="15.75" hidden="1" customHeight="1"/>
    <row r="851" ht="15.75" hidden="1" customHeight="1"/>
    <row r="852" ht="15.75" hidden="1" customHeight="1"/>
    <row r="853" ht="15.75" hidden="1" customHeight="1"/>
    <row r="854" ht="15.75" hidden="1" customHeight="1"/>
    <row r="855" ht="15.75" hidden="1" customHeight="1"/>
    <row r="856" ht="15.75" hidden="1" customHeight="1"/>
    <row r="857" ht="15.75" hidden="1" customHeight="1"/>
    <row r="858" ht="15.75" hidden="1" customHeight="1"/>
    <row r="859" ht="15.75" hidden="1" customHeight="1"/>
    <row r="860" ht="15.75" hidden="1" customHeight="1"/>
    <row r="861" ht="15.75" hidden="1" customHeight="1"/>
    <row r="862" ht="15.75" hidden="1" customHeight="1"/>
    <row r="863" ht="15.75" hidden="1" customHeight="1"/>
    <row r="864" ht="15.75" hidden="1" customHeight="1"/>
    <row r="865" ht="15.75" hidden="1" customHeight="1"/>
    <row r="866" ht="15.75" hidden="1" customHeight="1"/>
    <row r="867" ht="15.75" hidden="1" customHeight="1"/>
    <row r="868" ht="15.75" hidden="1" customHeight="1"/>
    <row r="869" ht="15.75" hidden="1" customHeight="1"/>
    <row r="870" ht="15.75" hidden="1" customHeight="1"/>
    <row r="871" ht="15.75" hidden="1" customHeight="1"/>
    <row r="872" ht="15.75" hidden="1" customHeight="1"/>
    <row r="873" ht="15.75" hidden="1" customHeight="1"/>
    <row r="874" ht="15.75" hidden="1" customHeight="1"/>
    <row r="875" ht="15.75" hidden="1" customHeight="1"/>
    <row r="876" ht="15.75" hidden="1" customHeight="1"/>
    <row r="877" ht="15.75" hidden="1" customHeight="1"/>
    <row r="878" ht="15.75" hidden="1" customHeight="1"/>
    <row r="879" ht="15.75" hidden="1" customHeight="1"/>
    <row r="880" ht="15.75" hidden="1" customHeight="1"/>
    <row r="881" ht="15.75" hidden="1" customHeight="1"/>
    <row r="882" ht="15.75" hidden="1" customHeight="1"/>
    <row r="883" ht="15.75" hidden="1" customHeight="1"/>
    <row r="884" ht="15.75" hidden="1" customHeight="1"/>
    <row r="885" ht="15.75" hidden="1" customHeight="1"/>
    <row r="886" ht="15.75" hidden="1" customHeight="1"/>
    <row r="887" ht="15.75" hidden="1" customHeight="1"/>
    <row r="888" ht="15.75" hidden="1" customHeight="1"/>
    <row r="889" ht="15.75" hidden="1" customHeight="1"/>
    <row r="890" ht="15.75" hidden="1" customHeight="1"/>
    <row r="891" ht="15.75" hidden="1" customHeight="1"/>
    <row r="892" ht="15.75" hidden="1" customHeight="1"/>
    <row r="893" ht="15.75" hidden="1" customHeight="1"/>
    <row r="894" ht="15.75" hidden="1" customHeight="1"/>
    <row r="895" ht="15.75" hidden="1" customHeight="1"/>
    <row r="896" ht="15.75" hidden="1" customHeight="1"/>
    <row r="897" ht="15.75" hidden="1" customHeight="1"/>
    <row r="898" ht="15.75" hidden="1" customHeight="1"/>
    <row r="899" ht="15.75" hidden="1" customHeight="1"/>
    <row r="900" ht="15.75" hidden="1" customHeight="1"/>
    <row r="901" ht="15.75" hidden="1" customHeight="1"/>
    <row r="902" ht="15.75" hidden="1" customHeight="1"/>
    <row r="903" ht="15.75" hidden="1" customHeight="1"/>
    <row r="904" ht="15.75" hidden="1" customHeight="1"/>
    <row r="905" ht="15.75" hidden="1" customHeight="1"/>
    <row r="906" ht="15.75" hidden="1" customHeight="1"/>
    <row r="907" ht="15.75" hidden="1" customHeight="1"/>
    <row r="908" ht="15.75" hidden="1" customHeight="1"/>
    <row r="909" ht="15.75" hidden="1" customHeight="1"/>
    <row r="910" ht="15.75" hidden="1" customHeight="1"/>
    <row r="911" ht="15.75" hidden="1" customHeight="1"/>
    <row r="912" ht="15.75" hidden="1" customHeight="1"/>
    <row r="913" ht="15.75" hidden="1" customHeight="1"/>
    <row r="914" ht="15.75" hidden="1" customHeight="1"/>
    <row r="915" ht="15.75" hidden="1" customHeight="1"/>
    <row r="916" ht="15.75" hidden="1" customHeight="1"/>
    <row r="917" ht="15.75" hidden="1" customHeight="1"/>
    <row r="918" ht="15.75" hidden="1" customHeight="1"/>
    <row r="919" ht="15.75" hidden="1" customHeight="1"/>
    <row r="920" ht="15.75" hidden="1" customHeight="1"/>
    <row r="921" ht="15.75" hidden="1" customHeight="1"/>
    <row r="922" ht="15.75" hidden="1" customHeight="1"/>
    <row r="923" ht="15.75" hidden="1" customHeight="1"/>
    <row r="924" ht="15.75" hidden="1" customHeight="1"/>
    <row r="925" ht="15.75" hidden="1" customHeight="1"/>
    <row r="926" ht="15.75" hidden="1" customHeight="1"/>
    <row r="927" ht="15.75" hidden="1" customHeight="1"/>
    <row r="928" ht="15.75" hidden="1" customHeight="1"/>
    <row r="929" ht="15.75" hidden="1" customHeight="1"/>
    <row r="930" ht="15.75" hidden="1" customHeight="1"/>
    <row r="931" ht="15.75" hidden="1" customHeight="1"/>
    <row r="932" ht="15.75" hidden="1" customHeight="1"/>
    <row r="933" ht="15.75" hidden="1" customHeight="1"/>
    <row r="934" ht="15.75" hidden="1" customHeight="1"/>
    <row r="935" ht="15.75" hidden="1" customHeight="1"/>
    <row r="936" ht="15.75" hidden="1" customHeight="1"/>
    <row r="937" ht="15.75" hidden="1" customHeight="1"/>
    <row r="938" ht="15.75" hidden="1" customHeight="1"/>
    <row r="939" ht="15.75" hidden="1" customHeight="1"/>
    <row r="940" ht="15.75" hidden="1" customHeight="1"/>
    <row r="941" ht="15.75" hidden="1" customHeight="1"/>
    <row r="942" ht="15.75" hidden="1" customHeight="1"/>
    <row r="943" ht="15.75" hidden="1" customHeight="1"/>
    <row r="944" ht="15.75" hidden="1" customHeight="1"/>
    <row r="945" ht="15.75" hidden="1" customHeight="1"/>
    <row r="946" ht="15.75" hidden="1" customHeight="1"/>
    <row r="947" ht="15.75" hidden="1" customHeight="1"/>
    <row r="948" ht="15.75" hidden="1" customHeight="1"/>
    <row r="949" ht="15.75" hidden="1" customHeight="1"/>
    <row r="950" ht="15.75" hidden="1" customHeight="1"/>
    <row r="951" ht="15.75" hidden="1" customHeight="1"/>
    <row r="952" ht="15.75" hidden="1" customHeight="1"/>
    <row r="953" ht="15.75" hidden="1" customHeight="1"/>
    <row r="954" ht="15.75" hidden="1" customHeight="1"/>
    <row r="955" ht="15.75" hidden="1" customHeight="1"/>
    <row r="956" ht="15.75" hidden="1" customHeight="1"/>
    <row r="957" ht="15.75" hidden="1" customHeight="1"/>
    <row r="958" ht="15.75" hidden="1" customHeight="1"/>
    <row r="959" ht="15.75" hidden="1" customHeight="1"/>
    <row r="960" ht="15.75" hidden="1" customHeight="1"/>
    <row r="961" ht="15.75" hidden="1" customHeight="1"/>
    <row r="962" ht="15.75" hidden="1" customHeight="1"/>
    <row r="963" ht="15.75" hidden="1" customHeight="1"/>
    <row r="964" ht="15.75" hidden="1" customHeight="1"/>
    <row r="965" ht="15.75" hidden="1" customHeight="1"/>
    <row r="966" ht="15.75" hidden="1" customHeight="1"/>
    <row r="967" ht="15.75" hidden="1" customHeight="1"/>
    <row r="968" ht="15.75" hidden="1" customHeight="1"/>
    <row r="969" ht="15.75" hidden="1" customHeight="1"/>
    <row r="970" ht="15.75" hidden="1" customHeight="1"/>
    <row r="971" ht="15.75" hidden="1" customHeight="1"/>
    <row r="972" ht="15.75" hidden="1" customHeight="1"/>
    <row r="973" ht="15.75" hidden="1" customHeight="1"/>
    <row r="974" ht="15.75" hidden="1" customHeight="1"/>
    <row r="975" ht="15.75" hidden="1" customHeight="1"/>
    <row r="976" ht="15.75" hidden="1" customHeight="1"/>
    <row r="977" ht="15.75" hidden="1" customHeight="1"/>
    <row r="978" ht="15.75" hidden="1" customHeight="1"/>
    <row r="979" ht="15.75" hidden="1" customHeight="1"/>
    <row r="980" ht="15.75" hidden="1" customHeight="1"/>
    <row r="981" ht="15.75" hidden="1" customHeight="1"/>
    <row r="982" ht="15.75" hidden="1" customHeight="1"/>
    <row r="983" ht="15.75" hidden="1" customHeight="1"/>
    <row r="984" ht="15.75" hidden="1" customHeight="1"/>
    <row r="985" ht="15.75" hidden="1" customHeight="1"/>
    <row r="986" ht="15.75" hidden="1" customHeight="1"/>
    <row r="987" ht="15.75" hidden="1" customHeight="1"/>
    <row r="988" ht="15.75" hidden="1" customHeight="1"/>
    <row r="989" ht="15.75" hidden="1" customHeight="1"/>
    <row r="990" ht="15.75" hidden="1" customHeight="1"/>
    <row r="991" ht="15.75" hidden="1" customHeight="1"/>
    <row r="992" ht="15.75" hidden="1" customHeight="1"/>
    <row r="993" ht="15.75" hidden="1" customHeight="1"/>
    <row r="994" ht="15.75" hidden="1" customHeight="1"/>
    <row r="995" ht="15.75" hidden="1" customHeight="1"/>
    <row r="996" ht="15.75" hidden="1" customHeight="1"/>
    <row r="997" ht="15.75" hidden="1" customHeight="1"/>
    <row r="998" ht="15.75" hidden="1" customHeight="1"/>
    <row r="999" ht="15.75" hidden="1" customHeight="1"/>
    <row r="1000" ht="15.75" hidden="1" customHeight="1"/>
    <row r="1001" ht="15.75" hidden="1" customHeight="1"/>
    <row r="1002" ht="15.75" hidden="1" customHeight="1"/>
    <row r="1003" ht="15.75" hidden="1" customHeight="1"/>
    <row r="1004" ht="15.75" hidden="1" customHeight="1"/>
    <row r="1005" ht="15.75" hidden="1" customHeight="1"/>
    <row r="1006" ht="15.75" hidden="1" customHeight="1"/>
    <row r="1007" ht="15.75" hidden="1" customHeight="1"/>
    <row r="1008" ht="15.75" hidden="1" customHeight="1"/>
    <row r="1009" ht="15.75" hidden="1" customHeight="1"/>
    <row r="1010" ht="15.75" hidden="1" customHeight="1"/>
    <row r="1011" ht="15.75" hidden="1" customHeight="1"/>
    <row r="1012" ht="15.75" hidden="1" customHeight="1"/>
    <row r="1013" ht="15.75" hidden="1" customHeight="1"/>
    <row r="1014" ht="15.75" hidden="1" customHeight="1"/>
    <row r="1015" ht="15.75" hidden="1" customHeight="1"/>
    <row r="1016" ht="15.75" hidden="1" customHeight="1"/>
    <row r="1017" ht="15.75" hidden="1" customHeight="1"/>
    <row r="1018" ht="15.75" hidden="1" customHeight="1"/>
    <row r="1019" ht="15.75" hidden="1" customHeight="1"/>
    <row r="1020" ht="15.75" hidden="1" customHeight="1"/>
    <row r="1021" ht="15.75" hidden="1" customHeight="1"/>
    <row r="1022" ht="15.75" hidden="1" customHeight="1"/>
  </sheetData>
  <sheetProtection algorithmName="SHA-512" hashValue="frwbVutkn7BiZv4oWpbhEx+Tq7Csotf9xzD3s3blhUyuw+8W6mSdKwoZo84y4p6vvYDyWucUsnNNQ67h3DQZhQ==" saltValue="DmBcTeIS93RN2Lb46QGqYw==" spinCount="100000" sheet="1" objects="1" scenarios="1"/>
  <mergeCells count="6">
    <mergeCell ref="B89:N89"/>
    <mergeCell ref="B2:N2"/>
    <mergeCell ref="B36:N36"/>
    <mergeCell ref="B35:N35"/>
    <mergeCell ref="C4:C34"/>
    <mergeCell ref="C37:C88"/>
  </mergeCells>
  <hyperlinks>
    <hyperlink ref="B4" location="INTRO!A1" display="GAME INTRODUCTION" xr:uid="{00000000-0004-0000-0000-000000000000}"/>
    <hyperlink ref="B6" location="HELP!A1" display="HELP" xr:uid="{00000000-0004-0000-0000-000001000000}"/>
    <hyperlink ref="B8" location="a!A1" display="PLAYER (RETAILER) ONE INPUT" xr:uid="{00000000-0004-0000-0000-000002000000}"/>
    <hyperlink ref="B10" location="'1r'!A1" display="PLAYER ONE REPORTS" xr:uid="{00000000-0004-0000-0000-000003000000}"/>
    <hyperlink ref="B12" location="e!A1" display="PLAYER (RETAILER) TWO INPUT" xr:uid="{00000000-0004-0000-0000-000004000000}"/>
    <hyperlink ref="B14" location="'2r'!A1" display="PLAYER TWO REPORTS" xr:uid="{00000000-0004-0000-0000-000005000000}"/>
    <hyperlink ref="B16" location="SUMMARY!A1" display="SUMMARY OF GAME RESULTS" xr:uid="{00000000-0004-0000-0000-000006000000}"/>
    <hyperlink ref="B18" location="Demand!A1" display="CHANGE DEMANDS FOR ALL PERIODS HERE" xr:uid="{00000000-0004-0000-0000-000007000000}"/>
    <hyperlink ref="B20" location="inputs!A1" display="VIEW INPUTS OF ALL PLAYERS AND PERIODS" xr:uid="{00000000-0004-0000-0000-000008000000}"/>
    <hyperlink ref="B22" location="r0!A1" display="SAMPLE REPORT (PAST PERIODS)" xr:uid="{00000000-0004-0000-0000-000009000000}"/>
    <hyperlink ref="B24" location="'1'!A1" display="VIEW CALCULATIONS - PLAYER ONE" xr:uid="{00000000-0004-0000-0000-00000A000000}"/>
    <hyperlink ref="B26" location="'R1'!A1" display="VIEW ESTIMATES OF PLAYER 1 REPORTS" xr:uid="{00000000-0004-0000-0000-00000B000000}"/>
    <hyperlink ref="B28" location="'2'!A1" display="VIEW CALCULATIONS - PLAYER ONE" xr:uid="{00000000-0004-0000-0000-00000C000000}"/>
    <hyperlink ref="B30" location="'R2'!A1" display="VIEW ESTIMATES OF PLAYER 1 REPORTS" xr:uid="{00000000-0004-0000-0000-00000D000000}"/>
    <hyperlink ref="B41" location="b!A1" display="PLAYER (WHOLESALER) ONE INPUT" xr:uid="{00000000-0004-0000-0000-00000E000000}"/>
    <hyperlink ref="B43" location="'1w'!A1" display="PLAYER ONE REPORTS" xr:uid="{00000000-0004-0000-0000-00000F000000}"/>
    <hyperlink ref="B45" location="g!A1" display="PLAYER (RETAILER) TWO INPUT" xr:uid="{00000000-0004-0000-0000-000010000000}"/>
    <hyperlink ref="B47" location="'2w'!A1" display="PLAYER TWO REPORTS" xr:uid="{00000000-0004-0000-0000-000011000000}"/>
    <hyperlink ref="B49" location="w0!A1" display="SAMPLE REPORT (PAST PERIODS)" xr:uid="{00000000-0004-0000-0000-000012000000}"/>
    <hyperlink ref="B55" location="'c'!A1" display="PLAYER  ONE INPUT" xr:uid="{00000000-0004-0000-0000-000013000000}"/>
    <hyperlink ref="B57" location="'1d'!A1" display="PLAYER ONE REPORTS" xr:uid="{00000000-0004-0000-0000-000014000000}"/>
    <hyperlink ref="B59" location="'c'!A1" display="PLAYER  TWO INPUT" xr:uid="{00000000-0004-0000-0000-000015000000}"/>
    <hyperlink ref="B61" location="'2d'!A1" display="PLAYER TWO REPORTS" xr:uid="{00000000-0004-0000-0000-000016000000}"/>
    <hyperlink ref="B63" location="d0!A1" display="SAMPLE REPORT (PAST PERIODS)" xr:uid="{00000000-0004-0000-0000-000017000000}"/>
    <hyperlink ref="B73" location="d!A1" display="PLAYER  ONE INPUT" xr:uid="{00000000-0004-0000-0000-000018000000}"/>
    <hyperlink ref="B75" location="'1f'!A1" display="PLAYER ONE REPORTS" xr:uid="{00000000-0004-0000-0000-000019000000}"/>
    <hyperlink ref="B77" location="h!A1" display="PLAYER  TWO INPUT" xr:uid="{00000000-0004-0000-0000-00001A000000}"/>
    <hyperlink ref="B79" location="'2f'!A1" display="PLAYER TWO REPORTS" xr:uid="{00000000-0004-0000-0000-00001B000000}"/>
    <hyperlink ref="B81" location="f0!A1" display="SAMPLE REPORT (PAST PERIODS)" xr:uid="{00000000-0004-0000-0000-00001C000000}"/>
  </hyperlink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C1000"/>
  <sheetViews>
    <sheetView view="pageBreakPreview" topLeftCell="B14" zoomScale="70" zoomScaleNormal="100" zoomScaleSheetLayoutView="70" workbookViewId="0">
      <selection activeCell="B11" sqref="B11"/>
    </sheetView>
  </sheetViews>
  <sheetFormatPr defaultColWidth="0" defaultRowHeight="0" customHeight="1" zeroHeight="1"/>
  <cols>
    <col min="1" max="1" width="1.36328125" customWidth="1"/>
    <col min="2" max="2" width="108.453125" customWidth="1"/>
    <col min="3" max="3" width="1.08984375" style="411" customWidth="1"/>
    <col min="4" max="4" width="1.90625" style="411" customWidth="1"/>
    <col min="5" max="5" width="34.90625" customWidth="1"/>
    <col min="6" max="6" width="11.6328125" customWidth="1"/>
    <col min="7" max="7" width="1.6328125" customWidth="1"/>
    <col min="8" max="8" width="11.54296875" customWidth="1"/>
    <col min="9" max="9" width="11.6328125" customWidth="1"/>
    <col min="10" max="10" width="14.36328125" customWidth="1"/>
    <col min="11" max="11" width="0.81640625" customWidth="1"/>
    <col min="12" max="12" width="2.6328125" customWidth="1"/>
    <col min="13" max="29" width="8.54296875" hidden="1" customWidth="1"/>
    <col min="30" max="16384" width="11.1796875" hidden="1"/>
  </cols>
  <sheetData>
    <row r="1" spans="1:28" ht="9" customHeight="1" thickBot="1">
      <c r="A1" s="436"/>
      <c r="B1" s="436"/>
      <c r="C1" s="436"/>
      <c r="D1" s="436"/>
      <c r="E1" s="436"/>
      <c r="F1" s="436"/>
      <c r="G1" s="436"/>
      <c r="H1" s="436"/>
      <c r="I1" s="436"/>
      <c r="J1" s="436"/>
      <c r="K1" s="439"/>
      <c r="L1" s="45"/>
      <c r="M1" s="45"/>
      <c r="N1" s="45"/>
      <c r="O1" s="45"/>
      <c r="P1" s="45"/>
      <c r="Q1" s="45"/>
      <c r="R1" s="45"/>
      <c r="S1" s="45"/>
      <c r="T1" s="45"/>
      <c r="U1" s="45"/>
      <c r="V1" s="45"/>
      <c r="W1" s="45"/>
      <c r="X1" s="45"/>
      <c r="Y1" s="45"/>
      <c r="Z1" s="45"/>
      <c r="AA1" s="45"/>
      <c r="AB1" s="45"/>
    </row>
    <row r="2" spans="1:28" ht="16.2" thickBot="1">
      <c r="A2" s="436"/>
      <c r="B2" s="733" t="s">
        <v>443</v>
      </c>
      <c r="C2" s="734"/>
      <c r="D2" s="734"/>
      <c r="E2" s="734"/>
      <c r="F2" s="404" t="s">
        <v>379</v>
      </c>
      <c r="G2" s="411"/>
      <c r="H2" s="437"/>
      <c r="I2" s="436"/>
      <c r="J2" s="436"/>
      <c r="K2" s="439"/>
      <c r="L2" s="45"/>
      <c r="M2" s="45"/>
      <c r="N2" s="45"/>
      <c r="O2" s="45"/>
      <c r="P2" s="45"/>
      <c r="Q2" s="45"/>
      <c r="R2" s="45"/>
      <c r="S2" s="45"/>
      <c r="T2" s="45"/>
      <c r="U2" s="45"/>
      <c r="V2" s="45"/>
      <c r="W2" s="45"/>
      <c r="X2" s="45"/>
      <c r="Y2" s="45"/>
      <c r="Z2" s="45"/>
      <c r="AA2" s="45"/>
      <c r="AB2" s="45"/>
    </row>
    <row r="3" spans="1:28" ht="7.5" customHeight="1" thickBot="1">
      <c r="A3" s="436"/>
      <c r="B3" s="440"/>
      <c r="C3" s="437"/>
      <c r="D3" s="437"/>
      <c r="E3" s="437"/>
      <c r="F3" s="441"/>
      <c r="G3" s="437"/>
      <c r="H3" s="437"/>
      <c r="I3" s="436"/>
      <c r="J3" s="436"/>
      <c r="K3" s="439"/>
      <c r="L3" s="45"/>
      <c r="M3" s="45"/>
      <c r="N3" s="45"/>
      <c r="O3" s="45"/>
      <c r="P3" s="45"/>
      <c r="Q3" s="45"/>
      <c r="R3" s="45"/>
      <c r="S3" s="45"/>
      <c r="T3" s="45"/>
      <c r="U3" s="45"/>
      <c r="V3" s="45"/>
      <c r="W3" s="45"/>
      <c r="X3" s="45"/>
      <c r="Y3" s="45"/>
      <c r="Z3" s="45"/>
      <c r="AA3" s="45"/>
      <c r="AB3" s="45"/>
    </row>
    <row r="4" spans="1:28" ht="16.2" thickBot="1">
      <c r="A4" s="436"/>
      <c r="B4" s="443" t="s">
        <v>58</v>
      </c>
      <c r="C4" s="437"/>
      <c r="D4" s="437"/>
      <c r="E4" s="735" t="s">
        <v>444</v>
      </c>
      <c r="F4" s="736"/>
      <c r="G4" s="736"/>
      <c r="H4" s="736"/>
      <c r="I4" s="736"/>
      <c r="J4" s="737"/>
      <c r="K4" s="439"/>
      <c r="L4" s="45"/>
      <c r="M4" s="45"/>
      <c r="N4" s="45"/>
      <c r="O4" s="45"/>
      <c r="P4" s="45"/>
      <c r="Q4" s="45"/>
      <c r="R4" s="45"/>
      <c r="S4" s="45"/>
      <c r="T4" s="45"/>
      <c r="U4" s="45"/>
      <c r="V4" s="45"/>
      <c r="W4" s="45"/>
      <c r="X4" s="45"/>
      <c r="Y4" s="45"/>
      <c r="Z4" s="45"/>
      <c r="AA4" s="45"/>
      <c r="AB4" s="45"/>
    </row>
    <row r="5" spans="1:28" ht="66" customHeight="1" thickBot="1">
      <c r="A5" s="436"/>
      <c r="B5" s="428" t="s">
        <v>438</v>
      </c>
      <c r="C5" s="437"/>
      <c r="D5" s="437"/>
      <c r="E5" s="467" t="s">
        <v>417</v>
      </c>
      <c r="F5" s="468" t="s">
        <v>59</v>
      </c>
      <c r="G5" s="469"/>
      <c r="H5" s="470" t="s">
        <v>60</v>
      </c>
      <c r="I5" s="470" t="s">
        <v>61</v>
      </c>
      <c r="J5" s="470" t="s">
        <v>471</v>
      </c>
      <c r="K5" s="439"/>
      <c r="L5" s="45"/>
      <c r="M5" s="45"/>
      <c r="N5" s="45"/>
      <c r="O5" s="45"/>
      <c r="P5" s="45"/>
      <c r="Q5" s="45"/>
      <c r="R5" s="45"/>
      <c r="S5" s="45"/>
      <c r="T5" s="45"/>
      <c r="U5" s="45"/>
      <c r="V5" s="45"/>
      <c r="W5" s="45"/>
      <c r="X5" s="45"/>
      <c r="Y5" s="45"/>
      <c r="Z5" s="45"/>
      <c r="AA5" s="45"/>
      <c r="AB5" s="45"/>
    </row>
    <row r="6" spans="1:28" ht="15">
      <c r="A6" s="436"/>
      <c r="B6" s="429"/>
      <c r="C6" s="437"/>
      <c r="D6" s="437"/>
      <c r="E6" s="471" t="s">
        <v>63</v>
      </c>
      <c r="F6" s="472">
        <v>2000</v>
      </c>
      <c r="G6" s="473"/>
      <c r="H6" s="472">
        <v>1000</v>
      </c>
      <c r="I6" s="474">
        <v>500</v>
      </c>
      <c r="J6" s="475">
        <v>250</v>
      </c>
      <c r="K6" s="439"/>
      <c r="L6" s="45"/>
      <c r="M6" s="45"/>
      <c r="N6" s="45"/>
      <c r="O6" s="45"/>
      <c r="P6" s="45"/>
      <c r="Q6" s="45"/>
      <c r="R6" s="45"/>
      <c r="S6" s="45"/>
      <c r="T6" s="45"/>
      <c r="U6" s="45"/>
      <c r="V6" s="45"/>
      <c r="W6" s="45"/>
      <c r="X6" s="45"/>
      <c r="Y6" s="45"/>
      <c r="Z6" s="45"/>
      <c r="AA6" s="45"/>
      <c r="AB6" s="45"/>
    </row>
    <row r="7" spans="1:28" ht="15.6">
      <c r="A7" s="436"/>
      <c r="B7" s="444" t="s">
        <v>426</v>
      </c>
      <c r="C7" s="437"/>
      <c r="D7" s="437"/>
      <c r="E7" s="476" t="s">
        <v>64</v>
      </c>
      <c r="F7" s="583">
        <f>'R1'!A44</f>
        <v>2</v>
      </c>
      <c r="G7" s="584"/>
      <c r="H7" s="583">
        <f>'W1'!C44</f>
        <v>1</v>
      </c>
      <c r="I7" s="585">
        <v>3</v>
      </c>
      <c r="J7" s="586">
        <v>3</v>
      </c>
      <c r="K7" s="439"/>
      <c r="L7" s="45"/>
      <c r="M7" s="45"/>
      <c r="N7" s="45"/>
      <c r="O7" s="45"/>
      <c r="P7" s="45"/>
      <c r="Q7" s="45"/>
      <c r="R7" s="45"/>
      <c r="S7" s="45"/>
      <c r="T7" s="45"/>
      <c r="U7" s="45"/>
      <c r="V7" s="45"/>
      <c r="W7" s="45"/>
      <c r="X7" s="45"/>
      <c r="Y7" s="45"/>
      <c r="Z7" s="45"/>
      <c r="AA7" s="45"/>
      <c r="AB7" s="45"/>
    </row>
    <row r="8" spans="1:28" ht="76.5" customHeight="1">
      <c r="A8" s="436"/>
      <c r="B8" s="428" t="s">
        <v>445</v>
      </c>
      <c r="C8" s="437"/>
      <c r="D8" s="437"/>
      <c r="E8" s="476" t="s">
        <v>65</v>
      </c>
      <c r="F8" s="477">
        <f>'R1'!A45</f>
        <v>0.1</v>
      </c>
      <c r="G8" s="478"/>
      <c r="H8" s="477">
        <f>'W1'!C45</f>
        <v>0.1</v>
      </c>
      <c r="I8" s="479">
        <v>0.05</v>
      </c>
      <c r="J8" s="480">
        <v>0.05</v>
      </c>
      <c r="K8" s="439"/>
      <c r="L8" s="45"/>
      <c r="M8" s="45"/>
      <c r="N8" s="45"/>
      <c r="O8" s="45"/>
      <c r="P8" s="45"/>
      <c r="Q8" s="45"/>
      <c r="R8" s="45"/>
      <c r="S8" s="45"/>
      <c r="T8" s="45"/>
      <c r="U8" s="45"/>
      <c r="V8" s="45"/>
      <c r="W8" s="45"/>
      <c r="X8" s="45"/>
      <c r="Y8" s="45"/>
      <c r="Z8" s="45"/>
      <c r="AA8" s="45"/>
      <c r="AB8" s="45"/>
    </row>
    <row r="9" spans="1:28" ht="15">
      <c r="A9" s="436"/>
      <c r="B9" s="429"/>
      <c r="C9" s="437"/>
      <c r="D9" s="437"/>
      <c r="E9" s="476" t="s">
        <v>66</v>
      </c>
      <c r="F9" s="477">
        <f>'R1'!A46</f>
        <v>3</v>
      </c>
      <c r="G9" s="478"/>
      <c r="H9" s="477">
        <f>'W1'!C46</f>
        <v>1</v>
      </c>
      <c r="I9" s="479">
        <v>2</v>
      </c>
      <c r="J9" s="480">
        <v>2</v>
      </c>
      <c r="K9" s="439"/>
      <c r="L9" s="45"/>
      <c r="M9" s="45"/>
      <c r="N9" s="45"/>
      <c r="O9" s="45"/>
      <c r="P9" s="45"/>
      <c r="Q9" s="45"/>
      <c r="R9" s="45"/>
      <c r="S9" s="45"/>
      <c r="T9" s="45"/>
      <c r="U9" s="45"/>
      <c r="V9" s="45"/>
      <c r="W9" s="45"/>
      <c r="X9" s="45"/>
      <c r="Y9" s="45"/>
      <c r="Z9" s="45"/>
      <c r="AA9" s="45"/>
      <c r="AB9" s="45"/>
    </row>
    <row r="10" spans="1:28" ht="15.6">
      <c r="A10" s="436"/>
      <c r="B10" s="444" t="s">
        <v>348</v>
      </c>
      <c r="C10" s="437"/>
      <c r="D10" s="437"/>
      <c r="E10" s="476" t="s">
        <v>67</v>
      </c>
      <c r="F10" s="477">
        <f>'R1'!A47</f>
        <v>2000</v>
      </c>
      <c r="G10" s="478"/>
      <c r="H10" s="477">
        <f>'W1'!C47</f>
        <v>1000</v>
      </c>
      <c r="I10" s="479">
        <v>2000</v>
      </c>
      <c r="J10" s="480">
        <v>2000</v>
      </c>
      <c r="K10" s="439"/>
      <c r="L10" s="45"/>
      <c r="M10" s="45"/>
      <c r="N10" s="45"/>
      <c r="O10" s="45"/>
      <c r="P10" s="45"/>
      <c r="Q10" s="45"/>
      <c r="R10" s="45"/>
      <c r="S10" s="45"/>
      <c r="T10" s="45"/>
      <c r="U10" s="45"/>
      <c r="V10" s="45"/>
      <c r="W10" s="45"/>
      <c r="X10" s="45"/>
      <c r="Y10" s="45"/>
      <c r="Z10" s="45"/>
      <c r="AA10" s="45"/>
      <c r="AB10" s="45"/>
    </row>
    <row r="11" spans="1:28" ht="103.5" customHeight="1">
      <c r="A11" s="436"/>
      <c r="B11" s="428" t="s">
        <v>446</v>
      </c>
      <c r="C11" s="437"/>
      <c r="D11" s="437"/>
      <c r="E11" s="476" t="s">
        <v>68</v>
      </c>
      <c r="F11" s="477">
        <f>'R1'!A48</f>
        <v>4000</v>
      </c>
      <c r="G11" s="478"/>
      <c r="H11" s="477">
        <f>'W1'!C48</f>
        <v>2000</v>
      </c>
      <c r="I11" s="479">
        <v>4000</v>
      </c>
      <c r="J11" s="480">
        <v>4000</v>
      </c>
      <c r="K11" s="439"/>
      <c r="L11" s="45"/>
      <c r="M11" s="45"/>
      <c r="N11" s="45"/>
      <c r="O11" s="45"/>
      <c r="P11" s="45"/>
      <c r="Q11" s="45"/>
      <c r="R11" s="45"/>
      <c r="S11" s="45"/>
      <c r="T11" s="45"/>
      <c r="U11" s="45"/>
      <c r="V11" s="45"/>
      <c r="W11" s="45"/>
      <c r="X11" s="45"/>
      <c r="Y11" s="45"/>
      <c r="Z11" s="45"/>
      <c r="AA11" s="45"/>
      <c r="AB11" s="45"/>
    </row>
    <row r="12" spans="1:28" ht="15">
      <c r="A12" s="436"/>
      <c r="B12" s="429"/>
      <c r="C12" s="437"/>
      <c r="D12" s="437"/>
      <c r="E12" s="476" t="s">
        <v>69</v>
      </c>
      <c r="F12" s="477">
        <f>'R1'!A49</f>
        <v>5</v>
      </c>
      <c r="G12" s="478"/>
      <c r="H12" s="477">
        <f>'W1'!C49</f>
        <v>5</v>
      </c>
      <c r="I12" s="479">
        <v>5</v>
      </c>
      <c r="J12" s="480">
        <v>5</v>
      </c>
      <c r="K12" s="439"/>
      <c r="L12" s="45"/>
      <c r="M12" s="45"/>
      <c r="N12" s="45"/>
      <c r="O12" s="45"/>
      <c r="P12" s="45"/>
      <c r="Q12" s="45"/>
      <c r="R12" s="45"/>
      <c r="S12" s="45"/>
      <c r="T12" s="45"/>
      <c r="U12" s="45"/>
      <c r="V12" s="45"/>
      <c r="W12" s="45"/>
      <c r="X12" s="45"/>
      <c r="Y12" s="45"/>
      <c r="Z12" s="45"/>
      <c r="AA12" s="45"/>
      <c r="AB12" s="45"/>
    </row>
    <row r="13" spans="1:28" ht="15.6">
      <c r="A13" s="436"/>
      <c r="B13" s="444" t="s">
        <v>435</v>
      </c>
      <c r="C13" s="437"/>
      <c r="D13" s="437"/>
      <c r="E13" s="476" t="s">
        <v>427</v>
      </c>
      <c r="F13" s="477">
        <f>'1'!B5</f>
        <v>70</v>
      </c>
      <c r="G13" s="478"/>
      <c r="H13" s="477"/>
      <c r="I13" s="479"/>
      <c r="J13" s="480"/>
      <c r="K13" s="439"/>
      <c r="L13" s="45"/>
      <c r="M13" s="45"/>
      <c r="N13" s="45"/>
      <c r="O13" s="45"/>
      <c r="P13" s="45"/>
      <c r="Q13" s="45"/>
      <c r="R13" s="45"/>
      <c r="S13" s="45"/>
      <c r="T13" s="45"/>
      <c r="U13" s="45"/>
      <c r="V13" s="45"/>
      <c r="W13" s="45"/>
      <c r="X13" s="45"/>
      <c r="Y13" s="45"/>
      <c r="Z13" s="45"/>
      <c r="AA13" s="45"/>
      <c r="AB13" s="45"/>
    </row>
    <row r="14" spans="1:28" ht="87" customHeight="1">
      <c r="A14" s="436"/>
      <c r="B14" s="428" t="s">
        <v>439</v>
      </c>
      <c r="C14" s="437"/>
      <c r="D14" s="437"/>
      <c r="E14" s="577" t="s">
        <v>468</v>
      </c>
      <c r="F14" s="583">
        <f>'1'!B4</f>
        <v>100</v>
      </c>
      <c r="G14" s="584"/>
      <c r="H14" s="583">
        <f>'1'!D4</f>
        <v>70</v>
      </c>
      <c r="I14" s="585">
        <f>'1'!F4</f>
        <v>45</v>
      </c>
      <c r="J14" s="586">
        <f>'1'!H4</f>
        <v>22</v>
      </c>
      <c r="K14" s="439"/>
      <c r="L14" s="45"/>
      <c r="M14" s="45"/>
      <c r="N14" s="45"/>
      <c r="O14" s="45"/>
      <c r="P14" s="45"/>
      <c r="Q14" s="45"/>
      <c r="R14" s="45"/>
      <c r="S14" s="45"/>
      <c r="T14" s="45"/>
      <c r="U14" s="45"/>
      <c r="V14" s="45"/>
      <c r="W14" s="45"/>
      <c r="X14" s="45"/>
      <c r="Y14" s="45"/>
      <c r="Z14" s="45"/>
      <c r="AA14" s="45"/>
      <c r="AB14" s="45"/>
    </row>
    <row r="15" spans="1:28" ht="15">
      <c r="A15" s="436"/>
      <c r="B15" s="429"/>
      <c r="C15" s="437"/>
      <c r="D15" s="437"/>
      <c r="E15" s="476" t="s">
        <v>71</v>
      </c>
      <c r="F15" s="477">
        <f>'R1'!A65</f>
        <v>0.2</v>
      </c>
      <c r="G15" s="478"/>
      <c r="H15" s="477">
        <f>'W1'!C65</f>
        <v>0.2</v>
      </c>
      <c r="I15" s="479">
        <v>0.2</v>
      </c>
      <c r="J15" s="480">
        <v>0.2</v>
      </c>
      <c r="K15" s="439"/>
      <c r="L15" s="45"/>
      <c r="M15" s="45"/>
      <c r="N15" s="45"/>
      <c r="O15" s="45"/>
      <c r="P15" s="45"/>
      <c r="Q15" s="45"/>
      <c r="R15" s="45"/>
      <c r="S15" s="45"/>
      <c r="T15" s="45"/>
      <c r="U15" s="45"/>
      <c r="V15" s="45"/>
      <c r="W15" s="45"/>
      <c r="X15" s="45"/>
      <c r="Y15" s="45"/>
      <c r="Z15" s="45"/>
      <c r="AA15" s="45"/>
      <c r="AB15" s="45"/>
    </row>
    <row r="16" spans="1:28" ht="15.6">
      <c r="A16" s="436"/>
      <c r="B16" s="444" t="s">
        <v>436</v>
      </c>
      <c r="C16" s="437"/>
      <c r="D16" s="437"/>
      <c r="E16" s="476" t="s">
        <v>72</v>
      </c>
      <c r="F16" s="477">
        <f>'R1'!A66</f>
        <v>1</v>
      </c>
      <c r="G16" s="478"/>
      <c r="H16" s="477">
        <f>'W1'!C66</f>
        <v>1</v>
      </c>
      <c r="I16" s="479">
        <v>1</v>
      </c>
      <c r="J16" s="480">
        <v>1</v>
      </c>
      <c r="K16" s="439"/>
      <c r="L16" s="45"/>
      <c r="M16" s="45"/>
      <c r="N16" s="45"/>
      <c r="O16" s="45"/>
      <c r="P16" s="45"/>
      <c r="Q16" s="45"/>
      <c r="R16" s="45"/>
      <c r="S16" s="45"/>
      <c r="T16" s="45"/>
      <c r="U16" s="45"/>
      <c r="V16" s="45"/>
      <c r="W16" s="45"/>
      <c r="X16" s="45"/>
      <c r="Y16" s="45"/>
      <c r="Z16" s="45"/>
      <c r="AA16" s="45"/>
      <c r="AB16" s="45"/>
    </row>
    <row r="17" spans="1:28" ht="55.5" customHeight="1">
      <c r="A17" s="436"/>
      <c r="B17" s="428" t="s">
        <v>440</v>
      </c>
      <c r="C17" s="437"/>
      <c r="D17" s="437"/>
      <c r="E17" s="476"/>
      <c r="F17" s="477"/>
      <c r="G17" s="478"/>
      <c r="H17" s="477"/>
      <c r="I17" s="479"/>
      <c r="J17" s="480"/>
      <c r="K17" s="439"/>
      <c r="L17" s="45"/>
      <c r="M17" s="45"/>
      <c r="N17" s="45"/>
      <c r="O17" s="45"/>
      <c r="P17" s="45"/>
      <c r="Q17" s="45"/>
      <c r="R17" s="45"/>
      <c r="S17" s="45"/>
      <c r="T17" s="45"/>
      <c r="U17" s="45"/>
      <c r="V17" s="45"/>
      <c r="W17" s="45"/>
      <c r="X17" s="45"/>
      <c r="Y17" s="45"/>
      <c r="Z17" s="45"/>
      <c r="AA17" s="45"/>
      <c r="AB17" s="45"/>
    </row>
    <row r="18" spans="1:28" ht="17.25" customHeight="1">
      <c r="A18" s="436"/>
      <c r="B18" s="429"/>
      <c r="C18" s="437"/>
      <c r="D18" s="437"/>
      <c r="E18" s="476" t="s">
        <v>432</v>
      </c>
      <c r="F18" s="477">
        <f>'R1'!A62</f>
        <v>1</v>
      </c>
      <c r="G18" s="478"/>
      <c r="H18" s="477"/>
      <c r="I18" s="479"/>
      <c r="J18" s="480"/>
      <c r="K18" s="439"/>
      <c r="L18" s="45"/>
      <c r="M18" s="45"/>
      <c r="N18" s="45"/>
      <c r="O18" s="45"/>
      <c r="P18" s="45"/>
      <c r="Q18" s="45"/>
      <c r="R18" s="45"/>
      <c r="S18" s="45"/>
      <c r="T18" s="45"/>
      <c r="U18" s="45"/>
      <c r="V18" s="45"/>
      <c r="W18" s="45"/>
      <c r="X18" s="45"/>
      <c r="Y18" s="45"/>
      <c r="Z18" s="45"/>
      <c r="AA18" s="45"/>
      <c r="AB18" s="45"/>
    </row>
    <row r="19" spans="1:28" ht="15.6">
      <c r="A19" s="436"/>
      <c r="B19" s="444" t="s">
        <v>73</v>
      </c>
      <c r="C19" s="437"/>
      <c r="D19" s="437"/>
      <c r="E19" s="476" t="s">
        <v>401</v>
      </c>
      <c r="F19" s="477">
        <f>'R1'!A76</f>
        <v>2</v>
      </c>
      <c r="G19" s="478"/>
      <c r="H19" s="477">
        <f>'W1'!C76</f>
        <v>1</v>
      </c>
      <c r="I19" s="479">
        <v>1</v>
      </c>
      <c r="J19" s="480">
        <v>1</v>
      </c>
      <c r="K19" s="439"/>
      <c r="L19" s="45"/>
      <c r="M19" s="45"/>
      <c r="N19" s="45"/>
      <c r="O19" s="45"/>
      <c r="P19" s="45"/>
      <c r="Q19" s="45"/>
      <c r="R19" s="45"/>
      <c r="S19" s="45"/>
      <c r="T19" s="45"/>
      <c r="U19" s="45"/>
      <c r="V19" s="45"/>
      <c r="W19" s="45"/>
      <c r="X19" s="45"/>
      <c r="Y19" s="45"/>
      <c r="Z19" s="45"/>
      <c r="AA19" s="45"/>
      <c r="AB19" s="45"/>
    </row>
    <row r="20" spans="1:28" ht="52.5" customHeight="1">
      <c r="A20" s="436"/>
      <c r="B20" s="428" t="s">
        <v>441</v>
      </c>
      <c r="C20" s="437"/>
      <c r="D20" s="437"/>
      <c r="E20" s="577" t="s">
        <v>474</v>
      </c>
      <c r="F20" s="477">
        <f>'1'!B9</f>
        <v>25000</v>
      </c>
      <c r="G20" s="478"/>
      <c r="H20" s="477">
        <f>'1'!D9</f>
        <v>15000</v>
      </c>
      <c r="I20" s="479">
        <f>'1'!F9</f>
        <v>15000</v>
      </c>
      <c r="J20" s="480">
        <f>'1'!H9</f>
        <v>10000</v>
      </c>
      <c r="K20" s="439"/>
      <c r="L20" s="45"/>
      <c r="M20" s="45"/>
      <c r="N20" s="45"/>
      <c r="O20" s="45"/>
      <c r="P20" s="45"/>
      <c r="Q20" s="45"/>
      <c r="R20" s="45"/>
      <c r="S20" s="45"/>
      <c r="T20" s="45"/>
      <c r="U20" s="45"/>
      <c r="V20" s="45"/>
      <c r="W20" s="45"/>
      <c r="X20" s="45"/>
      <c r="Y20" s="45"/>
      <c r="Z20" s="45"/>
      <c r="AA20" s="45"/>
      <c r="AB20" s="45"/>
    </row>
    <row r="21" spans="1:28" ht="15.75" customHeight="1">
      <c r="A21" s="436"/>
      <c r="B21" s="429"/>
      <c r="C21" s="437"/>
      <c r="D21" s="437"/>
      <c r="E21" s="476" t="s">
        <v>75</v>
      </c>
      <c r="F21" s="477">
        <f>'R1'!A79</f>
        <v>0.1</v>
      </c>
      <c r="G21" s="478"/>
      <c r="H21" s="477">
        <f>'W1'!C79</f>
        <v>0.1</v>
      </c>
      <c r="I21" s="479">
        <v>0.1</v>
      </c>
      <c r="J21" s="480">
        <v>0.1</v>
      </c>
      <c r="K21" s="439"/>
      <c r="L21" s="45"/>
      <c r="M21" s="45"/>
      <c r="N21" s="45"/>
      <c r="O21" s="45"/>
      <c r="P21" s="45"/>
      <c r="Q21" s="45"/>
      <c r="R21" s="45"/>
      <c r="S21" s="45"/>
      <c r="T21" s="45"/>
      <c r="U21" s="45"/>
      <c r="V21" s="45"/>
      <c r="W21" s="45"/>
      <c r="X21" s="45"/>
      <c r="Y21" s="45"/>
      <c r="Z21" s="45"/>
      <c r="AA21" s="45"/>
      <c r="AB21" s="45"/>
    </row>
    <row r="22" spans="1:28" ht="15.75" customHeight="1">
      <c r="A22" s="436"/>
      <c r="B22" s="444" t="s">
        <v>76</v>
      </c>
      <c r="C22" s="437"/>
      <c r="D22" s="437"/>
      <c r="E22" s="476" t="s">
        <v>431</v>
      </c>
      <c r="F22" s="477">
        <f>'R1'!A35</f>
        <v>1000000</v>
      </c>
      <c r="G22" s="478"/>
      <c r="H22" s="477"/>
      <c r="I22" s="479"/>
      <c r="J22" s="480"/>
      <c r="K22" s="439"/>
      <c r="L22" s="45"/>
      <c r="M22" s="45"/>
      <c r="N22" s="45"/>
      <c r="O22" s="45"/>
      <c r="P22" s="45"/>
      <c r="Q22" s="45"/>
      <c r="R22" s="45"/>
      <c r="S22" s="45"/>
      <c r="T22" s="45"/>
      <c r="U22" s="45"/>
      <c r="V22" s="45"/>
      <c r="W22" s="45"/>
      <c r="X22" s="45"/>
      <c r="Y22" s="45"/>
      <c r="Z22" s="45"/>
      <c r="AA22" s="45"/>
      <c r="AB22" s="45"/>
    </row>
    <row r="23" spans="1:28" ht="81" customHeight="1">
      <c r="A23" s="436"/>
      <c r="B23" s="460" t="s">
        <v>442</v>
      </c>
      <c r="C23" s="437"/>
      <c r="D23" s="437"/>
      <c r="E23" s="476" t="s">
        <v>77</v>
      </c>
      <c r="F23" s="477">
        <f>'R1'!A94</f>
        <v>5</v>
      </c>
      <c r="G23" s="478"/>
      <c r="H23" s="477">
        <f>'W1'!C94</f>
        <v>5</v>
      </c>
      <c r="I23" s="479">
        <v>5</v>
      </c>
      <c r="J23" s="480">
        <v>5</v>
      </c>
      <c r="K23" s="439"/>
      <c r="L23" s="45"/>
      <c r="M23" s="45"/>
      <c r="N23" s="45"/>
      <c r="O23" s="45"/>
      <c r="P23" s="45"/>
      <c r="Q23" s="45"/>
      <c r="R23" s="45"/>
      <c r="S23" s="45"/>
      <c r="T23" s="45"/>
      <c r="U23" s="45"/>
      <c r="V23" s="45"/>
      <c r="W23" s="45"/>
      <c r="X23" s="45"/>
      <c r="Y23" s="45"/>
      <c r="Z23" s="45"/>
      <c r="AA23" s="45"/>
      <c r="AB23" s="45"/>
    </row>
    <row r="24" spans="1:28" ht="15.75" customHeight="1">
      <c r="A24" s="436"/>
      <c r="B24" s="429"/>
      <c r="C24" s="437"/>
      <c r="D24" s="437"/>
      <c r="E24" s="476" t="s">
        <v>78</v>
      </c>
      <c r="F24" s="477">
        <f>'R1'!A95</f>
        <v>20</v>
      </c>
      <c r="G24" s="478"/>
      <c r="H24" s="477">
        <f>'W1'!C95</f>
        <v>20</v>
      </c>
      <c r="I24" s="479">
        <v>20</v>
      </c>
      <c r="J24" s="480">
        <v>20</v>
      </c>
      <c r="K24" s="439"/>
      <c r="L24" s="45"/>
      <c r="M24" s="45"/>
      <c r="N24" s="45"/>
      <c r="O24" s="45"/>
      <c r="P24" s="45"/>
      <c r="Q24" s="45"/>
      <c r="R24" s="45"/>
      <c r="S24" s="45"/>
      <c r="T24" s="45"/>
      <c r="U24" s="45"/>
      <c r="V24" s="45"/>
      <c r="W24" s="45"/>
      <c r="X24" s="45"/>
      <c r="Y24" s="45"/>
      <c r="Z24" s="45"/>
      <c r="AA24" s="45"/>
      <c r="AB24" s="45"/>
    </row>
    <row r="25" spans="1:28" ht="15.75" customHeight="1">
      <c r="A25" s="436"/>
      <c r="B25" s="444" t="s">
        <v>79</v>
      </c>
      <c r="C25" s="437"/>
      <c r="D25" s="437"/>
      <c r="E25" s="476" t="s">
        <v>433</v>
      </c>
      <c r="F25" s="477">
        <f>'R1'!A153</f>
        <v>100</v>
      </c>
      <c r="G25" s="478"/>
      <c r="H25" s="477"/>
      <c r="I25" s="479"/>
      <c r="J25" s="480"/>
      <c r="K25" s="439"/>
      <c r="L25" s="45"/>
      <c r="M25" s="45"/>
      <c r="N25" s="45"/>
      <c r="O25" s="45"/>
      <c r="P25" s="45"/>
      <c r="Q25" s="45"/>
      <c r="R25" s="45"/>
      <c r="S25" s="45"/>
      <c r="T25" s="45"/>
      <c r="U25" s="45"/>
      <c r="V25" s="45"/>
      <c r="W25" s="45"/>
      <c r="X25" s="45"/>
      <c r="Y25" s="45"/>
      <c r="Z25" s="45"/>
      <c r="AA25" s="45"/>
      <c r="AB25" s="45"/>
    </row>
    <row r="26" spans="1:28" ht="59.25" customHeight="1">
      <c r="A26" s="436"/>
      <c r="B26" s="460" t="s">
        <v>447</v>
      </c>
      <c r="C26" s="437"/>
      <c r="D26" s="437"/>
      <c r="E26" s="577" t="s">
        <v>467</v>
      </c>
      <c r="F26" s="477">
        <f>'R1'!A105</f>
        <v>0.01</v>
      </c>
      <c r="G26" s="478"/>
      <c r="H26" s="477">
        <f>'W2'!C105</f>
        <v>0.01</v>
      </c>
      <c r="I26" s="479">
        <v>0.01</v>
      </c>
      <c r="J26" s="480">
        <v>0.01</v>
      </c>
      <c r="K26" s="439"/>
      <c r="L26" s="45"/>
      <c r="M26" s="45"/>
      <c r="N26" s="45"/>
      <c r="O26" s="45"/>
      <c r="P26" s="45"/>
      <c r="Q26" s="45"/>
      <c r="R26" s="45"/>
      <c r="S26" s="45"/>
      <c r="T26" s="45"/>
      <c r="U26" s="45"/>
      <c r="V26" s="45"/>
      <c r="W26" s="45"/>
      <c r="X26" s="45"/>
      <c r="Y26" s="45"/>
      <c r="Z26" s="45"/>
      <c r="AA26" s="45"/>
      <c r="AB26" s="45"/>
    </row>
    <row r="27" spans="1:28" ht="15.75" customHeight="1">
      <c r="A27" s="436"/>
      <c r="B27" s="429"/>
      <c r="C27" s="437"/>
      <c r="D27" s="437"/>
      <c r="E27" s="476" t="s">
        <v>434</v>
      </c>
      <c r="F27" s="477">
        <f>'R1'!A34</f>
        <v>40</v>
      </c>
      <c r="G27" s="478"/>
      <c r="H27" s="477"/>
      <c r="I27" s="479"/>
      <c r="J27" s="480"/>
      <c r="K27" s="439"/>
      <c r="L27" s="45"/>
      <c r="M27" s="45"/>
      <c r="N27" s="45"/>
      <c r="O27" s="45"/>
      <c r="P27" s="45"/>
      <c r="Q27" s="45"/>
      <c r="R27" s="45"/>
      <c r="S27" s="45"/>
      <c r="T27" s="45"/>
      <c r="U27" s="45"/>
      <c r="V27" s="45"/>
      <c r="W27" s="45"/>
      <c r="X27" s="45"/>
      <c r="Y27" s="45"/>
      <c r="Z27" s="45"/>
      <c r="AA27" s="45"/>
      <c r="AB27" s="45"/>
    </row>
    <row r="28" spans="1:28" ht="15.75" customHeight="1">
      <c r="A28" s="436"/>
      <c r="B28" s="444" t="s">
        <v>81</v>
      </c>
      <c r="C28" s="437"/>
      <c r="D28" s="437"/>
      <c r="E28" s="476" t="s">
        <v>82</v>
      </c>
      <c r="F28" s="477">
        <f>'R1'!A131</f>
        <v>28480</v>
      </c>
      <c r="G28" s="478"/>
      <c r="H28" s="477">
        <f>'W1'!C131</f>
        <v>24980</v>
      </c>
      <c r="I28" s="479"/>
      <c r="J28" s="480"/>
      <c r="K28" s="439"/>
      <c r="L28" s="45"/>
      <c r="M28" s="45"/>
      <c r="N28" s="45"/>
      <c r="O28" s="45"/>
      <c r="P28" s="45"/>
      <c r="Q28" s="45"/>
      <c r="R28" s="45"/>
      <c r="S28" s="45"/>
      <c r="T28" s="45"/>
      <c r="U28" s="45"/>
      <c r="V28" s="45"/>
      <c r="W28" s="45"/>
      <c r="X28" s="45"/>
      <c r="Y28" s="45"/>
      <c r="Z28" s="45"/>
      <c r="AA28" s="45"/>
      <c r="AB28" s="45"/>
    </row>
    <row r="29" spans="1:28" ht="51" customHeight="1" thickBot="1">
      <c r="A29" s="436"/>
      <c r="B29" s="430" t="s">
        <v>448</v>
      </c>
      <c r="C29" s="437"/>
      <c r="D29" s="437"/>
      <c r="E29" s="476" t="s">
        <v>83</v>
      </c>
      <c r="F29" s="477">
        <f>'R1'!A132</f>
        <v>100</v>
      </c>
      <c r="G29" s="478"/>
      <c r="H29" s="477">
        <f>'W1'!C132</f>
        <v>100</v>
      </c>
      <c r="I29" s="479">
        <v>100</v>
      </c>
      <c r="J29" s="480">
        <v>100</v>
      </c>
      <c r="K29" s="439"/>
      <c r="L29" s="45"/>
      <c r="M29" s="45"/>
      <c r="N29" s="45"/>
      <c r="O29" s="45"/>
      <c r="P29" s="45"/>
      <c r="Q29" s="45"/>
      <c r="R29" s="45"/>
      <c r="S29" s="45"/>
      <c r="T29" s="45"/>
      <c r="U29" s="45"/>
      <c r="V29" s="45"/>
      <c r="W29" s="45"/>
      <c r="X29" s="45"/>
      <c r="Y29" s="45"/>
      <c r="Z29" s="45"/>
      <c r="AA29" s="45"/>
      <c r="AB29" s="45"/>
    </row>
    <row r="30" spans="1:28" ht="15.75" customHeight="1">
      <c r="A30" s="436"/>
      <c r="B30" s="304"/>
      <c r="C30" s="437"/>
      <c r="D30" s="437"/>
      <c r="E30" s="476" t="s">
        <v>428</v>
      </c>
      <c r="F30" s="477">
        <f>'R1'!A52</f>
        <v>10</v>
      </c>
      <c r="G30" s="478"/>
      <c r="H30" s="477"/>
      <c r="I30" s="479"/>
      <c r="J30" s="480"/>
      <c r="K30" s="439"/>
      <c r="L30" s="45"/>
      <c r="M30" s="45"/>
      <c r="N30" s="45"/>
      <c r="O30" s="45"/>
      <c r="P30" s="45"/>
      <c r="Q30" s="45"/>
      <c r="R30" s="45"/>
      <c r="S30" s="45"/>
      <c r="T30" s="45"/>
      <c r="U30" s="45"/>
      <c r="V30" s="45"/>
      <c r="W30" s="45"/>
      <c r="X30" s="45"/>
      <c r="Y30" s="45"/>
      <c r="Z30" s="45"/>
      <c r="AA30" s="45"/>
      <c r="AB30" s="45"/>
    </row>
    <row r="31" spans="1:28" ht="15.75" customHeight="1">
      <c r="A31" s="436"/>
      <c r="B31" s="304"/>
      <c r="C31" s="437"/>
      <c r="D31" s="437"/>
      <c r="E31" s="433" t="s">
        <v>84</v>
      </c>
      <c r="F31" s="477">
        <f>'R1'!A157</f>
        <v>140</v>
      </c>
      <c r="G31" s="478"/>
      <c r="H31" s="477">
        <f>'W1'!C157</f>
        <v>140</v>
      </c>
      <c r="I31" s="479">
        <v>140</v>
      </c>
      <c r="J31" s="480">
        <v>140</v>
      </c>
      <c r="K31" s="439"/>
      <c r="L31" s="45"/>
      <c r="M31" s="45"/>
      <c r="N31" s="45"/>
      <c r="O31" s="45"/>
      <c r="P31" s="45"/>
      <c r="Q31" s="45"/>
      <c r="R31" s="45"/>
      <c r="S31" s="45"/>
      <c r="T31" s="45"/>
      <c r="U31" s="45"/>
      <c r="V31" s="45"/>
      <c r="W31" s="45"/>
      <c r="X31" s="45"/>
      <c r="Y31" s="45"/>
      <c r="Z31" s="45"/>
      <c r="AA31" s="45"/>
      <c r="AB31" s="45"/>
    </row>
    <row r="32" spans="1:28" ht="15.75" customHeight="1">
      <c r="A32" s="436"/>
      <c r="B32" s="304"/>
      <c r="C32" s="437"/>
      <c r="D32" s="437"/>
      <c r="E32" s="433" t="s">
        <v>85</v>
      </c>
      <c r="F32" s="477">
        <f>'R1'!A158</f>
        <v>10</v>
      </c>
      <c r="G32" s="478"/>
      <c r="H32" s="477">
        <f>'W1'!C158</f>
        <v>9.9</v>
      </c>
      <c r="I32" s="479">
        <v>20</v>
      </c>
      <c r="J32" s="480">
        <v>20</v>
      </c>
      <c r="K32" s="439"/>
      <c r="L32" s="45"/>
      <c r="M32" s="45"/>
      <c r="N32" s="45"/>
      <c r="O32" s="45"/>
      <c r="P32" s="45"/>
      <c r="Q32" s="45"/>
      <c r="R32" s="45"/>
      <c r="S32" s="45"/>
      <c r="T32" s="45"/>
      <c r="U32" s="45"/>
      <c r="V32" s="45"/>
      <c r="W32" s="45"/>
      <c r="X32" s="45"/>
      <c r="Y32" s="45"/>
      <c r="Z32" s="45"/>
      <c r="AA32" s="45"/>
      <c r="AB32" s="45"/>
    </row>
    <row r="33" spans="1:28" ht="15.75" customHeight="1">
      <c r="A33" s="436"/>
      <c r="B33" s="304"/>
      <c r="C33" s="437"/>
      <c r="D33" s="437"/>
      <c r="E33" s="433" t="s">
        <v>86</v>
      </c>
      <c r="F33" s="477">
        <f>'R1'!A159</f>
        <v>1400</v>
      </c>
      <c r="G33" s="478"/>
      <c r="H33" s="477">
        <f>'W1'!C159</f>
        <v>1372</v>
      </c>
      <c r="I33" s="479">
        <v>1120</v>
      </c>
      <c r="J33" s="480">
        <v>700</v>
      </c>
      <c r="K33" s="439"/>
      <c r="L33" s="45"/>
      <c r="M33" s="45"/>
      <c r="N33" s="45"/>
      <c r="O33" s="45"/>
      <c r="P33" s="45"/>
      <c r="Q33" s="45"/>
      <c r="R33" s="45"/>
      <c r="S33" s="45"/>
      <c r="T33" s="45"/>
      <c r="U33" s="45"/>
      <c r="V33" s="45"/>
      <c r="W33" s="45"/>
      <c r="X33" s="45"/>
      <c r="Y33" s="45"/>
      <c r="Z33" s="45"/>
      <c r="AA33" s="45"/>
      <c r="AB33" s="45"/>
    </row>
    <row r="34" spans="1:28" ht="15.75" customHeight="1">
      <c r="A34" s="436"/>
      <c r="B34" s="304"/>
      <c r="C34" s="437"/>
      <c r="D34" s="437"/>
      <c r="E34" s="576" t="s">
        <v>466</v>
      </c>
      <c r="F34" s="477">
        <f>'R1'!A160</f>
        <v>14000</v>
      </c>
      <c r="G34" s="478"/>
      <c r="H34" s="477">
        <f>'W1'!C160</f>
        <v>13582.800000000001</v>
      </c>
      <c r="I34" s="479">
        <v>22400</v>
      </c>
      <c r="J34" s="480">
        <v>14000</v>
      </c>
      <c r="K34" s="439"/>
      <c r="L34" s="45"/>
      <c r="M34" s="45"/>
      <c r="N34" s="45"/>
      <c r="O34" s="45"/>
      <c r="P34" s="45"/>
      <c r="Q34" s="45"/>
      <c r="R34" s="45"/>
      <c r="S34" s="45"/>
      <c r="T34" s="45"/>
      <c r="U34" s="45"/>
      <c r="V34" s="45"/>
      <c r="W34" s="45"/>
      <c r="X34" s="45"/>
      <c r="Y34" s="45"/>
      <c r="Z34" s="45"/>
      <c r="AA34" s="45"/>
      <c r="AB34" s="45"/>
    </row>
    <row r="35" spans="1:28" ht="15.75" customHeight="1" thickBot="1">
      <c r="A35" s="436"/>
      <c r="B35" s="305"/>
      <c r="C35" s="438"/>
      <c r="D35" s="438"/>
      <c r="E35" s="434"/>
      <c r="F35" s="435"/>
      <c r="G35" s="442"/>
      <c r="H35" s="431"/>
      <c r="I35" s="432"/>
      <c r="J35" s="306"/>
      <c r="K35" s="439"/>
      <c r="L35" s="45"/>
      <c r="M35" s="45"/>
      <c r="N35" s="45"/>
      <c r="O35" s="45"/>
      <c r="P35" s="45"/>
      <c r="Q35" s="45"/>
      <c r="R35" s="45"/>
      <c r="S35" s="45"/>
      <c r="T35" s="45"/>
      <c r="U35" s="45"/>
      <c r="V35" s="45"/>
      <c r="W35" s="45"/>
      <c r="X35" s="45"/>
      <c r="Y35" s="45"/>
      <c r="Z35" s="45"/>
      <c r="AA35" s="45"/>
      <c r="AB35" s="45"/>
    </row>
    <row r="36" spans="1:28" ht="6" customHeight="1">
      <c r="A36" s="439"/>
      <c r="B36" s="439"/>
      <c r="C36" s="439"/>
      <c r="D36" s="439"/>
      <c r="E36" s="439"/>
      <c r="F36" s="439"/>
      <c r="G36" s="439"/>
      <c r="H36" s="439"/>
      <c r="I36" s="439"/>
      <c r="J36" s="439"/>
      <c r="K36" s="439"/>
      <c r="L36" s="45"/>
      <c r="M36" s="45"/>
      <c r="N36" s="45"/>
      <c r="O36" s="45"/>
      <c r="P36" s="45"/>
      <c r="Q36" s="45"/>
      <c r="R36" s="45"/>
      <c r="S36" s="45"/>
      <c r="T36" s="45"/>
      <c r="U36" s="45"/>
      <c r="V36" s="45"/>
      <c r="W36" s="45"/>
      <c r="X36" s="45"/>
      <c r="Y36" s="45"/>
      <c r="Z36" s="45"/>
      <c r="AA36" s="45"/>
      <c r="AB36" s="45"/>
    </row>
    <row r="37" spans="1:28" ht="15.75" hidden="1" customHeight="1">
      <c r="A37" s="45"/>
      <c r="B37" s="45"/>
      <c r="C37" s="439"/>
      <c r="D37" s="439"/>
      <c r="E37" s="45"/>
      <c r="F37" s="45"/>
      <c r="G37" s="45"/>
      <c r="H37" s="45"/>
      <c r="I37" s="45"/>
      <c r="J37" s="45"/>
      <c r="K37" s="45"/>
      <c r="L37" s="45"/>
      <c r="M37" s="45"/>
      <c r="N37" s="45"/>
      <c r="O37" s="45"/>
      <c r="P37" s="45"/>
      <c r="Q37" s="45"/>
      <c r="R37" s="45"/>
      <c r="S37" s="45"/>
      <c r="T37" s="45"/>
      <c r="U37" s="45"/>
      <c r="V37" s="45"/>
      <c r="W37" s="45"/>
      <c r="X37" s="45"/>
      <c r="Y37" s="45"/>
      <c r="Z37" s="45"/>
      <c r="AA37" s="45"/>
      <c r="AB37" s="45"/>
    </row>
    <row r="38" spans="1:28" ht="15.75" hidden="1" customHeight="1">
      <c r="A38" s="45"/>
      <c r="B38" s="45"/>
      <c r="C38" s="439"/>
      <c r="D38" s="439"/>
      <c r="E38" s="45"/>
      <c r="F38" s="45"/>
      <c r="G38" s="45"/>
      <c r="H38" s="45"/>
      <c r="I38" s="45"/>
      <c r="J38" s="45"/>
      <c r="K38" s="45"/>
      <c r="L38" s="45"/>
      <c r="M38" s="45"/>
      <c r="N38" s="45"/>
      <c r="O38" s="45"/>
      <c r="P38" s="45"/>
      <c r="Q38" s="45"/>
      <c r="R38" s="45"/>
      <c r="S38" s="45"/>
      <c r="T38" s="45"/>
      <c r="U38" s="45"/>
      <c r="V38" s="45"/>
      <c r="W38" s="45"/>
      <c r="X38" s="45"/>
      <c r="Y38" s="45"/>
      <c r="Z38" s="45"/>
      <c r="AA38" s="45"/>
      <c r="AB38" s="45"/>
    </row>
    <row r="39" spans="1:28" ht="15.75" hidden="1" customHeight="1">
      <c r="A39" s="45"/>
      <c r="B39" s="45"/>
      <c r="C39" s="439"/>
      <c r="D39" s="439"/>
      <c r="E39" s="45"/>
      <c r="F39" s="45"/>
      <c r="G39" s="45"/>
      <c r="H39" s="45"/>
      <c r="I39" s="45"/>
      <c r="J39" s="45"/>
      <c r="K39" s="45"/>
      <c r="L39" s="45"/>
      <c r="M39" s="45"/>
      <c r="N39" s="45"/>
      <c r="O39" s="45"/>
      <c r="P39" s="45"/>
      <c r="Q39" s="45"/>
      <c r="R39" s="45"/>
      <c r="S39" s="45"/>
      <c r="T39" s="45"/>
      <c r="U39" s="45"/>
      <c r="V39" s="45"/>
      <c r="W39" s="45"/>
      <c r="X39" s="45"/>
      <c r="Y39" s="45"/>
      <c r="Z39" s="45"/>
      <c r="AA39" s="45"/>
      <c r="AB39" s="45"/>
    </row>
    <row r="40" spans="1:28" ht="15.75" hidden="1" customHeight="1">
      <c r="A40" s="45"/>
      <c r="B40" s="45"/>
      <c r="C40" s="439"/>
      <c r="D40" s="439"/>
      <c r="E40" s="45"/>
      <c r="F40" s="45"/>
      <c r="G40" s="45"/>
      <c r="H40" s="45"/>
      <c r="I40" s="45"/>
      <c r="J40" s="45"/>
      <c r="K40" s="45"/>
      <c r="L40" s="45"/>
      <c r="M40" s="45"/>
      <c r="N40" s="45"/>
      <c r="O40" s="45"/>
      <c r="P40" s="45"/>
      <c r="Q40" s="45"/>
      <c r="R40" s="45"/>
      <c r="S40" s="45"/>
      <c r="T40" s="45"/>
      <c r="U40" s="45"/>
      <c r="V40" s="45"/>
      <c r="W40" s="45"/>
      <c r="X40" s="45"/>
      <c r="Y40" s="45"/>
      <c r="Z40" s="45"/>
      <c r="AA40" s="45"/>
      <c r="AB40" s="45"/>
    </row>
    <row r="41" spans="1:28" ht="15.75" hidden="1" customHeight="1">
      <c r="A41" s="45"/>
      <c r="B41" s="45"/>
      <c r="C41" s="439"/>
      <c r="D41" s="439"/>
      <c r="E41" s="45"/>
      <c r="F41" s="45"/>
      <c r="G41" s="45"/>
      <c r="H41" s="45"/>
      <c r="I41" s="45"/>
      <c r="J41" s="45"/>
      <c r="K41" s="45"/>
      <c r="L41" s="45"/>
      <c r="M41" s="45"/>
      <c r="N41" s="45"/>
      <c r="O41" s="45"/>
      <c r="P41" s="45"/>
      <c r="Q41" s="45"/>
      <c r="R41" s="45"/>
      <c r="S41" s="45"/>
      <c r="T41" s="45"/>
      <c r="U41" s="45"/>
      <c r="V41" s="45"/>
      <c r="W41" s="45"/>
      <c r="X41" s="45"/>
      <c r="Y41" s="45"/>
      <c r="Z41" s="45"/>
      <c r="AA41" s="45"/>
      <c r="AB41" s="45"/>
    </row>
    <row r="42" spans="1:28" ht="15.75" hidden="1" customHeight="1">
      <c r="A42" s="45"/>
      <c r="B42" s="45"/>
      <c r="C42" s="439"/>
      <c r="D42" s="439"/>
      <c r="E42" s="45"/>
      <c r="F42" s="45"/>
      <c r="G42" s="45"/>
      <c r="H42" s="45"/>
      <c r="I42" s="45"/>
      <c r="J42" s="45"/>
      <c r="K42" s="45"/>
      <c r="L42" s="45"/>
      <c r="M42" s="45"/>
      <c r="N42" s="45"/>
      <c r="O42" s="45"/>
      <c r="P42" s="45"/>
      <c r="Q42" s="45"/>
      <c r="R42" s="45"/>
      <c r="S42" s="45"/>
      <c r="T42" s="45"/>
      <c r="U42" s="45"/>
      <c r="V42" s="45"/>
      <c r="W42" s="45"/>
      <c r="X42" s="45"/>
      <c r="Y42" s="45"/>
      <c r="Z42" s="45"/>
      <c r="AA42" s="45"/>
      <c r="AB42" s="45"/>
    </row>
    <row r="43" spans="1:28" ht="15.75" hidden="1" customHeight="1">
      <c r="A43" s="45"/>
      <c r="B43" s="45"/>
      <c r="C43" s="439"/>
      <c r="D43" s="439"/>
      <c r="E43" s="45"/>
      <c r="F43" s="45"/>
      <c r="G43" s="45"/>
      <c r="H43" s="45"/>
      <c r="I43" s="45"/>
      <c r="J43" s="45"/>
      <c r="K43" s="45"/>
      <c r="L43" s="45"/>
      <c r="M43" s="45"/>
      <c r="N43" s="45"/>
      <c r="O43" s="45"/>
      <c r="P43" s="45"/>
      <c r="Q43" s="45"/>
      <c r="R43" s="45"/>
      <c r="S43" s="45"/>
      <c r="T43" s="45"/>
      <c r="U43" s="45"/>
      <c r="V43" s="45"/>
      <c r="W43" s="45"/>
      <c r="X43" s="45"/>
      <c r="Y43" s="45"/>
      <c r="Z43" s="45"/>
      <c r="AA43" s="45"/>
      <c r="AB43" s="45"/>
    </row>
    <row r="44" spans="1:28" ht="15.75" hidden="1" customHeight="1">
      <c r="A44" s="45"/>
      <c r="B44" s="45"/>
      <c r="C44" s="439"/>
      <c r="D44" s="439"/>
      <c r="E44" s="45"/>
      <c r="F44" s="45"/>
      <c r="G44" s="45"/>
      <c r="H44" s="45"/>
      <c r="I44" s="45"/>
      <c r="J44" s="45"/>
      <c r="K44" s="45"/>
      <c r="L44" s="45"/>
      <c r="M44" s="45"/>
      <c r="N44" s="45"/>
      <c r="O44" s="45"/>
      <c r="P44" s="45"/>
      <c r="Q44" s="45"/>
      <c r="R44" s="45"/>
      <c r="S44" s="45"/>
      <c r="T44" s="45"/>
      <c r="U44" s="45"/>
      <c r="V44" s="45"/>
      <c r="W44" s="45"/>
      <c r="X44" s="45"/>
      <c r="Y44" s="45"/>
      <c r="Z44" s="45"/>
      <c r="AA44" s="45"/>
      <c r="AB44" s="45"/>
    </row>
    <row r="45" spans="1:28" ht="15.75" hidden="1" customHeight="1">
      <c r="A45" s="45"/>
      <c r="B45" s="45"/>
      <c r="C45" s="439"/>
      <c r="D45" s="439"/>
      <c r="E45" s="45"/>
      <c r="F45" s="45"/>
      <c r="G45" s="45"/>
      <c r="H45" s="45"/>
      <c r="I45" s="45"/>
      <c r="J45" s="45"/>
      <c r="K45" s="45"/>
      <c r="L45" s="45"/>
      <c r="M45" s="45"/>
      <c r="N45" s="45"/>
      <c r="O45" s="45"/>
      <c r="P45" s="45"/>
      <c r="Q45" s="45"/>
      <c r="R45" s="45"/>
      <c r="S45" s="45"/>
      <c r="T45" s="45"/>
      <c r="U45" s="45"/>
      <c r="V45" s="45"/>
      <c r="W45" s="45"/>
      <c r="X45" s="45"/>
      <c r="Y45" s="45"/>
      <c r="Z45" s="45"/>
      <c r="AA45" s="45"/>
      <c r="AB45" s="45"/>
    </row>
    <row r="46" spans="1:28" ht="15.75" hidden="1" customHeight="1">
      <c r="A46" s="45"/>
      <c r="B46" s="45"/>
      <c r="C46" s="439"/>
      <c r="D46" s="439"/>
      <c r="E46" s="45"/>
      <c r="F46" s="45"/>
      <c r="G46" s="45"/>
      <c r="H46" s="45"/>
      <c r="I46" s="45"/>
      <c r="J46" s="45"/>
      <c r="K46" s="45"/>
      <c r="L46" s="45"/>
      <c r="M46" s="45"/>
      <c r="N46" s="45"/>
      <c r="O46" s="45"/>
      <c r="P46" s="45"/>
      <c r="Q46" s="45"/>
      <c r="R46" s="45"/>
      <c r="S46" s="45"/>
      <c r="T46" s="45"/>
      <c r="U46" s="45"/>
      <c r="V46" s="45"/>
      <c r="W46" s="45"/>
      <c r="X46" s="45"/>
      <c r="Y46" s="45"/>
      <c r="Z46" s="45"/>
      <c r="AA46" s="45"/>
      <c r="AB46" s="45"/>
    </row>
    <row r="47" spans="1:28" ht="15.75" hidden="1" customHeight="1">
      <c r="A47" s="45"/>
      <c r="B47" s="45"/>
      <c r="C47" s="439"/>
      <c r="D47" s="439"/>
      <c r="E47" s="45"/>
      <c r="F47" s="45"/>
      <c r="G47" s="45"/>
      <c r="H47" s="45"/>
      <c r="I47" s="45"/>
      <c r="J47" s="45"/>
      <c r="K47" s="45"/>
      <c r="L47" s="45"/>
      <c r="M47" s="45"/>
      <c r="N47" s="45"/>
      <c r="O47" s="45"/>
      <c r="P47" s="45"/>
      <c r="Q47" s="45"/>
      <c r="R47" s="45"/>
      <c r="S47" s="45"/>
      <c r="T47" s="45"/>
      <c r="U47" s="45"/>
      <c r="V47" s="45"/>
      <c r="W47" s="45"/>
      <c r="X47" s="45"/>
      <c r="Y47" s="45"/>
      <c r="Z47" s="45"/>
      <c r="AA47" s="45"/>
      <c r="AB47" s="45"/>
    </row>
    <row r="48" spans="1:28" ht="15.75" hidden="1" customHeight="1">
      <c r="A48" s="45"/>
      <c r="B48" s="45"/>
      <c r="C48" s="439"/>
      <c r="D48" s="439"/>
      <c r="E48" s="45"/>
      <c r="F48" s="45"/>
      <c r="G48" s="45"/>
      <c r="H48" s="45"/>
      <c r="I48" s="45"/>
      <c r="J48" s="45"/>
      <c r="K48" s="45"/>
      <c r="L48" s="45"/>
      <c r="M48" s="45"/>
      <c r="N48" s="45"/>
      <c r="O48" s="45"/>
      <c r="P48" s="45"/>
      <c r="Q48" s="45"/>
      <c r="R48" s="45"/>
      <c r="S48" s="45"/>
      <c r="T48" s="45"/>
      <c r="U48" s="45"/>
      <c r="V48" s="45"/>
      <c r="W48" s="45"/>
      <c r="X48" s="45"/>
      <c r="Y48" s="45"/>
      <c r="Z48" s="45"/>
      <c r="AA48" s="45"/>
      <c r="AB48" s="45"/>
    </row>
    <row r="49" spans="1:28" ht="15.75" hidden="1" customHeight="1">
      <c r="A49" s="45"/>
      <c r="B49" s="45"/>
      <c r="C49" s="439"/>
      <c r="D49" s="439"/>
      <c r="E49" s="45"/>
      <c r="F49" s="45"/>
      <c r="G49" s="45"/>
      <c r="H49" s="45"/>
      <c r="I49" s="45"/>
      <c r="J49" s="45"/>
      <c r="K49" s="45"/>
      <c r="L49" s="45"/>
      <c r="M49" s="45"/>
      <c r="N49" s="45"/>
      <c r="O49" s="45"/>
      <c r="P49" s="45"/>
      <c r="Q49" s="45"/>
      <c r="R49" s="45"/>
      <c r="S49" s="45"/>
      <c r="T49" s="45"/>
      <c r="U49" s="45"/>
      <c r="V49" s="45"/>
      <c r="W49" s="45"/>
      <c r="X49" s="45"/>
      <c r="Y49" s="45"/>
      <c r="Z49" s="45"/>
      <c r="AA49" s="45"/>
      <c r="AB49" s="45"/>
    </row>
    <row r="50" spans="1:28" ht="15.75" hidden="1" customHeight="1">
      <c r="A50" s="45"/>
      <c r="B50" s="45"/>
      <c r="C50" s="439"/>
      <c r="D50" s="439"/>
      <c r="E50" s="45"/>
      <c r="F50" s="45"/>
      <c r="G50" s="45"/>
      <c r="H50" s="45"/>
      <c r="I50" s="45"/>
      <c r="J50" s="45"/>
      <c r="K50" s="45"/>
      <c r="L50" s="45"/>
      <c r="M50" s="45"/>
      <c r="N50" s="45"/>
      <c r="O50" s="45"/>
      <c r="P50" s="45"/>
      <c r="Q50" s="45"/>
      <c r="R50" s="45"/>
      <c r="S50" s="45"/>
      <c r="T50" s="45"/>
      <c r="U50" s="45"/>
      <c r="V50" s="45"/>
      <c r="W50" s="45"/>
      <c r="X50" s="45"/>
      <c r="Y50" s="45"/>
      <c r="Z50" s="45"/>
      <c r="AA50" s="45"/>
      <c r="AB50" s="45"/>
    </row>
    <row r="51" spans="1:28" ht="15.75" hidden="1" customHeight="1">
      <c r="A51" s="45"/>
      <c r="B51" s="45"/>
      <c r="C51" s="439"/>
      <c r="D51" s="439"/>
      <c r="E51" s="45"/>
      <c r="F51" s="45"/>
      <c r="G51" s="45"/>
      <c r="H51" s="45"/>
      <c r="I51" s="45"/>
      <c r="J51" s="45"/>
      <c r="K51" s="45"/>
      <c r="L51" s="45"/>
      <c r="M51" s="45"/>
      <c r="N51" s="45"/>
      <c r="O51" s="45"/>
      <c r="P51" s="45"/>
      <c r="Q51" s="45"/>
      <c r="R51" s="45"/>
      <c r="S51" s="45"/>
      <c r="T51" s="45"/>
      <c r="U51" s="45"/>
      <c r="V51" s="45"/>
      <c r="W51" s="45"/>
      <c r="X51" s="45"/>
      <c r="Y51" s="45"/>
      <c r="Z51" s="45"/>
      <c r="AA51" s="45"/>
      <c r="AB51" s="45"/>
    </row>
    <row r="52" spans="1:28" ht="15.75" hidden="1" customHeight="1">
      <c r="A52" s="45"/>
      <c r="B52" s="45"/>
      <c r="C52" s="439"/>
      <c r="D52" s="439"/>
      <c r="E52" s="45"/>
      <c r="F52" s="45"/>
      <c r="G52" s="45"/>
      <c r="H52" s="45"/>
      <c r="I52" s="45"/>
      <c r="J52" s="45"/>
      <c r="K52" s="45"/>
      <c r="L52" s="45"/>
      <c r="M52" s="45"/>
      <c r="N52" s="45"/>
      <c r="O52" s="45"/>
      <c r="P52" s="45"/>
      <c r="Q52" s="45"/>
      <c r="R52" s="45"/>
      <c r="S52" s="45"/>
      <c r="T52" s="45"/>
      <c r="U52" s="45"/>
      <c r="V52" s="45"/>
      <c r="W52" s="45"/>
      <c r="X52" s="45"/>
      <c r="Y52" s="45"/>
      <c r="Z52" s="45"/>
      <c r="AA52" s="45"/>
      <c r="AB52" s="45"/>
    </row>
    <row r="53" spans="1:28" ht="15.75" hidden="1" customHeight="1">
      <c r="A53" s="45"/>
      <c r="B53" s="45"/>
      <c r="C53" s="439"/>
      <c r="D53" s="439"/>
      <c r="E53" s="45"/>
      <c r="F53" s="45"/>
      <c r="G53" s="45"/>
      <c r="H53" s="45"/>
      <c r="I53" s="45"/>
      <c r="J53" s="45"/>
      <c r="K53" s="45"/>
      <c r="L53" s="45"/>
      <c r="M53" s="45"/>
      <c r="N53" s="45"/>
      <c r="O53" s="45"/>
      <c r="P53" s="45"/>
      <c r="Q53" s="45"/>
      <c r="R53" s="45"/>
      <c r="S53" s="45"/>
      <c r="T53" s="45"/>
      <c r="U53" s="45"/>
      <c r="V53" s="45"/>
      <c r="W53" s="45"/>
      <c r="X53" s="45"/>
      <c r="Y53" s="45"/>
      <c r="Z53" s="45"/>
      <c r="AA53" s="45"/>
      <c r="AB53" s="45"/>
    </row>
    <row r="54" spans="1:28" ht="15.75" hidden="1" customHeight="1">
      <c r="A54" s="45"/>
      <c r="B54" s="45"/>
      <c r="C54" s="439"/>
      <c r="D54" s="439"/>
      <c r="E54" s="45"/>
      <c r="F54" s="45"/>
      <c r="G54" s="45"/>
      <c r="H54" s="45"/>
      <c r="I54" s="45"/>
      <c r="J54" s="45"/>
      <c r="K54" s="45"/>
      <c r="L54" s="45"/>
      <c r="M54" s="45"/>
      <c r="N54" s="45"/>
      <c r="O54" s="45"/>
      <c r="P54" s="45"/>
      <c r="Q54" s="45"/>
      <c r="R54" s="45"/>
      <c r="S54" s="45"/>
      <c r="T54" s="45"/>
      <c r="U54" s="45"/>
      <c r="V54" s="45"/>
      <c r="W54" s="45"/>
      <c r="X54" s="45"/>
      <c r="Y54" s="45"/>
      <c r="Z54" s="45"/>
      <c r="AA54" s="45"/>
      <c r="AB54" s="45"/>
    </row>
    <row r="55" spans="1:28" ht="15.75" hidden="1" customHeight="1">
      <c r="A55" s="45"/>
      <c r="B55" s="45"/>
      <c r="C55" s="439"/>
      <c r="D55" s="439"/>
      <c r="E55" s="45"/>
      <c r="F55" s="45"/>
      <c r="G55" s="45"/>
      <c r="H55" s="45"/>
      <c r="I55" s="45"/>
      <c r="J55" s="45"/>
      <c r="K55" s="45"/>
      <c r="L55" s="45"/>
      <c r="M55" s="45"/>
      <c r="N55" s="45"/>
      <c r="O55" s="45"/>
      <c r="P55" s="45"/>
      <c r="Q55" s="45"/>
      <c r="R55" s="45"/>
      <c r="S55" s="45"/>
      <c r="T55" s="45"/>
      <c r="U55" s="45"/>
      <c r="V55" s="45"/>
      <c r="W55" s="45"/>
      <c r="X55" s="45"/>
      <c r="Y55" s="45"/>
      <c r="Z55" s="45"/>
      <c r="AA55" s="45"/>
      <c r="AB55" s="45"/>
    </row>
    <row r="56" spans="1:28" ht="15.75" hidden="1" customHeight="1">
      <c r="A56" s="45"/>
      <c r="B56" s="45"/>
      <c r="C56" s="439"/>
      <c r="D56" s="439"/>
      <c r="E56" s="45"/>
      <c r="F56" s="45"/>
      <c r="G56" s="45"/>
      <c r="H56" s="45"/>
      <c r="I56" s="45"/>
      <c r="J56" s="45"/>
      <c r="K56" s="45"/>
      <c r="L56" s="45"/>
      <c r="M56" s="45"/>
      <c r="N56" s="45"/>
      <c r="O56" s="45"/>
      <c r="P56" s="45"/>
      <c r="Q56" s="45"/>
      <c r="R56" s="45"/>
      <c r="S56" s="45"/>
      <c r="T56" s="45"/>
      <c r="U56" s="45"/>
      <c r="V56" s="45"/>
      <c r="W56" s="45"/>
      <c r="X56" s="45"/>
      <c r="Y56" s="45"/>
      <c r="Z56" s="45"/>
      <c r="AA56" s="45"/>
      <c r="AB56" s="45"/>
    </row>
    <row r="57" spans="1:28" ht="15.75" hidden="1" customHeight="1">
      <c r="A57" s="45"/>
      <c r="B57" s="45"/>
      <c r="C57" s="439"/>
      <c r="D57" s="439"/>
      <c r="E57" s="45"/>
      <c r="F57" s="45"/>
      <c r="G57" s="45"/>
      <c r="H57" s="45"/>
      <c r="I57" s="45"/>
      <c r="J57" s="45"/>
      <c r="K57" s="45"/>
      <c r="L57" s="45"/>
      <c r="M57" s="45"/>
      <c r="N57" s="45"/>
      <c r="O57" s="45"/>
      <c r="P57" s="45"/>
      <c r="Q57" s="45"/>
      <c r="R57" s="45"/>
      <c r="S57" s="45"/>
      <c r="T57" s="45"/>
      <c r="U57" s="45"/>
      <c r="V57" s="45"/>
      <c r="W57" s="45"/>
      <c r="X57" s="45"/>
      <c r="Y57" s="45"/>
      <c r="Z57" s="45"/>
      <c r="AA57" s="45"/>
      <c r="AB57" s="45"/>
    </row>
    <row r="58" spans="1:28" ht="15.75" hidden="1" customHeight="1">
      <c r="A58" s="45"/>
      <c r="B58" s="45"/>
      <c r="C58" s="439"/>
      <c r="D58" s="439"/>
      <c r="E58" s="45"/>
      <c r="F58" s="45"/>
      <c r="G58" s="45"/>
      <c r="H58" s="45"/>
      <c r="I58" s="45"/>
      <c r="J58" s="45"/>
      <c r="K58" s="45"/>
      <c r="L58" s="45"/>
      <c r="M58" s="45"/>
      <c r="N58" s="45"/>
      <c r="O58" s="45"/>
      <c r="P58" s="45"/>
      <c r="Q58" s="45"/>
      <c r="R58" s="45"/>
      <c r="S58" s="45"/>
      <c r="T58" s="45"/>
      <c r="U58" s="45"/>
      <c r="V58" s="45"/>
      <c r="W58" s="45"/>
      <c r="X58" s="45"/>
      <c r="Y58" s="45"/>
      <c r="Z58" s="45"/>
      <c r="AA58" s="45"/>
      <c r="AB58" s="45"/>
    </row>
    <row r="59" spans="1:28" ht="15.75" hidden="1" customHeight="1">
      <c r="A59" s="45"/>
      <c r="B59" s="45"/>
      <c r="C59" s="439"/>
      <c r="D59" s="439"/>
      <c r="E59" s="45"/>
      <c r="F59" s="45"/>
      <c r="G59" s="45"/>
      <c r="H59" s="45"/>
      <c r="I59" s="45"/>
      <c r="J59" s="45"/>
      <c r="K59" s="45"/>
      <c r="L59" s="45"/>
      <c r="M59" s="45"/>
      <c r="N59" s="45"/>
      <c r="O59" s="45"/>
      <c r="P59" s="45"/>
      <c r="Q59" s="45"/>
      <c r="R59" s="45"/>
      <c r="S59" s="45"/>
      <c r="T59" s="45"/>
      <c r="U59" s="45"/>
      <c r="V59" s="45"/>
      <c r="W59" s="45"/>
      <c r="X59" s="45"/>
      <c r="Y59" s="45"/>
      <c r="Z59" s="45"/>
      <c r="AA59" s="45"/>
      <c r="AB59" s="45"/>
    </row>
    <row r="60" spans="1:28" ht="15.75" hidden="1" customHeight="1">
      <c r="A60" s="45"/>
      <c r="B60" s="45"/>
      <c r="C60" s="439"/>
      <c r="D60" s="439"/>
      <c r="E60" s="45"/>
      <c r="F60" s="45"/>
      <c r="G60" s="45"/>
      <c r="H60" s="45"/>
      <c r="I60" s="45"/>
      <c r="J60" s="45"/>
      <c r="K60" s="45"/>
      <c r="L60" s="45"/>
      <c r="M60" s="45"/>
      <c r="N60" s="45"/>
      <c r="O60" s="45"/>
      <c r="P60" s="45"/>
      <c r="Q60" s="45"/>
      <c r="R60" s="45"/>
      <c r="S60" s="45"/>
      <c r="T60" s="45"/>
      <c r="U60" s="45"/>
      <c r="V60" s="45"/>
      <c r="W60" s="45"/>
      <c r="X60" s="45"/>
      <c r="Y60" s="45"/>
      <c r="Z60" s="45"/>
      <c r="AA60" s="45"/>
      <c r="AB60" s="45"/>
    </row>
    <row r="61" spans="1:28" ht="15.75" hidden="1" customHeight="1">
      <c r="A61" s="45"/>
      <c r="B61" s="45"/>
      <c r="C61" s="439"/>
      <c r="D61" s="439"/>
      <c r="E61" s="45"/>
      <c r="F61" s="45"/>
      <c r="G61" s="45"/>
      <c r="H61" s="45"/>
      <c r="I61" s="45"/>
      <c r="J61" s="45"/>
      <c r="K61" s="45"/>
      <c r="L61" s="45"/>
      <c r="M61" s="45"/>
      <c r="N61" s="45"/>
      <c r="O61" s="45"/>
      <c r="P61" s="45"/>
      <c r="Q61" s="45"/>
      <c r="R61" s="45"/>
      <c r="S61" s="45"/>
      <c r="T61" s="45"/>
      <c r="U61" s="45"/>
      <c r="V61" s="45"/>
      <c r="W61" s="45"/>
      <c r="X61" s="45"/>
      <c r="Y61" s="45"/>
      <c r="Z61" s="45"/>
      <c r="AA61" s="45"/>
      <c r="AB61" s="45"/>
    </row>
    <row r="62" spans="1:28" ht="15.75" hidden="1" customHeight="1">
      <c r="A62" s="45"/>
      <c r="B62" s="45"/>
      <c r="C62" s="439"/>
      <c r="D62" s="439"/>
      <c r="E62" s="45"/>
      <c r="F62" s="45"/>
      <c r="G62" s="45"/>
      <c r="H62" s="45"/>
      <c r="I62" s="45"/>
      <c r="J62" s="45"/>
      <c r="K62" s="45"/>
      <c r="L62" s="45"/>
      <c r="M62" s="45"/>
      <c r="N62" s="45"/>
      <c r="O62" s="45"/>
      <c r="P62" s="45"/>
      <c r="Q62" s="45"/>
      <c r="R62" s="45"/>
      <c r="S62" s="45"/>
      <c r="T62" s="45"/>
      <c r="U62" s="45"/>
      <c r="V62" s="45"/>
      <c r="W62" s="45"/>
      <c r="X62" s="45"/>
      <c r="Y62" s="45"/>
      <c r="Z62" s="45"/>
      <c r="AA62" s="45"/>
      <c r="AB62" s="45"/>
    </row>
    <row r="63" spans="1:28" ht="15.75" hidden="1" customHeight="1">
      <c r="A63" s="45"/>
      <c r="B63" s="45"/>
      <c r="C63" s="439"/>
      <c r="D63" s="439"/>
      <c r="E63" s="45"/>
      <c r="F63" s="45"/>
      <c r="G63" s="45"/>
      <c r="H63" s="45"/>
      <c r="I63" s="45"/>
      <c r="J63" s="45"/>
      <c r="K63" s="45"/>
      <c r="L63" s="45"/>
      <c r="M63" s="45"/>
      <c r="N63" s="45"/>
      <c r="O63" s="45"/>
      <c r="P63" s="45"/>
      <c r="Q63" s="45"/>
      <c r="R63" s="45"/>
      <c r="S63" s="45"/>
      <c r="T63" s="45"/>
      <c r="U63" s="45"/>
      <c r="V63" s="45"/>
      <c r="W63" s="45"/>
      <c r="X63" s="45"/>
      <c r="Y63" s="45"/>
      <c r="Z63" s="45"/>
      <c r="AA63" s="45"/>
      <c r="AB63" s="45"/>
    </row>
    <row r="64" spans="1:28" ht="15.75" hidden="1" customHeight="1">
      <c r="A64" s="45"/>
      <c r="B64" s="45"/>
      <c r="C64" s="439"/>
      <c r="D64" s="439"/>
      <c r="E64" s="45"/>
      <c r="F64" s="45"/>
      <c r="G64" s="45"/>
      <c r="H64" s="45"/>
      <c r="I64" s="45"/>
      <c r="J64" s="45"/>
      <c r="K64" s="45"/>
      <c r="L64" s="45"/>
      <c r="M64" s="45"/>
      <c r="N64" s="45"/>
      <c r="O64" s="45"/>
      <c r="P64" s="45"/>
      <c r="Q64" s="45"/>
      <c r="R64" s="45"/>
      <c r="S64" s="45"/>
      <c r="T64" s="45"/>
      <c r="U64" s="45"/>
      <c r="V64" s="45"/>
      <c r="W64" s="45"/>
      <c r="X64" s="45"/>
      <c r="Y64" s="45"/>
      <c r="Z64" s="45"/>
      <c r="AA64" s="45"/>
      <c r="AB64" s="45"/>
    </row>
    <row r="65" spans="1:28" ht="15.75" hidden="1" customHeight="1">
      <c r="A65" s="45"/>
      <c r="B65" s="45"/>
      <c r="C65" s="439"/>
      <c r="D65" s="439"/>
      <c r="E65" s="45"/>
      <c r="F65" s="45"/>
      <c r="G65" s="45"/>
      <c r="H65" s="45"/>
      <c r="I65" s="45"/>
      <c r="J65" s="45"/>
      <c r="K65" s="45"/>
      <c r="L65" s="45"/>
      <c r="M65" s="45"/>
      <c r="N65" s="45"/>
      <c r="O65" s="45"/>
      <c r="P65" s="45"/>
      <c r="Q65" s="45"/>
      <c r="R65" s="45"/>
      <c r="S65" s="45"/>
      <c r="T65" s="45"/>
      <c r="U65" s="45"/>
      <c r="V65" s="45"/>
      <c r="W65" s="45"/>
      <c r="X65" s="45"/>
      <c r="Y65" s="45"/>
      <c r="Z65" s="45"/>
      <c r="AA65" s="45"/>
      <c r="AB65" s="45"/>
    </row>
    <row r="66" spans="1:28" ht="15.75" hidden="1" customHeight="1">
      <c r="A66" s="45"/>
      <c r="B66" s="45"/>
      <c r="C66" s="439"/>
      <c r="D66" s="439"/>
      <c r="E66" s="45"/>
      <c r="F66" s="45"/>
      <c r="G66" s="45"/>
      <c r="H66" s="45"/>
      <c r="I66" s="45"/>
      <c r="J66" s="45"/>
      <c r="K66" s="45"/>
      <c r="L66" s="45"/>
      <c r="M66" s="45"/>
      <c r="N66" s="45"/>
      <c r="O66" s="45"/>
      <c r="P66" s="45"/>
      <c r="Q66" s="45"/>
      <c r="R66" s="45"/>
      <c r="S66" s="45"/>
      <c r="T66" s="45"/>
      <c r="U66" s="45"/>
      <c r="V66" s="45"/>
      <c r="W66" s="45"/>
      <c r="X66" s="45"/>
      <c r="Y66" s="45"/>
      <c r="Z66" s="45"/>
      <c r="AA66" s="45"/>
      <c r="AB66" s="45"/>
    </row>
    <row r="67" spans="1:28" ht="15.75" hidden="1" customHeight="1">
      <c r="A67" s="45"/>
      <c r="B67" s="45"/>
      <c r="C67" s="439"/>
      <c r="D67" s="439"/>
      <c r="E67" s="45"/>
      <c r="F67" s="45"/>
      <c r="G67" s="45"/>
      <c r="H67" s="45"/>
      <c r="I67" s="45"/>
      <c r="J67" s="45"/>
      <c r="K67" s="45"/>
      <c r="L67" s="45"/>
      <c r="M67" s="45"/>
      <c r="N67" s="45"/>
      <c r="O67" s="45"/>
      <c r="P67" s="45"/>
      <c r="Q67" s="45"/>
      <c r="R67" s="45"/>
      <c r="S67" s="45"/>
      <c r="T67" s="45"/>
      <c r="U67" s="45"/>
      <c r="V67" s="45"/>
      <c r="W67" s="45"/>
      <c r="X67" s="45"/>
      <c r="Y67" s="45"/>
      <c r="Z67" s="45"/>
      <c r="AA67" s="45"/>
      <c r="AB67" s="45"/>
    </row>
    <row r="68" spans="1:28" ht="15.75" hidden="1" customHeight="1">
      <c r="A68" s="45"/>
      <c r="B68" s="45"/>
      <c r="C68" s="439"/>
      <c r="D68" s="439"/>
      <c r="E68" s="45"/>
      <c r="F68" s="45"/>
      <c r="G68" s="45"/>
      <c r="H68" s="45"/>
      <c r="I68" s="45"/>
      <c r="J68" s="45"/>
      <c r="K68" s="45"/>
      <c r="L68" s="45"/>
      <c r="M68" s="45"/>
      <c r="N68" s="45"/>
      <c r="O68" s="45"/>
      <c r="P68" s="45"/>
      <c r="Q68" s="45"/>
      <c r="R68" s="45"/>
      <c r="S68" s="45"/>
      <c r="T68" s="45"/>
      <c r="U68" s="45"/>
      <c r="V68" s="45"/>
      <c r="W68" s="45"/>
      <c r="X68" s="45"/>
      <c r="Y68" s="45"/>
      <c r="Z68" s="45"/>
      <c r="AA68" s="45"/>
      <c r="AB68" s="45"/>
    </row>
    <row r="69" spans="1:28" ht="15.75" hidden="1" customHeight="1">
      <c r="A69" s="45"/>
      <c r="B69" s="45"/>
      <c r="C69" s="439"/>
      <c r="D69" s="439"/>
      <c r="E69" s="45"/>
      <c r="F69" s="45"/>
      <c r="G69" s="45"/>
      <c r="H69" s="45"/>
      <c r="I69" s="45"/>
      <c r="J69" s="45"/>
      <c r="K69" s="45"/>
      <c r="L69" s="45"/>
      <c r="M69" s="45"/>
      <c r="N69" s="45"/>
      <c r="O69" s="45"/>
      <c r="P69" s="45"/>
      <c r="Q69" s="45"/>
      <c r="R69" s="45"/>
      <c r="S69" s="45"/>
      <c r="T69" s="45"/>
      <c r="U69" s="45"/>
      <c r="V69" s="45"/>
      <c r="W69" s="45"/>
      <c r="X69" s="45"/>
      <c r="Y69" s="45"/>
      <c r="Z69" s="45"/>
      <c r="AA69" s="45"/>
      <c r="AB69" s="45"/>
    </row>
    <row r="70" spans="1:28" ht="15.75" hidden="1" customHeight="1">
      <c r="A70" s="45"/>
      <c r="B70" s="45"/>
      <c r="C70" s="439"/>
      <c r="D70" s="439"/>
      <c r="E70" s="45"/>
      <c r="F70" s="45"/>
      <c r="G70" s="45"/>
      <c r="H70" s="45"/>
      <c r="I70" s="45"/>
      <c r="J70" s="45"/>
      <c r="K70" s="45"/>
      <c r="L70" s="45"/>
      <c r="M70" s="45"/>
      <c r="N70" s="45"/>
      <c r="O70" s="45"/>
      <c r="P70" s="45"/>
      <c r="Q70" s="45"/>
      <c r="R70" s="45"/>
      <c r="S70" s="45"/>
      <c r="T70" s="45"/>
      <c r="U70" s="45"/>
      <c r="V70" s="45"/>
      <c r="W70" s="45"/>
      <c r="X70" s="45"/>
      <c r="Y70" s="45"/>
      <c r="Z70" s="45"/>
      <c r="AA70" s="45"/>
      <c r="AB70" s="45"/>
    </row>
    <row r="71" spans="1:28" ht="15.75" hidden="1" customHeight="1">
      <c r="A71" s="45"/>
      <c r="B71" s="45"/>
      <c r="C71" s="439"/>
      <c r="D71" s="439"/>
      <c r="E71" s="45"/>
      <c r="F71" s="45"/>
      <c r="G71" s="45"/>
      <c r="H71" s="45"/>
      <c r="I71" s="45"/>
      <c r="J71" s="45"/>
      <c r="K71" s="45"/>
      <c r="L71" s="45"/>
      <c r="M71" s="45"/>
      <c r="N71" s="45"/>
      <c r="O71" s="45"/>
      <c r="P71" s="45"/>
      <c r="Q71" s="45"/>
      <c r="R71" s="45"/>
      <c r="S71" s="45"/>
      <c r="T71" s="45"/>
      <c r="U71" s="45"/>
      <c r="V71" s="45"/>
      <c r="W71" s="45"/>
      <c r="X71" s="45"/>
      <c r="Y71" s="45"/>
      <c r="Z71" s="45"/>
      <c r="AA71" s="45"/>
      <c r="AB71" s="45"/>
    </row>
    <row r="72" spans="1:28" ht="15.75" hidden="1" customHeight="1">
      <c r="A72" s="45"/>
      <c r="B72" s="45"/>
      <c r="C72" s="439"/>
      <c r="D72" s="439"/>
      <c r="E72" s="45"/>
      <c r="F72" s="45"/>
      <c r="G72" s="45"/>
      <c r="H72" s="45"/>
      <c r="I72" s="45"/>
      <c r="J72" s="45"/>
      <c r="K72" s="45"/>
      <c r="L72" s="45"/>
      <c r="M72" s="45"/>
      <c r="N72" s="45"/>
      <c r="O72" s="45"/>
      <c r="P72" s="45"/>
      <c r="Q72" s="45"/>
      <c r="R72" s="45"/>
      <c r="S72" s="45"/>
      <c r="T72" s="45"/>
      <c r="U72" s="45"/>
      <c r="V72" s="45"/>
      <c r="W72" s="45"/>
      <c r="X72" s="45"/>
      <c r="Y72" s="45"/>
      <c r="Z72" s="45"/>
      <c r="AA72" s="45"/>
      <c r="AB72" s="45"/>
    </row>
    <row r="73" spans="1:28" ht="15.75" hidden="1" customHeight="1">
      <c r="A73" s="45"/>
      <c r="B73" s="45"/>
      <c r="C73" s="439"/>
      <c r="D73" s="439"/>
      <c r="E73" s="45"/>
      <c r="F73" s="45"/>
      <c r="G73" s="45"/>
      <c r="H73" s="45"/>
      <c r="I73" s="45"/>
      <c r="J73" s="45"/>
      <c r="K73" s="45"/>
      <c r="L73" s="45"/>
      <c r="M73" s="45"/>
      <c r="N73" s="45"/>
      <c r="O73" s="45"/>
      <c r="P73" s="45"/>
      <c r="Q73" s="45"/>
      <c r="R73" s="45"/>
      <c r="S73" s="45"/>
      <c r="T73" s="45"/>
      <c r="U73" s="45"/>
      <c r="V73" s="45"/>
      <c r="W73" s="45"/>
      <c r="X73" s="45"/>
      <c r="Y73" s="45"/>
      <c r="Z73" s="45"/>
      <c r="AA73" s="45"/>
      <c r="AB73" s="45"/>
    </row>
    <row r="74" spans="1:28" ht="15.75" hidden="1" customHeight="1">
      <c r="A74" s="45"/>
      <c r="B74" s="45"/>
      <c r="C74" s="439"/>
      <c r="D74" s="439"/>
      <c r="E74" s="45"/>
      <c r="F74" s="45"/>
      <c r="G74" s="45"/>
      <c r="H74" s="45"/>
      <c r="I74" s="45"/>
      <c r="J74" s="45"/>
      <c r="K74" s="45"/>
      <c r="L74" s="45"/>
      <c r="M74" s="45"/>
      <c r="N74" s="45"/>
      <c r="O74" s="45"/>
      <c r="P74" s="45"/>
      <c r="Q74" s="45"/>
      <c r="R74" s="45"/>
      <c r="S74" s="45"/>
      <c r="T74" s="45"/>
      <c r="U74" s="45"/>
      <c r="V74" s="45"/>
      <c r="W74" s="45"/>
      <c r="X74" s="45"/>
      <c r="Y74" s="45"/>
      <c r="Z74" s="45"/>
      <c r="AA74" s="45"/>
      <c r="AB74" s="45"/>
    </row>
    <row r="75" spans="1:28" ht="15.75" hidden="1" customHeight="1">
      <c r="A75" s="45"/>
      <c r="B75" s="45"/>
      <c r="C75" s="439"/>
      <c r="D75" s="439"/>
      <c r="E75" s="45"/>
      <c r="F75" s="45"/>
      <c r="G75" s="45"/>
      <c r="H75" s="45"/>
      <c r="I75" s="45"/>
      <c r="J75" s="45"/>
      <c r="K75" s="45"/>
      <c r="L75" s="45"/>
      <c r="M75" s="45"/>
      <c r="N75" s="45"/>
      <c r="O75" s="45"/>
      <c r="P75" s="45"/>
      <c r="Q75" s="45"/>
      <c r="R75" s="45"/>
      <c r="S75" s="45"/>
      <c r="T75" s="45"/>
      <c r="U75" s="45"/>
      <c r="V75" s="45"/>
      <c r="W75" s="45"/>
      <c r="X75" s="45"/>
      <c r="Y75" s="45"/>
      <c r="Z75" s="45"/>
      <c r="AA75" s="45"/>
      <c r="AB75" s="45"/>
    </row>
    <row r="76" spans="1:28" ht="15.75" hidden="1" customHeight="1">
      <c r="A76" s="45"/>
      <c r="B76" s="45"/>
      <c r="C76" s="439"/>
      <c r="D76" s="439"/>
      <c r="E76" s="45"/>
      <c r="F76" s="45"/>
      <c r="G76" s="45"/>
      <c r="H76" s="45"/>
      <c r="I76" s="45"/>
      <c r="J76" s="45"/>
      <c r="K76" s="45"/>
      <c r="L76" s="45"/>
      <c r="M76" s="45"/>
      <c r="N76" s="45"/>
      <c r="O76" s="45"/>
      <c r="P76" s="45"/>
      <c r="Q76" s="45"/>
      <c r="R76" s="45"/>
      <c r="S76" s="45"/>
      <c r="T76" s="45"/>
      <c r="U76" s="45"/>
      <c r="V76" s="45"/>
      <c r="W76" s="45"/>
      <c r="X76" s="45"/>
      <c r="Y76" s="45"/>
      <c r="Z76" s="45"/>
      <c r="AA76" s="45"/>
      <c r="AB76" s="45"/>
    </row>
    <row r="77" spans="1:28" ht="15.75" hidden="1" customHeight="1">
      <c r="A77" s="45"/>
      <c r="B77" s="45"/>
      <c r="C77" s="439"/>
      <c r="D77" s="439"/>
      <c r="E77" s="45"/>
      <c r="F77" s="45"/>
      <c r="G77" s="45"/>
      <c r="H77" s="45"/>
      <c r="I77" s="45"/>
      <c r="J77" s="45"/>
      <c r="K77" s="45"/>
      <c r="L77" s="45"/>
      <c r="M77" s="45"/>
      <c r="N77" s="45"/>
      <c r="O77" s="45"/>
      <c r="P77" s="45"/>
      <c r="Q77" s="45"/>
      <c r="R77" s="45"/>
      <c r="S77" s="45"/>
      <c r="T77" s="45"/>
      <c r="U77" s="45"/>
      <c r="V77" s="45"/>
      <c r="W77" s="45"/>
      <c r="X77" s="45"/>
      <c r="Y77" s="45"/>
      <c r="Z77" s="45"/>
      <c r="AA77" s="45"/>
      <c r="AB77" s="45"/>
    </row>
    <row r="78" spans="1:28" ht="15.75" hidden="1" customHeight="1">
      <c r="A78" s="45"/>
      <c r="B78" s="45"/>
      <c r="C78" s="439"/>
      <c r="D78" s="439"/>
      <c r="E78" s="45"/>
      <c r="F78" s="45"/>
      <c r="G78" s="45"/>
      <c r="H78" s="45"/>
      <c r="I78" s="45"/>
      <c r="J78" s="45"/>
      <c r="K78" s="45"/>
      <c r="L78" s="45"/>
      <c r="M78" s="45"/>
      <c r="N78" s="45"/>
      <c r="O78" s="45"/>
      <c r="P78" s="45"/>
      <c r="Q78" s="45"/>
      <c r="R78" s="45"/>
      <c r="S78" s="45"/>
      <c r="T78" s="45"/>
      <c r="U78" s="45"/>
      <c r="V78" s="45"/>
      <c r="W78" s="45"/>
      <c r="X78" s="45"/>
      <c r="Y78" s="45"/>
      <c r="Z78" s="45"/>
      <c r="AA78" s="45"/>
      <c r="AB78" s="45"/>
    </row>
    <row r="79" spans="1:28" ht="15.75" hidden="1" customHeight="1">
      <c r="A79" s="45"/>
      <c r="B79" s="45"/>
      <c r="C79" s="439"/>
      <c r="D79" s="439"/>
      <c r="E79" s="45"/>
      <c r="F79" s="45"/>
      <c r="G79" s="45"/>
      <c r="H79" s="45"/>
      <c r="I79" s="45"/>
      <c r="J79" s="45"/>
      <c r="K79" s="45"/>
      <c r="L79" s="45"/>
      <c r="M79" s="45"/>
      <c r="N79" s="45"/>
      <c r="O79" s="45"/>
      <c r="P79" s="45"/>
      <c r="Q79" s="45"/>
      <c r="R79" s="45"/>
      <c r="S79" s="45"/>
      <c r="T79" s="45"/>
      <c r="U79" s="45"/>
      <c r="V79" s="45"/>
      <c r="W79" s="45"/>
      <c r="X79" s="45"/>
      <c r="Y79" s="45"/>
      <c r="Z79" s="45"/>
      <c r="AA79" s="45"/>
      <c r="AB79" s="45"/>
    </row>
    <row r="80" spans="1:28" ht="15.75" hidden="1" customHeight="1">
      <c r="A80" s="45"/>
      <c r="B80" s="45"/>
      <c r="C80" s="439"/>
      <c r="D80" s="439"/>
      <c r="E80" s="45"/>
      <c r="F80" s="45"/>
      <c r="G80" s="45"/>
      <c r="H80" s="45"/>
      <c r="I80" s="45"/>
      <c r="J80" s="45"/>
      <c r="K80" s="45"/>
      <c r="L80" s="45"/>
      <c r="M80" s="45"/>
      <c r="N80" s="45"/>
      <c r="O80" s="45"/>
      <c r="P80" s="45"/>
      <c r="Q80" s="45"/>
      <c r="R80" s="45"/>
      <c r="S80" s="45"/>
      <c r="T80" s="45"/>
      <c r="U80" s="45"/>
      <c r="V80" s="45"/>
      <c r="W80" s="45"/>
      <c r="X80" s="45"/>
      <c r="Y80" s="45"/>
      <c r="Z80" s="45"/>
      <c r="AA80" s="45"/>
      <c r="AB80" s="45"/>
    </row>
    <row r="81" spans="1:28" ht="15.75" hidden="1" customHeight="1">
      <c r="A81" s="45"/>
      <c r="B81" s="45"/>
      <c r="C81" s="439"/>
      <c r="D81" s="439"/>
      <c r="E81" s="45"/>
      <c r="F81" s="45"/>
      <c r="G81" s="45"/>
      <c r="H81" s="45"/>
      <c r="I81" s="45"/>
      <c r="J81" s="45"/>
      <c r="K81" s="45"/>
      <c r="L81" s="45"/>
      <c r="M81" s="45"/>
      <c r="N81" s="45"/>
      <c r="O81" s="45"/>
      <c r="P81" s="45"/>
      <c r="Q81" s="45"/>
      <c r="R81" s="45"/>
      <c r="S81" s="45"/>
      <c r="T81" s="45"/>
      <c r="U81" s="45"/>
      <c r="V81" s="45"/>
      <c r="W81" s="45"/>
      <c r="X81" s="45"/>
      <c r="Y81" s="45"/>
      <c r="Z81" s="45"/>
      <c r="AA81" s="45"/>
      <c r="AB81" s="45"/>
    </row>
    <row r="82" spans="1:28" ht="15.75" hidden="1" customHeight="1">
      <c r="A82" s="45"/>
      <c r="B82" s="45"/>
      <c r="C82" s="439"/>
      <c r="D82" s="439"/>
      <c r="E82" s="45"/>
      <c r="F82" s="45"/>
      <c r="G82" s="45"/>
      <c r="H82" s="45"/>
      <c r="I82" s="45"/>
      <c r="J82" s="45"/>
      <c r="K82" s="45"/>
      <c r="L82" s="45"/>
      <c r="M82" s="45"/>
      <c r="N82" s="45"/>
      <c r="O82" s="45"/>
      <c r="P82" s="45"/>
      <c r="Q82" s="45"/>
      <c r="R82" s="45"/>
      <c r="S82" s="45"/>
      <c r="T82" s="45"/>
      <c r="U82" s="45"/>
      <c r="V82" s="45"/>
      <c r="W82" s="45"/>
      <c r="X82" s="45"/>
      <c r="Y82" s="45"/>
      <c r="Z82" s="45"/>
      <c r="AA82" s="45"/>
      <c r="AB82" s="45"/>
    </row>
    <row r="83" spans="1:28" ht="15.75" hidden="1" customHeight="1">
      <c r="A83" s="45"/>
      <c r="B83" s="45"/>
      <c r="C83" s="439"/>
      <c r="D83" s="439"/>
      <c r="E83" s="45"/>
      <c r="F83" s="45"/>
      <c r="G83" s="45"/>
      <c r="H83" s="45"/>
      <c r="I83" s="45"/>
      <c r="J83" s="45"/>
      <c r="K83" s="45"/>
      <c r="L83" s="45"/>
      <c r="M83" s="45"/>
      <c r="N83" s="45"/>
      <c r="O83" s="45"/>
      <c r="P83" s="45"/>
      <c r="Q83" s="45"/>
      <c r="R83" s="45"/>
      <c r="S83" s="45"/>
      <c r="T83" s="45"/>
      <c r="U83" s="45"/>
      <c r="V83" s="45"/>
      <c r="W83" s="45"/>
      <c r="X83" s="45"/>
      <c r="Y83" s="45"/>
      <c r="Z83" s="45"/>
      <c r="AA83" s="45"/>
      <c r="AB83" s="45"/>
    </row>
    <row r="84" spans="1:28" ht="15.75" hidden="1" customHeight="1">
      <c r="A84" s="45"/>
      <c r="B84" s="45"/>
      <c r="C84" s="439"/>
      <c r="D84" s="439"/>
      <c r="E84" s="45"/>
      <c r="F84" s="45"/>
      <c r="G84" s="45"/>
      <c r="H84" s="45"/>
      <c r="I84" s="45"/>
      <c r="J84" s="45"/>
      <c r="K84" s="45"/>
      <c r="L84" s="45"/>
      <c r="M84" s="45"/>
      <c r="N84" s="45"/>
      <c r="O84" s="45"/>
      <c r="P84" s="45"/>
      <c r="Q84" s="45"/>
      <c r="R84" s="45"/>
      <c r="S84" s="45"/>
      <c r="T84" s="45"/>
      <c r="U84" s="45"/>
      <c r="V84" s="45"/>
      <c r="W84" s="45"/>
      <c r="X84" s="45"/>
      <c r="Y84" s="45"/>
      <c r="Z84" s="45"/>
      <c r="AA84" s="45"/>
      <c r="AB84" s="45"/>
    </row>
    <row r="85" spans="1:28" ht="15.75" hidden="1" customHeight="1">
      <c r="A85" s="45"/>
      <c r="B85" s="45"/>
      <c r="C85" s="439"/>
      <c r="D85" s="439"/>
      <c r="E85" s="45"/>
      <c r="F85" s="45"/>
      <c r="G85" s="45"/>
      <c r="H85" s="45"/>
      <c r="I85" s="45"/>
      <c r="J85" s="45"/>
      <c r="K85" s="45"/>
      <c r="L85" s="45"/>
      <c r="M85" s="45"/>
      <c r="N85" s="45"/>
      <c r="O85" s="45"/>
      <c r="P85" s="45"/>
      <c r="Q85" s="45"/>
      <c r="R85" s="45"/>
      <c r="S85" s="45"/>
      <c r="T85" s="45"/>
      <c r="U85" s="45"/>
      <c r="V85" s="45"/>
      <c r="W85" s="45"/>
      <c r="X85" s="45"/>
      <c r="Y85" s="45"/>
      <c r="Z85" s="45"/>
      <c r="AA85" s="45"/>
      <c r="AB85" s="45"/>
    </row>
    <row r="86" spans="1:28" ht="15.75" hidden="1" customHeight="1">
      <c r="A86" s="45"/>
      <c r="B86" s="45"/>
      <c r="C86" s="439"/>
      <c r="D86" s="439"/>
      <c r="E86" s="45"/>
      <c r="F86" s="45"/>
      <c r="G86" s="45"/>
      <c r="H86" s="45"/>
      <c r="I86" s="45"/>
      <c r="J86" s="45"/>
      <c r="K86" s="45"/>
      <c r="L86" s="45"/>
      <c r="M86" s="45"/>
      <c r="N86" s="45"/>
      <c r="O86" s="45"/>
      <c r="P86" s="45"/>
      <c r="Q86" s="45"/>
      <c r="R86" s="45"/>
      <c r="S86" s="45"/>
      <c r="T86" s="45"/>
      <c r="U86" s="45"/>
      <c r="V86" s="45"/>
      <c r="W86" s="45"/>
      <c r="X86" s="45"/>
      <c r="Y86" s="45"/>
      <c r="Z86" s="45"/>
      <c r="AA86" s="45"/>
      <c r="AB86" s="45"/>
    </row>
    <row r="87" spans="1:28" ht="15.75" hidden="1" customHeight="1">
      <c r="A87" s="45"/>
      <c r="B87" s="45"/>
      <c r="C87" s="439"/>
      <c r="D87" s="439"/>
      <c r="E87" s="45"/>
      <c r="F87" s="45"/>
      <c r="G87" s="45"/>
      <c r="H87" s="45"/>
      <c r="I87" s="45"/>
      <c r="J87" s="45"/>
      <c r="K87" s="45"/>
      <c r="L87" s="45"/>
      <c r="M87" s="45"/>
      <c r="N87" s="45"/>
      <c r="O87" s="45"/>
      <c r="P87" s="45"/>
      <c r="Q87" s="45"/>
      <c r="R87" s="45"/>
      <c r="S87" s="45"/>
      <c r="T87" s="45"/>
      <c r="U87" s="45"/>
      <c r="V87" s="45"/>
      <c r="W87" s="45"/>
      <c r="X87" s="45"/>
      <c r="Y87" s="45"/>
      <c r="Z87" s="45"/>
      <c r="AA87" s="45"/>
      <c r="AB87" s="45"/>
    </row>
    <row r="88" spans="1:28" ht="15.75" hidden="1" customHeight="1">
      <c r="A88" s="45"/>
      <c r="B88" s="45"/>
      <c r="C88" s="439"/>
      <c r="D88" s="439"/>
      <c r="E88" s="45"/>
      <c r="F88" s="45"/>
      <c r="G88" s="45"/>
      <c r="H88" s="45"/>
      <c r="I88" s="45"/>
      <c r="J88" s="45"/>
      <c r="K88" s="45"/>
      <c r="L88" s="45"/>
      <c r="M88" s="45"/>
      <c r="N88" s="45"/>
      <c r="O88" s="45"/>
      <c r="P88" s="45"/>
      <c r="Q88" s="45"/>
      <c r="R88" s="45"/>
      <c r="S88" s="45"/>
      <c r="T88" s="45"/>
      <c r="U88" s="45"/>
      <c r="V88" s="45"/>
      <c r="W88" s="45"/>
      <c r="X88" s="45"/>
      <c r="Y88" s="45"/>
      <c r="Z88" s="45"/>
      <c r="AA88" s="45"/>
      <c r="AB88" s="45"/>
    </row>
    <row r="89" spans="1:28" ht="15.75" hidden="1" customHeight="1">
      <c r="A89" s="45"/>
      <c r="B89" s="45"/>
      <c r="C89" s="439"/>
      <c r="D89" s="439"/>
      <c r="E89" s="45"/>
      <c r="F89" s="45"/>
      <c r="G89" s="45"/>
      <c r="H89" s="45"/>
      <c r="I89" s="45"/>
      <c r="J89" s="45"/>
      <c r="K89" s="45"/>
      <c r="L89" s="45"/>
      <c r="M89" s="45"/>
      <c r="N89" s="45"/>
      <c r="O89" s="45"/>
      <c r="P89" s="45"/>
      <c r="Q89" s="45"/>
      <c r="R89" s="45"/>
      <c r="S89" s="45"/>
      <c r="T89" s="45"/>
      <c r="U89" s="45"/>
      <c r="V89" s="45"/>
      <c r="W89" s="45"/>
      <c r="X89" s="45"/>
      <c r="Y89" s="45"/>
      <c r="Z89" s="45"/>
      <c r="AA89" s="45"/>
      <c r="AB89" s="45"/>
    </row>
    <row r="90" spans="1:28" ht="15.75" hidden="1" customHeight="1">
      <c r="A90" s="45"/>
      <c r="B90" s="45"/>
      <c r="C90" s="439"/>
      <c r="D90" s="439"/>
      <c r="E90" s="45"/>
      <c r="F90" s="45"/>
      <c r="G90" s="45"/>
      <c r="H90" s="45"/>
      <c r="I90" s="45"/>
      <c r="J90" s="45"/>
      <c r="K90" s="45"/>
      <c r="L90" s="45"/>
      <c r="M90" s="45"/>
      <c r="N90" s="45"/>
      <c r="O90" s="45"/>
      <c r="P90" s="45"/>
      <c r="Q90" s="45"/>
      <c r="R90" s="45"/>
      <c r="S90" s="45"/>
      <c r="T90" s="45"/>
      <c r="U90" s="45"/>
      <c r="V90" s="45"/>
      <c r="W90" s="45"/>
      <c r="X90" s="45"/>
      <c r="Y90" s="45"/>
      <c r="Z90" s="45"/>
      <c r="AA90" s="45"/>
      <c r="AB90" s="45"/>
    </row>
    <row r="91" spans="1:28" ht="15.75" hidden="1" customHeight="1">
      <c r="A91" s="45"/>
      <c r="B91" s="45"/>
      <c r="C91" s="439"/>
      <c r="D91" s="439"/>
      <c r="E91" s="45"/>
      <c r="F91" s="45"/>
      <c r="G91" s="45"/>
      <c r="H91" s="45"/>
      <c r="I91" s="45"/>
      <c r="J91" s="45"/>
      <c r="K91" s="45"/>
      <c r="L91" s="45"/>
      <c r="M91" s="45"/>
      <c r="N91" s="45"/>
      <c r="O91" s="45"/>
      <c r="P91" s="45"/>
      <c r="Q91" s="45"/>
      <c r="R91" s="45"/>
      <c r="S91" s="45"/>
      <c r="T91" s="45"/>
      <c r="U91" s="45"/>
      <c r="V91" s="45"/>
      <c r="W91" s="45"/>
      <c r="X91" s="45"/>
      <c r="Y91" s="45"/>
      <c r="Z91" s="45"/>
      <c r="AA91" s="45"/>
      <c r="AB91" s="45"/>
    </row>
    <row r="92" spans="1:28" ht="15.75" hidden="1" customHeight="1">
      <c r="A92" s="45"/>
      <c r="B92" s="45"/>
      <c r="C92" s="439"/>
      <c r="D92" s="439"/>
      <c r="E92" s="45"/>
      <c r="F92" s="45"/>
      <c r="G92" s="45"/>
      <c r="H92" s="45"/>
      <c r="I92" s="45"/>
      <c r="J92" s="45"/>
      <c r="K92" s="45"/>
      <c r="L92" s="45"/>
      <c r="M92" s="45"/>
      <c r="N92" s="45"/>
      <c r="O92" s="45"/>
      <c r="P92" s="45"/>
      <c r="Q92" s="45"/>
      <c r="R92" s="45"/>
      <c r="S92" s="45"/>
      <c r="T92" s="45"/>
      <c r="U92" s="45"/>
      <c r="V92" s="45"/>
      <c r="W92" s="45"/>
      <c r="X92" s="45"/>
      <c r="Y92" s="45"/>
      <c r="Z92" s="45"/>
      <c r="AA92" s="45"/>
      <c r="AB92" s="45"/>
    </row>
    <row r="93" spans="1:28" ht="15.75" hidden="1" customHeight="1">
      <c r="A93" s="45"/>
      <c r="B93" s="45"/>
      <c r="C93" s="439"/>
      <c r="D93" s="439"/>
      <c r="E93" s="45"/>
      <c r="F93" s="45"/>
      <c r="G93" s="45"/>
      <c r="H93" s="45"/>
      <c r="I93" s="45"/>
      <c r="J93" s="45"/>
      <c r="K93" s="45"/>
      <c r="L93" s="45"/>
      <c r="M93" s="45"/>
      <c r="N93" s="45"/>
      <c r="O93" s="45"/>
      <c r="P93" s="45"/>
      <c r="Q93" s="45"/>
      <c r="R93" s="45"/>
      <c r="S93" s="45"/>
      <c r="T93" s="45"/>
      <c r="U93" s="45"/>
      <c r="V93" s="45"/>
      <c r="W93" s="45"/>
      <c r="X93" s="45"/>
      <c r="Y93" s="45"/>
      <c r="Z93" s="45"/>
      <c r="AA93" s="45"/>
      <c r="AB93" s="45"/>
    </row>
    <row r="94" spans="1:28" ht="15.75" hidden="1" customHeight="1">
      <c r="A94" s="45"/>
      <c r="B94" s="45"/>
      <c r="C94" s="439"/>
      <c r="D94" s="439"/>
      <c r="E94" s="45"/>
      <c r="F94" s="45"/>
      <c r="G94" s="45"/>
      <c r="H94" s="45"/>
      <c r="I94" s="45"/>
      <c r="J94" s="45"/>
      <c r="K94" s="45"/>
      <c r="L94" s="45"/>
      <c r="M94" s="45"/>
      <c r="N94" s="45"/>
      <c r="O94" s="45"/>
      <c r="P94" s="45"/>
      <c r="Q94" s="45"/>
      <c r="R94" s="45"/>
      <c r="S94" s="45"/>
      <c r="T94" s="45"/>
      <c r="U94" s="45"/>
      <c r="V94" s="45"/>
      <c r="W94" s="45"/>
      <c r="X94" s="45"/>
      <c r="Y94" s="45"/>
      <c r="Z94" s="45"/>
      <c r="AA94" s="45"/>
      <c r="AB94" s="45"/>
    </row>
    <row r="95" spans="1:28" ht="15.75" hidden="1" customHeight="1">
      <c r="A95" s="45"/>
      <c r="B95" s="45"/>
      <c r="C95" s="439"/>
      <c r="D95" s="439"/>
      <c r="E95" s="45"/>
      <c r="F95" s="45"/>
      <c r="G95" s="45"/>
      <c r="H95" s="45"/>
      <c r="I95" s="45"/>
      <c r="J95" s="45"/>
      <c r="K95" s="45"/>
      <c r="L95" s="45"/>
      <c r="M95" s="45"/>
      <c r="N95" s="45"/>
      <c r="O95" s="45"/>
      <c r="P95" s="45"/>
      <c r="Q95" s="45"/>
      <c r="R95" s="45"/>
      <c r="S95" s="45"/>
      <c r="T95" s="45"/>
      <c r="U95" s="45"/>
      <c r="V95" s="45"/>
      <c r="W95" s="45"/>
      <c r="X95" s="45"/>
      <c r="Y95" s="45"/>
      <c r="Z95" s="45"/>
      <c r="AA95" s="45"/>
      <c r="AB95" s="45"/>
    </row>
    <row r="96" spans="1:28" ht="15.75" hidden="1" customHeight="1">
      <c r="A96" s="45"/>
      <c r="B96" s="45"/>
      <c r="C96" s="439"/>
      <c r="D96" s="439"/>
      <c r="E96" s="45"/>
      <c r="F96" s="45"/>
      <c r="G96" s="45"/>
      <c r="H96" s="45"/>
      <c r="I96" s="45"/>
      <c r="J96" s="45"/>
      <c r="K96" s="45"/>
      <c r="L96" s="45"/>
      <c r="M96" s="45"/>
      <c r="N96" s="45"/>
      <c r="O96" s="45"/>
      <c r="P96" s="45"/>
      <c r="Q96" s="45"/>
      <c r="R96" s="45"/>
      <c r="S96" s="45"/>
      <c r="T96" s="45"/>
      <c r="U96" s="45"/>
      <c r="V96" s="45"/>
      <c r="W96" s="45"/>
      <c r="X96" s="45"/>
      <c r="Y96" s="45"/>
      <c r="Z96" s="45"/>
      <c r="AA96" s="45"/>
      <c r="AB96" s="45"/>
    </row>
    <row r="97" spans="1:28" ht="15.75" hidden="1" customHeight="1">
      <c r="A97" s="45"/>
      <c r="B97" s="45"/>
      <c r="C97" s="439"/>
      <c r="D97" s="439"/>
      <c r="E97" s="45"/>
      <c r="F97" s="45"/>
      <c r="G97" s="45"/>
      <c r="H97" s="45"/>
      <c r="I97" s="45"/>
      <c r="J97" s="45"/>
      <c r="K97" s="45"/>
      <c r="L97" s="45"/>
      <c r="M97" s="45"/>
      <c r="N97" s="45"/>
      <c r="O97" s="45"/>
      <c r="P97" s="45"/>
      <c r="Q97" s="45"/>
      <c r="R97" s="45"/>
      <c r="S97" s="45"/>
      <c r="T97" s="45"/>
      <c r="U97" s="45"/>
      <c r="V97" s="45"/>
      <c r="W97" s="45"/>
      <c r="X97" s="45"/>
      <c r="Y97" s="45"/>
      <c r="Z97" s="45"/>
      <c r="AA97" s="45"/>
      <c r="AB97" s="45"/>
    </row>
    <row r="98" spans="1:28" ht="15.75" hidden="1" customHeight="1">
      <c r="A98" s="45"/>
      <c r="B98" s="45"/>
      <c r="C98" s="439"/>
      <c r="D98" s="439"/>
      <c r="E98" s="45"/>
      <c r="F98" s="45"/>
      <c r="G98" s="45"/>
      <c r="H98" s="45"/>
      <c r="I98" s="45"/>
      <c r="J98" s="45"/>
      <c r="K98" s="45"/>
      <c r="L98" s="45"/>
      <c r="M98" s="45"/>
      <c r="N98" s="45"/>
      <c r="O98" s="45"/>
      <c r="P98" s="45"/>
      <c r="Q98" s="45"/>
      <c r="R98" s="45"/>
      <c r="S98" s="45"/>
      <c r="T98" s="45"/>
      <c r="U98" s="45"/>
      <c r="V98" s="45"/>
      <c r="W98" s="45"/>
      <c r="X98" s="45"/>
      <c r="Y98" s="45"/>
      <c r="Z98" s="45"/>
      <c r="AA98" s="45"/>
      <c r="AB98" s="45"/>
    </row>
    <row r="99" spans="1:28" ht="15.75" hidden="1" customHeight="1">
      <c r="A99" s="45"/>
      <c r="B99" s="45"/>
      <c r="C99" s="439"/>
      <c r="D99" s="439"/>
      <c r="E99" s="45"/>
      <c r="F99" s="45"/>
      <c r="G99" s="45"/>
      <c r="H99" s="45"/>
      <c r="I99" s="45"/>
      <c r="J99" s="45"/>
      <c r="K99" s="45"/>
      <c r="L99" s="45"/>
      <c r="M99" s="45"/>
      <c r="N99" s="45"/>
      <c r="O99" s="45"/>
      <c r="P99" s="45"/>
      <c r="Q99" s="45"/>
      <c r="R99" s="45"/>
      <c r="S99" s="45"/>
      <c r="T99" s="45"/>
      <c r="U99" s="45"/>
      <c r="V99" s="45"/>
      <c r="W99" s="45"/>
      <c r="X99" s="45"/>
      <c r="Y99" s="45"/>
      <c r="Z99" s="45"/>
      <c r="AA99" s="45"/>
      <c r="AB99" s="45"/>
    </row>
    <row r="100" spans="1:28" ht="15.75" hidden="1" customHeight="1">
      <c r="A100" s="45"/>
      <c r="B100" s="45"/>
      <c r="C100" s="439"/>
      <c r="D100" s="439"/>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row>
    <row r="101" spans="1:28" ht="15.75" hidden="1" customHeight="1">
      <c r="A101" s="45"/>
      <c r="B101" s="45"/>
      <c r="C101" s="439"/>
      <c r="D101" s="439"/>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row>
    <row r="102" spans="1:28" ht="15.75" hidden="1" customHeight="1">
      <c r="A102" s="45"/>
      <c r="B102" s="45"/>
      <c r="C102" s="439"/>
      <c r="D102" s="439"/>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row>
    <row r="103" spans="1:28" ht="15.75" hidden="1" customHeight="1">
      <c r="A103" s="45"/>
      <c r="B103" s="45"/>
      <c r="C103" s="439"/>
      <c r="D103" s="439"/>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row>
    <row r="104" spans="1:28" ht="15.75" hidden="1" customHeight="1">
      <c r="A104" s="45"/>
      <c r="B104" s="45"/>
      <c r="C104" s="439"/>
      <c r="D104" s="439"/>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row>
    <row r="105" spans="1:28" ht="15.75" hidden="1" customHeight="1">
      <c r="A105" s="45"/>
      <c r="B105" s="45"/>
      <c r="C105" s="439"/>
      <c r="D105" s="439"/>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row>
    <row r="106" spans="1:28" ht="15.75" hidden="1" customHeight="1">
      <c r="A106" s="45"/>
      <c r="B106" s="45"/>
      <c r="C106" s="439"/>
      <c r="D106" s="439"/>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row>
    <row r="107" spans="1:28" ht="15.75" hidden="1" customHeight="1">
      <c r="A107" s="45"/>
      <c r="B107" s="45"/>
      <c r="C107" s="439"/>
      <c r="D107" s="439"/>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row>
    <row r="108" spans="1:28" ht="15.75" hidden="1" customHeight="1">
      <c r="A108" s="45"/>
      <c r="B108" s="45"/>
      <c r="C108" s="439"/>
      <c r="D108" s="439"/>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row>
    <row r="109" spans="1:28" ht="15.75" hidden="1" customHeight="1">
      <c r="A109" s="45"/>
      <c r="B109" s="45"/>
      <c r="C109" s="439"/>
      <c r="D109" s="439"/>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row>
    <row r="110" spans="1:28" ht="15.75" hidden="1" customHeight="1">
      <c r="A110" s="45"/>
      <c r="B110" s="45"/>
      <c r="C110" s="439"/>
      <c r="D110" s="439"/>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row>
    <row r="111" spans="1:28" ht="15.75" hidden="1" customHeight="1">
      <c r="A111" s="45"/>
      <c r="B111" s="45"/>
      <c r="C111" s="439"/>
      <c r="D111" s="439"/>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row>
    <row r="112" spans="1:28" ht="15.75" hidden="1" customHeight="1">
      <c r="A112" s="45"/>
      <c r="B112" s="45"/>
      <c r="C112" s="439"/>
      <c r="D112" s="439"/>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row>
    <row r="113" spans="1:28" ht="15.75" hidden="1" customHeight="1">
      <c r="A113" s="45"/>
      <c r="B113" s="45"/>
      <c r="C113" s="439"/>
      <c r="D113" s="439"/>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row>
    <row r="114" spans="1:28" ht="15.75" hidden="1" customHeight="1">
      <c r="A114" s="45"/>
      <c r="B114" s="45"/>
      <c r="C114" s="439"/>
      <c r="D114" s="439"/>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row>
    <row r="115" spans="1:28" ht="15.75" hidden="1" customHeight="1">
      <c r="A115" s="45"/>
      <c r="B115" s="45"/>
      <c r="C115" s="439"/>
      <c r="D115" s="439"/>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row>
    <row r="116" spans="1:28" ht="15.75" hidden="1" customHeight="1">
      <c r="A116" s="45"/>
      <c r="B116" s="45"/>
      <c r="C116" s="439"/>
      <c r="D116" s="439"/>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row>
    <row r="117" spans="1:28" ht="15.75" hidden="1" customHeight="1">
      <c r="A117" s="45"/>
      <c r="B117" s="45"/>
      <c r="C117" s="439"/>
      <c r="D117" s="439"/>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row>
    <row r="118" spans="1:28" ht="15.75" hidden="1" customHeight="1">
      <c r="A118" s="45"/>
      <c r="B118" s="45"/>
      <c r="C118" s="439"/>
      <c r="D118" s="439"/>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row>
    <row r="119" spans="1:28" ht="15.75" hidden="1" customHeight="1">
      <c r="A119" s="45"/>
      <c r="B119" s="45"/>
      <c r="C119" s="439"/>
      <c r="D119" s="439"/>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row>
    <row r="120" spans="1:28" ht="15.75" hidden="1" customHeight="1">
      <c r="A120" s="45"/>
      <c r="B120" s="45"/>
      <c r="C120" s="439"/>
      <c r="D120" s="439"/>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row>
    <row r="121" spans="1:28" ht="15.75" hidden="1" customHeight="1">
      <c r="A121" s="45"/>
      <c r="B121" s="45"/>
      <c r="C121" s="439"/>
      <c r="D121" s="439"/>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row>
    <row r="122" spans="1:28" ht="15.75" hidden="1" customHeight="1">
      <c r="A122" s="45"/>
      <c r="B122" s="45"/>
      <c r="C122" s="439"/>
      <c r="D122" s="439"/>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row>
    <row r="123" spans="1:28" ht="15.75" hidden="1" customHeight="1">
      <c r="A123" s="45"/>
      <c r="B123" s="45"/>
      <c r="C123" s="439"/>
      <c r="D123" s="439"/>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row>
    <row r="124" spans="1:28" ht="15.75" hidden="1" customHeight="1">
      <c r="A124" s="45"/>
      <c r="B124" s="45"/>
      <c r="C124" s="439"/>
      <c r="D124" s="439"/>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row>
    <row r="125" spans="1:28" ht="15.75" hidden="1" customHeight="1">
      <c r="A125" s="45"/>
      <c r="B125" s="45"/>
      <c r="C125" s="439"/>
      <c r="D125" s="439"/>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row>
    <row r="126" spans="1:28" ht="15.75" hidden="1" customHeight="1">
      <c r="A126" s="45"/>
      <c r="B126" s="45"/>
      <c r="C126" s="439"/>
      <c r="D126" s="439"/>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row>
    <row r="127" spans="1:28" ht="15.75" hidden="1" customHeight="1">
      <c r="A127" s="45"/>
      <c r="B127" s="45"/>
      <c r="C127" s="439"/>
      <c r="D127" s="439"/>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row>
    <row r="128" spans="1:28" ht="15.75" hidden="1" customHeight="1">
      <c r="A128" s="45"/>
      <c r="B128" s="45"/>
      <c r="C128" s="439"/>
      <c r="D128" s="439"/>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row>
    <row r="129" spans="1:28" ht="15.75" hidden="1" customHeight="1">
      <c r="A129" s="45"/>
      <c r="B129" s="45"/>
      <c r="C129" s="439"/>
      <c r="D129" s="439"/>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row>
    <row r="130" spans="1:28" ht="15.75" hidden="1" customHeight="1">
      <c r="A130" s="45"/>
      <c r="B130" s="45"/>
      <c r="C130" s="439"/>
      <c r="D130" s="439"/>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row>
    <row r="131" spans="1:28" ht="15.75" hidden="1" customHeight="1">
      <c r="A131" s="45"/>
      <c r="B131" s="45"/>
      <c r="C131" s="439"/>
      <c r="D131" s="439"/>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row>
    <row r="132" spans="1:28" ht="15.75" hidden="1" customHeight="1">
      <c r="A132" s="45"/>
      <c r="B132" s="45"/>
      <c r="C132" s="439"/>
      <c r="D132" s="439"/>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row>
    <row r="133" spans="1:28" ht="15.75" hidden="1" customHeight="1">
      <c r="A133" s="45"/>
      <c r="B133" s="45"/>
      <c r="C133" s="439"/>
      <c r="D133" s="439"/>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row>
    <row r="134" spans="1:28" ht="15.75" hidden="1" customHeight="1">
      <c r="A134" s="45"/>
      <c r="B134" s="45"/>
      <c r="C134" s="439"/>
      <c r="D134" s="439"/>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row>
    <row r="135" spans="1:28" ht="15.75" hidden="1" customHeight="1">
      <c r="A135" s="45"/>
      <c r="B135" s="45"/>
      <c r="C135" s="439"/>
      <c r="D135" s="439"/>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row>
    <row r="136" spans="1:28" ht="15.75" hidden="1" customHeight="1">
      <c r="A136" s="45"/>
      <c r="B136" s="45"/>
      <c r="C136" s="439"/>
      <c r="D136" s="439"/>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row>
    <row r="137" spans="1:28" ht="15.75" hidden="1" customHeight="1">
      <c r="A137" s="45"/>
      <c r="B137" s="45"/>
      <c r="C137" s="439"/>
      <c r="D137" s="439"/>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row>
    <row r="138" spans="1:28" ht="15.75" hidden="1" customHeight="1">
      <c r="A138" s="45"/>
      <c r="B138" s="45"/>
      <c r="C138" s="439"/>
      <c r="D138" s="439"/>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row>
    <row r="139" spans="1:28" ht="15.75" hidden="1" customHeight="1">
      <c r="A139" s="45"/>
      <c r="B139" s="45"/>
      <c r="C139" s="439"/>
      <c r="D139" s="439"/>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row>
    <row r="140" spans="1:28" ht="15.75" hidden="1" customHeight="1">
      <c r="A140" s="45"/>
      <c r="B140" s="45"/>
      <c r="C140" s="439"/>
      <c r="D140" s="439"/>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row>
    <row r="141" spans="1:28" ht="15.75" hidden="1" customHeight="1">
      <c r="A141" s="45"/>
      <c r="B141" s="45"/>
      <c r="C141" s="439"/>
      <c r="D141" s="439"/>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row>
    <row r="142" spans="1:28" ht="15.75" hidden="1" customHeight="1">
      <c r="A142" s="45"/>
      <c r="B142" s="45"/>
      <c r="C142" s="439"/>
      <c r="D142" s="439"/>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row>
    <row r="143" spans="1:28" ht="15.75" hidden="1" customHeight="1">
      <c r="A143" s="45"/>
      <c r="B143" s="45"/>
      <c r="C143" s="439"/>
      <c r="D143" s="439"/>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row>
    <row r="144" spans="1:28" ht="15.75" hidden="1" customHeight="1">
      <c r="A144" s="45"/>
      <c r="B144" s="45"/>
      <c r="C144" s="439"/>
      <c r="D144" s="439"/>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row>
    <row r="145" spans="1:28" ht="15.75" hidden="1" customHeight="1">
      <c r="A145" s="45"/>
      <c r="B145" s="45"/>
      <c r="C145" s="439"/>
      <c r="D145" s="439"/>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row>
    <row r="146" spans="1:28" ht="15.75" hidden="1" customHeight="1">
      <c r="A146" s="45"/>
      <c r="B146" s="45"/>
      <c r="C146" s="439"/>
      <c r="D146" s="439"/>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row>
    <row r="147" spans="1:28" ht="15.75" hidden="1" customHeight="1">
      <c r="A147" s="45"/>
      <c r="B147" s="45"/>
      <c r="C147" s="439"/>
      <c r="D147" s="439"/>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row>
    <row r="148" spans="1:28" ht="15.75" hidden="1" customHeight="1">
      <c r="A148" s="45"/>
      <c r="B148" s="45"/>
      <c r="C148" s="439"/>
      <c r="D148" s="439"/>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row>
    <row r="149" spans="1:28" ht="15.75" hidden="1" customHeight="1">
      <c r="A149" s="45"/>
      <c r="B149" s="45"/>
      <c r="C149" s="439"/>
      <c r="D149" s="439"/>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row>
    <row r="150" spans="1:28" ht="15.75" hidden="1" customHeight="1">
      <c r="A150" s="45"/>
      <c r="B150" s="45"/>
      <c r="C150" s="439"/>
      <c r="D150" s="439"/>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row>
    <row r="151" spans="1:28" ht="15.75" hidden="1" customHeight="1">
      <c r="A151" s="45"/>
      <c r="B151" s="45"/>
      <c r="C151" s="439"/>
      <c r="D151" s="439"/>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row>
    <row r="152" spans="1:28" ht="15.75" hidden="1" customHeight="1">
      <c r="A152" s="45"/>
      <c r="B152" s="45"/>
      <c r="C152" s="439"/>
      <c r="D152" s="439"/>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row>
    <row r="153" spans="1:28" ht="15.75" hidden="1" customHeight="1">
      <c r="A153" s="45"/>
      <c r="B153" s="45"/>
      <c r="C153" s="439"/>
      <c r="D153" s="439"/>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row>
    <row r="154" spans="1:28" ht="15.75" hidden="1" customHeight="1">
      <c r="A154" s="45"/>
      <c r="B154" s="45"/>
      <c r="C154" s="439"/>
      <c r="D154" s="439"/>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row>
    <row r="155" spans="1:28" ht="15.75" hidden="1" customHeight="1">
      <c r="A155" s="45"/>
      <c r="B155" s="45"/>
      <c r="C155" s="439"/>
      <c r="D155" s="439"/>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row>
    <row r="156" spans="1:28" ht="15.75" hidden="1" customHeight="1">
      <c r="A156" s="45"/>
      <c r="B156" s="45"/>
      <c r="C156" s="439"/>
      <c r="D156" s="439"/>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row>
    <row r="157" spans="1:28" ht="15.75" hidden="1" customHeight="1">
      <c r="A157" s="45"/>
      <c r="B157" s="45"/>
      <c r="C157" s="439"/>
      <c r="D157" s="439"/>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row>
    <row r="158" spans="1:28" ht="15.75" hidden="1" customHeight="1">
      <c r="A158" s="45"/>
      <c r="B158" s="45"/>
      <c r="C158" s="439"/>
      <c r="D158" s="439"/>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row>
    <row r="159" spans="1:28" ht="15.75" hidden="1" customHeight="1">
      <c r="A159" s="45"/>
      <c r="B159" s="45"/>
      <c r="C159" s="439"/>
      <c r="D159" s="439"/>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row>
    <row r="160" spans="1:28" ht="15.75" hidden="1" customHeight="1">
      <c r="A160" s="45"/>
      <c r="B160" s="45"/>
      <c r="C160" s="439"/>
      <c r="D160" s="439"/>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row>
    <row r="161" spans="1:28" ht="15.75" hidden="1" customHeight="1">
      <c r="A161" s="45"/>
      <c r="B161" s="45"/>
      <c r="C161" s="439"/>
      <c r="D161" s="439"/>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row>
    <row r="162" spans="1:28" ht="15.75" hidden="1" customHeight="1">
      <c r="A162" s="45"/>
      <c r="B162" s="45"/>
      <c r="C162" s="439"/>
      <c r="D162" s="439"/>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row>
    <row r="163" spans="1:28" ht="15.75" hidden="1" customHeight="1">
      <c r="A163" s="45"/>
      <c r="B163" s="45"/>
      <c r="C163" s="439"/>
      <c r="D163" s="439"/>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row>
    <row r="164" spans="1:28" ht="15.75" hidden="1" customHeight="1">
      <c r="A164" s="45"/>
      <c r="B164" s="45"/>
      <c r="C164" s="439"/>
      <c r="D164" s="439"/>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row>
    <row r="165" spans="1:28" ht="15.75" hidden="1" customHeight="1">
      <c r="A165" s="45"/>
      <c r="B165" s="45"/>
      <c r="C165" s="439"/>
      <c r="D165" s="439"/>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row>
    <row r="166" spans="1:28" ht="15.75" hidden="1" customHeight="1">
      <c r="A166" s="45"/>
      <c r="B166" s="45"/>
      <c r="C166" s="439"/>
      <c r="D166" s="439"/>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row>
    <row r="167" spans="1:28" ht="15.75" hidden="1" customHeight="1">
      <c r="A167" s="45"/>
      <c r="B167" s="45"/>
      <c r="C167" s="439"/>
      <c r="D167" s="439"/>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row>
    <row r="168" spans="1:28" ht="15.75" hidden="1" customHeight="1">
      <c r="A168" s="45"/>
      <c r="B168" s="45"/>
      <c r="C168" s="439"/>
      <c r="D168" s="439"/>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row>
    <row r="169" spans="1:28" ht="15.75" hidden="1" customHeight="1">
      <c r="A169" s="45"/>
      <c r="B169" s="45"/>
      <c r="C169" s="439"/>
      <c r="D169" s="439"/>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row>
    <row r="170" spans="1:28" ht="15.75" hidden="1" customHeight="1">
      <c r="A170" s="45"/>
      <c r="B170" s="45"/>
      <c r="C170" s="439"/>
      <c r="D170" s="439"/>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row>
    <row r="171" spans="1:28" ht="15.75" hidden="1" customHeight="1">
      <c r="A171" s="45"/>
      <c r="B171" s="45"/>
      <c r="C171" s="439"/>
      <c r="D171" s="439"/>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row>
    <row r="172" spans="1:28" ht="15.75" hidden="1" customHeight="1">
      <c r="A172" s="45"/>
      <c r="B172" s="45"/>
      <c r="C172" s="439"/>
      <c r="D172" s="439"/>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row>
    <row r="173" spans="1:28" ht="15.75" hidden="1" customHeight="1">
      <c r="A173" s="45"/>
      <c r="B173" s="45"/>
      <c r="C173" s="439"/>
      <c r="D173" s="439"/>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5"/>
    </row>
    <row r="174" spans="1:28" ht="15.75" hidden="1" customHeight="1">
      <c r="A174" s="45"/>
      <c r="B174" s="45"/>
      <c r="C174" s="439"/>
      <c r="D174" s="439"/>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row>
    <row r="175" spans="1:28" ht="15.75" hidden="1" customHeight="1">
      <c r="A175" s="45"/>
      <c r="B175" s="45"/>
      <c r="C175" s="439"/>
      <c r="D175" s="439"/>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5"/>
    </row>
    <row r="176" spans="1:28" ht="15.75" hidden="1" customHeight="1">
      <c r="A176" s="45"/>
      <c r="B176" s="45"/>
      <c r="C176" s="439"/>
      <c r="D176" s="439"/>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row>
    <row r="177" spans="1:28" ht="15.75" hidden="1" customHeight="1">
      <c r="A177" s="45"/>
      <c r="B177" s="45"/>
      <c r="C177" s="439"/>
      <c r="D177" s="439"/>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row>
    <row r="178" spans="1:28" ht="15.75" hidden="1" customHeight="1">
      <c r="A178" s="45"/>
      <c r="B178" s="45"/>
      <c r="C178" s="439"/>
      <c r="D178" s="439"/>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row>
    <row r="179" spans="1:28" ht="15.75" hidden="1" customHeight="1">
      <c r="A179" s="45"/>
      <c r="B179" s="45"/>
      <c r="C179" s="439"/>
      <c r="D179" s="439"/>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row>
    <row r="180" spans="1:28" ht="15.75" hidden="1" customHeight="1">
      <c r="A180" s="45"/>
      <c r="B180" s="45"/>
      <c r="C180" s="439"/>
      <c r="D180" s="439"/>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row>
    <row r="181" spans="1:28" ht="15.75" hidden="1" customHeight="1">
      <c r="A181" s="45"/>
      <c r="B181" s="45"/>
      <c r="C181" s="439"/>
      <c r="D181" s="439"/>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5"/>
    </row>
    <row r="182" spans="1:28" ht="15.75" hidden="1" customHeight="1">
      <c r="A182" s="45"/>
      <c r="B182" s="45"/>
      <c r="C182" s="439"/>
      <c r="D182" s="439"/>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row>
    <row r="183" spans="1:28" ht="15.75" hidden="1" customHeight="1">
      <c r="A183" s="45"/>
      <c r="B183" s="45"/>
      <c r="C183" s="439"/>
      <c r="D183" s="439"/>
      <c r="E183" s="45"/>
      <c r="F183" s="45"/>
      <c r="G183" s="45"/>
      <c r="H183" s="45"/>
      <c r="I183" s="45"/>
      <c r="J183" s="45"/>
      <c r="K183" s="45"/>
      <c r="L183" s="45"/>
      <c r="M183" s="45"/>
      <c r="N183" s="45"/>
      <c r="O183" s="45"/>
      <c r="P183" s="45"/>
      <c r="Q183" s="45"/>
      <c r="R183" s="45"/>
      <c r="S183" s="45"/>
      <c r="T183" s="45"/>
      <c r="U183" s="45"/>
      <c r="V183" s="45"/>
      <c r="W183" s="45"/>
      <c r="X183" s="45"/>
      <c r="Y183" s="45"/>
      <c r="Z183" s="45"/>
      <c r="AA183" s="45"/>
      <c r="AB183" s="45"/>
    </row>
    <row r="184" spans="1:28" ht="15.75" hidden="1" customHeight="1">
      <c r="A184" s="45"/>
      <c r="B184" s="45"/>
      <c r="C184" s="439"/>
      <c r="D184" s="439"/>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row>
    <row r="185" spans="1:28" ht="15.75" hidden="1" customHeight="1">
      <c r="A185" s="45"/>
      <c r="B185" s="45"/>
      <c r="C185" s="439"/>
      <c r="D185" s="439"/>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row>
    <row r="186" spans="1:28" ht="15.75" hidden="1" customHeight="1">
      <c r="A186" s="45"/>
      <c r="B186" s="45"/>
      <c r="C186" s="439"/>
      <c r="D186" s="439"/>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row>
    <row r="187" spans="1:28" ht="15.75" hidden="1" customHeight="1">
      <c r="A187" s="45"/>
      <c r="B187" s="45"/>
      <c r="C187" s="439"/>
      <c r="D187" s="439"/>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row>
    <row r="188" spans="1:28" ht="15.75" hidden="1" customHeight="1">
      <c r="A188" s="45"/>
      <c r="B188" s="45"/>
      <c r="C188" s="439"/>
      <c r="D188" s="439"/>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row>
    <row r="189" spans="1:28" ht="15.75" hidden="1" customHeight="1">
      <c r="A189" s="45"/>
      <c r="B189" s="45"/>
      <c r="C189" s="439"/>
      <c r="D189" s="439"/>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5"/>
    </row>
    <row r="190" spans="1:28" ht="15.75" hidden="1" customHeight="1">
      <c r="A190" s="45"/>
      <c r="B190" s="45"/>
      <c r="C190" s="439"/>
      <c r="D190" s="439"/>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row>
    <row r="191" spans="1:28" ht="15.75" hidden="1" customHeight="1">
      <c r="A191" s="45"/>
      <c r="B191" s="45"/>
      <c r="C191" s="439"/>
      <c r="D191" s="439"/>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row>
    <row r="192" spans="1:28" ht="15.75" hidden="1" customHeight="1">
      <c r="A192" s="45"/>
      <c r="B192" s="45"/>
      <c r="C192" s="439"/>
      <c r="D192" s="439"/>
      <c r="E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row>
    <row r="193" spans="1:28" ht="15.75" hidden="1" customHeight="1">
      <c r="A193" s="45"/>
      <c r="B193" s="45"/>
      <c r="C193" s="439"/>
      <c r="D193" s="439"/>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row>
    <row r="194" spans="1:28" ht="15.75" hidden="1" customHeight="1">
      <c r="A194" s="45"/>
      <c r="B194" s="45"/>
      <c r="C194" s="439"/>
      <c r="D194" s="439"/>
      <c r="E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5"/>
    </row>
    <row r="195" spans="1:28" ht="15.75" hidden="1" customHeight="1">
      <c r="A195" s="45"/>
      <c r="B195" s="45"/>
      <c r="C195" s="439"/>
      <c r="D195" s="439"/>
      <c r="E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5"/>
    </row>
    <row r="196" spans="1:28" ht="15.75" hidden="1" customHeight="1">
      <c r="A196" s="45"/>
      <c r="B196" s="45"/>
      <c r="C196" s="439"/>
      <c r="D196" s="439"/>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row>
    <row r="197" spans="1:28" ht="15.75" hidden="1" customHeight="1">
      <c r="A197" s="45"/>
      <c r="B197" s="45"/>
      <c r="C197" s="439"/>
      <c r="D197" s="439"/>
      <c r="E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row>
    <row r="198" spans="1:28" ht="15.75" hidden="1" customHeight="1">
      <c r="A198" s="45"/>
      <c r="B198" s="45"/>
      <c r="C198" s="439"/>
      <c r="D198" s="439"/>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row>
    <row r="199" spans="1:28" ht="15.75" hidden="1" customHeight="1">
      <c r="A199" s="45"/>
      <c r="B199" s="45"/>
      <c r="C199" s="439"/>
      <c r="D199" s="439"/>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row>
    <row r="200" spans="1:28" ht="15.75" hidden="1" customHeight="1">
      <c r="A200" s="45"/>
      <c r="B200" s="45"/>
      <c r="C200" s="439"/>
      <c r="D200" s="439"/>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row>
    <row r="201" spans="1:28" ht="15.75" hidden="1" customHeight="1">
      <c r="A201" s="45"/>
      <c r="B201" s="45"/>
      <c r="C201" s="439"/>
      <c r="D201" s="439"/>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row>
    <row r="202" spans="1:28" ht="15.75" hidden="1" customHeight="1">
      <c r="A202" s="45"/>
      <c r="B202" s="45"/>
      <c r="C202" s="439"/>
      <c r="D202" s="439"/>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row>
    <row r="203" spans="1:28" ht="15.75" hidden="1" customHeight="1">
      <c r="A203" s="45"/>
      <c r="B203" s="45"/>
      <c r="C203" s="439"/>
      <c r="D203" s="439"/>
      <c r="E203" s="45"/>
      <c r="F203" s="45"/>
      <c r="G203" s="45"/>
      <c r="H203" s="45"/>
      <c r="I203" s="45"/>
      <c r="J203" s="45"/>
      <c r="K203" s="45"/>
      <c r="L203" s="45"/>
      <c r="M203" s="45"/>
      <c r="N203" s="45"/>
      <c r="O203" s="45"/>
      <c r="P203" s="45"/>
      <c r="Q203" s="45"/>
      <c r="R203" s="45"/>
      <c r="S203" s="45"/>
      <c r="T203" s="45"/>
      <c r="U203" s="45"/>
      <c r="V203" s="45"/>
      <c r="W203" s="45"/>
      <c r="X203" s="45"/>
      <c r="Y203" s="45"/>
      <c r="Z203" s="45"/>
      <c r="AA203" s="45"/>
      <c r="AB203" s="45"/>
    </row>
    <row r="204" spans="1:28" ht="15.75" hidden="1" customHeight="1">
      <c r="A204" s="45"/>
      <c r="B204" s="45"/>
      <c r="C204" s="439"/>
      <c r="D204" s="439"/>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row>
    <row r="205" spans="1:28" ht="15.75" hidden="1" customHeight="1">
      <c r="A205" s="45"/>
      <c r="B205" s="45"/>
      <c r="C205" s="439"/>
      <c r="D205" s="439"/>
      <c r="E205" s="45"/>
      <c r="F205" s="45"/>
      <c r="G205" s="45"/>
      <c r="H205" s="45"/>
      <c r="I205" s="45"/>
      <c r="J205" s="45"/>
      <c r="K205" s="45"/>
      <c r="L205" s="45"/>
      <c r="M205" s="45"/>
      <c r="N205" s="45"/>
      <c r="O205" s="45"/>
      <c r="P205" s="45"/>
      <c r="Q205" s="45"/>
      <c r="R205" s="45"/>
      <c r="S205" s="45"/>
      <c r="T205" s="45"/>
      <c r="U205" s="45"/>
      <c r="V205" s="45"/>
      <c r="W205" s="45"/>
      <c r="X205" s="45"/>
      <c r="Y205" s="45"/>
      <c r="Z205" s="45"/>
      <c r="AA205" s="45"/>
      <c r="AB205" s="45"/>
    </row>
    <row r="206" spans="1:28" ht="15.75" hidden="1" customHeight="1">
      <c r="A206" s="45"/>
      <c r="B206" s="45"/>
      <c r="C206" s="439"/>
      <c r="D206" s="439"/>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row>
    <row r="207" spans="1:28" ht="15.75" hidden="1" customHeight="1">
      <c r="A207" s="45"/>
      <c r="B207" s="45"/>
      <c r="C207" s="439"/>
      <c r="D207" s="439"/>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5"/>
    </row>
    <row r="208" spans="1:28" ht="15.75" hidden="1" customHeight="1">
      <c r="A208" s="45"/>
      <c r="B208" s="45"/>
      <c r="C208" s="439"/>
      <c r="D208" s="439"/>
      <c r="E208" s="45"/>
      <c r="F208" s="45"/>
      <c r="G208" s="45"/>
      <c r="H208" s="45"/>
      <c r="I208" s="45"/>
      <c r="J208" s="45"/>
      <c r="K208" s="45"/>
      <c r="L208" s="45"/>
      <c r="M208" s="45"/>
      <c r="N208" s="45"/>
      <c r="O208" s="45"/>
      <c r="P208" s="45"/>
      <c r="Q208" s="45"/>
      <c r="R208" s="45"/>
      <c r="S208" s="45"/>
      <c r="T208" s="45"/>
      <c r="U208" s="45"/>
      <c r="V208" s="45"/>
      <c r="W208" s="45"/>
      <c r="X208" s="45"/>
      <c r="Y208" s="45"/>
      <c r="Z208" s="45"/>
      <c r="AA208" s="45"/>
      <c r="AB208" s="45"/>
    </row>
    <row r="209" spans="1:28" ht="15.75" hidden="1" customHeight="1">
      <c r="A209" s="45"/>
      <c r="B209" s="45"/>
      <c r="C209" s="439"/>
      <c r="D209" s="439"/>
      <c r="E209" s="45"/>
      <c r="F209" s="45"/>
      <c r="G209" s="45"/>
      <c r="H209" s="45"/>
      <c r="I209" s="45"/>
      <c r="J209" s="45"/>
      <c r="K209" s="45"/>
      <c r="L209" s="45"/>
      <c r="M209" s="45"/>
      <c r="N209" s="45"/>
      <c r="O209" s="45"/>
      <c r="P209" s="45"/>
      <c r="Q209" s="45"/>
      <c r="R209" s="45"/>
      <c r="S209" s="45"/>
      <c r="T209" s="45"/>
      <c r="U209" s="45"/>
      <c r="V209" s="45"/>
      <c r="W209" s="45"/>
      <c r="X209" s="45"/>
      <c r="Y209" s="45"/>
      <c r="Z209" s="45"/>
      <c r="AA209" s="45"/>
      <c r="AB209" s="45"/>
    </row>
    <row r="210" spans="1:28" ht="15.75" hidden="1" customHeight="1">
      <c r="A210" s="45"/>
      <c r="B210" s="45"/>
      <c r="C210" s="439"/>
      <c r="D210" s="439"/>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row>
    <row r="211" spans="1:28" ht="15.75" hidden="1" customHeight="1">
      <c r="A211" s="45"/>
      <c r="B211" s="45"/>
      <c r="C211" s="439"/>
      <c r="D211" s="439"/>
      <c r="E211" s="45"/>
      <c r="F211" s="45"/>
      <c r="G211" s="45"/>
      <c r="H211" s="45"/>
      <c r="I211" s="45"/>
      <c r="J211" s="45"/>
      <c r="K211" s="45"/>
      <c r="L211" s="45"/>
      <c r="M211" s="45"/>
      <c r="N211" s="45"/>
      <c r="O211" s="45"/>
      <c r="P211" s="45"/>
      <c r="Q211" s="45"/>
      <c r="R211" s="45"/>
      <c r="S211" s="45"/>
      <c r="T211" s="45"/>
      <c r="U211" s="45"/>
      <c r="V211" s="45"/>
      <c r="W211" s="45"/>
      <c r="X211" s="45"/>
      <c r="Y211" s="45"/>
      <c r="Z211" s="45"/>
      <c r="AA211" s="45"/>
      <c r="AB211" s="45"/>
    </row>
    <row r="212" spans="1:28" ht="15.75" hidden="1" customHeight="1">
      <c r="A212" s="45"/>
      <c r="B212" s="45"/>
      <c r="C212" s="439"/>
      <c r="D212" s="439"/>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row>
    <row r="213" spans="1:28" ht="15.75" hidden="1" customHeight="1">
      <c r="A213" s="45"/>
      <c r="B213" s="45"/>
      <c r="C213" s="439"/>
      <c r="D213" s="439"/>
      <c r="E213" s="45"/>
      <c r="F213" s="45"/>
      <c r="G213" s="45"/>
      <c r="H213" s="45"/>
      <c r="I213" s="45"/>
      <c r="J213" s="45"/>
      <c r="K213" s="45"/>
      <c r="L213" s="45"/>
      <c r="M213" s="45"/>
      <c r="N213" s="45"/>
      <c r="O213" s="45"/>
      <c r="P213" s="45"/>
      <c r="Q213" s="45"/>
      <c r="R213" s="45"/>
      <c r="S213" s="45"/>
      <c r="T213" s="45"/>
      <c r="U213" s="45"/>
      <c r="V213" s="45"/>
      <c r="W213" s="45"/>
      <c r="X213" s="45"/>
      <c r="Y213" s="45"/>
      <c r="Z213" s="45"/>
      <c r="AA213" s="45"/>
      <c r="AB213" s="45"/>
    </row>
    <row r="214" spans="1:28" ht="15.75" hidden="1" customHeight="1">
      <c r="A214" s="45"/>
      <c r="B214" s="45"/>
      <c r="C214" s="439"/>
      <c r="D214" s="439"/>
      <c r="E214" s="45"/>
      <c r="F214" s="45"/>
      <c r="G214" s="45"/>
      <c r="H214" s="45"/>
      <c r="I214" s="45"/>
      <c r="J214" s="45"/>
      <c r="K214" s="45"/>
      <c r="L214" s="45"/>
      <c r="M214" s="45"/>
      <c r="N214" s="45"/>
      <c r="O214" s="45"/>
      <c r="P214" s="45"/>
      <c r="Q214" s="45"/>
      <c r="R214" s="45"/>
      <c r="S214" s="45"/>
      <c r="T214" s="45"/>
      <c r="U214" s="45"/>
      <c r="V214" s="45"/>
      <c r="W214" s="45"/>
      <c r="X214" s="45"/>
      <c r="Y214" s="45"/>
      <c r="Z214" s="45"/>
      <c r="AA214" s="45"/>
      <c r="AB214" s="45"/>
    </row>
    <row r="215" spans="1:28" ht="15.75" hidden="1" customHeight="1">
      <c r="A215" s="45"/>
      <c r="B215" s="45"/>
      <c r="C215" s="439"/>
      <c r="D215" s="439"/>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row>
    <row r="216" spans="1:28" ht="15.75" hidden="1" customHeight="1">
      <c r="A216" s="45"/>
      <c r="B216" s="45"/>
      <c r="C216" s="439"/>
      <c r="D216" s="439"/>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row>
    <row r="217" spans="1:28" ht="15.75" hidden="1" customHeight="1">
      <c r="A217" s="45"/>
      <c r="B217" s="45"/>
      <c r="C217" s="439"/>
      <c r="D217" s="439"/>
      <c r="E217" s="45"/>
      <c r="F217" s="45"/>
      <c r="G217" s="45"/>
      <c r="H217" s="45"/>
      <c r="I217" s="45"/>
      <c r="J217" s="45"/>
      <c r="K217" s="45"/>
      <c r="L217" s="45"/>
      <c r="M217" s="45"/>
      <c r="N217" s="45"/>
      <c r="O217" s="45"/>
      <c r="P217" s="45"/>
      <c r="Q217" s="45"/>
      <c r="R217" s="45"/>
      <c r="S217" s="45"/>
      <c r="T217" s="45"/>
      <c r="U217" s="45"/>
      <c r="V217" s="45"/>
      <c r="W217" s="45"/>
      <c r="X217" s="45"/>
      <c r="Y217" s="45"/>
      <c r="Z217" s="45"/>
      <c r="AA217" s="45"/>
      <c r="AB217" s="45"/>
    </row>
    <row r="218" spans="1:28" ht="15.75" hidden="1" customHeight="1">
      <c r="A218" s="45"/>
      <c r="B218" s="45"/>
      <c r="C218" s="439"/>
      <c r="D218" s="439"/>
      <c r="E218" s="45"/>
      <c r="F218" s="45"/>
      <c r="G218" s="45"/>
      <c r="H218" s="45"/>
      <c r="I218" s="45"/>
      <c r="J218" s="45"/>
      <c r="K218" s="45"/>
      <c r="L218" s="45"/>
      <c r="M218" s="45"/>
      <c r="N218" s="45"/>
      <c r="O218" s="45"/>
      <c r="P218" s="45"/>
      <c r="Q218" s="45"/>
      <c r="R218" s="45"/>
      <c r="S218" s="45"/>
      <c r="T218" s="45"/>
      <c r="U218" s="45"/>
      <c r="V218" s="45"/>
      <c r="W218" s="45"/>
      <c r="X218" s="45"/>
      <c r="Y218" s="45"/>
      <c r="Z218" s="45"/>
      <c r="AA218" s="45"/>
      <c r="AB218" s="45"/>
    </row>
    <row r="219" spans="1:28" ht="15.75" hidden="1" customHeight="1">
      <c r="A219" s="45"/>
      <c r="B219" s="45"/>
      <c r="C219" s="439"/>
      <c r="D219" s="439"/>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45"/>
    </row>
    <row r="220" spans="1:28" ht="15.75" hidden="1" customHeight="1">
      <c r="A220" s="45"/>
      <c r="B220" s="45"/>
      <c r="C220" s="439"/>
      <c r="D220" s="439"/>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5"/>
    </row>
    <row r="221" spans="1:28" ht="15.75" hidden="1" customHeight="1">
      <c r="A221" s="45"/>
      <c r="B221" s="45"/>
      <c r="C221" s="439"/>
      <c r="D221" s="439"/>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45"/>
    </row>
    <row r="222" spans="1:28" ht="15.75" hidden="1" customHeight="1">
      <c r="A222" s="45"/>
      <c r="B222" s="45"/>
      <c r="C222" s="439"/>
      <c r="D222" s="439"/>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row>
    <row r="223" spans="1:28" ht="15.75" hidden="1" customHeight="1">
      <c r="A223" s="45"/>
      <c r="B223" s="45"/>
      <c r="C223" s="439"/>
      <c r="D223" s="439"/>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5"/>
    </row>
    <row r="224" spans="1:28" ht="15.75" hidden="1" customHeight="1">
      <c r="A224" s="45"/>
      <c r="B224" s="45"/>
      <c r="C224" s="439"/>
      <c r="D224" s="439"/>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45"/>
    </row>
    <row r="225" spans="1:28" ht="15.75" hidden="1" customHeight="1">
      <c r="A225" s="45"/>
      <c r="B225" s="45"/>
      <c r="C225" s="439"/>
      <c r="D225" s="439"/>
      <c r="E225" s="45"/>
      <c r="F225" s="45"/>
      <c r="G225" s="45"/>
      <c r="H225" s="45"/>
      <c r="I225" s="45"/>
      <c r="J225" s="45"/>
      <c r="K225" s="45"/>
      <c r="L225" s="45"/>
      <c r="M225" s="45"/>
      <c r="N225" s="45"/>
      <c r="O225" s="45"/>
      <c r="P225" s="45"/>
      <c r="Q225" s="45"/>
      <c r="R225" s="45"/>
      <c r="S225" s="45"/>
      <c r="T225" s="45"/>
      <c r="U225" s="45"/>
      <c r="V225" s="45"/>
      <c r="W225" s="45"/>
      <c r="X225" s="45"/>
      <c r="Y225" s="45"/>
      <c r="Z225" s="45"/>
      <c r="AA225" s="45"/>
      <c r="AB225" s="45"/>
    </row>
    <row r="226" spans="1:28" ht="15.75" hidden="1" customHeight="1">
      <c r="A226" s="45"/>
      <c r="B226" s="45"/>
      <c r="C226" s="439"/>
      <c r="D226" s="439"/>
      <c r="E226" s="45"/>
      <c r="F226" s="45"/>
      <c r="G226" s="45"/>
      <c r="H226" s="45"/>
      <c r="I226" s="45"/>
      <c r="J226" s="45"/>
      <c r="K226" s="45"/>
      <c r="L226" s="45"/>
      <c r="M226" s="45"/>
      <c r="N226" s="45"/>
      <c r="O226" s="45"/>
      <c r="P226" s="45"/>
      <c r="Q226" s="45"/>
      <c r="R226" s="45"/>
      <c r="S226" s="45"/>
      <c r="T226" s="45"/>
      <c r="U226" s="45"/>
      <c r="V226" s="45"/>
      <c r="W226" s="45"/>
      <c r="X226" s="45"/>
      <c r="Y226" s="45"/>
      <c r="Z226" s="45"/>
      <c r="AA226" s="45"/>
      <c r="AB226" s="45"/>
    </row>
    <row r="227" spans="1:28" ht="15.75" hidden="1" customHeight="1">
      <c r="A227" s="45"/>
      <c r="B227" s="45"/>
      <c r="C227" s="439"/>
      <c r="D227" s="439"/>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5"/>
    </row>
    <row r="228" spans="1:28" ht="15.75" hidden="1" customHeight="1">
      <c r="A228" s="45"/>
      <c r="B228" s="45"/>
      <c r="C228" s="439"/>
      <c r="D228" s="439"/>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5"/>
    </row>
    <row r="229" spans="1:28" ht="15.75" hidden="1" customHeight="1">
      <c r="A229" s="45"/>
      <c r="B229" s="45"/>
      <c r="C229" s="439"/>
      <c r="D229" s="439"/>
      <c r="E229" s="45"/>
      <c r="F229" s="45"/>
      <c r="G229" s="45"/>
      <c r="H229" s="45"/>
      <c r="I229" s="45"/>
      <c r="J229" s="45"/>
      <c r="K229" s="45"/>
      <c r="L229" s="45"/>
      <c r="M229" s="45"/>
      <c r="N229" s="45"/>
      <c r="O229" s="45"/>
      <c r="P229" s="45"/>
      <c r="Q229" s="45"/>
      <c r="R229" s="45"/>
      <c r="S229" s="45"/>
      <c r="T229" s="45"/>
      <c r="U229" s="45"/>
      <c r="V229" s="45"/>
      <c r="W229" s="45"/>
      <c r="X229" s="45"/>
      <c r="Y229" s="45"/>
      <c r="Z229" s="45"/>
      <c r="AA229" s="45"/>
      <c r="AB229" s="45"/>
    </row>
    <row r="230" spans="1:28" ht="15.75" hidden="1" customHeight="1">
      <c r="A230" s="45"/>
      <c r="B230" s="45"/>
      <c r="C230" s="439"/>
      <c r="D230" s="439"/>
      <c r="E230" s="45"/>
      <c r="F230" s="45"/>
      <c r="G230" s="45"/>
      <c r="H230" s="45"/>
      <c r="I230" s="45"/>
      <c r="J230" s="45"/>
      <c r="K230" s="45"/>
      <c r="L230" s="45"/>
      <c r="M230" s="45"/>
      <c r="N230" s="45"/>
      <c r="O230" s="45"/>
      <c r="P230" s="45"/>
      <c r="Q230" s="45"/>
      <c r="R230" s="45"/>
      <c r="S230" s="45"/>
      <c r="T230" s="45"/>
      <c r="U230" s="45"/>
      <c r="V230" s="45"/>
      <c r="W230" s="45"/>
      <c r="X230" s="45"/>
      <c r="Y230" s="45"/>
      <c r="Z230" s="45"/>
      <c r="AA230" s="45"/>
      <c r="AB230" s="45"/>
    </row>
    <row r="231" spans="1:28" ht="15.75" hidden="1" customHeight="1">
      <c r="A231" s="45"/>
      <c r="B231" s="45"/>
      <c r="C231" s="439"/>
      <c r="D231" s="439"/>
      <c r="E231" s="45"/>
      <c r="F231" s="45"/>
      <c r="G231" s="45"/>
      <c r="H231" s="45"/>
      <c r="I231" s="45"/>
      <c r="J231" s="45"/>
      <c r="K231" s="45"/>
      <c r="L231" s="45"/>
      <c r="M231" s="45"/>
      <c r="N231" s="45"/>
      <c r="O231" s="45"/>
      <c r="P231" s="45"/>
      <c r="Q231" s="45"/>
      <c r="R231" s="45"/>
      <c r="S231" s="45"/>
      <c r="T231" s="45"/>
      <c r="U231" s="45"/>
      <c r="V231" s="45"/>
      <c r="W231" s="45"/>
      <c r="X231" s="45"/>
      <c r="Y231" s="45"/>
      <c r="Z231" s="45"/>
      <c r="AA231" s="45"/>
      <c r="AB231" s="45"/>
    </row>
    <row r="232" spans="1:28" ht="15.75" hidden="1" customHeight="1">
      <c r="A232" s="45"/>
      <c r="B232" s="45"/>
      <c r="C232" s="439"/>
      <c r="D232" s="439"/>
      <c r="E232" s="45"/>
      <c r="F232" s="45"/>
      <c r="G232" s="45"/>
      <c r="H232" s="45"/>
      <c r="I232" s="45"/>
      <c r="J232" s="45"/>
      <c r="K232" s="45"/>
      <c r="L232" s="45"/>
      <c r="M232" s="45"/>
      <c r="N232" s="45"/>
      <c r="O232" s="45"/>
      <c r="P232" s="45"/>
      <c r="Q232" s="45"/>
      <c r="R232" s="45"/>
      <c r="S232" s="45"/>
      <c r="T232" s="45"/>
      <c r="U232" s="45"/>
      <c r="V232" s="45"/>
      <c r="W232" s="45"/>
      <c r="X232" s="45"/>
      <c r="Y232" s="45"/>
      <c r="Z232" s="45"/>
      <c r="AA232" s="45"/>
      <c r="AB232" s="45"/>
    </row>
    <row r="233" spans="1:28" ht="15.75" hidden="1" customHeight="1">
      <c r="A233" s="45"/>
      <c r="B233" s="45"/>
      <c r="C233" s="439"/>
      <c r="D233" s="439"/>
      <c r="E233" s="45"/>
      <c r="F233" s="45"/>
      <c r="G233" s="45"/>
      <c r="H233" s="45"/>
      <c r="I233" s="45"/>
      <c r="J233" s="45"/>
      <c r="K233" s="45"/>
      <c r="L233" s="45"/>
      <c r="M233" s="45"/>
      <c r="N233" s="45"/>
      <c r="O233" s="45"/>
      <c r="P233" s="45"/>
      <c r="Q233" s="45"/>
      <c r="R233" s="45"/>
      <c r="S233" s="45"/>
      <c r="T233" s="45"/>
      <c r="U233" s="45"/>
      <c r="V233" s="45"/>
      <c r="W233" s="45"/>
      <c r="X233" s="45"/>
      <c r="Y233" s="45"/>
      <c r="Z233" s="45"/>
      <c r="AA233" s="45"/>
      <c r="AB233" s="45"/>
    </row>
    <row r="234" spans="1:28" ht="15.75" hidden="1" customHeight="1">
      <c r="A234" s="45"/>
      <c r="B234" s="45"/>
      <c r="C234" s="439"/>
      <c r="D234" s="439"/>
      <c r="E234" s="45"/>
      <c r="F234" s="45"/>
      <c r="G234" s="45"/>
      <c r="H234" s="45"/>
      <c r="I234" s="45"/>
      <c r="J234" s="45"/>
      <c r="K234" s="45"/>
      <c r="L234" s="45"/>
      <c r="M234" s="45"/>
      <c r="N234" s="45"/>
      <c r="O234" s="45"/>
      <c r="P234" s="45"/>
      <c r="Q234" s="45"/>
      <c r="R234" s="45"/>
      <c r="S234" s="45"/>
      <c r="T234" s="45"/>
      <c r="U234" s="45"/>
      <c r="V234" s="45"/>
      <c r="W234" s="45"/>
      <c r="X234" s="45"/>
      <c r="Y234" s="45"/>
      <c r="Z234" s="45"/>
      <c r="AA234" s="45"/>
      <c r="AB234" s="45"/>
    </row>
    <row r="235" spans="1:28" ht="15.75" hidden="1" customHeight="1">
      <c r="A235" s="45"/>
      <c r="B235" s="45"/>
      <c r="C235" s="439"/>
      <c r="D235" s="439"/>
      <c r="E235" s="45"/>
      <c r="F235" s="45"/>
      <c r="G235" s="45"/>
      <c r="H235" s="45"/>
      <c r="I235" s="45"/>
      <c r="J235" s="45"/>
      <c r="K235" s="45"/>
      <c r="L235" s="45"/>
      <c r="M235" s="45"/>
      <c r="N235" s="45"/>
      <c r="O235" s="45"/>
      <c r="P235" s="45"/>
      <c r="Q235" s="45"/>
      <c r="R235" s="45"/>
      <c r="S235" s="45"/>
      <c r="T235" s="45"/>
      <c r="U235" s="45"/>
      <c r="V235" s="45"/>
      <c r="W235" s="45"/>
      <c r="X235" s="45"/>
      <c r="Y235" s="45"/>
      <c r="Z235" s="45"/>
      <c r="AA235" s="45"/>
      <c r="AB235" s="45"/>
    </row>
    <row r="236" spans="1:28" ht="15.75" hidden="1" customHeight="1"/>
    <row r="237" spans="1:28" ht="15.75" hidden="1" customHeight="1"/>
    <row r="238" spans="1:28" ht="15.75" hidden="1" customHeight="1"/>
    <row r="239" spans="1:28" ht="15.75" hidden="1" customHeight="1"/>
    <row r="240" spans="1:28" ht="15.75" hidden="1" customHeight="1"/>
    <row r="241" ht="15.75" hidden="1" customHeight="1"/>
    <row r="242" ht="15.75" hidden="1" customHeight="1"/>
    <row r="243" ht="15.75" hidden="1" customHeight="1"/>
    <row r="244" ht="15.75" hidden="1" customHeight="1"/>
    <row r="245" ht="15.75" hidden="1" customHeight="1"/>
    <row r="246" ht="15.75" hidden="1" customHeight="1"/>
    <row r="247" ht="15.75" hidden="1" customHeight="1"/>
    <row r="248" ht="15.75" hidden="1" customHeight="1"/>
    <row r="249" ht="15.75" hidden="1" customHeight="1"/>
    <row r="250" ht="15.75" hidden="1" customHeight="1"/>
    <row r="251" ht="15.75" hidden="1" customHeight="1"/>
    <row r="252" ht="15.75" hidden="1" customHeight="1"/>
    <row r="253" ht="15.75" hidden="1" customHeight="1"/>
    <row r="254" ht="15.75" hidden="1" customHeight="1"/>
    <row r="255" ht="15.75" hidden="1" customHeight="1"/>
    <row r="256" ht="15.75" hidden="1" customHeight="1"/>
    <row r="257" ht="15.75" hidden="1" customHeight="1"/>
    <row r="258" ht="15.75" hidden="1" customHeight="1"/>
    <row r="259" ht="15.75" hidden="1" customHeight="1"/>
    <row r="260" ht="15.75" hidden="1" customHeight="1"/>
    <row r="261" ht="15.75" hidden="1" customHeight="1"/>
    <row r="262" ht="15.75" hidden="1" customHeight="1"/>
    <row r="263" ht="15.75" hidden="1" customHeight="1"/>
    <row r="264" ht="15.75" hidden="1" customHeight="1"/>
    <row r="265" ht="15.75" hidden="1" customHeight="1"/>
    <row r="266" ht="15.75" hidden="1" customHeight="1"/>
    <row r="267" ht="15.75" hidden="1" customHeight="1"/>
    <row r="268" ht="15.75" hidden="1" customHeight="1"/>
    <row r="269" ht="15.75" hidden="1" customHeight="1"/>
    <row r="270" ht="15.75" hidden="1" customHeight="1"/>
    <row r="271" ht="15.75" hidden="1" customHeight="1"/>
    <row r="272" ht="15.75" hidden="1" customHeight="1"/>
    <row r="273" ht="15.75" hidden="1" customHeight="1"/>
    <row r="274" ht="15.75" hidden="1" customHeight="1"/>
    <row r="275" ht="15.75" hidden="1" customHeight="1"/>
    <row r="276" ht="15.75" hidden="1" customHeight="1"/>
    <row r="277" ht="15.75" hidden="1" customHeight="1"/>
    <row r="278" ht="15.75" hidden="1" customHeight="1"/>
    <row r="279" ht="15.75" hidden="1" customHeight="1"/>
    <row r="280" ht="15.75" hidden="1" customHeight="1"/>
    <row r="281" ht="15.75" hidden="1" customHeight="1"/>
    <row r="282" ht="15.75" hidden="1" customHeight="1"/>
    <row r="283" ht="15.75" hidden="1" customHeight="1"/>
    <row r="284" ht="15.75" hidden="1" customHeight="1"/>
    <row r="285" ht="15.75" hidden="1" customHeight="1"/>
    <row r="286" ht="15.75" hidden="1" customHeight="1"/>
    <row r="287" ht="15.75" hidden="1" customHeight="1"/>
    <row r="288" ht="15.75" hidden="1" customHeight="1"/>
    <row r="289" ht="15.75" hidden="1" customHeight="1"/>
    <row r="290" ht="15.75" hidden="1" customHeight="1"/>
    <row r="291" ht="15.75" hidden="1" customHeight="1"/>
    <row r="292" ht="15.75" hidden="1" customHeight="1"/>
    <row r="293" ht="15.75" hidden="1" customHeight="1"/>
    <row r="294" ht="15.75" hidden="1" customHeight="1"/>
    <row r="295" ht="15.75" hidden="1" customHeight="1"/>
    <row r="296" ht="15.75" hidden="1" customHeight="1"/>
    <row r="297" ht="15.75" hidden="1" customHeight="1"/>
    <row r="298" ht="15.75" hidden="1" customHeight="1"/>
    <row r="299" ht="15.75" hidden="1" customHeight="1"/>
    <row r="300" ht="15.75" hidden="1" customHeight="1"/>
    <row r="301" ht="15.75" hidden="1" customHeight="1"/>
    <row r="302" ht="15.75" hidden="1" customHeight="1"/>
    <row r="303" ht="15.75" hidden="1" customHeight="1"/>
    <row r="304" ht="15.75" hidden="1" customHeight="1"/>
    <row r="305" ht="15.75" hidden="1" customHeight="1"/>
    <row r="306" ht="15.75" hidden="1" customHeight="1"/>
    <row r="307" ht="15.75" hidden="1" customHeight="1"/>
    <row r="308" ht="15.75" hidden="1" customHeight="1"/>
    <row r="309" ht="15.75" hidden="1" customHeight="1"/>
    <row r="310" ht="15.75" hidden="1" customHeight="1"/>
    <row r="311" ht="15.75" hidden="1" customHeight="1"/>
    <row r="312" ht="15.75" hidden="1" customHeight="1"/>
    <row r="313" ht="15.75" hidden="1" customHeight="1"/>
    <row r="314" ht="15.75" hidden="1" customHeight="1"/>
    <row r="315" ht="15.75" hidden="1" customHeight="1"/>
    <row r="316" ht="15.75" hidden="1" customHeight="1"/>
    <row r="317" ht="15.75" hidden="1" customHeight="1"/>
    <row r="318" ht="15.75" hidden="1" customHeight="1"/>
    <row r="319" ht="15.75" hidden="1" customHeight="1"/>
    <row r="320" ht="15.75" hidden="1" customHeight="1"/>
    <row r="321" ht="15.75" hidden="1" customHeight="1"/>
    <row r="322" ht="15.75" hidden="1" customHeight="1"/>
    <row r="323" ht="15.75" hidden="1" customHeight="1"/>
    <row r="324" ht="15.75" hidden="1" customHeight="1"/>
    <row r="325" ht="15.75" hidden="1" customHeight="1"/>
    <row r="326" ht="15.75" hidden="1" customHeight="1"/>
    <row r="327" ht="15.75" hidden="1" customHeight="1"/>
    <row r="328" ht="15.75" hidden="1" customHeight="1"/>
    <row r="329" ht="15.75" hidden="1" customHeight="1"/>
    <row r="330" ht="15.75" hidden="1" customHeight="1"/>
    <row r="331" ht="15.75" hidden="1" customHeight="1"/>
    <row r="332" ht="15.75" hidden="1" customHeight="1"/>
    <row r="333" ht="15.75" hidden="1" customHeight="1"/>
    <row r="334" ht="15.75" hidden="1" customHeight="1"/>
    <row r="335" ht="15.75" hidden="1" customHeight="1"/>
    <row r="336"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hidden="1" customHeight="1"/>
    <row r="369" ht="15.75" hidden="1" customHeight="1"/>
    <row r="370" ht="15.75" hidden="1" customHeight="1"/>
    <row r="371" ht="15.75" hidden="1" customHeight="1"/>
    <row r="372" ht="15.75" hidden="1" customHeight="1"/>
    <row r="373" ht="15.75" hidden="1" customHeight="1"/>
    <row r="374" ht="15.75" hidden="1" customHeight="1"/>
    <row r="375" ht="15.75" hidden="1" customHeight="1"/>
    <row r="376" ht="15.75" hidden="1" customHeight="1"/>
    <row r="377" ht="15.75" hidden="1" customHeight="1"/>
    <row r="378" ht="15.75" hidden="1" customHeight="1"/>
    <row r="379" ht="15.75" hidden="1" customHeight="1"/>
    <row r="380" ht="15.75" hidden="1" customHeight="1"/>
    <row r="381" ht="15.75" hidden="1" customHeight="1"/>
    <row r="382" ht="15.75" hidden="1" customHeight="1"/>
    <row r="383" ht="15.75" hidden="1" customHeight="1"/>
    <row r="384" ht="15.75" hidden="1" customHeight="1"/>
    <row r="385" ht="15.75" hidden="1" customHeight="1"/>
    <row r="386" ht="15.75" hidden="1" customHeight="1"/>
    <row r="387" ht="15.75" hidden="1" customHeight="1"/>
    <row r="388" ht="15.75" hidden="1" customHeight="1"/>
    <row r="389" ht="15.75" hidden="1" customHeight="1"/>
    <row r="390" ht="15.75" hidden="1" customHeight="1"/>
    <row r="391" ht="15.75" hidden="1" customHeight="1"/>
    <row r="392" ht="15.75" hidden="1" customHeight="1"/>
    <row r="393" ht="15.75" hidden="1" customHeight="1"/>
    <row r="394" ht="15.75" hidden="1" customHeight="1"/>
    <row r="395" ht="15.75" hidden="1" customHeight="1"/>
    <row r="396" ht="15.75" hidden="1" customHeight="1"/>
    <row r="397" ht="15.75" hidden="1" customHeight="1"/>
    <row r="398" ht="15.75" hidden="1" customHeight="1"/>
    <row r="399" ht="15.75" hidden="1" customHeight="1"/>
    <row r="400" ht="15.75" hidden="1" customHeight="1"/>
    <row r="401" ht="15.75" hidden="1" customHeight="1"/>
    <row r="402" ht="15.75" hidden="1" customHeight="1"/>
    <row r="403" ht="15.75" hidden="1" customHeight="1"/>
    <row r="404" ht="15.75" hidden="1" customHeight="1"/>
    <row r="405" ht="15.75" hidden="1" customHeight="1"/>
    <row r="406" ht="15.75" hidden="1" customHeight="1"/>
    <row r="407" ht="15.75" hidden="1" customHeight="1"/>
    <row r="408" ht="15.75" hidden="1" customHeight="1"/>
    <row r="409" ht="15.75" hidden="1" customHeight="1"/>
    <row r="410" ht="15.75" hidden="1" customHeight="1"/>
    <row r="411" ht="15.75" hidden="1" customHeight="1"/>
    <row r="412" ht="15.75" hidden="1" customHeight="1"/>
    <row r="413" ht="15.75" hidden="1" customHeight="1"/>
    <row r="414" ht="15.75" hidden="1" customHeight="1"/>
    <row r="415" ht="15.75" hidden="1" customHeight="1"/>
    <row r="416" ht="15.75" hidden="1" customHeight="1"/>
    <row r="417" ht="15.75" hidden="1" customHeight="1"/>
    <row r="418" ht="15.75" hidden="1" customHeight="1"/>
    <row r="419" ht="15.75" hidden="1" customHeight="1"/>
    <row r="420" ht="15.75" hidden="1" customHeight="1"/>
    <row r="421" ht="15.75" hidden="1" customHeight="1"/>
    <row r="422" ht="15.75" hidden="1" customHeight="1"/>
    <row r="423" ht="15.75" hidden="1" customHeight="1"/>
    <row r="424" ht="15.75" hidden="1" customHeight="1"/>
    <row r="425" ht="15.75" hidden="1" customHeight="1"/>
    <row r="426" ht="15.75" hidden="1" customHeight="1"/>
    <row r="427" ht="15.75" hidden="1" customHeight="1"/>
    <row r="428" ht="15.75" hidden="1" customHeight="1"/>
    <row r="429" ht="15.75" hidden="1" customHeight="1"/>
    <row r="430" ht="15.75" hidden="1" customHeight="1"/>
    <row r="431" ht="15.75" hidden="1" customHeight="1"/>
    <row r="432" ht="15.75" hidden="1" customHeight="1"/>
    <row r="433" ht="15.75" hidden="1" customHeight="1"/>
    <row r="434" ht="15.75" hidden="1" customHeight="1"/>
    <row r="435" ht="15.75" hidden="1" customHeight="1"/>
    <row r="436" ht="15.75" hidden="1" customHeight="1"/>
    <row r="437" ht="15.75" hidden="1" customHeight="1"/>
    <row r="438" ht="15.75" hidden="1" customHeight="1"/>
    <row r="439" ht="15.75" hidden="1" customHeight="1"/>
    <row r="440" ht="15.75" hidden="1" customHeight="1"/>
    <row r="441" ht="15.75" hidden="1" customHeight="1"/>
    <row r="442" ht="15.75" hidden="1" customHeight="1"/>
    <row r="443" ht="15.75" hidden="1" customHeight="1"/>
    <row r="444" ht="15.75" hidden="1" customHeight="1"/>
    <row r="445" ht="15.75" hidden="1" customHeight="1"/>
    <row r="446" ht="15.75" hidden="1" customHeight="1"/>
    <row r="447" ht="15.75" hidden="1" customHeight="1"/>
    <row r="448" ht="15.75" hidden="1" customHeight="1"/>
    <row r="449" ht="15.75" hidden="1" customHeight="1"/>
    <row r="450" ht="15.75" hidden="1" customHeight="1"/>
    <row r="451" ht="15.75" hidden="1" customHeight="1"/>
    <row r="452" ht="15.75" hidden="1" customHeight="1"/>
    <row r="453" ht="15.75" hidden="1" customHeight="1"/>
    <row r="454" ht="15.75" hidden="1" customHeight="1"/>
    <row r="455" ht="15.75" hidden="1" customHeight="1"/>
    <row r="456" ht="15.75" hidden="1" customHeight="1"/>
    <row r="457" ht="15.75" hidden="1" customHeight="1"/>
    <row r="458" ht="15.75" hidden="1" customHeight="1"/>
    <row r="459" ht="15.75" hidden="1" customHeight="1"/>
    <row r="460" ht="15.75" hidden="1" customHeight="1"/>
    <row r="461" ht="15.75" hidden="1" customHeight="1"/>
    <row r="462" ht="15.75" hidden="1" customHeight="1"/>
    <row r="463" ht="15.75" hidden="1" customHeight="1"/>
    <row r="464" ht="15.75" hidden="1" customHeight="1"/>
    <row r="465" ht="15.75" hidden="1" customHeight="1"/>
    <row r="466" ht="15.75" hidden="1" customHeight="1"/>
    <row r="467" ht="15.75" hidden="1" customHeight="1"/>
    <row r="468" ht="15.75" hidden="1" customHeight="1"/>
    <row r="469" ht="15.75" hidden="1" customHeight="1"/>
    <row r="470" ht="15.75" hidden="1" customHeight="1"/>
    <row r="471" ht="15.75" hidden="1" customHeight="1"/>
    <row r="472" ht="15.75" hidden="1" customHeight="1"/>
    <row r="473" ht="15.75" hidden="1" customHeight="1"/>
    <row r="474" ht="15.75" hidden="1" customHeight="1"/>
    <row r="475" ht="15.75" hidden="1" customHeight="1"/>
    <row r="476" ht="15.75" hidden="1" customHeight="1"/>
    <row r="477" ht="15.75" hidden="1" customHeight="1"/>
    <row r="478" ht="15.75" hidden="1" customHeight="1"/>
    <row r="479" ht="15.75" hidden="1" customHeight="1"/>
    <row r="480" ht="15.75" hidden="1" customHeight="1"/>
    <row r="481" ht="15.75" hidden="1" customHeight="1"/>
    <row r="482" ht="15.75" hidden="1" customHeight="1"/>
    <row r="483" ht="15.75" hidden="1" customHeight="1"/>
    <row r="484" ht="15.75" hidden="1" customHeight="1"/>
    <row r="485" ht="15.75" hidden="1" customHeight="1"/>
    <row r="486" ht="15.75" hidden="1" customHeight="1"/>
    <row r="487" ht="15.75" hidden="1" customHeight="1"/>
    <row r="488" ht="15.75" hidden="1" customHeight="1"/>
    <row r="489" ht="15.75" hidden="1" customHeight="1"/>
    <row r="490" ht="15.75" hidden="1" customHeight="1"/>
    <row r="491" ht="15.75" hidden="1" customHeight="1"/>
    <row r="492" ht="15.75" hidden="1" customHeight="1"/>
    <row r="493" ht="15.75" hidden="1" customHeight="1"/>
    <row r="494" ht="15.75" hidden="1" customHeight="1"/>
    <row r="495" ht="15.75" hidden="1" customHeight="1"/>
    <row r="496" ht="15.75" hidden="1" customHeight="1"/>
    <row r="497" ht="15.75" hidden="1" customHeight="1"/>
    <row r="498" ht="15.75" hidden="1" customHeight="1"/>
    <row r="499" ht="15.75" hidden="1" customHeight="1"/>
    <row r="500" ht="15.75" hidden="1" customHeight="1"/>
    <row r="501" ht="15.75" hidden="1" customHeight="1"/>
    <row r="502" ht="15.75" hidden="1" customHeight="1"/>
    <row r="503" ht="15.75" hidden="1" customHeight="1"/>
    <row r="504" ht="15.75" hidden="1" customHeight="1"/>
    <row r="505" ht="15.75" hidden="1" customHeight="1"/>
    <row r="506" ht="15.75" hidden="1" customHeight="1"/>
    <row r="507" ht="15.75" hidden="1" customHeight="1"/>
    <row r="508" ht="15.75" hidden="1" customHeight="1"/>
    <row r="509" ht="15.75" hidden="1" customHeight="1"/>
    <row r="510" ht="15.75" hidden="1" customHeight="1"/>
    <row r="511" ht="15.75" hidden="1" customHeight="1"/>
    <row r="512" ht="15.75" hidden="1" customHeight="1"/>
    <row r="513" ht="15.75" hidden="1" customHeight="1"/>
    <row r="514" ht="15.75" hidden="1" customHeight="1"/>
    <row r="515" ht="15.75" hidden="1" customHeight="1"/>
    <row r="516" ht="15.75" hidden="1" customHeight="1"/>
    <row r="517" ht="15.75" hidden="1" customHeight="1"/>
    <row r="518" ht="15.75" hidden="1" customHeight="1"/>
    <row r="519" ht="15.75" hidden="1" customHeight="1"/>
    <row r="520" ht="15.75" hidden="1" customHeight="1"/>
    <row r="521" ht="15.75" hidden="1" customHeight="1"/>
    <row r="522" ht="15.75" hidden="1" customHeight="1"/>
    <row r="523" ht="15.75" hidden="1" customHeight="1"/>
    <row r="524" ht="15.75" hidden="1" customHeight="1"/>
    <row r="525" ht="15.75" hidden="1" customHeight="1"/>
    <row r="526" ht="15.75" hidden="1" customHeight="1"/>
    <row r="527" ht="15.75" hidden="1" customHeight="1"/>
    <row r="528" ht="15.75" hidden="1" customHeight="1"/>
    <row r="529" ht="15.75" hidden="1" customHeight="1"/>
    <row r="530" ht="15.75" hidden="1" customHeight="1"/>
    <row r="531" ht="15.75" hidden="1" customHeight="1"/>
    <row r="532" ht="15.75" hidden="1" customHeight="1"/>
    <row r="533" ht="15.75" hidden="1" customHeight="1"/>
    <row r="534" ht="15.75" hidden="1" customHeight="1"/>
    <row r="535" ht="15.75" hidden="1" customHeight="1"/>
    <row r="536" ht="15.75" hidden="1" customHeight="1"/>
    <row r="537" ht="15.75" hidden="1" customHeight="1"/>
    <row r="538" ht="15.75" hidden="1" customHeight="1"/>
    <row r="539" ht="15.75" hidden="1" customHeight="1"/>
    <row r="540" ht="15.75" hidden="1" customHeight="1"/>
    <row r="541" ht="15.75" hidden="1" customHeight="1"/>
    <row r="542" ht="15.75" hidden="1" customHeight="1"/>
    <row r="543" ht="15.75" hidden="1" customHeight="1"/>
    <row r="544" ht="15.75" hidden="1" customHeight="1"/>
    <row r="545" ht="15.75" hidden="1" customHeight="1"/>
    <row r="546" ht="15.75" hidden="1" customHeight="1"/>
    <row r="547" ht="15.75" hidden="1" customHeight="1"/>
    <row r="548" ht="15.75" hidden="1" customHeight="1"/>
    <row r="549" ht="15.75" hidden="1" customHeight="1"/>
    <row r="550" ht="15.75" hidden="1" customHeight="1"/>
    <row r="551" ht="15.75" hidden="1" customHeight="1"/>
    <row r="552" ht="15.75" hidden="1" customHeight="1"/>
    <row r="553" ht="15.75" hidden="1" customHeight="1"/>
    <row r="554" ht="15.75" hidden="1" customHeight="1"/>
    <row r="555" ht="15.75" hidden="1" customHeight="1"/>
    <row r="556" ht="15.75" hidden="1" customHeight="1"/>
    <row r="557" ht="15.75" hidden="1" customHeight="1"/>
    <row r="558" ht="15.75" hidden="1" customHeight="1"/>
    <row r="559" ht="15.75" hidden="1" customHeight="1"/>
    <row r="560" ht="15.75" hidden="1" customHeight="1"/>
    <row r="561" ht="15.75" hidden="1" customHeight="1"/>
    <row r="562" ht="15.75" hidden="1" customHeight="1"/>
    <row r="563" ht="15.75" hidden="1" customHeight="1"/>
    <row r="564" ht="15.75" hidden="1" customHeight="1"/>
    <row r="565" ht="15.75" hidden="1" customHeight="1"/>
    <row r="566" ht="15.75" hidden="1" customHeight="1"/>
    <row r="567" ht="15.75" hidden="1" customHeight="1"/>
    <row r="568" ht="15.75" hidden="1" customHeight="1"/>
    <row r="569" ht="15.75" hidden="1" customHeight="1"/>
    <row r="570" ht="15.75" hidden="1" customHeight="1"/>
    <row r="571" ht="15.75" hidden="1" customHeight="1"/>
    <row r="572" ht="15.75" hidden="1" customHeight="1"/>
    <row r="573" ht="15.75" hidden="1" customHeight="1"/>
    <row r="574" ht="15.75" hidden="1" customHeight="1"/>
    <row r="575" ht="15.75" hidden="1" customHeight="1"/>
    <row r="576" ht="15.75" hidden="1" customHeight="1"/>
    <row r="577" ht="15.75" hidden="1" customHeight="1"/>
    <row r="578" ht="15.75" hidden="1" customHeight="1"/>
    <row r="579" ht="15.75" hidden="1" customHeight="1"/>
    <row r="580" ht="15.75" hidden="1" customHeight="1"/>
    <row r="581" ht="15.75" hidden="1" customHeight="1"/>
    <row r="582" ht="15.75" hidden="1" customHeight="1"/>
    <row r="583" ht="15.75" hidden="1" customHeight="1"/>
    <row r="584" ht="15.75" hidden="1" customHeight="1"/>
    <row r="585" ht="15.75" hidden="1" customHeight="1"/>
    <row r="586" ht="15.75" hidden="1" customHeight="1"/>
    <row r="587" ht="15.75" hidden="1" customHeight="1"/>
    <row r="588" ht="15.75" hidden="1" customHeight="1"/>
    <row r="589" ht="15.75" hidden="1" customHeight="1"/>
    <row r="590" ht="15.75" hidden="1" customHeight="1"/>
    <row r="591" ht="15.75" hidden="1" customHeight="1"/>
    <row r="592" ht="15.75" hidden="1" customHeight="1"/>
    <row r="593" ht="15.75" hidden="1" customHeight="1"/>
    <row r="594" ht="15.75" hidden="1" customHeight="1"/>
    <row r="595" ht="15.75" hidden="1" customHeight="1"/>
    <row r="596" ht="15.75" hidden="1" customHeight="1"/>
    <row r="597" ht="15.75" hidden="1" customHeight="1"/>
    <row r="598" ht="15.75" hidden="1" customHeight="1"/>
    <row r="599" ht="15.75" hidden="1" customHeight="1"/>
    <row r="600" ht="15.75" hidden="1" customHeight="1"/>
    <row r="601" ht="15.75" hidden="1" customHeight="1"/>
    <row r="602" ht="15.75" hidden="1" customHeight="1"/>
    <row r="603" ht="15.75" hidden="1" customHeight="1"/>
    <row r="604" ht="15.75" hidden="1" customHeight="1"/>
    <row r="605" ht="15.75" hidden="1" customHeight="1"/>
    <row r="606" ht="15.75" hidden="1" customHeight="1"/>
    <row r="607" ht="15.75" hidden="1" customHeight="1"/>
    <row r="608" ht="15.75" hidden="1" customHeight="1"/>
    <row r="609" ht="15.75" hidden="1" customHeight="1"/>
    <row r="610" ht="15.75" hidden="1" customHeight="1"/>
    <row r="611" ht="15.75" hidden="1" customHeight="1"/>
    <row r="612" ht="15.75" hidden="1" customHeight="1"/>
    <row r="613" ht="15.75" hidden="1" customHeight="1"/>
    <row r="614" ht="15.75" hidden="1" customHeight="1"/>
    <row r="615" ht="15.75" hidden="1" customHeight="1"/>
    <row r="616" ht="15.75" hidden="1" customHeight="1"/>
    <row r="617" ht="15.75" hidden="1" customHeight="1"/>
    <row r="618" ht="15.75" hidden="1" customHeight="1"/>
    <row r="619" ht="15.75" hidden="1" customHeight="1"/>
    <row r="620" ht="15.75" hidden="1" customHeight="1"/>
    <row r="621" ht="15.75" hidden="1" customHeight="1"/>
    <row r="622" ht="15.75" hidden="1" customHeight="1"/>
    <row r="623" ht="15.75" hidden="1" customHeight="1"/>
    <row r="624" ht="15.75" hidden="1" customHeight="1"/>
    <row r="625" ht="15.75" hidden="1" customHeight="1"/>
    <row r="626" ht="15.75" hidden="1" customHeight="1"/>
    <row r="627" ht="15.75" hidden="1" customHeight="1"/>
    <row r="628" ht="15.75" hidden="1" customHeight="1"/>
    <row r="629" ht="15.75" hidden="1" customHeight="1"/>
    <row r="630" ht="15.75" hidden="1" customHeight="1"/>
    <row r="631" ht="15.75" hidden="1" customHeight="1"/>
    <row r="632" ht="15.75" hidden="1" customHeight="1"/>
    <row r="633" ht="15.75" hidden="1" customHeight="1"/>
    <row r="634" ht="15.75" hidden="1" customHeight="1"/>
    <row r="635" ht="15.75" hidden="1" customHeight="1"/>
    <row r="636" ht="15.75" hidden="1" customHeight="1"/>
    <row r="637" ht="15.75" hidden="1" customHeight="1"/>
    <row r="638" ht="15.75" hidden="1" customHeight="1"/>
    <row r="639" ht="15.75" hidden="1" customHeight="1"/>
    <row r="640" ht="15.75" hidden="1" customHeight="1"/>
    <row r="641" ht="15.75" hidden="1" customHeight="1"/>
    <row r="642" ht="15.75" hidden="1" customHeight="1"/>
    <row r="643" ht="15.75" hidden="1" customHeight="1"/>
    <row r="644" ht="15.75" hidden="1" customHeight="1"/>
    <row r="645" ht="15.75" hidden="1" customHeight="1"/>
    <row r="646" ht="15.75" hidden="1" customHeight="1"/>
    <row r="647" ht="15.75" hidden="1" customHeight="1"/>
    <row r="648" ht="15.75" hidden="1" customHeight="1"/>
    <row r="649" ht="15.75" hidden="1" customHeight="1"/>
    <row r="650" ht="15.75" hidden="1" customHeight="1"/>
    <row r="651" ht="15.75" hidden="1" customHeight="1"/>
    <row r="652" ht="15.75" hidden="1" customHeight="1"/>
    <row r="653" ht="15.75" hidden="1" customHeight="1"/>
    <row r="654" ht="15.75" hidden="1" customHeight="1"/>
    <row r="655" ht="15.75" hidden="1" customHeight="1"/>
    <row r="656" ht="15.75" hidden="1" customHeight="1"/>
    <row r="657" ht="15.75" hidden="1" customHeight="1"/>
    <row r="658" ht="15.75" hidden="1" customHeight="1"/>
    <row r="659" ht="15.75" hidden="1" customHeight="1"/>
    <row r="660" ht="15.75" hidden="1" customHeight="1"/>
    <row r="661" ht="15.75" hidden="1" customHeight="1"/>
    <row r="662" ht="15.75" hidden="1" customHeight="1"/>
    <row r="663" ht="15.75" hidden="1" customHeight="1"/>
    <row r="664" ht="15.75" hidden="1" customHeight="1"/>
    <row r="665" ht="15.75" hidden="1" customHeight="1"/>
    <row r="666" ht="15.75" hidden="1" customHeight="1"/>
    <row r="667" ht="15.75" hidden="1" customHeight="1"/>
    <row r="668" ht="15.75" hidden="1" customHeight="1"/>
    <row r="669" ht="15.75" hidden="1" customHeight="1"/>
    <row r="670" ht="15.75" hidden="1" customHeight="1"/>
    <row r="671" ht="15.75" hidden="1" customHeight="1"/>
    <row r="672" ht="15.75" hidden="1" customHeight="1"/>
    <row r="673" ht="15.75" hidden="1" customHeight="1"/>
    <row r="674" ht="15.75" hidden="1" customHeight="1"/>
    <row r="675" ht="15.75" hidden="1" customHeight="1"/>
    <row r="676" ht="15.75" hidden="1" customHeight="1"/>
    <row r="677" ht="15.75" hidden="1" customHeight="1"/>
    <row r="678" ht="15.75" hidden="1" customHeight="1"/>
    <row r="679" ht="15.75" hidden="1" customHeight="1"/>
    <row r="680" ht="15.75" hidden="1" customHeight="1"/>
    <row r="681" ht="15.75" hidden="1" customHeight="1"/>
    <row r="682" ht="15.75" hidden="1" customHeight="1"/>
    <row r="683" ht="15.75" hidden="1" customHeight="1"/>
    <row r="684" ht="15.75" hidden="1" customHeight="1"/>
    <row r="685" ht="15.75" hidden="1" customHeight="1"/>
    <row r="686" ht="15.75" hidden="1" customHeight="1"/>
    <row r="687" ht="15.75" hidden="1" customHeight="1"/>
    <row r="688" ht="15.75" hidden="1" customHeight="1"/>
    <row r="689" ht="15.75" hidden="1" customHeight="1"/>
    <row r="690" ht="15.75" hidden="1" customHeight="1"/>
    <row r="691" ht="15.75" hidden="1" customHeight="1"/>
    <row r="692" ht="15.75" hidden="1" customHeight="1"/>
    <row r="693" ht="15.75" hidden="1" customHeight="1"/>
    <row r="694" ht="15.75" hidden="1" customHeight="1"/>
    <row r="695" ht="15.75" hidden="1" customHeight="1"/>
    <row r="696" ht="15.75" hidden="1" customHeight="1"/>
    <row r="697" ht="15.75" hidden="1" customHeight="1"/>
    <row r="698" ht="15.75" hidden="1" customHeight="1"/>
    <row r="699" ht="15.75" hidden="1" customHeight="1"/>
    <row r="700" ht="15.75" hidden="1" customHeight="1"/>
    <row r="701" ht="15.75" hidden="1" customHeight="1"/>
    <row r="702" ht="15.75" hidden="1" customHeight="1"/>
    <row r="703" ht="15.75" hidden="1" customHeight="1"/>
    <row r="704" ht="15.75" hidden="1" customHeight="1"/>
    <row r="705" ht="15.75" hidden="1" customHeight="1"/>
    <row r="706" ht="15.75" hidden="1" customHeight="1"/>
    <row r="707" ht="15.75" hidden="1" customHeight="1"/>
    <row r="708" ht="15.75" hidden="1" customHeight="1"/>
    <row r="709" ht="15.75" hidden="1" customHeight="1"/>
    <row r="710" ht="15.75" hidden="1" customHeight="1"/>
    <row r="711" ht="15.75" hidden="1" customHeight="1"/>
    <row r="712" ht="15.75" hidden="1" customHeight="1"/>
    <row r="713" ht="15.75" hidden="1" customHeight="1"/>
    <row r="714" ht="15.75" hidden="1" customHeight="1"/>
    <row r="715" ht="15.75" hidden="1" customHeight="1"/>
    <row r="716" ht="15.75" hidden="1" customHeight="1"/>
    <row r="717" ht="15.75" hidden="1" customHeight="1"/>
    <row r="718" ht="15.75" hidden="1" customHeight="1"/>
    <row r="719" ht="15.75" hidden="1" customHeight="1"/>
    <row r="720" ht="15.75" hidden="1" customHeight="1"/>
    <row r="721" ht="15.75" hidden="1" customHeight="1"/>
    <row r="722" ht="15.75" hidden="1" customHeight="1"/>
    <row r="723" ht="15.75" hidden="1" customHeight="1"/>
    <row r="724" ht="15.75" hidden="1" customHeight="1"/>
    <row r="725" ht="15.75" hidden="1" customHeight="1"/>
    <row r="726" ht="15.75" hidden="1" customHeight="1"/>
    <row r="727" ht="15.75" hidden="1" customHeight="1"/>
    <row r="728" ht="15.75" hidden="1" customHeight="1"/>
    <row r="729" ht="15.75" hidden="1" customHeight="1"/>
    <row r="730" ht="15.75" hidden="1" customHeight="1"/>
    <row r="731" ht="15.75" hidden="1" customHeight="1"/>
    <row r="732" ht="15.75" hidden="1" customHeight="1"/>
    <row r="733" ht="15.75" hidden="1" customHeight="1"/>
    <row r="734" ht="15.75" hidden="1" customHeight="1"/>
    <row r="735" ht="15.75" hidden="1" customHeight="1"/>
    <row r="736" ht="15.75" hidden="1" customHeight="1"/>
    <row r="737" ht="15.75" hidden="1" customHeight="1"/>
    <row r="738" ht="15.75" hidden="1" customHeight="1"/>
    <row r="739" ht="15.75" hidden="1" customHeight="1"/>
    <row r="740" ht="15.75" hidden="1" customHeight="1"/>
    <row r="741" ht="15.75" hidden="1" customHeight="1"/>
    <row r="742" ht="15.75" hidden="1" customHeight="1"/>
    <row r="743" ht="15.75" hidden="1" customHeight="1"/>
    <row r="744" ht="15.75" hidden="1" customHeight="1"/>
    <row r="745" ht="15.75" hidden="1" customHeight="1"/>
    <row r="746" ht="15.75" hidden="1" customHeight="1"/>
    <row r="747" ht="15.75" hidden="1" customHeight="1"/>
    <row r="748" ht="15.75" hidden="1" customHeight="1"/>
    <row r="749" ht="15.75" hidden="1" customHeight="1"/>
    <row r="750" ht="15.75" hidden="1" customHeight="1"/>
    <row r="751" ht="15.75" hidden="1" customHeight="1"/>
    <row r="752" ht="15.75" hidden="1" customHeight="1"/>
    <row r="753" ht="15.75" hidden="1" customHeight="1"/>
    <row r="754" ht="15.75" hidden="1" customHeight="1"/>
    <row r="755" ht="15.75" hidden="1" customHeight="1"/>
    <row r="756" ht="15.75" hidden="1" customHeight="1"/>
    <row r="757" ht="15.75" hidden="1" customHeight="1"/>
    <row r="758" ht="15.75" hidden="1" customHeight="1"/>
    <row r="759" ht="15.75" hidden="1" customHeight="1"/>
    <row r="760" ht="15.75" hidden="1" customHeight="1"/>
    <row r="761" ht="15.75" hidden="1" customHeight="1"/>
    <row r="762" ht="15.75" hidden="1" customHeight="1"/>
    <row r="763" ht="15.75" hidden="1" customHeight="1"/>
    <row r="764" ht="15.75" hidden="1" customHeight="1"/>
    <row r="765" ht="15.75" hidden="1" customHeight="1"/>
    <row r="766" ht="15.75" hidden="1" customHeight="1"/>
    <row r="767" ht="15.75" hidden="1" customHeight="1"/>
    <row r="768" ht="15.75" hidden="1" customHeight="1"/>
    <row r="769" ht="15.75" hidden="1" customHeight="1"/>
    <row r="770" ht="15.75" hidden="1" customHeight="1"/>
    <row r="771" ht="15.75" hidden="1" customHeight="1"/>
    <row r="772" ht="15.75" hidden="1" customHeight="1"/>
    <row r="773" ht="15.75" hidden="1" customHeight="1"/>
    <row r="774" ht="15.75" hidden="1" customHeight="1"/>
    <row r="775" ht="15.75" hidden="1" customHeight="1"/>
    <row r="776" ht="15.75" hidden="1" customHeight="1"/>
    <row r="777" ht="15.75" hidden="1" customHeight="1"/>
    <row r="778" ht="15.75" hidden="1" customHeight="1"/>
    <row r="779" ht="15.75" hidden="1" customHeight="1"/>
    <row r="780" ht="15.75" hidden="1" customHeight="1"/>
    <row r="781" ht="15.75" hidden="1" customHeight="1"/>
    <row r="782" ht="15.75" hidden="1" customHeight="1"/>
    <row r="783" ht="15.75" hidden="1" customHeight="1"/>
    <row r="784" ht="15.75" hidden="1" customHeight="1"/>
    <row r="785" ht="15.75" hidden="1" customHeight="1"/>
    <row r="786" ht="15.75" hidden="1" customHeight="1"/>
    <row r="787" ht="15.75" hidden="1" customHeight="1"/>
    <row r="788" ht="15.75" hidden="1" customHeight="1"/>
    <row r="789" ht="15.75" hidden="1" customHeight="1"/>
    <row r="790" ht="15.75" hidden="1" customHeight="1"/>
    <row r="791" ht="15.75" hidden="1" customHeight="1"/>
    <row r="792" ht="15.75" hidden="1" customHeight="1"/>
    <row r="793" ht="15.75" hidden="1" customHeight="1"/>
    <row r="794" ht="15.75" hidden="1" customHeight="1"/>
    <row r="795" ht="15.75" hidden="1" customHeight="1"/>
    <row r="796" ht="15.75" hidden="1" customHeight="1"/>
    <row r="797" ht="15.75" hidden="1" customHeight="1"/>
    <row r="798" ht="15.75" hidden="1" customHeight="1"/>
    <row r="799" ht="15.75" hidden="1" customHeight="1"/>
    <row r="800" ht="15.75" hidden="1" customHeight="1"/>
    <row r="801" ht="15.75" hidden="1" customHeight="1"/>
    <row r="802" ht="15.75" hidden="1" customHeight="1"/>
    <row r="803" ht="15.75" hidden="1" customHeight="1"/>
    <row r="804" ht="15.75" hidden="1" customHeight="1"/>
    <row r="805" ht="15.75" hidden="1" customHeight="1"/>
    <row r="806" ht="15.75" hidden="1" customHeight="1"/>
    <row r="807" ht="15.75" hidden="1" customHeight="1"/>
    <row r="808" ht="15.75" hidden="1" customHeight="1"/>
    <row r="809" ht="15.75" hidden="1" customHeight="1"/>
    <row r="810" ht="15.75" hidden="1" customHeight="1"/>
    <row r="811" ht="15.75" hidden="1" customHeight="1"/>
    <row r="812" ht="15.75" hidden="1" customHeight="1"/>
    <row r="813" ht="15.75" hidden="1" customHeight="1"/>
    <row r="814" ht="15.75" hidden="1" customHeight="1"/>
    <row r="815" ht="15.75" hidden="1" customHeight="1"/>
    <row r="816" ht="15.75" hidden="1" customHeight="1"/>
    <row r="817" ht="15.75" hidden="1" customHeight="1"/>
    <row r="818" ht="15.75" hidden="1" customHeight="1"/>
    <row r="819" ht="15.75" hidden="1" customHeight="1"/>
    <row r="820" ht="15.75" hidden="1" customHeight="1"/>
    <row r="821" ht="15.75" hidden="1" customHeight="1"/>
    <row r="822" ht="15.75" hidden="1" customHeight="1"/>
    <row r="823" ht="15.75" hidden="1" customHeight="1"/>
    <row r="824" ht="15.75" hidden="1" customHeight="1"/>
    <row r="825" ht="15.75" hidden="1" customHeight="1"/>
    <row r="826" ht="15.75" hidden="1" customHeight="1"/>
    <row r="827" ht="15.75" hidden="1" customHeight="1"/>
    <row r="828" ht="15.75" hidden="1" customHeight="1"/>
    <row r="829" ht="15.75" hidden="1" customHeight="1"/>
    <row r="830" ht="15.75" hidden="1" customHeight="1"/>
    <row r="831" ht="15.75" hidden="1" customHeight="1"/>
    <row r="832" ht="15.75" hidden="1" customHeight="1"/>
    <row r="833" ht="15.75" hidden="1" customHeight="1"/>
    <row r="834" ht="15.75" hidden="1" customHeight="1"/>
    <row r="835" ht="15.75" hidden="1" customHeight="1"/>
    <row r="836" ht="15.75" hidden="1" customHeight="1"/>
    <row r="837" ht="15.75" hidden="1" customHeight="1"/>
    <row r="838" ht="15.75" hidden="1" customHeight="1"/>
    <row r="839" ht="15.75" hidden="1" customHeight="1"/>
    <row r="840" ht="15.75" hidden="1" customHeight="1"/>
    <row r="841" ht="15.75" hidden="1" customHeight="1"/>
    <row r="842" ht="15.75" hidden="1" customHeight="1"/>
    <row r="843" ht="15.75" hidden="1" customHeight="1"/>
    <row r="844" ht="15.75" hidden="1" customHeight="1"/>
    <row r="845" ht="15.75" hidden="1" customHeight="1"/>
    <row r="846" ht="15.75" hidden="1" customHeight="1"/>
    <row r="847" ht="15.75" hidden="1" customHeight="1"/>
    <row r="848" ht="15.75" hidden="1" customHeight="1"/>
    <row r="849" ht="15.75" hidden="1" customHeight="1"/>
    <row r="850" ht="15.75" hidden="1" customHeight="1"/>
    <row r="851" ht="15.75" hidden="1" customHeight="1"/>
    <row r="852" ht="15.75" hidden="1" customHeight="1"/>
    <row r="853" ht="15.75" hidden="1" customHeight="1"/>
    <row r="854" ht="15.75" hidden="1" customHeight="1"/>
    <row r="855" ht="15.75" hidden="1" customHeight="1"/>
    <row r="856" ht="15.75" hidden="1" customHeight="1"/>
    <row r="857" ht="15.75" hidden="1" customHeight="1"/>
    <row r="858" ht="15.75" hidden="1" customHeight="1"/>
    <row r="859" ht="15.75" hidden="1" customHeight="1"/>
    <row r="860" ht="15.75" hidden="1" customHeight="1"/>
    <row r="861" ht="15.75" hidden="1" customHeight="1"/>
    <row r="862" ht="15.75" hidden="1" customHeight="1"/>
    <row r="863" ht="15.75" hidden="1" customHeight="1"/>
    <row r="864" ht="15.75" hidden="1" customHeight="1"/>
    <row r="865" ht="15.75" hidden="1" customHeight="1"/>
    <row r="866" ht="15.75" hidden="1" customHeight="1"/>
    <row r="867" ht="15.75" hidden="1" customHeight="1"/>
    <row r="868" ht="15.75" hidden="1" customHeight="1"/>
    <row r="869" ht="15.75" hidden="1" customHeight="1"/>
    <row r="870" ht="15.75" hidden="1" customHeight="1"/>
    <row r="871" ht="15.75" hidden="1" customHeight="1"/>
    <row r="872" ht="15.75" hidden="1" customHeight="1"/>
    <row r="873" ht="15.75" hidden="1" customHeight="1"/>
    <row r="874" ht="15.75" hidden="1" customHeight="1"/>
    <row r="875" ht="15.75" hidden="1" customHeight="1"/>
    <row r="876" ht="15.75" hidden="1" customHeight="1"/>
    <row r="877" ht="15.75" hidden="1" customHeight="1"/>
    <row r="878" ht="15.75" hidden="1" customHeight="1"/>
    <row r="879" ht="15.75" hidden="1" customHeight="1"/>
    <row r="880" ht="15.75" hidden="1" customHeight="1"/>
    <row r="881" ht="15.75" hidden="1" customHeight="1"/>
    <row r="882" ht="15.75" hidden="1" customHeight="1"/>
    <row r="883" ht="15.75" hidden="1" customHeight="1"/>
    <row r="884" ht="15.75" hidden="1" customHeight="1"/>
    <row r="885" ht="15.75" hidden="1" customHeight="1"/>
    <row r="886" ht="15.75" hidden="1" customHeight="1"/>
    <row r="887" ht="15.75" hidden="1" customHeight="1"/>
    <row r="888" ht="15.75" hidden="1" customHeight="1"/>
    <row r="889" ht="15.75" hidden="1" customHeight="1"/>
    <row r="890" ht="15.75" hidden="1" customHeight="1"/>
    <row r="891" ht="15.75" hidden="1" customHeight="1"/>
    <row r="892" ht="15.75" hidden="1" customHeight="1"/>
    <row r="893" ht="15.75" hidden="1" customHeight="1"/>
    <row r="894" ht="15.75" hidden="1" customHeight="1"/>
    <row r="895" ht="15.75" hidden="1" customHeight="1"/>
    <row r="896" ht="15.75" hidden="1" customHeight="1"/>
    <row r="897" ht="15.75" hidden="1" customHeight="1"/>
    <row r="898" ht="15.75" hidden="1" customHeight="1"/>
    <row r="899" ht="15.75" hidden="1" customHeight="1"/>
    <row r="900" ht="15.75" hidden="1" customHeight="1"/>
    <row r="901" ht="15.75" hidden="1" customHeight="1"/>
    <row r="902" ht="15.75" hidden="1" customHeight="1"/>
    <row r="903" ht="15.75" hidden="1" customHeight="1"/>
    <row r="904" ht="15.75" hidden="1" customHeight="1"/>
    <row r="905" ht="15.75" hidden="1" customHeight="1"/>
    <row r="906" ht="15.75" hidden="1" customHeight="1"/>
    <row r="907" ht="15.75" hidden="1" customHeight="1"/>
    <row r="908" ht="15.75" hidden="1" customHeight="1"/>
    <row r="909" ht="15.75" hidden="1" customHeight="1"/>
    <row r="910" ht="15.75" hidden="1" customHeight="1"/>
    <row r="911" ht="15.75" hidden="1" customHeight="1"/>
    <row r="912" ht="15.75" hidden="1" customHeight="1"/>
    <row r="913" ht="15.75" hidden="1" customHeight="1"/>
    <row r="914" ht="15.75" hidden="1" customHeight="1"/>
    <row r="915" ht="15.75" hidden="1" customHeight="1"/>
    <row r="916" ht="15.75" hidden="1" customHeight="1"/>
    <row r="917" ht="15.75" hidden="1" customHeight="1"/>
    <row r="918" ht="15.75" hidden="1" customHeight="1"/>
    <row r="919" ht="15.75" hidden="1" customHeight="1"/>
    <row r="920" ht="15.75" hidden="1" customHeight="1"/>
    <row r="921" ht="15.75" hidden="1" customHeight="1"/>
    <row r="922" ht="15.75" hidden="1" customHeight="1"/>
    <row r="923" ht="15.75" hidden="1" customHeight="1"/>
    <row r="924" ht="15.75" hidden="1" customHeight="1"/>
    <row r="925" ht="15.75" hidden="1" customHeight="1"/>
    <row r="926" ht="15.75" hidden="1" customHeight="1"/>
    <row r="927" ht="15.75" hidden="1" customHeight="1"/>
    <row r="928" ht="15.75" hidden="1" customHeight="1"/>
    <row r="929" ht="15.75" hidden="1" customHeight="1"/>
    <row r="930" ht="15.75" hidden="1" customHeight="1"/>
    <row r="931" ht="15.75" hidden="1" customHeight="1"/>
    <row r="932" ht="15.75" hidden="1" customHeight="1"/>
    <row r="933" ht="15.75" hidden="1" customHeight="1"/>
    <row r="934" ht="15.75" hidden="1" customHeight="1"/>
    <row r="935" ht="15.75" hidden="1" customHeight="1"/>
    <row r="936" ht="15.75" hidden="1" customHeight="1"/>
    <row r="937" ht="15.75" hidden="1" customHeight="1"/>
    <row r="938" ht="15.75" hidden="1" customHeight="1"/>
    <row r="939" ht="15.75" hidden="1" customHeight="1"/>
    <row r="940" ht="15.75" hidden="1" customHeight="1"/>
    <row r="941" ht="15.75" hidden="1" customHeight="1"/>
    <row r="942" ht="15.75" hidden="1" customHeight="1"/>
    <row r="943" ht="15.75" hidden="1" customHeight="1"/>
    <row r="944" ht="15.75" hidden="1" customHeight="1"/>
    <row r="945" ht="15.75" hidden="1" customHeight="1"/>
    <row r="946" ht="15.75" hidden="1" customHeight="1"/>
    <row r="947" ht="15.75" hidden="1" customHeight="1"/>
    <row r="948" ht="15.75" hidden="1" customHeight="1"/>
    <row r="949" ht="15.75" hidden="1" customHeight="1"/>
    <row r="950" ht="15.75" hidden="1" customHeight="1"/>
    <row r="951" ht="15.75" hidden="1" customHeight="1"/>
    <row r="952" ht="15.75" hidden="1" customHeight="1"/>
    <row r="953" ht="15.75" hidden="1" customHeight="1"/>
    <row r="954" ht="15.75" hidden="1" customHeight="1"/>
    <row r="955" ht="15.75" hidden="1" customHeight="1"/>
    <row r="956" ht="15.75" hidden="1" customHeight="1"/>
    <row r="957" ht="15.75" hidden="1" customHeight="1"/>
    <row r="958" ht="15.75" hidden="1" customHeight="1"/>
    <row r="959" ht="15.75" hidden="1" customHeight="1"/>
    <row r="960" ht="15.75" hidden="1" customHeight="1"/>
    <row r="961" ht="15.75" hidden="1" customHeight="1"/>
    <row r="962" ht="15.75" hidden="1" customHeight="1"/>
    <row r="963" ht="15.75" hidden="1" customHeight="1"/>
    <row r="964" ht="15.75" hidden="1" customHeight="1"/>
    <row r="965" ht="15.75" hidden="1" customHeight="1"/>
    <row r="966" ht="15.75" hidden="1" customHeight="1"/>
    <row r="967" ht="15.75" hidden="1" customHeight="1"/>
    <row r="968" ht="15.75" hidden="1" customHeight="1"/>
    <row r="969" ht="15.75" hidden="1" customHeight="1"/>
    <row r="970" ht="15.75" hidden="1" customHeight="1"/>
    <row r="971" ht="15.75" hidden="1" customHeight="1"/>
    <row r="972" ht="15.75" hidden="1" customHeight="1"/>
    <row r="973" ht="15.75" hidden="1" customHeight="1"/>
    <row r="974" ht="15.75" hidden="1" customHeight="1"/>
    <row r="975" ht="15.75" hidden="1" customHeight="1"/>
    <row r="976" ht="15.75" hidden="1" customHeight="1"/>
    <row r="977" ht="15.75" hidden="1" customHeight="1"/>
    <row r="978" ht="15.75" hidden="1" customHeight="1"/>
    <row r="979" ht="15.75" hidden="1" customHeight="1"/>
    <row r="980" ht="15.75" hidden="1" customHeight="1"/>
    <row r="981" ht="15.75" hidden="1" customHeight="1"/>
    <row r="982" ht="15.75" hidden="1" customHeight="1"/>
    <row r="983" ht="15.75" hidden="1" customHeight="1"/>
    <row r="984" ht="15.75" hidden="1" customHeight="1"/>
    <row r="985" ht="15.75" hidden="1" customHeight="1"/>
    <row r="986" ht="15.75" hidden="1" customHeight="1"/>
    <row r="987" ht="15.75" hidden="1" customHeight="1"/>
    <row r="988" ht="15.75" hidden="1" customHeight="1"/>
    <row r="989" ht="15.75" hidden="1" customHeight="1"/>
    <row r="990" ht="15.75" hidden="1" customHeight="1"/>
    <row r="991" ht="15.75" hidden="1" customHeight="1"/>
    <row r="992" ht="15.75" hidden="1" customHeight="1"/>
    <row r="993" ht="15.75" hidden="1" customHeight="1"/>
    <row r="994" ht="15.75" hidden="1" customHeight="1"/>
    <row r="995" ht="15.75" hidden="1" customHeight="1"/>
    <row r="996" ht="15.75" hidden="1" customHeight="1"/>
    <row r="997" ht="15.75" hidden="1" customHeight="1"/>
    <row r="998" ht="15.75" hidden="1" customHeight="1"/>
    <row r="999" ht="15.75" hidden="1" customHeight="1"/>
    <row r="1000" ht="15.75" hidden="1" customHeight="1"/>
  </sheetData>
  <sheetProtection password="CC0A" sheet="1" objects="1" scenarios="1"/>
  <mergeCells count="2">
    <mergeCell ref="B2:E2"/>
    <mergeCell ref="E4:J4"/>
  </mergeCells>
  <hyperlinks>
    <hyperlink ref="F2" location="DASHBOARD!A1" display="BACK" xr:uid="{00000000-0004-0000-0900-000000000000}"/>
  </hyperlinks>
  <pageMargins left="0.25" right="0.25" top="0.75" bottom="0.75" header="0.3" footer="0.3"/>
  <pageSetup scale="49" orientation="landscape" r:id="rId1"/>
  <rowBreaks count="2" manualBreakCount="2">
    <brk id="18" max="10" man="1"/>
    <brk id="30" max="10" man="1"/>
  </rowBreaks>
  <colBreaks count="1" manualBreakCount="1">
    <brk id="3"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692"/>
  <sheetViews>
    <sheetView tabSelected="1" view="pageBreakPreview" zoomScaleNormal="100" zoomScaleSheetLayoutView="100" workbookViewId="0">
      <pane xSplit="3" ySplit="2" topLeftCell="D3" activePane="bottomRight" state="frozen"/>
      <selection activeCell="F2" sqref="F2"/>
      <selection pane="topRight" activeCell="F2" sqref="F2"/>
      <selection pane="bottomLeft" activeCell="F2" sqref="F2"/>
      <selection pane="bottomRight"/>
    </sheetView>
  </sheetViews>
  <sheetFormatPr defaultColWidth="11.1796875" defaultRowHeight="15" customHeight="1"/>
  <cols>
    <col min="1" max="1" width="6.90625" customWidth="1"/>
    <col min="2" max="2" width="2.6328125" customWidth="1"/>
    <col min="3" max="3" width="33.81640625" customWidth="1"/>
    <col min="4" max="5" width="11.36328125" customWidth="1"/>
    <col min="6" max="6" width="11.36328125" style="320" customWidth="1"/>
    <col min="7" max="14" width="11.36328125" customWidth="1"/>
    <col min="15" max="15" width="12.453125" customWidth="1"/>
    <col min="16" max="16" width="17.54296875" style="559" customWidth="1"/>
    <col min="17" max="17" width="1.453125" customWidth="1"/>
    <col min="18" max="26" width="8.54296875" customWidth="1"/>
  </cols>
  <sheetData>
    <row r="1" spans="1:26" ht="21.75" customHeight="1">
      <c r="A1" s="404" t="s">
        <v>379</v>
      </c>
      <c r="B1" s="250"/>
      <c r="C1" s="251" t="s">
        <v>469</v>
      </c>
      <c r="D1" s="252"/>
      <c r="E1" s="252"/>
      <c r="F1" s="314"/>
      <c r="G1" s="252"/>
      <c r="H1" s="252"/>
      <c r="I1" s="252"/>
      <c r="J1" s="548" t="s">
        <v>415</v>
      </c>
      <c r="K1" s="252"/>
      <c r="L1" s="252"/>
      <c r="M1" s="252"/>
      <c r="N1" s="252"/>
      <c r="O1" s="252"/>
      <c r="P1" s="550"/>
      <c r="Q1" s="254"/>
      <c r="R1" s="249"/>
      <c r="S1" s="249"/>
      <c r="T1" s="249"/>
      <c r="U1" s="249"/>
      <c r="V1" s="249"/>
      <c r="W1" s="249"/>
      <c r="X1" s="249"/>
      <c r="Y1" s="249"/>
      <c r="Z1" s="249"/>
    </row>
    <row r="2" spans="1:26" ht="12.75" customHeight="1">
      <c r="A2" s="249"/>
      <c r="B2" s="255"/>
      <c r="C2" s="256" t="s">
        <v>89</v>
      </c>
      <c r="D2" s="9" t="s">
        <v>451</v>
      </c>
      <c r="E2" s="9" t="s">
        <v>452</v>
      </c>
      <c r="F2" s="9" t="s">
        <v>453</v>
      </c>
      <c r="G2" s="9" t="s">
        <v>454</v>
      </c>
      <c r="H2" s="9" t="s">
        <v>455</v>
      </c>
      <c r="I2" s="9" t="s">
        <v>456</v>
      </c>
      <c r="J2" s="9" t="s">
        <v>457</v>
      </c>
      <c r="K2" s="9" t="s">
        <v>458</v>
      </c>
      <c r="L2" s="9" t="s">
        <v>459</v>
      </c>
      <c r="M2" s="9" t="s">
        <v>460</v>
      </c>
      <c r="N2" s="9" t="s">
        <v>461</v>
      </c>
      <c r="O2" s="9" t="s">
        <v>462</v>
      </c>
      <c r="P2" s="551" t="s">
        <v>410</v>
      </c>
      <c r="Q2" s="257"/>
      <c r="R2" s="249"/>
      <c r="S2" s="249"/>
      <c r="T2" s="249"/>
      <c r="U2" s="249"/>
      <c r="V2" s="249"/>
      <c r="W2" s="249"/>
      <c r="X2" s="249"/>
      <c r="Y2" s="249"/>
      <c r="Z2" s="249"/>
    </row>
    <row r="3" spans="1:26" ht="12.75" customHeight="1">
      <c r="A3" s="249"/>
      <c r="B3" s="255"/>
      <c r="C3" s="258" t="s">
        <v>103</v>
      </c>
      <c r="D3" s="311">
        <f>'R1'!C27</f>
        <v>414605.72846593638</v>
      </c>
      <c r="E3" s="311">
        <f>'R1'!D27</f>
        <v>92746.325135177874</v>
      </c>
      <c r="F3" s="311">
        <f>'R1'!E27</f>
        <v>420271.55972191982</v>
      </c>
      <c r="G3" s="311">
        <f>'R1'!F27</f>
        <v>422376.46057160926</v>
      </c>
      <c r="H3" s="311">
        <f>'R1'!G27</f>
        <v>331100.48150039802</v>
      </c>
      <c r="I3" s="311">
        <f>'R1'!H27</f>
        <v>456285.07226984587</v>
      </c>
      <c r="J3" s="311">
        <f>'R1'!I27</f>
        <v>441856</v>
      </c>
      <c r="K3" s="311">
        <f>'R1'!J27</f>
        <v>525261.3059833413</v>
      </c>
      <c r="L3" s="311">
        <f>'R1'!K27</f>
        <v>298987.54526319745</v>
      </c>
      <c r="M3" s="311">
        <f>'R1'!L27</f>
        <v>390111</v>
      </c>
      <c r="N3" s="311">
        <f>'R1'!M27</f>
        <v>870274.40533340734</v>
      </c>
      <c r="O3" s="311">
        <f>'R1'!N27</f>
        <v>1140383.9638251234</v>
      </c>
      <c r="P3" s="552">
        <f>'R1'!O27</f>
        <v>5804259.8480699565</v>
      </c>
      <c r="Q3" s="257"/>
      <c r="R3" s="249"/>
      <c r="S3" s="249"/>
      <c r="T3" s="249"/>
      <c r="U3" s="249"/>
      <c r="V3" s="249"/>
      <c r="W3" s="249"/>
      <c r="X3" s="249"/>
      <c r="Y3" s="249"/>
      <c r="Z3" s="249"/>
    </row>
    <row r="4" spans="1:26" ht="12.75" customHeight="1">
      <c r="A4" s="249"/>
      <c r="B4" s="255"/>
      <c r="C4" s="260" t="s">
        <v>104</v>
      </c>
      <c r="D4" s="311">
        <f>'R1'!C84</f>
        <v>306770.88342345192</v>
      </c>
      <c r="E4" s="311">
        <f>'R1'!D84</f>
        <v>66704.391750348208</v>
      </c>
      <c r="F4" s="311">
        <f>'R1'!E84</f>
        <v>291855.24980688875</v>
      </c>
      <c r="G4" s="311">
        <f>'R1'!F84</f>
        <v>285849.05867449654</v>
      </c>
      <c r="H4" s="311">
        <f>'R1'!G84</f>
        <v>134072.46860703806</v>
      </c>
      <c r="I4" s="311">
        <f>'R1'!H84</f>
        <v>294647.26072712633</v>
      </c>
      <c r="J4" s="311">
        <f>'R1'!I84</f>
        <v>293284.14252845058</v>
      </c>
      <c r="K4" s="311">
        <f>'R1'!J84</f>
        <v>225546.02977080792</v>
      </c>
      <c r="L4" s="311">
        <f>'R1'!K84</f>
        <v>223367.44389364385</v>
      </c>
      <c r="M4" s="311">
        <f>'R1'!L84</f>
        <v>347793.25208075636</v>
      </c>
      <c r="N4" s="311">
        <f>'R1'!M84</f>
        <v>478105.72676381469</v>
      </c>
      <c r="O4" s="311">
        <f>'R1'!N84</f>
        <v>515614.48502172751</v>
      </c>
      <c r="P4" s="552">
        <f>'R1'!O84</f>
        <v>3463610.3930485509</v>
      </c>
      <c r="Q4" s="257"/>
      <c r="R4" s="249"/>
      <c r="S4" s="249"/>
      <c r="T4" s="249"/>
      <c r="U4" s="249"/>
      <c r="V4" s="249"/>
      <c r="W4" s="249"/>
      <c r="X4" s="249"/>
      <c r="Y4" s="249"/>
      <c r="Z4" s="249"/>
    </row>
    <row r="5" spans="1:26" ht="12.75" customHeight="1">
      <c r="A5" s="249"/>
      <c r="B5" s="255"/>
      <c r="C5" s="260" t="s">
        <v>105</v>
      </c>
      <c r="D5" s="311">
        <f>'R1'!C55</f>
        <v>22559.999999999996</v>
      </c>
      <c r="E5" s="311">
        <f>'R1'!D55</f>
        <v>21206.399999999994</v>
      </c>
      <c r="F5" s="311">
        <f>'R1'!E55</f>
        <v>19934.015999999996</v>
      </c>
      <c r="G5" s="311">
        <f>'R1'!F55</f>
        <v>18737.975039999994</v>
      </c>
      <c r="H5" s="311">
        <f>'R1'!G55</f>
        <v>31375.835788799992</v>
      </c>
      <c r="I5" s="311">
        <f>'R1'!H55</f>
        <v>23853.28564147199</v>
      </c>
      <c r="J5" s="311">
        <f>'R1'!I55</f>
        <v>22422.088502983668</v>
      </c>
      <c r="K5" s="311">
        <f>'R1'!J55</f>
        <v>25876.76319280465</v>
      </c>
      <c r="L5" s="311">
        <f>'R1'!K55</f>
        <v>13044.157401236369</v>
      </c>
      <c r="M5" s="311">
        <f>'R1'!L55</f>
        <v>21452.83267919928</v>
      </c>
      <c r="N5" s="311">
        <f>'R1'!M55</f>
        <v>16405.662718447318</v>
      </c>
      <c r="O5" s="311">
        <f>'R1'!N55</f>
        <v>24713.4928368939</v>
      </c>
      <c r="P5" s="552">
        <f>'R1'!O55</f>
        <v>261582.50980183715</v>
      </c>
      <c r="Q5" s="257"/>
      <c r="R5" s="249"/>
      <c r="S5" s="249"/>
      <c r="T5" s="249"/>
      <c r="U5" s="249"/>
      <c r="V5" s="249"/>
      <c r="W5" s="249"/>
      <c r="X5" s="249"/>
      <c r="Y5" s="249"/>
      <c r="Z5" s="249"/>
    </row>
    <row r="6" spans="1:26" ht="12.75" customHeight="1">
      <c r="A6" s="249"/>
      <c r="B6" s="255"/>
      <c r="C6" s="260" t="s">
        <v>106</v>
      </c>
      <c r="D6" s="311">
        <f>'R1'!C69</f>
        <v>7000</v>
      </c>
      <c r="E6" s="311">
        <f>'R1'!D69</f>
        <v>7000</v>
      </c>
      <c r="F6" s="311">
        <f>'R1'!E69</f>
        <v>7000</v>
      </c>
      <c r="G6" s="311">
        <f>'R1'!F69</f>
        <v>7000</v>
      </c>
      <c r="H6" s="311">
        <f>'R1'!G69</f>
        <v>7000</v>
      </c>
      <c r="I6" s="311">
        <f>'R1'!H69</f>
        <v>7000</v>
      </c>
      <c r="J6" s="311">
        <f>'R1'!I69</f>
        <v>7000</v>
      </c>
      <c r="K6" s="311">
        <f>'R1'!J69</f>
        <v>7000</v>
      </c>
      <c r="L6" s="311">
        <f>'R1'!K69</f>
        <v>7000</v>
      </c>
      <c r="M6" s="311">
        <f>'R1'!L69</f>
        <v>7000</v>
      </c>
      <c r="N6" s="311">
        <f>'R1'!M69</f>
        <v>7000</v>
      </c>
      <c r="O6" s="311">
        <f>'R1'!N69</f>
        <v>7000</v>
      </c>
      <c r="P6" s="552">
        <f>'R1'!O69</f>
        <v>84000</v>
      </c>
      <c r="Q6" s="257"/>
      <c r="R6" s="249"/>
      <c r="S6" s="249"/>
      <c r="T6" s="249"/>
      <c r="U6" s="249"/>
      <c r="V6" s="249"/>
      <c r="W6" s="249"/>
      <c r="X6" s="249"/>
      <c r="Y6" s="249"/>
      <c r="Z6" s="249"/>
    </row>
    <row r="7" spans="1:26" ht="12.75" customHeight="1">
      <c r="A7" s="249"/>
      <c r="B7" s="255"/>
      <c r="C7" s="260" t="s">
        <v>107</v>
      </c>
      <c r="D7" s="311">
        <f t="shared" ref="D7:O7" si="0">D8-D4-D5-D6</f>
        <v>61784.529833462089</v>
      </c>
      <c r="E7" s="311">
        <f t="shared" si="0"/>
        <v>61271.929833462083</v>
      </c>
      <c r="F7" s="311">
        <f t="shared" si="0"/>
        <v>62919.724333075806</v>
      </c>
      <c r="G7" s="311">
        <f t="shared" si="0"/>
        <v>63561.268293848261</v>
      </c>
      <c r="H7" s="311">
        <f t="shared" si="0"/>
        <v>78219.630648798237</v>
      </c>
      <c r="I7" s="311">
        <f t="shared" si="0"/>
        <v>65967.891059326226</v>
      </c>
      <c r="J7" s="311">
        <f t="shared" si="0"/>
        <v>64179.45368762438</v>
      </c>
      <c r="K7" s="311">
        <f t="shared" si="0"/>
        <v>71819.144019570231</v>
      </c>
      <c r="L7" s="311">
        <f t="shared" si="0"/>
        <v>64764.978814135407</v>
      </c>
      <c r="M7" s="311">
        <f t="shared" si="0"/>
        <v>66585.101361633278</v>
      </c>
      <c r="N7" s="311">
        <f t="shared" si="0"/>
        <v>67626.069015960515</v>
      </c>
      <c r="O7" s="311">
        <f t="shared" si="0"/>
        <v>18460.121868461356</v>
      </c>
      <c r="P7" s="552">
        <f>SUM(D7:O7)</f>
        <v>747159.84276935796</v>
      </c>
      <c r="Q7" s="257"/>
      <c r="R7" s="249"/>
      <c r="S7" s="249"/>
      <c r="T7" s="249"/>
      <c r="U7" s="249"/>
      <c r="V7" s="249"/>
      <c r="W7" s="249"/>
      <c r="X7" s="249"/>
      <c r="Y7" s="249"/>
      <c r="Z7" s="249"/>
    </row>
    <row r="8" spans="1:26" ht="12.75" customHeight="1">
      <c r="A8" s="249"/>
      <c r="B8" s="255"/>
      <c r="C8" s="261" t="s">
        <v>108</v>
      </c>
      <c r="D8" s="311">
        <f>'R1'!C89</f>
        <v>398115.41325691401</v>
      </c>
      <c r="E8" s="311">
        <f>'R1'!D89</f>
        <v>156182.72158381029</v>
      </c>
      <c r="F8" s="311">
        <f>'R1'!E89</f>
        <v>381708.99013996456</v>
      </c>
      <c r="G8" s="311">
        <f>'R1'!F89</f>
        <v>375148.30200834479</v>
      </c>
      <c r="H8" s="311">
        <f>'R1'!G89</f>
        <v>250667.93504463628</v>
      </c>
      <c r="I8" s="311">
        <f>'R1'!H89</f>
        <v>391468.43742792454</v>
      </c>
      <c r="J8" s="311">
        <f>'R1'!I89</f>
        <v>386885.68471905863</v>
      </c>
      <c r="K8" s="311">
        <f>'R1'!J89</f>
        <v>330241.93698318279</v>
      </c>
      <c r="L8" s="311">
        <f>'R1'!K89</f>
        <v>308176.58010901563</v>
      </c>
      <c r="M8" s="311">
        <f>'R1'!L89</f>
        <v>442831.18612158892</v>
      </c>
      <c r="N8" s="311">
        <f>'R1'!M89</f>
        <v>569137.45849822252</v>
      </c>
      <c r="O8" s="311">
        <f>'R1'!N89</f>
        <v>565788.09972708276</v>
      </c>
      <c r="P8" s="553">
        <f>SUM(P4:P7)</f>
        <v>4556352.7456197459</v>
      </c>
      <c r="Q8" s="257"/>
      <c r="R8" s="249"/>
      <c r="S8" s="249"/>
      <c r="T8" s="249"/>
      <c r="U8" s="249"/>
      <c r="V8" s="249"/>
      <c r="W8" s="249"/>
      <c r="X8" s="249"/>
      <c r="Y8" s="249"/>
      <c r="Z8" s="249"/>
    </row>
    <row r="9" spans="1:26" ht="12.75" customHeight="1">
      <c r="A9" s="249"/>
      <c r="B9" s="255"/>
      <c r="C9" s="261" t="s">
        <v>109</v>
      </c>
      <c r="D9" s="311">
        <f t="shared" ref="D9:P9" si="1">D3-D8</f>
        <v>16490.315209022374</v>
      </c>
      <c r="E9" s="311">
        <f t="shared" si="1"/>
        <v>-63436.396448632411</v>
      </c>
      <c r="F9" s="311">
        <f t="shared" si="1"/>
        <v>38562.569581955264</v>
      </c>
      <c r="G9" s="311">
        <f t="shared" si="1"/>
        <v>47228.158563264471</v>
      </c>
      <c r="H9" s="311">
        <f t="shared" si="1"/>
        <v>80432.546455761738</v>
      </c>
      <c r="I9" s="311">
        <f t="shared" si="1"/>
        <v>64816.634841921332</v>
      </c>
      <c r="J9" s="311">
        <f t="shared" si="1"/>
        <v>54970.315280941373</v>
      </c>
      <c r="K9" s="311">
        <f t="shared" si="1"/>
        <v>195019.36900015851</v>
      </c>
      <c r="L9" s="311">
        <f t="shared" si="1"/>
        <v>-9189.0348458181834</v>
      </c>
      <c r="M9" s="311">
        <f t="shared" si="1"/>
        <v>-52720.186121588922</v>
      </c>
      <c r="N9" s="311">
        <f t="shared" si="1"/>
        <v>301136.94683518482</v>
      </c>
      <c r="O9" s="311">
        <f t="shared" si="1"/>
        <v>574595.86409804062</v>
      </c>
      <c r="P9" s="553">
        <f t="shared" si="1"/>
        <v>1247907.1024502106</v>
      </c>
      <c r="Q9" s="257"/>
      <c r="R9" s="249"/>
      <c r="S9" s="249"/>
      <c r="T9" s="249"/>
      <c r="U9" s="249"/>
      <c r="V9" s="249"/>
      <c r="W9" s="249"/>
      <c r="X9" s="249"/>
      <c r="Y9" s="249"/>
      <c r="Z9" s="249"/>
    </row>
    <row r="10" spans="1:26" ht="12.75" customHeight="1">
      <c r="A10" s="249"/>
      <c r="B10" s="255"/>
      <c r="C10" s="262" t="s">
        <v>290</v>
      </c>
      <c r="D10" s="311">
        <f>'R1'!C96</f>
        <v>5208.3500000000004</v>
      </c>
      <c r="E10" s="311">
        <f>'R1'!D96</f>
        <v>5416.7</v>
      </c>
      <c r="F10" s="311">
        <f>'R1'!E96</f>
        <v>5625.05</v>
      </c>
      <c r="G10" s="311">
        <f>'R1'!F96</f>
        <v>5833.4</v>
      </c>
      <c r="H10" s="311">
        <f>'R1'!G96</f>
        <v>6041.75</v>
      </c>
      <c r="I10" s="311">
        <f>'R1'!H96</f>
        <v>6250.1</v>
      </c>
      <c r="J10" s="311">
        <f>'R1'!I96</f>
        <v>6458.45</v>
      </c>
      <c r="K10" s="311">
        <f>'R1'!J96</f>
        <v>6666.8</v>
      </c>
      <c r="L10" s="311">
        <f>'R1'!K96</f>
        <v>6875.15</v>
      </c>
      <c r="M10" s="311">
        <f>'R1'!L96</f>
        <v>7083.5</v>
      </c>
      <c r="N10" s="311">
        <f>'R1'!M96</f>
        <v>7291.85</v>
      </c>
      <c r="O10" s="311">
        <f>'R1'!N96</f>
        <v>7500.2</v>
      </c>
      <c r="P10" s="553">
        <f>'R1'!O96</f>
        <v>76251.3</v>
      </c>
      <c r="Q10" s="257"/>
      <c r="R10" s="249"/>
      <c r="S10" s="249"/>
      <c r="T10" s="249"/>
      <c r="U10" s="249"/>
      <c r="V10" s="249"/>
      <c r="W10" s="249"/>
      <c r="X10" s="249"/>
      <c r="Y10" s="249"/>
      <c r="Z10" s="249"/>
    </row>
    <row r="11" spans="1:26" ht="12.75" customHeight="1">
      <c r="A11" s="249"/>
      <c r="B11" s="255"/>
      <c r="C11" s="258" t="s">
        <v>110</v>
      </c>
      <c r="D11" s="311">
        <f t="shared" ref="D11:P11" si="2">D9-D10</f>
        <v>11281.965209022374</v>
      </c>
      <c r="E11" s="311">
        <f t="shared" si="2"/>
        <v>-68853.096448632408</v>
      </c>
      <c r="F11" s="311">
        <f t="shared" si="2"/>
        <v>32937.519581955261</v>
      </c>
      <c r="G11" s="311">
        <f t="shared" si="2"/>
        <v>41394.75856326447</v>
      </c>
      <c r="H11" s="311">
        <f t="shared" si="2"/>
        <v>74390.796455761738</v>
      </c>
      <c r="I11" s="311">
        <f t="shared" si="2"/>
        <v>58566.534841921333</v>
      </c>
      <c r="J11" s="311">
        <f t="shared" si="2"/>
        <v>48511.865280941376</v>
      </c>
      <c r="K11" s="311">
        <f t="shared" si="2"/>
        <v>188352.56900015852</v>
      </c>
      <c r="L11" s="311">
        <f t="shared" si="2"/>
        <v>-16064.184845818183</v>
      </c>
      <c r="M11" s="311">
        <f t="shared" si="2"/>
        <v>-59803.686121588922</v>
      </c>
      <c r="N11" s="311">
        <f t="shared" si="2"/>
        <v>293845.09683518484</v>
      </c>
      <c r="O11" s="311">
        <f t="shared" si="2"/>
        <v>567095.66409804067</v>
      </c>
      <c r="P11" s="552">
        <f t="shared" si="2"/>
        <v>1171655.8024502106</v>
      </c>
      <c r="Q11" s="257"/>
      <c r="R11" s="249"/>
      <c r="S11" s="249"/>
      <c r="T11" s="249"/>
      <c r="U11" s="249"/>
      <c r="V11" s="249"/>
      <c r="W11" s="249"/>
      <c r="X11" s="249"/>
      <c r="Y11" s="249"/>
      <c r="Z11" s="249"/>
    </row>
    <row r="12" spans="1:26" ht="12.75" customHeight="1">
      <c r="A12" s="249"/>
      <c r="B12" s="255"/>
      <c r="C12" s="260" t="s">
        <v>111</v>
      </c>
      <c r="D12" s="311">
        <f>'R1'!C97</f>
        <v>2256.3930418044747</v>
      </c>
      <c r="E12" s="311">
        <f>'R1'!D97</f>
        <v>0</v>
      </c>
      <c r="F12" s="311">
        <f>'R1'!E97</f>
        <v>6587.5039163910496</v>
      </c>
      <c r="G12" s="311">
        <f>'R1'!F97</f>
        <v>8278.9517126528899</v>
      </c>
      <c r="H12" s="311">
        <f>'R1'!G97</f>
        <v>14878.159291152349</v>
      </c>
      <c r="I12" s="311">
        <f>'R1'!H97</f>
        <v>11713.306968384262</v>
      </c>
      <c r="J12" s="311">
        <f>'R1'!I97</f>
        <v>9702.3730561882749</v>
      </c>
      <c r="K12" s="311">
        <f>'R1'!J97</f>
        <v>37670.513800031695</v>
      </c>
      <c r="L12" s="311">
        <f>'R1'!K97</f>
        <v>0</v>
      </c>
      <c r="M12" s="311">
        <f>'R1'!L97</f>
        <v>0</v>
      </c>
      <c r="N12" s="311">
        <f>'R1'!M97</f>
        <v>58769.01936703697</v>
      </c>
      <c r="O12" s="311">
        <f>'R1'!N97</f>
        <v>113419.13281960813</v>
      </c>
      <c r="P12" s="552">
        <f>'R1'!O97</f>
        <v>263275.35397325008</v>
      </c>
      <c r="Q12" s="257"/>
      <c r="R12" s="249"/>
      <c r="S12" s="249"/>
      <c r="T12" s="249"/>
      <c r="U12" s="249"/>
      <c r="V12" s="249"/>
      <c r="W12" s="249"/>
      <c r="X12" s="249"/>
      <c r="Y12" s="249"/>
      <c r="Z12" s="249"/>
    </row>
    <row r="13" spans="1:26" ht="12.75" customHeight="1">
      <c r="A13" s="249"/>
      <c r="B13" s="255"/>
      <c r="C13" s="417" t="s">
        <v>386</v>
      </c>
      <c r="D13" s="311">
        <f t="shared" ref="D13:P13" si="3">D11-D12</f>
        <v>9025.5721672178988</v>
      </c>
      <c r="E13" s="311">
        <f t="shared" si="3"/>
        <v>-68853.096448632408</v>
      </c>
      <c r="F13" s="311">
        <f t="shared" si="3"/>
        <v>26350.015665564213</v>
      </c>
      <c r="G13" s="311">
        <f t="shared" si="3"/>
        <v>33115.806850611581</v>
      </c>
      <c r="H13" s="311">
        <f t="shared" si="3"/>
        <v>59512.63716460939</v>
      </c>
      <c r="I13" s="311">
        <f t="shared" si="3"/>
        <v>46853.227873537071</v>
      </c>
      <c r="J13" s="311">
        <f t="shared" si="3"/>
        <v>38809.492224753099</v>
      </c>
      <c r="K13" s="311">
        <f t="shared" si="3"/>
        <v>150682.05520012684</v>
      </c>
      <c r="L13" s="311">
        <f t="shared" si="3"/>
        <v>-16064.184845818183</v>
      </c>
      <c r="M13" s="311">
        <f t="shared" si="3"/>
        <v>-59803.686121588922</v>
      </c>
      <c r="N13" s="311">
        <f t="shared" si="3"/>
        <v>235076.07746814788</v>
      </c>
      <c r="O13" s="311">
        <f t="shared" si="3"/>
        <v>453676.53127843252</v>
      </c>
      <c r="P13" s="554">
        <f t="shared" si="3"/>
        <v>908380.44847696042</v>
      </c>
      <c r="Q13" s="257"/>
      <c r="R13" s="249"/>
      <c r="S13" s="249"/>
      <c r="T13" s="249"/>
      <c r="U13" s="249"/>
      <c r="V13" s="249"/>
      <c r="W13" s="249"/>
      <c r="X13" s="249"/>
      <c r="Y13" s="249"/>
      <c r="Z13" s="249"/>
    </row>
    <row r="14" spans="1:26" ht="12.75" customHeight="1" thickBot="1">
      <c r="A14" s="249"/>
      <c r="B14" s="263"/>
      <c r="C14" s="420" t="s">
        <v>112</v>
      </c>
      <c r="D14" s="696">
        <f>D13-IF('R1'!C146&gt;0,'R1'!C146*0.1,0)</f>
        <v>9025.5721672178988</v>
      </c>
      <c r="E14" s="696">
        <f>E13-IF('R1'!D146&gt;0,'R1'!D146*0.1,0)</f>
        <v>-68853.096448632408</v>
      </c>
      <c r="F14" s="696">
        <f>F13-IF('R1'!E146&gt;0,'R1'!E146*0.1,0)</f>
        <v>26350.015665564213</v>
      </c>
      <c r="G14" s="696">
        <f>G13-IF('R1'!F146&gt;0,'R1'!F146*0.1,0)</f>
        <v>33115.806850611581</v>
      </c>
      <c r="H14" s="696">
        <f>H13-IF('R1'!G146&gt;0,'R1'!G146*0.1,0)</f>
        <v>59512.63716460939</v>
      </c>
      <c r="I14" s="696">
        <f>I13-IF('R1'!H146&gt;0,'R1'!H146*0.1,0)</f>
        <v>46853.227873537071</v>
      </c>
      <c r="J14" s="696">
        <f>J13-IF('R1'!I146&gt;0,'R1'!I146*0.1,0)</f>
        <v>38809.492224753099</v>
      </c>
      <c r="K14" s="696">
        <f>K13-IF('R1'!J146&gt;0,'R1'!J146*0.1,0)</f>
        <v>150682.05520012684</v>
      </c>
      <c r="L14" s="696">
        <f>L13-IF('R1'!K146&gt;0,'R1'!K146*0.1,0)</f>
        <v>-16064.184845818183</v>
      </c>
      <c r="M14" s="696">
        <f>M13-IF('R1'!L146&gt;0,'R1'!L146*0.1,0)</f>
        <v>-59803.686121588922</v>
      </c>
      <c r="N14" s="696">
        <f>N13-IF('R1'!M146&gt;0,'R1'!M146*0.1,0)</f>
        <v>235076.07746814788</v>
      </c>
      <c r="O14" s="696">
        <f>O13-IF('R1'!N146&gt;0,'R1'!N146*0.1,0)</f>
        <v>453676.53127843252</v>
      </c>
      <c r="P14" s="555">
        <f>SUM(D14:O14)</f>
        <v>908380.44847696088</v>
      </c>
      <c r="Q14" s="265"/>
      <c r="R14" s="249"/>
      <c r="S14" s="249"/>
      <c r="T14" s="249"/>
      <c r="U14" s="249"/>
      <c r="V14" s="249"/>
      <c r="W14" s="249"/>
      <c r="X14" s="249"/>
      <c r="Y14" s="249"/>
      <c r="Z14" s="249"/>
    </row>
    <row r="15" spans="1:26" s="686" customFormat="1" ht="12.75" customHeight="1" thickBot="1">
      <c r="A15" s="682" t="s">
        <v>345</v>
      </c>
      <c r="B15" s="683"/>
      <c r="C15" s="684"/>
      <c r="D15" s="347">
        <f>IF(ISBLANK(inputs!$C$5),$A15,VALUE(inputs!$E$5))</f>
        <v>3800</v>
      </c>
      <c r="E15" s="347">
        <f>IF(ISBLANK(inputs!$C$6),$A15,VALUE(inputs!$E$6))</f>
        <v>3900</v>
      </c>
      <c r="F15" s="347">
        <f>IF(ISBLANK(inputs!$C$7),$A15,VALUE(inputs!$E$7))</f>
        <v>4000</v>
      </c>
      <c r="G15" s="347">
        <f>IF(ISBLANK(inputs!$C$8),$A15,VALUE(inputs!$E$8))</f>
        <v>4100</v>
      </c>
      <c r="H15" s="347">
        <f>IF(ISBLANK(inputs!$C$9),$A15,VALUE(inputs!$E$9))</f>
        <v>7500</v>
      </c>
      <c r="I15" s="347">
        <f>IF(ISBLANK(inputs!$C$10),$A15,VALUE(inputs!$E$10))</f>
        <v>4500</v>
      </c>
      <c r="J15" s="347">
        <f>IF(ISBLANK(inputs!$C$11),$A15,VALUE(inputs!$E$11))</f>
        <v>4700</v>
      </c>
      <c r="K15" s="347">
        <f>IF(ISBLANK(inputs!$C$12),$A15,VALUE(inputs!$E$12))</f>
        <v>8000</v>
      </c>
      <c r="L15" s="347">
        <f>IF(ISBLANK(inputs!$C$13),$A15,VALUE(inputs!$E$13))</f>
        <v>5000</v>
      </c>
      <c r="M15" s="347">
        <f>IF(ISBLANK(inputs!$C$14),$A15,VALUE(inputs!$E$14))</f>
        <v>4000</v>
      </c>
      <c r="N15" s="347">
        <f>IF(ISBLANK(inputs!$C$15),$A15,VALUE(inputs!$E$15))</f>
        <v>6000</v>
      </c>
      <c r="O15" s="347">
        <f>IF(ISBLANK(inputs!$C$16),$A15,VALUE(inputs!$E$16))</f>
        <v>7000</v>
      </c>
      <c r="P15" s="685"/>
      <c r="Q15" s="682"/>
      <c r="R15" s="682"/>
      <c r="S15" s="682"/>
      <c r="T15" s="682"/>
      <c r="U15" s="682"/>
      <c r="V15" s="682"/>
      <c r="W15" s="682"/>
      <c r="X15" s="682"/>
      <c r="Y15" s="682"/>
      <c r="Z15" s="682"/>
    </row>
    <row r="16" spans="1:26" ht="26.25" customHeight="1">
      <c r="A16" s="249"/>
      <c r="B16" s="250"/>
      <c r="C16" s="251" t="s">
        <v>113</v>
      </c>
      <c r="D16" s="311"/>
      <c r="E16" s="311" t="s">
        <v>345</v>
      </c>
      <c r="F16" s="311"/>
      <c r="G16" s="311"/>
      <c r="H16" s="311"/>
      <c r="I16" s="311"/>
      <c r="J16" s="311"/>
      <c r="K16" s="311"/>
      <c r="L16" s="311"/>
      <c r="M16" s="311"/>
      <c r="N16" s="311"/>
      <c r="O16" s="311"/>
      <c r="P16" s="550"/>
      <c r="Q16" s="254"/>
      <c r="R16" s="249"/>
      <c r="S16" s="249"/>
      <c r="T16" s="249"/>
      <c r="U16" s="249"/>
      <c r="V16" s="249"/>
      <c r="W16" s="249"/>
      <c r="X16" s="249"/>
      <c r="Y16" s="249"/>
      <c r="Z16" s="249"/>
    </row>
    <row r="17" spans="1:26" ht="21.75" customHeight="1">
      <c r="A17" s="249"/>
      <c r="B17" s="255"/>
      <c r="C17" s="422" t="s">
        <v>114</v>
      </c>
      <c r="D17" s="311"/>
      <c r="E17" s="311"/>
      <c r="F17" s="311"/>
      <c r="G17" s="311"/>
      <c r="H17" s="311"/>
      <c r="I17" s="311"/>
      <c r="J17" s="311"/>
      <c r="K17" s="311"/>
      <c r="L17" s="311"/>
      <c r="M17" s="311"/>
      <c r="N17" s="311"/>
      <c r="O17" s="311"/>
      <c r="P17" s="556"/>
      <c r="Q17" s="257"/>
      <c r="R17" s="249"/>
      <c r="S17" s="249"/>
      <c r="T17" s="249"/>
      <c r="U17" s="249"/>
      <c r="V17" s="249"/>
      <c r="W17" s="249"/>
      <c r="X17" s="249"/>
      <c r="Y17" s="249"/>
      <c r="Z17" s="249"/>
    </row>
    <row r="18" spans="1:26" ht="12.75" customHeight="1">
      <c r="A18" s="249"/>
      <c r="B18" s="255"/>
      <c r="C18" s="419" t="s">
        <v>89</v>
      </c>
      <c r="D18" s="311" t="s">
        <v>451</v>
      </c>
      <c r="E18" s="311" t="s">
        <v>452</v>
      </c>
      <c r="F18" s="311" t="s">
        <v>453</v>
      </c>
      <c r="G18" s="311" t="s">
        <v>454</v>
      </c>
      <c r="H18" s="311" t="s">
        <v>455</v>
      </c>
      <c r="I18" s="311" t="s">
        <v>456</v>
      </c>
      <c r="J18" s="311" t="s">
        <v>457</v>
      </c>
      <c r="K18" s="311" t="s">
        <v>458</v>
      </c>
      <c r="L18" s="311" t="s">
        <v>459</v>
      </c>
      <c r="M18" s="311" t="s">
        <v>460</v>
      </c>
      <c r="N18" s="311" t="s">
        <v>461</v>
      </c>
      <c r="O18" s="311" t="s">
        <v>462</v>
      </c>
      <c r="P18" s="551" t="s">
        <v>411</v>
      </c>
      <c r="Q18" s="257"/>
      <c r="R18" s="249"/>
      <c r="S18" s="249"/>
      <c r="T18" s="249"/>
      <c r="U18" s="249"/>
      <c r="V18" s="249"/>
      <c r="W18" s="249"/>
      <c r="X18" s="249"/>
      <c r="Y18" s="249"/>
      <c r="Z18" s="249"/>
    </row>
    <row r="19" spans="1:26" ht="12.75" customHeight="1">
      <c r="A19" s="249"/>
      <c r="B19" s="255"/>
      <c r="C19" s="422" t="s">
        <v>115</v>
      </c>
      <c r="D19" s="311"/>
      <c r="E19" s="311"/>
      <c r="F19" s="311"/>
      <c r="G19" s="311"/>
      <c r="H19" s="311"/>
      <c r="I19" s="311"/>
      <c r="J19" s="311"/>
      <c r="K19" s="311"/>
      <c r="L19" s="311"/>
      <c r="M19" s="311"/>
      <c r="N19" s="311"/>
      <c r="O19" s="311"/>
      <c r="P19" s="551" t="s">
        <v>371</v>
      </c>
      <c r="Q19" s="257"/>
      <c r="R19" s="249"/>
      <c r="S19" s="249"/>
      <c r="T19" s="249"/>
      <c r="U19" s="249"/>
      <c r="V19" s="249"/>
      <c r="W19" s="249"/>
      <c r="X19" s="249"/>
      <c r="Y19" s="249"/>
      <c r="Z19" s="249"/>
    </row>
    <row r="20" spans="1:26" ht="12.75" customHeight="1">
      <c r="A20" s="249"/>
      <c r="B20" s="255"/>
      <c r="C20" s="423" t="s">
        <v>352</v>
      </c>
      <c r="D20" s="311">
        <f>'R1'!C117</f>
        <v>889297.72712473338</v>
      </c>
      <c r="E20" s="311">
        <f>'R1'!D117</f>
        <v>1216185.5174303115</v>
      </c>
      <c r="F20" s="311">
        <f>'R1'!E117</f>
        <v>933406.11566222995</v>
      </c>
      <c r="G20" s="311">
        <f>'R1'!F117</f>
        <v>969930.95458731544</v>
      </c>
      <c r="H20" s="311">
        <f>'R1'!G117</f>
        <v>966556.80763310019</v>
      </c>
      <c r="I20" s="311">
        <f>'R1'!H117</f>
        <v>875189.24195768137</v>
      </c>
      <c r="J20" s="311">
        <f>'R1'!I117</f>
        <v>657169.06013990473</v>
      </c>
      <c r="K20" s="311">
        <f>'R1'!J117</f>
        <v>589852.89506541449</v>
      </c>
      <c r="L20" s="311">
        <f>'R1'!K117</f>
        <v>637803.55652348662</v>
      </c>
      <c r="M20" s="311">
        <f>'R1'!L117</f>
        <v>189300.61702672846</v>
      </c>
      <c r="N20" s="311">
        <f>'R1'!M117</f>
        <v>-20198.666875537507</v>
      </c>
      <c r="O20" s="311">
        <f>'R1'!N117</f>
        <v>131869.52244824712</v>
      </c>
      <c r="P20" s="557">
        <f t="shared" ref="P20:P52" si="4">AVERAGE(D20:O20)</f>
        <v>669696.945726968</v>
      </c>
      <c r="Q20" s="257"/>
      <c r="R20" s="249"/>
      <c r="S20" s="249"/>
      <c r="T20" s="249"/>
      <c r="U20" s="249"/>
      <c r="V20" s="249"/>
      <c r="W20" s="249"/>
      <c r="X20" s="249"/>
      <c r="Y20" s="249"/>
      <c r="Z20" s="249"/>
    </row>
    <row r="21" spans="1:26" ht="12.75" customHeight="1">
      <c r="A21" s="249"/>
      <c r="B21" s="255"/>
      <c r="C21" s="419" t="s">
        <v>117</v>
      </c>
      <c r="D21" s="311">
        <f>'R1'!C119</f>
        <v>414605.72846593638</v>
      </c>
      <c r="E21" s="311">
        <f>'R1'!D119</f>
        <v>92746.325135177874</v>
      </c>
      <c r="F21" s="311">
        <f>'R1'!E119</f>
        <v>420271.55972191982</v>
      </c>
      <c r="G21" s="311">
        <f>'R1'!F119</f>
        <v>422376.46057160926</v>
      </c>
      <c r="H21" s="311">
        <f>'R1'!G119</f>
        <v>331100.48150039802</v>
      </c>
      <c r="I21" s="311">
        <f>'R1'!H119</f>
        <v>456285.07226984587</v>
      </c>
      <c r="J21" s="311">
        <f>'R1'!I119</f>
        <v>441856</v>
      </c>
      <c r="K21" s="311">
        <f>'R1'!J119</f>
        <v>525261.3059833413</v>
      </c>
      <c r="L21" s="311">
        <f>'R1'!K119</f>
        <v>298987.54526319745</v>
      </c>
      <c r="M21" s="311">
        <f>'R1'!L119</f>
        <v>390111</v>
      </c>
      <c r="N21" s="311">
        <f>'R1'!M119</f>
        <v>870274.40533340734</v>
      </c>
      <c r="O21" s="311">
        <f>'R1'!N119</f>
        <v>1140383.9638251234</v>
      </c>
      <c r="P21" s="557">
        <f t="shared" si="4"/>
        <v>483688.3206724964</v>
      </c>
      <c r="Q21" s="257"/>
      <c r="R21" s="249"/>
      <c r="S21" s="249"/>
      <c r="T21" s="249"/>
      <c r="U21" s="249"/>
      <c r="V21" s="249"/>
      <c r="W21" s="249"/>
      <c r="X21" s="249"/>
      <c r="Y21" s="249"/>
      <c r="Z21" s="249"/>
    </row>
    <row r="22" spans="1:26" ht="12.75" customHeight="1">
      <c r="A22" s="249"/>
      <c r="B22" s="255"/>
      <c r="C22" s="419" t="s">
        <v>118</v>
      </c>
      <c r="D22" s="311">
        <f>'R1'!C118</f>
        <v>68229.116576548084</v>
      </c>
      <c r="E22" s="311">
        <f>'R1'!D118</f>
        <v>6398.2331530961719</v>
      </c>
      <c r="F22" s="311">
        <f>'R1'!E118</f>
        <v>0</v>
      </c>
      <c r="G22" s="311">
        <f>'R1'!F118</f>
        <v>6433.8160358366304</v>
      </c>
      <c r="H22" s="311">
        <f>'R1'!G118</f>
        <v>172820.9057170726</v>
      </c>
      <c r="I22" s="311">
        <f>'R1'!H118</f>
        <v>198017.99539830859</v>
      </c>
      <c r="J22" s="311">
        <f>'R1'!I118</f>
        <v>481377.99539830856</v>
      </c>
      <c r="K22" s="311">
        <f>'R1'!J118</f>
        <v>627716.10815595114</v>
      </c>
      <c r="L22" s="311">
        <f>'R1'!K118</f>
        <v>801685.52913058945</v>
      </c>
      <c r="M22" s="311">
        <f>'R1'!L118</f>
        <v>1111155.5291305894</v>
      </c>
      <c r="N22" s="311">
        <f>'R1'!M118</f>
        <v>1087418.0544475312</v>
      </c>
      <c r="O22" s="311">
        <f>'R1'!N118</f>
        <v>949476.28760062729</v>
      </c>
      <c r="P22" s="557">
        <f t="shared" si="4"/>
        <v>459227.46422870486</v>
      </c>
      <c r="Q22" s="257"/>
      <c r="R22" s="249"/>
      <c r="S22" s="249"/>
      <c r="T22" s="249"/>
      <c r="U22" s="249"/>
      <c r="V22" s="249"/>
      <c r="W22" s="249"/>
      <c r="X22" s="249"/>
      <c r="Y22" s="249"/>
      <c r="Z22" s="249"/>
    </row>
    <row r="23" spans="1:26" ht="12.75" customHeight="1">
      <c r="A23" s="249"/>
      <c r="B23" s="255"/>
      <c r="C23" s="422" t="s">
        <v>119</v>
      </c>
      <c r="D23" s="311">
        <f t="shared" ref="D23:O23" si="5">SUM(D20:D22)</f>
        <v>1372132.5721672177</v>
      </c>
      <c r="E23" s="311">
        <f t="shared" si="5"/>
        <v>1315330.0757185856</v>
      </c>
      <c r="F23" s="311">
        <f t="shared" si="5"/>
        <v>1353677.6753841499</v>
      </c>
      <c r="G23" s="311">
        <f t="shared" si="5"/>
        <v>1398741.2311947613</v>
      </c>
      <c r="H23" s="311">
        <f t="shared" si="5"/>
        <v>1470478.1948505708</v>
      </c>
      <c r="I23" s="311">
        <f t="shared" si="5"/>
        <v>1529492.3096258359</v>
      </c>
      <c r="J23" s="311">
        <f t="shared" si="5"/>
        <v>1580403.0555382133</v>
      </c>
      <c r="K23" s="311">
        <f t="shared" si="5"/>
        <v>1742830.3092047069</v>
      </c>
      <c r="L23" s="311">
        <f t="shared" si="5"/>
        <v>1738476.6309172735</v>
      </c>
      <c r="M23" s="311">
        <f t="shared" si="5"/>
        <v>1690567.1461573178</v>
      </c>
      <c r="N23" s="311">
        <f t="shared" si="5"/>
        <v>1937493.792905401</v>
      </c>
      <c r="O23" s="311">
        <f t="shared" si="5"/>
        <v>2221729.7738739979</v>
      </c>
      <c r="P23" s="557">
        <f t="shared" si="4"/>
        <v>1612612.7306281694</v>
      </c>
      <c r="Q23" s="257"/>
      <c r="R23" s="249"/>
      <c r="S23" s="249"/>
      <c r="T23" s="249"/>
      <c r="U23" s="249"/>
      <c r="V23" s="249"/>
      <c r="W23" s="249"/>
      <c r="X23" s="249"/>
      <c r="Y23" s="249"/>
      <c r="Z23" s="249"/>
    </row>
    <row r="24" spans="1:26" ht="12.75" customHeight="1">
      <c r="A24" s="249"/>
      <c r="B24" s="255"/>
      <c r="C24" s="419"/>
      <c r="D24" s="311"/>
      <c r="E24" s="311"/>
      <c r="F24" s="311"/>
      <c r="G24" s="311"/>
      <c r="H24" s="311"/>
      <c r="I24" s="311"/>
      <c r="J24" s="311"/>
      <c r="K24" s="311"/>
      <c r="L24" s="311"/>
      <c r="M24" s="311"/>
      <c r="N24" s="311"/>
      <c r="O24" s="311"/>
      <c r="P24" s="557"/>
      <c r="Q24" s="257"/>
      <c r="R24" s="249"/>
      <c r="S24" s="249"/>
      <c r="T24" s="249"/>
      <c r="U24" s="249"/>
      <c r="V24" s="249"/>
      <c r="W24" s="249"/>
      <c r="X24" s="249"/>
      <c r="Y24" s="249"/>
      <c r="Z24" s="249"/>
    </row>
    <row r="25" spans="1:26" ht="12.75" customHeight="1">
      <c r="A25" s="249"/>
      <c r="B25" s="255"/>
      <c r="C25" s="422" t="s">
        <v>120</v>
      </c>
      <c r="D25" s="311"/>
      <c r="E25" s="311"/>
      <c r="F25" s="311"/>
      <c r="G25" s="311"/>
      <c r="H25" s="311"/>
      <c r="I25" s="311"/>
      <c r="J25" s="311"/>
      <c r="K25" s="311"/>
      <c r="L25" s="311"/>
      <c r="M25" s="311"/>
      <c r="N25" s="311"/>
      <c r="O25" s="311"/>
      <c r="P25" s="557"/>
      <c r="Q25" s="257"/>
      <c r="R25" s="249"/>
      <c r="S25" s="249"/>
      <c r="T25" s="249"/>
      <c r="U25" s="249"/>
      <c r="V25" s="249"/>
      <c r="W25" s="249"/>
      <c r="X25" s="249"/>
      <c r="Y25" s="249"/>
      <c r="Z25" s="249"/>
    </row>
    <row r="26" spans="1:26" ht="12.75" customHeight="1">
      <c r="A26" s="249"/>
      <c r="B26" s="255"/>
      <c r="C26" s="419" t="s">
        <v>121</v>
      </c>
      <c r="D26" s="311">
        <f>'R1'!C123</f>
        <v>1000000</v>
      </c>
      <c r="E26" s="311">
        <f>'R1'!D123</f>
        <v>1000000</v>
      </c>
      <c r="F26" s="311">
        <f>'R1'!E123</f>
        <v>1000000</v>
      </c>
      <c r="G26" s="311">
        <f>'R1'!F123</f>
        <v>1000000</v>
      </c>
      <c r="H26" s="311">
        <f>'R1'!G123</f>
        <v>1000000</v>
      </c>
      <c r="I26" s="311">
        <f>'R1'!H123</f>
        <v>1000000</v>
      </c>
      <c r="J26" s="311">
        <f>'R1'!I123</f>
        <v>1000000</v>
      </c>
      <c r="K26" s="311">
        <f>'R1'!J123</f>
        <v>1000000</v>
      </c>
      <c r="L26" s="311">
        <f>'R1'!K123</f>
        <v>1000000</v>
      </c>
      <c r="M26" s="311">
        <f>'R1'!L123</f>
        <v>1000000</v>
      </c>
      <c r="N26" s="311">
        <f>'R1'!M123</f>
        <v>1000000</v>
      </c>
      <c r="O26" s="311">
        <f>'R1'!N123</f>
        <v>1000000</v>
      </c>
      <c r="P26" s="557">
        <f t="shared" si="4"/>
        <v>1000000</v>
      </c>
      <c r="Q26" s="257"/>
      <c r="R26" s="249"/>
      <c r="S26" s="249"/>
      <c r="T26" s="249"/>
      <c r="U26" s="249"/>
      <c r="V26" s="249"/>
      <c r="W26" s="249"/>
      <c r="X26" s="249"/>
      <c r="Y26" s="249"/>
      <c r="Z26" s="249"/>
    </row>
    <row r="27" spans="1:26" ht="12.75" customHeight="1">
      <c r="A27" s="249"/>
      <c r="B27" s="255"/>
      <c r="C27" s="419" t="s">
        <v>346</v>
      </c>
      <c r="D27" s="311">
        <f>'R1'!C124</f>
        <v>2000</v>
      </c>
      <c r="E27" s="311">
        <f>'R1'!D124</f>
        <v>4000</v>
      </c>
      <c r="F27" s="311">
        <f>'R1'!E124</f>
        <v>6000</v>
      </c>
      <c r="G27" s="311">
        <f>'R1'!F124</f>
        <v>8000</v>
      </c>
      <c r="H27" s="311">
        <f>'R1'!G124</f>
        <v>10000</v>
      </c>
      <c r="I27" s="311">
        <f>'R1'!H124</f>
        <v>12000</v>
      </c>
      <c r="J27" s="311">
        <f>'R1'!I124</f>
        <v>14000</v>
      </c>
      <c r="K27" s="311">
        <f>'R1'!J124</f>
        <v>16000</v>
      </c>
      <c r="L27" s="311">
        <f>'R1'!K124</f>
        <v>18000</v>
      </c>
      <c r="M27" s="311">
        <f>'R1'!L124</f>
        <v>20000</v>
      </c>
      <c r="N27" s="311">
        <f>'R1'!M124</f>
        <v>22000</v>
      </c>
      <c r="O27" s="311">
        <f>'R1'!N124</f>
        <v>24000</v>
      </c>
      <c r="P27" s="557">
        <f t="shared" si="4"/>
        <v>13000</v>
      </c>
      <c r="Q27" s="257"/>
      <c r="R27" s="249"/>
      <c r="S27" s="249"/>
      <c r="T27" s="249"/>
      <c r="U27" s="249"/>
      <c r="V27" s="249"/>
      <c r="W27" s="249"/>
      <c r="X27" s="249"/>
      <c r="Y27" s="249"/>
      <c r="Z27" s="249"/>
    </row>
    <row r="28" spans="1:26" ht="12.75" customHeight="1">
      <c r="A28" s="249"/>
      <c r="B28" s="255"/>
      <c r="C28" s="419" t="s">
        <v>122</v>
      </c>
      <c r="D28" s="311">
        <f>'R1'!C125</f>
        <v>500000</v>
      </c>
      <c r="E28" s="311">
        <f>'R1'!D125</f>
        <v>500000</v>
      </c>
      <c r="F28" s="311">
        <f>'R1'!E125</f>
        <v>500000</v>
      </c>
      <c r="G28" s="311">
        <f>'R1'!F125</f>
        <v>500000</v>
      </c>
      <c r="H28" s="311">
        <f>'R1'!G125</f>
        <v>500000</v>
      </c>
      <c r="I28" s="311">
        <f>'R1'!H125</f>
        <v>500000</v>
      </c>
      <c r="J28" s="311">
        <f>'R1'!I125</f>
        <v>500000</v>
      </c>
      <c r="K28" s="311">
        <f>'R1'!J125</f>
        <v>500000</v>
      </c>
      <c r="L28" s="311">
        <f>'R1'!K125</f>
        <v>500000</v>
      </c>
      <c r="M28" s="311">
        <f>'R1'!L125</f>
        <v>500000</v>
      </c>
      <c r="N28" s="311">
        <f>'R1'!M125</f>
        <v>500000</v>
      </c>
      <c r="O28" s="311">
        <f>'R1'!N125</f>
        <v>500000</v>
      </c>
      <c r="P28" s="557">
        <f t="shared" si="4"/>
        <v>500000</v>
      </c>
      <c r="Q28" s="257"/>
      <c r="R28" s="249"/>
      <c r="S28" s="249"/>
      <c r="T28" s="249"/>
      <c r="U28" s="249"/>
      <c r="V28" s="249"/>
      <c r="W28" s="249"/>
      <c r="X28" s="249"/>
      <c r="Y28" s="249"/>
      <c r="Z28" s="249"/>
    </row>
    <row r="29" spans="1:26" ht="12.75" customHeight="1">
      <c r="A29" s="249"/>
      <c r="B29" s="255"/>
      <c r="C29" s="419" t="s">
        <v>346</v>
      </c>
      <c r="D29" s="311">
        <f>'R1'!C126</f>
        <v>5000</v>
      </c>
      <c r="E29" s="311">
        <f>'R1'!D126</f>
        <v>10000</v>
      </c>
      <c r="F29" s="311">
        <f>'R1'!E126</f>
        <v>15000</v>
      </c>
      <c r="G29" s="311">
        <f>'R1'!F126</f>
        <v>20000</v>
      </c>
      <c r="H29" s="311">
        <f>'R1'!G126</f>
        <v>25000</v>
      </c>
      <c r="I29" s="311">
        <f>'R1'!H126</f>
        <v>30000</v>
      </c>
      <c r="J29" s="311">
        <f>'R1'!I126</f>
        <v>35000</v>
      </c>
      <c r="K29" s="311">
        <f>'R1'!J126</f>
        <v>40000</v>
      </c>
      <c r="L29" s="311">
        <f>'R1'!K126</f>
        <v>45000</v>
      </c>
      <c r="M29" s="311">
        <f>'R1'!L126</f>
        <v>50000</v>
      </c>
      <c r="N29" s="311">
        <f>'R1'!M126</f>
        <v>55000</v>
      </c>
      <c r="O29" s="311">
        <f>'R1'!N126</f>
        <v>60000</v>
      </c>
      <c r="P29" s="557">
        <f t="shared" si="4"/>
        <v>32500</v>
      </c>
      <c r="Q29" s="257"/>
      <c r="R29" s="249"/>
      <c r="S29" s="249"/>
      <c r="T29" s="249"/>
      <c r="U29" s="249"/>
      <c r="V29" s="249"/>
      <c r="W29" s="249"/>
      <c r="X29" s="249"/>
      <c r="Y29" s="249"/>
      <c r="Z29" s="249"/>
    </row>
    <row r="30" spans="1:26" ht="12.75" customHeight="1">
      <c r="A30" s="249"/>
      <c r="B30" s="255"/>
      <c r="C30" s="419" t="s">
        <v>123</v>
      </c>
      <c r="D30" s="311">
        <f>'R1'!C122</f>
        <v>100000</v>
      </c>
      <c r="E30" s="311">
        <f>'R1'!D122</f>
        <v>100000</v>
      </c>
      <c r="F30" s="311">
        <f>'R1'!E122</f>
        <v>100000</v>
      </c>
      <c r="G30" s="311">
        <f>'R1'!F122</f>
        <v>100000</v>
      </c>
      <c r="H30" s="311">
        <f>'R1'!G122</f>
        <v>100000</v>
      </c>
      <c r="I30" s="311">
        <f>'R1'!H122</f>
        <v>100000</v>
      </c>
      <c r="J30" s="311">
        <f>'R1'!I122</f>
        <v>100000</v>
      </c>
      <c r="K30" s="311">
        <f>'R1'!J122</f>
        <v>100000</v>
      </c>
      <c r="L30" s="311">
        <f>'R1'!K122</f>
        <v>100000</v>
      </c>
      <c r="M30" s="311">
        <f>'R1'!L122</f>
        <v>100000</v>
      </c>
      <c r="N30" s="311">
        <f>'R1'!M122</f>
        <v>100000</v>
      </c>
      <c r="O30" s="311">
        <f>'R1'!N122</f>
        <v>100000</v>
      </c>
      <c r="P30" s="557">
        <f t="shared" si="4"/>
        <v>100000</v>
      </c>
      <c r="Q30" s="257"/>
      <c r="R30" s="249"/>
      <c r="S30" s="249"/>
      <c r="T30" s="249"/>
      <c r="U30" s="249"/>
      <c r="V30" s="249"/>
      <c r="W30" s="249"/>
      <c r="X30" s="249"/>
      <c r="Y30" s="249"/>
      <c r="Z30" s="249"/>
    </row>
    <row r="31" spans="1:26" ht="12.75" customHeight="1">
      <c r="A31" s="249"/>
      <c r="B31" s="255"/>
      <c r="C31" s="422" t="s">
        <v>124</v>
      </c>
      <c r="D31" s="311">
        <f t="shared" ref="D31:O31" si="6">D26-D27+D28-D29+D30</f>
        <v>1593000</v>
      </c>
      <c r="E31" s="311">
        <f t="shared" si="6"/>
        <v>1586000</v>
      </c>
      <c r="F31" s="311">
        <f t="shared" si="6"/>
        <v>1579000</v>
      </c>
      <c r="G31" s="311">
        <f t="shared" si="6"/>
        <v>1572000</v>
      </c>
      <c r="H31" s="311">
        <f t="shared" si="6"/>
        <v>1565000</v>
      </c>
      <c r="I31" s="311">
        <f t="shared" si="6"/>
        <v>1558000</v>
      </c>
      <c r="J31" s="311">
        <f t="shared" si="6"/>
        <v>1551000</v>
      </c>
      <c r="K31" s="311">
        <f t="shared" si="6"/>
        <v>1544000</v>
      </c>
      <c r="L31" s="311">
        <f t="shared" si="6"/>
        <v>1537000</v>
      </c>
      <c r="M31" s="311">
        <f t="shared" si="6"/>
        <v>1530000</v>
      </c>
      <c r="N31" s="311">
        <f t="shared" si="6"/>
        <v>1523000</v>
      </c>
      <c r="O31" s="311">
        <f t="shared" si="6"/>
        <v>1516000</v>
      </c>
      <c r="P31" s="557">
        <f t="shared" si="4"/>
        <v>1554500</v>
      </c>
      <c r="Q31" s="257"/>
      <c r="R31" s="249"/>
      <c r="S31" s="249"/>
      <c r="T31" s="249"/>
      <c r="U31" s="249"/>
      <c r="V31" s="249"/>
      <c r="W31" s="249"/>
      <c r="X31" s="249"/>
      <c r="Y31" s="249"/>
      <c r="Z31" s="249"/>
    </row>
    <row r="32" spans="1:26" ht="12.75" customHeight="1">
      <c r="A32" s="249"/>
      <c r="B32" s="255"/>
      <c r="C32" s="419"/>
      <c r="D32" s="311"/>
      <c r="E32" s="311"/>
      <c r="F32" s="311"/>
      <c r="G32" s="311"/>
      <c r="H32" s="311"/>
      <c r="I32" s="311"/>
      <c r="J32" s="311"/>
      <c r="K32" s="311"/>
      <c r="L32" s="311"/>
      <c r="M32" s="311"/>
      <c r="N32" s="311"/>
      <c r="O32" s="311"/>
      <c r="P32" s="557"/>
      <c r="Q32" s="257"/>
      <c r="R32" s="249"/>
      <c r="S32" s="249"/>
      <c r="T32" s="249"/>
      <c r="U32" s="249"/>
      <c r="V32" s="249"/>
      <c r="W32" s="249"/>
      <c r="X32" s="249"/>
      <c r="Y32" s="249"/>
      <c r="Z32" s="249"/>
    </row>
    <row r="33" spans="1:26" ht="12.75" customHeight="1">
      <c r="A33" s="249"/>
      <c r="B33" s="255"/>
      <c r="C33" s="422" t="s">
        <v>125</v>
      </c>
      <c r="D33" s="311">
        <f t="shared" ref="D33:O33" si="7">D23+D31</f>
        <v>2965132.5721672177</v>
      </c>
      <c r="E33" s="311">
        <f t="shared" si="7"/>
        <v>2901330.0757185854</v>
      </c>
      <c r="F33" s="311">
        <f t="shared" si="7"/>
        <v>2932677.6753841499</v>
      </c>
      <c r="G33" s="311">
        <f t="shared" si="7"/>
        <v>2970741.2311947616</v>
      </c>
      <c r="H33" s="311">
        <f t="shared" si="7"/>
        <v>3035478.1948505705</v>
      </c>
      <c r="I33" s="311">
        <f t="shared" si="7"/>
        <v>3087492.3096258361</v>
      </c>
      <c r="J33" s="311">
        <f t="shared" si="7"/>
        <v>3131403.0555382133</v>
      </c>
      <c r="K33" s="311">
        <f t="shared" si="7"/>
        <v>3286830.3092047069</v>
      </c>
      <c r="L33" s="311">
        <f t="shared" si="7"/>
        <v>3275476.6309172735</v>
      </c>
      <c r="M33" s="311">
        <f t="shared" si="7"/>
        <v>3220567.1461573178</v>
      </c>
      <c r="N33" s="311">
        <f t="shared" si="7"/>
        <v>3460493.792905401</v>
      </c>
      <c r="O33" s="311">
        <f t="shared" si="7"/>
        <v>3737729.7738739979</v>
      </c>
      <c r="P33" s="557">
        <f t="shared" si="4"/>
        <v>3167112.7306281687</v>
      </c>
      <c r="Q33" s="257"/>
      <c r="R33" s="249"/>
      <c r="S33" s="249"/>
      <c r="T33" s="249"/>
      <c r="U33" s="249"/>
      <c r="V33" s="249"/>
      <c r="W33" s="249"/>
      <c r="X33" s="249"/>
      <c r="Y33" s="249"/>
      <c r="Z33" s="249"/>
    </row>
    <row r="34" spans="1:26" ht="12.75" customHeight="1">
      <c r="A34" s="249"/>
      <c r="B34" s="255"/>
      <c r="C34" s="419"/>
      <c r="D34" s="311"/>
      <c r="E34" s="311"/>
      <c r="F34" s="311"/>
      <c r="G34" s="311"/>
      <c r="H34" s="311"/>
      <c r="I34" s="311"/>
      <c r="J34" s="311"/>
      <c r="K34" s="311"/>
      <c r="L34" s="311"/>
      <c r="M34" s="311"/>
      <c r="N34" s="311"/>
      <c r="O34" s="311"/>
      <c r="P34" s="557"/>
      <c r="Q34" s="257"/>
      <c r="R34" s="249"/>
      <c r="S34" s="249"/>
      <c r="T34" s="249"/>
      <c r="U34" s="249"/>
      <c r="V34" s="249"/>
      <c r="W34" s="249"/>
      <c r="X34" s="249"/>
      <c r="Y34" s="249"/>
      <c r="Z34" s="249"/>
    </row>
    <row r="35" spans="1:26" ht="12.75" customHeight="1">
      <c r="A35" s="249"/>
      <c r="B35" s="255"/>
      <c r="C35" s="422" t="s">
        <v>126</v>
      </c>
      <c r="D35" s="311"/>
      <c r="E35" s="311"/>
      <c r="F35" s="311"/>
      <c r="G35" s="311"/>
      <c r="H35" s="311"/>
      <c r="I35" s="311"/>
      <c r="J35" s="311"/>
      <c r="K35" s="311"/>
      <c r="L35" s="311"/>
      <c r="M35" s="311"/>
      <c r="N35" s="311"/>
      <c r="O35" s="311"/>
      <c r="P35" s="557"/>
      <c r="Q35" s="257"/>
      <c r="R35" s="249"/>
      <c r="S35" s="249"/>
      <c r="T35" s="249"/>
      <c r="U35" s="249"/>
      <c r="V35" s="249"/>
      <c r="W35" s="249"/>
      <c r="X35" s="249"/>
      <c r="Y35" s="249"/>
      <c r="Z35" s="249"/>
    </row>
    <row r="36" spans="1:26" ht="12.75" customHeight="1">
      <c r="A36" s="249"/>
      <c r="B36" s="255"/>
      <c r="C36" s="422"/>
      <c r="D36" s="311"/>
      <c r="E36" s="311"/>
      <c r="F36" s="311"/>
      <c r="G36" s="311"/>
      <c r="H36" s="311"/>
      <c r="I36" s="311"/>
      <c r="J36" s="311"/>
      <c r="K36" s="311"/>
      <c r="L36" s="311"/>
      <c r="M36" s="311"/>
      <c r="N36" s="311"/>
      <c r="O36" s="311"/>
      <c r="P36" s="557"/>
      <c r="Q36" s="257"/>
      <c r="R36" s="249"/>
      <c r="S36" s="249"/>
      <c r="T36" s="249"/>
      <c r="U36" s="249"/>
      <c r="V36" s="249"/>
      <c r="W36" s="249"/>
      <c r="X36" s="249"/>
      <c r="Y36" s="249"/>
      <c r="Z36" s="249"/>
    </row>
    <row r="37" spans="1:26" ht="12.75" customHeight="1">
      <c r="A37" s="249"/>
      <c r="B37" s="255"/>
      <c r="C37" s="421" t="s">
        <v>127</v>
      </c>
      <c r="D37" s="311"/>
      <c r="E37" s="311"/>
      <c r="F37" s="311"/>
      <c r="G37" s="311"/>
      <c r="H37" s="311"/>
      <c r="I37" s="311"/>
      <c r="J37" s="311"/>
      <c r="K37" s="311"/>
      <c r="L37" s="311"/>
      <c r="M37" s="311"/>
      <c r="N37" s="311"/>
      <c r="O37" s="311"/>
      <c r="P37" s="557"/>
      <c r="Q37" s="257"/>
      <c r="R37" s="249"/>
      <c r="S37" s="249"/>
      <c r="T37" s="249"/>
      <c r="U37" s="249"/>
      <c r="V37" s="249"/>
      <c r="W37" s="249"/>
      <c r="X37" s="249"/>
      <c r="Y37" s="249"/>
      <c r="Z37" s="249"/>
    </row>
    <row r="38" spans="1:26" ht="12.75" customHeight="1">
      <c r="A38" s="249"/>
      <c r="B38" s="255"/>
      <c r="C38" s="256" t="s">
        <v>128</v>
      </c>
      <c r="D38" s="311">
        <f>'R1'!C136</f>
        <v>2000</v>
      </c>
      <c r="E38" s="311">
        <f>'R1'!D136</f>
        <v>2000</v>
      </c>
      <c r="F38" s="311">
        <f>'R1'!E136</f>
        <v>2000</v>
      </c>
      <c r="G38" s="311">
        <f>'R1'!F136</f>
        <v>2000</v>
      </c>
      <c r="H38" s="311">
        <f>'R1'!G136</f>
        <v>2000</v>
      </c>
      <c r="I38" s="311">
        <f>'R1'!H136</f>
        <v>2000</v>
      </c>
      <c r="J38" s="311">
        <f>'R1'!I136</f>
        <v>2000</v>
      </c>
      <c r="K38" s="311">
        <f>'R1'!J136</f>
        <v>2000</v>
      </c>
      <c r="L38" s="311">
        <f>'R1'!K136</f>
        <v>2000</v>
      </c>
      <c r="M38" s="311">
        <f>'R1'!L136</f>
        <v>2000</v>
      </c>
      <c r="N38" s="311">
        <f>'R1'!M136</f>
        <v>2000</v>
      </c>
      <c r="O38" s="311">
        <f>'R1'!N136</f>
        <v>2000</v>
      </c>
      <c r="P38" s="557">
        <f t="shared" si="4"/>
        <v>2000</v>
      </c>
      <c r="Q38" s="257"/>
      <c r="R38" s="249"/>
      <c r="S38" s="249"/>
      <c r="T38" s="249"/>
      <c r="U38" s="249"/>
      <c r="V38" s="249"/>
      <c r="W38" s="249"/>
      <c r="X38" s="249"/>
      <c r="Y38" s="249"/>
      <c r="Z38" s="249"/>
    </row>
    <row r="39" spans="1:26" s="320" customFormat="1" ht="12.75" customHeight="1">
      <c r="A39" s="317"/>
      <c r="B39" s="687"/>
      <c r="C39" s="688"/>
      <c r="D39" s="311"/>
      <c r="E39" s="311"/>
      <c r="F39" s="311"/>
      <c r="G39" s="311"/>
      <c r="H39" s="311"/>
      <c r="I39" s="311"/>
      <c r="J39" s="311"/>
      <c r="K39" s="311"/>
      <c r="L39" s="311"/>
      <c r="M39" s="311"/>
      <c r="N39" s="311"/>
      <c r="O39" s="311"/>
      <c r="P39" s="337"/>
      <c r="Q39" s="689"/>
      <c r="R39" s="317"/>
      <c r="S39" s="317"/>
      <c r="T39" s="317"/>
      <c r="U39" s="317"/>
      <c r="V39" s="317"/>
      <c r="W39" s="317"/>
      <c r="X39" s="317"/>
      <c r="Y39" s="317"/>
      <c r="Z39" s="317"/>
    </row>
    <row r="40" spans="1:26" ht="12.75" customHeight="1">
      <c r="A40" s="249"/>
      <c r="B40" s="255"/>
      <c r="C40" s="269" t="s">
        <v>130</v>
      </c>
      <c r="D40" s="311">
        <f t="shared" ref="D40:O40" si="8">SUM(D38:D39)</f>
        <v>2000</v>
      </c>
      <c r="E40" s="311">
        <f t="shared" si="8"/>
        <v>2000</v>
      </c>
      <c r="F40" s="311">
        <f t="shared" si="8"/>
        <v>2000</v>
      </c>
      <c r="G40" s="311">
        <f t="shared" si="8"/>
        <v>2000</v>
      </c>
      <c r="H40" s="311">
        <f t="shared" si="8"/>
        <v>2000</v>
      </c>
      <c r="I40" s="311">
        <f t="shared" si="8"/>
        <v>2000</v>
      </c>
      <c r="J40" s="311">
        <f t="shared" si="8"/>
        <v>2000</v>
      </c>
      <c r="K40" s="311">
        <f t="shared" si="8"/>
        <v>2000</v>
      </c>
      <c r="L40" s="311">
        <f t="shared" si="8"/>
        <v>2000</v>
      </c>
      <c r="M40" s="311">
        <f t="shared" si="8"/>
        <v>2000</v>
      </c>
      <c r="N40" s="311">
        <f t="shared" si="8"/>
        <v>2000</v>
      </c>
      <c r="O40" s="311">
        <f t="shared" si="8"/>
        <v>2000</v>
      </c>
      <c r="P40" s="557">
        <f t="shared" si="4"/>
        <v>2000</v>
      </c>
      <c r="Q40" s="257"/>
      <c r="R40" s="249"/>
      <c r="S40" s="249"/>
      <c r="T40" s="249"/>
      <c r="U40" s="249"/>
      <c r="V40" s="249"/>
      <c r="W40" s="249"/>
      <c r="X40" s="249"/>
      <c r="Y40" s="249"/>
      <c r="Z40" s="249"/>
    </row>
    <row r="41" spans="1:26" ht="12.75" customHeight="1">
      <c r="A41" s="249"/>
      <c r="B41" s="255"/>
      <c r="C41" s="256"/>
      <c r="D41" s="311"/>
      <c r="E41" s="311"/>
      <c r="F41" s="311"/>
      <c r="G41" s="311"/>
      <c r="H41" s="311"/>
      <c r="I41" s="311"/>
      <c r="J41" s="311"/>
      <c r="K41" s="311"/>
      <c r="L41" s="311"/>
      <c r="M41" s="311"/>
      <c r="N41" s="311"/>
      <c r="O41" s="311"/>
      <c r="P41" s="557"/>
      <c r="Q41" s="257"/>
      <c r="R41" s="249"/>
      <c r="S41" s="249"/>
      <c r="T41" s="249"/>
      <c r="U41" s="249"/>
      <c r="V41" s="249"/>
      <c r="W41" s="249"/>
      <c r="X41" s="249"/>
      <c r="Y41" s="249"/>
      <c r="Z41" s="249"/>
    </row>
    <row r="42" spans="1:26" ht="12.75" customHeight="1">
      <c r="A42" s="249"/>
      <c r="B42" s="255"/>
      <c r="C42" s="269" t="s">
        <v>131</v>
      </c>
      <c r="D42" s="311"/>
      <c r="E42" s="311"/>
      <c r="F42" s="311"/>
      <c r="G42" s="311"/>
      <c r="H42" s="311"/>
      <c r="I42" s="311"/>
      <c r="J42" s="311"/>
      <c r="K42" s="311"/>
      <c r="L42" s="311"/>
      <c r="M42" s="311"/>
      <c r="N42" s="311"/>
      <c r="O42" s="311"/>
      <c r="P42" s="557"/>
      <c r="Q42" s="257"/>
      <c r="R42" s="249"/>
      <c r="S42" s="249"/>
      <c r="T42" s="249"/>
      <c r="U42" s="249"/>
      <c r="V42" s="249"/>
      <c r="W42" s="249"/>
      <c r="X42" s="249"/>
      <c r="Y42" s="249"/>
      <c r="Z42" s="249"/>
    </row>
    <row r="43" spans="1:26" ht="12.75" customHeight="1">
      <c r="A43" s="249"/>
      <c r="B43" s="255"/>
      <c r="C43" s="256" t="s">
        <v>132</v>
      </c>
      <c r="D43" s="311">
        <f>'R1'!C137</f>
        <v>104167</v>
      </c>
      <c r="E43" s="311">
        <f>'R1'!D137</f>
        <v>108334</v>
      </c>
      <c r="F43" s="311">
        <f>'R1'!E137</f>
        <v>112501</v>
      </c>
      <c r="G43" s="311">
        <f>'R1'!F137</f>
        <v>116668</v>
      </c>
      <c r="H43" s="311">
        <f>'R1'!G137</f>
        <v>120835</v>
      </c>
      <c r="I43" s="311">
        <f>'R1'!H137</f>
        <v>125002</v>
      </c>
      <c r="J43" s="311">
        <f>'R1'!I137</f>
        <v>129169</v>
      </c>
      <c r="K43" s="311">
        <f>'R1'!J137</f>
        <v>133336</v>
      </c>
      <c r="L43" s="311">
        <f>'R1'!K137</f>
        <v>137503</v>
      </c>
      <c r="M43" s="311">
        <f>'R1'!L137</f>
        <v>141670</v>
      </c>
      <c r="N43" s="311">
        <f>'R1'!M137</f>
        <v>145837</v>
      </c>
      <c r="O43" s="311">
        <f>'R1'!N137</f>
        <v>150004</v>
      </c>
      <c r="P43" s="557">
        <f t="shared" si="4"/>
        <v>127085.5</v>
      </c>
      <c r="Q43" s="257"/>
      <c r="R43" s="249"/>
      <c r="S43" s="249"/>
      <c r="T43" s="249"/>
      <c r="U43" s="249"/>
      <c r="V43" s="249"/>
      <c r="W43" s="249"/>
      <c r="X43" s="249"/>
      <c r="Y43" s="249"/>
      <c r="Z43" s="249"/>
    </row>
    <row r="44" spans="1:26" ht="12.75" customHeight="1">
      <c r="A44" s="249"/>
      <c r="B44" s="255"/>
      <c r="C44" s="256" t="s">
        <v>437</v>
      </c>
      <c r="D44" s="311">
        <f>'R1'!C135</f>
        <v>1940</v>
      </c>
      <c r="E44" s="311">
        <f>'R1'!D135</f>
        <v>2823.6</v>
      </c>
      <c r="F44" s="311">
        <f>'R1'!E135</f>
        <v>3654.1839999999997</v>
      </c>
      <c r="G44" s="311">
        <f>'R1'!F135</f>
        <v>4434.9329599999992</v>
      </c>
      <c r="H44" s="311">
        <f>'R1'!G135</f>
        <v>5492.2594511999987</v>
      </c>
      <c r="I44" s="311">
        <f>'R1'!H135</f>
        <v>6486.1463529279981</v>
      </c>
      <c r="J44" s="311">
        <f>'R1'!I135</f>
        <v>7420.4000405523175</v>
      </c>
      <c r="K44" s="311">
        <f>'R1'!J135</f>
        <v>7998.5985069191775</v>
      </c>
      <c r="L44" s="311">
        <f>'R1'!K135</f>
        <v>8542.1050653040256</v>
      </c>
      <c r="M44" s="311">
        <f>'R1'!L135</f>
        <v>9269.3064269373281</v>
      </c>
      <c r="N44" s="311">
        <f>'R1'!M135</f>
        <v>9952.8757068726336</v>
      </c>
      <c r="O44" s="311">
        <f>'R1'!N135</f>
        <v>10815.93790840988</v>
      </c>
      <c r="P44" s="557">
        <f t="shared" si="4"/>
        <v>6569.1955349269474</v>
      </c>
      <c r="Q44" s="257"/>
      <c r="R44" s="249"/>
      <c r="S44" s="249"/>
      <c r="T44" s="249"/>
      <c r="U44" s="249"/>
      <c r="V44" s="249"/>
      <c r="W44" s="249"/>
      <c r="X44" s="249"/>
      <c r="Y44" s="249"/>
      <c r="Z44" s="249"/>
    </row>
    <row r="45" spans="1:26" ht="12.75" customHeight="1">
      <c r="A45" s="249"/>
      <c r="B45" s="255"/>
      <c r="C45" s="269" t="s">
        <v>134</v>
      </c>
      <c r="D45" s="311">
        <f t="shared" ref="D45:O45" si="9">SUM(D43:D44)</f>
        <v>106107</v>
      </c>
      <c r="E45" s="311">
        <f t="shared" si="9"/>
        <v>111157.6</v>
      </c>
      <c r="F45" s="311">
        <f t="shared" si="9"/>
        <v>116155.18399999999</v>
      </c>
      <c r="G45" s="311">
        <f t="shared" si="9"/>
        <v>121102.93296000001</v>
      </c>
      <c r="H45" s="311">
        <f t="shared" si="9"/>
        <v>126327.25945119999</v>
      </c>
      <c r="I45" s="311">
        <f t="shared" si="9"/>
        <v>131488.14635292799</v>
      </c>
      <c r="J45" s="311">
        <f t="shared" si="9"/>
        <v>136589.40004055231</v>
      </c>
      <c r="K45" s="311">
        <f t="shared" si="9"/>
        <v>141334.59850691917</v>
      </c>
      <c r="L45" s="311">
        <f t="shared" si="9"/>
        <v>146045.10506530403</v>
      </c>
      <c r="M45" s="311">
        <f t="shared" si="9"/>
        <v>150939.30642693734</v>
      </c>
      <c r="N45" s="311">
        <f t="shared" si="9"/>
        <v>155789.87570687264</v>
      </c>
      <c r="O45" s="311">
        <f t="shared" si="9"/>
        <v>160819.93790840989</v>
      </c>
      <c r="P45" s="557">
        <f t="shared" si="4"/>
        <v>133654.69553492696</v>
      </c>
      <c r="Q45" s="257"/>
      <c r="R45" s="249"/>
      <c r="S45" s="249"/>
      <c r="T45" s="249"/>
      <c r="U45" s="249"/>
      <c r="V45" s="249"/>
      <c r="W45" s="249"/>
      <c r="X45" s="249"/>
      <c r="Y45" s="249"/>
      <c r="Z45" s="249"/>
    </row>
    <row r="46" spans="1:26" ht="12.75" customHeight="1">
      <c r="A46" s="249"/>
      <c r="B46" s="255"/>
      <c r="C46" s="256"/>
      <c r="D46" s="311"/>
      <c r="E46" s="311"/>
      <c r="F46" s="311"/>
      <c r="G46" s="311"/>
      <c r="H46" s="311"/>
      <c r="I46" s="311"/>
      <c r="J46" s="311"/>
      <c r="K46" s="311"/>
      <c r="L46" s="311"/>
      <c r="M46" s="311"/>
      <c r="N46" s="311"/>
      <c r="O46" s="311"/>
      <c r="P46" s="557"/>
      <c r="Q46" s="257"/>
      <c r="R46" s="249"/>
      <c r="S46" s="249"/>
      <c r="T46" s="249"/>
      <c r="U46" s="249"/>
      <c r="V46" s="249"/>
      <c r="W46" s="249"/>
      <c r="X46" s="249"/>
      <c r="Y46" s="249"/>
      <c r="Z46" s="249"/>
    </row>
    <row r="47" spans="1:26" ht="12.75" customHeight="1">
      <c r="A47" s="249"/>
      <c r="B47" s="255"/>
      <c r="C47" s="269" t="s">
        <v>135</v>
      </c>
      <c r="D47" s="311"/>
      <c r="E47" s="311"/>
      <c r="F47" s="311"/>
      <c r="G47" s="311"/>
      <c r="H47" s="311"/>
      <c r="I47" s="311"/>
      <c r="J47" s="311"/>
      <c r="K47" s="311"/>
      <c r="L47" s="311"/>
      <c r="M47" s="311"/>
      <c r="N47" s="311"/>
      <c r="O47" s="311"/>
      <c r="P47" s="557"/>
      <c r="Q47" s="257"/>
      <c r="R47" s="249"/>
      <c r="S47" s="249"/>
      <c r="T47" s="249"/>
      <c r="U47" s="249"/>
      <c r="V47" s="249"/>
      <c r="W47" s="249"/>
      <c r="X47" s="249"/>
      <c r="Y47" s="249"/>
      <c r="Z47" s="249"/>
    </row>
    <row r="48" spans="1:26" ht="12.75" customHeight="1">
      <c r="A48" s="249"/>
      <c r="B48" s="255"/>
      <c r="C48" s="256" t="s">
        <v>355</v>
      </c>
      <c r="D48" s="311">
        <f>'R1'!C140</f>
        <v>2848000</v>
      </c>
      <c r="E48" s="311">
        <f>'R1'!D140</f>
        <v>2848000</v>
      </c>
      <c r="F48" s="311">
        <f>'R1'!E140</f>
        <v>2848000</v>
      </c>
      <c r="G48" s="311">
        <f>'R1'!F140</f>
        <v>2848000</v>
      </c>
      <c r="H48" s="311">
        <f>'R1'!G140</f>
        <v>2848000</v>
      </c>
      <c r="I48" s="311">
        <f>'R1'!H140</f>
        <v>2848000</v>
      </c>
      <c r="J48" s="311">
        <f>'R1'!I140</f>
        <v>2848000</v>
      </c>
      <c r="K48" s="311">
        <f>'R1'!J140</f>
        <v>2848000</v>
      </c>
      <c r="L48" s="311">
        <f>'R1'!K140</f>
        <v>2848000</v>
      </c>
      <c r="M48" s="311">
        <f>'R1'!L140</f>
        <v>2848000</v>
      </c>
      <c r="N48" s="311">
        <f>'R1'!M140</f>
        <v>2848000</v>
      </c>
      <c r="O48" s="311">
        <f>'R1'!N140</f>
        <v>2848000</v>
      </c>
      <c r="P48" s="557">
        <f t="shared" si="4"/>
        <v>2848000</v>
      </c>
      <c r="Q48" s="257"/>
      <c r="R48" s="249"/>
      <c r="S48" s="249"/>
      <c r="T48" s="249"/>
      <c r="U48" s="249"/>
      <c r="V48" s="249"/>
      <c r="W48" s="249"/>
      <c r="X48" s="249"/>
      <c r="Y48" s="249"/>
      <c r="Z48" s="249"/>
    </row>
    <row r="49" spans="1:26" ht="12.75" customHeight="1">
      <c r="A49" s="249"/>
      <c r="B49" s="255"/>
      <c r="C49" s="256" t="s">
        <v>137</v>
      </c>
      <c r="D49" s="311">
        <f>'R1'!C141</f>
        <v>9025.5721672178988</v>
      </c>
      <c r="E49" s="311">
        <f>'R1'!D141</f>
        <v>-59827.524281414509</v>
      </c>
      <c r="F49" s="311">
        <f>'R1'!E141</f>
        <v>-33477.508615850311</v>
      </c>
      <c r="G49" s="311">
        <f>'R1'!F141</f>
        <v>-361.70176523874397</v>
      </c>
      <c r="H49" s="311">
        <f>'R1'!G141</f>
        <v>59150.935399370646</v>
      </c>
      <c r="I49" s="311">
        <f>'R1'!H141</f>
        <v>106004.1632729077</v>
      </c>
      <c r="J49" s="311">
        <f>'R1'!I141</f>
        <v>144813.6554976608</v>
      </c>
      <c r="K49" s="311">
        <f>'R1'!J141</f>
        <v>295495.71069778758</v>
      </c>
      <c r="L49" s="311">
        <f>'R1'!K141</f>
        <v>279431.52585196943</v>
      </c>
      <c r="M49" s="311">
        <f>'R1'!L141</f>
        <v>219627.83973038051</v>
      </c>
      <c r="N49" s="311">
        <f>'R1'!M141</f>
        <v>454703.91719852842</v>
      </c>
      <c r="O49" s="311">
        <f>'R1'!N141</f>
        <v>726909.83596558787</v>
      </c>
      <c r="P49" s="557">
        <f t="shared" si="4"/>
        <v>183458.03509324227</v>
      </c>
      <c r="Q49" s="257"/>
      <c r="R49" s="249"/>
      <c r="S49" s="249"/>
      <c r="T49" s="249"/>
      <c r="U49" s="249"/>
      <c r="V49" s="249"/>
      <c r="W49" s="249"/>
      <c r="X49" s="249"/>
      <c r="Y49" s="249"/>
      <c r="Z49" s="249"/>
    </row>
    <row r="50" spans="1:26" ht="12.75" customHeight="1">
      <c r="A50" s="249"/>
      <c r="B50" s="255"/>
      <c r="C50" s="424" t="s">
        <v>138</v>
      </c>
      <c r="D50" s="311">
        <f t="shared" ref="D50:O50" si="10">SUM(D48:D49)</f>
        <v>2857025.5721672177</v>
      </c>
      <c r="E50" s="311">
        <f t="shared" si="10"/>
        <v>2788172.4757185853</v>
      </c>
      <c r="F50" s="311">
        <f t="shared" si="10"/>
        <v>2814522.4913841495</v>
      </c>
      <c r="G50" s="311">
        <f t="shared" si="10"/>
        <v>2847638.2982347612</v>
      </c>
      <c r="H50" s="311">
        <f t="shared" si="10"/>
        <v>2907150.9353993707</v>
      </c>
      <c r="I50" s="311">
        <f t="shared" si="10"/>
        <v>2954004.1632729075</v>
      </c>
      <c r="J50" s="311">
        <f t="shared" si="10"/>
        <v>2992813.6554976609</v>
      </c>
      <c r="K50" s="311">
        <f t="shared" si="10"/>
        <v>3143495.7106977878</v>
      </c>
      <c r="L50" s="311">
        <f t="shared" si="10"/>
        <v>3127431.5258519696</v>
      </c>
      <c r="M50" s="311">
        <f t="shared" si="10"/>
        <v>3067627.8397303806</v>
      </c>
      <c r="N50" s="311">
        <f t="shared" si="10"/>
        <v>3302703.9171985285</v>
      </c>
      <c r="O50" s="311">
        <f t="shared" si="10"/>
        <v>3574909.8359655878</v>
      </c>
      <c r="P50" s="557">
        <f t="shared" si="4"/>
        <v>3031458.0350932423</v>
      </c>
      <c r="Q50" s="257"/>
      <c r="R50" s="249"/>
      <c r="S50" s="249"/>
      <c r="T50" s="249"/>
      <c r="U50" s="249"/>
      <c r="V50" s="249"/>
      <c r="W50" s="249"/>
      <c r="X50" s="249"/>
      <c r="Y50" s="249"/>
      <c r="Z50" s="249"/>
    </row>
    <row r="51" spans="1:26" ht="12.75" customHeight="1">
      <c r="A51" s="249"/>
      <c r="B51" s="255"/>
      <c r="C51" s="419"/>
      <c r="D51" s="311"/>
      <c r="E51" s="311"/>
      <c r="F51" s="311"/>
      <c r="G51" s="311"/>
      <c r="H51" s="311"/>
      <c r="I51" s="311"/>
      <c r="J51" s="311"/>
      <c r="K51" s="311"/>
      <c r="L51" s="311"/>
      <c r="M51" s="311"/>
      <c r="N51" s="311"/>
      <c r="O51" s="311"/>
      <c r="P51" s="557"/>
      <c r="Q51" s="257"/>
      <c r="R51" s="249"/>
      <c r="S51" s="249"/>
      <c r="T51" s="249"/>
      <c r="U51" s="249"/>
      <c r="V51" s="249"/>
      <c r="W51" s="249"/>
      <c r="X51" s="249"/>
      <c r="Y51" s="249"/>
      <c r="Z51" s="249"/>
    </row>
    <row r="52" spans="1:26" ht="12.75" customHeight="1">
      <c r="A52" s="249"/>
      <c r="B52" s="255"/>
      <c r="C52" s="422" t="s">
        <v>139</v>
      </c>
      <c r="D52" s="311">
        <f t="shared" ref="D52:O52" si="11">D40+D45+D50</f>
        <v>2965132.5721672177</v>
      </c>
      <c r="E52" s="311">
        <f t="shared" si="11"/>
        <v>2901330.0757185854</v>
      </c>
      <c r="F52" s="311">
        <f t="shared" si="11"/>
        <v>2932677.6753841494</v>
      </c>
      <c r="G52" s="311">
        <f t="shared" si="11"/>
        <v>2970741.2311947611</v>
      </c>
      <c r="H52" s="311">
        <f t="shared" si="11"/>
        <v>3035478.1948505705</v>
      </c>
      <c r="I52" s="311">
        <f t="shared" si="11"/>
        <v>3087492.3096258356</v>
      </c>
      <c r="J52" s="311">
        <f t="shared" si="11"/>
        <v>3131403.0555382133</v>
      </c>
      <c r="K52" s="311">
        <f t="shared" si="11"/>
        <v>3286830.3092047069</v>
      </c>
      <c r="L52" s="311">
        <f t="shared" si="11"/>
        <v>3275476.6309172735</v>
      </c>
      <c r="M52" s="311">
        <f t="shared" si="11"/>
        <v>3220567.1461573178</v>
      </c>
      <c r="N52" s="311">
        <f t="shared" si="11"/>
        <v>3460493.792905401</v>
      </c>
      <c r="O52" s="311">
        <f t="shared" si="11"/>
        <v>3737729.7738739979</v>
      </c>
      <c r="P52" s="557">
        <f t="shared" si="4"/>
        <v>3167112.7306281687</v>
      </c>
      <c r="Q52" s="257"/>
      <c r="R52" s="249"/>
      <c r="S52" s="249"/>
      <c r="T52" s="249"/>
      <c r="U52" s="249"/>
      <c r="V52" s="249"/>
      <c r="W52" s="249"/>
      <c r="X52" s="249"/>
      <c r="Y52" s="249"/>
      <c r="Z52" s="249"/>
    </row>
    <row r="53" spans="1:26" ht="12.75" customHeight="1">
      <c r="A53" s="249"/>
      <c r="B53" s="263"/>
      <c r="C53" s="313" t="s">
        <v>418</v>
      </c>
      <c r="D53" s="311"/>
      <c r="E53" s="311"/>
      <c r="F53" s="311"/>
      <c r="G53" s="311"/>
      <c r="H53" s="311"/>
      <c r="I53" s="311"/>
      <c r="J53" s="311"/>
      <c r="K53" s="311"/>
      <c r="L53" s="311"/>
      <c r="M53" s="311"/>
      <c r="N53" s="311"/>
      <c r="O53" s="311"/>
      <c r="P53" s="558"/>
      <c r="Q53" s="265"/>
      <c r="R53" s="249"/>
      <c r="S53" s="249"/>
      <c r="T53" s="249"/>
      <c r="U53" s="249"/>
      <c r="V53" s="249"/>
      <c r="W53" s="249"/>
      <c r="X53" s="249"/>
      <c r="Y53" s="249"/>
      <c r="Z53" s="249"/>
    </row>
    <row r="54" spans="1:26" s="349" customFormat="1" ht="12.75" customHeight="1">
      <c r="A54" s="357"/>
      <c r="B54" s="357"/>
      <c r="C54" s="357"/>
      <c r="D54" s="351"/>
      <c r="E54" s="351"/>
      <c r="F54" s="351"/>
      <c r="G54" s="351"/>
      <c r="H54" s="351"/>
      <c r="I54" s="351"/>
      <c r="J54" s="351"/>
      <c r="K54" s="351"/>
      <c r="L54" s="351"/>
      <c r="M54" s="351"/>
      <c r="N54" s="351"/>
      <c r="O54" s="351"/>
      <c r="P54" s="556"/>
      <c r="Q54" s="357"/>
      <c r="R54" s="357"/>
      <c r="S54" s="357"/>
      <c r="T54" s="357"/>
      <c r="U54" s="357"/>
      <c r="V54" s="357"/>
      <c r="W54" s="357"/>
      <c r="X54" s="357"/>
      <c r="Y54" s="357"/>
      <c r="Z54" s="357"/>
    </row>
    <row r="55" spans="1:26" ht="12.75" customHeight="1">
      <c r="A55" s="249"/>
      <c r="B55" s="250"/>
      <c r="C55" s="251" t="s">
        <v>140</v>
      </c>
      <c r="D55" s="311"/>
      <c r="E55" s="311"/>
      <c r="F55" s="311"/>
      <c r="G55" s="311"/>
      <c r="H55" s="311"/>
      <c r="I55" s="311"/>
      <c r="J55" s="311"/>
      <c r="K55" s="311"/>
      <c r="L55" s="311"/>
      <c r="M55" s="311"/>
      <c r="N55" s="311"/>
      <c r="O55" s="311"/>
      <c r="P55" s="550"/>
      <c r="Q55" s="254"/>
      <c r="R55" s="249"/>
      <c r="S55" s="249"/>
      <c r="T55" s="249"/>
      <c r="U55" s="249"/>
      <c r="V55" s="249"/>
      <c r="W55" s="249"/>
      <c r="X55" s="249"/>
      <c r="Y55" s="249"/>
      <c r="Z55" s="249"/>
    </row>
    <row r="56" spans="1:26" ht="12.75" customHeight="1">
      <c r="A56" s="249"/>
      <c r="B56" s="255"/>
      <c r="C56" s="256" t="s">
        <v>89</v>
      </c>
      <c r="D56" s="311" t="s">
        <v>451</v>
      </c>
      <c r="E56" s="311" t="s">
        <v>452</v>
      </c>
      <c r="F56" s="311" t="s">
        <v>453</v>
      </c>
      <c r="G56" s="311" t="s">
        <v>454</v>
      </c>
      <c r="H56" s="311" t="s">
        <v>455</v>
      </c>
      <c r="I56" s="311" t="s">
        <v>456</v>
      </c>
      <c r="J56" s="311" t="s">
        <v>457</v>
      </c>
      <c r="K56" s="311" t="s">
        <v>458</v>
      </c>
      <c r="L56" s="311" t="s">
        <v>459</v>
      </c>
      <c r="M56" s="311" t="s">
        <v>460</v>
      </c>
      <c r="N56" s="311" t="s">
        <v>461</v>
      </c>
      <c r="O56" s="311" t="s">
        <v>462</v>
      </c>
      <c r="P56" s="551" t="s">
        <v>412</v>
      </c>
      <c r="Q56" s="257"/>
      <c r="R56" s="249"/>
      <c r="S56" s="249"/>
      <c r="T56" s="249"/>
      <c r="U56" s="249"/>
      <c r="V56" s="249"/>
      <c r="W56" s="249"/>
      <c r="X56" s="249"/>
      <c r="Y56" s="249"/>
      <c r="Z56" s="249"/>
    </row>
    <row r="57" spans="1:26" ht="12.75" customHeight="1">
      <c r="A57" s="249"/>
      <c r="B57" s="255"/>
      <c r="C57" s="256" t="s">
        <v>141</v>
      </c>
      <c r="D57" s="311">
        <f>'R1'!C98</f>
        <v>9025.5721672178988</v>
      </c>
      <c r="E57" s="311">
        <f>'R1'!D98</f>
        <v>-68853.096448632408</v>
      </c>
      <c r="F57" s="311">
        <f>'R1'!E98</f>
        <v>26350.015665564199</v>
      </c>
      <c r="G57" s="311">
        <f>'R1'!F98</f>
        <v>33115.806850611567</v>
      </c>
      <c r="H57" s="311">
        <f>'R1'!G98</f>
        <v>59512.63716460939</v>
      </c>
      <c r="I57" s="311">
        <f>'R1'!H98</f>
        <v>46853.227873537042</v>
      </c>
      <c r="J57" s="311">
        <f>'R1'!I98</f>
        <v>38809.492224753099</v>
      </c>
      <c r="K57" s="311">
        <f>'R1'!J98</f>
        <v>150682.05520012678</v>
      </c>
      <c r="L57" s="311">
        <f>'R1'!K98</f>
        <v>-16064.184845818172</v>
      </c>
      <c r="M57" s="311">
        <f>'R1'!L98</f>
        <v>-59803.686121588929</v>
      </c>
      <c r="N57" s="311">
        <f>'R1'!M98</f>
        <v>235076.07746814788</v>
      </c>
      <c r="O57" s="311">
        <f>'R1'!N98</f>
        <v>453676.53127843252</v>
      </c>
      <c r="P57" s="557">
        <f t="shared" ref="P57:P62" si="12">AVERAGE(D57:O57)</f>
        <v>75698.370706413407</v>
      </c>
      <c r="Q57" s="257"/>
      <c r="R57" s="249"/>
      <c r="S57" s="249"/>
      <c r="T57" s="249"/>
      <c r="U57" s="249"/>
      <c r="V57" s="249"/>
      <c r="W57" s="249"/>
      <c r="X57" s="249"/>
      <c r="Y57" s="249"/>
      <c r="Z57" s="249"/>
    </row>
    <row r="58" spans="1:26" ht="12.75" customHeight="1">
      <c r="A58" s="249"/>
      <c r="B58" s="255"/>
      <c r="C58" s="256" t="s">
        <v>142</v>
      </c>
      <c r="D58" s="311">
        <f>'R1'!C69</f>
        <v>7000</v>
      </c>
      <c r="E58" s="311">
        <f>'R1'!D69</f>
        <v>7000</v>
      </c>
      <c r="F58" s="311">
        <f>'R1'!E69</f>
        <v>7000</v>
      </c>
      <c r="G58" s="311">
        <f>'R1'!F69</f>
        <v>7000</v>
      </c>
      <c r="H58" s="311">
        <f>'R1'!G69</f>
        <v>7000</v>
      </c>
      <c r="I58" s="311">
        <f>'R1'!H69</f>
        <v>7000</v>
      </c>
      <c r="J58" s="311">
        <f>'R1'!I69</f>
        <v>7000</v>
      </c>
      <c r="K58" s="311">
        <f>'R1'!J69</f>
        <v>7000</v>
      </c>
      <c r="L58" s="311">
        <f>'R1'!K69</f>
        <v>7000</v>
      </c>
      <c r="M58" s="311">
        <f>'R1'!L69</f>
        <v>7000</v>
      </c>
      <c r="N58" s="311">
        <f>'R1'!M69</f>
        <v>7000</v>
      </c>
      <c r="O58" s="311">
        <f>'R1'!N69</f>
        <v>7000</v>
      </c>
      <c r="P58" s="557">
        <f t="shared" si="12"/>
        <v>7000</v>
      </c>
      <c r="Q58" s="257"/>
      <c r="R58" s="249"/>
      <c r="S58" s="249"/>
      <c r="T58" s="249"/>
      <c r="U58" s="249"/>
      <c r="V58" s="249"/>
      <c r="W58" s="249"/>
      <c r="X58" s="249"/>
      <c r="Y58" s="249"/>
      <c r="Z58" s="249"/>
    </row>
    <row r="59" spans="1:26" ht="12.75" customHeight="1">
      <c r="A59" s="249"/>
      <c r="B59" s="255"/>
      <c r="C59" s="256" t="s">
        <v>143</v>
      </c>
      <c r="D59" s="311">
        <f>'R1'!C150</f>
        <v>-281770.88342345192</v>
      </c>
      <c r="E59" s="311">
        <f>'R1'!D150</f>
        <v>-61830.883423451909</v>
      </c>
      <c r="F59" s="311">
        <f>'R1'!E150</f>
        <v>-6398.2331530961719</v>
      </c>
      <c r="G59" s="311">
        <f>'R1'!F150</f>
        <v>6433.8160358366304</v>
      </c>
      <c r="H59" s="311">
        <f>'R1'!G150</f>
        <v>166387.08968123596</v>
      </c>
      <c r="I59" s="311">
        <f>'R1'!H150</f>
        <v>25197.089681235986</v>
      </c>
      <c r="J59" s="311">
        <f>'R1'!I150</f>
        <v>283360</v>
      </c>
      <c r="K59" s="311">
        <f>'R1'!J150</f>
        <v>146338.11275764258</v>
      </c>
      <c r="L59" s="311">
        <f>'R1'!K150</f>
        <v>173969.42097463831</v>
      </c>
      <c r="M59" s="311">
        <f>'R1'!L150</f>
        <v>309470</v>
      </c>
      <c r="N59" s="311">
        <f>'R1'!M150</f>
        <v>-23737.474683058215</v>
      </c>
      <c r="O59" s="311">
        <f>'R1'!N150</f>
        <v>-137941.76684690395</v>
      </c>
      <c r="P59" s="557">
        <f t="shared" si="12"/>
        <v>49956.357300052274</v>
      </c>
      <c r="Q59" s="257"/>
      <c r="R59" s="249"/>
      <c r="S59" s="249"/>
      <c r="T59" s="249"/>
      <c r="U59" s="249"/>
      <c r="V59" s="249"/>
      <c r="W59" s="249"/>
      <c r="X59" s="249"/>
      <c r="Y59" s="249"/>
      <c r="Z59" s="249"/>
    </row>
    <row r="60" spans="1:26" ht="12.75" customHeight="1">
      <c r="A60" s="249"/>
      <c r="B60" s="255"/>
      <c r="C60" s="256" t="s">
        <v>144</v>
      </c>
      <c r="D60" s="311">
        <f>'R1'!C149</f>
        <v>940</v>
      </c>
      <c r="E60" s="311">
        <f>'R1'!D149</f>
        <v>883.59999999999991</v>
      </c>
      <c r="F60" s="311">
        <f>'R1'!E149</f>
        <v>830.58399999999983</v>
      </c>
      <c r="G60" s="311">
        <f>'R1'!F149</f>
        <v>780.74895999999944</v>
      </c>
      <c r="H60" s="311">
        <f>'R1'!G149</f>
        <v>1057.3264911999995</v>
      </c>
      <c r="I60" s="311">
        <f>'R1'!H149</f>
        <v>993.88690172799943</v>
      </c>
      <c r="J60" s="311">
        <f>'R1'!I149</f>
        <v>934.25368762431935</v>
      </c>
      <c r="K60" s="311">
        <f>'R1'!J149</f>
        <v>578.19846636685998</v>
      </c>
      <c r="L60" s="311">
        <f>'R1'!K149</f>
        <v>543.50655838484818</v>
      </c>
      <c r="M60" s="311">
        <f>'R1'!L149</f>
        <v>727.20136163330244</v>
      </c>
      <c r="N60" s="311">
        <f>'R1'!M149</f>
        <v>683.56927993530553</v>
      </c>
      <c r="O60" s="311">
        <f>'R1'!N149</f>
        <v>863.06220153724644</v>
      </c>
      <c r="P60" s="557">
        <f t="shared" si="12"/>
        <v>817.9948257008233</v>
      </c>
      <c r="Q60" s="257"/>
      <c r="R60" s="249"/>
      <c r="S60" s="249"/>
      <c r="T60" s="249"/>
      <c r="U60" s="249"/>
      <c r="V60" s="249"/>
      <c r="W60" s="249"/>
      <c r="X60" s="249"/>
      <c r="Y60" s="249"/>
      <c r="Z60" s="249"/>
    </row>
    <row r="61" spans="1:26" ht="12.75" customHeight="1">
      <c r="A61" s="249"/>
      <c r="B61" s="255"/>
      <c r="C61" s="256" t="s">
        <v>145</v>
      </c>
      <c r="D61" s="311">
        <f>'R1'!C147</f>
        <v>414605.72846593638</v>
      </c>
      <c r="E61" s="311">
        <f>'R1'!D147</f>
        <v>-321859.40333075851</v>
      </c>
      <c r="F61" s="311">
        <f>'R1'!E147</f>
        <v>327525.23458674195</v>
      </c>
      <c r="G61" s="311">
        <f>'R1'!F147</f>
        <v>2104.9008496894385</v>
      </c>
      <c r="H61" s="311">
        <f>'R1'!G147</f>
        <v>-91275.979071211244</v>
      </c>
      <c r="I61" s="311">
        <f>'R1'!H147</f>
        <v>125184.59076944785</v>
      </c>
      <c r="J61" s="311">
        <f>'R1'!I147</f>
        <v>-14429.07226984587</v>
      </c>
      <c r="K61" s="311">
        <f>'R1'!J147</f>
        <v>83405.305983341299</v>
      </c>
      <c r="L61" s="311">
        <f>'R1'!K147</f>
        <v>-226273.76072014385</v>
      </c>
      <c r="M61" s="311">
        <f>'R1'!L147</f>
        <v>91123.454736802552</v>
      </c>
      <c r="N61" s="311">
        <f>'R1'!M147</f>
        <v>480163.40533340734</v>
      </c>
      <c r="O61" s="311">
        <f>'R1'!N147</f>
        <v>270109.55849171604</v>
      </c>
      <c r="P61" s="557">
        <f t="shared" si="12"/>
        <v>95031.996985426944</v>
      </c>
      <c r="Q61" s="257"/>
      <c r="R61" s="249"/>
      <c r="S61" s="249"/>
      <c r="T61" s="249"/>
      <c r="U61" s="249"/>
      <c r="V61" s="249"/>
      <c r="W61" s="249"/>
      <c r="X61" s="249"/>
      <c r="Y61" s="249"/>
      <c r="Z61" s="249"/>
    </row>
    <row r="62" spans="1:26" ht="12.75" customHeight="1">
      <c r="A62" s="249"/>
      <c r="B62" s="255"/>
      <c r="C62" s="256" t="s">
        <v>146</v>
      </c>
      <c r="D62" s="311">
        <f>'R1'!C148</f>
        <v>0</v>
      </c>
      <c r="E62" s="311">
        <f>'R1'!D148</f>
        <v>0</v>
      </c>
      <c r="F62" s="311">
        <f>'R1'!E148</f>
        <v>0</v>
      </c>
      <c r="G62" s="311">
        <f>'R1'!F148</f>
        <v>0</v>
      </c>
      <c r="H62" s="311">
        <f>'R1'!G148</f>
        <v>0</v>
      </c>
      <c r="I62" s="311">
        <f>'R1'!H148</f>
        <v>0</v>
      </c>
      <c r="J62" s="311">
        <f>'R1'!I148</f>
        <v>0</v>
      </c>
      <c r="K62" s="311">
        <f>'R1'!J148</f>
        <v>0</v>
      </c>
      <c r="L62" s="311">
        <f>'R1'!K148</f>
        <v>0</v>
      </c>
      <c r="M62" s="311">
        <f>'R1'!L148</f>
        <v>0</v>
      </c>
      <c r="N62" s="311">
        <f>'R1'!M148</f>
        <v>0</v>
      </c>
      <c r="O62" s="311">
        <f>'R1'!N148</f>
        <v>0</v>
      </c>
      <c r="P62" s="557">
        <f t="shared" si="12"/>
        <v>0</v>
      </c>
      <c r="Q62" s="257"/>
      <c r="R62" s="249"/>
      <c r="S62" s="249"/>
      <c r="T62" s="249"/>
      <c r="U62" s="249"/>
      <c r="V62" s="249"/>
      <c r="W62" s="249"/>
      <c r="X62" s="249"/>
      <c r="Y62" s="249"/>
      <c r="Z62" s="249"/>
    </row>
    <row r="63" spans="1:26" ht="12.75" customHeight="1">
      <c r="A63" s="249"/>
      <c r="B63" s="255"/>
      <c r="C63" s="256" t="s">
        <v>148</v>
      </c>
      <c r="D63" s="311">
        <f>'R1'!C35</f>
        <v>4167</v>
      </c>
      <c r="E63" s="311">
        <f>'R1'!D35</f>
        <v>4167</v>
      </c>
      <c r="F63" s="311">
        <f>'R1'!E35</f>
        <v>4167</v>
      </c>
      <c r="G63" s="311">
        <f>'R1'!F35</f>
        <v>4167</v>
      </c>
      <c r="H63" s="311">
        <f>'R1'!G35</f>
        <v>4167</v>
      </c>
      <c r="I63" s="311">
        <f>'R1'!H35</f>
        <v>4167</v>
      </c>
      <c r="J63" s="311">
        <f>'R1'!I35</f>
        <v>4167</v>
      </c>
      <c r="K63" s="311">
        <f>'R1'!J35</f>
        <v>4167</v>
      </c>
      <c r="L63" s="311">
        <f>'R1'!K35</f>
        <v>4167</v>
      </c>
      <c r="M63" s="311">
        <f>'R1'!L35</f>
        <v>4167</v>
      </c>
      <c r="N63" s="311">
        <f>'R1'!M35</f>
        <v>4167</v>
      </c>
      <c r="O63" s="311">
        <f>'R1'!N35</f>
        <v>4167</v>
      </c>
      <c r="P63" s="557">
        <f t="shared" ref="P63:P68" si="13">AVERAGE(D63:O63)</f>
        <v>4167</v>
      </c>
      <c r="Q63" s="257"/>
      <c r="R63" s="249"/>
      <c r="S63" s="249"/>
      <c r="T63" s="249"/>
      <c r="U63" s="249"/>
      <c r="V63" s="249"/>
      <c r="W63" s="249"/>
      <c r="X63" s="249"/>
      <c r="Y63" s="249"/>
      <c r="Z63" s="249"/>
    </row>
    <row r="64" spans="1:26" ht="12.75" customHeight="1">
      <c r="A64" s="249"/>
      <c r="B64" s="255"/>
      <c r="C64" s="256" t="s">
        <v>149</v>
      </c>
      <c r="D64" s="311">
        <f>'R1'!C146</f>
        <v>0</v>
      </c>
      <c r="E64" s="311">
        <f>'R1'!D146</f>
        <v>0</v>
      </c>
      <c r="F64" s="311">
        <f>'R1'!E146</f>
        <v>0</v>
      </c>
      <c r="G64" s="311">
        <f>'R1'!F146</f>
        <v>0</v>
      </c>
      <c r="H64" s="311">
        <f>'R1'!G146</f>
        <v>0</v>
      </c>
      <c r="I64" s="311">
        <f>'R1'!H146</f>
        <v>0</v>
      </c>
      <c r="J64" s="311">
        <f>'R1'!I146</f>
        <v>0</v>
      </c>
      <c r="K64" s="311">
        <f>'R1'!J146</f>
        <v>0</v>
      </c>
      <c r="L64" s="311">
        <f>'R1'!K146</f>
        <v>0</v>
      </c>
      <c r="M64" s="311">
        <f>'R1'!L146</f>
        <v>0</v>
      </c>
      <c r="N64" s="311">
        <f>'R1'!M146</f>
        <v>0</v>
      </c>
      <c r="O64" s="311">
        <f>'R1'!N146</f>
        <v>0</v>
      </c>
      <c r="P64" s="557">
        <f t="shared" si="13"/>
        <v>0</v>
      </c>
      <c r="Q64" s="257"/>
      <c r="R64" s="249"/>
      <c r="S64" s="249"/>
      <c r="T64" s="249"/>
      <c r="U64" s="249"/>
      <c r="V64" s="249"/>
      <c r="W64" s="249"/>
      <c r="X64" s="249"/>
      <c r="Y64" s="249"/>
      <c r="Z64" s="249"/>
    </row>
    <row r="65" spans="1:26" ht="12.75" customHeight="1">
      <c r="A65" s="249"/>
      <c r="B65" s="255"/>
      <c r="C65" s="256" t="s">
        <v>407</v>
      </c>
      <c r="D65" s="311">
        <f>'R1'!C100</f>
        <v>0</v>
      </c>
      <c r="E65" s="311">
        <f>'R1'!D100</f>
        <v>0</v>
      </c>
      <c r="F65" s="311">
        <f>'R1'!E100</f>
        <v>0</v>
      </c>
      <c r="G65" s="311">
        <f>'R1'!F100</f>
        <v>0</v>
      </c>
      <c r="H65" s="311">
        <f>'R1'!G100</f>
        <v>0</v>
      </c>
      <c r="I65" s="311">
        <f>'R1'!H100</f>
        <v>0</v>
      </c>
      <c r="J65" s="311">
        <f>'R1'!I100</f>
        <v>0</v>
      </c>
      <c r="K65" s="311">
        <f>'R1'!J100</f>
        <v>0</v>
      </c>
      <c r="L65" s="311">
        <f>'R1'!K100</f>
        <v>0</v>
      </c>
      <c r="M65" s="311">
        <f>'R1'!L100</f>
        <v>0</v>
      </c>
      <c r="N65" s="311">
        <f>'R1'!M100</f>
        <v>0</v>
      </c>
      <c r="O65" s="311">
        <f>'R1'!N100</f>
        <v>181470.61251137301</v>
      </c>
      <c r="P65" s="557">
        <f t="shared" si="13"/>
        <v>15122.551042614417</v>
      </c>
      <c r="Q65" s="257"/>
      <c r="R65" s="249"/>
      <c r="S65" s="249"/>
      <c r="T65" s="249"/>
      <c r="U65" s="249"/>
      <c r="V65" s="249"/>
      <c r="W65" s="249"/>
      <c r="X65" s="249"/>
      <c r="Y65" s="249"/>
      <c r="Z65" s="249"/>
    </row>
    <row r="66" spans="1:26" ht="12.75" customHeight="1">
      <c r="A66" s="249"/>
      <c r="B66" s="255"/>
      <c r="C66" s="588" t="s">
        <v>150</v>
      </c>
      <c r="D66" s="311">
        <f t="shared" ref="D66:O66" si="14">D68-D67</f>
        <v>-111702.27287526662</v>
      </c>
      <c r="E66" s="311">
        <f t="shared" si="14"/>
        <v>326887.79030557792</v>
      </c>
      <c r="F66" s="311">
        <f t="shared" si="14"/>
        <v>-282779.40176808159</v>
      </c>
      <c r="G66" s="311">
        <f t="shared" si="14"/>
        <v>36524.838925085496</v>
      </c>
      <c r="H66" s="311">
        <f t="shared" si="14"/>
        <v>-3374.1469542153645</v>
      </c>
      <c r="I66" s="311">
        <f t="shared" si="14"/>
        <v>-91367.565675418824</v>
      </c>
      <c r="J66" s="311">
        <f t="shared" si="14"/>
        <v>-218020.18181777664</v>
      </c>
      <c r="K66" s="311">
        <f t="shared" si="14"/>
        <v>-67316.165074490127</v>
      </c>
      <c r="L66" s="311">
        <f t="shared" si="14"/>
        <v>47950.661458072253</v>
      </c>
      <c r="M66" s="311">
        <f t="shared" si="14"/>
        <v>-448502.93949675816</v>
      </c>
      <c r="N66" s="311">
        <f t="shared" si="14"/>
        <v>-209499.28390226595</v>
      </c>
      <c r="O66" s="311">
        <f t="shared" si="14"/>
        <v>152068.18932378467</v>
      </c>
      <c r="P66" s="557">
        <f t="shared" si="13"/>
        <v>-72427.539795979406</v>
      </c>
      <c r="Q66" s="257"/>
      <c r="R66" s="249"/>
      <c r="S66" s="249"/>
      <c r="T66" s="249"/>
      <c r="U66" s="249"/>
      <c r="V66" s="249"/>
      <c r="W66" s="249"/>
      <c r="X66" s="249"/>
      <c r="Y66" s="249"/>
      <c r="Z66" s="249"/>
    </row>
    <row r="67" spans="1:26" ht="12.75" customHeight="1">
      <c r="A67" s="249"/>
      <c r="B67" s="255"/>
      <c r="C67" s="588" t="s">
        <v>151</v>
      </c>
      <c r="D67" s="311">
        <f>'R1'!A117</f>
        <v>1001000</v>
      </c>
      <c r="E67" s="311">
        <f t="shared" ref="E67:O67" si="15">D68</f>
        <v>889297.72712473338</v>
      </c>
      <c r="F67" s="311">
        <f t="shared" si="15"/>
        <v>1216185.5174303113</v>
      </c>
      <c r="G67" s="311">
        <f t="shared" si="15"/>
        <v>933406.11566222971</v>
      </c>
      <c r="H67" s="311">
        <f t="shared" si="15"/>
        <v>969930.95458731521</v>
      </c>
      <c r="I67" s="311">
        <f t="shared" si="15"/>
        <v>966556.80763309984</v>
      </c>
      <c r="J67" s="311">
        <f t="shared" si="15"/>
        <v>875189.24195768102</v>
      </c>
      <c r="K67" s="311">
        <f t="shared" si="15"/>
        <v>657169.06013990438</v>
      </c>
      <c r="L67" s="311">
        <f t="shared" si="15"/>
        <v>589852.89506541425</v>
      </c>
      <c r="M67" s="311">
        <f t="shared" si="15"/>
        <v>637803.55652348651</v>
      </c>
      <c r="N67" s="311">
        <f t="shared" si="15"/>
        <v>189300.61702672835</v>
      </c>
      <c r="O67" s="311">
        <f t="shared" si="15"/>
        <v>-20198.666875537601</v>
      </c>
      <c r="P67" s="557">
        <f t="shared" si="13"/>
        <v>742124.48552294727</v>
      </c>
      <c r="Q67" s="257"/>
      <c r="R67" s="249"/>
      <c r="S67" s="249"/>
      <c r="T67" s="249"/>
      <c r="U67" s="249"/>
      <c r="V67" s="249"/>
      <c r="W67" s="249"/>
      <c r="X67" s="249"/>
      <c r="Y67" s="249"/>
      <c r="Z67" s="249"/>
    </row>
    <row r="68" spans="1:26" ht="12.75" customHeight="1">
      <c r="A68" s="249"/>
      <c r="B68" s="255"/>
      <c r="C68" s="8" t="s">
        <v>152</v>
      </c>
      <c r="D68" s="311">
        <f t="shared" ref="D68:O68" si="16">D67+D57+D58-D59+D60-D61+D62+D64+D63-D65</f>
        <v>889297.72712473338</v>
      </c>
      <c r="E68" s="311">
        <f t="shared" si="16"/>
        <v>1216185.5174303113</v>
      </c>
      <c r="F68" s="311">
        <f t="shared" si="16"/>
        <v>933406.11566222971</v>
      </c>
      <c r="G68" s="311">
        <f t="shared" si="16"/>
        <v>969930.95458731521</v>
      </c>
      <c r="H68" s="311">
        <f t="shared" si="16"/>
        <v>966556.80763309984</v>
      </c>
      <c r="I68" s="311">
        <f t="shared" si="16"/>
        <v>875189.24195768102</v>
      </c>
      <c r="J68" s="311">
        <f t="shared" si="16"/>
        <v>657169.06013990438</v>
      </c>
      <c r="K68" s="311">
        <f t="shared" si="16"/>
        <v>589852.89506541425</v>
      </c>
      <c r="L68" s="311">
        <f t="shared" si="16"/>
        <v>637803.55652348651</v>
      </c>
      <c r="M68" s="311">
        <f t="shared" si="16"/>
        <v>189300.61702672835</v>
      </c>
      <c r="N68" s="311">
        <f t="shared" si="16"/>
        <v>-20198.666875537601</v>
      </c>
      <c r="O68" s="311">
        <f t="shared" si="16"/>
        <v>131869.52244824707</v>
      </c>
      <c r="P68" s="557">
        <f t="shared" si="13"/>
        <v>669696.945726968</v>
      </c>
      <c r="Q68" s="257"/>
      <c r="R68" s="249"/>
      <c r="S68" s="249"/>
      <c r="T68" s="249"/>
      <c r="U68" s="249"/>
      <c r="V68" s="249"/>
      <c r="W68" s="249"/>
      <c r="X68" s="249"/>
      <c r="Y68" s="249"/>
      <c r="Z68" s="249"/>
    </row>
    <row r="69" spans="1:26" ht="12.75" customHeight="1" thickBot="1">
      <c r="A69" s="249"/>
      <c r="B69" s="263"/>
      <c r="D69" s="259"/>
      <c r="E69" s="259"/>
      <c r="F69" s="259"/>
      <c r="G69" s="259"/>
      <c r="H69" s="259"/>
      <c r="I69" s="259"/>
      <c r="J69" s="259"/>
      <c r="K69" s="259"/>
      <c r="L69" s="259"/>
      <c r="M69" s="259"/>
      <c r="N69" s="259"/>
      <c r="O69" s="259"/>
      <c r="Q69" s="265"/>
      <c r="R69" s="249"/>
      <c r="S69" s="249"/>
      <c r="T69" s="249"/>
      <c r="U69" s="249"/>
      <c r="V69" s="249"/>
      <c r="W69" s="249"/>
      <c r="X69" s="249"/>
      <c r="Y69" s="249"/>
      <c r="Z69" s="249"/>
    </row>
    <row r="70" spans="1:26" s="349" customFormat="1" ht="12.75" customHeight="1" thickBot="1">
      <c r="A70" s="357"/>
      <c r="B70" s="357"/>
      <c r="C70" s="357"/>
      <c r="D70" s="353"/>
      <c r="E70" s="353"/>
      <c r="F70" s="353"/>
      <c r="G70" s="353"/>
      <c r="H70" s="353"/>
      <c r="I70" s="353"/>
      <c r="J70" s="353"/>
      <c r="K70" s="353"/>
      <c r="L70" s="353"/>
      <c r="M70" s="353"/>
      <c r="N70" s="353"/>
      <c r="O70" s="353"/>
      <c r="P70" s="556"/>
      <c r="Q70" s="357"/>
      <c r="R70" s="357"/>
      <c r="S70" s="357"/>
      <c r="T70" s="357"/>
      <c r="U70" s="357"/>
      <c r="V70" s="357"/>
      <c r="W70" s="357"/>
      <c r="X70" s="357"/>
      <c r="Y70" s="357"/>
      <c r="Z70" s="357"/>
    </row>
    <row r="71" spans="1:26" ht="29.25" customHeight="1">
      <c r="A71" s="249"/>
      <c r="B71" s="250"/>
      <c r="C71" s="251" t="s">
        <v>153</v>
      </c>
      <c r="D71" s="259"/>
      <c r="E71" s="259"/>
      <c r="F71" s="259"/>
      <c r="G71" s="259"/>
      <c r="H71" s="259"/>
      <c r="I71" s="259"/>
      <c r="J71" s="259"/>
      <c r="K71" s="259"/>
      <c r="L71" s="259"/>
      <c r="M71" s="259"/>
      <c r="N71" s="259"/>
      <c r="O71" s="259"/>
      <c r="P71" s="550"/>
      <c r="Q71" s="254"/>
      <c r="R71" s="249"/>
      <c r="S71" s="249"/>
      <c r="T71" s="249"/>
      <c r="U71" s="249"/>
      <c r="V71" s="249"/>
      <c r="W71" s="249"/>
      <c r="X71" s="249"/>
      <c r="Y71" s="249"/>
      <c r="Z71" s="249"/>
    </row>
    <row r="72" spans="1:26" ht="32.25" customHeight="1">
      <c r="A72" s="249"/>
      <c r="B72" s="255"/>
      <c r="C72" s="267" t="s">
        <v>154</v>
      </c>
      <c r="D72" s="259"/>
      <c r="E72" s="259"/>
      <c r="F72" s="259"/>
      <c r="G72" s="259"/>
      <c r="H72" s="259"/>
      <c r="I72" s="259"/>
      <c r="J72" s="259"/>
      <c r="K72" s="259"/>
      <c r="L72" s="259"/>
      <c r="M72" s="259"/>
      <c r="N72" s="259"/>
      <c r="O72" s="259"/>
      <c r="P72" s="556"/>
      <c r="Q72" s="257"/>
      <c r="R72" s="249"/>
      <c r="S72" s="249"/>
      <c r="T72" s="249"/>
      <c r="U72" s="249"/>
      <c r="V72" s="249"/>
      <c r="W72" s="249"/>
      <c r="X72" s="249"/>
      <c r="Y72" s="249"/>
      <c r="Z72" s="249"/>
    </row>
    <row r="73" spans="1:26" ht="12.75" customHeight="1">
      <c r="A73" s="249"/>
      <c r="B73" s="255"/>
      <c r="C73" s="256"/>
      <c r="D73" s="259" t="s">
        <v>451</v>
      </c>
      <c r="E73" s="259" t="s">
        <v>452</v>
      </c>
      <c r="F73" s="259" t="s">
        <v>453</v>
      </c>
      <c r="G73" s="259" t="s">
        <v>454</v>
      </c>
      <c r="H73" s="259" t="s">
        <v>455</v>
      </c>
      <c r="I73" s="259" t="s">
        <v>456</v>
      </c>
      <c r="J73" s="259" t="s">
        <v>457</v>
      </c>
      <c r="K73" s="259" t="s">
        <v>458</v>
      </c>
      <c r="L73" s="259" t="s">
        <v>459</v>
      </c>
      <c r="M73" s="259" t="s">
        <v>460</v>
      </c>
      <c r="N73" s="259" t="s">
        <v>461</v>
      </c>
      <c r="O73" s="259" t="s">
        <v>462</v>
      </c>
      <c r="P73" s="551" t="s">
        <v>411</v>
      </c>
      <c r="Q73" s="257"/>
      <c r="R73" s="249"/>
      <c r="S73" s="249"/>
      <c r="T73" s="249"/>
      <c r="U73" s="249"/>
      <c r="V73" s="249"/>
      <c r="W73" s="249"/>
      <c r="X73" s="249"/>
      <c r="Y73" s="249"/>
      <c r="Z73" s="249"/>
    </row>
    <row r="74" spans="1:26" ht="12.75" customHeight="1">
      <c r="A74" s="249"/>
      <c r="B74" s="255"/>
      <c r="C74" s="269" t="s">
        <v>155</v>
      </c>
      <c r="D74" s="259"/>
      <c r="E74" s="259"/>
      <c r="F74" s="259"/>
      <c r="G74" s="259"/>
      <c r="H74" s="259"/>
      <c r="I74" s="259"/>
      <c r="J74" s="259"/>
      <c r="K74" s="259"/>
      <c r="L74" s="259"/>
      <c r="M74" s="259"/>
      <c r="N74" s="259"/>
      <c r="O74" s="259"/>
      <c r="P74" s="551" t="s">
        <v>371</v>
      </c>
      <c r="Q74" s="257"/>
      <c r="R74" s="249"/>
      <c r="S74" s="249"/>
      <c r="T74" s="249"/>
      <c r="U74" s="249"/>
      <c r="V74" s="249"/>
      <c r="W74" s="249"/>
      <c r="X74" s="249"/>
      <c r="Y74" s="249"/>
      <c r="Z74" s="249"/>
    </row>
    <row r="75" spans="1:26" ht="12.75" customHeight="1">
      <c r="A75" s="249"/>
      <c r="B75" s="255"/>
      <c r="C75" s="256" t="str">
        <f>'R1'!B110</f>
        <v>ROI%</v>
      </c>
      <c r="D75" s="587">
        <f>'R1'!C110</f>
        <v>0.31640777251728519</v>
      </c>
      <c r="E75" s="587">
        <f>'R1'!D110</f>
        <v>-2.4393509621657556</v>
      </c>
      <c r="F75" s="587">
        <f>'R1'!E110</f>
        <v>0.94061932053353658</v>
      </c>
      <c r="G75" s="587">
        <f>'R1'!F110</f>
        <v>1.1697232940232489</v>
      </c>
      <c r="H75" s="587">
        <f>'R1'!G110</f>
        <v>2.0682820777096418</v>
      </c>
      <c r="I75" s="587">
        <f>'R1'!H110</f>
        <v>1.5987711324735512</v>
      </c>
      <c r="J75" s="587">
        <f>'R1'!I110</f>
        <v>1.305218804660691</v>
      </c>
      <c r="K75" s="587">
        <f>'R1'!J110</f>
        <v>4.9111622706060087</v>
      </c>
      <c r="L75" s="587">
        <f>'R1'!K110</f>
        <v>-0.51233842268776286</v>
      </c>
      <c r="M75" s="587">
        <f>'R1'!L110</f>
        <v>-1.9306896864891379</v>
      </c>
      <c r="N75" s="587">
        <f>'R1'!M110</f>
        <v>7.3803401906803154</v>
      </c>
      <c r="O75" s="587">
        <f>'R1'!N110</f>
        <v>13.192847041452831</v>
      </c>
      <c r="P75" s="560">
        <f>AVERAGE(D75:O75)</f>
        <v>2.3334160694428712</v>
      </c>
      <c r="Q75" s="257"/>
      <c r="R75" s="249"/>
      <c r="S75" s="249"/>
      <c r="T75" s="249"/>
      <c r="U75" s="249"/>
      <c r="V75" s="249"/>
      <c r="W75" s="249"/>
      <c r="X75" s="249"/>
      <c r="Y75" s="249"/>
      <c r="Z75" s="249"/>
    </row>
    <row r="76" spans="1:26" ht="12.75" customHeight="1">
      <c r="A76" s="249"/>
      <c r="B76" s="255"/>
      <c r="C76" s="256" t="str">
        <f>'R1'!B111</f>
        <v>ROA%</v>
      </c>
      <c r="D76" s="587">
        <f>'R1'!C111</f>
        <v>0.30511730618340827</v>
      </c>
      <c r="E76" s="587">
        <f>'R1'!D111</f>
        <v>-2.3473462828045504</v>
      </c>
      <c r="F76" s="587">
        <f>'R1'!E111</f>
        <v>0.90332467112624448</v>
      </c>
      <c r="G76" s="587">
        <f>'R1'!F111</f>
        <v>1.1219195986145085</v>
      </c>
      <c r="H76" s="587">
        <f>'R1'!G111</f>
        <v>1.9817003989744089</v>
      </c>
      <c r="I76" s="587">
        <f>'R1'!H111</f>
        <v>1.530408413343928</v>
      </c>
      <c r="J76" s="587">
        <f>'R1'!I111</f>
        <v>1.248115298486915</v>
      </c>
      <c r="K76" s="587">
        <f>'R1'!J111</f>
        <v>4.695437097312908</v>
      </c>
      <c r="L76" s="587">
        <f>'R1'!K111</f>
        <v>-0.48958956026886391</v>
      </c>
      <c r="M76" s="587">
        <f>'R1'!L111</f>
        <v>-1.8412340856643901</v>
      </c>
      <c r="N76" s="587">
        <f>'R1'!M111</f>
        <v>7.0370882592526254</v>
      </c>
      <c r="O76" s="587">
        <f>'R1'!N111</f>
        <v>12.605235918823086</v>
      </c>
      <c r="P76" s="560">
        <f t="shared" ref="P76:P77" si="17">AVERAGE(D76:O76)</f>
        <v>2.2291814194483521</v>
      </c>
      <c r="Q76" s="257"/>
      <c r="R76" s="249"/>
      <c r="S76" s="249"/>
      <c r="T76" s="249"/>
      <c r="U76" s="249"/>
      <c r="V76" s="249"/>
      <c r="W76" s="249"/>
      <c r="X76" s="249"/>
      <c r="Y76" s="249"/>
      <c r="Z76" s="249"/>
    </row>
    <row r="77" spans="1:26" ht="12.75" customHeight="1">
      <c r="A77" s="249"/>
      <c r="B77" s="255"/>
      <c r="C77" s="256" t="str">
        <f>'R1'!B112</f>
        <v>Leverage %</v>
      </c>
      <c r="D77" s="311">
        <f>'R1'!C112</f>
        <v>3.7898866055014877</v>
      </c>
      <c r="E77" s="311">
        <f>'R1'!D112</f>
        <v>4.008986010415664</v>
      </c>
      <c r="F77" s="311">
        <f>'R1'!E112</f>
        <v>4.2177982093892359</v>
      </c>
      <c r="G77" s="311">
        <f>'R1'!F112</f>
        <v>4.3482669438034582</v>
      </c>
      <c r="H77" s="311">
        <f>'R1'!G112</f>
        <v>4.4598422024280362</v>
      </c>
      <c r="I77" s="311">
        <f>'R1'!H112</f>
        <v>4.5550115670259919</v>
      </c>
      <c r="J77" s="311">
        <f>'R1'!I112</f>
        <v>4.6609600046299713</v>
      </c>
      <c r="K77" s="311">
        <f>'R1'!J112</f>
        <v>4.6716874900910526</v>
      </c>
      <c r="L77" s="311">
        <f>'R1'!K112</f>
        <v>4.7216336430259052</v>
      </c>
      <c r="M77" s="311">
        <f>'R1'!L112</f>
        <v>4.9374605601559294</v>
      </c>
      <c r="N77" s="311">
        <f>'R1'!M112</f>
        <v>4.9538982184168692</v>
      </c>
      <c r="O77" s="311">
        <f>'R1'!N112</f>
        <v>4.7347799324584905</v>
      </c>
      <c r="P77" s="560">
        <f t="shared" si="17"/>
        <v>4.5050176156118402</v>
      </c>
      <c r="Q77" s="257"/>
      <c r="R77" s="249"/>
      <c r="S77" s="249"/>
      <c r="T77" s="249"/>
      <c r="U77" s="249"/>
      <c r="V77" s="249"/>
      <c r="W77" s="249"/>
      <c r="X77" s="249"/>
      <c r="Y77" s="249"/>
      <c r="Z77" s="249"/>
    </row>
    <row r="78" spans="1:26" ht="12.75" customHeight="1">
      <c r="A78" s="249"/>
      <c r="B78" s="255"/>
      <c r="C78" s="271" t="str">
        <f>'R1'!B20</f>
        <v>Gross profit margin (%)</v>
      </c>
      <c r="D78" s="312">
        <f>'R1'!C20</f>
        <v>5.7964262331693391E-2</v>
      </c>
      <c r="E78" s="312">
        <f>'R1'!D20</f>
        <v>-0.6093869095757356</v>
      </c>
      <c r="F78" s="312">
        <f>'R1'!E20</f>
        <v>0.11044166208312284</v>
      </c>
      <c r="G78" s="312">
        <f>'R1'!F20</f>
        <v>0.1310013898226782</v>
      </c>
      <c r="H78" s="312">
        <f>'R1'!G20</f>
        <v>0.313255898758447</v>
      </c>
      <c r="I78" s="312">
        <f>'R1'!H20</f>
        <v>0.16521704068805951</v>
      </c>
      <c r="J78" s="312">
        <f>'R1'!I20</f>
        <v>0.14290081773035326</v>
      </c>
      <c r="K78" s="312">
        <f>'R1'!J20</f>
        <v>0.40914942502695728</v>
      </c>
      <c r="L78" s="312">
        <f>'R1'!K20</f>
        <v>-8.2662374839670167E-3</v>
      </c>
      <c r="M78" s="312">
        <f>'R1'!L20</f>
        <v>-9.6342270054990534E-2</v>
      </c>
      <c r="N78" s="312">
        <f>'R1'!M20</f>
        <v>0.36259229422468242</v>
      </c>
      <c r="O78" s="312">
        <f>'R1'!N20</f>
        <v>0.52606069020251722</v>
      </c>
      <c r="P78" s="561">
        <f>AVERAGE(D78:O78)</f>
        <v>0.12538233864615148</v>
      </c>
      <c r="Q78" s="257"/>
      <c r="R78" s="249"/>
      <c r="S78" s="249"/>
      <c r="T78" s="249"/>
      <c r="U78" s="249"/>
      <c r="V78" s="249"/>
      <c r="W78" s="249"/>
      <c r="X78" s="249"/>
      <c r="Y78" s="249"/>
      <c r="Z78" s="249"/>
    </row>
    <row r="79" spans="1:26" ht="12.75" customHeight="1">
      <c r="A79" s="249"/>
      <c r="B79" s="255"/>
      <c r="C79" s="256"/>
      <c r="D79" s="259"/>
      <c r="E79" s="259"/>
      <c r="F79" s="259"/>
      <c r="G79" s="259"/>
      <c r="H79" s="259"/>
      <c r="I79" s="259"/>
      <c r="J79" s="259"/>
      <c r="K79" s="259"/>
      <c r="L79" s="259"/>
      <c r="M79" s="259"/>
      <c r="N79" s="259"/>
      <c r="O79" s="259"/>
      <c r="P79" s="562"/>
      <c r="Q79" s="257"/>
      <c r="R79" s="249"/>
      <c r="S79" s="249"/>
      <c r="T79" s="249"/>
      <c r="U79" s="249"/>
      <c r="V79" s="249"/>
      <c r="W79" s="249"/>
      <c r="X79" s="249"/>
      <c r="Y79" s="249"/>
      <c r="Z79" s="249"/>
    </row>
    <row r="80" spans="1:26" ht="12.75" customHeight="1">
      <c r="A80" s="249"/>
      <c r="B80" s="255"/>
      <c r="C80" s="269" t="s">
        <v>160</v>
      </c>
      <c r="D80" s="259"/>
      <c r="E80" s="259"/>
      <c r="F80" s="259"/>
      <c r="G80" s="259"/>
      <c r="H80" s="259"/>
      <c r="I80" s="259"/>
      <c r="J80" s="259"/>
      <c r="K80" s="259"/>
      <c r="L80" s="259"/>
      <c r="M80" s="259"/>
      <c r="N80" s="259"/>
      <c r="O80" s="259"/>
      <c r="P80" s="562"/>
      <c r="Q80" s="257"/>
      <c r="R80" s="249"/>
      <c r="S80" s="249"/>
      <c r="T80" s="249"/>
      <c r="U80" s="249"/>
      <c r="V80" s="249"/>
      <c r="W80" s="249"/>
      <c r="X80" s="249"/>
      <c r="Y80" s="249"/>
      <c r="Z80" s="249"/>
    </row>
    <row r="81" spans="1:26" ht="12.75" customHeight="1">
      <c r="A81" s="249"/>
      <c r="B81" s="255"/>
      <c r="C81" s="256" t="str">
        <f>'R1'!B154</f>
        <v>Share price</v>
      </c>
      <c r="D81" s="311">
        <f>MAX(0,'R1'!C154)</f>
        <v>94.076629986773014</v>
      </c>
      <c r="E81" s="311">
        <f>MAX(0,'R1'!D154)</f>
        <v>56.44597799206381</v>
      </c>
      <c r="F81" s="311">
        <f>MAX(0,'R1'!E154)</f>
        <v>62.500012912159491</v>
      </c>
      <c r="G81" s="311">
        <f>MAX(0,'R1'!F154)</f>
        <v>57.301436377756154</v>
      </c>
      <c r="H81" s="311">
        <f>MAX(0,'R1'!G154)</f>
        <v>34.380861826653693</v>
      </c>
      <c r="I81" s="311">
        <f>MAX(0,'R1'!H154)</f>
        <v>72.816874205246052</v>
      </c>
      <c r="J81" s="311">
        <f>MAX(0,'R1'!I154)</f>
        <v>87.358558038704928</v>
      </c>
      <c r="K81" s="311">
        <f>MAX(0,'R1'!J154)</f>
        <v>110.7058812195385</v>
      </c>
      <c r="L81" s="311">
        <f>MAX(0,'R1'!K154)</f>
        <v>104.48585625275365</v>
      </c>
      <c r="M81" s="311">
        <f>MAX(0,'R1'!L154)</f>
        <v>96.887159541276205</v>
      </c>
      <c r="N81" s="311">
        <f>MAX(0,'R1'!M154)</f>
        <v>117.3514826038992</v>
      </c>
      <c r="O81" s="311">
        <f>MAX(0,'R1'!N154)</f>
        <v>136.78275728159713</v>
      </c>
      <c r="P81" s="563">
        <f t="shared" ref="P81:P85" si="18">AVERAGE(D81:O81)</f>
        <v>85.924457353201817</v>
      </c>
      <c r="Q81" s="257"/>
      <c r="R81" s="249"/>
      <c r="S81" s="249"/>
      <c r="T81" s="249"/>
      <c r="U81" s="249"/>
      <c r="V81" s="249"/>
      <c r="W81" s="249"/>
      <c r="X81" s="249"/>
      <c r="Y81" s="249"/>
      <c r="Z81" s="249"/>
    </row>
    <row r="82" spans="1:26" ht="12.75" customHeight="1">
      <c r="A82" s="249"/>
      <c r="B82" s="255"/>
      <c r="C82" s="256" t="str">
        <f>'R1'!B155</f>
        <v>Market capitalization</v>
      </c>
      <c r="D82" s="311">
        <f>MAX(0,'R1'!C155)</f>
        <v>2679302.4220232954</v>
      </c>
      <c r="E82" s="311">
        <f>MAX(0,'R1'!D155)</f>
        <v>1607581.4532139774</v>
      </c>
      <c r="F82" s="311">
        <f>MAX(0,'R1'!E155)</f>
        <v>1780000.3677383023</v>
      </c>
      <c r="G82" s="311">
        <f>MAX(0,'R1'!F155)</f>
        <v>1631944.9080384953</v>
      </c>
      <c r="H82" s="311">
        <f>MAX(0,'R1'!G155)</f>
        <v>979166.9448230972</v>
      </c>
      <c r="I82" s="311">
        <f>MAX(0,'R1'!H155)</f>
        <v>2073824.5773654075</v>
      </c>
      <c r="J82" s="311">
        <f>MAX(0,'R1'!I155)</f>
        <v>2487971.7329423162</v>
      </c>
      <c r="K82" s="311">
        <f>MAX(0,'R1'!J155)</f>
        <v>3152903.4971324564</v>
      </c>
      <c r="L82" s="311">
        <f>MAX(0,'R1'!K155)</f>
        <v>2975757.1860784241</v>
      </c>
      <c r="M82" s="311">
        <f>MAX(0,'R1'!L155)</f>
        <v>2759346.3037355463</v>
      </c>
      <c r="N82" s="311">
        <f>MAX(0,'R1'!M155)</f>
        <v>3342170.2245590491</v>
      </c>
      <c r="O82" s="311">
        <f>MAX(0,'R1'!N155)</f>
        <v>3895572.9273798862</v>
      </c>
      <c r="P82" s="563">
        <f t="shared" si="18"/>
        <v>2447128.5454191882</v>
      </c>
      <c r="Q82" s="257"/>
      <c r="R82" s="249"/>
      <c r="S82" s="249"/>
      <c r="T82" s="249"/>
      <c r="U82" s="249"/>
      <c r="V82" s="249"/>
      <c r="W82" s="249"/>
      <c r="X82" s="249"/>
      <c r="Y82" s="249"/>
      <c r="Z82" s="249"/>
    </row>
    <row r="83" spans="1:26" ht="12.75" customHeight="1">
      <c r="A83" s="249"/>
      <c r="B83" s="255"/>
      <c r="C83" s="256" t="str">
        <f>'R1'!B165</f>
        <v>Sales forecast error % (missing target)</v>
      </c>
      <c r="D83" s="311">
        <f>'R1'!C165</f>
        <v>100</v>
      </c>
      <c r="E83" s="311">
        <f>'R1'!D165</f>
        <v>100</v>
      </c>
      <c r="F83" s="311">
        <f>'R1'!E165</f>
        <v>6.8697391136871611</v>
      </c>
      <c r="G83" s="311">
        <f>'R1'!F165</f>
        <v>3.0485743817691282</v>
      </c>
      <c r="H83" s="311">
        <f>'R1'!G165</f>
        <v>30.473987244709186</v>
      </c>
      <c r="I83" s="311">
        <f>'R1'!H165</f>
        <v>0.2597219023516556</v>
      </c>
      <c r="J83" s="311">
        <f>'R1'!I165</f>
        <v>246.26665701042873</v>
      </c>
      <c r="K83" s="311">
        <f>'R1'!J165</f>
        <v>4.5194065784490842</v>
      </c>
      <c r="L83" s="311">
        <f>'R1'!K165</f>
        <v>101.21239480742052</v>
      </c>
      <c r="M83" s="311">
        <f>'R1'!L165</f>
        <v>347.05224923162893</v>
      </c>
      <c r="N83" s="311">
        <f>'R1'!M165</f>
        <v>22.438256731059042</v>
      </c>
      <c r="O83" s="311">
        <f>'R1'!N165</f>
        <v>61.767263147269212</v>
      </c>
      <c r="P83" s="563">
        <f t="shared" si="18"/>
        <v>85.325687512397721</v>
      </c>
      <c r="Q83" s="257"/>
      <c r="R83" s="249"/>
      <c r="S83" s="249"/>
      <c r="T83" s="249"/>
      <c r="U83" s="249"/>
      <c r="V83" s="249"/>
      <c r="W83" s="249"/>
      <c r="X83" s="249"/>
      <c r="Y83" s="249"/>
      <c r="Z83" s="249"/>
    </row>
    <row r="84" spans="1:26" ht="12.75" customHeight="1">
      <c r="A84" s="249"/>
      <c r="B84" s="255"/>
      <c r="C84" s="256" t="str">
        <f>'R1'!B166</f>
        <v>Profit forecast error % (missing target)</v>
      </c>
      <c r="D84" s="311">
        <f>'R1'!C166</f>
        <v>100</v>
      </c>
      <c r="E84" s="311">
        <f>'R1'!D166</f>
        <v>100</v>
      </c>
      <c r="F84" s="311">
        <f>'R1'!E166</f>
        <v>861.35426716671759</v>
      </c>
      <c r="G84" s="311">
        <f>'R1'!F166</f>
        <v>51.864033471590467</v>
      </c>
      <c r="H84" s="311">
        <f>'R1'!G166</f>
        <v>34.344575890421751</v>
      </c>
      <c r="I84" s="311">
        <f>'R1'!H166</f>
        <v>2634.2022271288397</v>
      </c>
      <c r="J84" s="311">
        <f>'R1'!I166</f>
        <v>310.0878184087411</v>
      </c>
      <c r="K84" s="311">
        <f>'R1'!J166</f>
        <v>42.283697760328671</v>
      </c>
      <c r="L84" s="311">
        <f>'R1'!K166</f>
        <v>8899.3260384324622</v>
      </c>
      <c r="M84" s="311">
        <f>'R1'!L166</f>
        <v>713.01405277033052</v>
      </c>
      <c r="N84" s="311">
        <f>'R1'!M166</f>
        <v>100</v>
      </c>
      <c r="O84" s="311">
        <f>'R1'!N166</f>
        <v>9.8829293973144132</v>
      </c>
      <c r="P84" s="563">
        <f t="shared" si="18"/>
        <v>1154.6966367022287</v>
      </c>
      <c r="Q84" s="257"/>
      <c r="R84" s="249"/>
      <c r="S84" s="249"/>
      <c r="T84" s="249"/>
      <c r="U84" s="249"/>
      <c r="V84" s="249"/>
      <c r="W84" s="249"/>
      <c r="X84" s="249"/>
      <c r="Y84" s="249"/>
      <c r="Z84" s="249"/>
    </row>
    <row r="85" spans="1:26" ht="12.75" customHeight="1">
      <c r="A85" s="249"/>
      <c r="B85" s="255"/>
      <c r="C85" s="256" t="str">
        <f>'R1'!B11</f>
        <v>Market share %</v>
      </c>
      <c r="D85" s="312">
        <f>'R1'!C11</f>
        <v>0.54518971768293167</v>
      </c>
      <c r="E85" s="312">
        <f>'R1'!D11</f>
        <v>0.74900329177926595</v>
      </c>
      <c r="F85" s="312">
        <f>'R1'!E11</f>
        <v>0.53151820249653836</v>
      </c>
      <c r="G85" s="312">
        <f>'R1'!F11</f>
        <v>0.52432643154965752</v>
      </c>
      <c r="H85" s="312">
        <f>'R1'!G11</f>
        <v>0.24828380806778685</v>
      </c>
      <c r="I85" s="312">
        <f>'R1'!H11</f>
        <v>0.49926856473118564</v>
      </c>
      <c r="J85" s="312">
        <f>'R1'!I11</f>
        <v>0.4845592363840539</v>
      </c>
      <c r="K85" s="312">
        <f>'R1'!J11</f>
        <v>0.28325023541945638</v>
      </c>
      <c r="L85" s="312">
        <f>'R1'!K11</f>
        <v>0.45367644953526681</v>
      </c>
      <c r="M85" s="312">
        <f>'R1'!L11</f>
        <v>0.54079782411604715</v>
      </c>
      <c r="N85" s="312">
        <f>'R1'!M11</f>
        <v>0.44157304023599075</v>
      </c>
      <c r="O85" s="312">
        <f>'R1'!N11</f>
        <v>0.41443491522108661</v>
      </c>
      <c r="P85" s="564">
        <f t="shared" si="18"/>
        <v>0.47632347643493889</v>
      </c>
      <c r="Q85" s="257"/>
      <c r="R85" s="249"/>
      <c r="S85" s="249"/>
      <c r="T85" s="249"/>
      <c r="U85" s="249"/>
      <c r="V85" s="249"/>
      <c r="W85" s="249"/>
      <c r="X85" s="249"/>
      <c r="Y85" s="249"/>
      <c r="Z85" s="249"/>
    </row>
    <row r="86" spans="1:26" ht="12.75" customHeight="1">
      <c r="A86" s="249"/>
      <c r="B86" s="255"/>
      <c r="C86" s="269"/>
      <c r="D86" s="259"/>
      <c r="E86" s="259"/>
      <c r="F86" s="259"/>
      <c r="G86" s="259"/>
      <c r="H86" s="259"/>
      <c r="I86" s="259"/>
      <c r="J86" s="259"/>
      <c r="K86" s="259"/>
      <c r="L86" s="259"/>
      <c r="M86" s="259"/>
      <c r="N86" s="259"/>
      <c r="O86" s="259"/>
      <c r="P86" s="562"/>
      <c r="Q86" s="257"/>
      <c r="R86" s="249"/>
      <c r="S86" s="249"/>
      <c r="T86" s="249"/>
      <c r="U86" s="249"/>
      <c r="V86" s="249"/>
      <c r="W86" s="249"/>
      <c r="X86" s="249"/>
      <c r="Y86" s="249"/>
      <c r="Z86" s="249"/>
    </row>
    <row r="87" spans="1:26" ht="12.75" customHeight="1">
      <c r="A87" s="249"/>
      <c r="B87" s="255"/>
      <c r="C87" s="249"/>
      <c r="D87" s="259"/>
      <c r="E87" s="259"/>
      <c r="F87" s="259"/>
      <c r="G87" s="259"/>
      <c r="H87" s="259"/>
      <c r="I87" s="259"/>
      <c r="J87" s="259"/>
      <c r="K87" s="259"/>
      <c r="L87" s="259"/>
      <c r="M87" s="259"/>
      <c r="N87" s="259"/>
      <c r="O87" s="259"/>
      <c r="P87" s="565"/>
      <c r="Q87" s="257"/>
      <c r="R87" s="249"/>
      <c r="S87" s="249"/>
      <c r="T87" s="249"/>
      <c r="U87" s="249"/>
      <c r="V87" s="249"/>
      <c r="W87" s="249"/>
      <c r="X87" s="249"/>
      <c r="Y87" s="249"/>
      <c r="Z87" s="249"/>
    </row>
    <row r="88" spans="1:26" ht="12.75" customHeight="1">
      <c r="A88" s="249"/>
      <c r="B88" s="255"/>
      <c r="C88" s="273" t="str">
        <f>'R1'!B163</f>
        <v>GDP growth %</v>
      </c>
      <c r="D88" s="259">
        <f>'R1'!C163</f>
        <v>-3</v>
      </c>
      <c r="E88" s="259">
        <f>'R1'!D163</f>
        <v>-1</v>
      </c>
      <c r="F88" s="259">
        <f>'R1'!E163</f>
        <v>0</v>
      </c>
      <c r="G88" s="259">
        <f>'R1'!F163</f>
        <v>1</v>
      </c>
      <c r="H88" s="259">
        <f>'R1'!G163</f>
        <v>2</v>
      </c>
      <c r="I88" s="259">
        <f>'R1'!H163</f>
        <v>2</v>
      </c>
      <c r="J88" s="259">
        <f>'R1'!I163</f>
        <v>0</v>
      </c>
      <c r="K88" s="259">
        <f>'R1'!J163</f>
        <v>3</v>
      </c>
      <c r="L88" s="259">
        <f>'R1'!K163</f>
        <v>4</v>
      </c>
      <c r="M88" s="259">
        <f>'R1'!L163</f>
        <v>5</v>
      </c>
      <c r="N88" s="259">
        <f>'R1'!M163</f>
        <v>4</v>
      </c>
      <c r="O88" s="259">
        <f>'R1'!N163</f>
        <v>-5</v>
      </c>
      <c r="P88" s="563"/>
      <c r="Q88" s="257"/>
      <c r="R88" s="249"/>
      <c r="S88" s="249"/>
      <c r="T88" s="249"/>
      <c r="U88" s="249"/>
      <c r="V88" s="249"/>
      <c r="W88" s="249"/>
      <c r="X88" s="249"/>
      <c r="Y88" s="249"/>
      <c r="Z88" s="249"/>
    </row>
    <row r="89" spans="1:26" s="349" customFormat="1" ht="12.75" customHeight="1">
      <c r="A89" s="357"/>
      <c r="B89" s="358"/>
      <c r="C89" s="357"/>
      <c r="D89" s="353"/>
      <c r="E89" s="353"/>
      <c r="F89" s="353"/>
      <c r="G89" s="353"/>
      <c r="H89" s="353"/>
      <c r="I89" s="353"/>
      <c r="J89" s="353"/>
      <c r="K89" s="353"/>
      <c r="L89" s="353"/>
      <c r="M89" s="353"/>
      <c r="N89" s="353"/>
      <c r="O89" s="353"/>
      <c r="P89" s="566"/>
      <c r="Q89" s="359"/>
      <c r="R89" s="357"/>
      <c r="S89" s="357"/>
      <c r="T89" s="357"/>
      <c r="U89" s="357"/>
      <c r="V89" s="357"/>
      <c r="W89" s="357"/>
      <c r="X89" s="357"/>
      <c r="Y89" s="357"/>
      <c r="Z89" s="357"/>
    </row>
    <row r="90" spans="1:26" ht="12.75" customHeight="1">
      <c r="A90" s="249"/>
      <c r="B90" s="255"/>
      <c r="C90" s="267" t="s">
        <v>166</v>
      </c>
      <c r="D90" s="259" t="s">
        <v>451</v>
      </c>
      <c r="E90" s="259" t="s">
        <v>452</v>
      </c>
      <c r="F90" s="259" t="s">
        <v>453</v>
      </c>
      <c r="G90" s="259" t="s">
        <v>454</v>
      </c>
      <c r="H90" s="259" t="s">
        <v>455</v>
      </c>
      <c r="I90" s="259" t="s">
        <v>456</v>
      </c>
      <c r="J90" s="259" t="s">
        <v>457</v>
      </c>
      <c r="K90" s="259" t="s">
        <v>458</v>
      </c>
      <c r="L90" s="259" t="s">
        <v>459</v>
      </c>
      <c r="M90" s="259" t="s">
        <v>460</v>
      </c>
      <c r="N90" s="259" t="s">
        <v>461</v>
      </c>
      <c r="O90" s="259" t="s">
        <v>462</v>
      </c>
      <c r="P90" s="551" t="s">
        <v>412</v>
      </c>
      <c r="Q90" s="257"/>
      <c r="R90" s="249"/>
      <c r="S90" s="249"/>
      <c r="T90" s="249"/>
      <c r="U90" s="249"/>
      <c r="V90" s="249"/>
      <c r="W90" s="249"/>
      <c r="X90" s="249"/>
      <c r="Y90" s="249"/>
      <c r="Z90" s="249"/>
    </row>
    <row r="91" spans="1:26" ht="12.75" customHeight="1">
      <c r="A91" s="249"/>
      <c r="B91" s="255"/>
      <c r="C91" s="269" t="s">
        <v>167</v>
      </c>
      <c r="D91" s="259"/>
      <c r="E91" s="259"/>
      <c r="F91" s="259"/>
      <c r="G91" s="259"/>
      <c r="H91" s="259"/>
      <c r="I91" s="259"/>
      <c r="J91" s="259"/>
      <c r="K91" s="259"/>
      <c r="L91" s="259"/>
      <c r="M91" s="259"/>
      <c r="N91" s="259"/>
      <c r="O91" s="259"/>
      <c r="P91" s="551"/>
      <c r="Q91" s="257"/>
      <c r="R91" s="249"/>
      <c r="S91" s="249"/>
      <c r="T91" s="249"/>
      <c r="U91" s="249"/>
      <c r="V91" s="249"/>
      <c r="W91" s="249"/>
      <c r="X91" s="249"/>
      <c r="Y91" s="249"/>
      <c r="Z91" s="249"/>
    </row>
    <row r="92" spans="1:26" ht="12.75" customHeight="1">
      <c r="A92" s="249"/>
      <c r="B92" s="255"/>
      <c r="C92" s="256" t="s">
        <v>168</v>
      </c>
      <c r="D92" s="311">
        <f>'R1'!C31</f>
        <v>0</v>
      </c>
      <c r="E92" s="311">
        <f>'R1'!D31</f>
        <v>0</v>
      </c>
      <c r="F92" s="311">
        <f>'R1'!E31</f>
        <v>0</v>
      </c>
      <c r="G92" s="311">
        <f>'R1'!F31</f>
        <v>0</v>
      </c>
      <c r="H92" s="311">
        <f>'R1'!G31</f>
        <v>3</v>
      </c>
      <c r="I92" s="311">
        <f>'R1'!H31</f>
        <v>0</v>
      </c>
      <c r="J92" s="311">
        <f>'R1'!I31</f>
        <v>0</v>
      </c>
      <c r="K92" s="311">
        <f>'R1'!J31</f>
        <v>0</v>
      </c>
      <c r="L92" s="311">
        <f>'R1'!K31</f>
        <v>0</v>
      </c>
      <c r="M92" s="311">
        <f>'R1'!L31</f>
        <v>2</v>
      </c>
      <c r="N92" s="311">
        <f>'R1'!M31</f>
        <v>0</v>
      </c>
      <c r="O92" s="311">
        <f>'R1'!N31</f>
        <v>2</v>
      </c>
      <c r="P92" s="563">
        <f>SUM(D92:O92)</f>
        <v>7</v>
      </c>
      <c r="Q92" s="257"/>
      <c r="R92" s="249"/>
      <c r="S92" s="249"/>
      <c r="T92" s="249"/>
      <c r="U92" s="249"/>
      <c r="V92" s="249"/>
      <c r="W92" s="249"/>
      <c r="X92" s="249"/>
      <c r="Y92" s="249"/>
      <c r="Z92" s="249"/>
    </row>
    <row r="93" spans="1:26" ht="12.75" customHeight="1">
      <c r="A93" s="249"/>
      <c r="B93" s="255"/>
      <c r="C93" s="256" t="s">
        <v>169</v>
      </c>
      <c r="D93" s="311">
        <f>'R1'!C32</f>
        <v>0</v>
      </c>
      <c r="E93" s="311">
        <f>'R1'!D32</f>
        <v>0</v>
      </c>
      <c r="F93" s="311">
        <f>'R1'!E32</f>
        <v>0</v>
      </c>
      <c r="G93" s="311">
        <f>'R1'!F32</f>
        <v>0</v>
      </c>
      <c r="H93" s="311">
        <f>'R1'!G32</f>
        <v>0</v>
      </c>
      <c r="I93" s="311">
        <f>'R1'!H32</f>
        <v>0</v>
      </c>
      <c r="J93" s="311">
        <f>'R1'!I32</f>
        <v>0</v>
      </c>
      <c r="K93" s="311">
        <f>'R1'!J32</f>
        <v>3</v>
      </c>
      <c r="L93" s="311">
        <f>'R1'!K32</f>
        <v>0</v>
      </c>
      <c r="M93" s="311">
        <f>'R1'!L32</f>
        <v>0</v>
      </c>
      <c r="N93" s="311">
        <f>'R1'!M32</f>
        <v>0</v>
      </c>
      <c r="O93" s="311">
        <f>'R1'!N32</f>
        <v>0</v>
      </c>
      <c r="P93" s="563">
        <f t="shared" ref="P93:P102" si="19">SUM(D93:O93)</f>
        <v>3</v>
      </c>
      <c r="Q93" s="257"/>
      <c r="R93" s="249"/>
      <c r="S93" s="249"/>
      <c r="T93" s="249"/>
      <c r="U93" s="249"/>
      <c r="V93" s="249"/>
      <c r="W93" s="249"/>
      <c r="X93" s="249"/>
      <c r="Y93" s="249"/>
      <c r="Z93" s="249"/>
    </row>
    <row r="94" spans="1:26" ht="12.75" customHeight="1">
      <c r="A94" s="249"/>
      <c r="B94" s="255"/>
      <c r="C94" s="269" t="s">
        <v>170</v>
      </c>
      <c r="D94" s="311">
        <f>'R1'!C52</f>
        <v>9.3999999999999986</v>
      </c>
      <c r="E94" s="311">
        <f>'R1'!D52</f>
        <v>8.8359999999999985</v>
      </c>
      <c r="F94" s="311">
        <f>'R1'!E52</f>
        <v>8.3058399999999981</v>
      </c>
      <c r="G94" s="311">
        <f>'R1'!F52</f>
        <v>7.8074895999999976</v>
      </c>
      <c r="H94" s="311">
        <f>'R1'!G52</f>
        <v>10.573264911999997</v>
      </c>
      <c r="I94" s="311">
        <f>'R1'!H52</f>
        <v>9.9388690172799965</v>
      </c>
      <c r="J94" s="311">
        <f>'R1'!I52</f>
        <v>9.3425368762431962</v>
      </c>
      <c r="K94" s="311">
        <f>'R1'!J52</f>
        <v>5.7819846636686041</v>
      </c>
      <c r="L94" s="311">
        <f>'R1'!K52</f>
        <v>5.4350655838484876</v>
      </c>
      <c r="M94" s="311">
        <f>'R1'!L52</f>
        <v>7.2720136163330329</v>
      </c>
      <c r="N94" s="311">
        <f>'R1'!M52</f>
        <v>6.8356927993530503</v>
      </c>
      <c r="O94" s="311">
        <f>'R1'!N52</f>
        <v>8.6306220153724595</v>
      </c>
      <c r="P94" s="563">
        <f t="shared" si="19"/>
        <v>98.159379084098816</v>
      </c>
      <c r="Q94" s="257"/>
      <c r="R94" s="249"/>
      <c r="S94" s="249"/>
      <c r="T94" s="249"/>
      <c r="U94" s="249"/>
      <c r="V94" s="249"/>
      <c r="W94" s="249"/>
      <c r="X94" s="249"/>
      <c r="Y94" s="249"/>
      <c r="Z94" s="249"/>
    </row>
    <row r="95" spans="1:26" ht="12.75" customHeight="1">
      <c r="A95" s="249"/>
      <c r="B95" s="255"/>
      <c r="C95" s="256"/>
      <c r="D95" s="259"/>
      <c r="E95" s="259"/>
      <c r="F95" s="259"/>
      <c r="G95" s="259"/>
      <c r="H95" s="259"/>
      <c r="I95" s="259"/>
      <c r="J95" s="259"/>
      <c r="K95" s="259"/>
      <c r="L95" s="259"/>
      <c r="M95" s="259"/>
      <c r="N95" s="259"/>
      <c r="O95" s="259"/>
      <c r="P95" s="563">
        <f t="shared" si="19"/>
        <v>0</v>
      </c>
      <c r="Q95" s="257"/>
      <c r="R95" s="249"/>
      <c r="S95" s="249"/>
      <c r="T95" s="249"/>
      <c r="U95" s="249"/>
      <c r="V95" s="249"/>
      <c r="W95" s="249"/>
      <c r="X95" s="249"/>
      <c r="Y95" s="249"/>
      <c r="Z95" s="249"/>
    </row>
    <row r="96" spans="1:26" ht="12.75" customHeight="1">
      <c r="A96" s="249"/>
      <c r="B96" s="255"/>
      <c r="C96" s="269" t="s">
        <v>171</v>
      </c>
      <c r="D96" s="259"/>
      <c r="E96" s="259"/>
      <c r="F96" s="259"/>
      <c r="G96" s="259"/>
      <c r="H96" s="259"/>
      <c r="I96" s="259"/>
      <c r="J96" s="259"/>
      <c r="K96" s="259"/>
      <c r="L96" s="259"/>
      <c r="M96" s="259"/>
      <c r="N96" s="259"/>
      <c r="O96" s="259"/>
      <c r="P96" s="563">
        <f t="shared" si="19"/>
        <v>0</v>
      </c>
      <c r="Q96" s="257"/>
      <c r="R96" s="249"/>
      <c r="S96" s="249"/>
      <c r="T96" s="249"/>
      <c r="U96" s="249"/>
      <c r="V96" s="249"/>
      <c r="W96" s="249"/>
      <c r="X96" s="249"/>
      <c r="Y96" s="249"/>
      <c r="Z96" s="249"/>
    </row>
    <row r="97" spans="1:26" ht="12.75" customHeight="1">
      <c r="A97" s="249"/>
      <c r="B97" s="255"/>
      <c r="C97" s="272" t="str">
        <f>'R1'!B51</f>
        <v>Hiring and dismissal cost</v>
      </c>
      <c r="D97" s="259">
        <f>'R1'!C51</f>
        <v>0</v>
      </c>
      <c r="E97" s="259">
        <f>'R1'!D51</f>
        <v>0</v>
      </c>
      <c r="F97" s="259">
        <f>'R1'!E51</f>
        <v>0</v>
      </c>
      <c r="G97" s="259">
        <f>'R1'!F51</f>
        <v>0</v>
      </c>
      <c r="H97" s="259">
        <f>'R1'!G51</f>
        <v>6000</v>
      </c>
      <c r="I97" s="259">
        <f>'R1'!H51</f>
        <v>0</v>
      </c>
      <c r="J97" s="259">
        <f>'R1'!I51</f>
        <v>0</v>
      </c>
      <c r="K97" s="259">
        <f>'R1'!J51</f>
        <v>12000</v>
      </c>
      <c r="L97" s="259">
        <f>'R1'!K51</f>
        <v>0</v>
      </c>
      <c r="M97" s="259">
        <f>'R1'!L51</f>
        <v>4000</v>
      </c>
      <c r="N97" s="259">
        <f>'R1'!M51</f>
        <v>0</v>
      </c>
      <c r="O97" s="259">
        <f>'R1'!N51</f>
        <v>4000</v>
      </c>
      <c r="P97" s="563">
        <f t="shared" si="19"/>
        <v>26000</v>
      </c>
      <c r="Q97" s="257"/>
      <c r="R97" s="249"/>
      <c r="S97" s="249"/>
      <c r="T97" s="249"/>
      <c r="U97" s="249"/>
      <c r="V97" s="249"/>
      <c r="W97" s="249"/>
      <c r="X97" s="249"/>
      <c r="Y97" s="249"/>
      <c r="Z97" s="249"/>
    </row>
    <row r="98" spans="1:26" ht="12.75" customHeight="1">
      <c r="A98" s="249"/>
      <c r="B98" s="255"/>
      <c r="C98" s="272" t="str">
        <f>'R1'!B53</f>
        <v>Worker wages</v>
      </c>
      <c r="D98" s="259">
        <f>'R1'!C53</f>
        <v>18799.999999999996</v>
      </c>
      <c r="E98" s="259">
        <f>'R1'!D53</f>
        <v>17671.999999999996</v>
      </c>
      <c r="F98" s="259">
        <f>'R1'!E53</f>
        <v>16611.679999999997</v>
      </c>
      <c r="G98" s="259">
        <f>'R1'!F53</f>
        <v>15614.979199999994</v>
      </c>
      <c r="H98" s="259">
        <f>'R1'!G53</f>
        <v>21146.529823999994</v>
      </c>
      <c r="I98" s="259">
        <f>'R1'!H53</f>
        <v>19877.738034559992</v>
      </c>
      <c r="J98" s="259">
        <f>'R1'!I53</f>
        <v>18685.073752486391</v>
      </c>
      <c r="K98" s="259">
        <f>'R1'!J53</f>
        <v>11563.969327337209</v>
      </c>
      <c r="L98" s="259">
        <f>'R1'!K53</f>
        <v>10870.131167696974</v>
      </c>
      <c r="M98" s="259">
        <f>'R1'!L53</f>
        <v>14544.027232666065</v>
      </c>
      <c r="N98" s="259">
        <f>'R1'!M53</f>
        <v>13671.3855987061</v>
      </c>
      <c r="O98" s="259">
        <f>'R1'!N53</f>
        <v>17261.244030744918</v>
      </c>
      <c r="P98" s="563">
        <f t="shared" si="19"/>
        <v>196318.75816819764</v>
      </c>
      <c r="Q98" s="257"/>
      <c r="R98" s="249"/>
      <c r="S98" s="249"/>
      <c r="T98" s="249"/>
      <c r="U98" s="249"/>
      <c r="V98" s="249"/>
      <c r="W98" s="249"/>
      <c r="X98" s="249"/>
      <c r="Y98" s="249"/>
      <c r="Z98" s="249"/>
    </row>
    <row r="99" spans="1:26" ht="12.75" customHeight="1">
      <c r="A99" s="249"/>
      <c r="B99" s="255"/>
      <c r="C99" s="272" t="str">
        <f>'R1'!B54</f>
        <v>Sales and administrative wages</v>
      </c>
      <c r="D99" s="259">
        <f>'R1'!C54</f>
        <v>3759.9999999999995</v>
      </c>
      <c r="E99" s="259">
        <f>'R1'!D54</f>
        <v>3534.3999999999996</v>
      </c>
      <c r="F99" s="259">
        <f>'R1'!E54</f>
        <v>3322.3359999999993</v>
      </c>
      <c r="G99" s="259">
        <f>'R1'!F54</f>
        <v>3122.9958399999991</v>
      </c>
      <c r="H99" s="259">
        <f>'R1'!G54</f>
        <v>4229.3059647999989</v>
      </c>
      <c r="I99" s="259">
        <f>'R1'!H54</f>
        <v>3975.5476069119986</v>
      </c>
      <c r="J99" s="259">
        <f>'R1'!I54</f>
        <v>3737.0147504972783</v>
      </c>
      <c r="K99" s="259">
        <f>'R1'!J54</f>
        <v>2312.7938654674417</v>
      </c>
      <c r="L99" s="259">
        <f>'R1'!K54</f>
        <v>2174.026233539395</v>
      </c>
      <c r="M99" s="259">
        <f>'R1'!L54</f>
        <v>2908.8054465332134</v>
      </c>
      <c r="N99" s="259">
        <f>'R1'!M54</f>
        <v>2734.2771197412203</v>
      </c>
      <c r="O99" s="259">
        <f>'R1'!N54</f>
        <v>3452.2488061489839</v>
      </c>
      <c r="P99" s="563">
        <f t="shared" si="19"/>
        <v>39263.751633639535</v>
      </c>
      <c r="Q99" s="257"/>
      <c r="R99" s="249"/>
      <c r="S99" s="249"/>
      <c r="T99" s="249"/>
      <c r="U99" s="249"/>
      <c r="V99" s="249"/>
      <c r="W99" s="249"/>
      <c r="X99" s="249"/>
      <c r="Y99" s="249"/>
      <c r="Z99" s="249"/>
    </row>
    <row r="100" spans="1:26" ht="12.75" customHeight="1">
      <c r="A100" s="249"/>
      <c r="B100" s="255"/>
      <c r="C100" s="256"/>
      <c r="D100" s="259"/>
      <c r="E100" s="259"/>
      <c r="F100" s="259"/>
      <c r="G100" s="259"/>
      <c r="H100" s="259"/>
      <c r="I100" s="259"/>
      <c r="J100" s="259"/>
      <c r="K100" s="259"/>
      <c r="L100" s="259"/>
      <c r="M100" s="259"/>
      <c r="N100" s="259"/>
      <c r="O100" s="259"/>
      <c r="P100" s="563">
        <f t="shared" si="19"/>
        <v>0</v>
      </c>
      <c r="Q100" s="257"/>
      <c r="R100" s="249"/>
      <c r="S100" s="249"/>
      <c r="T100" s="249"/>
      <c r="U100" s="249"/>
      <c r="V100" s="249"/>
      <c r="W100" s="249"/>
      <c r="X100" s="249"/>
      <c r="Y100" s="249"/>
      <c r="Z100" s="249"/>
    </row>
    <row r="101" spans="1:26" ht="12.75" customHeight="1">
      <c r="A101" s="249"/>
      <c r="B101" s="255"/>
      <c r="C101" s="269" t="s">
        <v>175</v>
      </c>
      <c r="D101" s="259"/>
      <c r="E101" s="259"/>
      <c r="F101" s="259"/>
      <c r="G101" s="259"/>
      <c r="H101" s="259"/>
      <c r="I101" s="259"/>
      <c r="J101" s="259"/>
      <c r="K101" s="259"/>
      <c r="L101" s="259"/>
      <c r="M101" s="259"/>
      <c r="N101" s="259"/>
      <c r="O101" s="259"/>
      <c r="P101" s="563">
        <f t="shared" si="19"/>
        <v>0</v>
      </c>
      <c r="Q101" s="257"/>
      <c r="R101" s="249"/>
      <c r="S101" s="249"/>
      <c r="T101" s="249"/>
      <c r="U101" s="249"/>
      <c r="V101" s="249"/>
      <c r="W101" s="249"/>
      <c r="X101" s="249"/>
      <c r="Y101" s="249"/>
      <c r="Z101" s="249"/>
    </row>
    <row r="102" spans="1:26" ht="12.75" customHeight="1">
      <c r="A102" s="249"/>
      <c r="B102" s="255"/>
      <c r="C102" s="256" t="str">
        <f>'R1'!B36</f>
        <v>Training expense $</v>
      </c>
      <c r="D102" s="259">
        <f>'R1'!C36</f>
        <v>0</v>
      </c>
      <c r="E102" s="259">
        <f>'R1'!D36</f>
        <v>0</v>
      </c>
      <c r="F102" s="259">
        <f>'R1'!E36</f>
        <v>0</v>
      </c>
      <c r="G102" s="259">
        <f>'R1'!F36</f>
        <v>0</v>
      </c>
      <c r="H102" s="259">
        <f>'R1'!G36</f>
        <v>6000</v>
      </c>
      <c r="I102" s="259">
        <f>'R1'!H36</f>
        <v>0</v>
      </c>
      <c r="J102" s="259">
        <f>'R1'!I36</f>
        <v>0</v>
      </c>
      <c r="K102" s="259">
        <f>'R1'!J36</f>
        <v>0</v>
      </c>
      <c r="L102" s="259">
        <f>'R1'!K36</f>
        <v>0</v>
      </c>
      <c r="M102" s="259">
        <f>'R1'!L36</f>
        <v>4000</v>
      </c>
      <c r="N102" s="259">
        <f>'R1'!M36</f>
        <v>0</v>
      </c>
      <c r="O102" s="259">
        <f>'R1'!N36</f>
        <v>4000</v>
      </c>
      <c r="P102" s="563">
        <f t="shared" si="19"/>
        <v>14000</v>
      </c>
      <c r="Q102" s="257"/>
      <c r="R102" s="249"/>
      <c r="S102" s="249"/>
      <c r="T102" s="249"/>
      <c r="U102" s="249"/>
      <c r="V102" s="249"/>
      <c r="W102" s="249"/>
      <c r="X102" s="249"/>
      <c r="Y102" s="249"/>
      <c r="Z102" s="249"/>
    </row>
    <row r="103" spans="1:26" ht="12.75" customHeight="1">
      <c r="A103" s="249"/>
      <c r="B103" s="255"/>
      <c r="C103" s="256" t="str">
        <f>'R1'!B158</f>
        <v>Max. productivity in hourly production per worker</v>
      </c>
      <c r="D103" s="259">
        <f>'R1'!C158</f>
        <v>9.9</v>
      </c>
      <c r="E103" s="259">
        <f>'R1'!D158</f>
        <v>9.8010000000000002</v>
      </c>
      <c r="F103" s="259">
        <f>'R1'!E158</f>
        <v>9.7029899999999998</v>
      </c>
      <c r="G103" s="259">
        <f>'R1'!F158</f>
        <v>9.605960099999999</v>
      </c>
      <c r="H103" s="259">
        <f>'R1'!G158</f>
        <v>11.189900498999998</v>
      </c>
      <c r="I103" s="259">
        <f>'R1'!H158</f>
        <v>11.078001494009998</v>
      </c>
      <c r="J103" s="259">
        <f>'R1'!I158</f>
        <v>10.967221479069897</v>
      </c>
      <c r="K103" s="259">
        <f>'R1'!J158</f>
        <v>10.857549264279198</v>
      </c>
      <c r="L103" s="259">
        <f>'R1'!K158</f>
        <v>10.748973771636406</v>
      </c>
      <c r="M103" s="259">
        <f>'R1'!L158</f>
        <v>10.641484033920042</v>
      </c>
      <c r="N103" s="259">
        <f>'R1'!M158</f>
        <v>10.535069193580842</v>
      </c>
      <c r="O103" s="259">
        <f>'R1'!N158</f>
        <v>12.829718501645035</v>
      </c>
      <c r="P103" s="563">
        <f t="shared" ref="P103:P104" si="20">AVERAGE(D103:O103)</f>
        <v>10.654822361428449</v>
      </c>
      <c r="Q103" s="257"/>
      <c r="R103" s="249"/>
      <c r="S103" s="249"/>
      <c r="T103" s="249"/>
      <c r="U103" s="249"/>
      <c r="V103" s="249"/>
      <c r="W103" s="249"/>
      <c r="X103" s="249"/>
      <c r="Y103" s="249"/>
      <c r="Z103" s="249"/>
    </row>
    <row r="104" spans="1:26" ht="12.75" customHeight="1">
      <c r="A104" s="249"/>
      <c r="B104" s="255"/>
      <c r="C104" s="269" t="str">
        <f>'R1'!B161</f>
        <v>Capacity utilization %</v>
      </c>
      <c r="D104" s="315">
        <f>MAX(0,MIN(100,'R1'!C161))</f>
        <v>30.896336730686365</v>
      </c>
      <c r="E104" s="315">
        <f>MAX(0,MIN(100,'R1'!D161))</f>
        <v>7.2853979556686248</v>
      </c>
      <c r="F104" s="315">
        <f>MAX(0,MIN(100,'R1'!E161))</f>
        <v>34.489672143815682</v>
      </c>
      <c r="G104" s="315">
        <f>MAX(0,MIN(100,'R1'!F161))</f>
        <v>36.240693466204881</v>
      </c>
      <c r="H104" s="315">
        <f>MAX(0,MIN(100,'R1'!G161))</f>
        <v>9.7986505775876083</v>
      </c>
      <c r="I104" s="315">
        <f>MAX(0,MIN(100,'R1'!H161))</f>
        <v>24.263307811363987</v>
      </c>
      <c r="J104" s="315">
        <f>MAX(0,MIN(100,'R1'!I161))</f>
        <v>24.064747912930724</v>
      </c>
      <c r="K104" s="315">
        <f>MAX(0,MIN(100,'R1'!J161))</f>
        <v>27.414614033376402</v>
      </c>
      <c r="L104" s="315">
        <f>MAX(0,MIN(100,'R1'!K161))</f>
        <v>27.07818189370597</v>
      </c>
      <c r="M104" s="315">
        <f>MAX(0,MIN(100,'R1'!L161))</f>
        <v>33.035187913419755</v>
      </c>
      <c r="N104" s="315">
        <f>MAX(0,MIN(100,'R1'!M161))</f>
        <v>52.956666774848209</v>
      </c>
      <c r="O104" s="315">
        <f>MAX(0,MIN(100,'R1'!N161))</f>
        <v>38.515050738636496</v>
      </c>
      <c r="P104" s="563">
        <f t="shared" si="20"/>
        <v>28.836542329353723</v>
      </c>
      <c r="Q104" s="257"/>
      <c r="R104" s="249"/>
      <c r="S104" s="249"/>
      <c r="T104" s="249"/>
      <c r="U104" s="249"/>
      <c r="V104" s="249"/>
      <c r="W104" s="249"/>
      <c r="X104" s="249"/>
      <c r="Y104" s="249"/>
      <c r="Z104" s="249"/>
    </row>
    <row r="105" spans="1:26" ht="12.75" customHeight="1">
      <c r="A105" s="249"/>
      <c r="B105" s="255"/>
      <c r="C105" s="249"/>
      <c r="D105" s="259"/>
      <c r="E105" s="259"/>
      <c r="F105" s="259"/>
      <c r="G105" s="259"/>
      <c r="H105" s="259"/>
      <c r="I105" s="259"/>
      <c r="J105" s="259"/>
      <c r="K105" s="259"/>
      <c r="L105" s="259"/>
      <c r="M105" s="259"/>
      <c r="N105" s="259"/>
      <c r="O105" s="259"/>
      <c r="P105" s="565"/>
      <c r="Q105" s="257"/>
      <c r="R105" s="249"/>
      <c r="S105" s="249"/>
      <c r="T105" s="249"/>
      <c r="U105" s="249"/>
      <c r="V105" s="249"/>
      <c r="W105" s="249"/>
      <c r="X105" s="249"/>
      <c r="Y105" s="249"/>
      <c r="Z105" s="249"/>
    </row>
    <row r="106" spans="1:26" ht="12.75" customHeight="1">
      <c r="A106" s="249"/>
      <c r="B106" s="255"/>
      <c r="C106" s="425" t="s">
        <v>176</v>
      </c>
      <c r="D106" s="311">
        <f>'R1'!C97</f>
        <v>2256.3930418044747</v>
      </c>
      <c r="E106" s="311">
        <f>'R1'!D97</f>
        <v>0</v>
      </c>
      <c r="F106" s="311">
        <f>'R1'!E97</f>
        <v>6587.5039163910496</v>
      </c>
      <c r="G106" s="311">
        <f>'R1'!F97</f>
        <v>8278.9517126528899</v>
      </c>
      <c r="H106" s="311">
        <f>'R1'!G97</f>
        <v>14878.159291152349</v>
      </c>
      <c r="I106" s="311">
        <f>'R1'!H97</f>
        <v>11713.306968384262</v>
      </c>
      <c r="J106" s="311">
        <f>'R1'!I97</f>
        <v>9702.3730561882749</v>
      </c>
      <c r="K106" s="311">
        <f>'R1'!J97</f>
        <v>37670.513800031695</v>
      </c>
      <c r="L106" s="311">
        <f>'R1'!K97</f>
        <v>0</v>
      </c>
      <c r="M106" s="311">
        <f>'R1'!L97</f>
        <v>0</v>
      </c>
      <c r="N106" s="311">
        <f>'R1'!M97</f>
        <v>58769.01936703697</v>
      </c>
      <c r="O106" s="311">
        <f>'R1'!N97</f>
        <v>113419.13281960813</v>
      </c>
      <c r="P106" s="563">
        <f t="shared" ref="P106" si="21">AVERAGE(D106:O106)</f>
        <v>21939.612831104172</v>
      </c>
      <c r="Q106" s="257"/>
      <c r="R106" s="249"/>
      <c r="S106" s="249"/>
      <c r="T106" s="249"/>
      <c r="U106" s="249"/>
      <c r="V106" s="249"/>
      <c r="W106" s="249"/>
      <c r="X106" s="249"/>
      <c r="Y106" s="249"/>
      <c r="Z106" s="249"/>
    </row>
    <row r="107" spans="1:26" ht="18.75" customHeight="1">
      <c r="A107" s="249"/>
      <c r="B107" s="255"/>
      <c r="C107" s="267"/>
      <c r="D107" s="311"/>
      <c r="E107" s="311"/>
      <c r="F107" s="311"/>
      <c r="G107" s="311"/>
      <c r="H107" s="311"/>
      <c r="I107" s="311"/>
      <c r="J107" s="311"/>
      <c r="K107" s="311"/>
      <c r="L107" s="311"/>
      <c r="M107" s="311"/>
      <c r="N107" s="311"/>
      <c r="O107" s="311"/>
      <c r="P107" s="565"/>
      <c r="Q107" s="257"/>
      <c r="R107" s="249"/>
      <c r="S107" s="249"/>
      <c r="T107" s="249"/>
      <c r="U107" s="249"/>
      <c r="V107" s="249"/>
      <c r="W107" s="249"/>
      <c r="X107" s="249"/>
      <c r="Y107" s="249"/>
      <c r="Z107" s="249"/>
    </row>
    <row r="108" spans="1:26" ht="20.25" customHeight="1">
      <c r="A108" s="249"/>
      <c r="B108" s="255"/>
      <c r="C108" s="267" t="s">
        <v>177</v>
      </c>
      <c r="D108" s="311" t="s">
        <v>451</v>
      </c>
      <c r="E108" s="311" t="s">
        <v>452</v>
      </c>
      <c r="F108" s="311" t="s">
        <v>453</v>
      </c>
      <c r="G108" s="311" t="s">
        <v>454</v>
      </c>
      <c r="H108" s="311" t="s">
        <v>455</v>
      </c>
      <c r="I108" s="311" t="s">
        <v>456</v>
      </c>
      <c r="J108" s="311" t="s">
        <v>457</v>
      </c>
      <c r="K108" s="311" t="s">
        <v>458</v>
      </c>
      <c r="L108" s="311" t="s">
        <v>459</v>
      </c>
      <c r="M108" s="311" t="s">
        <v>460</v>
      </c>
      <c r="N108" s="311" t="s">
        <v>461</v>
      </c>
      <c r="O108" s="311" t="s">
        <v>462</v>
      </c>
      <c r="P108" s="551"/>
      <c r="Q108" s="257"/>
      <c r="R108" s="249"/>
      <c r="S108" s="249"/>
      <c r="T108" s="249"/>
      <c r="U108" s="249"/>
      <c r="V108" s="249"/>
      <c r="W108" s="249"/>
      <c r="X108" s="249"/>
      <c r="Y108" s="249"/>
      <c r="Z108" s="249"/>
    </row>
    <row r="109" spans="1:26" ht="12.75" customHeight="1">
      <c r="A109" s="249"/>
      <c r="B109" s="255"/>
      <c r="C109" s="269" t="s">
        <v>178</v>
      </c>
      <c r="D109" s="311"/>
      <c r="E109" s="311"/>
      <c r="F109" s="311"/>
      <c r="G109" s="311"/>
      <c r="H109" s="311"/>
      <c r="I109" s="311"/>
      <c r="J109" s="311"/>
      <c r="K109" s="311"/>
      <c r="L109" s="311"/>
      <c r="M109" s="311"/>
      <c r="N109" s="311"/>
      <c r="O109" s="311"/>
      <c r="P109" s="562"/>
      <c r="Q109" s="257"/>
      <c r="R109" s="249"/>
      <c r="S109" s="249"/>
      <c r="T109" s="249"/>
      <c r="U109" s="249"/>
      <c r="V109" s="249"/>
      <c r="W109" s="249"/>
      <c r="X109" s="249"/>
      <c r="Y109" s="249"/>
      <c r="Z109" s="249"/>
    </row>
    <row r="110" spans="1:26" ht="12.75" customHeight="1">
      <c r="A110" s="249"/>
      <c r="B110" s="255"/>
      <c r="C110" s="256" t="str">
        <f>'R1'!B106</f>
        <v>Carbon footprint metric tons of CO2</v>
      </c>
      <c r="D110" s="311">
        <f>'R1'!C106</f>
        <v>50.252983346207415</v>
      </c>
      <c r="E110" s="311">
        <f>'R1'!D106</f>
        <v>18.832983346207417</v>
      </c>
      <c r="F110" s="311">
        <f>'R1'!E106</f>
        <v>48.914033307585171</v>
      </c>
      <c r="G110" s="311">
        <f>'R1'!F106</f>
        <v>48.051933384829667</v>
      </c>
      <c r="H110" s="311">
        <f>'R1'!G106</f>
        <v>26.230415759823433</v>
      </c>
      <c r="I110" s="311">
        <f>'R1'!H106</f>
        <v>47.400415759823431</v>
      </c>
      <c r="J110" s="311">
        <f>'R1'!I106</f>
        <v>44.52</v>
      </c>
      <c r="K110" s="311">
        <f>'R1'!J106</f>
        <v>34.09455532033676</v>
      </c>
      <c r="L110" s="311">
        <f>'R1'!K106</f>
        <v>32.147225575051664</v>
      </c>
      <c r="M110" s="311">
        <f>'R1'!L106</f>
        <v>45.79</v>
      </c>
      <c r="N110" s="311">
        <f>'R1'!M106</f>
        <v>63.391067811865476</v>
      </c>
      <c r="O110" s="311">
        <f>'R1'!N106</f>
        <v>69.705966692414833</v>
      </c>
      <c r="P110" s="563">
        <f>SUM(D110:O110)</f>
        <v>529.33158030414529</v>
      </c>
      <c r="Q110" s="257"/>
      <c r="R110" s="249"/>
      <c r="S110" s="249"/>
      <c r="T110" s="249"/>
      <c r="U110" s="249"/>
      <c r="V110" s="249"/>
      <c r="W110" s="249"/>
      <c r="X110" s="249"/>
      <c r="Y110" s="249"/>
      <c r="Z110" s="249"/>
    </row>
    <row r="111" spans="1:26" ht="12.75" customHeight="1">
      <c r="A111" s="249"/>
      <c r="B111" s="255"/>
      <c r="C111" s="256" t="str">
        <f>'R1'!B108</f>
        <v>Average physical inventory</v>
      </c>
      <c r="D111" s="311">
        <f>'R1'!C108</f>
        <v>5000</v>
      </c>
      <c r="E111" s="311">
        <f>'R1'!D108</f>
        <v>2987.350832689629</v>
      </c>
      <c r="F111" s="311">
        <f>'R1'!E108</f>
        <v>2433.0524980688879</v>
      </c>
      <c r="G111" s="311">
        <f>'R1'!F108</f>
        <v>3894.2541634481458</v>
      </c>
      <c r="H111" s="311">
        <f>'R1'!G108</f>
        <v>3994.5083268962921</v>
      </c>
      <c r="I111" s="311">
        <f>'R1'!H108</f>
        <v>5330.3908696636372</v>
      </c>
      <c r="J111" s="311">
        <f>'R1'!I108</f>
        <v>8448.8492936812945</v>
      </c>
      <c r="K111" s="311">
        <f>'R1'!J108</f>
        <v>10852.828505690122</v>
      </c>
      <c r="L111" s="311">
        <f>'R1'!K108</f>
        <v>12522.100739673284</v>
      </c>
      <c r="M111" s="311">
        <f>'R1'!L108</f>
        <v>16560.011694903864</v>
      </c>
      <c r="N111" s="311">
        <f>'R1'!M108</f>
        <v>20163.150416151278</v>
      </c>
      <c r="O111" s="311">
        <f>'R1'!N108</f>
        <v>20204.097025558003</v>
      </c>
      <c r="P111" s="563">
        <f t="shared" ref="P111:P112" si="22">AVERAGE(D111:O111)</f>
        <v>9365.8828638687028</v>
      </c>
      <c r="Q111" s="257"/>
      <c r="R111" s="249"/>
      <c r="S111" s="249"/>
      <c r="T111" s="249"/>
      <c r="U111" s="249"/>
      <c r="V111" s="249"/>
      <c r="W111" s="249"/>
      <c r="X111" s="249"/>
      <c r="Y111" s="249"/>
      <c r="Z111" s="249"/>
    </row>
    <row r="112" spans="1:26" ht="12.75" customHeight="1">
      <c r="A112" s="249"/>
      <c r="B112" s="255"/>
      <c r="C112" s="269" t="str">
        <f>'R1'!B153</f>
        <v>Environmental index</v>
      </c>
      <c r="D112" s="259">
        <f>'R1'!C153</f>
        <v>100.19899316088573</v>
      </c>
      <c r="E112" s="259">
        <f>'R1'!D153</f>
        <v>100.53098331879605</v>
      </c>
      <c r="F112" s="259">
        <f>'R1'!E153</f>
        <v>100.20444030728599</v>
      </c>
      <c r="G112" s="259">
        <f>'R1'!F153</f>
        <v>100.20810817162993</v>
      </c>
      <c r="H112" s="259">
        <f>'R1'!G153</f>
        <v>100.38123680888492</v>
      </c>
      <c r="I112" s="259">
        <f>'R1'!H153</f>
        <v>100.21096861366512</v>
      </c>
      <c r="J112" s="259">
        <f>'R1'!I153</f>
        <v>100.22461814914645</v>
      </c>
      <c r="K112" s="259">
        <f>'R1'!J153</f>
        <v>100.29330196291005</v>
      </c>
      <c r="L112" s="259">
        <f>'R1'!K153</f>
        <v>100.31106883474762</v>
      </c>
      <c r="M112" s="259">
        <f>'R1'!L153</f>
        <v>100.21838829438742</v>
      </c>
      <c r="N112" s="259">
        <f>'R1'!M153</f>
        <v>100.15775093156149</v>
      </c>
      <c r="O112" s="259">
        <f>'R1'!N153</f>
        <v>100.14345974203509</v>
      </c>
      <c r="P112" s="563">
        <f t="shared" si="22"/>
        <v>100.25694319132798</v>
      </c>
      <c r="Q112" s="257"/>
      <c r="R112" s="249"/>
      <c r="S112" s="249"/>
      <c r="T112" s="249"/>
      <c r="U112" s="249"/>
      <c r="V112" s="249"/>
      <c r="W112" s="249"/>
      <c r="X112" s="249"/>
      <c r="Y112" s="249"/>
      <c r="Z112" s="249"/>
    </row>
    <row r="113" spans="1:26" ht="12.75" customHeight="1">
      <c r="A113" s="249"/>
      <c r="B113" s="255"/>
      <c r="C113" s="267"/>
      <c r="D113" s="259"/>
      <c r="E113" s="259"/>
      <c r="F113" s="259"/>
      <c r="G113" s="259"/>
      <c r="H113" s="259"/>
      <c r="I113" s="259"/>
      <c r="J113" s="259"/>
      <c r="K113" s="259"/>
      <c r="L113" s="259"/>
      <c r="M113" s="259"/>
      <c r="N113" s="259"/>
      <c r="O113" s="259"/>
      <c r="P113" s="565"/>
      <c r="Q113" s="257"/>
      <c r="R113" s="249"/>
      <c r="S113" s="249"/>
      <c r="T113" s="249"/>
      <c r="U113" s="249"/>
      <c r="V113" s="249"/>
      <c r="W113" s="249"/>
      <c r="X113" s="249"/>
      <c r="Y113" s="249"/>
      <c r="Z113" s="249"/>
    </row>
    <row r="114" spans="1:26" ht="12.75" customHeight="1">
      <c r="A114" s="249"/>
      <c r="B114" s="255"/>
      <c r="C114" s="422" t="s">
        <v>182</v>
      </c>
      <c r="D114" s="259" t="s">
        <v>90</v>
      </c>
      <c r="E114" s="259" t="s">
        <v>91</v>
      </c>
      <c r="F114" s="259" t="s">
        <v>92</v>
      </c>
      <c r="G114" s="259" t="s">
        <v>93</v>
      </c>
      <c r="H114" s="259" t="s">
        <v>94</v>
      </c>
      <c r="I114" s="259" t="s">
        <v>95</v>
      </c>
      <c r="J114" s="259" t="s">
        <v>96</v>
      </c>
      <c r="K114" s="259" t="s">
        <v>97</v>
      </c>
      <c r="L114" s="259" t="s">
        <v>98</v>
      </c>
      <c r="M114" s="259" t="s">
        <v>99</v>
      </c>
      <c r="N114" s="259" t="s">
        <v>100</v>
      </c>
      <c r="O114" s="259" t="s">
        <v>101</v>
      </c>
      <c r="P114" s="551"/>
      <c r="Q114" s="257"/>
      <c r="R114" s="249"/>
      <c r="S114" s="249"/>
      <c r="T114" s="249"/>
      <c r="U114" s="249"/>
      <c r="V114" s="249"/>
      <c r="W114" s="249"/>
      <c r="X114" s="249"/>
      <c r="Y114" s="249"/>
      <c r="Z114" s="249"/>
    </row>
    <row r="115" spans="1:26" ht="12.75" customHeight="1">
      <c r="A115" s="249"/>
      <c r="B115" s="255"/>
      <c r="C115" s="426" t="str">
        <f>'W1'!B59</f>
        <v>Backordering costs and shortage penalties</v>
      </c>
      <c r="D115" s="311">
        <f>'R1'!C59</f>
        <v>0</v>
      </c>
      <c r="E115" s="311">
        <f>'R1'!D59</f>
        <v>0</v>
      </c>
      <c r="F115" s="311">
        <f>'R1'!E59</f>
        <v>0</v>
      </c>
      <c r="G115" s="311">
        <f>'R1'!F59</f>
        <v>0</v>
      </c>
      <c r="H115" s="311">
        <f>'R1'!G59</f>
        <v>0</v>
      </c>
      <c r="I115" s="311">
        <f>'R1'!H59</f>
        <v>0</v>
      </c>
      <c r="J115" s="311">
        <f>'R1'!I59</f>
        <v>0</v>
      </c>
      <c r="K115" s="311">
        <f>'R1'!J59</f>
        <v>0</v>
      </c>
      <c r="L115" s="311">
        <f>'R1'!K59</f>
        <v>0</v>
      </c>
      <c r="M115" s="311">
        <f>'R1'!L59</f>
        <v>0</v>
      </c>
      <c r="N115" s="311">
        <f>'R1'!M59</f>
        <v>0</v>
      </c>
      <c r="O115" s="311">
        <f>'R1'!N59</f>
        <v>0</v>
      </c>
      <c r="P115" s="563">
        <f t="shared" ref="P115:P117" si="23">SUM(D115:O115)</f>
        <v>0</v>
      </c>
      <c r="Q115" s="257"/>
      <c r="R115" s="249"/>
      <c r="S115" s="249"/>
      <c r="T115" s="249"/>
      <c r="U115" s="249"/>
      <c r="V115" s="249"/>
      <c r="W115" s="249"/>
      <c r="X115" s="249"/>
      <c r="Y115" s="249"/>
      <c r="Z115" s="249"/>
    </row>
    <row r="116" spans="1:26" ht="12.75" customHeight="1">
      <c r="A116" s="249"/>
      <c r="B116" s="255"/>
      <c r="C116" s="256" t="s">
        <v>184</v>
      </c>
      <c r="D116" s="311">
        <f>'R1'!C60</f>
        <v>27000</v>
      </c>
      <c r="E116" s="311">
        <f>'R1'!D60</f>
        <v>6873.5083268962917</v>
      </c>
      <c r="F116" s="311">
        <f>'R1'!E60</f>
        <v>21457.016653792583</v>
      </c>
      <c r="G116" s="311">
        <f>'R1'!F60</f>
        <v>21485.524980688875</v>
      </c>
      <c r="H116" s="311">
        <f>'R1'!G60</f>
        <v>22459.558288274045</v>
      </c>
      <c r="I116" s="311">
        <f>'R1'!H60</f>
        <v>34844.350408362327</v>
      </c>
      <c r="J116" s="311">
        <f>'R1'!I60</f>
        <v>53644.142528450611</v>
      </c>
      <c r="K116" s="311">
        <f>'R1'!J60</f>
        <v>58884.142528450611</v>
      </c>
      <c r="L116" s="311">
        <f>'R1'!K60</f>
        <v>70336.864868282224</v>
      </c>
      <c r="M116" s="311">
        <f>'R1'!L60</f>
        <v>99263.252080756385</v>
      </c>
      <c r="N116" s="311">
        <f>'R1'!M60</f>
        <v>106368.25208075639</v>
      </c>
      <c r="O116" s="311">
        <f>'R1'!N60</f>
        <v>99672.718174823662</v>
      </c>
      <c r="P116" s="563">
        <f t="shared" si="23"/>
        <v>622289.33091953397</v>
      </c>
      <c r="Q116" s="257"/>
      <c r="R116" s="249"/>
      <c r="S116" s="249"/>
      <c r="T116" s="249"/>
      <c r="U116" s="249"/>
      <c r="V116" s="249"/>
      <c r="W116" s="249"/>
      <c r="X116" s="249"/>
      <c r="Y116" s="249"/>
      <c r="Z116" s="249"/>
    </row>
    <row r="117" spans="1:26" ht="12.75" customHeight="1">
      <c r="A117" s="249"/>
      <c r="B117" s="255"/>
      <c r="C117" s="256" t="str">
        <f>'R1'!B77</f>
        <v>Freight cost (fixed plus variable)</v>
      </c>
      <c r="D117" s="311">
        <f>'R1'!C77</f>
        <v>32600</v>
      </c>
      <c r="E117" s="311">
        <f>'R1'!D77</f>
        <v>32800</v>
      </c>
      <c r="F117" s="311">
        <f>'R1'!E77</f>
        <v>33000</v>
      </c>
      <c r="G117" s="311">
        <f>'R1'!F77</f>
        <v>33200</v>
      </c>
      <c r="H117" s="311">
        <f>'R1'!G77</f>
        <v>40000</v>
      </c>
      <c r="I117" s="311">
        <f>'R1'!H77</f>
        <v>34000</v>
      </c>
      <c r="J117" s="311">
        <f>'R1'!I77</f>
        <v>34400</v>
      </c>
      <c r="K117" s="311">
        <f>'R1'!J77</f>
        <v>41000</v>
      </c>
      <c r="L117" s="311">
        <f>'R1'!K77</f>
        <v>35000</v>
      </c>
      <c r="M117" s="311">
        <f>'R1'!L77</f>
        <v>33000</v>
      </c>
      <c r="N117" s="311">
        <f>'R1'!M77</f>
        <v>30408.589057906527</v>
      </c>
      <c r="O117" s="311">
        <f>'R1'!N77</f>
        <v>0</v>
      </c>
      <c r="P117" s="563">
        <f t="shared" si="23"/>
        <v>379408.58905790653</v>
      </c>
      <c r="Q117" s="257"/>
      <c r="R117" s="249"/>
      <c r="S117" s="249"/>
      <c r="T117" s="249"/>
      <c r="U117" s="249"/>
      <c r="V117" s="249"/>
      <c r="W117" s="249"/>
      <c r="X117" s="249"/>
      <c r="Y117" s="249"/>
      <c r="Z117" s="249"/>
    </row>
    <row r="118" spans="1:26" ht="12.75" customHeight="1">
      <c r="A118" s="249"/>
      <c r="B118" s="255"/>
      <c r="C118" s="427" t="str">
        <f>'R1'!B114</f>
        <v>Inventory turnover</v>
      </c>
      <c r="D118" s="259">
        <f>'R1'!C109</f>
        <v>0.80505966692414832</v>
      </c>
      <c r="E118" s="259">
        <f>'R1'!D109</f>
        <v>0.29567947793579824</v>
      </c>
      <c r="F118" s="259">
        <f>'R1'!E109</f>
        <v>1.5993914368256013</v>
      </c>
      <c r="G118" s="259">
        <f>'R1'!F109</f>
        <v>0.97713019715017235</v>
      </c>
      <c r="H118" s="259">
        <f>'R1'!G109</f>
        <v>0.40631823572725811</v>
      </c>
      <c r="I118" s="259">
        <f>'R1'!H109</f>
        <v>0.70164490136505697</v>
      </c>
      <c r="J118" s="259">
        <f>'R1'!I109</f>
        <v>0.40857634927654274</v>
      </c>
      <c r="K118" s="259">
        <f>'R1'!J109</f>
        <v>0.22201175765104939</v>
      </c>
      <c r="L118" s="259">
        <f>'R1'!K109</f>
        <v>0.17686509664375619</v>
      </c>
      <c r="M118" s="259">
        <f>'R1'!L109</f>
        <v>0.21612303577668321</v>
      </c>
      <c r="N118" s="259">
        <f>'R1'!M109</f>
        <v>0.26479526616583515</v>
      </c>
      <c r="O118" s="259">
        <f>'R1'!N109</f>
        <v>0.2955141554551402</v>
      </c>
      <c r="P118" s="547">
        <f>'R1'!O109</f>
        <v>0.53075913140808695</v>
      </c>
      <c r="Q118" s="257"/>
      <c r="R118" s="249"/>
      <c r="S118" s="249"/>
      <c r="T118" s="249"/>
      <c r="U118" s="249"/>
      <c r="V118" s="249"/>
      <c r="W118" s="249"/>
      <c r="X118" s="249"/>
      <c r="Y118" s="249"/>
      <c r="Z118" s="249"/>
    </row>
    <row r="119" spans="1:26" ht="21" customHeight="1">
      <c r="A119" s="249"/>
      <c r="B119" s="255"/>
      <c r="C119" s="422" t="str">
        <f>'R1'!B172</f>
        <v>Inventory service level % (Fill Rate)</v>
      </c>
      <c r="D119" s="311">
        <f>MAX(0,MIN(100,'R1'!C172))</f>
        <v>100</v>
      </c>
      <c r="E119" s="311">
        <f>MAX(0,MIN(100,'R1'!D172))</f>
        <v>100</v>
      </c>
      <c r="F119" s="311">
        <f>MAX(0,MIN(100,'R1'!E172))</f>
        <v>99.967113047912605</v>
      </c>
      <c r="G119" s="311">
        <f>MAX(0,MIN(100,'R1'!F172))</f>
        <v>99.977038518579377</v>
      </c>
      <c r="H119" s="311">
        <f>MAX(0,MIN(100,'R1'!G172))</f>
        <v>99.979657245216373</v>
      </c>
      <c r="I119" s="311">
        <f>MAX(0,MIN(100,'R1'!H172))</f>
        <v>99.983890845050695</v>
      </c>
      <c r="J119" s="311">
        <f>MAX(0,MIN(100,'R1'!I172))</f>
        <v>99.986486576635045</v>
      </c>
      <c r="K119" s="311">
        <f>MAX(0,MIN(100,'R1'!J172))</f>
        <v>99.987852770661718</v>
      </c>
      <c r="L119" s="311">
        <f>MAX(0,MIN(100,'R1'!K172))</f>
        <v>99.988885610595787</v>
      </c>
      <c r="M119" s="311">
        <f>MAX(0,MIN(100,'R1'!L172))</f>
        <v>99.990228280220521</v>
      </c>
      <c r="N119" s="311">
        <f>MAX(0,MIN(100,'R1'!M172))</f>
        <v>99.991720388740234</v>
      </c>
      <c r="O119" s="311">
        <f>MAX(0,MIN(100,'R1'!N172))</f>
        <v>99.992927984874839</v>
      </c>
      <c r="P119" s="563">
        <f>AVERAGE(D119:O119)</f>
        <v>99.987150105707258</v>
      </c>
      <c r="Q119" s="257"/>
      <c r="R119" s="249"/>
      <c r="S119" s="249"/>
      <c r="T119" s="249"/>
      <c r="U119" s="249"/>
      <c r="V119" s="249"/>
      <c r="W119" s="249"/>
      <c r="X119" s="249"/>
      <c r="Y119" s="249"/>
      <c r="Z119" s="249"/>
    </row>
    <row r="120" spans="1:26" ht="12.75" customHeight="1" thickBot="1">
      <c r="A120" s="249"/>
      <c r="B120" s="263"/>
      <c r="C120" s="264"/>
      <c r="D120" s="264"/>
      <c r="E120" s="264"/>
      <c r="F120" s="316"/>
      <c r="G120" s="264"/>
      <c r="H120" s="264"/>
      <c r="I120" s="264"/>
      <c r="J120" s="264"/>
      <c r="K120" s="264"/>
      <c r="L120" s="264"/>
      <c r="M120" s="264"/>
      <c r="N120" s="264"/>
      <c r="O120" s="264"/>
      <c r="P120" s="558"/>
      <c r="Q120" s="265"/>
      <c r="R120" s="249"/>
      <c r="S120" s="249"/>
      <c r="T120" s="249"/>
      <c r="U120" s="249"/>
      <c r="V120" s="249"/>
      <c r="W120" s="249"/>
      <c r="X120" s="249"/>
      <c r="Y120" s="249"/>
      <c r="Z120" s="249"/>
    </row>
    <row r="121" spans="1:26" ht="12.75" customHeight="1">
      <c r="A121" s="249"/>
      <c r="B121" s="738" t="s">
        <v>369</v>
      </c>
      <c r="C121" s="738"/>
      <c r="D121" s="249"/>
      <c r="E121" s="249"/>
      <c r="F121" s="317"/>
      <c r="G121" s="249"/>
      <c r="H121" s="249"/>
      <c r="I121" s="249"/>
      <c r="J121" s="249"/>
      <c r="K121" s="249"/>
      <c r="L121" s="249"/>
      <c r="M121" s="249"/>
      <c r="N121" s="249"/>
      <c r="O121" s="249"/>
      <c r="P121" s="556"/>
      <c r="Q121" s="249"/>
      <c r="R121" s="249"/>
      <c r="S121" s="249"/>
      <c r="T121" s="249"/>
      <c r="U121" s="249"/>
      <c r="V121" s="249"/>
      <c r="W121" s="249"/>
      <c r="X121" s="249"/>
      <c r="Y121" s="249"/>
      <c r="Z121" s="249"/>
    </row>
    <row r="122" spans="1:26" ht="25.5" customHeight="1">
      <c r="A122" s="249"/>
      <c r="B122" s="33"/>
      <c r="C122" s="331" t="s">
        <v>349</v>
      </c>
      <c r="D122" s="307"/>
      <c r="E122" s="307"/>
      <c r="F122" s="318"/>
      <c r="G122" s="307"/>
      <c r="H122" s="307"/>
      <c r="I122" s="307"/>
      <c r="J122" s="307"/>
      <c r="K122" s="307"/>
      <c r="L122" s="307"/>
      <c r="M122" s="307"/>
      <c r="N122" s="307"/>
      <c r="O122" s="307"/>
      <c r="P122" s="567"/>
      <c r="Q122" s="249"/>
      <c r="R122" s="249"/>
      <c r="S122" s="249"/>
      <c r="T122" s="249"/>
      <c r="U122" s="249"/>
      <c r="V122" s="249"/>
      <c r="W122" s="249"/>
      <c r="X122" s="249"/>
      <c r="Y122" s="249"/>
      <c r="Z122" s="249"/>
    </row>
    <row r="123" spans="1:26" ht="12.75" customHeight="1">
      <c r="A123" s="249"/>
      <c r="B123" s="249"/>
      <c r="C123" s="296" t="str">
        <f>inputs!Q2</f>
        <v>RESULTS</v>
      </c>
      <c r="D123" s="296"/>
      <c r="E123" s="545"/>
      <c r="F123" s="319"/>
      <c r="G123" s="545"/>
      <c r="H123" s="545"/>
      <c r="I123" s="249"/>
      <c r="J123" s="249"/>
      <c r="K123" s="249"/>
      <c r="L123" s="249"/>
      <c r="M123" s="249"/>
      <c r="N123" s="249"/>
      <c r="O123" s="249"/>
      <c r="P123" s="568"/>
      <c r="Q123" s="249"/>
      <c r="R123" s="249"/>
      <c r="S123" s="249"/>
      <c r="T123" s="249"/>
      <c r="U123" s="249"/>
      <c r="V123" s="249"/>
      <c r="W123" s="249"/>
      <c r="X123" s="249"/>
      <c r="Y123" s="249"/>
      <c r="Z123" s="249"/>
    </row>
    <row r="124" spans="1:26" ht="12.75" customHeight="1">
      <c r="A124" s="249"/>
      <c r="B124" s="249"/>
      <c r="C124" s="296" t="str">
        <f>inputs!Q3</f>
        <v>Actual order placed</v>
      </c>
      <c r="D124" s="296" t="str">
        <f>inputs!R3</f>
        <v>Orders due</v>
      </c>
      <c r="E124" s="545" t="str">
        <f>inputs!S3</f>
        <v>Available inventory</v>
      </c>
      <c r="F124" s="319" t="str">
        <f>inputs!T3</f>
        <v>Actual sales (units)</v>
      </c>
      <c r="G124" s="545" t="str">
        <f>inputs!U3</f>
        <v>Market share %</v>
      </c>
      <c r="H124" s="545" t="str">
        <f>inputs!V3</f>
        <v>Shortage (units)</v>
      </c>
      <c r="I124" s="249"/>
      <c r="J124" s="249"/>
      <c r="K124" s="249"/>
      <c r="L124" s="249"/>
      <c r="M124" s="249"/>
      <c r="N124" s="249"/>
      <c r="O124" s="249"/>
      <c r="P124" s="568"/>
      <c r="Q124" s="249"/>
      <c r="R124" s="249"/>
      <c r="S124" s="249"/>
      <c r="T124" s="249"/>
      <c r="U124" s="249"/>
      <c r="V124" s="249"/>
      <c r="W124" s="249"/>
      <c r="X124" s="249"/>
      <c r="Y124" s="249"/>
      <c r="Z124" s="249"/>
    </row>
    <row r="125" spans="1:26" ht="12.75" customHeight="1">
      <c r="A125" s="249"/>
      <c r="B125" s="249">
        <v>1</v>
      </c>
      <c r="C125" s="296">
        <f>inputs!Q5</f>
        <v>3800</v>
      </c>
      <c r="D125" s="296">
        <f>inputs!R5</f>
        <v>4025.2983346207416</v>
      </c>
      <c r="E125" s="545">
        <f>inputs!S5</f>
        <v>5000</v>
      </c>
      <c r="F125" s="319">
        <f>inputs!T5</f>
        <v>4025.2983346207416</v>
      </c>
      <c r="G125" s="546">
        <f>inputs!U5</f>
        <v>0.54518971768293167</v>
      </c>
      <c r="H125" s="545">
        <f>inputs!V5</f>
        <v>0</v>
      </c>
      <c r="I125" s="249"/>
      <c r="J125" s="249"/>
      <c r="K125" s="249"/>
      <c r="L125" s="249"/>
      <c r="M125" s="249"/>
      <c r="N125" s="249"/>
      <c r="O125" s="249"/>
      <c r="P125" s="556"/>
      <c r="Q125" s="249"/>
      <c r="R125" s="249"/>
      <c r="S125" s="249"/>
      <c r="T125" s="249"/>
      <c r="U125" s="249"/>
      <c r="V125" s="249"/>
      <c r="W125" s="249"/>
      <c r="X125" s="249"/>
      <c r="Y125" s="249"/>
      <c r="Z125" s="249"/>
    </row>
    <row r="126" spans="1:26" ht="12.75" customHeight="1">
      <c r="A126" s="249"/>
      <c r="B126" s="249">
        <v>2</v>
      </c>
      <c r="C126" s="545">
        <f>inputs!Q6</f>
        <v>3900</v>
      </c>
      <c r="D126" s="545">
        <f>inputs!R6</f>
        <v>883.29833462074168</v>
      </c>
      <c r="E126" s="545">
        <f>inputs!S6</f>
        <v>974.70166537925843</v>
      </c>
      <c r="F126" s="319">
        <f>inputs!T6</f>
        <v>883.29833462074168</v>
      </c>
      <c r="G126" s="546">
        <f>inputs!U6</f>
        <v>0.74900329177926595</v>
      </c>
      <c r="H126" s="545">
        <f>inputs!V6</f>
        <v>0</v>
      </c>
      <c r="I126" s="249"/>
      <c r="J126" s="249"/>
      <c r="K126" s="249"/>
      <c r="L126" s="249"/>
      <c r="M126" s="249"/>
      <c r="N126" s="249"/>
      <c r="O126" s="249"/>
      <c r="P126" s="556"/>
      <c r="Q126" s="249"/>
      <c r="R126" s="249"/>
      <c r="S126" s="249"/>
      <c r="T126" s="249"/>
      <c r="U126" s="249"/>
      <c r="V126" s="249"/>
      <c r="W126" s="249"/>
      <c r="X126" s="249"/>
      <c r="Y126" s="249"/>
      <c r="Z126" s="249"/>
    </row>
    <row r="127" spans="1:26" ht="12.75" customHeight="1">
      <c r="A127" s="249"/>
      <c r="B127" s="249">
        <v>3</v>
      </c>
      <c r="C127" s="319">
        <f>inputs!Q7</f>
        <v>4000</v>
      </c>
      <c r="D127" s="319">
        <f>inputs!R7</f>
        <v>3894.2983346207416</v>
      </c>
      <c r="E127" s="319">
        <f>inputs!S7</f>
        <v>3891.4033307585169</v>
      </c>
      <c r="F127" s="319">
        <f>inputs!T7</f>
        <v>3891.4033307585169</v>
      </c>
      <c r="G127" s="546">
        <f>inputs!U7</f>
        <v>0.53151820249653836</v>
      </c>
      <c r="H127" s="545">
        <f>inputs!V7</f>
        <v>-2.8950038622247121</v>
      </c>
      <c r="I127" s="249"/>
      <c r="J127" s="249"/>
      <c r="K127" s="249"/>
      <c r="L127" s="249"/>
      <c r="M127" s="249"/>
      <c r="N127" s="249"/>
      <c r="O127" s="249"/>
      <c r="P127" s="556"/>
      <c r="Q127" s="249"/>
      <c r="R127" s="249"/>
      <c r="S127" s="249"/>
      <c r="T127" s="249"/>
      <c r="U127" s="249"/>
      <c r="V127" s="249"/>
      <c r="W127" s="249"/>
      <c r="X127" s="249"/>
      <c r="Y127" s="249"/>
      <c r="Z127" s="249"/>
    </row>
    <row r="128" spans="1:26" ht="12.75" customHeight="1">
      <c r="A128" s="249"/>
      <c r="B128" s="249">
        <v>4</v>
      </c>
      <c r="C128" s="545">
        <f>inputs!Q8</f>
        <v>4100</v>
      </c>
      <c r="D128" s="545">
        <f>inputs!R8</f>
        <v>3805.1933384829663</v>
      </c>
      <c r="E128" s="545">
        <f>inputs!S8</f>
        <v>3897.1049961377753</v>
      </c>
      <c r="F128" s="545">
        <f>inputs!T8</f>
        <v>3805.1933384829663</v>
      </c>
      <c r="G128" s="546">
        <f>inputs!U8</f>
        <v>0.52432643154965752</v>
      </c>
      <c r="H128" s="545">
        <f>inputs!V8</f>
        <v>0</v>
      </c>
      <c r="I128" s="249"/>
      <c r="J128" s="249"/>
      <c r="K128" s="249"/>
      <c r="L128" s="249"/>
      <c r="M128" s="249"/>
      <c r="N128" s="249"/>
      <c r="O128" s="249"/>
      <c r="P128" s="556"/>
      <c r="Q128" s="249"/>
      <c r="R128" s="249"/>
      <c r="S128" s="249"/>
      <c r="T128" s="249"/>
      <c r="U128" s="249"/>
      <c r="V128" s="249"/>
      <c r="W128" s="249"/>
      <c r="X128" s="249"/>
      <c r="Y128" s="249"/>
      <c r="Z128" s="249"/>
    </row>
    <row r="129" spans="1:26" ht="12.75" customHeight="1">
      <c r="A129" s="249"/>
      <c r="B129" s="249">
        <v>5</v>
      </c>
      <c r="C129" s="545">
        <f>inputs!Q9</f>
        <v>7500</v>
      </c>
      <c r="D129" s="545">
        <f>inputs!R9</f>
        <v>1623.0415759823429</v>
      </c>
      <c r="E129" s="545">
        <f>inputs!S9</f>
        <v>4091.911657654809</v>
      </c>
      <c r="F129" s="545">
        <f>inputs!T9</f>
        <v>1623.0415759823431</v>
      </c>
      <c r="G129" s="546">
        <f>inputs!U9</f>
        <v>0.24828380806778685</v>
      </c>
      <c r="H129" s="545">
        <f>inputs!V9</f>
        <v>0</v>
      </c>
      <c r="I129" s="249"/>
      <c r="J129" s="249"/>
      <c r="K129" s="249"/>
      <c r="L129" s="249"/>
      <c r="M129" s="249"/>
      <c r="N129" s="249"/>
      <c r="O129" s="249"/>
      <c r="P129" s="556"/>
      <c r="Q129" s="249"/>
      <c r="R129" s="249"/>
      <c r="S129" s="249"/>
      <c r="T129" s="249"/>
      <c r="U129" s="249"/>
      <c r="V129" s="249"/>
      <c r="W129" s="249"/>
      <c r="X129" s="249"/>
      <c r="Y129" s="249"/>
      <c r="Z129" s="249"/>
    </row>
    <row r="130" spans="1:26" ht="12.75" customHeight="1">
      <c r="A130" s="249"/>
      <c r="B130" s="249">
        <v>6</v>
      </c>
      <c r="C130" s="545">
        <f>inputs!Q10</f>
        <v>4500</v>
      </c>
      <c r="D130" s="545">
        <f>inputs!R10</f>
        <v>3740.0415759823431</v>
      </c>
      <c r="E130" s="545">
        <f>inputs!S10</f>
        <v>6568.8700816724659</v>
      </c>
      <c r="F130" s="545">
        <f>inputs!T10</f>
        <v>3740.0415759823431</v>
      </c>
      <c r="G130" s="546">
        <f>inputs!U10</f>
        <v>0.49926856473118564</v>
      </c>
      <c r="H130" s="545">
        <f>inputs!V10</f>
        <v>0</v>
      </c>
      <c r="I130" s="249"/>
      <c r="J130" s="249"/>
      <c r="K130" s="249"/>
      <c r="L130" s="249"/>
      <c r="M130" s="249"/>
      <c r="N130" s="249"/>
      <c r="O130" s="249"/>
      <c r="P130" s="556"/>
      <c r="Q130" s="249"/>
      <c r="R130" s="249"/>
      <c r="S130" s="249"/>
      <c r="T130" s="249"/>
      <c r="U130" s="249"/>
      <c r="V130" s="249"/>
      <c r="W130" s="249"/>
      <c r="X130" s="249"/>
      <c r="Y130" s="249"/>
      <c r="Z130" s="249"/>
    </row>
    <row r="131" spans="1:26" ht="12.75" customHeight="1">
      <c r="A131" s="249"/>
      <c r="B131" s="249">
        <v>7</v>
      </c>
      <c r="C131" s="545">
        <f>inputs!Q11</f>
        <v>4700</v>
      </c>
      <c r="D131" s="545">
        <f>inputs!R11</f>
        <v>3452</v>
      </c>
      <c r="E131" s="545">
        <f>inputs!S11</f>
        <v>10328.828505690122</v>
      </c>
      <c r="F131" s="545">
        <f>inputs!T11</f>
        <v>3452</v>
      </c>
      <c r="G131" s="546">
        <f>inputs!U11</f>
        <v>0.4845592363840539</v>
      </c>
      <c r="H131" s="545">
        <f>inputs!V11</f>
        <v>0</v>
      </c>
      <c r="I131" s="249"/>
      <c r="J131" s="249"/>
      <c r="K131" s="249"/>
      <c r="L131" s="249"/>
      <c r="M131" s="249"/>
      <c r="N131" s="249"/>
      <c r="O131" s="249"/>
      <c r="P131" s="556"/>
      <c r="Q131" s="249"/>
      <c r="R131" s="249"/>
      <c r="S131" s="249"/>
      <c r="T131" s="249"/>
      <c r="U131" s="249"/>
      <c r="V131" s="249"/>
      <c r="W131" s="249"/>
      <c r="X131" s="249"/>
      <c r="Y131" s="249"/>
      <c r="Z131" s="249"/>
    </row>
    <row r="132" spans="1:26" ht="12.75" customHeight="1">
      <c r="A132" s="249"/>
      <c r="B132" s="249">
        <v>8</v>
      </c>
      <c r="C132" s="545">
        <f>inputs!Q12</f>
        <v>8000</v>
      </c>
      <c r="D132" s="545">
        <f>inputs!R12</f>
        <v>2409.4555320336758</v>
      </c>
      <c r="E132" s="545">
        <f>inputs!S12</f>
        <v>11376.828505690122</v>
      </c>
      <c r="F132" s="319">
        <f>inputs!T12</f>
        <v>2409.4555320336758</v>
      </c>
      <c r="G132" s="546">
        <f>inputs!U12</f>
        <v>0.28325023541945638</v>
      </c>
      <c r="H132" s="545">
        <f>inputs!V12</f>
        <v>0</v>
      </c>
      <c r="I132" s="249"/>
      <c r="J132" s="249"/>
      <c r="K132" s="249"/>
      <c r="L132" s="249"/>
      <c r="M132" s="249"/>
      <c r="N132" s="249"/>
      <c r="O132" s="249"/>
      <c r="P132" s="556"/>
      <c r="Q132" s="249"/>
      <c r="R132" s="249"/>
      <c r="S132" s="249"/>
      <c r="T132" s="249"/>
      <c r="U132" s="249"/>
      <c r="V132" s="249"/>
      <c r="W132" s="249"/>
      <c r="X132" s="249"/>
      <c r="Y132" s="249"/>
      <c r="Z132" s="249"/>
    </row>
    <row r="133" spans="1:26" ht="12.75" customHeight="1">
      <c r="A133" s="249"/>
      <c r="B133" s="249">
        <v>9</v>
      </c>
      <c r="C133" s="545">
        <f>inputs!Q13</f>
        <v>5000</v>
      </c>
      <c r="D133" s="545">
        <f>inputs!R13</f>
        <v>2214.7225575051662</v>
      </c>
      <c r="E133" s="545">
        <f>inputs!S13</f>
        <v>13667.372973656446</v>
      </c>
      <c r="F133" s="319">
        <f>inputs!T13</f>
        <v>2214.7225575051662</v>
      </c>
      <c r="G133" s="546">
        <f>inputs!U13</f>
        <v>0.45367644953526681</v>
      </c>
      <c r="H133" s="545">
        <f>inputs!V13</f>
        <v>0</v>
      </c>
      <c r="I133" s="249"/>
      <c r="J133" s="249"/>
      <c r="K133" s="249"/>
      <c r="L133" s="249"/>
      <c r="M133" s="249"/>
      <c r="N133" s="249"/>
      <c r="O133" s="249"/>
      <c r="P133" s="556"/>
      <c r="Q133" s="249"/>
      <c r="R133" s="249"/>
      <c r="S133" s="249"/>
      <c r="T133" s="249"/>
      <c r="U133" s="249"/>
      <c r="V133" s="249"/>
      <c r="W133" s="249"/>
      <c r="X133" s="249"/>
      <c r="Y133" s="249"/>
      <c r="Z133" s="249"/>
    </row>
    <row r="134" spans="1:26" ht="12.75" customHeight="1">
      <c r="A134" s="249"/>
      <c r="B134" s="249">
        <v>10</v>
      </c>
      <c r="C134" s="545">
        <f>inputs!Q14</f>
        <v>4000</v>
      </c>
      <c r="D134" s="545">
        <f>inputs!R14</f>
        <v>3579</v>
      </c>
      <c r="E134" s="545">
        <f>inputs!S14</f>
        <v>19452.650416151278</v>
      </c>
      <c r="F134" s="319">
        <f>inputs!T14</f>
        <v>3579</v>
      </c>
      <c r="G134" s="546">
        <f>inputs!U14</f>
        <v>0.54079782411604715</v>
      </c>
      <c r="H134" s="545">
        <f>inputs!V14</f>
        <v>0</v>
      </c>
      <c r="I134" s="249"/>
      <c r="J134" s="249"/>
      <c r="K134" s="249"/>
      <c r="L134" s="249"/>
      <c r="M134" s="249"/>
      <c r="N134" s="249"/>
      <c r="O134" s="249"/>
      <c r="P134" s="556"/>
      <c r="Q134" s="249"/>
      <c r="R134" s="249"/>
      <c r="S134" s="249"/>
      <c r="T134" s="249"/>
      <c r="U134" s="249"/>
      <c r="V134" s="249"/>
      <c r="W134" s="249"/>
      <c r="X134" s="249"/>
      <c r="Y134" s="249"/>
      <c r="Z134" s="249"/>
    </row>
    <row r="135" spans="1:26" ht="12.75" customHeight="1">
      <c r="A135" s="249"/>
      <c r="B135" s="249">
        <v>11</v>
      </c>
      <c r="C135" s="545">
        <f>inputs!Q15</f>
        <v>2704.2945289532636</v>
      </c>
      <c r="D135" s="545">
        <f>inputs!R15</f>
        <v>5339.1067811865478</v>
      </c>
      <c r="E135" s="545">
        <f>inputs!S15</f>
        <v>20873.650416151278</v>
      </c>
      <c r="F135" s="319">
        <f>inputs!T15</f>
        <v>5339.1067811865478</v>
      </c>
      <c r="G135" s="546">
        <f>inputs!U15</f>
        <v>0.44157304023599075</v>
      </c>
      <c r="H135" s="545">
        <f>inputs!V15</f>
        <v>0</v>
      </c>
      <c r="I135" s="249"/>
      <c r="J135" s="249"/>
      <c r="K135" s="249"/>
      <c r="L135" s="249"/>
      <c r="M135" s="249"/>
      <c r="N135" s="249"/>
      <c r="O135" s="249"/>
      <c r="P135" s="556"/>
      <c r="Q135" s="249"/>
      <c r="R135" s="249"/>
      <c r="S135" s="249"/>
      <c r="T135" s="249"/>
      <c r="U135" s="249"/>
      <c r="V135" s="249"/>
      <c r="W135" s="249"/>
      <c r="X135" s="249"/>
      <c r="Y135" s="249"/>
      <c r="Z135" s="249"/>
    </row>
    <row r="136" spans="1:26" ht="12.75" customHeight="1">
      <c r="A136" s="249"/>
      <c r="B136" s="249">
        <v>12</v>
      </c>
      <c r="C136" s="545">
        <f>inputs!Q16</f>
        <v>0</v>
      </c>
      <c r="D136" s="545">
        <f>inputs!R16</f>
        <v>5970.5966692414831</v>
      </c>
      <c r="E136" s="545">
        <f>inputs!S16</f>
        <v>19534.543634964732</v>
      </c>
      <c r="F136" s="319">
        <f>inputs!T16</f>
        <v>5970.5966692414831</v>
      </c>
      <c r="G136" s="546">
        <f>inputs!U16</f>
        <v>0.41443491522108661</v>
      </c>
      <c r="H136" s="545">
        <f>inputs!V16</f>
        <v>0</v>
      </c>
      <c r="I136" s="249"/>
      <c r="J136" s="249"/>
      <c r="K136" s="249"/>
      <c r="L136" s="249"/>
      <c r="M136" s="249"/>
      <c r="N136" s="249"/>
      <c r="O136" s="249"/>
      <c r="P136" s="556"/>
      <c r="Q136" s="249"/>
      <c r="R136" s="249"/>
      <c r="S136" s="249"/>
      <c r="T136" s="249"/>
      <c r="U136" s="249"/>
      <c r="V136" s="249"/>
      <c r="W136" s="249"/>
      <c r="X136" s="249"/>
      <c r="Y136" s="249"/>
      <c r="Z136" s="249"/>
    </row>
    <row r="137" spans="1:26" ht="12.75" customHeight="1">
      <c r="A137" s="249"/>
      <c r="B137" s="249"/>
      <c r="I137" s="249"/>
      <c r="J137" s="249"/>
      <c r="K137" s="249"/>
      <c r="L137" s="249"/>
      <c r="M137" s="249"/>
      <c r="N137" s="249"/>
      <c r="O137" s="249"/>
      <c r="P137" s="556"/>
      <c r="Q137" s="249"/>
      <c r="R137" s="249"/>
      <c r="S137" s="249"/>
      <c r="T137" s="249"/>
      <c r="U137" s="249"/>
      <c r="V137" s="249"/>
      <c r="W137" s="249"/>
      <c r="X137" s="249"/>
      <c r="Y137" s="249"/>
      <c r="Z137" s="249"/>
    </row>
    <row r="138" spans="1:26" ht="15.75" customHeight="1">
      <c r="C138" s="297" t="str">
        <f>inputs!E3</f>
        <v>Order in units:</v>
      </c>
      <c r="D138" s="297" t="str">
        <f>inputs!F3</f>
        <v>Price $</v>
      </c>
      <c r="E138" s="297" t="str">
        <f>inputs!G3</f>
        <v>Workers hired</v>
      </c>
      <c r="F138" s="321" t="str">
        <f>inputs!H3</f>
        <v>Workers dismissed</v>
      </c>
      <c r="G138" s="297" t="str">
        <f>inputs!I3</f>
        <v>Marketing expense $</v>
      </c>
      <c r="H138" s="297" t="str">
        <f>inputs!J3</f>
        <v>Dividends %</v>
      </c>
      <c r="I138" s="297" t="str">
        <f>inputs!K3</f>
        <v>Loans $</v>
      </c>
      <c r="J138" s="297" t="str">
        <f>inputs!L3</f>
        <v>Training expense $</v>
      </c>
      <c r="K138" s="297" t="str">
        <f>inputs!M3</f>
        <v>R&amp;D expense $</v>
      </c>
      <c r="L138" s="297" t="str">
        <f>inputs!N3</f>
        <v>Sales forecast next period $</v>
      </c>
      <c r="M138" s="297" t="str">
        <f>inputs!O3</f>
        <v>Net income forecast $</v>
      </c>
      <c r="N138" s="449" t="s">
        <v>414</v>
      </c>
      <c r="O138" s="297"/>
      <c r="P138" s="556"/>
    </row>
    <row r="139" spans="1:26" s="324" customFormat="1" ht="15.75" customHeight="1">
      <c r="B139" s="325">
        <v>1</v>
      </c>
      <c r="C139" s="326">
        <f>inputs!E5</f>
        <v>3800</v>
      </c>
      <c r="D139" s="326">
        <f>inputs!F5</f>
        <v>103</v>
      </c>
      <c r="E139" s="326">
        <f>inputs!G5</f>
        <v>0</v>
      </c>
      <c r="F139" s="327">
        <f>inputs!H5</f>
        <v>0</v>
      </c>
      <c r="G139" s="326">
        <f>inputs!I5</f>
        <v>1500</v>
      </c>
      <c r="H139" s="326">
        <f>inputs!J5</f>
        <v>0</v>
      </c>
      <c r="I139" s="326">
        <f>inputs!K5</f>
        <v>4167</v>
      </c>
      <c r="J139" s="326">
        <f>inputs!L5</f>
        <v>0</v>
      </c>
      <c r="K139" s="326">
        <f>inputs!M5</f>
        <v>342</v>
      </c>
      <c r="L139" s="326" t="e">
        <f>inputs!N5</f>
        <v>#REF!</v>
      </c>
      <c r="M139" s="326">
        <f>inputs!O5</f>
        <v>0</v>
      </c>
      <c r="N139" s="326">
        <f>inputs!P5</f>
        <v>0</v>
      </c>
      <c r="O139" s="326"/>
      <c r="P139" s="569"/>
    </row>
    <row r="140" spans="1:26" s="324" customFormat="1" ht="15.75" customHeight="1">
      <c r="B140" s="325">
        <v>2</v>
      </c>
      <c r="C140" s="326">
        <f>inputs!E6</f>
        <v>3900</v>
      </c>
      <c r="D140" s="326">
        <f>inputs!F6</f>
        <v>105</v>
      </c>
      <c r="E140" s="326">
        <f>inputs!G6</f>
        <v>0</v>
      </c>
      <c r="F140" s="327">
        <f>inputs!H6</f>
        <v>0</v>
      </c>
      <c r="G140" s="326">
        <f>inputs!I6</f>
        <v>1500</v>
      </c>
      <c r="H140" s="326">
        <f>inputs!J6</f>
        <v>0</v>
      </c>
      <c r="I140" s="326">
        <f>inputs!K6</f>
        <v>4167</v>
      </c>
      <c r="J140" s="326">
        <f>inputs!L6</f>
        <v>0</v>
      </c>
      <c r="K140" s="326">
        <f>inputs!M6</f>
        <v>0</v>
      </c>
      <c r="L140" s="326">
        <f>inputs!N6</f>
        <v>391400</v>
      </c>
      <c r="M140" s="326">
        <f>inputs!O6</f>
        <v>253317</v>
      </c>
      <c r="N140" s="326">
        <f>inputs!P6</f>
        <v>0</v>
      </c>
      <c r="O140" s="326"/>
      <c r="P140" s="569"/>
    </row>
    <row r="141" spans="1:26" s="324" customFormat="1" ht="15.75" customHeight="1">
      <c r="B141" s="325">
        <v>3</v>
      </c>
      <c r="C141" s="326">
        <f>inputs!E7</f>
        <v>4000</v>
      </c>
      <c r="D141" s="326">
        <f>inputs!F7</f>
        <v>108</v>
      </c>
      <c r="E141" s="326">
        <f>inputs!G7</f>
        <v>0</v>
      </c>
      <c r="F141" s="327">
        <f>inputs!H7</f>
        <v>0</v>
      </c>
      <c r="G141" s="326">
        <f>inputs!I7</f>
        <v>1500</v>
      </c>
      <c r="H141" s="326">
        <f>inputs!J7</f>
        <v>0</v>
      </c>
      <c r="I141" s="326">
        <f>inputs!K7</f>
        <v>4167</v>
      </c>
      <c r="J141" s="326">
        <f>inputs!L7</f>
        <v>0</v>
      </c>
      <c r="K141" s="326">
        <f>inputs!M7</f>
        <v>1200</v>
      </c>
      <c r="L141" s="326">
        <f>inputs!N7</f>
        <v>409500</v>
      </c>
      <c r="M141" s="326">
        <f>inputs!O7</f>
        <v>50291</v>
      </c>
      <c r="N141" s="326">
        <f>inputs!P7</f>
        <v>0</v>
      </c>
      <c r="O141" s="326"/>
      <c r="P141" s="569"/>
    </row>
    <row r="142" spans="1:26" s="324" customFormat="1" ht="15.75" customHeight="1">
      <c r="B142" s="325">
        <v>4</v>
      </c>
      <c r="C142" s="326">
        <f>inputs!E8</f>
        <v>4100</v>
      </c>
      <c r="D142" s="326">
        <f>inputs!F8</f>
        <v>111</v>
      </c>
      <c r="E142" s="326">
        <f>inputs!G8</f>
        <v>0</v>
      </c>
      <c r="F142" s="327">
        <f>inputs!H8</f>
        <v>0</v>
      </c>
      <c r="G142" s="326">
        <f>inputs!I8</f>
        <v>1500</v>
      </c>
      <c r="H142" s="326">
        <f>inputs!J8</f>
        <v>0</v>
      </c>
      <c r="I142" s="326">
        <f>inputs!K8</f>
        <v>4167</v>
      </c>
      <c r="J142" s="326">
        <f>inputs!L8</f>
        <v>0</v>
      </c>
      <c r="K142" s="326">
        <f>inputs!M8</f>
        <v>1700</v>
      </c>
      <c r="L142" s="326">
        <f>inputs!N8</f>
        <v>432000</v>
      </c>
      <c r="M142" s="326">
        <f>inputs!O8</f>
        <v>79952</v>
      </c>
      <c r="N142" s="326">
        <f>inputs!P8</f>
        <v>0</v>
      </c>
      <c r="O142" s="326"/>
      <c r="P142" s="569"/>
    </row>
    <row r="143" spans="1:26" s="324" customFormat="1" ht="15.75" customHeight="1">
      <c r="B143" s="325">
        <v>5</v>
      </c>
      <c r="C143" s="326">
        <f>inputs!E9</f>
        <v>7500</v>
      </c>
      <c r="D143" s="326">
        <f>inputs!F9</f>
        <v>204</v>
      </c>
      <c r="E143" s="326">
        <f>inputs!G9</f>
        <v>3</v>
      </c>
      <c r="F143" s="327">
        <f>inputs!H9</f>
        <v>0</v>
      </c>
      <c r="G143" s="326">
        <f>inputs!I9</f>
        <v>2200</v>
      </c>
      <c r="H143" s="326">
        <f>inputs!J9</f>
        <v>0</v>
      </c>
      <c r="I143" s="326">
        <f>inputs!K9</f>
        <v>4167</v>
      </c>
      <c r="J143" s="326">
        <f>inputs!L9</f>
        <v>6000</v>
      </c>
      <c r="K143" s="326">
        <f>inputs!M9</f>
        <v>2800</v>
      </c>
      <c r="L143" s="326">
        <f>inputs!N9</f>
        <v>455100</v>
      </c>
      <c r="M143" s="326">
        <f>inputs!O9</f>
        <v>1281062</v>
      </c>
      <c r="N143" s="326">
        <f>inputs!P9</f>
        <v>0</v>
      </c>
      <c r="O143" s="326"/>
      <c r="P143" s="569"/>
    </row>
    <row r="144" spans="1:26" s="324" customFormat="1" ht="15.75" customHeight="1">
      <c r="B144" s="325">
        <v>6</v>
      </c>
      <c r="C144" s="326">
        <f>inputs!E10</f>
        <v>4500</v>
      </c>
      <c r="D144" s="326">
        <f>inputs!F10</f>
        <v>122</v>
      </c>
      <c r="E144" s="326">
        <f>inputs!G10</f>
        <v>0</v>
      </c>
      <c r="F144" s="327">
        <f>inputs!H10</f>
        <v>0</v>
      </c>
      <c r="G144" s="326">
        <f>inputs!I10</f>
        <v>2200</v>
      </c>
      <c r="H144" s="326">
        <f>inputs!J10</f>
        <v>0</v>
      </c>
      <c r="I144" s="326">
        <f>inputs!K10</f>
        <v>4167</v>
      </c>
      <c r="J144" s="326">
        <f>inputs!L10</f>
        <v>0</v>
      </c>
      <c r="K144" s="326">
        <f>inputs!M10</f>
        <v>2400</v>
      </c>
      <c r="L144" s="326">
        <f>inputs!N10</f>
        <v>1530000</v>
      </c>
      <c r="M144" s="326">
        <f>inputs!O10</f>
        <v>159153</v>
      </c>
      <c r="N144" s="326">
        <f>inputs!P10</f>
        <v>0</v>
      </c>
      <c r="O144" s="326"/>
      <c r="P144" s="569"/>
    </row>
    <row r="145" spans="2:16" s="324" customFormat="1" ht="15.75" customHeight="1">
      <c r="B145" s="325">
        <v>7</v>
      </c>
      <c r="C145" s="326">
        <f>inputs!E11</f>
        <v>4700</v>
      </c>
      <c r="D145" s="326">
        <f>inputs!F11</f>
        <v>128</v>
      </c>
      <c r="E145" s="326">
        <f>inputs!G11</f>
        <v>0</v>
      </c>
      <c r="F145" s="327">
        <f>inputs!H11</f>
        <v>0</v>
      </c>
      <c r="G145" s="326">
        <f>inputs!I11</f>
        <v>2500</v>
      </c>
      <c r="H145" s="326">
        <f>inputs!J11</f>
        <v>0</v>
      </c>
      <c r="I145" s="326">
        <f>inputs!K11</f>
        <v>4167</v>
      </c>
      <c r="J145" s="326">
        <f>inputs!L11</f>
        <v>0</v>
      </c>
      <c r="K145" s="326">
        <f>inputs!M11</f>
        <v>0</v>
      </c>
      <c r="L145" s="326">
        <f>inputs!N11</f>
        <v>549000</v>
      </c>
      <c r="M145" s="326">
        <f>inputs!O11</f>
        <v>214396</v>
      </c>
      <c r="N145" s="326">
        <f>inputs!P11</f>
        <v>0</v>
      </c>
      <c r="O145" s="326"/>
      <c r="P145" s="569"/>
    </row>
    <row r="146" spans="2:16" s="324" customFormat="1" ht="15.75" customHeight="1">
      <c r="B146" s="325">
        <v>8</v>
      </c>
      <c r="C146" s="326">
        <f>inputs!E12</f>
        <v>8000</v>
      </c>
      <c r="D146" s="326">
        <f>inputs!F12</f>
        <v>218</v>
      </c>
      <c r="E146" s="326">
        <f>inputs!G12</f>
        <v>0</v>
      </c>
      <c r="F146" s="327">
        <f>inputs!H12</f>
        <v>3</v>
      </c>
      <c r="G146" s="326">
        <f>inputs!I12</f>
        <v>4000</v>
      </c>
      <c r="H146" s="326">
        <f>inputs!J12</f>
        <v>0</v>
      </c>
      <c r="I146" s="326">
        <f>inputs!K12</f>
        <v>4167</v>
      </c>
      <c r="J146" s="326">
        <f>inputs!L12</f>
        <v>0</v>
      </c>
      <c r="K146" s="326">
        <f>inputs!M12</f>
        <v>0</v>
      </c>
      <c r="L146" s="326">
        <f>inputs!N12</f>
        <v>601600</v>
      </c>
      <c r="M146" s="326">
        <f>inputs!O12</f>
        <v>1413540</v>
      </c>
      <c r="N146" s="326">
        <f>inputs!P12</f>
        <v>0</v>
      </c>
      <c r="O146" s="326"/>
      <c r="P146" s="569"/>
    </row>
    <row r="147" spans="2:16" s="324" customFormat="1" ht="15.75" customHeight="1">
      <c r="B147" s="325">
        <v>9</v>
      </c>
      <c r="C147" s="326">
        <f>inputs!E13</f>
        <v>5000</v>
      </c>
      <c r="D147" s="326">
        <f>inputs!F13</f>
        <v>135</v>
      </c>
      <c r="E147" s="326">
        <f>inputs!G13</f>
        <v>0</v>
      </c>
      <c r="F147" s="327">
        <f>inputs!H13</f>
        <v>0</v>
      </c>
      <c r="G147" s="326">
        <f>inputs!I13</f>
        <v>3000</v>
      </c>
      <c r="H147" s="326">
        <f>inputs!J13</f>
        <v>0</v>
      </c>
      <c r="I147" s="326">
        <f>inputs!K13</f>
        <v>4167</v>
      </c>
      <c r="J147" s="326">
        <f>inputs!L13</f>
        <v>0</v>
      </c>
      <c r="K147" s="326">
        <f>inputs!M13</f>
        <v>0</v>
      </c>
      <c r="L147" s="326">
        <f>inputs!N13</f>
        <v>1744000</v>
      </c>
      <c r="M147" s="326">
        <f>inputs!O13</f>
        <v>366605</v>
      </c>
      <c r="N147" s="326">
        <f>inputs!P13</f>
        <v>0</v>
      </c>
      <c r="O147" s="326"/>
      <c r="P147" s="569"/>
    </row>
    <row r="148" spans="2:16" s="324" customFormat="1" ht="15.75" customHeight="1">
      <c r="B148" s="325">
        <v>10</v>
      </c>
      <c r="C148" s="326">
        <f>inputs!E14</f>
        <v>4000</v>
      </c>
      <c r="D148" s="326">
        <f>inputs!F14</f>
        <v>109</v>
      </c>
      <c r="E148" s="326">
        <f>inputs!G14</f>
        <v>2</v>
      </c>
      <c r="F148" s="327">
        <f>inputs!H14</f>
        <v>0</v>
      </c>
      <c r="G148" s="326">
        <f>inputs!I14</f>
        <v>2500</v>
      </c>
      <c r="H148" s="326">
        <f>inputs!J14</f>
        <v>0</v>
      </c>
      <c r="I148" s="326">
        <f>inputs!K14</f>
        <v>4167</v>
      </c>
      <c r="J148" s="326">
        <f>inputs!L14</f>
        <v>4000</v>
      </c>
      <c r="K148" s="326">
        <f>inputs!M14</f>
        <v>0</v>
      </c>
      <c r="L148" s="326">
        <f>inputs!N14</f>
        <v>675000</v>
      </c>
      <c r="M148" s="326">
        <f>inputs!O14</f>
        <v>0</v>
      </c>
      <c r="N148" s="326">
        <f>inputs!P14</f>
        <v>0</v>
      </c>
      <c r="O148" s="326"/>
      <c r="P148" s="569"/>
    </row>
    <row r="149" spans="2:16" s="324" customFormat="1" ht="15.75" customHeight="1">
      <c r="B149" s="325">
        <v>11</v>
      </c>
      <c r="C149" s="326">
        <f>inputs!E15</f>
        <v>6000</v>
      </c>
      <c r="D149" s="326">
        <f>inputs!F15</f>
        <v>163</v>
      </c>
      <c r="E149" s="326">
        <f>inputs!G15</f>
        <v>0</v>
      </c>
      <c r="F149" s="327">
        <f>inputs!H15</f>
        <v>0</v>
      </c>
      <c r="G149" s="326">
        <f>inputs!I15</f>
        <v>5000</v>
      </c>
      <c r="H149" s="326">
        <f>inputs!J15</f>
        <v>0</v>
      </c>
      <c r="I149" s="326">
        <f>inputs!K15</f>
        <v>4167</v>
      </c>
      <c r="J149" s="326">
        <f>inputs!L15</f>
        <v>0</v>
      </c>
      <c r="K149" s="326">
        <f>inputs!M15</f>
        <v>5000</v>
      </c>
      <c r="L149" s="326">
        <f>inputs!N15</f>
        <v>436000</v>
      </c>
      <c r="M149" s="326">
        <f>inputs!O15</f>
        <v>408840</v>
      </c>
      <c r="N149" s="326">
        <f>inputs!P15</f>
        <v>0</v>
      </c>
      <c r="O149" s="326"/>
      <c r="P149" s="569"/>
    </row>
    <row r="150" spans="2:16" s="324" customFormat="1" ht="15.75" customHeight="1">
      <c r="B150" s="325">
        <v>12</v>
      </c>
      <c r="C150" s="326">
        <f>inputs!E16</f>
        <v>7000</v>
      </c>
      <c r="D150" s="326">
        <f>inputs!F16</f>
        <v>191</v>
      </c>
      <c r="E150" s="326">
        <f>inputs!G16</f>
        <v>2</v>
      </c>
      <c r="F150" s="327">
        <f>inputs!H16</f>
        <v>0</v>
      </c>
      <c r="G150" s="326">
        <f>inputs!I16</f>
        <v>6000</v>
      </c>
      <c r="H150" s="326">
        <f>inputs!J16</f>
        <v>40</v>
      </c>
      <c r="I150" s="326">
        <f>inputs!K16</f>
        <v>4167</v>
      </c>
      <c r="J150" s="326">
        <f>inputs!L16</f>
        <v>4000</v>
      </c>
      <c r="K150" s="326">
        <f>inputs!M16</f>
        <v>6000</v>
      </c>
      <c r="L150" s="326">
        <f>inputs!N16</f>
        <v>978000</v>
      </c>
      <c r="M150" s="326">
        <f>inputs!O16</f>
        <v>1337000</v>
      </c>
      <c r="N150" s="326">
        <f>inputs!P16</f>
        <v>0</v>
      </c>
      <c r="O150" s="326"/>
      <c r="P150" s="569"/>
    </row>
    <row r="151" spans="2:16" ht="15.75" customHeight="1">
      <c r="P151" s="556"/>
    </row>
    <row r="152" spans="2:16" ht="15.75" customHeight="1">
      <c r="P152" s="556"/>
    </row>
    <row r="153" spans="2:16" ht="15.75" customHeight="1">
      <c r="P153" s="556"/>
    </row>
    <row r="154" spans="2:16" ht="15.75" customHeight="1">
      <c r="P154" s="556"/>
    </row>
    <row r="155" spans="2:16" ht="15.75" customHeight="1">
      <c r="P155" s="556"/>
    </row>
    <row r="156" spans="2:16" ht="15.75" customHeight="1">
      <c r="P156" s="556"/>
    </row>
    <row r="157" spans="2:16" ht="15.75" customHeight="1">
      <c r="P157" s="556"/>
    </row>
    <row r="158" spans="2:16" ht="15.75" customHeight="1">
      <c r="P158" s="556"/>
    </row>
    <row r="159" spans="2:16" ht="15.75" customHeight="1">
      <c r="P159" s="556"/>
    </row>
    <row r="160" spans="2:16" ht="15.75" customHeight="1">
      <c r="P160" s="556"/>
    </row>
    <row r="161" spans="16:16" customFormat="1" ht="15.75" customHeight="1">
      <c r="P161" s="556"/>
    </row>
    <row r="162" spans="16:16" customFormat="1" ht="15.75" customHeight="1">
      <c r="P162" s="556"/>
    </row>
    <row r="163" spans="16:16" customFormat="1" ht="15.75" customHeight="1">
      <c r="P163" s="556"/>
    </row>
    <row r="164" spans="16:16" customFormat="1" ht="15.75" customHeight="1">
      <c r="P164" s="556"/>
    </row>
    <row r="165" spans="16:16" customFormat="1" ht="15.75" customHeight="1">
      <c r="P165" s="556"/>
    </row>
    <row r="166" spans="16:16" customFormat="1" ht="15.75" customHeight="1">
      <c r="P166" s="556"/>
    </row>
    <row r="167" spans="16:16" customFormat="1" ht="15.75" customHeight="1">
      <c r="P167" s="556"/>
    </row>
    <row r="168" spans="16:16" customFormat="1" ht="15.75" customHeight="1">
      <c r="P168" s="556"/>
    </row>
    <row r="169" spans="16:16" customFormat="1" ht="15.75" customHeight="1">
      <c r="P169" s="556"/>
    </row>
    <row r="170" spans="16:16" customFormat="1" ht="15.75" customHeight="1">
      <c r="P170" s="556"/>
    </row>
    <row r="171" spans="16:16" customFormat="1" ht="15.75" customHeight="1">
      <c r="P171" s="556"/>
    </row>
    <row r="172" spans="16:16" customFormat="1" ht="15.75" customHeight="1">
      <c r="P172" s="556"/>
    </row>
    <row r="173" spans="16:16" customFormat="1" ht="15.75" customHeight="1">
      <c r="P173" s="556"/>
    </row>
    <row r="174" spans="16:16" customFormat="1" ht="15.75" customHeight="1">
      <c r="P174" s="556"/>
    </row>
    <row r="175" spans="16:16" customFormat="1" ht="15.75" customHeight="1">
      <c r="P175" s="556"/>
    </row>
    <row r="176" spans="16:16" customFormat="1" ht="15.75" customHeight="1">
      <c r="P176" s="556"/>
    </row>
    <row r="177" spans="16:16" customFormat="1" ht="15.75" customHeight="1">
      <c r="P177" s="556"/>
    </row>
    <row r="178" spans="16:16" customFormat="1" ht="15.75" customHeight="1">
      <c r="P178" s="556"/>
    </row>
    <row r="179" spans="16:16" customFormat="1" ht="15.75" customHeight="1">
      <c r="P179" s="556"/>
    </row>
    <row r="180" spans="16:16" customFormat="1" ht="15.75" customHeight="1">
      <c r="P180" s="556"/>
    </row>
    <row r="181" spans="16:16" customFormat="1" ht="15.75" customHeight="1">
      <c r="P181" s="556"/>
    </row>
    <row r="182" spans="16:16" customFormat="1" ht="15.75" customHeight="1">
      <c r="P182" s="556"/>
    </row>
    <row r="183" spans="16:16" customFormat="1" ht="15.75" customHeight="1">
      <c r="P183" s="556"/>
    </row>
    <row r="184" spans="16:16" customFormat="1" ht="15.75" customHeight="1">
      <c r="P184" s="556"/>
    </row>
    <row r="185" spans="16:16" customFormat="1" ht="15.75" customHeight="1">
      <c r="P185" s="556"/>
    </row>
    <row r="186" spans="16:16" customFormat="1" ht="15.75" customHeight="1">
      <c r="P186" s="556"/>
    </row>
    <row r="187" spans="16:16" customFormat="1" ht="15.75" customHeight="1">
      <c r="P187" s="556"/>
    </row>
    <row r="188" spans="16:16" customFormat="1" ht="15.75" customHeight="1">
      <c r="P188" s="556"/>
    </row>
    <row r="189" spans="16:16" customFormat="1" ht="15.75" customHeight="1">
      <c r="P189" s="556"/>
    </row>
    <row r="190" spans="16:16" customFormat="1" ht="15.75" customHeight="1">
      <c r="P190" s="556"/>
    </row>
    <row r="191" spans="16:16" customFormat="1" ht="15.75" customHeight="1">
      <c r="P191" s="556"/>
    </row>
    <row r="192" spans="16:16" customFormat="1" ht="15.75" customHeight="1">
      <c r="P192" s="556"/>
    </row>
    <row r="193" spans="16:16" customFormat="1" ht="15.75" customHeight="1">
      <c r="P193" s="556"/>
    </row>
    <row r="194" spans="16:16" customFormat="1" ht="15.75" customHeight="1">
      <c r="P194" s="556"/>
    </row>
    <row r="195" spans="16:16" customFormat="1" ht="15.75" customHeight="1">
      <c r="P195" s="556"/>
    </row>
    <row r="196" spans="16:16" customFormat="1" ht="15.75" customHeight="1">
      <c r="P196" s="556"/>
    </row>
    <row r="197" spans="16:16" customFormat="1" ht="15.75" customHeight="1">
      <c r="P197" s="556"/>
    </row>
    <row r="198" spans="16:16" customFormat="1" ht="15.75" customHeight="1">
      <c r="P198" s="556"/>
    </row>
    <row r="199" spans="16:16" customFormat="1" ht="15.75" customHeight="1">
      <c r="P199" s="556"/>
    </row>
    <row r="200" spans="16:16" customFormat="1" ht="15.75" customHeight="1">
      <c r="P200" s="556"/>
    </row>
    <row r="201" spans="16:16" customFormat="1" ht="15.75" customHeight="1">
      <c r="P201" s="556"/>
    </row>
    <row r="202" spans="16:16" customFormat="1" ht="15.75" customHeight="1">
      <c r="P202" s="556"/>
    </row>
    <row r="203" spans="16:16" customFormat="1" ht="15.75" customHeight="1">
      <c r="P203" s="556"/>
    </row>
    <row r="204" spans="16:16" customFormat="1" ht="15.75" customHeight="1">
      <c r="P204" s="556"/>
    </row>
    <row r="205" spans="16:16" customFormat="1" ht="15.75" customHeight="1">
      <c r="P205" s="556"/>
    </row>
    <row r="206" spans="16:16" customFormat="1" ht="15.75" customHeight="1">
      <c r="P206" s="556"/>
    </row>
    <row r="207" spans="16:16" customFormat="1" ht="15.75" customHeight="1">
      <c r="P207" s="556"/>
    </row>
    <row r="208" spans="16:16" customFormat="1" ht="15.75" customHeight="1">
      <c r="P208" s="556"/>
    </row>
    <row r="209" spans="16:16" customFormat="1" ht="15.75" customHeight="1">
      <c r="P209" s="556"/>
    </row>
    <row r="210" spans="16:16" customFormat="1" ht="15.75" customHeight="1">
      <c r="P210" s="556"/>
    </row>
    <row r="211" spans="16:16" customFormat="1" ht="15.75" customHeight="1">
      <c r="P211" s="556"/>
    </row>
    <row r="212" spans="16:16" customFormat="1" ht="15.75" customHeight="1">
      <c r="P212" s="556"/>
    </row>
    <row r="213" spans="16:16" customFormat="1" ht="15.75" customHeight="1">
      <c r="P213" s="556"/>
    </row>
    <row r="214" spans="16:16" customFormat="1" ht="15.75" customHeight="1">
      <c r="P214" s="556"/>
    </row>
    <row r="215" spans="16:16" customFormat="1" ht="15.75" customHeight="1">
      <c r="P215" s="556"/>
    </row>
    <row r="216" spans="16:16" customFormat="1" ht="15.75" customHeight="1">
      <c r="P216" s="556"/>
    </row>
    <row r="217" spans="16:16" customFormat="1" ht="15.75" customHeight="1">
      <c r="P217" s="556"/>
    </row>
    <row r="218" spans="16:16" customFormat="1" ht="15.75" customHeight="1">
      <c r="P218" s="556"/>
    </row>
    <row r="219" spans="16:16" customFormat="1" ht="15.75" customHeight="1">
      <c r="P219" s="556"/>
    </row>
    <row r="220" spans="16:16" customFormat="1" ht="15.75" customHeight="1">
      <c r="P220" s="556"/>
    </row>
    <row r="221" spans="16:16" customFormat="1" ht="15.75" customHeight="1">
      <c r="P221" s="556"/>
    </row>
    <row r="222" spans="16:16" customFormat="1" ht="15.75" customHeight="1">
      <c r="P222" s="556"/>
    </row>
    <row r="223" spans="16:16" customFormat="1" ht="15.75" customHeight="1">
      <c r="P223" s="556"/>
    </row>
    <row r="224" spans="16:16" customFormat="1" ht="15.75" customHeight="1">
      <c r="P224" s="556"/>
    </row>
    <row r="225" spans="16:16" customFormat="1" ht="15.75" customHeight="1">
      <c r="P225" s="556"/>
    </row>
    <row r="226" spans="16:16" customFormat="1" ht="15.75" customHeight="1">
      <c r="P226" s="556"/>
    </row>
    <row r="227" spans="16:16" customFormat="1" ht="15.75" customHeight="1">
      <c r="P227" s="556"/>
    </row>
    <row r="228" spans="16:16" customFormat="1" ht="15.75" customHeight="1">
      <c r="P228" s="556"/>
    </row>
    <row r="229" spans="16:16" customFormat="1" ht="15.75" customHeight="1">
      <c r="P229" s="556"/>
    </row>
    <row r="230" spans="16:16" customFormat="1" ht="15.75" customHeight="1">
      <c r="P230" s="556"/>
    </row>
    <row r="231" spans="16:16" customFormat="1" ht="15.75" customHeight="1">
      <c r="P231" s="556"/>
    </row>
    <row r="232" spans="16:16" customFormat="1" ht="15.75" customHeight="1">
      <c r="P232" s="556"/>
    </row>
    <row r="233" spans="16:16" customFormat="1" ht="15.75" customHeight="1">
      <c r="P233" s="556"/>
    </row>
    <row r="234" spans="16:16" customFormat="1" ht="15.75" customHeight="1">
      <c r="P234" s="556"/>
    </row>
    <row r="235" spans="16:16" customFormat="1" ht="15.75" customHeight="1">
      <c r="P235" s="556"/>
    </row>
    <row r="236" spans="16:16" customFormat="1" ht="15.75" customHeight="1">
      <c r="P236" s="556"/>
    </row>
    <row r="237" spans="16:16" customFormat="1" ht="15.75" customHeight="1">
      <c r="P237" s="556"/>
    </row>
    <row r="238" spans="16:16" customFormat="1" ht="15.75" customHeight="1">
      <c r="P238" s="556"/>
    </row>
    <row r="239" spans="16:16" customFormat="1" ht="15.75" customHeight="1">
      <c r="P239" s="556"/>
    </row>
    <row r="240" spans="16:16" customFormat="1" ht="15.75" customHeight="1">
      <c r="P240" s="556"/>
    </row>
    <row r="241" spans="16:16" customFormat="1" ht="15.75" customHeight="1">
      <c r="P241" s="556"/>
    </row>
    <row r="242" spans="16:16" customFormat="1" ht="15.75" customHeight="1">
      <c r="P242" s="556"/>
    </row>
    <row r="243" spans="16:16" customFormat="1" ht="15.75" customHeight="1">
      <c r="P243" s="556"/>
    </row>
    <row r="244" spans="16:16" customFormat="1" ht="15.75" customHeight="1">
      <c r="P244" s="556"/>
    </row>
    <row r="245" spans="16:16" customFormat="1" ht="15.75" customHeight="1">
      <c r="P245" s="556"/>
    </row>
    <row r="246" spans="16:16" customFormat="1" ht="15.75" customHeight="1">
      <c r="P246" s="556"/>
    </row>
    <row r="247" spans="16:16" customFormat="1" ht="15.75" customHeight="1">
      <c r="P247" s="556"/>
    </row>
    <row r="248" spans="16:16" customFormat="1" ht="15.75" customHeight="1">
      <c r="P248" s="556"/>
    </row>
    <row r="249" spans="16:16" customFormat="1" ht="15.75" customHeight="1">
      <c r="P249" s="556"/>
    </row>
    <row r="250" spans="16:16" customFormat="1" ht="15.75" customHeight="1">
      <c r="P250" s="556"/>
    </row>
    <row r="251" spans="16:16" customFormat="1" ht="15.75" customHeight="1">
      <c r="P251" s="556"/>
    </row>
    <row r="252" spans="16:16" customFormat="1" ht="15.75" customHeight="1">
      <c r="P252" s="556"/>
    </row>
    <row r="253" spans="16:16" customFormat="1" ht="15.75" customHeight="1">
      <c r="P253" s="556"/>
    </row>
    <row r="254" spans="16:16" customFormat="1" ht="15.75" customHeight="1">
      <c r="P254" s="556"/>
    </row>
    <row r="255" spans="16:16" customFormat="1" ht="15.75" customHeight="1">
      <c r="P255" s="556"/>
    </row>
    <row r="256" spans="16:16" customFormat="1" ht="15.75" customHeight="1">
      <c r="P256" s="556"/>
    </row>
    <row r="257" spans="16:16" customFormat="1" ht="15.75" customHeight="1">
      <c r="P257" s="556"/>
    </row>
    <row r="258" spans="16:16" customFormat="1" ht="15.75" customHeight="1">
      <c r="P258" s="556"/>
    </row>
    <row r="259" spans="16:16" customFormat="1" ht="15.75" customHeight="1">
      <c r="P259" s="556"/>
    </row>
    <row r="260" spans="16:16" customFormat="1" ht="15.75" customHeight="1">
      <c r="P260" s="556"/>
    </row>
    <row r="261" spans="16:16" customFormat="1" ht="15.75" customHeight="1">
      <c r="P261" s="556"/>
    </row>
    <row r="262" spans="16:16" customFormat="1" ht="15.75" customHeight="1">
      <c r="P262" s="556"/>
    </row>
    <row r="263" spans="16:16" customFormat="1" ht="15.75" customHeight="1">
      <c r="P263" s="556"/>
    </row>
    <row r="264" spans="16:16" customFormat="1" ht="15.75" customHeight="1">
      <c r="P264" s="556"/>
    </row>
    <row r="265" spans="16:16" customFormat="1" ht="15.75" customHeight="1">
      <c r="P265" s="556"/>
    </row>
    <row r="266" spans="16:16" customFormat="1" ht="15.75" customHeight="1">
      <c r="P266" s="556"/>
    </row>
    <row r="267" spans="16:16" customFormat="1" ht="15.75" customHeight="1">
      <c r="P267" s="556"/>
    </row>
    <row r="268" spans="16:16" customFormat="1" ht="15.75" customHeight="1">
      <c r="P268" s="556"/>
    </row>
    <row r="269" spans="16:16" customFormat="1" ht="15.75" customHeight="1">
      <c r="P269" s="556"/>
    </row>
    <row r="270" spans="16:16" customFormat="1" ht="15.75" customHeight="1">
      <c r="P270" s="556"/>
    </row>
    <row r="271" spans="16:16" customFormat="1" ht="15.75" customHeight="1">
      <c r="P271" s="556"/>
    </row>
    <row r="272" spans="16:16" customFormat="1" ht="15.75" customHeight="1">
      <c r="P272" s="556"/>
    </row>
    <row r="273" spans="16:16" customFormat="1" ht="15.75" customHeight="1">
      <c r="P273" s="556"/>
    </row>
    <row r="274" spans="16:16" customFormat="1" ht="15.75" customHeight="1">
      <c r="P274" s="556"/>
    </row>
    <row r="275" spans="16:16" customFormat="1" ht="15.75" customHeight="1">
      <c r="P275" s="556"/>
    </row>
    <row r="276" spans="16:16" customFormat="1" ht="15.75" customHeight="1">
      <c r="P276" s="556"/>
    </row>
    <row r="277" spans="16:16" customFormat="1" ht="15.75" customHeight="1">
      <c r="P277" s="556"/>
    </row>
    <row r="278" spans="16:16" customFormat="1" ht="15.75" customHeight="1">
      <c r="P278" s="556"/>
    </row>
    <row r="279" spans="16:16" customFormat="1" ht="15.75" customHeight="1">
      <c r="P279" s="556"/>
    </row>
    <row r="280" spans="16:16" customFormat="1" ht="15.75" customHeight="1">
      <c r="P280" s="556"/>
    </row>
    <row r="281" spans="16:16" customFormat="1" ht="15.75" customHeight="1">
      <c r="P281" s="556"/>
    </row>
    <row r="282" spans="16:16" customFormat="1" ht="15.75" customHeight="1">
      <c r="P282" s="556"/>
    </row>
    <row r="283" spans="16:16" customFormat="1" ht="15.75" customHeight="1">
      <c r="P283" s="556"/>
    </row>
    <row r="284" spans="16:16" customFormat="1" ht="15.75" customHeight="1">
      <c r="P284" s="556"/>
    </row>
    <row r="285" spans="16:16" customFormat="1" ht="15.75" customHeight="1">
      <c r="P285" s="556"/>
    </row>
    <row r="286" spans="16:16" customFormat="1" ht="15.75" customHeight="1">
      <c r="P286" s="556"/>
    </row>
    <row r="287" spans="16:16" customFormat="1" ht="15.75" customHeight="1">
      <c r="P287" s="556"/>
    </row>
    <row r="288" spans="16:16" customFormat="1" ht="15.75" customHeight="1">
      <c r="P288" s="556"/>
    </row>
    <row r="289" spans="16:16" customFormat="1" ht="15.75" customHeight="1">
      <c r="P289" s="556"/>
    </row>
    <row r="290" spans="16:16" customFormat="1" ht="15.75" customHeight="1">
      <c r="P290" s="556"/>
    </row>
    <row r="291" spans="16:16" customFormat="1" ht="15.75" customHeight="1">
      <c r="P291" s="556"/>
    </row>
    <row r="292" spans="16:16" customFormat="1" ht="15.75" customHeight="1">
      <c r="P292" s="556"/>
    </row>
    <row r="293" spans="16:16" customFormat="1" ht="15.75" customHeight="1">
      <c r="P293" s="556"/>
    </row>
    <row r="294" spans="16:16" customFormat="1" ht="15.75" customHeight="1">
      <c r="P294" s="556"/>
    </row>
    <row r="295" spans="16:16" customFormat="1" ht="15.75" customHeight="1">
      <c r="P295" s="556"/>
    </row>
    <row r="296" spans="16:16" customFormat="1" ht="15.75" customHeight="1">
      <c r="P296" s="556"/>
    </row>
    <row r="297" spans="16:16" customFormat="1" ht="15.75" customHeight="1">
      <c r="P297" s="556"/>
    </row>
    <row r="298" spans="16:16" customFormat="1" ht="15.75" customHeight="1">
      <c r="P298" s="556"/>
    </row>
    <row r="299" spans="16:16" customFormat="1" ht="15.75" customHeight="1">
      <c r="P299" s="556"/>
    </row>
    <row r="300" spans="16:16" customFormat="1" ht="15.75" customHeight="1">
      <c r="P300" s="556"/>
    </row>
    <row r="301" spans="16:16" customFormat="1" ht="15.75" customHeight="1">
      <c r="P301" s="556"/>
    </row>
    <row r="302" spans="16:16" customFormat="1" ht="15.75" customHeight="1">
      <c r="P302" s="556"/>
    </row>
    <row r="303" spans="16:16" customFormat="1" ht="15.75" customHeight="1">
      <c r="P303" s="556"/>
    </row>
    <row r="304" spans="16:16" customFormat="1" ht="15.75" customHeight="1">
      <c r="P304" s="556"/>
    </row>
    <row r="305" spans="16:16" customFormat="1" ht="15.75" customHeight="1">
      <c r="P305" s="556"/>
    </row>
    <row r="306" spans="16:16" customFormat="1" ht="15.75" customHeight="1">
      <c r="P306" s="556"/>
    </row>
    <row r="307" spans="16:16" customFormat="1" ht="15.75" customHeight="1">
      <c r="P307" s="556"/>
    </row>
    <row r="308" spans="16:16" customFormat="1" ht="15.75" customHeight="1">
      <c r="P308" s="556"/>
    </row>
    <row r="309" spans="16:16" customFormat="1" ht="15.75" customHeight="1">
      <c r="P309" s="556"/>
    </row>
    <row r="310" spans="16:16" customFormat="1" ht="15.75" customHeight="1">
      <c r="P310" s="556"/>
    </row>
    <row r="311" spans="16:16" customFormat="1" ht="15.75" customHeight="1">
      <c r="P311" s="556"/>
    </row>
    <row r="312" spans="16:16" customFormat="1" ht="15.75" customHeight="1">
      <c r="P312" s="556"/>
    </row>
    <row r="313" spans="16:16" customFormat="1" ht="15.75" customHeight="1">
      <c r="P313" s="556"/>
    </row>
    <row r="314" spans="16:16" customFormat="1" ht="15.75" customHeight="1">
      <c r="P314" s="556"/>
    </row>
    <row r="315" spans="16:16" customFormat="1" ht="15.75" customHeight="1">
      <c r="P315" s="556"/>
    </row>
    <row r="316" spans="16:16" customFormat="1" ht="15.75" customHeight="1">
      <c r="P316" s="556"/>
    </row>
    <row r="317" spans="16:16" customFormat="1" ht="15.75" customHeight="1">
      <c r="P317" s="556"/>
    </row>
    <row r="318" spans="16:16" customFormat="1" ht="15.75" customHeight="1">
      <c r="P318" s="559"/>
    </row>
    <row r="319" spans="16:16" customFormat="1" ht="15.75" customHeight="1">
      <c r="P319" s="559"/>
    </row>
    <row r="320" spans="16:16" customFormat="1" ht="15.75" customHeight="1">
      <c r="P320" s="559"/>
    </row>
    <row r="321" customFormat="1" ht="15.75" customHeight="1"/>
    <row r="322" customFormat="1" ht="15.75" customHeight="1"/>
    <row r="323" customFormat="1" ht="15.75" customHeight="1"/>
    <row r="324" customFormat="1" ht="15.75" customHeight="1"/>
    <row r="325" customFormat="1" ht="15.75" customHeight="1"/>
    <row r="326" customFormat="1" ht="15.75" customHeight="1"/>
    <row r="327" customFormat="1" ht="15.75" customHeight="1"/>
    <row r="328" customFormat="1" ht="15.75" customHeight="1"/>
    <row r="329" customFormat="1" ht="15.75" customHeight="1"/>
    <row r="330" customFormat="1" ht="15.75" customHeight="1"/>
    <row r="331" customFormat="1" ht="15.75" customHeight="1"/>
    <row r="332" customFormat="1" ht="15.75" customHeight="1"/>
    <row r="333" customFormat="1" ht="15.75" customHeight="1"/>
    <row r="334" customFormat="1" ht="15.75" customHeight="1"/>
    <row r="335" customFormat="1" ht="15.75" customHeight="1"/>
    <row r="336" customFormat="1" ht="15.75" customHeight="1"/>
    <row r="337" customFormat="1" ht="15.75" customHeight="1"/>
    <row r="338" customFormat="1" ht="15.75" customHeight="1"/>
    <row r="339" customFormat="1" ht="15.75" customHeight="1"/>
    <row r="340" customFormat="1" ht="15.75" customHeight="1"/>
    <row r="341" customFormat="1" ht="15.75" customHeight="1"/>
    <row r="342" customFormat="1" ht="15.75" customHeight="1"/>
    <row r="343" customFormat="1" ht="15.75" customHeight="1"/>
    <row r="344" customFormat="1" ht="15.75" customHeight="1"/>
    <row r="345" customFormat="1" ht="15.75" customHeight="1"/>
    <row r="346" customFormat="1" ht="15.75" customHeight="1"/>
    <row r="347" customFormat="1" ht="15.75" customHeight="1"/>
    <row r="348" customFormat="1" ht="15.75" customHeight="1"/>
    <row r="349" customFormat="1" ht="15.75" customHeight="1"/>
    <row r="350" customFormat="1" ht="15.75" customHeight="1"/>
    <row r="351" customFormat="1" ht="15.75" customHeight="1"/>
    <row r="352" customFormat="1" ht="15.75" customHeight="1"/>
    <row r="353" customFormat="1" ht="15.75" customHeight="1"/>
    <row r="354" customFormat="1" ht="15.75" customHeight="1"/>
    <row r="355" customFormat="1" ht="15.75" customHeight="1"/>
    <row r="356" customFormat="1" ht="15.75" customHeight="1"/>
    <row r="357" customFormat="1" ht="15.75" customHeight="1"/>
    <row r="358" customFormat="1" ht="15.75" customHeight="1"/>
    <row r="359" customFormat="1" ht="15.75" customHeight="1"/>
    <row r="360" customFormat="1" ht="15.75" customHeight="1"/>
    <row r="361" customFormat="1" ht="15.75" customHeight="1"/>
    <row r="362" customFormat="1" ht="15.75" customHeight="1"/>
    <row r="363" customFormat="1" ht="15.75" customHeight="1"/>
    <row r="364" customFormat="1" ht="15.75" customHeight="1"/>
    <row r="365" customFormat="1" ht="15.75" customHeight="1"/>
    <row r="366" customFormat="1" ht="15.75" customHeight="1"/>
    <row r="367" customFormat="1" ht="15.75" customHeight="1"/>
    <row r="368" customFormat="1" ht="15.75" customHeight="1"/>
    <row r="369" customFormat="1" ht="15.75" customHeight="1"/>
    <row r="370" customFormat="1" ht="15.75" customHeight="1"/>
    <row r="371" customFormat="1" ht="15.75" customHeight="1"/>
    <row r="372" customFormat="1" ht="15.75" customHeight="1"/>
    <row r="373" customFormat="1" ht="15.75" customHeight="1"/>
    <row r="374" customFormat="1" ht="15.75" customHeight="1"/>
    <row r="375" customFormat="1" ht="15.75" customHeight="1"/>
    <row r="376" customFormat="1" ht="15.75" customHeight="1"/>
    <row r="377" customFormat="1" ht="15.75" customHeight="1"/>
    <row r="378" customFormat="1" ht="15.75" customHeight="1"/>
    <row r="379" customFormat="1" ht="15.75" customHeight="1"/>
    <row r="380" customFormat="1" ht="15.75" customHeight="1"/>
    <row r="381" customFormat="1" ht="15.75" customHeight="1"/>
    <row r="382" customFormat="1" ht="15.75" customHeight="1"/>
    <row r="383" customFormat="1" ht="15.75" customHeight="1"/>
    <row r="384" customFormat="1" ht="15.75" customHeight="1"/>
    <row r="385" customFormat="1" ht="15.75" customHeight="1"/>
    <row r="386" customFormat="1" ht="15.75" customHeight="1"/>
    <row r="387" customFormat="1" ht="15.75" customHeight="1"/>
    <row r="388" customFormat="1" ht="15.75" customHeight="1"/>
    <row r="389" customFormat="1" ht="15.75" customHeight="1"/>
    <row r="390" customFormat="1" ht="15.75" customHeight="1"/>
    <row r="391" customFormat="1" ht="15.75" customHeight="1"/>
    <row r="392" customFormat="1" ht="15.75" customHeight="1"/>
    <row r="393" customFormat="1" ht="15.75" customHeight="1"/>
    <row r="394" customFormat="1" ht="15.75" customHeight="1"/>
    <row r="395" customFormat="1" ht="15.75" customHeight="1"/>
    <row r="396" customFormat="1" ht="15.75" customHeight="1"/>
    <row r="397" customFormat="1" ht="15.75" customHeight="1"/>
    <row r="398" customFormat="1" ht="15.75" customHeight="1"/>
    <row r="399" customFormat="1" ht="15.75" customHeight="1"/>
    <row r="400" customFormat="1" ht="15.75" customHeight="1"/>
    <row r="401" customFormat="1" ht="15.75" customHeight="1"/>
    <row r="402" customFormat="1" ht="15.75" customHeight="1"/>
    <row r="403" customFormat="1" ht="15.75" customHeight="1"/>
    <row r="404" customFormat="1" ht="15.75" customHeight="1"/>
    <row r="405" customFormat="1" ht="15.75" customHeight="1"/>
    <row r="406" customFormat="1" ht="15.75" customHeight="1"/>
    <row r="407" customFormat="1" ht="15.75" customHeight="1"/>
    <row r="408" customFormat="1" ht="15.75" customHeight="1"/>
    <row r="409" customFormat="1" ht="15.75" customHeight="1"/>
    <row r="410" customFormat="1" ht="15.75" customHeight="1"/>
    <row r="411" customFormat="1" ht="15.75" customHeight="1"/>
    <row r="412" customFormat="1" ht="15.75" customHeight="1"/>
    <row r="413" customFormat="1" ht="15.75" customHeight="1"/>
    <row r="414" customFormat="1" ht="15.75" customHeight="1"/>
    <row r="415" customFormat="1" ht="15.75" customHeight="1"/>
    <row r="416" customFormat="1" ht="15.75" customHeight="1"/>
    <row r="417" customFormat="1" ht="15.75" customHeight="1"/>
    <row r="418" customFormat="1" ht="15.75" customHeight="1"/>
    <row r="419" customFormat="1" ht="15.75" customHeight="1"/>
    <row r="420" customFormat="1" ht="15.75" customHeight="1"/>
    <row r="421" customFormat="1" ht="15.75" customHeight="1"/>
    <row r="422" customFormat="1" ht="15.75" customHeight="1"/>
    <row r="423" customFormat="1" ht="15.75" customHeight="1"/>
    <row r="424" customFormat="1" ht="15.75" customHeight="1"/>
    <row r="425" customFormat="1" ht="15.75" customHeight="1"/>
    <row r="426" customFormat="1" ht="15.75" customHeight="1"/>
    <row r="427" customFormat="1" ht="15.75" customHeight="1"/>
    <row r="428" customFormat="1" ht="15.75" customHeight="1"/>
    <row r="429" customFormat="1" ht="15.75" customHeight="1"/>
    <row r="430" customFormat="1" ht="15.75" customHeight="1"/>
    <row r="431" customFormat="1" ht="15.75" customHeight="1"/>
    <row r="432" customFormat="1" ht="15.75" customHeight="1"/>
    <row r="433" customFormat="1" ht="15.75" customHeight="1"/>
    <row r="434" customFormat="1" ht="15.75" customHeight="1"/>
    <row r="435" customFormat="1" ht="15.75" customHeight="1"/>
    <row r="436" customFormat="1" ht="15.75" customHeight="1"/>
    <row r="437" customFormat="1" ht="15.75" customHeight="1"/>
    <row r="438" customFormat="1" ht="15.75" customHeight="1"/>
    <row r="439" customFormat="1" ht="15.75" customHeight="1"/>
    <row r="440" customFormat="1" ht="15.75" customHeight="1"/>
    <row r="441" customFormat="1" ht="15.75" customHeight="1"/>
    <row r="442" customFormat="1" ht="15.75" customHeight="1"/>
    <row r="443" customFormat="1" ht="15.75" customHeight="1"/>
    <row r="444" customFormat="1" ht="15.75" customHeight="1"/>
    <row r="445" customFormat="1" ht="15.75" customHeight="1"/>
    <row r="446" customFormat="1" ht="15.75" customHeight="1"/>
    <row r="447" customFormat="1" ht="15.75" customHeight="1"/>
    <row r="448" customFormat="1" ht="15.75" customHeight="1"/>
    <row r="449" customFormat="1" ht="15.75" customHeight="1"/>
    <row r="450" customFormat="1" ht="15.75" customHeight="1"/>
    <row r="451" customFormat="1" ht="15.75" customHeight="1"/>
    <row r="452" customFormat="1" ht="15.75" customHeight="1"/>
    <row r="453" customFormat="1" ht="15.75" customHeight="1"/>
    <row r="454" customFormat="1" ht="15.75" customHeight="1"/>
    <row r="455" customFormat="1" ht="15.75" customHeight="1"/>
    <row r="456" customFormat="1" ht="15.75" customHeight="1"/>
    <row r="457" customFormat="1" ht="15.75" customHeight="1"/>
    <row r="458" customFormat="1" ht="15.75" customHeight="1"/>
    <row r="459" customFormat="1" ht="15.75" customHeight="1"/>
    <row r="460" customFormat="1" ht="15.75" customHeight="1"/>
    <row r="461" customFormat="1" ht="15.75" customHeight="1"/>
    <row r="462" customFormat="1" ht="15.75" customHeight="1"/>
    <row r="463" customFormat="1" ht="15.75" customHeight="1"/>
    <row r="464" customFormat="1" ht="15.75" customHeight="1"/>
    <row r="465" customFormat="1" ht="15.75" customHeight="1"/>
    <row r="466" customFormat="1" ht="15.75" customHeight="1"/>
    <row r="467" customFormat="1" ht="15.75" customHeight="1"/>
    <row r="468" customFormat="1" ht="15.75" customHeight="1"/>
    <row r="469" customFormat="1" ht="15.75" customHeight="1"/>
    <row r="470" customFormat="1" ht="15.75" customHeight="1"/>
    <row r="471" customFormat="1" ht="15.75" customHeight="1"/>
    <row r="472" customFormat="1" ht="15.75" customHeight="1"/>
    <row r="473" customFormat="1" ht="15.75" customHeight="1"/>
    <row r="474" customFormat="1" ht="15.75" customHeight="1"/>
    <row r="475" customFormat="1" ht="15.75" customHeight="1"/>
    <row r="476" customFormat="1" ht="15.75" customHeight="1"/>
    <row r="477" customFormat="1" ht="15.75" customHeight="1"/>
    <row r="478" customFormat="1" ht="15.75" customHeight="1"/>
    <row r="479" customFormat="1" ht="15.75" customHeight="1"/>
    <row r="480" customFormat="1" ht="15.75" customHeight="1"/>
    <row r="481" customFormat="1" ht="15.75" customHeight="1"/>
    <row r="482" customFormat="1" ht="15.75" customHeight="1"/>
    <row r="483" customFormat="1" ht="15.75" customHeight="1"/>
    <row r="484" customFormat="1" ht="15.75" customHeight="1"/>
    <row r="485" customFormat="1" ht="15.75" customHeight="1"/>
    <row r="486" customFormat="1" ht="15.75" customHeight="1"/>
    <row r="487" customFormat="1" ht="15.75" customHeight="1"/>
    <row r="488" customFormat="1" ht="15.75" customHeight="1"/>
    <row r="489" customFormat="1" ht="15.75" customHeight="1"/>
    <row r="490" customFormat="1" ht="15.75" customHeight="1"/>
    <row r="491" customFormat="1" ht="15.75" customHeight="1"/>
    <row r="492" customFormat="1" ht="15.75" customHeight="1"/>
    <row r="493" customFormat="1" ht="15.75" customHeight="1"/>
    <row r="494" customFormat="1" ht="15.75" customHeight="1"/>
    <row r="495" customFormat="1" ht="15.75" customHeight="1"/>
    <row r="496" customFormat="1" ht="15.75" customHeight="1"/>
    <row r="497" customFormat="1" ht="15.75" customHeight="1"/>
    <row r="498" customFormat="1" ht="15.75" customHeight="1"/>
    <row r="499" customFormat="1" ht="15.75" customHeight="1"/>
    <row r="500" customFormat="1" ht="15.75" customHeight="1"/>
    <row r="501" customFormat="1" ht="15.75" customHeight="1"/>
    <row r="502" customFormat="1" ht="15.75" customHeight="1"/>
    <row r="503" customFormat="1" ht="15.75" customHeight="1"/>
    <row r="504" customFormat="1" ht="15.75" customHeight="1"/>
    <row r="505" customFormat="1" ht="15.75" customHeight="1"/>
    <row r="506" customFormat="1" ht="15.75" customHeight="1"/>
    <row r="507" customFormat="1" ht="15.75" customHeight="1"/>
    <row r="508" customFormat="1" ht="15.75" customHeight="1"/>
    <row r="509" customFormat="1" ht="15.75" customHeight="1"/>
    <row r="510" customFormat="1" ht="15.75" customHeight="1"/>
    <row r="511" customFormat="1" ht="15.75" customHeight="1"/>
    <row r="512" customFormat="1" ht="15.75" customHeight="1"/>
    <row r="513" customFormat="1" ht="15.75" customHeight="1"/>
    <row r="514" customFormat="1" ht="15.75" customHeight="1"/>
    <row r="515" customFormat="1" ht="15.75" customHeight="1"/>
    <row r="516" customFormat="1" ht="15.75" customHeight="1"/>
    <row r="517" customFormat="1" ht="15.75" customHeight="1"/>
    <row r="518" customFormat="1" ht="15.75" customHeight="1"/>
    <row r="519" customFormat="1" ht="15.75" customHeight="1"/>
    <row r="520" customFormat="1" ht="15.75" customHeight="1"/>
    <row r="521" customFormat="1" ht="15.75" customHeight="1"/>
    <row r="522" customFormat="1" ht="15.75" customHeight="1"/>
    <row r="523" customFormat="1" ht="15.75" customHeight="1"/>
    <row r="524" customFormat="1" ht="15.75" customHeight="1"/>
    <row r="525" customFormat="1" ht="15.75" customHeight="1"/>
    <row r="526" customFormat="1" ht="15.75" customHeight="1"/>
    <row r="527" customFormat="1" ht="15.75" customHeight="1"/>
    <row r="528" customFormat="1" ht="15.75" customHeight="1"/>
    <row r="529" customFormat="1" ht="15.75" customHeight="1"/>
    <row r="530" customFormat="1" ht="15.75" customHeight="1"/>
    <row r="531" customFormat="1" ht="15.75" customHeight="1"/>
    <row r="532" customFormat="1" ht="15.75" customHeight="1"/>
    <row r="533" customFormat="1" ht="15.75" customHeight="1"/>
    <row r="534" customFormat="1" ht="15.75" customHeight="1"/>
    <row r="535" customFormat="1" ht="15.75" customHeight="1"/>
    <row r="536" customFormat="1" ht="15.75" customHeight="1"/>
    <row r="537" customFormat="1" ht="15.75" customHeight="1"/>
    <row r="538" customFormat="1" ht="15.75" customHeight="1"/>
    <row r="539" customFormat="1" ht="15.75" customHeight="1"/>
    <row r="540" customFormat="1" ht="15.75" customHeight="1"/>
    <row r="541" customFormat="1" ht="15.75" customHeight="1"/>
    <row r="542" customFormat="1" ht="15.75" customHeight="1"/>
    <row r="543" customFormat="1" ht="15.75" customHeight="1"/>
    <row r="544" customFormat="1" ht="15.75" customHeight="1"/>
    <row r="545" customFormat="1" ht="15.75" customHeight="1"/>
    <row r="546" customFormat="1" ht="15.75" customHeight="1"/>
    <row r="547" customFormat="1" ht="15.75" customHeight="1"/>
    <row r="548" customFormat="1" ht="15.75" customHeight="1"/>
    <row r="549" customFormat="1" ht="15.75" customHeight="1"/>
    <row r="550" customFormat="1" ht="15.75" customHeight="1"/>
    <row r="551" customFormat="1" ht="15.75" customHeight="1"/>
    <row r="552" customFormat="1" ht="15.75" customHeight="1"/>
    <row r="553" customFormat="1" ht="15.75" customHeight="1"/>
    <row r="554" customFormat="1" ht="15.75" customHeight="1"/>
    <row r="555" customFormat="1" ht="15.75" customHeight="1"/>
    <row r="556" customFormat="1" ht="15.75" customHeight="1"/>
    <row r="557" customFormat="1" ht="15.75" customHeight="1"/>
    <row r="558" customFormat="1" ht="15.75" customHeight="1"/>
    <row r="559" customFormat="1" ht="15.75" customHeight="1"/>
    <row r="560" customFormat="1" ht="15.75" customHeight="1"/>
    <row r="561" customFormat="1" ht="15.75" customHeight="1"/>
    <row r="562" customFormat="1" ht="15.75" customHeight="1"/>
    <row r="563" customFormat="1" ht="15.75" customHeight="1"/>
    <row r="564" customFormat="1" ht="15.75" customHeight="1"/>
    <row r="565" customFormat="1" ht="15.75" customHeight="1"/>
    <row r="566" customFormat="1" ht="15.75" customHeight="1"/>
    <row r="567" customFormat="1" ht="15.75" customHeight="1"/>
    <row r="568" customFormat="1" ht="15.75" customHeight="1"/>
    <row r="569" customFormat="1" ht="15.75" customHeight="1"/>
    <row r="570" customFormat="1" ht="15.75" customHeight="1"/>
    <row r="571" customFormat="1" ht="15.75" customHeight="1"/>
    <row r="572" customFormat="1" ht="15.75" customHeight="1"/>
    <row r="573" customFormat="1" ht="15.75" customHeight="1"/>
    <row r="574" customFormat="1" ht="15.75" customHeight="1"/>
    <row r="575" customFormat="1" ht="15.75" customHeight="1"/>
    <row r="576" customFormat="1" ht="15.75" customHeight="1"/>
    <row r="577" customFormat="1" ht="15.75" customHeight="1"/>
    <row r="578" customFormat="1" ht="15.75" customHeight="1"/>
    <row r="579" customFormat="1" ht="15.75" customHeight="1"/>
    <row r="580" customFormat="1" ht="15.75" customHeight="1"/>
    <row r="581" customFormat="1" ht="15.75" customHeight="1"/>
    <row r="582" customFormat="1" ht="15.75" customHeight="1"/>
    <row r="583" customFormat="1" ht="15.75" customHeight="1"/>
    <row r="584" customFormat="1" ht="15.75" customHeight="1"/>
    <row r="585" customFormat="1" ht="15.75" customHeight="1"/>
    <row r="586" customFormat="1" ht="15.75" customHeight="1"/>
    <row r="587" customFormat="1" ht="15.75" customHeight="1"/>
    <row r="588" customFormat="1" ht="15.75" customHeight="1"/>
    <row r="589" customFormat="1" ht="15.75" customHeight="1"/>
    <row r="590" customFormat="1" ht="15.75" customHeight="1"/>
    <row r="591" customFormat="1" ht="15.75" customHeight="1"/>
    <row r="592" customFormat="1" ht="15.75" customHeight="1"/>
    <row r="593" customFormat="1" ht="15.75" customHeight="1"/>
    <row r="594" customFormat="1" ht="15.75" customHeight="1"/>
    <row r="595" customFormat="1" ht="15.75" customHeight="1"/>
    <row r="596" customFormat="1" ht="15.75" customHeight="1"/>
    <row r="597" customFormat="1" ht="15.75" customHeight="1"/>
    <row r="598" customFormat="1" ht="15.75" customHeight="1"/>
    <row r="599" customFormat="1" ht="15.75" customHeight="1"/>
    <row r="600" customFormat="1" ht="15.75" customHeight="1"/>
    <row r="601" customFormat="1" ht="15.75" customHeight="1"/>
    <row r="602" customFormat="1" ht="15.75" customHeight="1"/>
    <row r="603" customFormat="1" ht="15.75" customHeight="1"/>
    <row r="604" customFormat="1" ht="15.75" customHeight="1"/>
    <row r="605" customFormat="1" ht="15.75" customHeight="1"/>
    <row r="606" customFormat="1" ht="15.75" customHeight="1"/>
    <row r="607" customFormat="1" ht="15.75" customHeight="1"/>
    <row r="608" customFormat="1" ht="15.75" customHeight="1"/>
    <row r="609" customFormat="1" ht="15.75" customHeight="1"/>
    <row r="610" customFormat="1" ht="15.75" customHeight="1"/>
    <row r="611" customFormat="1" ht="15.75" customHeight="1"/>
    <row r="612" customFormat="1" ht="15.75" customHeight="1"/>
    <row r="613" customFormat="1" ht="15.75" customHeight="1"/>
    <row r="614" customFormat="1" ht="15.75" customHeight="1"/>
    <row r="615" customFormat="1" ht="15.75" customHeight="1"/>
    <row r="616" customFormat="1" ht="15.75" customHeight="1"/>
    <row r="617" customFormat="1" ht="15.75" customHeight="1"/>
    <row r="618" customFormat="1" ht="15.75" customHeight="1"/>
    <row r="619" customFormat="1" ht="15.75" customHeight="1"/>
    <row r="620" customFormat="1" ht="15.75" customHeight="1"/>
    <row r="621" customFormat="1" ht="15.75" customHeight="1"/>
    <row r="622" customFormat="1" ht="15.75" customHeight="1"/>
    <row r="623" customFormat="1" ht="15.75" customHeight="1"/>
    <row r="624" customFormat="1" ht="15.75" customHeight="1"/>
    <row r="625" customFormat="1" ht="15.75" customHeight="1"/>
    <row r="626" customFormat="1" ht="15.75" customHeight="1"/>
    <row r="627" customFormat="1" ht="15.75" customHeight="1"/>
    <row r="628" customFormat="1" ht="15.75" customHeight="1"/>
    <row r="629" customFormat="1" ht="15.75" customHeight="1"/>
    <row r="630" customFormat="1" ht="15.75" customHeight="1"/>
    <row r="631" customFormat="1" ht="15.75" customHeight="1"/>
    <row r="632" customFormat="1" ht="15.75" customHeight="1"/>
    <row r="633" customFormat="1" ht="15.75" customHeight="1"/>
    <row r="634" customFormat="1" ht="15.75" customHeight="1"/>
    <row r="635" customFormat="1" ht="15.75" customHeight="1"/>
    <row r="636" customFormat="1" ht="15.75" customHeight="1"/>
    <row r="637" customFormat="1" ht="15.75" customHeight="1"/>
    <row r="638" customFormat="1" ht="15.75" customHeight="1"/>
    <row r="639" customFormat="1" ht="15.75" customHeight="1"/>
    <row r="640" customFormat="1" ht="15.75" customHeight="1"/>
    <row r="641" customFormat="1" ht="15.75" customHeight="1"/>
    <row r="642" customFormat="1" ht="15.75" customHeight="1"/>
    <row r="643" customFormat="1" ht="15.75" customHeight="1"/>
    <row r="644" customFormat="1" ht="15.75" customHeight="1"/>
    <row r="645" customFormat="1" ht="15.75" customHeight="1"/>
    <row r="646" customFormat="1" ht="15.75" customHeight="1"/>
    <row r="647" customFormat="1" ht="15.75" customHeight="1"/>
    <row r="648" customFormat="1" ht="15.75" customHeight="1"/>
    <row r="649" customFormat="1" ht="15.75" customHeight="1"/>
    <row r="650" customFormat="1" ht="15.75" customHeight="1"/>
    <row r="651" customFormat="1" ht="15.75" customHeight="1"/>
    <row r="652" customFormat="1" ht="15.75" customHeight="1"/>
    <row r="653" customFormat="1" ht="15.75" customHeight="1"/>
    <row r="654" customFormat="1" ht="15.75" customHeight="1"/>
    <row r="655" customFormat="1" ht="15.75" customHeight="1"/>
    <row r="656" customFormat="1" ht="15.75" customHeight="1"/>
    <row r="657" customFormat="1" ht="15.75" customHeight="1"/>
    <row r="658" customFormat="1" ht="15.75" customHeight="1"/>
    <row r="659" customFormat="1" ht="15.75" customHeight="1"/>
    <row r="660" customFormat="1" ht="15.75" customHeight="1"/>
    <row r="661" customFormat="1" ht="15.75" customHeight="1"/>
    <row r="662" customFormat="1" ht="15.75" customHeight="1"/>
    <row r="663" customFormat="1" ht="15.75" customHeight="1"/>
    <row r="664" customFormat="1" ht="15.75" customHeight="1"/>
    <row r="665" customFormat="1" ht="15.75" customHeight="1"/>
    <row r="666" customFormat="1" ht="15.75" customHeight="1"/>
    <row r="667" customFormat="1" ht="15.75" customHeight="1"/>
    <row r="668" customFormat="1" ht="15.75" customHeight="1"/>
    <row r="669" customFormat="1" ht="15.75" customHeight="1"/>
    <row r="670" customFormat="1" ht="15.75" customHeight="1"/>
    <row r="671" customFormat="1" ht="15.75" customHeight="1"/>
    <row r="672" customFormat="1" ht="15.75" customHeight="1"/>
    <row r="673" customFormat="1" ht="15.75" customHeight="1"/>
    <row r="674" customFormat="1" ht="15.75" customHeight="1"/>
    <row r="675" customFormat="1" ht="15.75" customHeight="1"/>
    <row r="676" customFormat="1" ht="15.75" customHeight="1"/>
    <row r="677" customFormat="1" ht="15.75" customHeight="1"/>
    <row r="678" customFormat="1" ht="15.75" customHeight="1"/>
    <row r="679" customFormat="1" ht="15.75" customHeight="1"/>
    <row r="680" customFormat="1" ht="15.75" customHeight="1"/>
    <row r="681" customFormat="1" ht="15.75" customHeight="1"/>
    <row r="682" customFormat="1" ht="15.75" customHeight="1"/>
    <row r="683" customFormat="1" ht="15.75" customHeight="1"/>
    <row r="684" customFormat="1" ht="15.75" customHeight="1"/>
    <row r="685" customFormat="1" ht="15.75" customHeight="1"/>
    <row r="686" customFormat="1" ht="15.75" customHeight="1"/>
    <row r="687" customFormat="1" ht="15.75" customHeight="1"/>
    <row r="688" customFormat="1" ht="15.75" customHeight="1"/>
    <row r="689" customFormat="1" ht="15.75" customHeight="1"/>
    <row r="690" customFormat="1" ht="15.75" customHeight="1"/>
    <row r="691" customFormat="1" ht="15.75" customHeight="1"/>
    <row r="692" customFormat="1" ht="15.75" customHeight="1"/>
  </sheetData>
  <sheetProtection password="CC0A" sheet="1" objects="1" scenarios="1"/>
  <mergeCells count="1">
    <mergeCell ref="B121:C121"/>
  </mergeCells>
  <conditionalFormatting sqref="D3:D119">
    <cfRule type="expression" dxfId="376" priority="12">
      <formula>ISERROR($D$14)</formula>
    </cfRule>
  </conditionalFormatting>
  <conditionalFormatting sqref="E3:E119">
    <cfRule type="expression" dxfId="375" priority="11">
      <formula>ISERROR($E$14)</formula>
    </cfRule>
  </conditionalFormatting>
  <conditionalFormatting sqref="F3:F119">
    <cfRule type="expression" dxfId="374" priority="10">
      <formula>ISERROR($F$14)</formula>
    </cfRule>
  </conditionalFormatting>
  <conditionalFormatting sqref="G3:G119">
    <cfRule type="expression" dxfId="373" priority="9">
      <formula>ISERROR($G$14)</formula>
    </cfRule>
  </conditionalFormatting>
  <conditionalFormatting sqref="H3:H119">
    <cfRule type="expression" dxfId="372" priority="8">
      <formula>ISERROR($H$14)</formula>
    </cfRule>
  </conditionalFormatting>
  <conditionalFormatting sqref="I3:I119">
    <cfRule type="expression" dxfId="371" priority="7">
      <formula>ISERROR($I$14)</formula>
    </cfRule>
  </conditionalFormatting>
  <conditionalFormatting sqref="J3:J119">
    <cfRule type="expression" dxfId="370" priority="6">
      <formula>ISERROR($J$14)</formula>
    </cfRule>
  </conditionalFormatting>
  <conditionalFormatting sqref="K3:O119">
    <cfRule type="expression" dxfId="369" priority="1">
      <formula>ISERROR(K$14)</formula>
    </cfRule>
  </conditionalFormatting>
  <hyperlinks>
    <hyperlink ref="A1" location="DASHBOARD!A1" display="BACK" xr:uid="{00000000-0004-0000-0A00-000000000000}"/>
  </hyperlinks>
  <pageMargins left="0.23622047244094491" right="0.23622047244094491" top="0.15748031496062992" bottom="0" header="0.31496062992125984" footer="0.31496062992125984"/>
  <pageSetup paperSize="9" scale="62" fitToHeight="0" orientation="landscape" r:id="rId1"/>
  <rowBreaks count="2" manualBreakCount="2">
    <brk id="70" min="1" max="16" man="1"/>
    <brk id="120" min="1" max="16" man="1"/>
  </rowBreaks>
  <colBreaks count="1" manualBreakCount="1">
    <brk id="2" max="170"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999"/>
  <sheetViews>
    <sheetView workbookViewId="0">
      <selection activeCell="B17" sqref="B17"/>
    </sheetView>
  </sheetViews>
  <sheetFormatPr defaultColWidth="11.1796875" defaultRowHeight="15" customHeight="1"/>
  <cols>
    <col min="1" max="1" width="7" customWidth="1"/>
    <col min="2" max="2" width="2.6328125" customWidth="1"/>
    <col min="3" max="3" width="33.81640625" customWidth="1"/>
    <col min="4" max="15" width="11.36328125" customWidth="1"/>
    <col min="16" max="16" width="13" customWidth="1"/>
    <col min="17" max="17" width="1.453125" customWidth="1"/>
    <col min="18" max="26" width="8.54296875" customWidth="1"/>
  </cols>
  <sheetData>
    <row r="1" spans="1:26" ht="21.75" customHeight="1">
      <c r="A1" s="404" t="s">
        <v>379</v>
      </c>
      <c r="B1" s="250"/>
      <c r="C1" s="251" t="s">
        <v>188</v>
      </c>
      <c r="D1" s="252"/>
      <c r="E1" s="252"/>
      <c r="F1" s="252"/>
      <c r="G1" s="252"/>
      <c r="H1" s="252"/>
      <c r="I1" s="252"/>
      <c r="J1" s="252"/>
      <c r="K1" s="252"/>
      <c r="L1" s="252"/>
      <c r="M1" s="252"/>
      <c r="N1" s="252"/>
      <c r="O1" s="252"/>
      <c r="P1" s="253"/>
      <c r="Q1" s="254"/>
      <c r="R1" s="249"/>
      <c r="S1" s="249"/>
      <c r="T1" s="249"/>
      <c r="U1" s="249"/>
      <c r="V1" s="249"/>
      <c r="W1" s="249"/>
      <c r="X1" s="249"/>
      <c r="Y1" s="249"/>
      <c r="Z1" s="249"/>
    </row>
    <row r="2" spans="1:26" ht="12.75" customHeight="1">
      <c r="A2" s="249"/>
      <c r="B2" s="255"/>
      <c r="C2" s="256" t="s">
        <v>89</v>
      </c>
      <c r="D2" s="9" t="s">
        <v>451</v>
      </c>
      <c r="E2" s="9" t="s">
        <v>452</v>
      </c>
      <c r="F2" s="9" t="s">
        <v>453</v>
      </c>
      <c r="G2" s="9" t="s">
        <v>454</v>
      </c>
      <c r="H2" s="9" t="s">
        <v>455</v>
      </c>
      <c r="I2" s="9" t="s">
        <v>456</v>
      </c>
      <c r="J2" s="9" t="s">
        <v>457</v>
      </c>
      <c r="K2" s="9" t="s">
        <v>458</v>
      </c>
      <c r="L2" s="9" t="s">
        <v>459</v>
      </c>
      <c r="M2" s="9" t="s">
        <v>460</v>
      </c>
      <c r="N2" s="9" t="s">
        <v>461</v>
      </c>
      <c r="O2" s="9" t="s">
        <v>462</v>
      </c>
      <c r="P2" s="333" t="s">
        <v>102</v>
      </c>
      <c r="Q2" s="257"/>
      <c r="R2" s="249"/>
      <c r="S2" s="249"/>
      <c r="T2" s="249"/>
      <c r="U2" s="249"/>
      <c r="V2" s="249"/>
      <c r="W2" s="249"/>
      <c r="X2" s="249"/>
      <c r="Y2" s="249"/>
      <c r="Z2" s="249"/>
    </row>
    <row r="3" spans="1:26" ht="12.75" customHeight="1">
      <c r="A3" s="249"/>
      <c r="B3" s="255"/>
      <c r="C3" s="258" t="s">
        <v>103</v>
      </c>
      <c r="D3" s="311">
        <f>'W1'!C27</f>
        <v>266000</v>
      </c>
      <c r="E3" s="311">
        <f>'W1'!D27</f>
        <v>273000</v>
      </c>
      <c r="F3" s="311">
        <f>'W1'!E27</f>
        <v>280000</v>
      </c>
      <c r="G3" s="311">
        <f>'W1'!F27</f>
        <v>287000</v>
      </c>
      <c r="H3" s="311">
        <f>'W1'!G27</f>
        <v>434000</v>
      </c>
      <c r="I3" s="311">
        <f>'W1'!H27</f>
        <v>189000</v>
      </c>
      <c r="J3" s="311">
        <f>'W1'!I27</f>
        <v>63000</v>
      </c>
      <c r="K3" s="311">
        <f>'W1'!J27</f>
        <v>0</v>
      </c>
      <c r="L3" s="311">
        <f>'W1'!K27</f>
        <v>0</v>
      </c>
      <c r="M3" s="311">
        <f>'W1'!L27</f>
        <v>0</v>
      </c>
      <c r="N3" s="311">
        <f>'W1'!M27</f>
        <v>0</v>
      </c>
      <c r="O3" s="311">
        <f>'W1'!N27</f>
        <v>0</v>
      </c>
      <c r="P3" s="334">
        <f>'W1'!O27</f>
        <v>1792000</v>
      </c>
      <c r="Q3" s="257"/>
      <c r="R3" s="249"/>
      <c r="S3" s="249"/>
      <c r="T3" s="249"/>
      <c r="U3" s="249"/>
      <c r="V3" s="249"/>
      <c r="W3" s="249"/>
      <c r="X3" s="249"/>
      <c r="Y3" s="249"/>
      <c r="Z3" s="249"/>
    </row>
    <row r="4" spans="1:26" ht="12.75" customHeight="1">
      <c r="A4" s="249"/>
      <c r="B4" s="255"/>
      <c r="C4" s="260" t="s">
        <v>104</v>
      </c>
      <c r="D4" s="311">
        <f>'W1'!C84</f>
        <v>191000</v>
      </c>
      <c r="E4" s="311">
        <f>'W1'!D84</f>
        <v>187900</v>
      </c>
      <c r="F4" s="311">
        <f>'W1'!E84</f>
        <v>192600</v>
      </c>
      <c r="G4" s="311">
        <f>'W1'!F84</f>
        <v>197100</v>
      </c>
      <c r="H4" s="311">
        <f>'W1'!G84</f>
        <v>291400</v>
      </c>
      <c r="I4" s="311">
        <f>'W1'!H84</f>
        <v>126900</v>
      </c>
      <c r="J4" s="311">
        <f>'W1'!I84</f>
        <v>42300</v>
      </c>
      <c r="K4" s="311">
        <f>'W1'!J84</f>
        <v>0</v>
      </c>
      <c r="L4" s="311">
        <f>'W1'!K84</f>
        <v>0</v>
      </c>
      <c r="M4" s="311">
        <f>'W1'!L84</f>
        <v>0</v>
      </c>
      <c r="N4" s="311">
        <f>'W1'!M84</f>
        <v>0</v>
      </c>
      <c r="O4" s="311">
        <f>'W1'!N84</f>
        <v>0</v>
      </c>
      <c r="P4" s="334">
        <f>'W1'!O84</f>
        <v>1229200</v>
      </c>
      <c r="Q4" s="257"/>
      <c r="R4" s="249"/>
      <c r="S4" s="249"/>
      <c r="T4" s="249"/>
      <c r="U4" s="249"/>
      <c r="V4" s="249"/>
      <c r="W4" s="249"/>
      <c r="X4" s="249"/>
      <c r="Y4" s="249"/>
      <c r="Z4" s="249"/>
    </row>
    <row r="5" spans="1:26" ht="12.75" customHeight="1">
      <c r="A5" s="249"/>
      <c r="B5" s="255"/>
      <c r="C5" s="260" t="s">
        <v>105</v>
      </c>
      <c r="D5" s="311">
        <f>'W1'!C55</f>
        <v>11760</v>
      </c>
      <c r="E5" s="311">
        <f>'W1'!D55</f>
        <v>11524.800000000003</v>
      </c>
      <c r="F5" s="311">
        <f>'W1'!E55</f>
        <v>11294.304</v>
      </c>
      <c r="G5" s="311">
        <f>'W1'!F55</f>
        <v>11068.417920000002</v>
      </c>
      <c r="H5" s="311">
        <f>'W1'!G55</f>
        <v>10847.049561600001</v>
      </c>
      <c r="I5" s="311">
        <f>'W1'!H55</f>
        <v>10630.108570368002</v>
      </c>
      <c r="J5" s="311">
        <f>'W1'!I55</f>
        <v>10417.506398960641</v>
      </c>
      <c r="K5" s="311">
        <f>'W1'!J55</f>
        <v>10209.156270981428</v>
      </c>
      <c r="L5" s="311">
        <f>'W1'!K55</f>
        <v>10004.973145561798</v>
      </c>
      <c r="M5" s="311">
        <f>'W1'!L55</f>
        <v>9804.8736826505628</v>
      </c>
      <c r="N5" s="311">
        <f>'W1'!M55</f>
        <v>9608.7762089975513</v>
      </c>
      <c r="O5" s="311">
        <f>'W1'!N55</f>
        <v>9416.6006848176003</v>
      </c>
      <c r="P5" s="334">
        <f>'W1'!O55</f>
        <v>126586.56644393761</v>
      </c>
      <c r="Q5" s="257"/>
      <c r="R5" s="249"/>
      <c r="S5" s="249"/>
      <c r="T5" s="249"/>
      <c r="U5" s="249"/>
      <c r="V5" s="249"/>
      <c r="W5" s="249"/>
      <c r="X5" s="249"/>
      <c r="Y5" s="249"/>
      <c r="Z5" s="249"/>
    </row>
    <row r="6" spans="1:26" ht="12.75" customHeight="1">
      <c r="A6" s="249"/>
      <c r="B6" s="255"/>
      <c r="C6" s="260" t="s">
        <v>106</v>
      </c>
      <c r="D6" s="311">
        <f>'W1'!C69</f>
        <v>7000</v>
      </c>
      <c r="E6" s="311">
        <f>'W1'!D69</f>
        <v>7000</v>
      </c>
      <c r="F6" s="311">
        <f>'W1'!E69</f>
        <v>7000</v>
      </c>
      <c r="G6" s="311">
        <f>'W1'!F69</f>
        <v>7000</v>
      </c>
      <c r="H6" s="311">
        <f>'W1'!G69</f>
        <v>7000</v>
      </c>
      <c r="I6" s="311">
        <f>'W1'!H69</f>
        <v>7000</v>
      </c>
      <c r="J6" s="311">
        <f>'W1'!I69</f>
        <v>7000</v>
      </c>
      <c r="K6" s="311">
        <f>'W1'!J69</f>
        <v>7000</v>
      </c>
      <c r="L6" s="311">
        <f>'W1'!K69</f>
        <v>7000</v>
      </c>
      <c r="M6" s="311">
        <f>'W1'!L69</f>
        <v>7000</v>
      </c>
      <c r="N6" s="311">
        <f>'W1'!M69</f>
        <v>7000</v>
      </c>
      <c r="O6" s="311">
        <f>'W1'!N69</f>
        <v>7000</v>
      </c>
      <c r="P6" s="334">
        <f>'W1'!O69</f>
        <v>84000</v>
      </c>
      <c r="Q6" s="257"/>
      <c r="R6" s="249"/>
      <c r="S6" s="249"/>
      <c r="T6" s="249"/>
      <c r="U6" s="249"/>
      <c r="V6" s="249"/>
      <c r="W6" s="249"/>
      <c r="X6" s="249"/>
      <c r="Y6" s="249"/>
      <c r="Z6" s="249"/>
    </row>
    <row r="7" spans="1:26" ht="12.75" customHeight="1">
      <c r="A7" s="249"/>
      <c r="B7" s="255"/>
      <c r="C7" s="260" t="s">
        <v>107</v>
      </c>
      <c r="D7" s="311">
        <f t="shared" ref="D7:O7" si="0">D8-D4-D5-D6</f>
        <v>36070</v>
      </c>
      <c r="E7" s="311">
        <f t="shared" si="0"/>
        <v>36270.199999999997</v>
      </c>
      <c r="F7" s="311">
        <f t="shared" si="0"/>
        <v>36470.59599999999</v>
      </c>
      <c r="G7" s="311">
        <f t="shared" si="0"/>
        <v>36671.184080000014</v>
      </c>
      <c r="H7" s="311">
        <f t="shared" si="0"/>
        <v>37071.960398399999</v>
      </c>
      <c r="I7" s="311">
        <f t="shared" si="0"/>
        <v>36912.921190431982</v>
      </c>
      <c r="J7" s="311">
        <f t="shared" si="0"/>
        <v>35924.062766623363</v>
      </c>
      <c r="K7" s="311">
        <f t="shared" si="0"/>
        <v>36025.381511290892</v>
      </c>
      <c r="L7" s="311">
        <f t="shared" si="0"/>
        <v>36216.873881065068</v>
      </c>
      <c r="M7" s="311">
        <f t="shared" si="0"/>
        <v>36408.536403443773</v>
      </c>
      <c r="N7" s="311">
        <f t="shared" si="0"/>
        <v>36600.365675374895</v>
      </c>
      <c r="O7" s="311">
        <f t="shared" si="0"/>
        <v>36792.358361867402</v>
      </c>
      <c r="P7" s="334">
        <f>SUM(D7:O7)</f>
        <v>437434.44026849733</v>
      </c>
      <c r="Q7" s="257"/>
      <c r="R7" s="249"/>
      <c r="S7" s="249"/>
      <c r="T7" s="249"/>
      <c r="U7" s="249"/>
      <c r="V7" s="249"/>
      <c r="W7" s="249"/>
      <c r="X7" s="249"/>
      <c r="Y7" s="249"/>
      <c r="Z7" s="249"/>
    </row>
    <row r="8" spans="1:26" ht="12.75" customHeight="1">
      <c r="A8" s="249"/>
      <c r="B8" s="255"/>
      <c r="C8" s="261" t="s">
        <v>108</v>
      </c>
      <c r="D8" s="311">
        <f>'W1'!C89</f>
        <v>245830</v>
      </c>
      <c r="E8" s="311">
        <f>'W1'!D89</f>
        <v>242695</v>
      </c>
      <c r="F8" s="311">
        <f>'W1'!E89</f>
        <v>247364.9</v>
      </c>
      <c r="G8" s="311">
        <f>'W1'!F89</f>
        <v>251839.60200000001</v>
      </c>
      <c r="H8" s="311">
        <f>'W1'!G89</f>
        <v>346319.00996</v>
      </c>
      <c r="I8" s="311">
        <f>'W1'!H89</f>
        <v>181443.02976079998</v>
      </c>
      <c r="J8" s="311">
        <f>'W1'!I89</f>
        <v>95641.569165584006</v>
      </c>
      <c r="K8" s="311">
        <f>'W1'!J89</f>
        <v>53234.537782272317</v>
      </c>
      <c r="L8" s="311">
        <f>'W1'!K89</f>
        <v>53221.847026626871</v>
      </c>
      <c r="M8" s="311">
        <f>'W1'!L89</f>
        <v>53213.410086094336</v>
      </c>
      <c r="N8" s="311">
        <f>'W1'!M89</f>
        <v>53209.141884372446</v>
      </c>
      <c r="O8" s="311">
        <f>'W1'!N89</f>
        <v>53208.959046685006</v>
      </c>
      <c r="P8" s="335">
        <f>SUM(P4:P7)</f>
        <v>1877221.0067124348</v>
      </c>
      <c r="Q8" s="257"/>
      <c r="R8" s="249"/>
      <c r="S8" s="249"/>
      <c r="T8" s="249"/>
      <c r="U8" s="249"/>
      <c r="V8" s="249"/>
      <c r="W8" s="249"/>
      <c r="X8" s="249"/>
      <c r="Y8" s="249"/>
      <c r="Z8" s="249"/>
    </row>
    <row r="9" spans="1:26" ht="12.75" customHeight="1">
      <c r="A9" s="249"/>
      <c r="B9" s="255"/>
      <c r="C9" s="261" t="s">
        <v>109</v>
      </c>
      <c r="D9" s="311">
        <f t="shared" ref="D9:P9" si="1">D3-D8</f>
        <v>20170</v>
      </c>
      <c r="E9" s="311">
        <f t="shared" si="1"/>
        <v>30305</v>
      </c>
      <c r="F9" s="311">
        <f t="shared" si="1"/>
        <v>32635.100000000006</v>
      </c>
      <c r="G9" s="311">
        <f t="shared" si="1"/>
        <v>35160.397999999986</v>
      </c>
      <c r="H9" s="311">
        <f t="shared" si="1"/>
        <v>87680.990040000004</v>
      </c>
      <c r="I9" s="311">
        <f t="shared" si="1"/>
        <v>7556.9702392000181</v>
      </c>
      <c r="J9" s="311">
        <f t="shared" si="1"/>
        <v>-32641.569165584006</v>
      </c>
      <c r="K9" s="311">
        <f t="shared" si="1"/>
        <v>-53234.537782272317</v>
      </c>
      <c r="L9" s="311">
        <f t="shared" si="1"/>
        <v>-53221.847026626871</v>
      </c>
      <c r="M9" s="311">
        <f t="shared" si="1"/>
        <v>-53213.410086094336</v>
      </c>
      <c r="N9" s="311">
        <f t="shared" si="1"/>
        <v>-53209.141884372446</v>
      </c>
      <c r="O9" s="311">
        <f t="shared" si="1"/>
        <v>-53208.959046685006</v>
      </c>
      <c r="P9" s="335">
        <f t="shared" si="1"/>
        <v>-85221.006712434813</v>
      </c>
      <c r="Q9" s="257"/>
      <c r="R9" s="249"/>
      <c r="S9" s="249"/>
      <c r="T9" s="249"/>
      <c r="U9" s="249"/>
      <c r="V9" s="249"/>
      <c r="W9" s="249"/>
      <c r="X9" s="249"/>
      <c r="Y9" s="249"/>
      <c r="Z9" s="249"/>
    </row>
    <row r="10" spans="1:26" ht="12.75" customHeight="1">
      <c r="A10" s="249"/>
      <c r="B10" s="255"/>
      <c r="C10" s="262" t="s">
        <v>290</v>
      </c>
      <c r="D10" s="311">
        <f>'W1'!C96</f>
        <v>5000</v>
      </c>
      <c r="E10" s="311">
        <f>'W1'!D96</f>
        <v>5000</v>
      </c>
      <c r="F10" s="311">
        <f>'W1'!E96</f>
        <v>5000</v>
      </c>
      <c r="G10" s="311">
        <f>'W1'!F96</f>
        <v>5000</v>
      </c>
      <c r="H10" s="311">
        <f>'W1'!G96</f>
        <v>5000</v>
      </c>
      <c r="I10" s="311">
        <f>'W1'!H96</f>
        <v>5000</v>
      </c>
      <c r="J10" s="311">
        <f>'W1'!I96</f>
        <v>5000</v>
      </c>
      <c r="K10" s="311">
        <f>'W1'!J96</f>
        <v>5000</v>
      </c>
      <c r="L10" s="311">
        <f>'W1'!K96</f>
        <v>5000</v>
      </c>
      <c r="M10" s="311">
        <f>'W1'!L96</f>
        <v>5000</v>
      </c>
      <c r="N10" s="311">
        <f>'W1'!M96</f>
        <v>5000</v>
      </c>
      <c r="O10" s="311">
        <f>'W1'!N96</f>
        <v>5000</v>
      </c>
      <c r="P10" s="335">
        <f>'W1'!O96</f>
        <v>60000</v>
      </c>
      <c r="Q10" s="257"/>
      <c r="R10" s="249"/>
      <c r="S10" s="249"/>
      <c r="T10" s="249"/>
      <c r="U10" s="249"/>
      <c r="V10" s="249"/>
      <c r="W10" s="249"/>
      <c r="X10" s="249"/>
      <c r="Y10" s="249"/>
      <c r="Z10" s="249"/>
    </row>
    <row r="11" spans="1:26" ht="12.75" customHeight="1">
      <c r="A11" s="249"/>
      <c r="B11" s="255"/>
      <c r="C11" s="258" t="s">
        <v>110</v>
      </c>
      <c r="D11" s="311">
        <f t="shared" ref="D11:P11" si="2">D9-D10</f>
        <v>15170</v>
      </c>
      <c r="E11" s="311">
        <f t="shared" si="2"/>
        <v>25305</v>
      </c>
      <c r="F11" s="311">
        <f t="shared" si="2"/>
        <v>27635.100000000006</v>
      </c>
      <c r="G11" s="311">
        <f t="shared" si="2"/>
        <v>30160.397999999986</v>
      </c>
      <c r="H11" s="311">
        <f t="shared" si="2"/>
        <v>82680.990040000004</v>
      </c>
      <c r="I11" s="311">
        <f t="shared" si="2"/>
        <v>2556.9702392000181</v>
      </c>
      <c r="J11" s="311">
        <f t="shared" si="2"/>
        <v>-37641.569165584006</v>
      </c>
      <c r="K11" s="311">
        <f t="shared" si="2"/>
        <v>-58234.537782272317</v>
      </c>
      <c r="L11" s="311">
        <f t="shared" si="2"/>
        <v>-58221.847026626871</v>
      </c>
      <c r="M11" s="311">
        <f t="shared" si="2"/>
        <v>-58213.410086094336</v>
      </c>
      <c r="N11" s="311">
        <f t="shared" si="2"/>
        <v>-58209.141884372446</v>
      </c>
      <c r="O11" s="311">
        <f t="shared" si="2"/>
        <v>-58208.959046685006</v>
      </c>
      <c r="P11" s="334">
        <f t="shared" si="2"/>
        <v>-145221.00671243481</v>
      </c>
      <c r="Q11" s="257"/>
      <c r="R11" s="249"/>
      <c r="S11" s="249"/>
      <c r="T11" s="249"/>
      <c r="U11" s="249"/>
      <c r="V11" s="249"/>
      <c r="W11" s="249"/>
      <c r="X11" s="249"/>
      <c r="Y11" s="249"/>
      <c r="Z11" s="249"/>
    </row>
    <row r="12" spans="1:26" ht="12.75" customHeight="1">
      <c r="A12" s="249"/>
      <c r="B12" s="255"/>
      <c r="C12" s="260" t="s">
        <v>111</v>
      </c>
      <c r="D12" s="311">
        <f>'W1'!C97</f>
        <v>3034</v>
      </c>
      <c r="E12" s="311">
        <f>'W1'!D97</f>
        <v>5061</v>
      </c>
      <c r="F12" s="311">
        <f>'W1'!E97</f>
        <v>5527.0200000000032</v>
      </c>
      <c r="G12" s="311">
        <f>'W1'!F97</f>
        <v>6032.0795999999973</v>
      </c>
      <c r="H12" s="311">
        <f>'W1'!G97</f>
        <v>16536.198008000007</v>
      </c>
      <c r="I12" s="311">
        <f>'W1'!H97</f>
        <v>511.39404784000288</v>
      </c>
      <c r="J12" s="311">
        <f>'W1'!I97</f>
        <v>0</v>
      </c>
      <c r="K12" s="311">
        <f>'W1'!J97</f>
        <v>0</v>
      </c>
      <c r="L12" s="311">
        <f>'W1'!K97</f>
        <v>0</v>
      </c>
      <c r="M12" s="311">
        <f>'W1'!L97</f>
        <v>0</v>
      </c>
      <c r="N12" s="311">
        <f>'W1'!M97</f>
        <v>0</v>
      </c>
      <c r="O12" s="311">
        <f>'W1'!N97</f>
        <v>0</v>
      </c>
      <c r="P12" s="334">
        <f>'W1'!O97</f>
        <v>36701.691655840012</v>
      </c>
      <c r="Q12" s="257"/>
      <c r="R12" s="249"/>
      <c r="S12" s="249"/>
      <c r="T12" s="249"/>
      <c r="U12" s="249"/>
      <c r="V12" s="249"/>
      <c r="W12" s="249"/>
      <c r="X12" s="249"/>
      <c r="Y12" s="249"/>
      <c r="Z12" s="249"/>
    </row>
    <row r="13" spans="1:26" ht="12.75" customHeight="1">
      <c r="A13" s="249"/>
      <c r="B13" s="255"/>
      <c r="C13" s="417" t="s">
        <v>386</v>
      </c>
      <c r="D13" s="311">
        <f t="shared" ref="D13:P13" si="3">D11-D12</f>
        <v>12136</v>
      </c>
      <c r="E13" s="311">
        <f t="shared" si="3"/>
        <v>20244</v>
      </c>
      <c r="F13" s="311">
        <f t="shared" si="3"/>
        <v>22108.080000000002</v>
      </c>
      <c r="G13" s="311">
        <f t="shared" si="3"/>
        <v>24128.318399999989</v>
      </c>
      <c r="H13" s="311">
        <f t="shared" si="3"/>
        <v>66144.792031999998</v>
      </c>
      <c r="I13" s="311">
        <f t="shared" si="3"/>
        <v>2045.5761913600152</v>
      </c>
      <c r="J13" s="311">
        <f t="shared" si="3"/>
        <v>-37641.569165584006</v>
      </c>
      <c r="K13" s="311">
        <f t="shared" si="3"/>
        <v>-58234.537782272317</v>
      </c>
      <c r="L13" s="311">
        <f t="shared" si="3"/>
        <v>-58221.847026626871</v>
      </c>
      <c r="M13" s="311">
        <f t="shared" si="3"/>
        <v>-58213.410086094336</v>
      </c>
      <c r="N13" s="311">
        <f t="shared" si="3"/>
        <v>-58209.141884372446</v>
      </c>
      <c r="O13" s="311">
        <f t="shared" si="3"/>
        <v>-58208.959046685006</v>
      </c>
      <c r="P13" s="334">
        <f t="shared" si="3"/>
        <v>-181922.69836827484</v>
      </c>
      <c r="Q13" s="257"/>
      <c r="R13" s="249"/>
      <c r="S13" s="249"/>
      <c r="T13" s="249"/>
      <c r="U13" s="249"/>
      <c r="V13" s="249"/>
      <c r="W13" s="249"/>
      <c r="X13" s="249"/>
      <c r="Y13" s="249"/>
      <c r="Z13" s="249"/>
    </row>
    <row r="14" spans="1:26" s="698" customFormat="1" ht="12.75" customHeight="1" thickBot="1">
      <c r="A14" s="693"/>
      <c r="B14" s="694"/>
      <c r="C14" s="695" t="s">
        <v>112</v>
      </c>
      <c r="D14" s="696">
        <f>D13</f>
        <v>12136</v>
      </c>
      <c r="E14" s="696">
        <f t="shared" ref="E14:P14" si="4">E13</f>
        <v>20244</v>
      </c>
      <c r="F14" s="696">
        <f t="shared" si="4"/>
        <v>22108.080000000002</v>
      </c>
      <c r="G14" s="696">
        <f t="shared" si="4"/>
        <v>24128.318399999989</v>
      </c>
      <c r="H14" s="696">
        <f t="shared" si="4"/>
        <v>66144.792031999998</v>
      </c>
      <c r="I14" s="696">
        <f t="shared" si="4"/>
        <v>2045.5761913600152</v>
      </c>
      <c r="J14" s="696">
        <f t="shared" si="4"/>
        <v>-37641.569165584006</v>
      </c>
      <c r="K14" s="696">
        <f t="shared" si="4"/>
        <v>-58234.537782272317</v>
      </c>
      <c r="L14" s="696">
        <f t="shared" si="4"/>
        <v>-58221.847026626871</v>
      </c>
      <c r="M14" s="696">
        <f t="shared" si="4"/>
        <v>-58213.410086094336</v>
      </c>
      <c r="N14" s="696">
        <f t="shared" si="4"/>
        <v>-58209.141884372446</v>
      </c>
      <c r="O14" s="696">
        <f t="shared" si="4"/>
        <v>-58208.959046685006</v>
      </c>
      <c r="P14" s="696">
        <f t="shared" si="4"/>
        <v>-181922.69836827484</v>
      </c>
      <c r="Q14" s="697"/>
      <c r="R14" s="693"/>
      <c r="S14" s="693"/>
      <c r="T14" s="693"/>
      <c r="U14" s="693"/>
      <c r="V14" s="693"/>
      <c r="W14" s="693"/>
      <c r="X14" s="693"/>
      <c r="Y14" s="693"/>
      <c r="Z14" s="693"/>
    </row>
    <row r="15" spans="1:26" ht="12.75" customHeight="1" thickBot="1">
      <c r="A15" s="266" t="s">
        <v>345</v>
      </c>
      <c r="B15" s="266"/>
      <c r="C15" s="418"/>
      <c r="D15" s="347">
        <f>IF(ISBLANK(inputs!$C$18),$A15,VALUE(inputs!$E$18))</f>
        <v>4000</v>
      </c>
      <c r="E15" s="347">
        <f>IF(ISBLANK(inputs!$C$19),$A15,VALUE(inputs!$E$19))</f>
        <v>4000</v>
      </c>
      <c r="F15" s="347">
        <f>IF(ISBLANK(inputs!$C$20),$A15,VALUE(inputs!$E$20))</f>
        <v>4000</v>
      </c>
      <c r="G15" s="347">
        <f>IF(ISBLANK(inputs!$C$21),$A15,VALUE(inputs!$E$21))</f>
        <v>4000</v>
      </c>
      <c r="H15" s="347">
        <f>IF(ISBLANK(inputs!$C$22),$A15,VALUE(inputs!$E$22))</f>
        <v>4000</v>
      </c>
      <c r="I15" s="347">
        <f>IF(ISBLANK(inputs!$C$23),$A15,VALUE(inputs!$E$23))</f>
        <v>4000</v>
      </c>
      <c r="J15" s="347">
        <f>IF(ISBLANK(inputs!$C$24),$A15,VALUE(inputs!$E$24))</f>
        <v>3000</v>
      </c>
      <c r="K15" s="347">
        <f>IF(ISBLANK(inputs!$C$25),$A15,VALUE(inputs!$E$25))</f>
        <v>3000</v>
      </c>
      <c r="L15" s="347">
        <f>IF(ISBLANK(inputs!$C$26),$A15,VALUE(inputs!$E$26))</f>
        <v>3000</v>
      </c>
      <c r="M15" s="347">
        <f>IF(ISBLANK(inputs!$C$27),$A15,VALUE(inputs!$E$27))</f>
        <v>3000</v>
      </c>
      <c r="N15" s="347">
        <f>IF(ISBLANK(inputs!$C$28),$A15,VALUE(inputs!$E$28))</f>
        <v>3000</v>
      </c>
      <c r="O15" s="347">
        <f>IF(ISBLANK(inputs!$C$29),$A15,VALUE(inputs!$E$29))</f>
        <v>3000</v>
      </c>
      <c r="P15" s="348"/>
      <c r="Q15" s="266"/>
      <c r="R15" s="266"/>
      <c r="S15" s="266"/>
      <c r="T15" s="266"/>
      <c r="U15" s="266"/>
      <c r="V15" s="266"/>
      <c r="W15" s="266"/>
      <c r="X15" s="266"/>
      <c r="Y15" s="266"/>
      <c r="Z15" s="266"/>
    </row>
    <row r="16" spans="1:26" ht="26.25" customHeight="1">
      <c r="A16" s="249"/>
      <c r="B16" s="250"/>
      <c r="C16" s="251" t="s">
        <v>113</v>
      </c>
      <c r="D16" s="311"/>
      <c r="E16" s="311"/>
      <c r="F16" s="311"/>
      <c r="G16" s="311"/>
      <c r="H16" s="311"/>
      <c r="I16" s="311"/>
      <c r="J16" s="311"/>
      <c r="K16" s="311"/>
      <c r="L16" s="311"/>
      <c r="M16" s="311"/>
      <c r="N16" s="311"/>
      <c r="O16" s="311"/>
      <c r="P16" s="332"/>
      <c r="Q16" s="254"/>
      <c r="R16" s="249"/>
      <c r="S16" s="249"/>
      <c r="T16" s="249"/>
      <c r="U16" s="249"/>
      <c r="V16" s="249"/>
      <c r="W16" s="249"/>
      <c r="X16" s="249"/>
      <c r="Y16" s="249"/>
      <c r="Z16" s="249"/>
    </row>
    <row r="17" spans="1:26" ht="21.75" customHeight="1">
      <c r="A17" s="249"/>
      <c r="B17" s="255"/>
      <c r="C17" s="422" t="s">
        <v>114</v>
      </c>
      <c r="D17" s="311"/>
      <c r="E17" s="311"/>
      <c r="F17" s="311"/>
      <c r="G17" s="311"/>
      <c r="H17" s="311"/>
      <c r="I17" s="311"/>
      <c r="J17" s="311"/>
      <c r="K17" s="311"/>
      <c r="L17" s="311"/>
      <c r="M17" s="311"/>
      <c r="N17" s="311"/>
      <c r="O17" s="311"/>
      <c r="P17" s="336"/>
      <c r="Q17" s="257"/>
      <c r="R17" s="249"/>
      <c r="S17" s="249"/>
      <c r="T17" s="249"/>
      <c r="U17" s="249"/>
      <c r="V17" s="249"/>
      <c r="W17" s="249"/>
      <c r="X17" s="249"/>
      <c r="Y17" s="249"/>
      <c r="Z17" s="249"/>
    </row>
    <row r="18" spans="1:26" ht="12.75" customHeight="1">
      <c r="A18" s="249"/>
      <c r="B18" s="255"/>
      <c r="C18" s="419" t="s">
        <v>89</v>
      </c>
      <c r="D18" s="311" t="s">
        <v>451</v>
      </c>
      <c r="E18" s="311" t="s">
        <v>452</v>
      </c>
      <c r="F18" s="311" t="s">
        <v>453</v>
      </c>
      <c r="G18" s="311" t="s">
        <v>454</v>
      </c>
      <c r="H18" s="311" t="s">
        <v>455</v>
      </c>
      <c r="I18" s="311" t="s">
        <v>456</v>
      </c>
      <c r="J18" s="311" t="s">
        <v>457</v>
      </c>
      <c r="K18" s="311" t="s">
        <v>458</v>
      </c>
      <c r="L18" s="311" t="s">
        <v>459</v>
      </c>
      <c r="M18" s="311" t="s">
        <v>460</v>
      </c>
      <c r="N18" s="311" t="s">
        <v>461</v>
      </c>
      <c r="O18" s="311" t="s">
        <v>462</v>
      </c>
      <c r="P18" s="333" t="s">
        <v>102</v>
      </c>
      <c r="Q18" s="257"/>
      <c r="R18" s="249"/>
      <c r="S18" s="249"/>
      <c r="T18" s="249"/>
      <c r="U18" s="249"/>
      <c r="V18" s="249"/>
      <c r="W18" s="249"/>
      <c r="X18" s="249"/>
      <c r="Y18" s="249"/>
      <c r="Z18" s="249"/>
    </row>
    <row r="19" spans="1:26" ht="12.75" customHeight="1">
      <c r="A19" s="249"/>
      <c r="B19" s="255"/>
      <c r="C19" s="422" t="s">
        <v>115</v>
      </c>
      <c r="D19" s="311"/>
      <c r="E19" s="311"/>
      <c r="F19" s="311"/>
      <c r="G19" s="311"/>
      <c r="H19" s="311"/>
      <c r="I19" s="311"/>
      <c r="J19" s="311"/>
      <c r="K19" s="311"/>
      <c r="L19" s="311"/>
      <c r="M19" s="311"/>
      <c r="N19" s="311"/>
      <c r="O19" s="311"/>
      <c r="P19" s="333" t="s">
        <v>371</v>
      </c>
      <c r="Q19" s="257"/>
      <c r="R19" s="249"/>
      <c r="S19" s="249"/>
      <c r="T19" s="249"/>
      <c r="U19" s="249"/>
      <c r="V19" s="249"/>
      <c r="W19" s="249"/>
      <c r="X19" s="249"/>
      <c r="Y19" s="249"/>
      <c r="Z19" s="249"/>
    </row>
    <row r="20" spans="1:26" ht="12.75" customHeight="1">
      <c r="A20" s="249"/>
      <c r="B20" s="255"/>
      <c r="C20" s="423" t="s">
        <v>352</v>
      </c>
      <c r="D20" s="311">
        <f>'W1'!C117</f>
        <v>521086</v>
      </c>
      <c r="E20" s="311">
        <f>'W1'!D117</f>
        <v>717310.2</v>
      </c>
      <c r="F20" s="311">
        <f>'W1'!E117</f>
        <v>739888.87599999993</v>
      </c>
      <c r="G20" s="311">
        <f>'W1'!F117</f>
        <v>768978.37847999996</v>
      </c>
      <c r="H20" s="311">
        <f>'W1'!G117</f>
        <v>794575.13091039995</v>
      </c>
      <c r="I20" s="311">
        <f>'W1'!H117</f>
        <v>1059063.628292192</v>
      </c>
      <c r="J20" s="311">
        <f>'W1'!I117</f>
        <v>1154856.1218932315</v>
      </c>
      <c r="K20" s="311">
        <f>'W1'!J117</f>
        <v>1167046.96562225</v>
      </c>
      <c r="L20" s="311">
        <f>'W1'!K117</f>
        <v>1116241.9924766882</v>
      </c>
      <c r="M20" s="311">
        <f>'W1'!L117</f>
        <v>1065437.1187940375</v>
      </c>
      <c r="N20" s="311">
        <f>'W1'!M117</f>
        <v>1014628.3425850399</v>
      </c>
      <c r="O20" s="311">
        <f>'W1'!N117</f>
        <v>963811.74190022226</v>
      </c>
      <c r="P20" s="337">
        <f t="shared" ref="P20:P52" si="5">AVERAGE(D20:O20)</f>
        <v>923577.04141283839</v>
      </c>
      <c r="Q20" s="257"/>
      <c r="R20" s="249"/>
      <c r="S20" s="249"/>
      <c r="T20" s="249"/>
      <c r="U20" s="249"/>
      <c r="V20" s="249"/>
      <c r="W20" s="249"/>
      <c r="X20" s="249"/>
      <c r="Y20" s="249"/>
      <c r="Z20" s="249"/>
    </row>
    <row r="21" spans="1:26" ht="12.75" customHeight="1">
      <c r="A21" s="249"/>
      <c r="B21" s="255"/>
      <c r="C21" s="419" t="s">
        <v>117</v>
      </c>
      <c r="D21" s="311">
        <f>'W1'!C119</f>
        <v>266000</v>
      </c>
      <c r="E21" s="311">
        <f>'W1'!D119</f>
        <v>273000</v>
      </c>
      <c r="F21" s="311">
        <f>'W1'!E119</f>
        <v>280000</v>
      </c>
      <c r="G21" s="311">
        <f>'W1'!F119</f>
        <v>287000</v>
      </c>
      <c r="H21" s="311">
        <f>'W1'!G119</f>
        <v>434000</v>
      </c>
      <c r="I21" s="311">
        <f>'W1'!H119</f>
        <v>189000</v>
      </c>
      <c r="J21" s="311">
        <f>'W1'!I119</f>
        <v>63000</v>
      </c>
      <c r="K21" s="311">
        <f>'W1'!J119</f>
        <v>0</v>
      </c>
      <c r="L21" s="311">
        <f>'W1'!K119</f>
        <v>0</v>
      </c>
      <c r="M21" s="311">
        <f>'W1'!L119</f>
        <v>0</v>
      </c>
      <c r="N21" s="311">
        <f>'W1'!M119</f>
        <v>0</v>
      </c>
      <c r="O21" s="311">
        <f>'W1'!N119</f>
        <v>0</v>
      </c>
      <c r="P21" s="337">
        <f t="shared" si="5"/>
        <v>149333.33333333334</v>
      </c>
      <c r="Q21" s="257"/>
      <c r="R21" s="249"/>
      <c r="S21" s="249"/>
      <c r="T21" s="249"/>
      <c r="U21" s="249"/>
      <c r="V21" s="249"/>
      <c r="W21" s="249"/>
      <c r="X21" s="249"/>
      <c r="Y21" s="249"/>
      <c r="Z21" s="249"/>
    </row>
    <row r="22" spans="1:26" ht="12.75" customHeight="1">
      <c r="A22" s="249"/>
      <c r="B22" s="255"/>
      <c r="C22" s="419" t="s">
        <v>118</v>
      </c>
      <c r="D22" s="311">
        <f>'W1'!C118</f>
        <v>279000</v>
      </c>
      <c r="E22" s="311">
        <f>'W1'!D118</f>
        <v>103500</v>
      </c>
      <c r="F22" s="311">
        <f>'W1'!E118</f>
        <v>103500</v>
      </c>
      <c r="G22" s="311">
        <f>'W1'!F118</f>
        <v>99000</v>
      </c>
      <c r="H22" s="311">
        <f>'W1'!G118</f>
        <v>0</v>
      </c>
      <c r="I22" s="311">
        <f>'W1'!H118</f>
        <v>0</v>
      </c>
      <c r="J22" s="311">
        <f>'W1'!I118</f>
        <v>0</v>
      </c>
      <c r="K22" s="311">
        <f>'W1'!J118</f>
        <v>0</v>
      </c>
      <c r="L22" s="311">
        <f>'W1'!K118</f>
        <v>0</v>
      </c>
      <c r="M22" s="311">
        <f>'W1'!L118</f>
        <v>0</v>
      </c>
      <c r="N22" s="311">
        <f>'W1'!M118</f>
        <v>0</v>
      </c>
      <c r="O22" s="311">
        <f>'W1'!N118</f>
        <v>0</v>
      </c>
      <c r="P22" s="337">
        <f t="shared" si="5"/>
        <v>48750</v>
      </c>
      <c r="Q22" s="257"/>
      <c r="R22" s="249"/>
      <c r="S22" s="249"/>
      <c r="T22" s="249"/>
      <c r="U22" s="249"/>
      <c r="V22" s="249"/>
      <c r="W22" s="249"/>
      <c r="X22" s="249"/>
      <c r="Y22" s="249"/>
      <c r="Z22" s="249"/>
    </row>
    <row r="23" spans="1:26" ht="12.75" customHeight="1">
      <c r="A23" s="249"/>
      <c r="B23" s="255"/>
      <c r="C23" s="422" t="s">
        <v>119</v>
      </c>
      <c r="D23" s="311">
        <f t="shared" ref="D23:O23" si="6">SUM(D20:D22)</f>
        <v>1066086</v>
      </c>
      <c r="E23" s="311">
        <f t="shared" si="6"/>
        <v>1093810.2</v>
      </c>
      <c r="F23" s="311">
        <f t="shared" si="6"/>
        <v>1123388.8759999999</v>
      </c>
      <c r="G23" s="311">
        <f t="shared" si="6"/>
        <v>1154978.37848</v>
      </c>
      <c r="H23" s="311">
        <f t="shared" si="6"/>
        <v>1228575.1309103998</v>
      </c>
      <c r="I23" s="311">
        <f t="shared" si="6"/>
        <v>1248063.628292192</v>
      </c>
      <c r="J23" s="311">
        <f t="shared" si="6"/>
        <v>1217856.1218932315</v>
      </c>
      <c r="K23" s="311">
        <f t="shared" si="6"/>
        <v>1167046.96562225</v>
      </c>
      <c r="L23" s="311">
        <f t="shared" si="6"/>
        <v>1116241.9924766882</v>
      </c>
      <c r="M23" s="311">
        <f t="shared" si="6"/>
        <v>1065437.1187940375</v>
      </c>
      <c r="N23" s="311">
        <f t="shared" si="6"/>
        <v>1014628.3425850399</v>
      </c>
      <c r="O23" s="311">
        <f t="shared" si="6"/>
        <v>963811.74190022226</v>
      </c>
      <c r="P23" s="337">
        <f t="shared" si="5"/>
        <v>1121660.3747461718</v>
      </c>
      <c r="Q23" s="257"/>
      <c r="R23" s="249"/>
      <c r="S23" s="249"/>
      <c r="T23" s="249"/>
      <c r="U23" s="249"/>
      <c r="V23" s="249"/>
      <c r="W23" s="249"/>
      <c r="X23" s="249"/>
      <c r="Y23" s="249"/>
      <c r="Z23" s="249"/>
    </row>
    <row r="24" spans="1:26" ht="12.75" customHeight="1">
      <c r="A24" s="249"/>
      <c r="B24" s="255"/>
      <c r="C24" s="419"/>
      <c r="D24" s="311"/>
      <c r="E24" s="311"/>
      <c r="F24" s="311"/>
      <c r="G24" s="311"/>
      <c r="H24" s="311"/>
      <c r="I24" s="311"/>
      <c r="J24" s="311"/>
      <c r="K24" s="311"/>
      <c r="L24" s="311"/>
      <c r="M24" s="311"/>
      <c r="N24" s="311"/>
      <c r="O24" s="311"/>
      <c r="P24" s="337"/>
      <c r="Q24" s="257"/>
      <c r="R24" s="249"/>
      <c r="S24" s="249"/>
      <c r="T24" s="249"/>
      <c r="U24" s="249"/>
      <c r="V24" s="249"/>
      <c r="W24" s="249"/>
      <c r="X24" s="249"/>
      <c r="Y24" s="249"/>
      <c r="Z24" s="249"/>
    </row>
    <row r="25" spans="1:26" ht="12.75" customHeight="1">
      <c r="A25" s="249"/>
      <c r="B25" s="255"/>
      <c r="C25" s="422" t="s">
        <v>120</v>
      </c>
      <c r="D25" s="311"/>
      <c r="E25" s="311"/>
      <c r="F25" s="311"/>
      <c r="G25" s="311"/>
      <c r="H25" s="311"/>
      <c r="I25" s="311"/>
      <c r="J25" s="311"/>
      <c r="K25" s="311"/>
      <c r="L25" s="311"/>
      <c r="M25" s="311"/>
      <c r="N25" s="311"/>
      <c r="O25" s="311"/>
      <c r="P25" s="337"/>
      <c r="Q25" s="257"/>
      <c r="R25" s="249"/>
      <c r="S25" s="249"/>
      <c r="T25" s="249"/>
      <c r="U25" s="249"/>
      <c r="V25" s="249"/>
      <c r="W25" s="249"/>
      <c r="X25" s="249"/>
      <c r="Y25" s="249"/>
      <c r="Z25" s="249"/>
    </row>
    <row r="26" spans="1:26" ht="12.75" customHeight="1">
      <c r="A26" s="249"/>
      <c r="B26" s="255"/>
      <c r="C26" s="419" t="s">
        <v>121</v>
      </c>
      <c r="D26" s="311">
        <f>'W1'!C123</f>
        <v>1000000</v>
      </c>
      <c r="E26" s="311">
        <f>'W1'!D123</f>
        <v>1000000</v>
      </c>
      <c r="F26" s="311">
        <f>'W1'!E123</f>
        <v>1000000</v>
      </c>
      <c r="G26" s="311">
        <f>'W1'!F123</f>
        <v>1000000</v>
      </c>
      <c r="H26" s="311">
        <f>'W1'!G123</f>
        <v>1000000</v>
      </c>
      <c r="I26" s="311">
        <f>'W1'!H123</f>
        <v>1000000</v>
      </c>
      <c r="J26" s="311">
        <f>'W1'!I123</f>
        <v>1000000</v>
      </c>
      <c r="K26" s="311">
        <f>'W1'!J123</f>
        <v>1000000</v>
      </c>
      <c r="L26" s="311">
        <f>'W1'!K123</f>
        <v>1000000</v>
      </c>
      <c r="M26" s="311">
        <f>'W1'!L123</f>
        <v>1000000</v>
      </c>
      <c r="N26" s="311">
        <f>'W1'!M123</f>
        <v>1000000</v>
      </c>
      <c r="O26" s="311">
        <f>'W1'!N123</f>
        <v>1000000</v>
      </c>
      <c r="P26" s="337">
        <f t="shared" si="5"/>
        <v>1000000</v>
      </c>
      <c r="Q26" s="257"/>
      <c r="R26" s="249"/>
      <c r="S26" s="249"/>
      <c r="T26" s="249"/>
      <c r="U26" s="249"/>
      <c r="V26" s="249"/>
      <c r="W26" s="249"/>
      <c r="X26" s="249"/>
      <c r="Y26" s="249"/>
      <c r="Z26" s="249"/>
    </row>
    <row r="27" spans="1:26" ht="12.75" customHeight="1">
      <c r="A27" s="249"/>
      <c r="B27" s="255"/>
      <c r="C27" s="419" t="s">
        <v>346</v>
      </c>
      <c r="D27" s="311">
        <f>'W1'!C124</f>
        <v>2000</v>
      </c>
      <c r="E27" s="311">
        <f>'W1'!D124</f>
        <v>4000</v>
      </c>
      <c r="F27" s="311">
        <f>'W1'!E124</f>
        <v>6000</v>
      </c>
      <c r="G27" s="311">
        <f>'W1'!F124</f>
        <v>8000</v>
      </c>
      <c r="H27" s="311">
        <f>'W1'!G124</f>
        <v>10000</v>
      </c>
      <c r="I27" s="311">
        <f>'W1'!H124</f>
        <v>12000</v>
      </c>
      <c r="J27" s="311">
        <f>'W1'!I124</f>
        <v>14000</v>
      </c>
      <c r="K27" s="311">
        <f>'W1'!J124</f>
        <v>16000</v>
      </c>
      <c r="L27" s="311">
        <f>'W1'!K124</f>
        <v>18000</v>
      </c>
      <c r="M27" s="311">
        <f>'W1'!L124</f>
        <v>20000</v>
      </c>
      <c r="N27" s="311">
        <f>'W1'!M124</f>
        <v>22000</v>
      </c>
      <c r="O27" s="311">
        <f>'W1'!N124</f>
        <v>24000</v>
      </c>
      <c r="P27" s="337">
        <f t="shared" si="5"/>
        <v>13000</v>
      </c>
      <c r="Q27" s="257"/>
      <c r="R27" s="249"/>
      <c r="S27" s="249"/>
      <c r="T27" s="249"/>
      <c r="U27" s="249"/>
      <c r="V27" s="249"/>
      <c r="W27" s="249"/>
      <c r="X27" s="249"/>
      <c r="Y27" s="249"/>
      <c r="Z27" s="249"/>
    </row>
    <row r="28" spans="1:26" ht="12.75" customHeight="1">
      <c r="A28" s="249"/>
      <c r="B28" s="255"/>
      <c r="C28" s="419" t="s">
        <v>122</v>
      </c>
      <c r="D28" s="311">
        <f>'W1'!C125</f>
        <v>500000</v>
      </c>
      <c r="E28" s="311">
        <f>'W1'!D125</f>
        <v>500000</v>
      </c>
      <c r="F28" s="311">
        <f>'W1'!E125</f>
        <v>500000</v>
      </c>
      <c r="G28" s="311">
        <f>'W1'!F125</f>
        <v>500000</v>
      </c>
      <c r="H28" s="311">
        <f>'W1'!G125</f>
        <v>500000</v>
      </c>
      <c r="I28" s="311">
        <f>'W1'!H125</f>
        <v>500000</v>
      </c>
      <c r="J28" s="311">
        <f>'W1'!I125</f>
        <v>500000</v>
      </c>
      <c r="K28" s="311">
        <f>'W1'!J125</f>
        <v>500000</v>
      </c>
      <c r="L28" s="311">
        <f>'W1'!K125</f>
        <v>500000</v>
      </c>
      <c r="M28" s="311">
        <f>'W1'!L125</f>
        <v>500000</v>
      </c>
      <c r="N28" s="311">
        <f>'W1'!M125</f>
        <v>500000</v>
      </c>
      <c r="O28" s="311">
        <f>'W1'!N125</f>
        <v>500000</v>
      </c>
      <c r="P28" s="337">
        <f t="shared" si="5"/>
        <v>500000</v>
      </c>
      <c r="Q28" s="257"/>
      <c r="R28" s="249"/>
      <c r="S28" s="249"/>
      <c r="T28" s="249"/>
      <c r="U28" s="249"/>
      <c r="V28" s="249"/>
      <c r="W28" s="249"/>
      <c r="X28" s="249"/>
      <c r="Y28" s="249"/>
      <c r="Z28" s="249"/>
    </row>
    <row r="29" spans="1:26" ht="12.75" customHeight="1">
      <c r="A29" s="249"/>
      <c r="B29" s="255"/>
      <c r="C29" s="419" t="s">
        <v>346</v>
      </c>
      <c r="D29" s="311">
        <f>'W1'!C126</f>
        <v>5000</v>
      </c>
      <c r="E29" s="311">
        <f>'W1'!D126</f>
        <v>10000</v>
      </c>
      <c r="F29" s="311">
        <f>'W1'!E126</f>
        <v>15000</v>
      </c>
      <c r="G29" s="311">
        <f>'W1'!F126</f>
        <v>20000</v>
      </c>
      <c r="H29" s="311">
        <f>'W1'!G126</f>
        <v>25000</v>
      </c>
      <c r="I29" s="311">
        <f>'W1'!H126</f>
        <v>30000</v>
      </c>
      <c r="J29" s="311">
        <f>'W1'!I126</f>
        <v>35000</v>
      </c>
      <c r="K29" s="311">
        <f>'W1'!J126</f>
        <v>40000</v>
      </c>
      <c r="L29" s="311">
        <f>'W1'!K126</f>
        <v>45000</v>
      </c>
      <c r="M29" s="311">
        <f>'W1'!L126</f>
        <v>50000</v>
      </c>
      <c r="N29" s="311">
        <f>'W1'!M126</f>
        <v>55000</v>
      </c>
      <c r="O29" s="311">
        <f>'W1'!N126</f>
        <v>60000</v>
      </c>
      <c r="P29" s="337">
        <f t="shared" si="5"/>
        <v>32500</v>
      </c>
      <c r="Q29" s="257"/>
      <c r="R29" s="249"/>
      <c r="S29" s="249"/>
      <c r="T29" s="249"/>
      <c r="U29" s="249"/>
      <c r="V29" s="249"/>
      <c r="W29" s="249"/>
      <c r="X29" s="249"/>
      <c r="Y29" s="249"/>
      <c r="Z29" s="249"/>
    </row>
    <row r="30" spans="1:26" ht="12.75" customHeight="1">
      <c r="A30" s="249"/>
      <c r="B30" s="255"/>
      <c r="C30" s="419" t="s">
        <v>123</v>
      </c>
      <c r="D30" s="311">
        <f>'W1'!C122</f>
        <v>100000</v>
      </c>
      <c r="E30" s="311">
        <f>'W1'!D122</f>
        <v>100000</v>
      </c>
      <c r="F30" s="311">
        <f>'W1'!E122</f>
        <v>100000</v>
      </c>
      <c r="G30" s="311">
        <f>'W1'!F122</f>
        <v>100000</v>
      </c>
      <c r="H30" s="311">
        <f>'W1'!G122</f>
        <v>100000</v>
      </c>
      <c r="I30" s="311">
        <f>'W1'!H122</f>
        <v>100000</v>
      </c>
      <c r="J30" s="311">
        <f>'W1'!I122</f>
        <v>100000</v>
      </c>
      <c r="K30" s="311">
        <f>'W1'!J122</f>
        <v>100000</v>
      </c>
      <c r="L30" s="311">
        <f>'W1'!K122</f>
        <v>100000</v>
      </c>
      <c r="M30" s="311">
        <f>'W1'!L122</f>
        <v>100000</v>
      </c>
      <c r="N30" s="311">
        <f>'W1'!M122</f>
        <v>100000</v>
      </c>
      <c r="O30" s="311">
        <f>'W1'!N122</f>
        <v>100000</v>
      </c>
      <c r="P30" s="337">
        <f t="shared" si="5"/>
        <v>100000</v>
      </c>
      <c r="Q30" s="257"/>
      <c r="R30" s="249"/>
      <c r="S30" s="249"/>
      <c r="T30" s="249"/>
      <c r="U30" s="249"/>
      <c r="V30" s="249"/>
      <c r="W30" s="249"/>
      <c r="X30" s="249"/>
      <c r="Y30" s="249"/>
      <c r="Z30" s="249"/>
    </row>
    <row r="31" spans="1:26" ht="12.75" customHeight="1">
      <c r="A31" s="249"/>
      <c r="B31" s="255"/>
      <c r="C31" s="422" t="s">
        <v>124</v>
      </c>
      <c r="D31" s="311">
        <f t="shared" ref="D31:O31" si="7">D26-D27+D28-D29+D30</f>
        <v>1593000</v>
      </c>
      <c r="E31" s="311">
        <f t="shared" si="7"/>
        <v>1586000</v>
      </c>
      <c r="F31" s="311">
        <f t="shared" si="7"/>
        <v>1579000</v>
      </c>
      <c r="G31" s="311">
        <f t="shared" si="7"/>
        <v>1572000</v>
      </c>
      <c r="H31" s="311">
        <f t="shared" si="7"/>
        <v>1565000</v>
      </c>
      <c r="I31" s="311">
        <f t="shared" si="7"/>
        <v>1558000</v>
      </c>
      <c r="J31" s="311">
        <f t="shared" si="7"/>
        <v>1551000</v>
      </c>
      <c r="K31" s="311">
        <f t="shared" si="7"/>
        <v>1544000</v>
      </c>
      <c r="L31" s="311">
        <f t="shared" si="7"/>
        <v>1537000</v>
      </c>
      <c r="M31" s="311">
        <f t="shared" si="7"/>
        <v>1530000</v>
      </c>
      <c r="N31" s="311">
        <f t="shared" si="7"/>
        <v>1523000</v>
      </c>
      <c r="O31" s="311">
        <f t="shared" si="7"/>
        <v>1516000</v>
      </c>
      <c r="P31" s="337">
        <f t="shared" si="5"/>
        <v>1554500</v>
      </c>
      <c r="Q31" s="257"/>
      <c r="R31" s="249"/>
      <c r="S31" s="249"/>
      <c r="T31" s="249"/>
      <c r="U31" s="249"/>
      <c r="V31" s="249"/>
      <c r="W31" s="249"/>
      <c r="X31" s="249"/>
      <c r="Y31" s="249"/>
      <c r="Z31" s="249"/>
    </row>
    <row r="32" spans="1:26" ht="12.75" customHeight="1">
      <c r="A32" s="249"/>
      <c r="B32" s="255"/>
      <c r="C32" s="419"/>
      <c r="D32" s="311"/>
      <c r="E32" s="311"/>
      <c r="F32" s="311"/>
      <c r="G32" s="311"/>
      <c r="H32" s="311"/>
      <c r="I32" s="311"/>
      <c r="J32" s="311"/>
      <c r="K32" s="311"/>
      <c r="L32" s="311"/>
      <c r="M32" s="311"/>
      <c r="N32" s="311"/>
      <c r="O32" s="311"/>
      <c r="P32" s="337"/>
      <c r="Q32" s="257"/>
      <c r="R32" s="249"/>
      <c r="S32" s="249"/>
      <c r="T32" s="249"/>
      <c r="U32" s="249"/>
      <c r="V32" s="249"/>
      <c r="W32" s="249"/>
      <c r="X32" s="249"/>
      <c r="Y32" s="249"/>
      <c r="Z32" s="249"/>
    </row>
    <row r="33" spans="1:26" ht="12.75" customHeight="1">
      <c r="A33" s="249"/>
      <c r="B33" s="255"/>
      <c r="C33" s="422" t="s">
        <v>125</v>
      </c>
      <c r="D33" s="311">
        <f t="shared" ref="D33:O33" si="8">D23+D31</f>
        <v>2659086</v>
      </c>
      <c r="E33" s="311">
        <f t="shared" si="8"/>
        <v>2679810.2000000002</v>
      </c>
      <c r="F33" s="311">
        <f t="shared" si="8"/>
        <v>2702388.8760000002</v>
      </c>
      <c r="G33" s="311">
        <f t="shared" si="8"/>
        <v>2726978.37848</v>
      </c>
      <c r="H33" s="311">
        <f t="shared" si="8"/>
        <v>2793575.1309103998</v>
      </c>
      <c r="I33" s="311">
        <f t="shared" si="8"/>
        <v>2806063.6282921918</v>
      </c>
      <c r="J33" s="311">
        <f t="shared" si="8"/>
        <v>2768856.1218932318</v>
      </c>
      <c r="K33" s="311">
        <f t="shared" si="8"/>
        <v>2711046.96562225</v>
      </c>
      <c r="L33" s="311">
        <f t="shared" si="8"/>
        <v>2653241.9924766882</v>
      </c>
      <c r="M33" s="311">
        <f t="shared" si="8"/>
        <v>2595437.1187940375</v>
      </c>
      <c r="N33" s="311">
        <f t="shared" si="8"/>
        <v>2537628.3425850398</v>
      </c>
      <c r="O33" s="311">
        <f t="shared" si="8"/>
        <v>2479811.7419002224</v>
      </c>
      <c r="P33" s="337">
        <f t="shared" si="5"/>
        <v>2676160.3747461718</v>
      </c>
      <c r="Q33" s="257"/>
      <c r="R33" s="249"/>
      <c r="S33" s="249"/>
      <c r="T33" s="249"/>
      <c r="U33" s="249"/>
      <c r="V33" s="249"/>
      <c r="W33" s="249"/>
      <c r="X33" s="249"/>
      <c r="Y33" s="249"/>
      <c r="Z33" s="249"/>
    </row>
    <row r="34" spans="1:26" ht="12.75" customHeight="1">
      <c r="A34" s="249"/>
      <c r="B34" s="255"/>
      <c r="C34" s="419"/>
      <c r="D34" s="311"/>
      <c r="E34" s="311"/>
      <c r="F34" s="311"/>
      <c r="G34" s="311"/>
      <c r="H34" s="311"/>
      <c r="I34" s="311"/>
      <c r="J34" s="311"/>
      <c r="K34" s="311"/>
      <c r="L34" s="311"/>
      <c r="M34" s="311"/>
      <c r="N34" s="311"/>
      <c r="O34" s="311"/>
      <c r="P34" s="337"/>
      <c r="Q34" s="257"/>
      <c r="R34" s="249"/>
      <c r="S34" s="249"/>
      <c r="T34" s="249"/>
      <c r="U34" s="249"/>
      <c r="V34" s="249"/>
      <c r="W34" s="249"/>
      <c r="X34" s="249"/>
      <c r="Y34" s="249"/>
      <c r="Z34" s="249"/>
    </row>
    <row r="35" spans="1:26" ht="12.75" customHeight="1">
      <c r="A35" s="249"/>
      <c r="B35" s="255"/>
      <c r="C35" s="422" t="s">
        <v>126</v>
      </c>
      <c r="D35" s="311"/>
      <c r="E35" s="311"/>
      <c r="F35" s="311"/>
      <c r="G35" s="311"/>
      <c r="H35" s="311"/>
      <c r="I35" s="311"/>
      <c r="J35" s="311"/>
      <c r="K35" s="311"/>
      <c r="L35" s="311"/>
      <c r="M35" s="311"/>
      <c r="N35" s="311"/>
      <c r="O35" s="311"/>
      <c r="P35" s="337"/>
      <c r="Q35" s="257"/>
      <c r="R35" s="249"/>
      <c r="S35" s="249"/>
      <c r="T35" s="249"/>
      <c r="U35" s="249"/>
      <c r="V35" s="249"/>
      <c r="W35" s="249"/>
      <c r="X35" s="249"/>
      <c r="Y35" s="249"/>
      <c r="Z35" s="249"/>
    </row>
    <row r="36" spans="1:26" ht="12.75" customHeight="1">
      <c r="A36" s="249"/>
      <c r="B36" s="255"/>
      <c r="C36" s="422"/>
      <c r="D36" s="311"/>
      <c r="E36" s="311"/>
      <c r="F36" s="311"/>
      <c r="G36" s="311"/>
      <c r="H36" s="311"/>
      <c r="I36" s="311"/>
      <c r="J36" s="311"/>
      <c r="K36" s="311"/>
      <c r="L36" s="311"/>
      <c r="M36" s="311"/>
      <c r="N36" s="311"/>
      <c r="O36" s="311"/>
      <c r="P36" s="337"/>
      <c r="Q36" s="257"/>
      <c r="R36" s="249"/>
      <c r="S36" s="249"/>
      <c r="T36" s="249"/>
      <c r="U36" s="249"/>
      <c r="V36" s="249"/>
      <c r="W36" s="249"/>
      <c r="X36" s="249"/>
      <c r="Y36" s="249"/>
      <c r="Z36" s="249"/>
    </row>
    <row r="37" spans="1:26" ht="12.75" customHeight="1">
      <c r="A37" s="249"/>
      <c r="B37" s="255"/>
      <c r="C37" s="421" t="s">
        <v>127</v>
      </c>
      <c r="D37" s="311"/>
      <c r="E37" s="311"/>
      <c r="F37" s="311"/>
      <c r="G37" s="311"/>
      <c r="H37" s="311"/>
      <c r="I37" s="311"/>
      <c r="J37" s="311"/>
      <c r="K37" s="311"/>
      <c r="L37" s="311"/>
      <c r="M37" s="311"/>
      <c r="N37" s="311"/>
      <c r="O37" s="311"/>
      <c r="P37" s="337"/>
      <c r="Q37" s="257"/>
      <c r="R37" s="249"/>
      <c r="S37" s="249"/>
      <c r="T37" s="249"/>
      <c r="U37" s="249"/>
      <c r="V37" s="249"/>
      <c r="W37" s="249"/>
      <c r="X37" s="249"/>
      <c r="Y37" s="249"/>
      <c r="Z37" s="249"/>
    </row>
    <row r="38" spans="1:26" ht="12.75" customHeight="1">
      <c r="A38" s="249"/>
      <c r="B38" s="255"/>
      <c r="C38" s="256" t="s">
        <v>128</v>
      </c>
      <c r="D38" s="311">
        <f>'W1'!C136</f>
        <v>2000</v>
      </c>
      <c r="E38" s="311">
        <f>'W1'!D136</f>
        <v>2000</v>
      </c>
      <c r="F38" s="311">
        <f>'W1'!E136</f>
        <v>2000</v>
      </c>
      <c r="G38" s="311">
        <f>'W1'!F136</f>
        <v>2000</v>
      </c>
      <c r="H38" s="311">
        <f>'W1'!G136</f>
        <v>2000</v>
      </c>
      <c r="I38" s="311">
        <f>'W1'!H136</f>
        <v>2000</v>
      </c>
      <c r="J38" s="311">
        <f>'W1'!I136</f>
        <v>2000</v>
      </c>
      <c r="K38" s="311">
        <f>'W1'!J136</f>
        <v>2000</v>
      </c>
      <c r="L38" s="311">
        <f>'W1'!K136</f>
        <v>2000</v>
      </c>
      <c r="M38" s="311">
        <f>'W1'!L136</f>
        <v>2000</v>
      </c>
      <c r="N38" s="311">
        <f>'W1'!M136</f>
        <v>2000</v>
      </c>
      <c r="O38" s="311">
        <f>'W1'!N136</f>
        <v>2000</v>
      </c>
      <c r="P38" s="337">
        <f t="shared" si="5"/>
        <v>2000</v>
      </c>
      <c r="Q38" s="257"/>
      <c r="R38" s="249"/>
      <c r="S38" s="249"/>
      <c r="T38" s="249"/>
      <c r="U38" s="249"/>
      <c r="V38" s="249"/>
      <c r="W38" s="249"/>
      <c r="X38" s="249"/>
      <c r="Y38" s="249"/>
      <c r="Z38" s="249"/>
    </row>
    <row r="39" spans="1:26" ht="12.75" customHeight="1">
      <c r="A39" s="249"/>
      <c r="B39" s="255"/>
      <c r="C39" s="256" t="s">
        <v>129</v>
      </c>
      <c r="D39" s="311">
        <f>'W1'!C134</f>
        <v>0</v>
      </c>
      <c r="E39" s="311">
        <f>'W1'!D134</f>
        <v>0</v>
      </c>
      <c r="F39" s="311">
        <f>'W1'!E134</f>
        <v>0</v>
      </c>
      <c r="G39" s="311">
        <f>'W1'!F134</f>
        <v>0</v>
      </c>
      <c r="H39" s="311">
        <f>'W1'!G134</f>
        <v>0</v>
      </c>
      <c r="I39" s="311">
        <f>'W1'!H134</f>
        <v>0</v>
      </c>
      <c r="J39" s="311">
        <f>'W1'!I134</f>
        <v>0</v>
      </c>
      <c r="K39" s="311">
        <f>'W1'!J134</f>
        <v>0</v>
      </c>
      <c r="L39" s="311">
        <f>'W1'!K134</f>
        <v>0</v>
      </c>
      <c r="M39" s="311">
        <f>'W1'!L134</f>
        <v>0</v>
      </c>
      <c r="N39" s="311">
        <f>'W1'!M134</f>
        <v>0</v>
      </c>
      <c r="O39" s="311">
        <f>'W1'!N134</f>
        <v>0</v>
      </c>
      <c r="P39" s="337">
        <f t="shared" si="5"/>
        <v>0</v>
      </c>
      <c r="Q39" s="257"/>
      <c r="R39" s="249"/>
      <c r="S39" s="249"/>
      <c r="T39" s="249"/>
      <c r="U39" s="249"/>
      <c r="V39" s="249"/>
      <c r="W39" s="249"/>
      <c r="X39" s="249"/>
      <c r="Y39" s="249"/>
      <c r="Z39" s="249"/>
    </row>
    <row r="40" spans="1:26" ht="12.75" customHeight="1">
      <c r="A40" s="249"/>
      <c r="B40" s="255"/>
      <c r="C40" s="269" t="s">
        <v>130</v>
      </c>
      <c r="D40" s="311">
        <f t="shared" ref="D40:O40" si="9">SUM(D38:D39)</f>
        <v>2000</v>
      </c>
      <c r="E40" s="311">
        <f t="shared" si="9"/>
        <v>2000</v>
      </c>
      <c r="F40" s="311">
        <f t="shared" si="9"/>
        <v>2000</v>
      </c>
      <c r="G40" s="311">
        <f t="shared" si="9"/>
        <v>2000</v>
      </c>
      <c r="H40" s="311">
        <f t="shared" si="9"/>
        <v>2000</v>
      </c>
      <c r="I40" s="311">
        <f t="shared" si="9"/>
        <v>2000</v>
      </c>
      <c r="J40" s="311">
        <f t="shared" si="9"/>
        <v>2000</v>
      </c>
      <c r="K40" s="311">
        <f t="shared" si="9"/>
        <v>2000</v>
      </c>
      <c r="L40" s="311">
        <f t="shared" si="9"/>
        <v>2000</v>
      </c>
      <c r="M40" s="311">
        <f t="shared" si="9"/>
        <v>2000</v>
      </c>
      <c r="N40" s="311">
        <f t="shared" si="9"/>
        <v>2000</v>
      </c>
      <c r="O40" s="311">
        <f t="shared" si="9"/>
        <v>2000</v>
      </c>
      <c r="P40" s="337">
        <f t="shared" si="5"/>
        <v>2000</v>
      </c>
      <c r="Q40" s="257"/>
      <c r="R40" s="249"/>
      <c r="S40" s="249"/>
      <c r="T40" s="249"/>
      <c r="U40" s="249"/>
      <c r="V40" s="249"/>
      <c r="W40" s="249"/>
      <c r="X40" s="249"/>
      <c r="Y40" s="249"/>
      <c r="Z40" s="249"/>
    </row>
    <row r="41" spans="1:26" ht="12.75" customHeight="1">
      <c r="A41" s="249"/>
      <c r="B41" s="255"/>
      <c r="C41" s="256"/>
      <c r="D41" s="311"/>
      <c r="E41" s="311"/>
      <c r="F41" s="311"/>
      <c r="G41" s="311"/>
      <c r="H41" s="311"/>
      <c r="I41" s="311"/>
      <c r="J41" s="311"/>
      <c r="K41" s="311"/>
      <c r="L41" s="311"/>
      <c r="M41" s="311"/>
      <c r="N41" s="311"/>
      <c r="O41" s="311"/>
      <c r="P41" s="337"/>
      <c r="Q41" s="257"/>
      <c r="R41" s="249"/>
      <c r="S41" s="249"/>
      <c r="T41" s="249"/>
      <c r="U41" s="249"/>
      <c r="V41" s="249"/>
      <c r="W41" s="249"/>
      <c r="X41" s="249"/>
      <c r="Y41" s="249"/>
      <c r="Z41" s="249"/>
    </row>
    <row r="42" spans="1:26" ht="12.75" customHeight="1">
      <c r="A42" s="249"/>
      <c r="B42" s="255"/>
      <c r="C42" s="269" t="s">
        <v>131</v>
      </c>
      <c r="D42" s="311"/>
      <c r="E42" s="311"/>
      <c r="F42" s="311"/>
      <c r="G42" s="311"/>
      <c r="H42" s="311"/>
      <c r="I42" s="311"/>
      <c r="J42" s="311"/>
      <c r="K42" s="311"/>
      <c r="L42" s="311"/>
      <c r="M42" s="311"/>
      <c r="N42" s="311"/>
      <c r="O42" s="311"/>
      <c r="P42" s="337"/>
      <c r="Q42" s="257"/>
      <c r="R42" s="249"/>
      <c r="S42" s="249"/>
      <c r="T42" s="249"/>
      <c r="U42" s="249"/>
      <c r="V42" s="249"/>
      <c r="W42" s="249"/>
      <c r="X42" s="249"/>
      <c r="Y42" s="249"/>
      <c r="Z42" s="249"/>
    </row>
    <row r="43" spans="1:26" ht="12.75" customHeight="1">
      <c r="A43" s="249"/>
      <c r="B43" s="255"/>
      <c r="C43" s="256" t="s">
        <v>132</v>
      </c>
      <c r="D43" s="311">
        <f>'W1'!C137</f>
        <v>100000</v>
      </c>
      <c r="E43" s="311">
        <f>'W1'!D137</f>
        <v>100000</v>
      </c>
      <c r="F43" s="311">
        <f>'W1'!E137</f>
        <v>100000</v>
      </c>
      <c r="G43" s="311">
        <f>'W1'!F137</f>
        <v>100000</v>
      </c>
      <c r="H43" s="311">
        <f>'W1'!G137</f>
        <v>100000</v>
      </c>
      <c r="I43" s="311">
        <f>'W1'!H137</f>
        <v>100000</v>
      </c>
      <c r="J43" s="311">
        <f>'W1'!I137</f>
        <v>100000</v>
      </c>
      <c r="K43" s="311">
        <f>'W1'!J137</f>
        <v>100000</v>
      </c>
      <c r="L43" s="311">
        <f>'W1'!K137</f>
        <v>100000</v>
      </c>
      <c r="M43" s="311">
        <f>'W1'!L137</f>
        <v>100000</v>
      </c>
      <c r="N43" s="311">
        <f>'W1'!M137</f>
        <v>100000</v>
      </c>
      <c r="O43" s="311">
        <f>'W1'!N137</f>
        <v>100000</v>
      </c>
      <c r="P43" s="337">
        <f t="shared" si="5"/>
        <v>100000</v>
      </c>
      <c r="Q43" s="257"/>
      <c r="R43" s="249"/>
      <c r="S43" s="249"/>
      <c r="T43" s="249"/>
      <c r="U43" s="249"/>
      <c r="V43" s="249"/>
      <c r="W43" s="249"/>
      <c r="X43" s="249"/>
      <c r="Y43" s="249"/>
      <c r="Z43" s="249"/>
    </row>
    <row r="44" spans="1:26" ht="12.75" customHeight="1">
      <c r="A44" s="249"/>
      <c r="B44" s="255"/>
      <c r="C44" s="256" t="s">
        <v>133</v>
      </c>
      <c r="D44" s="311">
        <f>'W1'!C135</f>
        <v>990</v>
      </c>
      <c r="E44" s="311">
        <f>'W1'!D135</f>
        <v>1470.2</v>
      </c>
      <c r="F44" s="311">
        <f>'W1'!E135</f>
        <v>1940.796</v>
      </c>
      <c r="G44" s="311">
        <f>'W1'!F135</f>
        <v>2401.9800800000003</v>
      </c>
      <c r="H44" s="311">
        <f>'W1'!G135</f>
        <v>2853.9404784000003</v>
      </c>
      <c r="I44" s="311">
        <f>'W1'!H135</f>
        <v>13296.861668832</v>
      </c>
      <c r="J44" s="311">
        <f>'W1'!I135</f>
        <v>13730.924435455359</v>
      </c>
      <c r="K44" s="311">
        <f>'W1'!J135</f>
        <v>14156.305946746252</v>
      </c>
      <c r="L44" s="311">
        <f>'W1'!K135</f>
        <v>14573.179827811327</v>
      </c>
      <c r="M44" s="311">
        <f>'W1'!L135</f>
        <v>14981.716231255101</v>
      </c>
      <c r="N44" s="311">
        <f>'W1'!M135</f>
        <v>15382.081906629999</v>
      </c>
      <c r="O44" s="311">
        <f>'W1'!N135</f>
        <v>15774.440268497399</v>
      </c>
      <c r="P44" s="337">
        <f t="shared" si="5"/>
        <v>9296.0355703022869</v>
      </c>
      <c r="Q44" s="257"/>
      <c r="R44" s="249"/>
      <c r="S44" s="249"/>
      <c r="T44" s="249"/>
      <c r="U44" s="249"/>
      <c r="V44" s="249"/>
      <c r="W44" s="249"/>
      <c r="X44" s="249"/>
      <c r="Y44" s="249"/>
      <c r="Z44" s="249"/>
    </row>
    <row r="45" spans="1:26" ht="12.75" customHeight="1">
      <c r="A45" s="249"/>
      <c r="B45" s="255"/>
      <c r="C45" s="269" t="s">
        <v>134</v>
      </c>
      <c r="D45" s="311">
        <f t="shared" ref="D45:O45" si="10">SUM(D43:D44)</f>
        <v>100990</v>
      </c>
      <c r="E45" s="311">
        <f t="shared" si="10"/>
        <v>101470.2</v>
      </c>
      <c r="F45" s="311">
        <f t="shared" si="10"/>
        <v>101940.796</v>
      </c>
      <c r="G45" s="311">
        <f t="shared" si="10"/>
        <v>102401.98007999999</v>
      </c>
      <c r="H45" s="311">
        <f t="shared" si="10"/>
        <v>102853.94047840001</v>
      </c>
      <c r="I45" s="311">
        <f t="shared" si="10"/>
        <v>113296.861668832</v>
      </c>
      <c r="J45" s="311">
        <f t="shared" si="10"/>
        <v>113730.92443545535</v>
      </c>
      <c r="K45" s="311">
        <f t="shared" si="10"/>
        <v>114156.30594674626</v>
      </c>
      <c r="L45" s="311">
        <f t="shared" si="10"/>
        <v>114573.17982781133</v>
      </c>
      <c r="M45" s="311">
        <f t="shared" si="10"/>
        <v>114981.71623125509</v>
      </c>
      <c r="N45" s="311">
        <f t="shared" si="10"/>
        <v>115382.08190663</v>
      </c>
      <c r="O45" s="311">
        <f t="shared" si="10"/>
        <v>115774.4402684974</v>
      </c>
      <c r="P45" s="337">
        <f t="shared" si="5"/>
        <v>109296.03557030229</v>
      </c>
      <c r="Q45" s="257"/>
      <c r="R45" s="249"/>
      <c r="S45" s="249"/>
      <c r="T45" s="249"/>
      <c r="U45" s="249"/>
      <c r="V45" s="249"/>
      <c r="W45" s="249"/>
      <c r="X45" s="249"/>
      <c r="Y45" s="249"/>
      <c r="Z45" s="249"/>
    </row>
    <row r="46" spans="1:26" ht="12.75" customHeight="1">
      <c r="A46" s="249"/>
      <c r="B46" s="255"/>
      <c r="C46" s="256"/>
      <c r="D46" s="311"/>
      <c r="E46" s="311"/>
      <c r="F46" s="311"/>
      <c r="G46" s="311"/>
      <c r="H46" s="311"/>
      <c r="I46" s="311"/>
      <c r="J46" s="311"/>
      <c r="K46" s="311"/>
      <c r="L46" s="311"/>
      <c r="M46" s="311"/>
      <c r="N46" s="311"/>
      <c r="O46" s="311"/>
      <c r="P46" s="337"/>
      <c r="Q46" s="257"/>
      <c r="R46" s="249"/>
      <c r="S46" s="249"/>
      <c r="T46" s="249"/>
      <c r="U46" s="249"/>
      <c r="V46" s="249"/>
      <c r="W46" s="249"/>
      <c r="X46" s="249"/>
      <c r="Y46" s="249"/>
      <c r="Z46" s="249"/>
    </row>
    <row r="47" spans="1:26" ht="12.75" customHeight="1">
      <c r="A47" s="249"/>
      <c r="B47" s="255"/>
      <c r="C47" s="269" t="s">
        <v>135</v>
      </c>
      <c r="D47" s="311"/>
      <c r="E47" s="311"/>
      <c r="F47" s="311"/>
      <c r="G47" s="311"/>
      <c r="H47" s="311"/>
      <c r="I47" s="311"/>
      <c r="J47" s="311"/>
      <c r="K47" s="311"/>
      <c r="L47" s="311"/>
      <c r="M47" s="311"/>
      <c r="N47" s="311"/>
      <c r="O47" s="311"/>
      <c r="P47" s="337"/>
      <c r="Q47" s="257"/>
      <c r="R47" s="249"/>
      <c r="S47" s="249"/>
      <c r="T47" s="249"/>
      <c r="U47" s="249"/>
      <c r="V47" s="249"/>
      <c r="W47" s="249"/>
      <c r="X47" s="249"/>
      <c r="Y47" s="249"/>
      <c r="Z47" s="249"/>
    </row>
    <row r="48" spans="1:26" ht="12.75" customHeight="1">
      <c r="A48" s="249"/>
      <c r="B48" s="255"/>
      <c r="C48" s="256" t="s">
        <v>355</v>
      </c>
      <c r="D48" s="311">
        <f>'W1'!C140</f>
        <v>2498000</v>
      </c>
      <c r="E48" s="311">
        <f>'W1'!D140</f>
        <v>2498000</v>
      </c>
      <c r="F48" s="311">
        <f>'W1'!E140</f>
        <v>2498000</v>
      </c>
      <c r="G48" s="311">
        <f>'W1'!F140</f>
        <v>2498000</v>
      </c>
      <c r="H48" s="311">
        <f>'W1'!G140</f>
        <v>2498000</v>
      </c>
      <c r="I48" s="311">
        <f>'W1'!H140</f>
        <v>2498000</v>
      </c>
      <c r="J48" s="311">
        <f>'W1'!I140</f>
        <v>2498000</v>
      </c>
      <c r="K48" s="311">
        <f>'W1'!J140</f>
        <v>2498000</v>
      </c>
      <c r="L48" s="311">
        <f>'W1'!K140</f>
        <v>2498000</v>
      </c>
      <c r="M48" s="311">
        <f>'W1'!L140</f>
        <v>2498000</v>
      </c>
      <c r="N48" s="311">
        <f>'W1'!M140</f>
        <v>2498000</v>
      </c>
      <c r="O48" s="311">
        <f>'W1'!N140</f>
        <v>2498000</v>
      </c>
      <c r="P48" s="337">
        <f t="shared" si="5"/>
        <v>2498000</v>
      </c>
      <c r="Q48" s="257"/>
      <c r="R48" s="249"/>
      <c r="S48" s="249"/>
      <c r="T48" s="249"/>
      <c r="U48" s="249"/>
      <c r="V48" s="249"/>
      <c r="W48" s="249"/>
      <c r="X48" s="249"/>
      <c r="Y48" s="249"/>
      <c r="Z48" s="249"/>
    </row>
    <row r="49" spans="1:26" ht="12.75" customHeight="1">
      <c r="A49" s="249"/>
      <c r="B49" s="255"/>
      <c r="C49" s="256" t="s">
        <v>137</v>
      </c>
      <c r="D49" s="311">
        <f>'W1'!C141</f>
        <v>58096</v>
      </c>
      <c r="E49" s="311">
        <f>'W1'!D141</f>
        <v>78340</v>
      </c>
      <c r="F49" s="311">
        <f>'W1'!E141</f>
        <v>100448.08000000002</v>
      </c>
      <c r="G49" s="311">
        <f>'W1'!F141</f>
        <v>124576.39840000001</v>
      </c>
      <c r="H49" s="311">
        <f>'W1'!G141</f>
        <v>190721.19043200003</v>
      </c>
      <c r="I49" s="311">
        <f>'W1'!H141</f>
        <v>192766.76662336005</v>
      </c>
      <c r="J49" s="311">
        <f>'W1'!I141</f>
        <v>155125.19745777606</v>
      </c>
      <c r="K49" s="311">
        <f>'W1'!J141</f>
        <v>96890.659675503732</v>
      </c>
      <c r="L49" s="311">
        <f>'W1'!K141</f>
        <v>38668.812648876861</v>
      </c>
      <c r="M49" s="311">
        <f>'W1'!L141</f>
        <v>-19544.597437217475</v>
      </c>
      <c r="N49" s="311">
        <f>'W1'!M141</f>
        <v>-77753.739321589921</v>
      </c>
      <c r="O49" s="311">
        <f>'W1'!N141</f>
        <v>-135962.69836827493</v>
      </c>
      <c r="P49" s="337">
        <f t="shared" si="5"/>
        <v>66864.339175869536</v>
      </c>
      <c r="Q49" s="257"/>
      <c r="R49" s="249"/>
      <c r="S49" s="249"/>
      <c r="T49" s="249"/>
      <c r="U49" s="249"/>
      <c r="V49" s="249"/>
      <c r="W49" s="249"/>
      <c r="X49" s="249"/>
      <c r="Y49" s="249"/>
      <c r="Z49" s="249"/>
    </row>
    <row r="50" spans="1:26" ht="12.75" customHeight="1">
      <c r="A50" s="249"/>
      <c r="B50" s="255"/>
      <c r="C50" s="424" t="s">
        <v>138</v>
      </c>
      <c r="D50" s="311">
        <f t="shared" ref="D50:O50" si="11">SUM(D48:D49)</f>
        <v>2556096</v>
      </c>
      <c r="E50" s="311">
        <f t="shared" si="11"/>
        <v>2576340</v>
      </c>
      <c r="F50" s="311">
        <f t="shared" si="11"/>
        <v>2598448.08</v>
      </c>
      <c r="G50" s="311">
        <f t="shared" si="11"/>
        <v>2622576.3983999998</v>
      </c>
      <c r="H50" s="311">
        <f t="shared" si="11"/>
        <v>2688721.190432</v>
      </c>
      <c r="I50" s="311">
        <f t="shared" si="11"/>
        <v>2690766.7666233601</v>
      </c>
      <c r="J50" s="311">
        <f t="shared" si="11"/>
        <v>2653125.1974577759</v>
      </c>
      <c r="K50" s="311">
        <f t="shared" si="11"/>
        <v>2594890.6596755036</v>
      </c>
      <c r="L50" s="311">
        <f t="shared" si="11"/>
        <v>2536668.812648877</v>
      </c>
      <c r="M50" s="311">
        <f t="shared" si="11"/>
        <v>2478455.4025627826</v>
      </c>
      <c r="N50" s="311">
        <f t="shared" si="11"/>
        <v>2420246.2606784101</v>
      </c>
      <c r="O50" s="311">
        <f t="shared" si="11"/>
        <v>2362037.3016317249</v>
      </c>
      <c r="P50" s="337">
        <f t="shared" si="5"/>
        <v>2564864.3391758697</v>
      </c>
      <c r="Q50" s="257"/>
      <c r="R50" s="249"/>
      <c r="S50" s="249"/>
      <c r="T50" s="249"/>
      <c r="U50" s="249"/>
      <c r="V50" s="249"/>
      <c r="W50" s="249"/>
      <c r="X50" s="249"/>
      <c r="Y50" s="249"/>
      <c r="Z50" s="249"/>
    </row>
    <row r="51" spans="1:26" ht="12.75" customHeight="1">
      <c r="A51" s="249"/>
      <c r="B51" s="255"/>
      <c r="C51" s="419"/>
      <c r="D51" s="311"/>
      <c r="E51" s="311"/>
      <c r="F51" s="311"/>
      <c r="G51" s="311"/>
      <c r="H51" s="311"/>
      <c r="I51" s="311"/>
      <c r="J51" s="311"/>
      <c r="K51" s="311"/>
      <c r="L51" s="311"/>
      <c r="M51" s="311"/>
      <c r="N51" s="311"/>
      <c r="O51" s="311"/>
      <c r="P51" s="337"/>
      <c r="Q51" s="257"/>
      <c r="R51" s="249"/>
      <c r="S51" s="249"/>
      <c r="T51" s="249"/>
      <c r="U51" s="249"/>
      <c r="V51" s="249"/>
      <c r="W51" s="249"/>
      <c r="X51" s="249"/>
      <c r="Y51" s="249"/>
      <c r="Z51" s="249"/>
    </row>
    <row r="52" spans="1:26" ht="12.75" customHeight="1">
      <c r="A52" s="249"/>
      <c r="B52" s="255"/>
      <c r="C52" s="422" t="s">
        <v>139</v>
      </c>
      <c r="D52" s="311">
        <f t="shared" ref="D52:O52" si="12">D40+D45+D50</f>
        <v>2659086</v>
      </c>
      <c r="E52" s="311">
        <f t="shared" si="12"/>
        <v>2679810.2000000002</v>
      </c>
      <c r="F52" s="311">
        <f t="shared" si="12"/>
        <v>2702388.8760000002</v>
      </c>
      <c r="G52" s="311">
        <f t="shared" si="12"/>
        <v>2726978.37848</v>
      </c>
      <c r="H52" s="311">
        <f t="shared" si="12"/>
        <v>2793575.1309103998</v>
      </c>
      <c r="I52" s="311">
        <f t="shared" si="12"/>
        <v>2806063.6282921922</v>
      </c>
      <c r="J52" s="311">
        <f t="shared" si="12"/>
        <v>2768856.1218932313</v>
      </c>
      <c r="K52" s="311">
        <f t="shared" si="12"/>
        <v>2711046.96562225</v>
      </c>
      <c r="L52" s="311">
        <f t="shared" si="12"/>
        <v>2653241.9924766882</v>
      </c>
      <c r="M52" s="311">
        <f t="shared" si="12"/>
        <v>2595437.118794038</v>
      </c>
      <c r="N52" s="311">
        <f t="shared" si="12"/>
        <v>2537628.3425850403</v>
      </c>
      <c r="O52" s="311">
        <f t="shared" si="12"/>
        <v>2479811.7419002224</v>
      </c>
      <c r="P52" s="337">
        <f t="shared" si="5"/>
        <v>2676160.3747461718</v>
      </c>
      <c r="Q52" s="257"/>
      <c r="R52" s="249"/>
      <c r="S52" s="249"/>
      <c r="T52" s="249"/>
      <c r="U52" s="249"/>
      <c r="V52" s="249"/>
      <c r="W52" s="249"/>
      <c r="X52" s="249"/>
      <c r="Y52" s="249"/>
      <c r="Z52" s="249"/>
    </row>
    <row r="53" spans="1:26" ht="12.75" customHeight="1" thickBot="1">
      <c r="A53" s="249"/>
      <c r="B53" s="263"/>
      <c r="C53" s="313" t="s">
        <v>354</v>
      </c>
      <c r="D53" s="311"/>
      <c r="E53" s="311"/>
      <c r="F53" s="311"/>
      <c r="G53" s="311"/>
      <c r="H53" s="311"/>
      <c r="I53" s="311"/>
      <c r="J53" s="311"/>
      <c r="K53" s="311"/>
      <c r="L53" s="311"/>
      <c r="M53" s="311"/>
      <c r="N53" s="311"/>
      <c r="O53" s="311"/>
      <c r="P53" s="338"/>
      <c r="Q53" s="265"/>
      <c r="R53" s="249"/>
      <c r="S53" s="249"/>
      <c r="T53" s="249"/>
      <c r="U53" s="249"/>
      <c r="V53" s="249"/>
      <c r="W53" s="249"/>
      <c r="X53" s="249"/>
      <c r="Y53" s="249"/>
      <c r="Z53" s="249"/>
    </row>
    <row r="54" spans="1:26" ht="12.75" customHeight="1" thickBot="1">
      <c r="A54" s="249"/>
      <c r="B54" s="249"/>
      <c r="C54" s="357"/>
      <c r="D54" s="351"/>
      <c r="E54" s="351"/>
      <c r="F54" s="351"/>
      <c r="G54" s="351"/>
      <c r="H54" s="351"/>
      <c r="I54" s="351"/>
      <c r="J54" s="351"/>
      <c r="K54" s="351"/>
      <c r="L54" s="351"/>
      <c r="M54" s="351"/>
      <c r="N54" s="351"/>
      <c r="O54" s="351"/>
      <c r="P54" s="352"/>
      <c r="Q54" s="249"/>
      <c r="R54" s="249"/>
      <c r="S54" s="249"/>
      <c r="T54" s="249"/>
      <c r="U54" s="249"/>
      <c r="V54" s="249"/>
      <c r="W54" s="249"/>
      <c r="X54" s="249"/>
      <c r="Y54" s="249"/>
      <c r="Z54" s="249"/>
    </row>
    <row r="55" spans="1:26" ht="12.75" customHeight="1">
      <c r="A55" s="249"/>
      <c r="B55" s="250"/>
      <c r="C55" s="251" t="s">
        <v>140</v>
      </c>
      <c r="D55" s="311"/>
      <c r="E55" s="311"/>
      <c r="F55" s="311"/>
      <c r="G55" s="311"/>
      <c r="H55" s="311"/>
      <c r="I55" s="311"/>
      <c r="J55" s="311"/>
      <c r="K55" s="311"/>
      <c r="L55" s="311"/>
      <c r="M55" s="311"/>
      <c r="N55" s="311"/>
      <c r="O55" s="311"/>
      <c r="P55" s="332"/>
      <c r="Q55" s="254"/>
      <c r="R55" s="249"/>
      <c r="S55" s="249"/>
      <c r="T55" s="249"/>
      <c r="U55" s="249"/>
      <c r="V55" s="249"/>
      <c r="W55" s="249"/>
      <c r="X55" s="249"/>
      <c r="Y55" s="249"/>
      <c r="Z55" s="249"/>
    </row>
    <row r="56" spans="1:26" ht="12.75" customHeight="1">
      <c r="A56" s="249"/>
      <c r="B56" s="255"/>
      <c r="C56" s="256" t="s">
        <v>89</v>
      </c>
      <c r="D56" s="311" t="s">
        <v>451</v>
      </c>
      <c r="E56" s="311" t="s">
        <v>452</v>
      </c>
      <c r="F56" s="311" t="s">
        <v>453</v>
      </c>
      <c r="G56" s="311" t="s">
        <v>454</v>
      </c>
      <c r="H56" s="311" t="s">
        <v>455</v>
      </c>
      <c r="I56" s="311" t="s">
        <v>456</v>
      </c>
      <c r="J56" s="311" t="s">
        <v>457</v>
      </c>
      <c r="K56" s="311" t="s">
        <v>458</v>
      </c>
      <c r="L56" s="311" t="s">
        <v>459</v>
      </c>
      <c r="M56" s="311" t="s">
        <v>460</v>
      </c>
      <c r="N56" s="311" t="s">
        <v>461</v>
      </c>
      <c r="O56" s="311" t="s">
        <v>462</v>
      </c>
      <c r="P56" s="333" t="s">
        <v>372</v>
      </c>
      <c r="Q56" s="257"/>
      <c r="R56" s="249"/>
      <c r="S56" s="249"/>
      <c r="T56" s="249"/>
      <c r="U56" s="249"/>
      <c r="V56" s="249"/>
      <c r="W56" s="249"/>
      <c r="X56" s="249"/>
      <c r="Y56" s="249"/>
      <c r="Z56" s="249"/>
    </row>
    <row r="57" spans="1:26" ht="12.75" customHeight="1">
      <c r="A57" s="249"/>
      <c r="B57" s="255"/>
      <c r="C57" s="256" t="s">
        <v>141</v>
      </c>
      <c r="D57" s="311">
        <f>'W1'!C98</f>
        <v>12136</v>
      </c>
      <c r="E57" s="311">
        <f>'W1'!D98</f>
        <v>20244</v>
      </c>
      <c r="F57" s="311">
        <f>'W1'!E98</f>
        <v>22108.080000000013</v>
      </c>
      <c r="G57" s="311">
        <f>'W1'!F98</f>
        <v>24128.318399999989</v>
      </c>
      <c r="H57" s="311">
        <f>'W1'!G98</f>
        <v>66144.792032000027</v>
      </c>
      <c r="I57" s="311">
        <f>'W1'!H98</f>
        <v>2045.5761913600115</v>
      </c>
      <c r="J57" s="311">
        <f>'W1'!I98</f>
        <v>-37641.569165584006</v>
      </c>
      <c r="K57" s="311">
        <f>'W1'!J98</f>
        <v>-58234.537782272317</v>
      </c>
      <c r="L57" s="311">
        <f>'W1'!K98</f>
        <v>-58221.847026626871</v>
      </c>
      <c r="M57" s="311">
        <f>'W1'!L98</f>
        <v>-58213.410086094336</v>
      </c>
      <c r="N57" s="311">
        <f>'W1'!M98</f>
        <v>-58209.141884372446</v>
      </c>
      <c r="O57" s="311">
        <f>'W1'!N98</f>
        <v>-58208.959046685006</v>
      </c>
      <c r="P57" s="337">
        <f t="shared" ref="P57:P68" si="13">AVERAGE(D57:O57)</f>
        <v>-15160.224864022914</v>
      </c>
      <c r="Q57" s="257"/>
      <c r="R57" s="249"/>
      <c r="S57" s="249"/>
      <c r="T57" s="249"/>
      <c r="U57" s="249"/>
      <c r="V57" s="249"/>
      <c r="W57" s="249"/>
      <c r="X57" s="249"/>
      <c r="Y57" s="249"/>
      <c r="Z57" s="249"/>
    </row>
    <row r="58" spans="1:26" ht="12.75" customHeight="1">
      <c r="A58" s="249"/>
      <c r="B58" s="255"/>
      <c r="C58" s="256" t="s">
        <v>142</v>
      </c>
      <c r="D58" s="311">
        <f>'W1'!C69</f>
        <v>7000</v>
      </c>
      <c r="E58" s="311">
        <f>'W1'!D69</f>
        <v>7000</v>
      </c>
      <c r="F58" s="311">
        <f>'W1'!E69</f>
        <v>7000</v>
      </c>
      <c r="G58" s="311">
        <f>'W1'!F69</f>
        <v>7000</v>
      </c>
      <c r="H58" s="311">
        <f>'W1'!G69</f>
        <v>7000</v>
      </c>
      <c r="I58" s="311">
        <f>'W1'!H69</f>
        <v>7000</v>
      </c>
      <c r="J58" s="311">
        <f>'W1'!I69</f>
        <v>7000</v>
      </c>
      <c r="K58" s="311">
        <f>'W1'!J69</f>
        <v>7000</v>
      </c>
      <c r="L58" s="311">
        <f>'W1'!K69</f>
        <v>7000</v>
      </c>
      <c r="M58" s="311">
        <f>'W1'!L69</f>
        <v>7000</v>
      </c>
      <c r="N58" s="311">
        <f>'W1'!M69</f>
        <v>7000</v>
      </c>
      <c r="O58" s="311">
        <f>'W1'!N69</f>
        <v>7000</v>
      </c>
      <c r="P58" s="337">
        <f t="shared" si="13"/>
        <v>7000</v>
      </c>
      <c r="Q58" s="257"/>
      <c r="R58" s="249"/>
      <c r="S58" s="249"/>
      <c r="T58" s="249"/>
      <c r="U58" s="249"/>
      <c r="V58" s="249"/>
      <c r="W58" s="249"/>
      <c r="X58" s="249"/>
      <c r="Y58" s="249"/>
      <c r="Z58" s="249"/>
    </row>
    <row r="59" spans="1:26" ht="12.75" customHeight="1">
      <c r="A59" s="249"/>
      <c r="B59" s="255"/>
      <c r="C59" s="256" t="s">
        <v>143</v>
      </c>
      <c r="D59" s="311">
        <f>'W1'!C150</f>
        <v>-171000</v>
      </c>
      <c r="E59" s="311">
        <f>'W1'!D150</f>
        <v>-175500</v>
      </c>
      <c r="F59" s="311">
        <f>'W1'!E150</f>
        <v>0</v>
      </c>
      <c r="G59" s="311">
        <f>'W1'!F150</f>
        <v>-4500</v>
      </c>
      <c r="H59" s="311">
        <f>'W1'!G150</f>
        <v>-99000</v>
      </c>
      <c r="I59" s="311">
        <f>'W1'!H150</f>
        <v>0</v>
      </c>
      <c r="J59" s="311">
        <f>'W1'!I150</f>
        <v>0</v>
      </c>
      <c r="K59" s="311">
        <f>'W1'!J150</f>
        <v>0</v>
      </c>
      <c r="L59" s="311">
        <f>'W1'!K150</f>
        <v>0</v>
      </c>
      <c r="M59" s="311">
        <f>'W1'!L150</f>
        <v>0</v>
      </c>
      <c r="N59" s="311">
        <f>'W1'!M150</f>
        <v>0</v>
      </c>
      <c r="O59" s="311">
        <f>'W1'!N150</f>
        <v>0</v>
      </c>
      <c r="P59" s="337">
        <f t="shared" si="13"/>
        <v>-37500</v>
      </c>
      <c r="Q59" s="257"/>
      <c r="R59" s="249"/>
      <c r="S59" s="249"/>
      <c r="T59" s="249"/>
      <c r="U59" s="249"/>
      <c r="V59" s="249"/>
      <c r="W59" s="249"/>
      <c r="X59" s="249"/>
      <c r="Y59" s="249"/>
      <c r="Z59" s="249"/>
    </row>
    <row r="60" spans="1:26" ht="12.75" customHeight="1">
      <c r="A60" s="249"/>
      <c r="B60" s="255"/>
      <c r="C60" s="256" t="s">
        <v>144</v>
      </c>
      <c r="D60" s="311">
        <f>'W1'!C149</f>
        <v>490</v>
      </c>
      <c r="E60" s="311">
        <f>'W1'!D149</f>
        <v>480.20000000000005</v>
      </c>
      <c r="F60" s="311">
        <f>'W1'!E149</f>
        <v>470.596</v>
      </c>
      <c r="G60" s="311">
        <f>'W1'!F149</f>
        <v>461.18408000000022</v>
      </c>
      <c r="H60" s="311">
        <f>'W1'!G149</f>
        <v>451.96039840000003</v>
      </c>
      <c r="I60" s="311">
        <f>'W1'!H149</f>
        <v>10442.921190432</v>
      </c>
      <c r="J60" s="311">
        <f>'W1'!I149</f>
        <v>434.06276662335949</v>
      </c>
      <c r="K60" s="311">
        <f>'W1'!J149</f>
        <v>425.38151129089238</v>
      </c>
      <c r="L60" s="311">
        <f>'W1'!K149</f>
        <v>416.87388106507569</v>
      </c>
      <c r="M60" s="311">
        <f>'W1'!L149</f>
        <v>408.53640344377345</v>
      </c>
      <c r="N60" s="311">
        <f>'W1'!M149</f>
        <v>400.36567537489827</v>
      </c>
      <c r="O60" s="311">
        <f>'W1'!N149</f>
        <v>392.35836186740016</v>
      </c>
      <c r="P60" s="337">
        <f t="shared" si="13"/>
        <v>1272.8700223747833</v>
      </c>
      <c r="Q60" s="257"/>
      <c r="R60" s="249"/>
      <c r="S60" s="249"/>
      <c r="T60" s="249"/>
      <c r="U60" s="249"/>
      <c r="V60" s="249"/>
      <c r="W60" s="249"/>
      <c r="X60" s="249"/>
      <c r="Y60" s="249"/>
      <c r="Z60" s="249"/>
    </row>
    <row r="61" spans="1:26" ht="12.75" customHeight="1">
      <c r="A61" s="249"/>
      <c r="B61" s="255"/>
      <c r="C61" s="256" t="s">
        <v>145</v>
      </c>
      <c r="D61" s="311">
        <f>'W1'!C147</f>
        <v>-84000</v>
      </c>
      <c r="E61" s="311">
        <f>'W1'!D147</f>
        <v>7000</v>
      </c>
      <c r="F61" s="311">
        <f>'W1'!E147</f>
        <v>7000</v>
      </c>
      <c r="G61" s="311">
        <f>'W1'!F147</f>
        <v>7000</v>
      </c>
      <c r="H61" s="311">
        <f>'W1'!G147</f>
        <v>147000</v>
      </c>
      <c r="I61" s="311">
        <f>'W1'!H147</f>
        <v>-245000</v>
      </c>
      <c r="J61" s="311">
        <f>'W1'!I147</f>
        <v>-126000</v>
      </c>
      <c r="K61" s="311">
        <f>'W1'!J147</f>
        <v>-63000</v>
      </c>
      <c r="L61" s="311">
        <f>'W1'!K147</f>
        <v>0</v>
      </c>
      <c r="M61" s="311">
        <f>'W1'!L147</f>
        <v>0</v>
      </c>
      <c r="N61" s="311">
        <f>'W1'!M147</f>
        <v>0</v>
      </c>
      <c r="O61" s="311">
        <f>'W1'!N147</f>
        <v>0</v>
      </c>
      <c r="P61" s="337">
        <f t="shared" si="13"/>
        <v>-29166.666666666668</v>
      </c>
      <c r="Q61" s="257"/>
      <c r="R61" s="249"/>
      <c r="S61" s="249"/>
      <c r="T61" s="249"/>
      <c r="U61" s="249"/>
      <c r="V61" s="249"/>
      <c r="W61" s="249"/>
      <c r="X61" s="249"/>
      <c r="Y61" s="249"/>
      <c r="Z61" s="249"/>
    </row>
    <row r="62" spans="1:26" ht="12.75" customHeight="1">
      <c r="A62" s="249"/>
      <c r="B62" s="255"/>
      <c r="C62" s="256" t="s">
        <v>146</v>
      </c>
      <c r="D62" s="311">
        <f>'W1'!C148</f>
        <v>0</v>
      </c>
      <c r="E62" s="311">
        <f>'W1'!D148</f>
        <v>0</v>
      </c>
      <c r="F62" s="311">
        <f>'W1'!E148</f>
        <v>0</v>
      </c>
      <c r="G62" s="311">
        <f>'W1'!F148</f>
        <v>0</v>
      </c>
      <c r="H62" s="311">
        <f>'W1'!G148</f>
        <v>0</v>
      </c>
      <c r="I62" s="311">
        <f>'W1'!H148</f>
        <v>0</v>
      </c>
      <c r="J62" s="311">
        <f>'W1'!I148</f>
        <v>0</v>
      </c>
      <c r="K62" s="311">
        <f>'W1'!J148</f>
        <v>0</v>
      </c>
      <c r="L62" s="311">
        <f>'W1'!K148</f>
        <v>0</v>
      </c>
      <c r="M62" s="311">
        <f>'W1'!L148</f>
        <v>0</v>
      </c>
      <c r="N62" s="311">
        <f>'W1'!M148</f>
        <v>0</v>
      </c>
      <c r="O62" s="311">
        <f>'W1'!N148</f>
        <v>0</v>
      </c>
      <c r="P62" s="337">
        <f t="shared" si="13"/>
        <v>0</v>
      </c>
      <c r="Q62" s="257"/>
      <c r="R62" s="249"/>
      <c r="S62" s="249"/>
      <c r="T62" s="249"/>
      <c r="U62" s="249"/>
      <c r="V62" s="249"/>
      <c r="W62" s="249"/>
      <c r="X62" s="249"/>
      <c r="Y62" s="249"/>
      <c r="Z62" s="249"/>
    </row>
    <row r="63" spans="1:26" ht="12.75" customHeight="1">
      <c r="A63" s="249"/>
      <c r="B63" s="255"/>
      <c r="C63" s="256" t="s">
        <v>147</v>
      </c>
      <c r="D63" s="311">
        <f>'W1'!C50</f>
        <v>490</v>
      </c>
      <c r="E63" s="311">
        <f>'W1'!D50</f>
        <v>480.20000000000005</v>
      </c>
      <c r="F63" s="311">
        <f>'W1'!E50</f>
        <v>470.596</v>
      </c>
      <c r="G63" s="311">
        <f>'W1'!F50</f>
        <v>461.18408000000011</v>
      </c>
      <c r="H63" s="311">
        <f>'W1'!G50</f>
        <v>451.96039840000003</v>
      </c>
      <c r="I63" s="311">
        <f>'W1'!H50</f>
        <v>442.92119043200006</v>
      </c>
      <c r="J63" s="311">
        <f>'W1'!I50</f>
        <v>434.06276662336006</v>
      </c>
      <c r="K63" s="311">
        <f>'W1'!J50</f>
        <v>425.38151129089283</v>
      </c>
      <c r="L63" s="311">
        <f>'W1'!K50</f>
        <v>416.87388106507495</v>
      </c>
      <c r="M63" s="311">
        <f>'W1'!L50</f>
        <v>408.53640344377345</v>
      </c>
      <c r="N63" s="311">
        <f>'W1'!M50</f>
        <v>400.36567537489799</v>
      </c>
      <c r="O63" s="311">
        <f>'W1'!N50</f>
        <v>392.35836186739999</v>
      </c>
      <c r="P63" s="337">
        <f t="shared" si="13"/>
        <v>439.53668904144996</v>
      </c>
      <c r="Q63" s="257"/>
      <c r="R63" s="249"/>
      <c r="S63" s="249"/>
      <c r="T63" s="249"/>
      <c r="U63" s="249"/>
      <c r="V63" s="249"/>
      <c r="W63" s="249"/>
      <c r="X63" s="249"/>
      <c r="Y63" s="249"/>
      <c r="Z63" s="249"/>
    </row>
    <row r="64" spans="1:26" ht="12.75" customHeight="1">
      <c r="A64" s="249"/>
      <c r="B64" s="255"/>
      <c r="C64" s="256" t="s">
        <v>148</v>
      </c>
      <c r="D64" s="311">
        <f>'W1'!C35</f>
        <v>0</v>
      </c>
      <c r="E64" s="311">
        <f>'W1'!D35</f>
        <v>0</v>
      </c>
      <c r="F64" s="311">
        <f>'W1'!E35</f>
        <v>0</v>
      </c>
      <c r="G64" s="311">
        <f>'W1'!F35</f>
        <v>0</v>
      </c>
      <c r="H64" s="311">
        <f>'W1'!G35</f>
        <v>0</v>
      </c>
      <c r="I64" s="311">
        <f>'W1'!H35</f>
        <v>0</v>
      </c>
      <c r="J64" s="311">
        <f>'W1'!I35</f>
        <v>0</v>
      </c>
      <c r="K64" s="311">
        <f>'W1'!J35</f>
        <v>0</v>
      </c>
      <c r="L64" s="311">
        <f>'W1'!K35</f>
        <v>0</v>
      </c>
      <c r="M64" s="311">
        <f>'W1'!L35</f>
        <v>0</v>
      </c>
      <c r="N64" s="311">
        <f>'W1'!M35</f>
        <v>0</v>
      </c>
      <c r="O64" s="311">
        <f>'W1'!N35</f>
        <v>0</v>
      </c>
      <c r="P64" s="337">
        <f t="shared" si="13"/>
        <v>0</v>
      </c>
      <c r="Q64" s="257"/>
      <c r="R64" s="249"/>
      <c r="S64" s="249"/>
      <c r="T64" s="249"/>
      <c r="U64" s="249"/>
      <c r="V64" s="249"/>
      <c r="W64" s="249"/>
      <c r="X64" s="249"/>
      <c r="Y64" s="249"/>
      <c r="Z64" s="249"/>
    </row>
    <row r="65" spans="1:26" ht="12.75" customHeight="1">
      <c r="A65" s="249"/>
      <c r="B65" s="255"/>
      <c r="C65" s="256" t="s">
        <v>149</v>
      </c>
      <c r="D65" s="311">
        <f>'W1'!C146</f>
        <v>0</v>
      </c>
      <c r="E65" s="311">
        <f>'W1'!D146</f>
        <v>0</v>
      </c>
      <c r="F65" s="311">
        <f>'W1'!E146</f>
        <v>0</v>
      </c>
      <c r="G65" s="311">
        <f>'W1'!F146</f>
        <v>0</v>
      </c>
      <c r="H65" s="311">
        <f>'W1'!G146</f>
        <v>0</v>
      </c>
      <c r="I65" s="311">
        <f>'W1'!H146</f>
        <v>0</v>
      </c>
      <c r="J65" s="311">
        <f>'W1'!I146</f>
        <v>0</v>
      </c>
      <c r="K65" s="311">
        <f>'W1'!J146</f>
        <v>0</v>
      </c>
      <c r="L65" s="311">
        <f>'W1'!K146</f>
        <v>0</v>
      </c>
      <c r="M65" s="311">
        <f>'W1'!L146</f>
        <v>0</v>
      </c>
      <c r="N65" s="311">
        <f>'W1'!M146</f>
        <v>0</v>
      </c>
      <c r="O65" s="311">
        <f>'W1'!N146</f>
        <v>0</v>
      </c>
      <c r="P65" s="337">
        <f t="shared" si="13"/>
        <v>0</v>
      </c>
      <c r="Q65" s="257"/>
      <c r="R65" s="249"/>
      <c r="S65" s="249"/>
      <c r="T65" s="249"/>
      <c r="U65" s="249"/>
      <c r="V65" s="249"/>
      <c r="W65" s="249"/>
      <c r="X65" s="249"/>
      <c r="Y65" s="249"/>
      <c r="Z65" s="249"/>
    </row>
    <row r="66" spans="1:26" ht="12.75" customHeight="1">
      <c r="A66" s="249"/>
      <c r="B66" s="255"/>
      <c r="C66" s="588" t="s">
        <v>150</v>
      </c>
      <c r="D66" s="311">
        <f t="shared" ref="D66:O66" si="14">D68-D67</f>
        <v>275116</v>
      </c>
      <c r="E66" s="311">
        <f t="shared" si="14"/>
        <v>196704.39999999991</v>
      </c>
      <c r="F66" s="311">
        <f t="shared" si="14"/>
        <v>23049.271999999997</v>
      </c>
      <c r="G66" s="311">
        <f t="shared" si="14"/>
        <v>29550.68656000006</v>
      </c>
      <c r="H66" s="311">
        <f t="shared" si="14"/>
        <v>26048.712828799966</v>
      </c>
      <c r="I66" s="311">
        <f t="shared" si="14"/>
        <v>264931.41857222421</v>
      </c>
      <c r="J66" s="311">
        <f t="shared" si="14"/>
        <v>96226.556367662968</v>
      </c>
      <c r="K66" s="311">
        <f t="shared" si="14"/>
        <v>12616.225240309257</v>
      </c>
      <c r="L66" s="311">
        <f t="shared" si="14"/>
        <v>-50388.099264496705</v>
      </c>
      <c r="M66" s="311">
        <f t="shared" si="14"/>
        <v>-50396.337279207073</v>
      </c>
      <c r="N66" s="311">
        <f t="shared" si="14"/>
        <v>-50408.410533622606</v>
      </c>
      <c r="O66" s="311">
        <f t="shared" si="14"/>
        <v>-50424.242322950275</v>
      </c>
      <c r="P66" s="337">
        <f t="shared" si="13"/>
        <v>60218.848514059973</v>
      </c>
      <c r="Q66" s="257"/>
      <c r="R66" s="249"/>
      <c r="S66" s="249"/>
      <c r="T66" s="249"/>
      <c r="U66" s="249"/>
      <c r="V66" s="249"/>
      <c r="W66" s="249"/>
      <c r="X66" s="249"/>
      <c r="Y66" s="249"/>
      <c r="Z66" s="249"/>
    </row>
    <row r="67" spans="1:26" ht="12.75" customHeight="1">
      <c r="A67" s="249"/>
      <c r="B67" s="255"/>
      <c r="C67" s="588" t="s">
        <v>151</v>
      </c>
      <c r="D67" s="311">
        <f>'W1'!A151</f>
        <v>277100</v>
      </c>
      <c r="E67" s="311">
        <f t="shared" ref="E67:O67" si="15">D68</f>
        <v>552216</v>
      </c>
      <c r="F67" s="311">
        <f t="shared" si="15"/>
        <v>748920.39999999991</v>
      </c>
      <c r="G67" s="311">
        <f t="shared" si="15"/>
        <v>771969.6719999999</v>
      </c>
      <c r="H67" s="311">
        <f t="shared" si="15"/>
        <v>801520.35855999996</v>
      </c>
      <c r="I67" s="311">
        <f t="shared" si="15"/>
        <v>827569.07138879993</v>
      </c>
      <c r="J67" s="311">
        <f t="shared" si="15"/>
        <v>1092500.4899610241</v>
      </c>
      <c r="K67" s="311">
        <f t="shared" si="15"/>
        <v>1188727.0463286871</v>
      </c>
      <c r="L67" s="311">
        <f t="shared" si="15"/>
        <v>1201343.2715689964</v>
      </c>
      <c r="M67" s="311">
        <f t="shared" si="15"/>
        <v>1150955.1723044997</v>
      </c>
      <c r="N67" s="311">
        <f t="shared" si="15"/>
        <v>1100558.8350252926</v>
      </c>
      <c r="O67" s="311">
        <f t="shared" si="15"/>
        <v>1050150.42449167</v>
      </c>
      <c r="P67" s="337">
        <f t="shared" si="13"/>
        <v>896960.89513574739</v>
      </c>
      <c r="Q67" s="257"/>
      <c r="R67" s="249"/>
      <c r="S67" s="249"/>
      <c r="T67" s="249"/>
      <c r="U67" s="249"/>
      <c r="V67" s="249"/>
      <c r="W67" s="249"/>
      <c r="X67" s="249"/>
      <c r="Y67" s="249"/>
      <c r="Z67" s="249"/>
    </row>
    <row r="68" spans="1:26" ht="12.75" customHeight="1">
      <c r="A68" s="249"/>
      <c r="B68" s="255"/>
      <c r="C68" s="8" t="s">
        <v>152</v>
      </c>
      <c r="D68" s="311">
        <f t="shared" ref="D68:O68" si="16">D67+D57+D58-D59+D60-D61+D62+D63-D65+D64</f>
        <v>552216</v>
      </c>
      <c r="E68" s="311">
        <f t="shared" si="16"/>
        <v>748920.39999999991</v>
      </c>
      <c r="F68" s="311">
        <f t="shared" si="16"/>
        <v>771969.6719999999</v>
      </c>
      <c r="G68" s="311">
        <f t="shared" si="16"/>
        <v>801520.35855999996</v>
      </c>
      <c r="H68" s="311">
        <f t="shared" si="16"/>
        <v>827569.07138879993</v>
      </c>
      <c r="I68" s="311">
        <f t="shared" si="16"/>
        <v>1092500.4899610241</v>
      </c>
      <c r="J68" s="311">
        <f t="shared" si="16"/>
        <v>1188727.0463286871</v>
      </c>
      <c r="K68" s="311">
        <f t="shared" si="16"/>
        <v>1201343.2715689964</v>
      </c>
      <c r="L68" s="311">
        <f t="shared" si="16"/>
        <v>1150955.1723044997</v>
      </c>
      <c r="M68" s="311">
        <f t="shared" si="16"/>
        <v>1100558.8350252926</v>
      </c>
      <c r="N68" s="311">
        <f t="shared" si="16"/>
        <v>1050150.42449167</v>
      </c>
      <c r="O68" s="311">
        <f t="shared" si="16"/>
        <v>999726.18216871971</v>
      </c>
      <c r="P68" s="337">
        <f t="shared" si="13"/>
        <v>957179.74364980741</v>
      </c>
      <c r="Q68" s="257"/>
      <c r="R68" s="249"/>
      <c r="S68" s="249"/>
      <c r="T68" s="249"/>
      <c r="U68" s="249"/>
      <c r="V68" s="249"/>
      <c r="W68" s="249"/>
      <c r="X68" s="249"/>
      <c r="Y68" s="249"/>
      <c r="Z68" s="249"/>
    </row>
    <row r="69" spans="1:26" ht="12.75" customHeight="1" thickBot="1">
      <c r="A69" s="249"/>
      <c r="B69" s="263"/>
      <c r="C69" s="264"/>
      <c r="D69" s="259"/>
      <c r="E69" s="259"/>
      <c r="F69" s="259"/>
      <c r="G69" s="259"/>
      <c r="H69" s="259"/>
      <c r="I69" s="259"/>
      <c r="J69" s="259"/>
      <c r="K69" s="259"/>
      <c r="L69" s="259"/>
      <c r="M69" s="259"/>
      <c r="N69" s="259"/>
      <c r="O69" s="259"/>
      <c r="P69" s="339"/>
      <c r="Q69" s="265"/>
      <c r="R69" s="249"/>
      <c r="S69" s="249"/>
      <c r="T69" s="249"/>
      <c r="U69" s="249"/>
      <c r="V69" s="249"/>
      <c r="W69" s="249"/>
      <c r="X69" s="249"/>
      <c r="Y69" s="249"/>
      <c r="Z69" s="249"/>
    </row>
    <row r="70" spans="1:26" ht="12.75" customHeight="1" thickBot="1">
      <c r="A70" s="249"/>
      <c r="B70" s="249"/>
      <c r="C70" s="357"/>
      <c r="D70" s="353"/>
      <c r="E70" s="353"/>
      <c r="F70" s="353"/>
      <c r="G70" s="353"/>
      <c r="H70" s="353"/>
      <c r="I70" s="353"/>
      <c r="J70" s="353"/>
      <c r="K70" s="353"/>
      <c r="L70" s="353"/>
      <c r="M70" s="353"/>
      <c r="N70" s="353"/>
      <c r="O70" s="353"/>
      <c r="P70" s="352"/>
      <c r="Q70" s="249"/>
      <c r="R70" s="249"/>
      <c r="S70" s="249"/>
      <c r="T70" s="249"/>
      <c r="U70" s="249"/>
      <c r="V70" s="249"/>
      <c r="W70" s="249"/>
      <c r="X70" s="249"/>
      <c r="Y70" s="249"/>
      <c r="Z70" s="249"/>
    </row>
    <row r="71" spans="1:26" ht="29.25" customHeight="1">
      <c r="A71" s="249"/>
      <c r="B71" s="250"/>
      <c r="C71" s="251" t="s">
        <v>153</v>
      </c>
      <c r="D71" s="259"/>
      <c r="E71" s="259"/>
      <c r="F71" s="259"/>
      <c r="G71" s="259"/>
      <c r="H71" s="259"/>
      <c r="I71" s="259"/>
      <c r="J71" s="259"/>
      <c r="K71" s="259"/>
      <c r="L71" s="259"/>
      <c r="M71" s="259"/>
      <c r="N71" s="259"/>
      <c r="O71" s="259"/>
      <c r="P71" s="332"/>
      <c r="Q71" s="254"/>
      <c r="R71" s="249"/>
      <c r="S71" s="249"/>
      <c r="T71" s="249"/>
      <c r="U71" s="249"/>
      <c r="V71" s="249"/>
      <c r="W71" s="249"/>
      <c r="X71" s="249"/>
      <c r="Y71" s="249"/>
      <c r="Z71" s="249"/>
    </row>
    <row r="72" spans="1:26" ht="32.25" customHeight="1">
      <c r="A72" s="249"/>
      <c r="B72" s="255"/>
      <c r="C72" s="267" t="s">
        <v>154</v>
      </c>
      <c r="D72" s="259"/>
      <c r="E72" s="259"/>
      <c r="F72" s="259"/>
      <c r="G72" s="259"/>
      <c r="H72" s="259"/>
      <c r="I72" s="259"/>
      <c r="J72" s="259"/>
      <c r="K72" s="259"/>
      <c r="L72" s="259"/>
      <c r="M72" s="259"/>
      <c r="N72" s="259"/>
      <c r="O72" s="259"/>
      <c r="P72" s="336"/>
      <c r="Q72" s="257"/>
      <c r="R72" s="249"/>
      <c r="S72" s="249"/>
      <c r="T72" s="249"/>
      <c r="U72" s="249"/>
      <c r="V72" s="249"/>
      <c r="W72" s="249"/>
      <c r="X72" s="249"/>
      <c r="Y72" s="249"/>
      <c r="Z72" s="249"/>
    </row>
    <row r="73" spans="1:26" ht="12.75" customHeight="1">
      <c r="A73" s="249"/>
      <c r="B73" s="255"/>
      <c r="C73" s="256"/>
      <c r="D73" s="259" t="s">
        <v>451</v>
      </c>
      <c r="E73" s="259" t="s">
        <v>452</v>
      </c>
      <c r="F73" s="259" t="s">
        <v>453</v>
      </c>
      <c r="G73" s="259" t="s">
        <v>454</v>
      </c>
      <c r="H73" s="259" t="s">
        <v>455</v>
      </c>
      <c r="I73" s="259" t="s">
        <v>456</v>
      </c>
      <c r="J73" s="259" t="s">
        <v>457</v>
      </c>
      <c r="K73" s="259" t="s">
        <v>458</v>
      </c>
      <c r="L73" s="259" t="s">
        <v>459</v>
      </c>
      <c r="M73" s="259" t="s">
        <v>460</v>
      </c>
      <c r="N73" s="259" t="s">
        <v>461</v>
      </c>
      <c r="O73" s="259" t="s">
        <v>462</v>
      </c>
      <c r="P73" s="333" t="s">
        <v>374</v>
      </c>
      <c r="Q73" s="257"/>
      <c r="R73" s="249"/>
      <c r="S73" s="249"/>
      <c r="T73" s="249"/>
      <c r="U73" s="249"/>
      <c r="V73" s="249"/>
      <c r="W73" s="249"/>
      <c r="X73" s="249"/>
      <c r="Y73" s="249"/>
      <c r="Z73" s="249"/>
    </row>
    <row r="74" spans="1:26" ht="12.75" customHeight="1">
      <c r="A74" s="249"/>
      <c r="B74" s="255"/>
      <c r="C74" s="269" t="s">
        <v>155</v>
      </c>
      <c r="D74" s="259"/>
      <c r="E74" s="259"/>
      <c r="F74" s="259"/>
      <c r="G74" s="259"/>
      <c r="H74" s="259"/>
      <c r="I74" s="259"/>
      <c r="J74" s="259"/>
      <c r="K74" s="259"/>
      <c r="L74" s="259"/>
      <c r="M74" s="259"/>
      <c r="N74" s="259"/>
      <c r="O74" s="259"/>
      <c r="P74" s="333" t="s">
        <v>371</v>
      </c>
      <c r="Q74" s="257"/>
      <c r="R74" s="249"/>
      <c r="S74" s="249"/>
      <c r="T74" s="249"/>
      <c r="U74" s="249"/>
      <c r="V74" s="249"/>
      <c r="W74" s="249"/>
      <c r="X74" s="249"/>
      <c r="Y74" s="249"/>
      <c r="Z74" s="249"/>
    </row>
    <row r="75" spans="1:26" ht="12.75" customHeight="1">
      <c r="A75" s="249"/>
      <c r="B75" s="255"/>
      <c r="C75" s="256" t="str">
        <f>'R1'!B110</f>
        <v>ROI%</v>
      </c>
      <c r="D75" s="587">
        <f>'W1'!C110</f>
        <v>0.47591634287937229</v>
      </c>
      <c r="E75" s="587">
        <f>'W1'!D110</f>
        <v>0.7888651704570695</v>
      </c>
      <c r="F75" s="587">
        <f>'W1'!E110</f>
        <v>0.85445354121632022</v>
      </c>
      <c r="G75" s="587">
        <f>'W1'!F110</f>
        <v>0.92427524520605941</v>
      </c>
      <c r="H75" s="587">
        <f>'W1'!G110</f>
        <v>2.4907206167879528</v>
      </c>
      <c r="I75" s="587">
        <f>'W1'!H110</f>
        <v>7.6050962756675639E-2</v>
      </c>
      <c r="J75" s="587">
        <f>'W1'!I110</f>
        <v>-1.4087698411042389</v>
      </c>
      <c r="K75" s="587">
        <f>'W1'!J110</f>
        <v>-2.2192973256023216</v>
      </c>
      <c r="L75" s="587">
        <f>'W1'!K110</f>
        <v>-2.269167777968081</v>
      </c>
      <c r="M75" s="587">
        <f>'W1'!L110</f>
        <v>-2.3215141874063225</v>
      </c>
      <c r="N75" s="587">
        <f>'W1'!M110</f>
        <v>-2.3765130390022065</v>
      </c>
      <c r="O75" s="587">
        <f>'W1'!N110</f>
        <v>-2.4343583264463109</v>
      </c>
      <c r="P75" s="340">
        <f>AVERAGE(D75:O75)</f>
        <v>-0.61827821818550266</v>
      </c>
      <c r="Q75" s="257"/>
      <c r="R75" s="249"/>
      <c r="S75" s="249"/>
      <c r="T75" s="249"/>
      <c r="U75" s="249"/>
      <c r="V75" s="249"/>
      <c r="W75" s="249"/>
      <c r="X75" s="249"/>
      <c r="Y75" s="249"/>
      <c r="Z75" s="249"/>
    </row>
    <row r="76" spans="1:26" ht="12.75" customHeight="1">
      <c r="A76" s="249"/>
      <c r="B76" s="255"/>
      <c r="C76" s="256" t="str">
        <f>'R1'!B111</f>
        <v>ROA%</v>
      </c>
      <c r="D76" s="587">
        <f>'W1'!C111</f>
        <v>0.45748354646251299</v>
      </c>
      <c r="E76" s="587">
        <f>'W1'!D111</f>
        <v>0.7583590031212819</v>
      </c>
      <c r="F76" s="587">
        <f>'W1'!E111</f>
        <v>0.82152591116828522</v>
      </c>
      <c r="G76" s="587">
        <f>'W1'!F111</f>
        <v>0.88880774753598379</v>
      </c>
      <c r="H76" s="587">
        <f>'W1'!G111</f>
        <v>2.3963101496793202</v>
      </c>
      <c r="I76" s="587">
        <f>'W1'!H111</f>
        <v>7.3061005515695401E-2</v>
      </c>
      <c r="J76" s="587">
        <f>'W1'!I111</f>
        <v>-1.3503896325801654</v>
      </c>
      <c r="K76" s="587">
        <f>'W1'!J111</f>
        <v>-2.1253856811790848</v>
      </c>
      <c r="L76" s="587">
        <f>'W1'!K111</f>
        <v>-2.1707200145780448</v>
      </c>
      <c r="M76" s="587">
        <f>'W1'!L111</f>
        <v>-2.2182118148960583</v>
      </c>
      <c r="N76" s="587">
        <f>'W1'!M111</f>
        <v>-2.268006995910536</v>
      </c>
      <c r="O76" s="587">
        <f>'W1'!N111</f>
        <v>-2.3202652375133104</v>
      </c>
      <c r="P76" s="340">
        <f t="shared" ref="P76:P77" si="17">AVERAGE(D76:O76)</f>
        <v>-0.5881193344311767</v>
      </c>
      <c r="Q76" s="257"/>
      <c r="R76" s="249"/>
      <c r="S76" s="249"/>
      <c r="T76" s="249"/>
      <c r="U76" s="249"/>
      <c r="V76" s="249"/>
      <c r="W76" s="249"/>
      <c r="X76" s="249"/>
      <c r="Y76" s="249"/>
      <c r="Z76" s="249"/>
    </row>
    <row r="77" spans="1:26" ht="12.75" customHeight="1">
      <c r="A77" s="249"/>
      <c r="B77" s="255"/>
      <c r="C77" s="256" t="str">
        <f>'R1'!B112</f>
        <v>Leverage %</v>
      </c>
      <c r="D77" s="311">
        <f>'W1'!C112</f>
        <v>11.811766995960873</v>
      </c>
      <c r="E77" s="311">
        <f>'W1'!D112</f>
        <v>19.610559323298144</v>
      </c>
      <c r="F77" s="311">
        <f>'W1'!E112</f>
        <v>21.318136864836244</v>
      </c>
      <c r="G77" s="311">
        <f>'W1'!F112</f>
        <v>23.162135835931394</v>
      </c>
      <c r="H77" s="311">
        <f>'W1'!G112</f>
        <v>63.219039973151034</v>
      </c>
      <c r="I77" s="311">
        <f>'W1'!H112</f>
        <v>1.8583408930683571</v>
      </c>
      <c r="J77" s="311">
        <f>'W1'!I112</f>
        <v>-32.586183506595496</v>
      </c>
      <c r="K77" s="311">
        <f>'W1'!J112</f>
        <v>-50.226601685904718</v>
      </c>
      <c r="L77" s="311">
        <f>'W1'!K112</f>
        <v>-50.033924006540119</v>
      </c>
      <c r="M77" s="311">
        <f>'W1'!L112</f>
        <v>-49.849873471607353</v>
      </c>
      <c r="N77" s="311">
        <f>'W1'!M112</f>
        <v>-49.674175232580758</v>
      </c>
      <c r="O77" s="311">
        <f>'W1'!N112</f>
        <v>-49.506565676571135</v>
      </c>
      <c r="P77" s="340">
        <f t="shared" si="17"/>
        <v>-11.741445307796127</v>
      </c>
      <c r="Q77" s="257"/>
      <c r="R77" s="249"/>
      <c r="S77" s="249"/>
      <c r="T77" s="249"/>
      <c r="U77" s="249"/>
      <c r="V77" s="249"/>
      <c r="W77" s="249"/>
      <c r="X77" s="249"/>
      <c r="Y77" s="249"/>
      <c r="Z77" s="249"/>
    </row>
    <row r="78" spans="1:26" ht="12.75" customHeight="1">
      <c r="A78" s="249"/>
      <c r="B78" s="255"/>
      <c r="C78" s="271" t="str">
        <f>'R1'!B20</f>
        <v>Gross profit margin (%)</v>
      </c>
      <c r="D78" s="312">
        <f>'W1'!C20</f>
        <v>8.917293233082707E-2</v>
      </c>
      <c r="E78" s="312">
        <f>'W1'!D20</f>
        <v>0.1241978021978022</v>
      </c>
      <c r="F78" s="312">
        <f>'W1'!E20</f>
        <v>0.12960028571428578</v>
      </c>
      <c r="G78" s="312">
        <f>'W1'!F20</f>
        <v>0.13542271219512192</v>
      </c>
      <c r="H78" s="312">
        <f>'W1'!G20</f>
        <v>0.21069306919815675</v>
      </c>
      <c r="I78" s="312">
        <f>'W1'!H20</f>
        <v>6.0167069795555632E-2</v>
      </c>
      <c r="J78" s="312">
        <f>'W1'!I20</f>
        <v>-0.45668659257884453</v>
      </c>
      <c r="K78" s="312">
        <f>'W1'!J20</f>
        <v>0</v>
      </c>
      <c r="L78" s="312">
        <f>'W1'!K20</f>
        <v>0</v>
      </c>
      <c r="M78" s="312">
        <f>'W1'!L20</f>
        <v>0</v>
      </c>
      <c r="N78" s="312">
        <f>'W1'!M20</f>
        <v>0</v>
      </c>
      <c r="O78" s="312">
        <f>'W1'!N20</f>
        <v>0</v>
      </c>
      <c r="P78" s="341">
        <f>AVERAGE(D78:O78)</f>
        <v>2.4380606571075405E-2</v>
      </c>
      <c r="Q78" s="257"/>
      <c r="R78" s="249"/>
      <c r="S78" s="249"/>
      <c r="T78" s="249"/>
      <c r="U78" s="249"/>
      <c r="V78" s="249"/>
      <c r="W78" s="249"/>
      <c r="X78" s="249"/>
      <c r="Y78" s="249"/>
      <c r="Z78" s="249"/>
    </row>
    <row r="79" spans="1:26" ht="12.75" customHeight="1">
      <c r="A79" s="249"/>
      <c r="B79" s="255"/>
      <c r="C79" s="256"/>
      <c r="D79" s="259"/>
      <c r="E79" s="259"/>
      <c r="F79" s="259"/>
      <c r="G79" s="259"/>
      <c r="H79" s="259"/>
      <c r="I79" s="259"/>
      <c r="J79" s="259"/>
      <c r="K79" s="259"/>
      <c r="L79" s="259"/>
      <c r="M79" s="259"/>
      <c r="N79" s="259"/>
      <c r="O79" s="259"/>
      <c r="P79" s="342"/>
      <c r="Q79" s="257"/>
      <c r="R79" s="249"/>
      <c r="S79" s="249"/>
      <c r="T79" s="249"/>
      <c r="U79" s="249"/>
      <c r="V79" s="249"/>
      <c r="W79" s="249"/>
      <c r="X79" s="249"/>
      <c r="Y79" s="249"/>
      <c r="Z79" s="249"/>
    </row>
    <row r="80" spans="1:26" ht="12.75" customHeight="1">
      <c r="A80" s="249"/>
      <c r="B80" s="255"/>
      <c r="C80" s="269" t="s">
        <v>160</v>
      </c>
      <c r="D80" s="259"/>
      <c r="E80" s="259"/>
      <c r="F80" s="259"/>
      <c r="G80" s="259"/>
      <c r="H80" s="259"/>
      <c r="I80" s="259"/>
      <c r="J80" s="259"/>
      <c r="K80" s="259"/>
      <c r="L80" s="259"/>
      <c r="M80" s="259"/>
      <c r="N80" s="259"/>
      <c r="O80" s="259"/>
      <c r="P80" s="342"/>
      <c r="Q80" s="257"/>
      <c r="R80" s="249"/>
      <c r="S80" s="249"/>
      <c r="T80" s="249"/>
      <c r="U80" s="249"/>
      <c r="V80" s="249"/>
      <c r="W80" s="249"/>
      <c r="X80" s="249"/>
      <c r="Y80" s="249"/>
      <c r="Z80" s="249"/>
    </row>
    <row r="81" spans="1:26" ht="12.75" customHeight="1">
      <c r="A81" s="249"/>
      <c r="B81" s="255"/>
      <c r="C81" s="256" t="str">
        <f>'R1'!B154</f>
        <v>Share price</v>
      </c>
      <c r="D81" s="311">
        <f>MAX(0,'W1'!C154)</f>
        <v>96.248882781647936</v>
      </c>
      <c r="E81" s="311">
        <f>MAX(0,'W1'!D154)</f>
        <v>84.984690924880084</v>
      </c>
      <c r="F81" s="311">
        <f>MAX(0,'W1'!E154)</f>
        <v>91.456351516326919</v>
      </c>
      <c r="G81" s="311">
        <f>MAX(0,'W1'!F154)</f>
        <v>94.641028250097023</v>
      </c>
      <c r="H81" s="311">
        <f>MAX(0,'W1'!G154)</f>
        <v>73.697589676538712</v>
      </c>
      <c r="I81" s="311">
        <f>MAX(0,'W1'!H154)</f>
        <v>1204.5613482969579</v>
      </c>
      <c r="J81" s="311">
        <f>MAX(0,'W1'!I154)</f>
        <v>722.73680897817474</v>
      </c>
      <c r="K81" s="311">
        <f>MAX(0,'W1'!J154)</f>
        <v>445.32144164641636</v>
      </c>
      <c r="L81" s="311">
        <f>MAX(0,'W1'!K154)</f>
        <v>278.83685300340892</v>
      </c>
      <c r="M81" s="311">
        <f>MAX(0,'W1'!L154)</f>
        <v>170.86197613341002</v>
      </c>
      <c r="N81" s="311">
        <f>MAX(0,'W1'!M154)</f>
        <v>126.17027068922127</v>
      </c>
      <c r="O81" s="311">
        <f>MAX(0,'W1'!N154)</f>
        <v>86.69235504883369</v>
      </c>
      <c r="P81" s="345">
        <f t="shared" ref="P81:P85" si="18">AVERAGE(D81:O81)</f>
        <v>289.68413307882611</v>
      </c>
      <c r="Q81" s="257"/>
      <c r="R81" s="249"/>
      <c r="S81" s="249"/>
      <c r="T81" s="249"/>
      <c r="U81" s="249"/>
      <c r="V81" s="249"/>
      <c r="W81" s="249"/>
      <c r="X81" s="249"/>
      <c r="Y81" s="249"/>
      <c r="Z81" s="249"/>
    </row>
    <row r="82" spans="1:26" ht="12.75" customHeight="1">
      <c r="A82" s="249"/>
      <c r="B82" s="255"/>
      <c r="C82" s="256" t="str">
        <f>'R1'!B155</f>
        <v>Market capitalization</v>
      </c>
      <c r="D82" s="311">
        <f>MAX(0,'W1'!C155)</f>
        <v>2404297.0918855653</v>
      </c>
      <c r="E82" s="311">
        <f>MAX(0,'W1'!D155)</f>
        <v>2122917.5793035044</v>
      </c>
      <c r="F82" s="311">
        <f>MAX(0,'W1'!E155)</f>
        <v>2284579.6608778466</v>
      </c>
      <c r="G82" s="311">
        <f>MAX(0,'W1'!F155)</f>
        <v>2364132.8856874234</v>
      </c>
      <c r="H82" s="311">
        <f>MAX(0,'W1'!G155)</f>
        <v>1840965.7901199369</v>
      </c>
      <c r="I82" s="311">
        <f>MAX(0,'W1'!H155)</f>
        <v>30089942.48045801</v>
      </c>
      <c r="J82" s="311">
        <f>MAX(0,'W1'!I155)</f>
        <v>18053965.488274805</v>
      </c>
      <c r="K82" s="311">
        <f>MAX(0,'W1'!J155)</f>
        <v>11124129.612327481</v>
      </c>
      <c r="L82" s="311">
        <f>MAX(0,'W1'!K155)</f>
        <v>6965344.5880251545</v>
      </c>
      <c r="M82" s="311">
        <f>MAX(0,'W1'!L155)</f>
        <v>4268132.1638125824</v>
      </c>
      <c r="N82" s="311">
        <f>MAX(0,'W1'!M155)</f>
        <v>3151733.3618167471</v>
      </c>
      <c r="O82" s="311">
        <f>MAX(0,'W1'!N155)</f>
        <v>2165575.0291198655</v>
      </c>
      <c r="P82" s="345">
        <f t="shared" si="18"/>
        <v>7236309.6443090765</v>
      </c>
      <c r="Q82" s="257"/>
      <c r="R82" s="249"/>
      <c r="S82" s="249"/>
      <c r="T82" s="249"/>
      <c r="U82" s="249"/>
      <c r="V82" s="249"/>
      <c r="W82" s="249"/>
      <c r="X82" s="249"/>
      <c r="Y82" s="249"/>
      <c r="Z82" s="249"/>
    </row>
    <row r="83" spans="1:26" ht="12.75" customHeight="1">
      <c r="A83" s="249"/>
      <c r="B83" s="255"/>
      <c r="C83" s="256" t="str">
        <f>'R1'!B165</f>
        <v>Sales forecast error % (missing target)</v>
      </c>
      <c r="D83" s="311">
        <f>'W1'!C165</f>
        <v>100</v>
      </c>
      <c r="E83" s="311">
        <f>'W1'!D165</f>
        <v>100</v>
      </c>
      <c r="F83" s="311">
        <f>'W1'!E165</f>
        <v>100</v>
      </c>
      <c r="G83" s="311">
        <f>'W1'!F165</f>
        <v>100</v>
      </c>
      <c r="H83" s="311">
        <f>'W1'!G165</f>
        <v>100</v>
      </c>
      <c r="I83" s="311">
        <f>'W1'!H165</f>
        <v>100</v>
      </c>
      <c r="J83" s="311">
        <f>'W1'!I165</f>
        <v>100</v>
      </c>
      <c r="K83" s="311">
        <f>'W1'!J165</f>
        <v>100</v>
      </c>
      <c r="L83" s="311">
        <f>'W1'!K165</f>
        <v>100</v>
      </c>
      <c r="M83" s="311">
        <f>'W1'!L165</f>
        <v>100</v>
      </c>
      <c r="N83" s="311">
        <f>'W1'!M165</f>
        <v>100</v>
      </c>
      <c r="O83" s="311">
        <f>'W1'!N165</f>
        <v>100</v>
      </c>
      <c r="P83" s="345">
        <f t="shared" si="18"/>
        <v>100</v>
      </c>
      <c r="Q83" s="257"/>
      <c r="R83" s="249"/>
      <c r="S83" s="249"/>
      <c r="T83" s="249"/>
      <c r="U83" s="249"/>
      <c r="V83" s="249"/>
      <c r="W83" s="249"/>
      <c r="X83" s="249"/>
      <c r="Y83" s="249"/>
      <c r="Z83" s="249"/>
    </row>
    <row r="84" spans="1:26" ht="12.75" customHeight="1">
      <c r="A84" s="249"/>
      <c r="B84" s="255"/>
      <c r="C84" s="256" t="str">
        <f>'R1'!B166</f>
        <v>Profit forecast error % (missing target)</v>
      </c>
      <c r="D84" s="311">
        <f>'W1'!C166</f>
        <v>100</v>
      </c>
      <c r="E84" s="311">
        <f>'W1'!D166</f>
        <v>100</v>
      </c>
      <c r="F84" s="311">
        <f>'W1'!E166</f>
        <v>100</v>
      </c>
      <c r="G84" s="311">
        <f>'W1'!F166</f>
        <v>100</v>
      </c>
      <c r="H84" s="311">
        <f>'W1'!G166</f>
        <v>100</v>
      </c>
      <c r="I84" s="311">
        <f>'W1'!H166</f>
        <v>100</v>
      </c>
      <c r="J84" s="311">
        <f>'W1'!I166</f>
        <v>100</v>
      </c>
      <c r="K84" s="311">
        <f>'W1'!J166</f>
        <v>100</v>
      </c>
      <c r="L84" s="311">
        <f>'W1'!K166</f>
        <v>100</v>
      </c>
      <c r="M84" s="311">
        <f>'W1'!L166</f>
        <v>100</v>
      </c>
      <c r="N84" s="311">
        <f>'W1'!M166</f>
        <v>100</v>
      </c>
      <c r="O84" s="311">
        <f>'W1'!N166</f>
        <v>100</v>
      </c>
      <c r="P84" s="345">
        <f t="shared" si="18"/>
        <v>100</v>
      </c>
      <c r="Q84" s="257"/>
      <c r="R84" s="249"/>
      <c r="S84" s="249"/>
      <c r="T84" s="249"/>
      <c r="U84" s="249"/>
      <c r="V84" s="249"/>
      <c r="W84" s="249"/>
      <c r="X84" s="249"/>
      <c r="Y84" s="249"/>
      <c r="Z84" s="249"/>
    </row>
    <row r="85" spans="1:26" ht="12.75" customHeight="1">
      <c r="A85" s="249"/>
      <c r="B85" s="255"/>
      <c r="C85" s="256" t="str">
        <f>'R1'!B11</f>
        <v>Market share %</v>
      </c>
      <c r="D85" s="312">
        <f>'W1'!C11</f>
        <v>0.48717948717948717</v>
      </c>
      <c r="E85" s="312">
        <f>'W1'!D11</f>
        <v>0.49367088607594939</v>
      </c>
      <c r="F85" s="312">
        <f>'W1'!E11</f>
        <v>0.5</v>
      </c>
      <c r="G85" s="312">
        <f>'W1'!F11</f>
        <v>0.50617283950617287</v>
      </c>
      <c r="H85" s="312">
        <f>'W1'!G11</f>
        <v>0.53913043478260869</v>
      </c>
      <c r="I85" s="312">
        <f>'W1'!H11</f>
        <v>0.31764705882352939</v>
      </c>
      <c r="J85" s="312">
        <f>'W1'!I11</f>
        <v>0.11688311688311688</v>
      </c>
      <c r="K85" s="312">
        <f>'W1'!J11</f>
        <v>0</v>
      </c>
      <c r="L85" s="312">
        <f>'W1'!K11</f>
        <v>0</v>
      </c>
      <c r="M85" s="312">
        <f>'W1'!L11</f>
        <v>0</v>
      </c>
      <c r="N85" s="312">
        <f>'W1'!M11</f>
        <v>0</v>
      </c>
      <c r="O85" s="312">
        <f>'W1'!N11</f>
        <v>0</v>
      </c>
      <c r="P85" s="343">
        <f t="shared" si="18"/>
        <v>0.24672365193757204</v>
      </c>
      <c r="Q85" s="257"/>
      <c r="R85" s="249"/>
      <c r="S85" s="249"/>
      <c r="T85" s="249"/>
      <c r="U85" s="249"/>
      <c r="V85" s="249"/>
      <c r="W85" s="249"/>
      <c r="X85" s="249"/>
      <c r="Y85" s="249"/>
      <c r="Z85" s="249"/>
    </row>
    <row r="86" spans="1:26" ht="12.75" customHeight="1">
      <c r="A86" s="249"/>
      <c r="B86" s="255"/>
      <c r="C86" s="269"/>
      <c r="D86" s="259"/>
      <c r="E86" s="259"/>
      <c r="F86" s="259"/>
      <c r="G86" s="259"/>
      <c r="H86" s="259"/>
      <c r="I86" s="259"/>
      <c r="J86" s="259"/>
      <c r="K86" s="259"/>
      <c r="L86" s="259"/>
      <c r="M86" s="259"/>
      <c r="N86" s="259"/>
      <c r="O86" s="259"/>
      <c r="P86" s="342"/>
      <c r="Q86" s="257"/>
      <c r="R86" s="249"/>
      <c r="S86" s="249"/>
      <c r="T86" s="249"/>
      <c r="U86" s="249"/>
      <c r="V86" s="249"/>
      <c r="W86" s="249"/>
      <c r="X86" s="249"/>
      <c r="Y86" s="249"/>
      <c r="Z86" s="249"/>
    </row>
    <row r="87" spans="1:26" ht="12.75" customHeight="1">
      <c r="A87" s="249"/>
      <c r="B87" s="255"/>
      <c r="C87" s="249"/>
      <c r="D87" s="259"/>
      <c r="E87" s="259"/>
      <c r="F87" s="259"/>
      <c r="G87" s="259"/>
      <c r="H87" s="259"/>
      <c r="I87" s="259"/>
      <c r="J87" s="259"/>
      <c r="K87" s="259"/>
      <c r="L87" s="259"/>
      <c r="M87" s="259"/>
      <c r="N87" s="259"/>
      <c r="O87" s="259"/>
      <c r="P87" s="344"/>
      <c r="Q87" s="257"/>
      <c r="R87" s="249"/>
      <c r="S87" s="249"/>
      <c r="T87" s="249"/>
      <c r="U87" s="249"/>
      <c r="V87" s="249"/>
      <c r="W87" s="249"/>
      <c r="X87" s="249"/>
      <c r="Y87" s="249"/>
      <c r="Z87" s="249"/>
    </row>
    <row r="88" spans="1:26" ht="12.75" customHeight="1">
      <c r="A88" s="249"/>
      <c r="B88" s="255"/>
      <c r="C88" s="273" t="str">
        <f>'R1'!B163</f>
        <v>GDP growth %</v>
      </c>
      <c r="D88" s="259">
        <f>'W1'!C163</f>
        <v>1</v>
      </c>
      <c r="E88" s="259">
        <f>'W1'!D163</f>
        <v>1</v>
      </c>
      <c r="F88" s="259">
        <f>'W1'!E163</f>
        <v>1</v>
      </c>
      <c r="G88" s="259">
        <f>'W1'!F163</f>
        <v>1</v>
      </c>
      <c r="H88" s="259">
        <f>'W1'!G163</f>
        <v>1</v>
      </c>
      <c r="I88" s="259">
        <f>'W1'!H163</f>
        <v>1</v>
      </c>
      <c r="J88" s="259">
        <f>'W1'!I163</f>
        <v>1</v>
      </c>
      <c r="K88" s="259">
        <f>'W1'!J163</f>
        <v>1</v>
      </c>
      <c r="L88" s="259">
        <f>'W1'!K163</f>
        <v>1</v>
      </c>
      <c r="M88" s="259">
        <f>'W1'!L163</f>
        <v>1</v>
      </c>
      <c r="N88" s="259">
        <f>'W1'!M163</f>
        <v>1</v>
      </c>
      <c r="O88" s="259">
        <f>'W1'!N163</f>
        <v>1</v>
      </c>
      <c r="P88" s="345"/>
      <c r="Q88" s="257"/>
      <c r="R88" s="249"/>
      <c r="S88" s="249"/>
      <c r="T88" s="249"/>
      <c r="U88" s="249"/>
      <c r="V88" s="249"/>
      <c r="W88" s="249"/>
      <c r="X88" s="249"/>
      <c r="Y88" s="249"/>
      <c r="Z88" s="249"/>
    </row>
    <row r="89" spans="1:26" ht="12.75" customHeight="1">
      <c r="A89" s="249"/>
      <c r="B89" s="255"/>
      <c r="C89" s="357"/>
      <c r="D89" s="353"/>
      <c r="E89" s="353"/>
      <c r="F89" s="353"/>
      <c r="G89" s="353"/>
      <c r="H89" s="353"/>
      <c r="I89" s="353"/>
      <c r="J89" s="353"/>
      <c r="K89" s="353"/>
      <c r="L89" s="353"/>
      <c r="M89" s="353"/>
      <c r="N89" s="353"/>
      <c r="O89" s="353"/>
      <c r="P89" s="355"/>
      <c r="Q89" s="257"/>
      <c r="R89" s="249"/>
      <c r="S89" s="249"/>
      <c r="T89" s="249"/>
      <c r="U89" s="249"/>
      <c r="V89" s="249"/>
      <c r="W89" s="249"/>
      <c r="X89" s="249"/>
      <c r="Y89" s="249"/>
      <c r="Z89" s="249"/>
    </row>
    <row r="90" spans="1:26" ht="12.75" customHeight="1">
      <c r="A90" s="249"/>
      <c r="B90" s="255"/>
      <c r="C90" s="267" t="s">
        <v>166</v>
      </c>
      <c r="D90" s="259" t="s">
        <v>451</v>
      </c>
      <c r="E90" s="259" t="s">
        <v>452</v>
      </c>
      <c r="F90" s="259" t="s">
        <v>453</v>
      </c>
      <c r="G90" s="259" t="s">
        <v>454</v>
      </c>
      <c r="H90" s="259" t="s">
        <v>455</v>
      </c>
      <c r="I90" s="259" t="s">
        <v>456</v>
      </c>
      <c r="J90" s="259" t="s">
        <v>457</v>
      </c>
      <c r="K90" s="259" t="s">
        <v>458</v>
      </c>
      <c r="L90" s="259" t="s">
        <v>459</v>
      </c>
      <c r="M90" s="259" t="s">
        <v>460</v>
      </c>
      <c r="N90" s="259" t="s">
        <v>461</v>
      </c>
      <c r="O90" s="259" t="s">
        <v>462</v>
      </c>
      <c r="P90" s="333" t="s">
        <v>373</v>
      </c>
      <c r="Q90" s="257"/>
      <c r="R90" s="249"/>
      <c r="S90" s="249"/>
      <c r="T90" s="249"/>
      <c r="U90" s="249"/>
      <c r="V90" s="249"/>
      <c r="W90" s="249"/>
      <c r="X90" s="249"/>
      <c r="Y90" s="249"/>
      <c r="Z90" s="249"/>
    </row>
    <row r="91" spans="1:26" ht="12.75" customHeight="1">
      <c r="A91" s="249"/>
      <c r="B91" s="255"/>
      <c r="C91" s="269" t="s">
        <v>167</v>
      </c>
      <c r="D91" s="259"/>
      <c r="E91" s="259"/>
      <c r="F91" s="259"/>
      <c r="G91" s="259"/>
      <c r="H91" s="259"/>
      <c r="I91" s="259"/>
      <c r="J91" s="259"/>
      <c r="K91" s="259"/>
      <c r="L91" s="259"/>
      <c r="M91" s="259"/>
      <c r="N91" s="259"/>
      <c r="O91" s="259"/>
      <c r="P91" s="333"/>
      <c r="Q91" s="257"/>
      <c r="R91" s="249"/>
      <c r="S91" s="249"/>
      <c r="T91" s="249"/>
      <c r="U91" s="249"/>
      <c r="V91" s="249"/>
      <c r="W91" s="249"/>
      <c r="X91" s="249"/>
      <c r="Y91" s="249"/>
      <c r="Z91" s="249"/>
    </row>
    <row r="92" spans="1:26" ht="12.75" customHeight="1">
      <c r="A92" s="249"/>
      <c r="B92" s="255"/>
      <c r="C92" s="256" t="s">
        <v>168</v>
      </c>
      <c r="D92" s="311">
        <f>'W1'!C31</f>
        <v>0</v>
      </c>
      <c r="E92" s="311">
        <f>'W1'!D31</f>
        <v>0</v>
      </c>
      <c r="F92" s="311">
        <f>'W1'!E31</f>
        <v>0</v>
      </c>
      <c r="G92" s="311">
        <f>'W1'!F31</f>
        <v>0</v>
      </c>
      <c r="H92" s="311">
        <f>'W1'!G31</f>
        <v>0</v>
      </c>
      <c r="I92" s="311">
        <f>'W1'!H31</f>
        <v>0</v>
      </c>
      <c r="J92" s="311">
        <f>'W1'!I31</f>
        <v>0</v>
      </c>
      <c r="K92" s="311">
        <f>'W1'!J31</f>
        <v>0</v>
      </c>
      <c r="L92" s="311">
        <f>'W1'!K31</f>
        <v>0</v>
      </c>
      <c r="M92" s="311">
        <f>'W1'!L31</f>
        <v>0</v>
      </c>
      <c r="N92" s="311">
        <f>'W1'!M31</f>
        <v>0</v>
      </c>
      <c r="O92" s="311">
        <f>'W1'!N31</f>
        <v>0</v>
      </c>
      <c r="P92" s="345">
        <f>SUM(D92:O92)</f>
        <v>0</v>
      </c>
      <c r="Q92" s="257"/>
      <c r="R92" s="249"/>
      <c r="S92" s="249"/>
      <c r="T92" s="249"/>
      <c r="U92" s="249"/>
      <c r="V92" s="249"/>
      <c r="W92" s="249"/>
      <c r="X92" s="249"/>
      <c r="Y92" s="249"/>
      <c r="Z92" s="249"/>
    </row>
    <row r="93" spans="1:26" ht="12.75" customHeight="1">
      <c r="A93" s="249"/>
      <c r="B93" s="255"/>
      <c r="C93" s="256" t="s">
        <v>169</v>
      </c>
      <c r="D93" s="311">
        <f>'W1'!C32</f>
        <v>0</v>
      </c>
      <c r="E93" s="311">
        <f>'W1'!D32</f>
        <v>0</v>
      </c>
      <c r="F93" s="311">
        <f>'W1'!E32</f>
        <v>0</v>
      </c>
      <c r="G93" s="311">
        <f>'W1'!F32</f>
        <v>0</v>
      </c>
      <c r="H93" s="311">
        <f>'W1'!G32</f>
        <v>0</v>
      </c>
      <c r="I93" s="311">
        <f>'W1'!H32</f>
        <v>0</v>
      </c>
      <c r="J93" s="311">
        <f>'W1'!I32</f>
        <v>0</v>
      </c>
      <c r="K93" s="311">
        <f>'W1'!J32</f>
        <v>0</v>
      </c>
      <c r="L93" s="311">
        <f>'W1'!K32</f>
        <v>0</v>
      </c>
      <c r="M93" s="311">
        <f>'W1'!L32</f>
        <v>0</v>
      </c>
      <c r="N93" s="311">
        <f>'W1'!M32</f>
        <v>0</v>
      </c>
      <c r="O93" s="311">
        <f>'W1'!N32</f>
        <v>0</v>
      </c>
      <c r="P93" s="345">
        <f t="shared" ref="P93:P102" si="19">SUM(D93:O93)</f>
        <v>0</v>
      </c>
      <c r="Q93" s="257"/>
      <c r="R93" s="249"/>
      <c r="S93" s="249"/>
      <c r="T93" s="249"/>
      <c r="U93" s="249"/>
      <c r="V93" s="249"/>
      <c r="W93" s="249"/>
      <c r="X93" s="249"/>
      <c r="Y93" s="249"/>
      <c r="Z93" s="249"/>
    </row>
    <row r="94" spans="1:26" ht="12.75" customHeight="1">
      <c r="A94" s="249"/>
      <c r="B94" s="255"/>
      <c r="C94" s="269" t="s">
        <v>170</v>
      </c>
      <c r="D94" s="311">
        <f>'W1'!C52</f>
        <v>9.8000000000000007</v>
      </c>
      <c r="E94" s="311">
        <f>'W1'!D52</f>
        <v>9.604000000000001</v>
      </c>
      <c r="F94" s="311">
        <f>'W1'!E52</f>
        <v>9.4119200000000003</v>
      </c>
      <c r="G94" s="311">
        <f>'W1'!F52</f>
        <v>9.2236816000000008</v>
      </c>
      <c r="H94" s="311">
        <f>'W1'!G52</f>
        <v>9.0392079680000013</v>
      </c>
      <c r="I94" s="311">
        <f>'W1'!H52</f>
        <v>8.8584238086400013</v>
      </c>
      <c r="J94" s="311">
        <f>'W1'!I52</f>
        <v>8.6812553324672006</v>
      </c>
      <c r="K94" s="311">
        <f>'W1'!J52</f>
        <v>8.5076302258178558</v>
      </c>
      <c r="L94" s="311">
        <f>'W1'!K52</f>
        <v>8.3374776213014989</v>
      </c>
      <c r="M94" s="311">
        <f>'W1'!L52</f>
        <v>8.1707280688754693</v>
      </c>
      <c r="N94" s="311">
        <f>'W1'!M52</f>
        <v>8.00731350749796</v>
      </c>
      <c r="O94" s="311">
        <f>'W1'!N52</f>
        <v>7.8471672373480006</v>
      </c>
      <c r="P94" s="345">
        <f t="shared" si="19"/>
        <v>105.488805369948</v>
      </c>
      <c r="Q94" s="257"/>
      <c r="R94" s="249"/>
      <c r="S94" s="249"/>
      <c r="T94" s="249"/>
      <c r="U94" s="249"/>
      <c r="V94" s="249"/>
      <c r="W94" s="249"/>
      <c r="X94" s="249"/>
      <c r="Y94" s="249"/>
      <c r="Z94" s="249"/>
    </row>
    <row r="95" spans="1:26" ht="12.75" customHeight="1">
      <c r="A95" s="249"/>
      <c r="B95" s="255"/>
      <c r="C95" s="256"/>
      <c r="D95" s="259"/>
      <c r="E95" s="259"/>
      <c r="F95" s="259"/>
      <c r="G95" s="259"/>
      <c r="H95" s="259"/>
      <c r="I95" s="259"/>
      <c r="J95" s="259"/>
      <c r="K95" s="259"/>
      <c r="L95" s="259"/>
      <c r="M95" s="259"/>
      <c r="N95" s="259"/>
      <c r="O95" s="259"/>
      <c r="P95" s="345">
        <f t="shared" si="19"/>
        <v>0</v>
      </c>
      <c r="Q95" s="257"/>
      <c r="R95" s="249"/>
      <c r="S95" s="249"/>
      <c r="T95" s="249"/>
      <c r="U95" s="249"/>
      <c r="V95" s="249"/>
      <c r="W95" s="249"/>
      <c r="X95" s="249"/>
      <c r="Y95" s="249"/>
      <c r="Z95" s="249"/>
    </row>
    <row r="96" spans="1:26" ht="12.75" customHeight="1">
      <c r="A96" s="249"/>
      <c r="B96" s="255"/>
      <c r="C96" s="269" t="s">
        <v>171</v>
      </c>
      <c r="D96" s="259"/>
      <c r="E96" s="259"/>
      <c r="F96" s="259"/>
      <c r="G96" s="259"/>
      <c r="H96" s="259"/>
      <c r="I96" s="259"/>
      <c r="J96" s="259"/>
      <c r="K96" s="259"/>
      <c r="L96" s="259"/>
      <c r="M96" s="259"/>
      <c r="N96" s="259"/>
      <c r="O96" s="259"/>
      <c r="P96" s="345">
        <f t="shared" si="19"/>
        <v>0</v>
      </c>
      <c r="Q96" s="257"/>
      <c r="R96" s="249"/>
      <c r="S96" s="249"/>
      <c r="T96" s="249"/>
      <c r="U96" s="249"/>
      <c r="V96" s="249"/>
      <c r="W96" s="249"/>
      <c r="X96" s="249"/>
      <c r="Y96" s="249"/>
      <c r="Z96" s="249"/>
    </row>
    <row r="97" spans="1:26" ht="12.75" customHeight="1">
      <c r="A97" s="249"/>
      <c r="B97" s="255"/>
      <c r="C97" s="272" t="str">
        <f>'R1'!B51</f>
        <v>Hiring and dismissal cost</v>
      </c>
      <c r="D97" s="259">
        <f>'W1'!C51</f>
        <v>0</v>
      </c>
      <c r="E97" s="259">
        <f>'W1'!D51</f>
        <v>0</v>
      </c>
      <c r="F97" s="259">
        <f>'W1'!E51</f>
        <v>0</v>
      </c>
      <c r="G97" s="259">
        <f>'W1'!F51</f>
        <v>0</v>
      </c>
      <c r="H97" s="259">
        <f>'W1'!G51</f>
        <v>0</v>
      </c>
      <c r="I97" s="259">
        <f>'W1'!H51</f>
        <v>0</v>
      </c>
      <c r="J97" s="259">
        <f>'W1'!I51</f>
        <v>0</v>
      </c>
      <c r="K97" s="259">
        <f>'W1'!J51</f>
        <v>0</v>
      </c>
      <c r="L97" s="259">
        <f>'W1'!K51</f>
        <v>0</v>
      </c>
      <c r="M97" s="259">
        <f>'W1'!L51</f>
        <v>0</v>
      </c>
      <c r="N97" s="259">
        <f>'W1'!M51</f>
        <v>0</v>
      </c>
      <c r="O97" s="259">
        <f>'W1'!N51</f>
        <v>0</v>
      </c>
      <c r="P97" s="345">
        <f t="shared" si="19"/>
        <v>0</v>
      </c>
      <c r="Q97" s="257"/>
      <c r="R97" s="249"/>
      <c r="S97" s="249"/>
      <c r="T97" s="249"/>
      <c r="U97" s="249"/>
      <c r="V97" s="249"/>
      <c r="W97" s="249"/>
      <c r="X97" s="249"/>
      <c r="Y97" s="249"/>
      <c r="Z97" s="249"/>
    </row>
    <row r="98" spans="1:26" ht="12.75" customHeight="1">
      <c r="A98" s="249"/>
      <c r="B98" s="255"/>
      <c r="C98" s="272" t="str">
        <f>'R1'!B53</f>
        <v>Worker wages</v>
      </c>
      <c r="D98" s="259">
        <f>'W1'!C53</f>
        <v>9800</v>
      </c>
      <c r="E98" s="259">
        <f>'W1'!D53</f>
        <v>9604.0000000000018</v>
      </c>
      <c r="F98" s="259">
        <f>'W1'!E53</f>
        <v>9411.92</v>
      </c>
      <c r="G98" s="259">
        <f>'W1'!F53</f>
        <v>9223.6816000000017</v>
      </c>
      <c r="H98" s="259">
        <f>'W1'!G53</f>
        <v>9039.2079680000006</v>
      </c>
      <c r="I98" s="259">
        <f>'W1'!H53</f>
        <v>8858.4238086400019</v>
      </c>
      <c r="J98" s="259">
        <f>'W1'!I53</f>
        <v>8681.2553324672008</v>
      </c>
      <c r="K98" s="259">
        <f>'W1'!J53</f>
        <v>8507.6302258178566</v>
      </c>
      <c r="L98" s="259">
        <f>'W1'!K53</f>
        <v>8337.4776213014993</v>
      </c>
      <c r="M98" s="259">
        <f>'W1'!L53</f>
        <v>8170.728068875469</v>
      </c>
      <c r="N98" s="259">
        <f>'W1'!M53</f>
        <v>8007.31350749796</v>
      </c>
      <c r="O98" s="259">
        <f>'W1'!N53</f>
        <v>7847.1672373480005</v>
      </c>
      <c r="P98" s="345">
        <f t="shared" si="19"/>
        <v>105488.80536994799</v>
      </c>
      <c r="Q98" s="257"/>
      <c r="R98" s="249"/>
      <c r="S98" s="249"/>
      <c r="T98" s="249"/>
      <c r="U98" s="249"/>
      <c r="V98" s="249"/>
      <c r="W98" s="249"/>
      <c r="X98" s="249"/>
      <c r="Y98" s="249"/>
      <c r="Z98" s="249"/>
    </row>
    <row r="99" spans="1:26" ht="12.75" customHeight="1">
      <c r="A99" s="249"/>
      <c r="B99" s="255"/>
      <c r="C99" s="272" t="str">
        <f>'R1'!B54</f>
        <v>Sales and administrative wages</v>
      </c>
      <c r="D99" s="259">
        <f>'W1'!C54</f>
        <v>1960</v>
      </c>
      <c r="E99" s="259">
        <f>'W1'!D54</f>
        <v>1920.8000000000004</v>
      </c>
      <c r="F99" s="259">
        <f>'W1'!E54</f>
        <v>1882.384</v>
      </c>
      <c r="G99" s="259">
        <f>'W1'!F54</f>
        <v>1844.7363200000004</v>
      </c>
      <c r="H99" s="259">
        <f>'W1'!G54</f>
        <v>1807.8415936000001</v>
      </c>
      <c r="I99" s="259">
        <f>'W1'!H54</f>
        <v>1771.6847617280005</v>
      </c>
      <c r="J99" s="259">
        <f>'W1'!I54</f>
        <v>1736.2510664934402</v>
      </c>
      <c r="K99" s="259">
        <f>'W1'!J54</f>
        <v>1701.5260451635713</v>
      </c>
      <c r="L99" s="259">
        <f>'W1'!K54</f>
        <v>1667.4955242603</v>
      </c>
      <c r="M99" s="259">
        <f>'W1'!L54</f>
        <v>1634.1456137750938</v>
      </c>
      <c r="N99" s="259">
        <f>'W1'!M54</f>
        <v>1601.4627014995922</v>
      </c>
      <c r="O99" s="259">
        <f>'W1'!N54</f>
        <v>1569.4334474696002</v>
      </c>
      <c r="P99" s="345">
        <f t="shared" si="19"/>
        <v>21097.761073989601</v>
      </c>
      <c r="Q99" s="257"/>
      <c r="R99" s="249"/>
      <c r="S99" s="249"/>
      <c r="T99" s="249"/>
      <c r="U99" s="249"/>
      <c r="V99" s="249"/>
      <c r="W99" s="249"/>
      <c r="X99" s="249"/>
      <c r="Y99" s="249"/>
      <c r="Z99" s="249"/>
    </row>
    <row r="100" spans="1:26" ht="12.75" customHeight="1">
      <c r="A100" s="249"/>
      <c r="B100" s="255"/>
      <c r="C100" s="256"/>
      <c r="D100" s="259"/>
      <c r="E100" s="259"/>
      <c r="F100" s="259"/>
      <c r="G100" s="259"/>
      <c r="H100" s="259"/>
      <c r="I100" s="259"/>
      <c r="J100" s="259"/>
      <c r="K100" s="259"/>
      <c r="L100" s="259"/>
      <c r="M100" s="259"/>
      <c r="N100" s="259"/>
      <c r="O100" s="259"/>
      <c r="P100" s="345">
        <f t="shared" si="19"/>
        <v>0</v>
      </c>
      <c r="Q100" s="257"/>
      <c r="R100" s="249"/>
      <c r="S100" s="249"/>
      <c r="T100" s="249"/>
      <c r="U100" s="249"/>
      <c r="V100" s="249"/>
      <c r="W100" s="249"/>
      <c r="X100" s="249"/>
      <c r="Y100" s="249"/>
      <c r="Z100" s="249"/>
    </row>
    <row r="101" spans="1:26" ht="12.75" customHeight="1">
      <c r="A101" s="249"/>
      <c r="B101" s="255"/>
      <c r="C101" s="269" t="s">
        <v>175</v>
      </c>
      <c r="D101" s="259"/>
      <c r="E101" s="259"/>
      <c r="F101" s="259"/>
      <c r="G101" s="259"/>
      <c r="H101" s="259"/>
      <c r="I101" s="259"/>
      <c r="J101" s="259"/>
      <c r="K101" s="259"/>
      <c r="L101" s="259"/>
      <c r="M101" s="259"/>
      <c r="N101" s="259"/>
      <c r="O101" s="259"/>
      <c r="P101" s="345">
        <f t="shared" si="19"/>
        <v>0</v>
      </c>
      <c r="Q101" s="257"/>
      <c r="R101" s="249"/>
      <c r="S101" s="249"/>
      <c r="T101" s="249"/>
      <c r="U101" s="249"/>
      <c r="V101" s="249"/>
      <c r="W101" s="249"/>
      <c r="X101" s="249"/>
      <c r="Y101" s="249"/>
      <c r="Z101" s="249"/>
    </row>
    <row r="102" spans="1:26" ht="12.75" customHeight="1">
      <c r="A102" s="249"/>
      <c r="B102" s="255"/>
      <c r="C102" s="256" t="str">
        <f>'R1'!B36</f>
        <v>Training expense $</v>
      </c>
      <c r="D102" s="259">
        <f>'W1'!C36</f>
        <v>0</v>
      </c>
      <c r="E102" s="259">
        <f>'W1'!D36</f>
        <v>0</v>
      </c>
      <c r="F102" s="259">
        <f>'W1'!E36</f>
        <v>0</v>
      </c>
      <c r="G102" s="259">
        <f>'W1'!F36</f>
        <v>0</v>
      </c>
      <c r="H102" s="259">
        <f>'W1'!G36</f>
        <v>0</v>
      </c>
      <c r="I102" s="259">
        <f>'W1'!H36</f>
        <v>0</v>
      </c>
      <c r="J102" s="259">
        <f>'W1'!I36</f>
        <v>0</v>
      </c>
      <c r="K102" s="259">
        <f>'W1'!J36</f>
        <v>0</v>
      </c>
      <c r="L102" s="259">
        <f>'W1'!K36</f>
        <v>0</v>
      </c>
      <c r="M102" s="259">
        <f>'W1'!L36</f>
        <v>0</v>
      </c>
      <c r="N102" s="259">
        <f>'W1'!M36</f>
        <v>0</v>
      </c>
      <c r="O102" s="259">
        <f>'W1'!N36</f>
        <v>0</v>
      </c>
      <c r="P102" s="345">
        <f t="shared" si="19"/>
        <v>0</v>
      </c>
      <c r="Q102" s="257"/>
      <c r="R102" s="249"/>
      <c r="S102" s="249"/>
      <c r="T102" s="249"/>
      <c r="U102" s="249"/>
      <c r="V102" s="249"/>
      <c r="W102" s="249"/>
      <c r="X102" s="249"/>
      <c r="Y102" s="249"/>
      <c r="Z102" s="249"/>
    </row>
    <row r="103" spans="1:26" ht="12.75" customHeight="1">
      <c r="A103" s="249"/>
      <c r="B103" s="255"/>
      <c r="C103" s="256" t="str">
        <f>'R1'!B158</f>
        <v>Max. productivity in hourly production per worker</v>
      </c>
      <c r="D103" s="259">
        <f>'W1'!C158</f>
        <v>9.9</v>
      </c>
      <c r="E103" s="259">
        <f>'W1'!D158</f>
        <v>9.8010000000000002</v>
      </c>
      <c r="F103" s="259">
        <f>'W1'!E158</f>
        <v>9.7029899999999998</v>
      </c>
      <c r="G103" s="259">
        <f>'W1'!F158</f>
        <v>9.605960099999999</v>
      </c>
      <c r="H103" s="259">
        <f>'W1'!G158</f>
        <v>9.5099004989999987</v>
      </c>
      <c r="I103" s="259">
        <f>'W1'!H158</f>
        <v>9.414801494009998</v>
      </c>
      <c r="J103" s="259">
        <f>'W1'!I158</f>
        <v>9.3206534790698985</v>
      </c>
      <c r="K103" s="259">
        <f>'W1'!J158</f>
        <v>9.2274469442791993</v>
      </c>
      <c r="L103" s="259">
        <f>'W1'!K158</f>
        <v>9.1351724748364074</v>
      </c>
      <c r="M103" s="259">
        <f>'W1'!L158</f>
        <v>9.0438207500880434</v>
      </c>
      <c r="N103" s="259">
        <f>'W1'!M158</f>
        <v>8.9533825425871623</v>
      </c>
      <c r="O103" s="259">
        <f>'W1'!N158</f>
        <v>8.8638487171612912</v>
      </c>
      <c r="P103" s="345">
        <f t="shared" ref="P103:P104" si="20">AVERAGE(D103:O103)</f>
        <v>9.3732480834193321</v>
      </c>
      <c r="Q103" s="257"/>
      <c r="R103" s="249"/>
      <c r="S103" s="249"/>
      <c r="T103" s="249"/>
      <c r="U103" s="249"/>
      <c r="V103" s="249"/>
      <c r="W103" s="249"/>
      <c r="X103" s="249"/>
      <c r="Y103" s="249"/>
      <c r="Z103" s="249"/>
    </row>
    <row r="104" spans="1:26" ht="12.75" customHeight="1">
      <c r="A104" s="249"/>
      <c r="B104" s="255"/>
      <c r="C104" s="269" t="str">
        <f>'R1'!B161</f>
        <v>Capacity utilization %</v>
      </c>
      <c r="D104" s="315">
        <f>MIN(100,'W1'!C161)</f>
        <v>29.635261762086913</v>
      </c>
      <c r="E104" s="315">
        <f>MIN(100,'W1'!D161)</f>
        <v>6.7028088646697164</v>
      </c>
      <c r="F104" s="315">
        <f>MIN(100,'W1'!E161)</f>
        <v>30.436478261501364</v>
      </c>
      <c r="G104" s="315">
        <f>MIN(100,'W1'!F161)</f>
        <v>30.676344826796978</v>
      </c>
      <c r="H104" s="315">
        <f>MIN(100,'W1'!G161)</f>
        <v>13.486375817819695</v>
      </c>
      <c r="I104" s="315">
        <f>MIN(100,'W1'!H161)</f>
        <v>32.031757845517646</v>
      </c>
      <c r="J104" s="315">
        <f>MIN(100,'W1'!I161)</f>
        <v>30.472905111521968</v>
      </c>
      <c r="K104" s="315">
        <f>MIN(100,'W1'!J161)</f>
        <v>21.923037036149406</v>
      </c>
      <c r="L104" s="315">
        <f>MIN(100,'W1'!K161)</f>
        <v>20.770160894816357</v>
      </c>
      <c r="M104" s="315">
        <f>MIN(100,'W1'!L161)</f>
        <v>34.595607386846332</v>
      </c>
      <c r="N104" s="315">
        <f>MIN(100,'W1'!M161)</f>
        <v>53.194483682580994</v>
      </c>
      <c r="O104" s="315">
        <f>MIN(100,'W1'!N161)</f>
        <v>61.313266662819764</v>
      </c>
      <c r="P104" s="345">
        <f t="shared" si="20"/>
        <v>30.436540679427264</v>
      </c>
      <c r="Q104" s="257"/>
      <c r="R104" s="249"/>
      <c r="S104" s="249"/>
      <c r="T104" s="249"/>
      <c r="U104" s="249"/>
      <c r="V104" s="249"/>
      <c r="W104" s="249"/>
      <c r="X104" s="249"/>
      <c r="Y104" s="249"/>
      <c r="Z104" s="249"/>
    </row>
    <row r="105" spans="1:26" ht="12.75" customHeight="1">
      <c r="A105" s="249"/>
      <c r="B105" s="255"/>
      <c r="C105" s="249"/>
      <c r="D105" s="259"/>
      <c r="E105" s="259"/>
      <c r="F105" s="259"/>
      <c r="G105" s="259"/>
      <c r="H105" s="259"/>
      <c r="I105" s="259"/>
      <c r="J105" s="259"/>
      <c r="K105" s="259"/>
      <c r="L105" s="259"/>
      <c r="M105" s="259"/>
      <c r="N105" s="259"/>
      <c r="O105" s="259"/>
      <c r="P105" s="344"/>
      <c r="Q105" s="257"/>
      <c r="R105" s="249"/>
      <c r="S105" s="249"/>
      <c r="T105" s="249"/>
      <c r="U105" s="249"/>
      <c r="V105" s="249"/>
      <c r="W105" s="249"/>
      <c r="X105" s="249"/>
      <c r="Y105" s="249"/>
      <c r="Z105" s="249"/>
    </row>
    <row r="106" spans="1:26" ht="12.75" customHeight="1">
      <c r="A106" s="249"/>
      <c r="B106" s="255"/>
      <c r="C106" s="425" t="s">
        <v>176</v>
      </c>
      <c r="D106" s="311">
        <f>'W1'!C97</f>
        <v>3034</v>
      </c>
      <c r="E106" s="311">
        <f>'W1'!D97</f>
        <v>5061</v>
      </c>
      <c r="F106" s="311">
        <f>'W1'!E97</f>
        <v>5527.0200000000032</v>
      </c>
      <c r="G106" s="311">
        <f>'W1'!F97</f>
        <v>6032.0795999999973</v>
      </c>
      <c r="H106" s="311">
        <f>'W1'!G97</f>
        <v>16536.198008000007</v>
      </c>
      <c r="I106" s="311">
        <f>'W1'!H97</f>
        <v>511.39404784000288</v>
      </c>
      <c r="J106" s="311">
        <f>'W1'!I97</f>
        <v>0</v>
      </c>
      <c r="K106" s="311">
        <f>'W1'!J97</f>
        <v>0</v>
      </c>
      <c r="L106" s="311">
        <f>'W1'!K97</f>
        <v>0</v>
      </c>
      <c r="M106" s="311">
        <f>'W1'!L97</f>
        <v>0</v>
      </c>
      <c r="N106" s="311">
        <f>'W1'!M97</f>
        <v>0</v>
      </c>
      <c r="O106" s="311">
        <f>'W1'!N97</f>
        <v>0</v>
      </c>
      <c r="P106" s="345">
        <f t="shared" ref="P106" si="21">AVERAGE(D106:O106)</f>
        <v>3058.4743046533345</v>
      </c>
      <c r="Q106" s="257"/>
      <c r="R106" s="249"/>
      <c r="S106" s="249"/>
      <c r="T106" s="249"/>
      <c r="U106" s="249"/>
      <c r="V106" s="249"/>
      <c r="W106" s="249"/>
      <c r="X106" s="249"/>
      <c r="Y106" s="249"/>
      <c r="Z106" s="249"/>
    </row>
    <row r="107" spans="1:26" ht="18.75" customHeight="1">
      <c r="A107" s="249"/>
      <c r="B107" s="255"/>
      <c r="C107" s="267"/>
      <c r="D107" s="311"/>
      <c r="E107" s="311"/>
      <c r="F107" s="311"/>
      <c r="G107" s="311"/>
      <c r="H107" s="311"/>
      <c r="I107" s="311"/>
      <c r="J107" s="311"/>
      <c r="K107" s="311"/>
      <c r="L107" s="311"/>
      <c r="M107" s="311"/>
      <c r="N107" s="311"/>
      <c r="O107" s="311"/>
      <c r="P107" s="344"/>
      <c r="Q107" s="257"/>
      <c r="R107" s="249"/>
      <c r="S107" s="249"/>
      <c r="T107" s="249"/>
      <c r="U107" s="249"/>
      <c r="V107" s="249"/>
      <c r="W107" s="249"/>
      <c r="X107" s="249"/>
      <c r="Y107" s="249"/>
      <c r="Z107" s="249"/>
    </row>
    <row r="108" spans="1:26" ht="20.25" customHeight="1">
      <c r="A108" s="249"/>
      <c r="B108" s="255"/>
      <c r="C108" s="267" t="s">
        <v>177</v>
      </c>
      <c r="D108" s="311" t="s">
        <v>90</v>
      </c>
      <c r="E108" s="311" t="s">
        <v>91</v>
      </c>
      <c r="F108" s="311" t="s">
        <v>92</v>
      </c>
      <c r="G108" s="311" t="s">
        <v>93</v>
      </c>
      <c r="H108" s="311" t="s">
        <v>94</v>
      </c>
      <c r="I108" s="311" t="s">
        <v>95</v>
      </c>
      <c r="J108" s="311" t="s">
        <v>96</v>
      </c>
      <c r="K108" s="311" t="s">
        <v>97</v>
      </c>
      <c r="L108" s="311" t="s">
        <v>98</v>
      </c>
      <c r="M108" s="311" t="s">
        <v>99</v>
      </c>
      <c r="N108" s="311" t="s">
        <v>100</v>
      </c>
      <c r="O108" s="311" t="s">
        <v>101</v>
      </c>
      <c r="P108" s="333" t="s">
        <v>373</v>
      </c>
      <c r="Q108" s="257"/>
      <c r="R108" s="249"/>
      <c r="S108" s="249"/>
      <c r="T108" s="249"/>
      <c r="U108" s="249"/>
      <c r="V108" s="249"/>
      <c r="W108" s="249"/>
      <c r="X108" s="249"/>
      <c r="Y108" s="249"/>
      <c r="Z108" s="249"/>
    </row>
    <row r="109" spans="1:26" ht="12.75" customHeight="1">
      <c r="A109" s="249"/>
      <c r="B109" s="255"/>
      <c r="C109" s="269" t="s">
        <v>178</v>
      </c>
      <c r="D109" s="311"/>
      <c r="E109" s="311"/>
      <c r="F109" s="311"/>
      <c r="G109" s="311"/>
      <c r="H109" s="311"/>
      <c r="I109" s="311"/>
      <c r="J109" s="311"/>
      <c r="K109" s="311"/>
      <c r="L109" s="311"/>
      <c r="M109" s="311"/>
      <c r="N109" s="311"/>
      <c r="O109" s="311"/>
      <c r="P109" s="342"/>
      <c r="Q109" s="257"/>
      <c r="R109" s="249"/>
      <c r="S109" s="249"/>
      <c r="T109" s="249"/>
      <c r="U109" s="249"/>
      <c r="V109" s="249"/>
      <c r="W109" s="249"/>
      <c r="X109" s="249"/>
      <c r="Y109" s="249"/>
      <c r="Z109" s="249"/>
    </row>
    <row r="110" spans="1:26" ht="12.75" customHeight="1">
      <c r="A110" s="249"/>
      <c r="B110" s="255"/>
      <c r="C110" s="256" t="str">
        <f>'R1'!B106</f>
        <v>Carbon footprint metric tons of CO2</v>
      </c>
      <c r="D110" s="311">
        <f>'W1'!C106</f>
        <v>48</v>
      </c>
      <c r="E110" s="311">
        <f>'W1'!D106</f>
        <v>49</v>
      </c>
      <c r="F110" s="311">
        <f>'W1'!E106</f>
        <v>50</v>
      </c>
      <c r="G110" s="311">
        <f>'W1'!F106</f>
        <v>51</v>
      </c>
      <c r="H110" s="311">
        <f>'W1'!G106</f>
        <v>72</v>
      </c>
      <c r="I110" s="311">
        <f>'W1'!H106</f>
        <v>37</v>
      </c>
      <c r="J110" s="311">
        <f>'W1'!I106</f>
        <v>19</v>
      </c>
      <c r="K110" s="311">
        <f>'W1'!J106</f>
        <v>10</v>
      </c>
      <c r="L110" s="311">
        <f>'W1'!K106</f>
        <v>10</v>
      </c>
      <c r="M110" s="311">
        <f>'W1'!L106</f>
        <v>10</v>
      </c>
      <c r="N110" s="311">
        <f>'W1'!M106</f>
        <v>10</v>
      </c>
      <c r="O110" s="311">
        <f>'W1'!N106</f>
        <v>10</v>
      </c>
      <c r="P110" s="345">
        <f>SUM(D110:O110)</f>
        <v>376</v>
      </c>
      <c r="Q110" s="257"/>
      <c r="R110" s="249"/>
      <c r="S110" s="249"/>
      <c r="T110" s="249"/>
      <c r="U110" s="249"/>
      <c r="V110" s="249"/>
      <c r="W110" s="249"/>
      <c r="X110" s="249"/>
      <c r="Y110" s="249"/>
      <c r="Z110" s="249"/>
    </row>
    <row r="111" spans="1:26" ht="12.75" customHeight="1">
      <c r="A111" s="249"/>
      <c r="B111" s="255"/>
      <c r="C111" s="256" t="str">
        <f>'R1'!B108</f>
        <v>Average physical inventory</v>
      </c>
      <c r="D111" s="311">
        <f>'W1'!C108</f>
        <v>10000</v>
      </c>
      <c r="E111" s="311">
        <f>'W1'!D108</f>
        <v>8100</v>
      </c>
      <c r="F111" s="311">
        <f>'W1'!E108</f>
        <v>6250</v>
      </c>
      <c r="G111" s="311">
        <f>'W1'!F108</f>
        <v>6300</v>
      </c>
      <c r="H111" s="311">
        <f>'W1'!G108</f>
        <v>6250</v>
      </c>
      <c r="I111" s="311">
        <f>'W1'!H108</f>
        <v>4450</v>
      </c>
      <c r="J111" s="311">
        <f>'W1'!I108</f>
        <v>1800</v>
      </c>
      <c r="K111" s="311">
        <f>'W1'!J108</f>
        <v>450</v>
      </c>
      <c r="L111" s="311">
        <f>'W1'!K108</f>
        <v>0</v>
      </c>
      <c r="M111" s="311">
        <f>'W1'!L108</f>
        <v>0</v>
      </c>
      <c r="N111" s="311">
        <f>'W1'!M108</f>
        <v>0</v>
      </c>
      <c r="O111" s="311">
        <f>'W1'!N108</f>
        <v>0</v>
      </c>
      <c r="P111" s="345">
        <f t="shared" ref="P111:P112" si="22">AVERAGE(D111:O111)</f>
        <v>3633.3333333333335</v>
      </c>
      <c r="Q111" s="257"/>
      <c r="R111" s="249"/>
      <c r="S111" s="249"/>
      <c r="T111" s="249"/>
      <c r="U111" s="249"/>
      <c r="V111" s="249"/>
      <c r="W111" s="249"/>
      <c r="X111" s="249"/>
      <c r="Y111" s="249"/>
      <c r="Z111" s="249"/>
    </row>
    <row r="112" spans="1:26" ht="12.75" customHeight="1">
      <c r="A112" s="249"/>
      <c r="B112" s="255"/>
      <c r="C112" s="269" t="str">
        <f>'R1'!B153</f>
        <v>Environmental index</v>
      </c>
      <c r="D112" s="259">
        <f>'W1'!C153</f>
        <v>101.25</v>
      </c>
      <c r="E112" s="259">
        <f>'W1'!D153</f>
        <v>101.22448979591837</v>
      </c>
      <c r="F112" s="259">
        <f>'W1'!E153</f>
        <v>101.2</v>
      </c>
      <c r="G112" s="259">
        <f>'W1'!F153</f>
        <v>101.17647058823529</v>
      </c>
      <c r="H112" s="259">
        <f>'W1'!G153</f>
        <v>100.83333333333333</v>
      </c>
      <c r="I112" s="259">
        <f>'W1'!H153</f>
        <v>101.62162162162163</v>
      </c>
      <c r="J112" s="259">
        <f>'W1'!I153</f>
        <v>103.15789473684211</v>
      </c>
      <c r="K112" s="259">
        <f>'W1'!J153</f>
        <v>106</v>
      </c>
      <c r="L112" s="259">
        <f>'W1'!K153</f>
        <v>106</v>
      </c>
      <c r="M112" s="259">
        <f>'W1'!L153</f>
        <v>106</v>
      </c>
      <c r="N112" s="259">
        <f>'W1'!M153</f>
        <v>106</v>
      </c>
      <c r="O112" s="259">
        <f>'W1'!N153</f>
        <v>106</v>
      </c>
      <c r="P112" s="345">
        <f t="shared" si="22"/>
        <v>103.37198417299589</v>
      </c>
      <c r="Q112" s="257"/>
      <c r="R112" s="249"/>
      <c r="S112" s="249"/>
      <c r="T112" s="249"/>
      <c r="U112" s="249"/>
      <c r="V112" s="249"/>
      <c r="W112" s="249"/>
      <c r="X112" s="249"/>
      <c r="Y112" s="249"/>
      <c r="Z112" s="249"/>
    </row>
    <row r="113" spans="1:26" ht="12.75" customHeight="1">
      <c r="A113" s="249"/>
      <c r="B113" s="255"/>
      <c r="C113" s="267"/>
      <c r="D113" s="259"/>
      <c r="E113" s="259"/>
      <c r="F113" s="259"/>
      <c r="G113" s="259"/>
      <c r="H113" s="259"/>
      <c r="I113" s="259"/>
      <c r="J113" s="259"/>
      <c r="K113" s="259"/>
      <c r="L113" s="259"/>
      <c r="M113" s="259"/>
      <c r="N113" s="259"/>
      <c r="O113" s="259"/>
      <c r="P113" s="344"/>
      <c r="Q113" s="257"/>
      <c r="R113" s="249"/>
      <c r="S113" s="249"/>
      <c r="T113" s="249"/>
      <c r="U113" s="249"/>
      <c r="V113" s="249"/>
      <c r="W113" s="249"/>
      <c r="X113" s="249"/>
      <c r="Y113" s="249"/>
      <c r="Z113" s="249"/>
    </row>
    <row r="114" spans="1:26" ht="12.75" customHeight="1">
      <c r="A114" s="249"/>
      <c r="B114" s="255"/>
      <c r="C114" s="422" t="s">
        <v>182</v>
      </c>
      <c r="D114" s="259" t="s">
        <v>90</v>
      </c>
      <c r="E114" s="259" t="s">
        <v>91</v>
      </c>
      <c r="F114" s="259" t="s">
        <v>92</v>
      </c>
      <c r="G114" s="259" t="s">
        <v>93</v>
      </c>
      <c r="H114" s="259" t="s">
        <v>94</v>
      </c>
      <c r="I114" s="259" t="s">
        <v>95</v>
      </c>
      <c r="J114" s="259" t="s">
        <v>96</v>
      </c>
      <c r="K114" s="259" t="s">
        <v>97</v>
      </c>
      <c r="L114" s="259" t="s">
        <v>98</v>
      </c>
      <c r="M114" s="259" t="s">
        <v>99</v>
      </c>
      <c r="N114" s="259" t="s">
        <v>100</v>
      </c>
      <c r="O114" s="259" t="s">
        <v>101</v>
      </c>
      <c r="P114" s="333" t="s">
        <v>373</v>
      </c>
      <c r="Q114" s="257"/>
      <c r="R114" s="249"/>
      <c r="S114" s="249"/>
      <c r="T114" s="249"/>
      <c r="U114" s="249"/>
      <c r="V114" s="249"/>
      <c r="W114" s="249"/>
      <c r="X114" s="249"/>
      <c r="Y114" s="249"/>
      <c r="Z114" s="249"/>
    </row>
    <row r="115" spans="1:26" ht="12.75" customHeight="1">
      <c r="A115" s="249"/>
      <c r="B115" s="255"/>
      <c r="C115" s="426" t="str">
        <f>'W1'!B59</f>
        <v>Backordering costs and shortage penalties</v>
      </c>
      <c r="D115" s="311">
        <f>'W1'!C59</f>
        <v>0</v>
      </c>
      <c r="E115" s="311">
        <f>'W1'!D59</f>
        <v>0</v>
      </c>
      <c r="F115" s="311">
        <f>'W1'!E59</f>
        <v>0</v>
      </c>
      <c r="G115" s="311">
        <f>'W1'!F59</f>
        <v>0</v>
      </c>
      <c r="H115" s="311">
        <f>'W1'!G59</f>
        <v>0</v>
      </c>
      <c r="I115" s="311">
        <f>'W1'!H59</f>
        <v>0</v>
      </c>
      <c r="J115" s="311">
        <f>'W1'!I59</f>
        <v>0</v>
      </c>
      <c r="K115" s="311">
        <f>'W1'!J59</f>
        <v>0</v>
      </c>
      <c r="L115" s="311">
        <f>'W1'!K59</f>
        <v>0</v>
      </c>
      <c r="M115" s="311">
        <f>'W1'!L59</f>
        <v>0</v>
      </c>
      <c r="N115" s="311">
        <f>'W1'!M59</f>
        <v>0</v>
      </c>
      <c r="O115" s="311">
        <f>'W1'!N59</f>
        <v>0</v>
      </c>
      <c r="P115" s="345">
        <f t="shared" ref="P115:P117" si="23">SUM(D115:O115)</f>
        <v>0</v>
      </c>
      <c r="Q115" s="257"/>
      <c r="R115" s="249"/>
      <c r="S115" s="249"/>
      <c r="T115" s="249"/>
      <c r="U115" s="249"/>
      <c r="V115" s="249"/>
      <c r="W115" s="249"/>
      <c r="X115" s="249"/>
      <c r="Y115" s="249"/>
      <c r="Z115" s="249"/>
    </row>
    <row r="116" spans="1:26" ht="12.75" customHeight="1">
      <c r="A116" s="249"/>
      <c r="B116" s="255"/>
      <c r="C116" s="256" t="s">
        <v>184</v>
      </c>
      <c r="D116" s="311">
        <f>'W1'!C60</f>
        <v>22000</v>
      </c>
      <c r="E116" s="311">
        <f>'W1'!D60</f>
        <v>14400</v>
      </c>
      <c r="F116" s="311">
        <f>'W1'!E60</f>
        <v>14600</v>
      </c>
      <c r="G116" s="311">
        <f>'W1'!F60</f>
        <v>14600</v>
      </c>
      <c r="H116" s="311">
        <f>'W1'!G60</f>
        <v>14400</v>
      </c>
      <c r="I116" s="311">
        <f>'W1'!H60</f>
        <v>7400</v>
      </c>
      <c r="J116" s="311">
        <f>'W1'!I60</f>
        <v>3800</v>
      </c>
      <c r="K116" s="311">
        <f>'W1'!J60</f>
        <v>2000</v>
      </c>
      <c r="L116" s="311">
        <f>'W1'!K60</f>
        <v>2000</v>
      </c>
      <c r="M116" s="311">
        <f>'W1'!L60</f>
        <v>2000</v>
      </c>
      <c r="N116" s="311">
        <f>'W1'!M60</f>
        <v>2000</v>
      </c>
      <c r="O116" s="311">
        <f>'W1'!N60</f>
        <v>2000</v>
      </c>
      <c r="P116" s="345">
        <f t="shared" si="23"/>
        <v>101200</v>
      </c>
      <c r="Q116" s="257"/>
      <c r="R116" s="249"/>
      <c r="S116" s="249"/>
      <c r="T116" s="249"/>
      <c r="U116" s="249"/>
      <c r="V116" s="249"/>
      <c r="W116" s="249"/>
      <c r="X116" s="249"/>
      <c r="Y116" s="249"/>
      <c r="Z116" s="249"/>
    </row>
    <row r="117" spans="1:26" ht="12.75" customHeight="1">
      <c r="A117" s="249"/>
      <c r="B117" s="255"/>
      <c r="C117" s="256" t="str">
        <f>'R1'!B77</f>
        <v>Freight cost (fixed plus variable)</v>
      </c>
      <c r="D117" s="311">
        <f>'W1'!C77</f>
        <v>19000</v>
      </c>
      <c r="E117" s="311">
        <f>'W1'!D77</f>
        <v>19000</v>
      </c>
      <c r="F117" s="311">
        <f>'W1'!E77</f>
        <v>19000</v>
      </c>
      <c r="G117" s="311">
        <f>'W1'!F77</f>
        <v>19000</v>
      </c>
      <c r="H117" s="311">
        <f>'W1'!G77</f>
        <v>19000</v>
      </c>
      <c r="I117" s="311">
        <f>'W1'!H77</f>
        <v>19000</v>
      </c>
      <c r="J117" s="311">
        <f>'W1'!I77</f>
        <v>18000</v>
      </c>
      <c r="K117" s="311">
        <f>'W1'!J77</f>
        <v>18000</v>
      </c>
      <c r="L117" s="311">
        <f>'W1'!K77</f>
        <v>18000</v>
      </c>
      <c r="M117" s="311">
        <f>'W1'!L77</f>
        <v>18000</v>
      </c>
      <c r="N117" s="311">
        <f>'W1'!M77</f>
        <v>18000</v>
      </c>
      <c r="O117" s="311">
        <f>'W1'!N77</f>
        <v>18000</v>
      </c>
      <c r="P117" s="345">
        <f t="shared" si="23"/>
        <v>222000</v>
      </c>
      <c r="Q117" s="257"/>
      <c r="R117" s="249"/>
      <c r="S117" s="249"/>
      <c r="T117" s="249"/>
      <c r="U117" s="249"/>
      <c r="V117" s="249"/>
      <c r="W117" s="249"/>
      <c r="X117" s="249"/>
      <c r="Y117" s="249"/>
      <c r="Z117" s="249"/>
    </row>
    <row r="118" spans="1:26" ht="12.75" customHeight="1">
      <c r="A118" s="249"/>
      <c r="B118" s="255"/>
      <c r="C118" s="427" t="str">
        <f>'R1'!B114</f>
        <v>Inventory turnover</v>
      </c>
      <c r="D118" s="259">
        <f>'W1'!C114</f>
        <v>0.46913580246913578</v>
      </c>
      <c r="E118" s="259">
        <f>'W1'!D114</f>
        <v>0.91764705882352937</v>
      </c>
      <c r="F118" s="259">
        <f>'W1'!E114</f>
        <v>1.7391304347826086</v>
      </c>
      <c r="G118" s="259">
        <f>'W1'!F114</f>
        <v>1.8222222222222222</v>
      </c>
      <c r="H118" s="259">
        <f>'W1'!G114</f>
        <v>5.6363636363636367</v>
      </c>
      <c r="I118" s="259" t="e">
        <f>'W1'!H114</f>
        <v>#DIV/0!</v>
      </c>
      <c r="J118" s="259" t="e">
        <f>'W1'!I114</f>
        <v>#DIV/0!</v>
      </c>
      <c r="K118" s="259" t="e">
        <f>'W1'!J114</f>
        <v>#DIV/0!</v>
      </c>
      <c r="L118" s="259" t="e">
        <f>'W1'!K114</f>
        <v>#DIV/0!</v>
      </c>
      <c r="M118" s="259" t="e">
        <f>'W1'!L114</f>
        <v>#DIV/0!</v>
      </c>
      <c r="N118" s="259" t="e">
        <f>'W1'!M114</f>
        <v>#DIV/0!</v>
      </c>
      <c r="O118" s="259" t="e">
        <f>'W1'!N114</f>
        <v>#DIV/0!</v>
      </c>
      <c r="P118" s="340">
        <f>'W1'!O114</f>
        <v>23.630769230769232</v>
      </c>
      <c r="Q118" s="257"/>
      <c r="R118" s="249"/>
      <c r="S118" s="249"/>
      <c r="T118" s="249"/>
      <c r="U118" s="249"/>
      <c r="V118" s="249"/>
      <c r="W118" s="249"/>
      <c r="X118" s="249"/>
      <c r="Y118" s="249"/>
      <c r="Z118" s="249"/>
    </row>
    <row r="119" spans="1:26" ht="21" customHeight="1">
      <c r="A119" s="249"/>
      <c r="B119" s="255"/>
      <c r="C119" s="422" t="str">
        <f>'R1'!B172</f>
        <v>Inventory service level % (Fill Rate)</v>
      </c>
      <c r="D119" s="311">
        <f>MAX(0,MIN(100,'W1'!C172))</f>
        <v>100</v>
      </c>
      <c r="E119" s="311">
        <f>MAX(0,MIN(100,'W1'!D172))</f>
        <v>100</v>
      </c>
      <c r="F119" s="311">
        <f>MAX(0,MIN(100,'W1'!E172))</f>
        <v>100</v>
      </c>
      <c r="G119" s="311">
        <f>MAX(0,MIN(100,'W1'!F172))</f>
        <v>100</v>
      </c>
      <c r="H119" s="311">
        <f>MAX(0,MIN(100,'W1'!G172))</f>
        <v>95.406360424028264</v>
      </c>
      <c r="I119" s="311">
        <f>MAX(0,MIN(100,'W1'!H172))</f>
        <v>87.096774193548384</v>
      </c>
      <c r="J119" s="311">
        <f>MAX(0,MIN(100,'W1'!I172))</f>
        <v>73.031026252983295</v>
      </c>
      <c r="K119" s="311">
        <f>MAX(0,MIN(100,'W1'!J172))</f>
        <v>53.87323943661972</v>
      </c>
      <c r="L119" s="311">
        <f>MAX(0,MIN(100,'W1'!K172))</f>
        <v>39.895697522816164</v>
      </c>
      <c r="M119" s="311">
        <f>MAX(0,MIN(100,'W1'!L172))</f>
        <v>30.417495029821072</v>
      </c>
      <c r="N119" s="311">
        <f>MAX(0,MIN(100,'W1'!M172))</f>
        <v>24.055791601465987</v>
      </c>
      <c r="O119" s="311">
        <f>MAX(0,MIN(100,'W1'!N172))</f>
        <v>19.894857749770775</v>
      </c>
      <c r="P119" s="345">
        <f>AVERAGE(D119:O119)</f>
        <v>68.639270184254471</v>
      </c>
      <c r="Q119" s="257"/>
      <c r="R119" s="249"/>
      <c r="S119" s="249"/>
      <c r="T119" s="249"/>
      <c r="U119" s="249"/>
      <c r="V119" s="249"/>
      <c r="W119" s="249"/>
      <c r="X119" s="249"/>
      <c r="Y119" s="249"/>
      <c r="Z119" s="249"/>
    </row>
    <row r="120" spans="1:26" ht="12.75" customHeight="1" thickBot="1">
      <c r="A120" s="249"/>
      <c r="B120" s="263"/>
      <c r="C120" s="264"/>
      <c r="D120" s="264"/>
      <c r="E120" s="264"/>
      <c r="F120" s="264"/>
      <c r="G120" s="264"/>
      <c r="H120" s="264"/>
      <c r="I120" s="264"/>
      <c r="J120" s="264"/>
      <c r="K120" s="264"/>
      <c r="L120" s="264"/>
      <c r="M120" s="264"/>
      <c r="N120" s="264"/>
      <c r="O120" s="264"/>
      <c r="P120" s="270"/>
      <c r="Q120" s="265"/>
      <c r="R120" s="249"/>
      <c r="S120" s="249"/>
      <c r="T120" s="249"/>
      <c r="U120" s="249"/>
      <c r="V120" s="249"/>
      <c r="W120" s="249"/>
      <c r="X120" s="249"/>
      <c r="Y120" s="249"/>
      <c r="Z120" s="249"/>
    </row>
    <row r="121" spans="1:26" ht="12.75" customHeight="1">
      <c r="A121" s="249"/>
      <c r="B121" s="738" t="s">
        <v>369</v>
      </c>
      <c r="C121" s="738"/>
      <c r="D121" s="249"/>
      <c r="E121" s="249"/>
      <c r="F121" s="249"/>
      <c r="G121" s="249"/>
      <c r="H121" s="249"/>
      <c r="I121" s="249"/>
      <c r="J121" s="249"/>
      <c r="K121" s="249"/>
      <c r="L121" s="249"/>
      <c r="M121" s="249"/>
      <c r="N121" s="249"/>
      <c r="O121" s="249"/>
      <c r="P121" s="268"/>
      <c r="Q121" s="249"/>
      <c r="R121" s="249"/>
      <c r="S121" s="249"/>
      <c r="T121" s="249"/>
      <c r="U121" s="249"/>
      <c r="V121" s="249"/>
      <c r="W121" s="249"/>
      <c r="X121" s="249"/>
      <c r="Y121" s="249"/>
      <c r="Z121" s="249"/>
    </row>
    <row r="122" spans="1:26" ht="42.75" customHeight="1">
      <c r="A122" s="249"/>
      <c r="B122" s="33"/>
      <c r="C122" s="331" t="s">
        <v>349</v>
      </c>
      <c r="D122" s="739"/>
      <c r="E122" s="739"/>
      <c r="F122" s="739"/>
      <c r="G122" s="739"/>
      <c r="H122" s="739"/>
      <c r="I122" s="739"/>
      <c r="J122" s="739"/>
      <c r="K122" s="739"/>
      <c r="L122" s="739"/>
      <c r="M122" s="739"/>
      <c r="N122" s="739"/>
      <c r="O122" s="739"/>
      <c r="P122" s="739"/>
      <c r="Q122" s="249"/>
      <c r="R122" s="249"/>
      <c r="S122" s="249"/>
      <c r="T122" s="249"/>
      <c r="U122" s="249"/>
      <c r="V122" s="249"/>
      <c r="W122" s="249"/>
      <c r="X122" s="249"/>
      <c r="Y122" s="249"/>
      <c r="Z122" s="249"/>
    </row>
    <row r="123" spans="1:26" ht="12.75" customHeight="1">
      <c r="A123" s="249"/>
      <c r="B123" s="249"/>
      <c r="C123" s="296" t="str">
        <f>inputs!Q2</f>
        <v>RESULTS</v>
      </c>
      <c r="D123" s="296"/>
      <c r="E123" s="296"/>
      <c r="F123" s="296"/>
      <c r="G123" s="296"/>
      <c r="H123" s="296"/>
      <c r="I123" s="249"/>
      <c r="J123" s="249"/>
      <c r="K123" s="249"/>
      <c r="L123" s="249"/>
      <c r="M123" s="249"/>
      <c r="N123" s="249"/>
      <c r="O123" s="249"/>
      <c r="P123" s="268"/>
      <c r="Q123" s="249"/>
      <c r="R123" s="249"/>
      <c r="S123" s="249"/>
      <c r="T123" s="249"/>
      <c r="U123" s="249"/>
      <c r="V123" s="249"/>
      <c r="W123" s="249"/>
      <c r="X123" s="249"/>
      <c r="Y123" s="249"/>
      <c r="Z123" s="249"/>
    </row>
    <row r="124" spans="1:26" ht="12.75" customHeight="1">
      <c r="A124" s="249"/>
      <c r="B124" s="249"/>
      <c r="C124" s="296" t="str">
        <f>inputs!Q3</f>
        <v>Actual order placed</v>
      </c>
      <c r="D124" s="296" t="str">
        <f>inputs!R3</f>
        <v>Orders due</v>
      </c>
      <c r="E124" s="296" t="str">
        <f>inputs!S3</f>
        <v>Available inventory</v>
      </c>
      <c r="F124" s="296" t="str">
        <f>inputs!T3</f>
        <v>Actual sales (units)</v>
      </c>
      <c r="G124" s="296" t="str">
        <f>inputs!U3</f>
        <v>Market share %</v>
      </c>
      <c r="H124" s="296" t="str">
        <f>inputs!V3</f>
        <v>Shortage (units)</v>
      </c>
      <c r="I124" s="249"/>
      <c r="J124" s="249"/>
      <c r="K124" s="249"/>
      <c r="L124" s="249"/>
      <c r="M124" s="249"/>
      <c r="N124" s="249"/>
      <c r="O124" s="249"/>
      <c r="P124" s="268"/>
      <c r="Q124" s="249"/>
      <c r="R124" s="249"/>
      <c r="S124" s="249"/>
      <c r="T124" s="249"/>
      <c r="U124" s="249"/>
      <c r="V124" s="249"/>
      <c r="W124" s="249"/>
      <c r="X124" s="249"/>
      <c r="Y124" s="249"/>
      <c r="Z124" s="249"/>
    </row>
    <row r="125" spans="1:26" ht="12.75" customHeight="1">
      <c r="A125" s="249"/>
      <c r="B125" s="249">
        <v>1</v>
      </c>
      <c r="C125" s="296">
        <f>inputs!Q31</f>
        <v>4000</v>
      </c>
      <c r="D125" s="296">
        <f>inputs!R31</f>
        <v>3800</v>
      </c>
      <c r="E125" s="296">
        <f>inputs!S31</f>
        <v>10000</v>
      </c>
      <c r="F125" s="296">
        <f>inputs!T31</f>
        <v>3800</v>
      </c>
      <c r="G125" s="303">
        <f>inputs!U31</f>
        <v>0.48717948717948717</v>
      </c>
      <c r="H125" s="296">
        <f>inputs!V31</f>
        <v>0</v>
      </c>
      <c r="I125" s="249"/>
      <c r="J125" s="249"/>
      <c r="K125" s="249"/>
      <c r="L125" s="249"/>
      <c r="M125" s="249"/>
      <c r="N125" s="249"/>
      <c r="O125" s="249"/>
      <c r="P125" s="268"/>
      <c r="Q125" s="249"/>
      <c r="R125" s="249"/>
      <c r="S125" s="249"/>
      <c r="T125" s="249"/>
      <c r="U125" s="249"/>
      <c r="V125" s="249"/>
      <c r="W125" s="249"/>
      <c r="X125" s="249"/>
      <c r="Y125" s="249"/>
      <c r="Z125" s="249"/>
    </row>
    <row r="126" spans="1:26" ht="12.75" customHeight="1">
      <c r="A126" s="249"/>
      <c r="B126" s="249">
        <v>2</v>
      </c>
      <c r="C126" s="296">
        <f>inputs!Q32</f>
        <v>4000</v>
      </c>
      <c r="D126" s="296">
        <f>inputs!R32</f>
        <v>3900</v>
      </c>
      <c r="E126" s="296">
        <f>inputs!S32</f>
        <v>6200</v>
      </c>
      <c r="F126" s="296">
        <f>inputs!T32</f>
        <v>3900</v>
      </c>
      <c r="G126" s="303">
        <f>inputs!U32</f>
        <v>0.49367088607594939</v>
      </c>
      <c r="H126" s="296">
        <f>inputs!V32</f>
        <v>0</v>
      </c>
      <c r="I126" s="249"/>
      <c r="J126" s="249"/>
      <c r="K126" s="249"/>
      <c r="L126" s="249"/>
      <c r="M126" s="249"/>
      <c r="N126" s="249"/>
      <c r="O126" s="249"/>
      <c r="P126" s="268"/>
      <c r="Q126" s="249"/>
      <c r="R126" s="249"/>
      <c r="S126" s="249"/>
      <c r="T126" s="249"/>
      <c r="U126" s="249"/>
      <c r="V126" s="249"/>
      <c r="W126" s="249"/>
      <c r="X126" s="249"/>
      <c r="Y126" s="249"/>
      <c r="Z126" s="249"/>
    </row>
    <row r="127" spans="1:26" ht="12.75" customHeight="1">
      <c r="A127" s="249"/>
      <c r="B127" s="249">
        <v>3</v>
      </c>
      <c r="C127" s="296">
        <f>inputs!Q33</f>
        <v>4000</v>
      </c>
      <c r="D127" s="296">
        <f>inputs!R33</f>
        <v>4000</v>
      </c>
      <c r="E127" s="296">
        <f>inputs!S33</f>
        <v>6300</v>
      </c>
      <c r="F127" s="296">
        <f>inputs!T33</f>
        <v>4000</v>
      </c>
      <c r="G127" s="303">
        <f>inputs!U33</f>
        <v>0.5</v>
      </c>
      <c r="H127" s="296">
        <f>inputs!V33</f>
        <v>0</v>
      </c>
      <c r="I127" s="249"/>
      <c r="J127" s="249"/>
      <c r="K127" s="249"/>
      <c r="L127" s="249"/>
      <c r="M127" s="249"/>
      <c r="N127" s="249"/>
      <c r="O127" s="249"/>
      <c r="P127" s="268"/>
      <c r="Q127" s="249"/>
      <c r="R127" s="249"/>
      <c r="S127" s="249"/>
      <c r="T127" s="249"/>
      <c r="U127" s="249"/>
      <c r="V127" s="249"/>
      <c r="W127" s="249"/>
      <c r="X127" s="249"/>
      <c r="Y127" s="249"/>
      <c r="Z127" s="249"/>
    </row>
    <row r="128" spans="1:26" ht="12.75" customHeight="1">
      <c r="A128" s="249"/>
      <c r="B128" s="249">
        <v>4</v>
      </c>
      <c r="C128" s="296">
        <f>inputs!Q34</f>
        <v>4000</v>
      </c>
      <c r="D128" s="296">
        <f>inputs!R34</f>
        <v>4100</v>
      </c>
      <c r="E128" s="296">
        <f>inputs!S34</f>
        <v>6300</v>
      </c>
      <c r="F128" s="296">
        <f>inputs!T34</f>
        <v>4100</v>
      </c>
      <c r="G128" s="303">
        <f>inputs!U34</f>
        <v>0.50617283950617287</v>
      </c>
      <c r="H128" s="296">
        <f>inputs!V34</f>
        <v>0</v>
      </c>
      <c r="I128" s="249"/>
      <c r="J128" s="249"/>
      <c r="K128" s="249"/>
      <c r="L128" s="249"/>
      <c r="M128" s="249"/>
      <c r="N128" s="249"/>
      <c r="O128" s="249"/>
      <c r="P128" s="268"/>
      <c r="Q128" s="249"/>
      <c r="R128" s="249"/>
      <c r="S128" s="249"/>
      <c r="T128" s="249"/>
      <c r="U128" s="249"/>
      <c r="V128" s="249"/>
      <c r="W128" s="249"/>
      <c r="X128" s="249"/>
      <c r="Y128" s="249"/>
      <c r="Z128" s="249"/>
    </row>
    <row r="129" spans="1:26" ht="12.75" customHeight="1">
      <c r="A129" s="249"/>
      <c r="B129" s="249">
        <v>5</v>
      </c>
      <c r="C129" s="296">
        <f>inputs!Q35</f>
        <v>4000</v>
      </c>
      <c r="D129" s="296">
        <f>inputs!R35</f>
        <v>7500</v>
      </c>
      <c r="E129" s="296">
        <f>inputs!S35</f>
        <v>6200</v>
      </c>
      <c r="F129" s="296">
        <f>inputs!T35</f>
        <v>6200</v>
      </c>
      <c r="G129" s="303">
        <f>inputs!U35</f>
        <v>0.53913043478260869</v>
      </c>
      <c r="H129" s="296">
        <f>inputs!V35</f>
        <v>-1300</v>
      </c>
      <c r="I129" s="249"/>
      <c r="J129" s="249"/>
      <c r="K129" s="249"/>
      <c r="L129" s="249"/>
      <c r="M129" s="249"/>
      <c r="N129" s="249"/>
      <c r="O129" s="249"/>
      <c r="P129" s="268"/>
      <c r="Q129" s="249"/>
      <c r="R129" s="249"/>
      <c r="S129" s="249"/>
      <c r="T129" s="249"/>
      <c r="U129" s="249"/>
      <c r="V129" s="249"/>
      <c r="W129" s="249"/>
      <c r="X129" s="249"/>
      <c r="Y129" s="249"/>
      <c r="Z129" s="249"/>
    </row>
    <row r="130" spans="1:26" ht="12.75" customHeight="1">
      <c r="A130" s="249"/>
      <c r="B130" s="249">
        <v>6</v>
      </c>
      <c r="C130" s="296">
        <f>inputs!Q36</f>
        <v>4000</v>
      </c>
      <c r="D130" s="296">
        <f>inputs!R36</f>
        <v>5800</v>
      </c>
      <c r="E130" s="296">
        <f>inputs!S36</f>
        <v>2700</v>
      </c>
      <c r="F130" s="296">
        <f>inputs!T36</f>
        <v>2700</v>
      </c>
      <c r="G130" s="303">
        <f>inputs!U36</f>
        <v>0.31764705882352939</v>
      </c>
      <c r="H130" s="296">
        <f>inputs!V36</f>
        <v>-3100</v>
      </c>
      <c r="I130" s="249"/>
      <c r="J130" s="249"/>
      <c r="K130" s="249"/>
      <c r="L130" s="249"/>
      <c r="M130" s="249"/>
      <c r="N130" s="249"/>
      <c r="O130" s="249"/>
      <c r="P130" s="268"/>
      <c r="Q130" s="249"/>
      <c r="R130" s="249"/>
      <c r="S130" s="249"/>
      <c r="T130" s="249"/>
      <c r="U130" s="249"/>
      <c r="V130" s="249"/>
      <c r="W130" s="249"/>
      <c r="X130" s="249"/>
      <c r="Y130" s="249"/>
      <c r="Z130" s="249"/>
    </row>
    <row r="131" spans="1:26" ht="12.75" customHeight="1">
      <c r="A131" s="249"/>
      <c r="B131" s="249">
        <v>7</v>
      </c>
      <c r="C131" s="296">
        <f>inputs!Q37</f>
        <v>3000</v>
      </c>
      <c r="D131" s="296">
        <f>inputs!R37</f>
        <v>7800</v>
      </c>
      <c r="E131" s="296">
        <f>inputs!S37</f>
        <v>900</v>
      </c>
      <c r="F131" s="296">
        <f>inputs!T37</f>
        <v>900</v>
      </c>
      <c r="G131" s="303">
        <f>inputs!U37</f>
        <v>0.11688311688311688</v>
      </c>
      <c r="H131" s="296">
        <f>inputs!V37</f>
        <v>-6900</v>
      </c>
      <c r="I131" s="249"/>
      <c r="J131" s="249"/>
      <c r="K131" s="249"/>
      <c r="L131" s="249"/>
      <c r="M131" s="249"/>
      <c r="N131" s="249"/>
      <c r="O131" s="249"/>
      <c r="P131" s="268"/>
      <c r="Q131" s="249"/>
      <c r="R131" s="249"/>
      <c r="S131" s="249"/>
      <c r="T131" s="249"/>
      <c r="U131" s="249"/>
      <c r="V131" s="249"/>
      <c r="W131" s="249"/>
      <c r="X131" s="249"/>
      <c r="Y131" s="249"/>
      <c r="Z131" s="249"/>
    </row>
    <row r="132" spans="1:26" ht="12.75" customHeight="1">
      <c r="A132" s="249"/>
      <c r="B132" s="249">
        <v>8</v>
      </c>
      <c r="C132" s="296">
        <f>inputs!Q38</f>
        <v>3000</v>
      </c>
      <c r="D132" s="296">
        <f>inputs!R38</f>
        <v>14900</v>
      </c>
      <c r="E132" s="296">
        <f>inputs!S38</f>
        <v>0</v>
      </c>
      <c r="F132" s="296">
        <f>inputs!T38</f>
        <v>0</v>
      </c>
      <c r="G132" s="303">
        <f>inputs!U38</f>
        <v>0</v>
      </c>
      <c r="H132" s="296">
        <f>inputs!V38</f>
        <v>-14900</v>
      </c>
      <c r="I132" s="249"/>
      <c r="J132" s="249"/>
      <c r="K132" s="249"/>
      <c r="L132" s="249"/>
      <c r="M132" s="249"/>
      <c r="N132" s="249"/>
      <c r="O132" s="249"/>
      <c r="P132" s="268"/>
      <c r="Q132" s="249"/>
      <c r="R132" s="249"/>
      <c r="S132" s="249"/>
      <c r="T132" s="249"/>
      <c r="U132" s="249"/>
      <c r="V132" s="249"/>
      <c r="W132" s="249"/>
      <c r="X132" s="249"/>
      <c r="Y132" s="249"/>
      <c r="Z132" s="249"/>
    </row>
    <row r="133" spans="1:26" ht="12.75" customHeight="1">
      <c r="A133" s="249"/>
      <c r="B133" s="249">
        <v>9</v>
      </c>
      <c r="C133" s="296">
        <f>inputs!Q39</f>
        <v>3000</v>
      </c>
      <c r="D133" s="296">
        <f>inputs!R39</f>
        <v>19900</v>
      </c>
      <c r="E133" s="296">
        <f>inputs!S39</f>
        <v>0</v>
      </c>
      <c r="F133" s="296">
        <f>inputs!T39</f>
        <v>0</v>
      </c>
      <c r="G133" s="303">
        <f>inputs!U39</f>
        <v>0</v>
      </c>
      <c r="H133" s="296">
        <f>inputs!V39</f>
        <v>-19900</v>
      </c>
      <c r="I133" s="249"/>
      <c r="J133" s="249"/>
      <c r="K133" s="249"/>
      <c r="L133" s="249"/>
      <c r="M133" s="249"/>
      <c r="N133" s="249"/>
      <c r="O133" s="249"/>
      <c r="P133" s="268"/>
      <c r="Q133" s="249"/>
      <c r="R133" s="249"/>
      <c r="S133" s="249"/>
      <c r="T133" s="249"/>
      <c r="U133" s="249"/>
      <c r="V133" s="249"/>
      <c r="W133" s="249"/>
      <c r="X133" s="249"/>
      <c r="Y133" s="249"/>
      <c r="Z133" s="249"/>
    </row>
    <row r="134" spans="1:26" ht="12.75" customHeight="1">
      <c r="A134" s="249"/>
      <c r="B134" s="249">
        <v>10</v>
      </c>
      <c r="C134" s="296">
        <f>inputs!Q40</f>
        <v>3000</v>
      </c>
      <c r="D134" s="296">
        <f>inputs!R40</f>
        <v>23900</v>
      </c>
      <c r="E134" s="296">
        <f>inputs!S40</f>
        <v>0</v>
      </c>
      <c r="F134" s="296">
        <f>inputs!T40</f>
        <v>0</v>
      </c>
      <c r="G134" s="303">
        <f>inputs!U40</f>
        <v>0</v>
      </c>
      <c r="H134" s="296">
        <f>inputs!V40</f>
        <v>-23900</v>
      </c>
      <c r="I134" s="249"/>
      <c r="J134" s="249"/>
      <c r="K134" s="249"/>
      <c r="L134" s="249"/>
      <c r="M134" s="249"/>
      <c r="N134" s="249"/>
      <c r="O134" s="249"/>
      <c r="P134" s="268"/>
      <c r="Q134" s="249"/>
      <c r="R134" s="249"/>
      <c r="S134" s="249"/>
      <c r="T134" s="249"/>
      <c r="U134" s="249"/>
      <c r="V134" s="249"/>
      <c r="W134" s="249"/>
      <c r="X134" s="249"/>
      <c r="Y134" s="249"/>
      <c r="Z134" s="249"/>
    </row>
    <row r="135" spans="1:26" ht="12.75" customHeight="1">
      <c r="A135" s="249"/>
      <c r="B135" s="249">
        <v>11</v>
      </c>
      <c r="C135" s="296">
        <f>inputs!Q41</f>
        <v>3000</v>
      </c>
      <c r="D135" s="296">
        <f>inputs!R41</f>
        <v>26604.294528953265</v>
      </c>
      <c r="E135" s="296">
        <f>inputs!S41</f>
        <v>0</v>
      </c>
      <c r="F135" s="296">
        <f>inputs!T41</f>
        <v>0</v>
      </c>
      <c r="G135" s="303">
        <f>inputs!U41</f>
        <v>0</v>
      </c>
      <c r="H135" s="296">
        <f>inputs!V41</f>
        <v>-26604.294528953265</v>
      </c>
      <c r="I135" s="249"/>
      <c r="J135" s="249"/>
      <c r="K135" s="249"/>
      <c r="L135" s="249"/>
      <c r="M135" s="249"/>
      <c r="N135" s="249"/>
      <c r="O135" s="249"/>
      <c r="P135" s="268"/>
      <c r="Q135" s="249"/>
      <c r="R135" s="249"/>
      <c r="S135" s="249"/>
      <c r="T135" s="249"/>
      <c r="U135" s="249"/>
      <c r="V135" s="249"/>
      <c r="W135" s="249"/>
      <c r="X135" s="249"/>
      <c r="Y135" s="249"/>
      <c r="Z135" s="249"/>
    </row>
    <row r="136" spans="1:26" ht="12.75" customHeight="1">
      <c r="A136" s="249"/>
      <c r="B136" s="249">
        <v>12</v>
      </c>
      <c r="C136" s="296">
        <f>inputs!Q42</f>
        <v>3000</v>
      </c>
      <c r="D136" s="296">
        <f>inputs!R42</f>
        <v>26604.294528953265</v>
      </c>
      <c r="E136" s="296">
        <f>inputs!S42</f>
        <v>0</v>
      </c>
      <c r="F136" s="296">
        <f>inputs!T42</f>
        <v>0</v>
      </c>
      <c r="G136" s="303">
        <f>inputs!U42</f>
        <v>0</v>
      </c>
      <c r="H136" s="296">
        <f>inputs!V42</f>
        <v>-26604.294528953265</v>
      </c>
      <c r="I136" s="249"/>
      <c r="J136" s="249"/>
      <c r="K136" s="249"/>
      <c r="L136" s="249"/>
      <c r="M136" s="249"/>
      <c r="N136" s="249"/>
      <c r="O136" s="249"/>
      <c r="P136" s="268"/>
      <c r="Q136" s="249"/>
      <c r="R136" s="249"/>
      <c r="S136" s="249"/>
      <c r="T136" s="249"/>
      <c r="U136" s="249"/>
      <c r="V136" s="249"/>
      <c r="W136" s="249"/>
      <c r="X136" s="249"/>
      <c r="Y136" s="249"/>
      <c r="Z136" s="249"/>
    </row>
    <row r="137" spans="1:26" ht="12.75" customHeight="1">
      <c r="A137" s="249"/>
      <c r="B137" s="249"/>
      <c r="I137" s="249"/>
      <c r="J137" s="249"/>
      <c r="K137" s="249"/>
      <c r="L137" s="249"/>
      <c r="M137" s="249"/>
      <c r="N137" s="249"/>
      <c r="O137" s="249"/>
      <c r="P137" s="268"/>
      <c r="Q137" s="249"/>
      <c r="R137" s="249"/>
      <c r="S137" s="249"/>
      <c r="T137" s="249"/>
      <c r="U137" s="249"/>
      <c r="V137" s="249"/>
      <c r="W137" s="249"/>
      <c r="X137" s="249"/>
      <c r="Y137" s="249"/>
      <c r="Z137" s="249"/>
    </row>
    <row r="138" spans="1:26" ht="12.75" customHeight="1">
      <c r="A138" s="249"/>
      <c r="C138" s="297" t="str">
        <f>inputs!E3</f>
        <v>Order in units:</v>
      </c>
      <c r="D138" s="297" t="str">
        <f>inputs!F3</f>
        <v>Price $</v>
      </c>
      <c r="E138" s="297" t="str">
        <f>inputs!G3</f>
        <v>Workers hired</v>
      </c>
      <c r="F138" s="297" t="str">
        <f>inputs!H3</f>
        <v>Workers dismissed</v>
      </c>
      <c r="G138" s="297" t="str">
        <f>inputs!I3</f>
        <v>Marketing expense $</v>
      </c>
      <c r="H138" s="297" t="str">
        <f>inputs!J3</f>
        <v>Dividends %</v>
      </c>
      <c r="I138" s="297" t="str">
        <f>inputs!K3</f>
        <v>Loans $</v>
      </c>
      <c r="J138" s="297" t="str">
        <f>inputs!L3</f>
        <v>Training expense $</v>
      </c>
      <c r="K138" s="297" t="str">
        <f>inputs!M3</f>
        <v>R&amp;D expense $</v>
      </c>
      <c r="L138" s="297" t="str">
        <f>inputs!N3</f>
        <v>Sales forecast next period $</v>
      </c>
      <c r="M138" s="297" t="str">
        <f>inputs!O3</f>
        <v>Net income forecast $</v>
      </c>
      <c r="N138" s="297" t="str">
        <f>inputs!P3</f>
        <v>notes</v>
      </c>
      <c r="O138" s="297"/>
      <c r="P138" s="268"/>
      <c r="Q138" s="249"/>
      <c r="R138" s="249"/>
      <c r="S138" s="249"/>
      <c r="T138" s="249"/>
      <c r="U138" s="249"/>
      <c r="V138" s="249"/>
      <c r="W138" s="249"/>
      <c r="X138" s="249"/>
      <c r="Y138" s="249"/>
      <c r="Z138" s="249"/>
    </row>
    <row r="139" spans="1:26" ht="12.75" customHeight="1">
      <c r="A139" s="249"/>
      <c r="B139" s="249">
        <v>1</v>
      </c>
      <c r="C139" s="249">
        <f>inputs!E31</f>
        <v>4000</v>
      </c>
      <c r="D139" s="249">
        <f>inputs!F31</f>
        <v>70</v>
      </c>
      <c r="E139" s="249">
        <f>inputs!G31</f>
        <v>0</v>
      </c>
      <c r="F139" s="249">
        <f>inputs!H31</f>
        <v>0</v>
      </c>
      <c r="G139" s="249">
        <f>inputs!I31</f>
        <v>0</v>
      </c>
      <c r="H139" s="249">
        <f>inputs!J31</f>
        <v>0</v>
      </c>
      <c r="I139" s="249">
        <f>inputs!K31</f>
        <v>0</v>
      </c>
      <c r="J139" s="249">
        <f>inputs!L31</f>
        <v>0</v>
      </c>
      <c r="K139" s="249">
        <f>inputs!M31</f>
        <v>0</v>
      </c>
      <c r="L139" s="249">
        <f>inputs!N31</f>
        <v>0</v>
      </c>
      <c r="M139" s="249">
        <f>inputs!O31</f>
        <v>0</v>
      </c>
      <c r="N139" s="249">
        <f>inputs!P31</f>
        <v>0</v>
      </c>
      <c r="O139" s="249"/>
      <c r="P139" s="268"/>
      <c r="Q139" s="249"/>
      <c r="R139" s="249"/>
      <c r="S139" s="249"/>
      <c r="T139" s="249"/>
      <c r="U139" s="249"/>
      <c r="V139" s="249"/>
      <c r="W139" s="249"/>
      <c r="X139" s="249"/>
      <c r="Y139" s="249"/>
      <c r="Z139" s="249"/>
    </row>
    <row r="140" spans="1:26" ht="12.75" customHeight="1">
      <c r="A140" s="249"/>
      <c r="B140" s="249">
        <v>2</v>
      </c>
      <c r="C140" s="249">
        <f>inputs!E32</f>
        <v>4000</v>
      </c>
      <c r="D140" s="249">
        <f>inputs!F32</f>
        <v>70</v>
      </c>
      <c r="E140" s="249">
        <f>inputs!G32</f>
        <v>0</v>
      </c>
      <c r="F140" s="249">
        <f>inputs!H32</f>
        <v>0</v>
      </c>
      <c r="G140" s="249">
        <f>inputs!I32</f>
        <v>0</v>
      </c>
      <c r="H140" s="249">
        <f>inputs!J32</f>
        <v>0</v>
      </c>
      <c r="I140" s="249">
        <f>inputs!K32</f>
        <v>0</v>
      </c>
      <c r="J140" s="249">
        <f>inputs!L32</f>
        <v>0</v>
      </c>
      <c r="K140" s="249">
        <f>inputs!M32</f>
        <v>0</v>
      </c>
      <c r="L140" s="249">
        <f>inputs!N32</f>
        <v>0</v>
      </c>
      <c r="M140" s="249">
        <f>inputs!O32</f>
        <v>0</v>
      </c>
      <c r="N140" s="249">
        <f>inputs!P32</f>
        <v>0</v>
      </c>
      <c r="O140" s="249"/>
      <c r="P140" s="268"/>
      <c r="Q140" s="249"/>
      <c r="R140" s="249"/>
      <c r="S140" s="249"/>
      <c r="T140" s="249"/>
      <c r="U140" s="249"/>
      <c r="V140" s="249"/>
      <c r="W140" s="249"/>
      <c r="X140" s="249"/>
      <c r="Y140" s="249"/>
      <c r="Z140" s="249"/>
    </row>
    <row r="141" spans="1:26" ht="12.75" customHeight="1">
      <c r="A141" s="249"/>
      <c r="B141" s="249">
        <v>3</v>
      </c>
      <c r="C141" s="249">
        <f>inputs!E33</f>
        <v>4000</v>
      </c>
      <c r="D141" s="249">
        <f>inputs!F33</f>
        <v>70</v>
      </c>
      <c r="E141" s="249">
        <f>inputs!G33</f>
        <v>0</v>
      </c>
      <c r="F141" s="249">
        <f>inputs!H33</f>
        <v>0</v>
      </c>
      <c r="G141" s="249">
        <f>inputs!I33</f>
        <v>0</v>
      </c>
      <c r="H141" s="249">
        <f>inputs!J33</f>
        <v>0</v>
      </c>
      <c r="I141" s="249">
        <f>inputs!K33</f>
        <v>0</v>
      </c>
      <c r="J141" s="249">
        <f>inputs!L33</f>
        <v>0</v>
      </c>
      <c r="K141" s="249">
        <f>inputs!M33</f>
        <v>0</v>
      </c>
      <c r="L141" s="249">
        <f>inputs!N33</f>
        <v>0</v>
      </c>
      <c r="M141" s="249">
        <f>inputs!O33</f>
        <v>0</v>
      </c>
      <c r="N141" s="249">
        <f>inputs!P33</f>
        <v>0</v>
      </c>
      <c r="O141" s="249"/>
      <c r="P141" s="268"/>
      <c r="Q141" s="249"/>
      <c r="R141" s="249"/>
      <c r="S141" s="249"/>
      <c r="T141" s="249"/>
      <c r="U141" s="249"/>
      <c r="V141" s="249"/>
      <c r="W141" s="249"/>
      <c r="X141" s="249"/>
      <c r="Y141" s="249"/>
      <c r="Z141" s="249"/>
    </row>
    <row r="142" spans="1:26" ht="12.75" customHeight="1">
      <c r="A142" s="249"/>
      <c r="B142" s="249">
        <v>4</v>
      </c>
      <c r="C142" s="249">
        <f>inputs!E34</f>
        <v>4000</v>
      </c>
      <c r="D142" s="249">
        <f>inputs!F34</f>
        <v>70</v>
      </c>
      <c r="E142" s="249">
        <f>inputs!G34</f>
        <v>0</v>
      </c>
      <c r="F142" s="249">
        <f>inputs!H34</f>
        <v>0</v>
      </c>
      <c r="G142" s="249">
        <f>inputs!I34</f>
        <v>0</v>
      </c>
      <c r="H142" s="249">
        <f>inputs!J34</f>
        <v>0</v>
      </c>
      <c r="I142" s="249">
        <f>inputs!K34</f>
        <v>0</v>
      </c>
      <c r="J142" s="249">
        <f>inputs!L34</f>
        <v>0</v>
      </c>
      <c r="K142" s="249">
        <f>inputs!M34</f>
        <v>0</v>
      </c>
      <c r="L142" s="249">
        <f>inputs!N34</f>
        <v>0</v>
      </c>
      <c r="M142" s="249">
        <f>inputs!O34</f>
        <v>0</v>
      </c>
      <c r="N142" s="249">
        <f>inputs!P34</f>
        <v>0</v>
      </c>
      <c r="O142" s="249"/>
      <c r="P142" s="268"/>
      <c r="Q142" s="249"/>
      <c r="R142" s="249"/>
      <c r="S142" s="249"/>
      <c r="T142" s="249"/>
      <c r="U142" s="249"/>
      <c r="V142" s="249"/>
      <c r="W142" s="249"/>
      <c r="X142" s="249"/>
      <c r="Y142" s="249"/>
      <c r="Z142" s="249"/>
    </row>
    <row r="143" spans="1:26" ht="12.75" customHeight="1">
      <c r="A143" s="249"/>
      <c r="B143" s="249">
        <v>5</v>
      </c>
      <c r="C143" s="249">
        <f>inputs!E35</f>
        <v>4000</v>
      </c>
      <c r="D143" s="249">
        <f>inputs!F35</f>
        <v>70</v>
      </c>
      <c r="E143" s="249">
        <f>inputs!G35</f>
        <v>0</v>
      </c>
      <c r="F143" s="249">
        <f>inputs!H35</f>
        <v>0</v>
      </c>
      <c r="G143" s="249">
        <f>inputs!I35</f>
        <v>0</v>
      </c>
      <c r="H143" s="249">
        <f>inputs!J35</f>
        <v>0</v>
      </c>
      <c r="I143" s="249">
        <f>inputs!K35</f>
        <v>0</v>
      </c>
      <c r="J143" s="249">
        <f>inputs!L35</f>
        <v>0</v>
      </c>
      <c r="K143" s="249">
        <f>inputs!M35</f>
        <v>0</v>
      </c>
      <c r="L143" s="249">
        <f>inputs!N35</f>
        <v>0</v>
      </c>
      <c r="M143" s="249">
        <f>inputs!O35</f>
        <v>0</v>
      </c>
      <c r="N143" s="249">
        <f>inputs!P35</f>
        <v>0</v>
      </c>
      <c r="O143" s="249"/>
      <c r="P143" s="268"/>
      <c r="Q143" s="249"/>
      <c r="R143" s="249"/>
      <c r="S143" s="249"/>
      <c r="T143" s="249"/>
      <c r="U143" s="249"/>
      <c r="V143" s="249"/>
      <c r="W143" s="249"/>
      <c r="X143" s="249"/>
      <c r="Y143" s="249"/>
      <c r="Z143" s="249"/>
    </row>
    <row r="144" spans="1:26" ht="12.75" customHeight="1">
      <c r="A144" s="249"/>
      <c r="B144" s="249">
        <v>6</v>
      </c>
      <c r="C144" s="249">
        <f>inputs!E36</f>
        <v>4000</v>
      </c>
      <c r="D144" s="249">
        <f>inputs!F36</f>
        <v>70</v>
      </c>
      <c r="E144" s="249">
        <f>inputs!G36</f>
        <v>0</v>
      </c>
      <c r="F144" s="249">
        <f>inputs!H36</f>
        <v>0</v>
      </c>
      <c r="G144" s="249">
        <f>inputs!I36</f>
        <v>0</v>
      </c>
      <c r="H144" s="249">
        <f>inputs!J36</f>
        <v>0</v>
      </c>
      <c r="I144" s="249">
        <f>inputs!K36</f>
        <v>0</v>
      </c>
      <c r="J144" s="249">
        <f>inputs!L36</f>
        <v>0</v>
      </c>
      <c r="K144" s="249">
        <f>inputs!M36</f>
        <v>0</v>
      </c>
      <c r="L144" s="249">
        <f>inputs!N36</f>
        <v>0</v>
      </c>
      <c r="M144" s="249">
        <f>inputs!O36</f>
        <v>0</v>
      </c>
      <c r="N144" s="249">
        <f>inputs!P36</f>
        <v>0</v>
      </c>
      <c r="O144" s="249"/>
      <c r="P144" s="268"/>
      <c r="Q144" s="249"/>
      <c r="R144" s="249"/>
      <c r="S144" s="249"/>
      <c r="T144" s="249"/>
      <c r="U144" s="249"/>
      <c r="V144" s="249"/>
      <c r="W144" s="249"/>
      <c r="X144" s="249"/>
      <c r="Y144" s="249"/>
      <c r="Z144" s="249"/>
    </row>
    <row r="145" spans="1:26" ht="12.75" customHeight="1">
      <c r="A145" s="249"/>
      <c r="B145" s="249">
        <v>7</v>
      </c>
      <c r="C145" s="249">
        <f>inputs!E37</f>
        <v>3000</v>
      </c>
      <c r="D145" s="249">
        <f>inputs!F37</f>
        <v>70</v>
      </c>
      <c r="E145" s="249">
        <f>inputs!G37</f>
        <v>0</v>
      </c>
      <c r="F145" s="249">
        <f>inputs!H37</f>
        <v>0</v>
      </c>
      <c r="G145" s="249">
        <f>inputs!I37</f>
        <v>0</v>
      </c>
      <c r="H145" s="249">
        <f>inputs!J37</f>
        <v>0</v>
      </c>
      <c r="I145" s="249">
        <f>inputs!K37</f>
        <v>0</v>
      </c>
      <c r="J145" s="249">
        <f>inputs!L37</f>
        <v>0</v>
      </c>
      <c r="K145" s="249">
        <f>inputs!M37</f>
        <v>0</v>
      </c>
      <c r="L145" s="249">
        <f>inputs!N37</f>
        <v>0</v>
      </c>
      <c r="M145" s="249">
        <f>inputs!O37</f>
        <v>0</v>
      </c>
      <c r="N145" s="249">
        <f>inputs!P37</f>
        <v>0</v>
      </c>
      <c r="O145" s="249"/>
      <c r="P145" s="268"/>
      <c r="Q145" s="249"/>
      <c r="R145" s="249"/>
      <c r="S145" s="249"/>
      <c r="T145" s="249"/>
      <c r="U145" s="249"/>
      <c r="V145" s="249"/>
      <c r="W145" s="249"/>
      <c r="X145" s="249"/>
      <c r="Y145" s="249"/>
      <c r="Z145" s="249"/>
    </row>
    <row r="146" spans="1:26" ht="12.75" customHeight="1">
      <c r="A146" s="249"/>
      <c r="B146" s="249">
        <v>8</v>
      </c>
      <c r="C146" s="249">
        <f>inputs!E38</f>
        <v>3000</v>
      </c>
      <c r="D146" s="249">
        <f>inputs!F38</f>
        <v>70</v>
      </c>
      <c r="E146" s="249">
        <f>inputs!G38</f>
        <v>0</v>
      </c>
      <c r="F146" s="249">
        <f>inputs!H38</f>
        <v>0</v>
      </c>
      <c r="G146" s="249">
        <f>inputs!I38</f>
        <v>0</v>
      </c>
      <c r="H146" s="249">
        <f>inputs!J38</f>
        <v>0</v>
      </c>
      <c r="I146" s="249">
        <f>inputs!K38</f>
        <v>0</v>
      </c>
      <c r="J146" s="249">
        <f>inputs!L38</f>
        <v>0</v>
      </c>
      <c r="K146" s="249">
        <f>inputs!M38</f>
        <v>0</v>
      </c>
      <c r="L146" s="249">
        <f>inputs!N38</f>
        <v>0</v>
      </c>
      <c r="M146" s="249">
        <f>inputs!O38</f>
        <v>0</v>
      </c>
      <c r="N146" s="249">
        <f>inputs!P38</f>
        <v>0</v>
      </c>
      <c r="O146" s="249"/>
      <c r="P146" s="268"/>
      <c r="Q146" s="249"/>
      <c r="R146" s="249"/>
      <c r="S146" s="249"/>
      <c r="T146" s="249"/>
      <c r="U146" s="249"/>
      <c r="V146" s="249"/>
      <c r="W146" s="249"/>
      <c r="X146" s="249"/>
      <c r="Y146" s="249"/>
      <c r="Z146" s="249"/>
    </row>
    <row r="147" spans="1:26" ht="12.75" customHeight="1">
      <c r="A147" s="249"/>
      <c r="B147" s="249">
        <v>9</v>
      </c>
      <c r="C147" s="249">
        <f>inputs!E39</f>
        <v>3000</v>
      </c>
      <c r="D147" s="249">
        <f>inputs!F39</f>
        <v>70</v>
      </c>
      <c r="E147" s="249">
        <f>inputs!G39</f>
        <v>0</v>
      </c>
      <c r="F147" s="249">
        <f>inputs!H39</f>
        <v>0</v>
      </c>
      <c r="G147" s="249">
        <f>inputs!I39</f>
        <v>0</v>
      </c>
      <c r="H147" s="249">
        <f>inputs!J39</f>
        <v>0</v>
      </c>
      <c r="I147" s="249">
        <f>inputs!K39</f>
        <v>0</v>
      </c>
      <c r="J147" s="249">
        <f>inputs!L39</f>
        <v>0</v>
      </c>
      <c r="K147" s="249">
        <f>inputs!M39</f>
        <v>0</v>
      </c>
      <c r="L147" s="249">
        <f>inputs!N39</f>
        <v>0</v>
      </c>
      <c r="M147" s="249">
        <f>inputs!O39</f>
        <v>0</v>
      </c>
      <c r="N147" s="249">
        <f>inputs!P39</f>
        <v>0</v>
      </c>
      <c r="O147" s="249"/>
      <c r="P147" s="268"/>
      <c r="Q147" s="249"/>
      <c r="R147" s="249"/>
      <c r="S147" s="249"/>
      <c r="T147" s="249"/>
      <c r="U147" s="249"/>
      <c r="V147" s="249"/>
      <c r="W147" s="249"/>
      <c r="X147" s="249"/>
      <c r="Y147" s="249"/>
      <c r="Z147" s="249"/>
    </row>
    <row r="148" spans="1:26" ht="12.75" customHeight="1">
      <c r="A148" s="249"/>
      <c r="B148" s="249">
        <v>10</v>
      </c>
      <c r="C148" s="249">
        <f>inputs!E40</f>
        <v>3000</v>
      </c>
      <c r="D148" s="249">
        <f>inputs!F40</f>
        <v>70</v>
      </c>
      <c r="E148" s="249">
        <f>inputs!G40</f>
        <v>0</v>
      </c>
      <c r="F148" s="249">
        <f>inputs!H40</f>
        <v>0</v>
      </c>
      <c r="G148" s="249">
        <f>inputs!I40</f>
        <v>0</v>
      </c>
      <c r="H148" s="249">
        <f>inputs!J40</f>
        <v>0</v>
      </c>
      <c r="I148" s="249">
        <f>inputs!K40</f>
        <v>0</v>
      </c>
      <c r="J148" s="249">
        <f>inputs!L40</f>
        <v>0</v>
      </c>
      <c r="K148" s="249">
        <f>inputs!M40</f>
        <v>0</v>
      </c>
      <c r="L148" s="249">
        <f>inputs!N40</f>
        <v>0</v>
      </c>
      <c r="M148" s="249">
        <f>inputs!O40</f>
        <v>0</v>
      </c>
      <c r="N148" s="249">
        <f>inputs!P40</f>
        <v>0</v>
      </c>
      <c r="O148" s="249"/>
      <c r="P148" s="268"/>
      <c r="Q148" s="249"/>
      <c r="R148" s="249"/>
      <c r="S148" s="249"/>
      <c r="T148" s="249"/>
      <c r="U148" s="249"/>
      <c r="V148" s="249"/>
      <c r="W148" s="249"/>
      <c r="X148" s="249"/>
      <c r="Y148" s="249"/>
      <c r="Z148" s="249"/>
    </row>
    <row r="149" spans="1:26" ht="12.75" customHeight="1">
      <c r="A149" s="249"/>
      <c r="B149" s="249">
        <v>11</v>
      </c>
      <c r="C149" s="249">
        <f>inputs!E41</f>
        <v>3000</v>
      </c>
      <c r="D149" s="249">
        <f>inputs!F41</f>
        <v>70</v>
      </c>
      <c r="E149" s="249">
        <f>inputs!G41</f>
        <v>0</v>
      </c>
      <c r="F149" s="249">
        <f>inputs!H41</f>
        <v>0</v>
      </c>
      <c r="G149" s="249">
        <f>inputs!I41</f>
        <v>0</v>
      </c>
      <c r="H149" s="249">
        <f>inputs!J41</f>
        <v>0</v>
      </c>
      <c r="I149" s="249">
        <f>inputs!K41</f>
        <v>0</v>
      </c>
      <c r="J149" s="249">
        <f>inputs!L41</f>
        <v>0</v>
      </c>
      <c r="K149" s="249">
        <f>inputs!M41</f>
        <v>0</v>
      </c>
      <c r="L149" s="249">
        <f>inputs!N41</f>
        <v>0</v>
      </c>
      <c r="M149" s="249">
        <f>inputs!O41</f>
        <v>0</v>
      </c>
      <c r="N149" s="249">
        <f>inputs!P41</f>
        <v>0</v>
      </c>
      <c r="O149" s="249"/>
      <c r="P149" s="268"/>
      <c r="Q149" s="249"/>
      <c r="R149" s="249"/>
      <c r="S149" s="249"/>
      <c r="T149" s="249"/>
      <c r="U149" s="249"/>
      <c r="V149" s="249"/>
      <c r="W149" s="249"/>
      <c r="X149" s="249"/>
      <c r="Y149" s="249"/>
      <c r="Z149" s="249"/>
    </row>
    <row r="150" spans="1:26" ht="12.75" customHeight="1">
      <c r="A150" s="249"/>
      <c r="B150" s="249">
        <v>12</v>
      </c>
      <c r="C150" s="249">
        <f>inputs!E42</f>
        <v>3000</v>
      </c>
      <c r="D150" s="249">
        <f>inputs!F42</f>
        <v>70</v>
      </c>
      <c r="E150" s="249">
        <f>inputs!G42</f>
        <v>0</v>
      </c>
      <c r="F150" s="249">
        <f>inputs!H42</f>
        <v>0</v>
      </c>
      <c r="G150" s="249">
        <f>inputs!I42</f>
        <v>0</v>
      </c>
      <c r="H150" s="249">
        <f>inputs!J42</f>
        <v>0</v>
      </c>
      <c r="I150" s="249">
        <f>inputs!K42</f>
        <v>0</v>
      </c>
      <c r="J150" s="249">
        <f>inputs!L42</f>
        <v>0</v>
      </c>
      <c r="K150" s="249">
        <f>inputs!M42</f>
        <v>0</v>
      </c>
      <c r="L150" s="249">
        <f>inputs!N42</f>
        <v>0</v>
      </c>
      <c r="M150" s="249">
        <f>inputs!O42</f>
        <v>0</v>
      </c>
      <c r="N150" s="249">
        <f>inputs!P42</f>
        <v>0</v>
      </c>
      <c r="O150" s="249"/>
      <c r="P150" s="268"/>
      <c r="Q150" s="249"/>
      <c r="R150" s="249"/>
      <c r="S150" s="249"/>
      <c r="T150" s="249"/>
      <c r="U150" s="249"/>
      <c r="V150" s="249"/>
      <c r="W150" s="249"/>
      <c r="X150" s="249"/>
      <c r="Y150" s="249"/>
      <c r="Z150" s="249"/>
    </row>
    <row r="151" spans="1:26" ht="12.75" customHeight="1">
      <c r="A151" s="249"/>
      <c r="B151" s="249"/>
      <c r="C151" s="249"/>
      <c r="D151" s="249"/>
      <c r="E151" s="249"/>
      <c r="F151" s="249"/>
      <c r="G151" s="249"/>
      <c r="H151" s="249"/>
      <c r="I151" s="249"/>
      <c r="J151" s="249"/>
      <c r="K151" s="249"/>
      <c r="L151" s="249"/>
      <c r="M151" s="249"/>
      <c r="N151" s="249"/>
      <c r="O151" s="249"/>
      <c r="P151" s="268"/>
      <c r="Q151" s="249"/>
      <c r="R151" s="249"/>
      <c r="S151" s="249"/>
      <c r="T151" s="249"/>
      <c r="U151" s="249"/>
      <c r="V151" s="249"/>
      <c r="W151" s="249"/>
      <c r="X151" s="249"/>
      <c r="Y151" s="249"/>
      <c r="Z151" s="249"/>
    </row>
    <row r="152" spans="1:26" ht="12.75" customHeight="1">
      <c r="A152" s="249"/>
      <c r="B152" s="249"/>
      <c r="C152" s="249"/>
      <c r="D152" s="249"/>
      <c r="E152" s="249"/>
      <c r="F152" s="249"/>
      <c r="G152" s="249"/>
      <c r="H152" s="249"/>
      <c r="I152" s="249"/>
      <c r="J152" s="249"/>
      <c r="K152" s="249"/>
      <c r="L152" s="249"/>
      <c r="M152" s="249"/>
      <c r="N152" s="249"/>
      <c r="O152" s="249"/>
      <c r="P152" s="268"/>
      <c r="Q152" s="249"/>
      <c r="R152" s="249"/>
      <c r="S152" s="249"/>
      <c r="T152" s="249"/>
      <c r="U152" s="249"/>
      <c r="V152" s="249"/>
      <c r="W152" s="249"/>
      <c r="X152" s="249"/>
      <c r="Y152" s="249"/>
      <c r="Z152" s="249"/>
    </row>
    <row r="153" spans="1:26" ht="12.75" customHeight="1">
      <c r="A153" s="249"/>
      <c r="B153" s="249"/>
      <c r="C153" s="249"/>
      <c r="D153" s="249"/>
      <c r="E153" s="249"/>
      <c r="F153" s="249"/>
      <c r="G153" s="249"/>
      <c r="H153" s="249"/>
      <c r="I153" s="249"/>
      <c r="J153" s="249"/>
      <c r="K153" s="249"/>
      <c r="L153" s="249"/>
      <c r="M153" s="249"/>
      <c r="N153" s="249"/>
      <c r="O153" s="249"/>
      <c r="P153" s="268"/>
      <c r="Q153" s="249"/>
      <c r="R153" s="249"/>
      <c r="S153" s="249"/>
      <c r="T153" s="249"/>
      <c r="U153" s="249"/>
      <c r="V153" s="249"/>
      <c r="W153" s="249"/>
      <c r="X153" s="249"/>
      <c r="Y153" s="249"/>
      <c r="Z153" s="249"/>
    </row>
    <row r="154" spans="1:26" ht="12.75" customHeight="1">
      <c r="A154" s="249"/>
      <c r="B154" s="249"/>
      <c r="C154" s="249"/>
      <c r="D154" s="249"/>
      <c r="E154" s="249"/>
      <c r="F154" s="249"/>
      <c r="G154" s="249"/>
      <c r="H154" s="249"/>
      <c r="I154" s="249"/>
      <c r="J154" s="249"/>
      <c r="K154" s="249"/>
      <c r="L154" s="249"/>
      <c r="M154" s="249"/>
      <c r="N154" s="249"/>
      <c r="O154" s="249"/>
      <c r="P154" s="268"/>
      <c r="Q154" s="249"/>
      <c r="R154" s="249"/>
      <c r="S154" s="249"/>
      <c r="T154" s="249"/>
      <c r="U154" s="249"/>
      <c r="V154" s="249"/>
      <c r="W154" s="249"/>
      <c r="X154" s="249"/>
      <c r="Y154" s="249"/>
      <c r="Z154" s="249"/>
    </row>
    <row r="155" spans="1:26" ht="12.75" customHeight="1">
      <c r="A155" s="249"/>
      <c r="B155" s="249"/>
      <c r="C155" s="249"/>
      <c r="D155" s="249"/>
      <c r="E155" s="249"/>
      <c r="F155" s="249"/>
      <c r="G155" s="249"/>
      <c r="H155" s="249"/>
      <c r="I155" s="249"/>
      <c r="J155" s="249"/>
      <c r="K155" s="249"/>
      <c r="L155" s="249"/>
      <c r="M155" s="249"/>
      <c r="N155" s="249"/>
      <c r="O155" s="249"/>
      <c r="P155" s="268"/>
      <c r="Q155" s="249"/>
      <c r="R155" s="249"/>
      <c r="S155" s="249"/>
      <c r="T155" s="249"/>
      <c r="U155" s="249"/>
      <c r="V155" s="249"/>
      <c r="W155" s="249"/>
      <c r="X155" s="249"/>
      <c r="Y155" s="249"/>
      <c r="Z155" s="249"/>
    </row>
    <row r="156" spans="1:26" ht="12.75" customHeight="1">
      <c r="A156" s="249"/>
      <c r="B156" s="249"/>
      <c r="C156" s="249"/>
      <c r="D156" s="249"/>
      <c r="E156" s="249"/>
      <c r="F156" s="249"/>
      <c r="G156" s="249"/>
      <c r="H156" s="249"/>
      <c r="I156" s="249"/>
      <c r="J156" s="249"/>
      <c r="K156" s="249"/>
      <c r="L156" s="249"/>
      <c r="M156" s="249"/>
      <c r="N156" s="249"/>
      <c r="O156" s="249"/>
      <c r="P156" s="268"/>
      <c r="Q156" s="249"/>
      <c r="R156" s="249"/>
      <c r="S156" s="249"/>
      <c r="T156" s="249"/>
      <c r="U156" s="249"/>
      <c r="V156" s="249"/>
      <c r="W156" s="249"/>
      <c r="X156" s="249"/>
      <c r="Y156" s="249"/>
      <c r="Z156" s="249"/>
    </row>
    <row r="157" spans="1:26" ht="12.75" customHeight="1">
      <c r="A157" s="249"/>
      <c r="B157" s="249"/>
      <c r="C157" s="249"/>
      <c r="D157" s="249"/>
      <c r="E157" s="249"/>
      <c r="F157" s="249"/>
      <c r="G157" s="249"/>
      <c r="H157" s="249"/>
      <c r="I157" s="249"/>
      <c r="J157" s="249"/>
      <c r="K157" s="249"/>
      <c r="L157" s="249"/>
      <c r="M157" s="249"/>
      <c r="N157" s="249"/>
      <c r="O157" s="249"/>
      <c r="P157" s="268"/>
      <c r="Q157" s="249"/>
      <c r="R157" s="249"/>
      <c r="S157" s="249"/>
      <c r="T157" s="249"/>
      <c r="U157" s="249"/>
      <c r="V157" s="249"/>
      <c r="W157" s="249"/>
      <c r="X157" s="249"/>
      <c r="Y157" s="249"/>
      <c r="Z157" s="249"/>
    </row>
    <row r="158" spans="1:26" ht="12.75" customHeight="1">
      <c r="A158" s="249"/>
      <c r="B158" s="249"/>
      <c r="C158" s="249"/>
      <c r="D158" s="249"/>
      <c r="E158" s="249"/>
      <c r="F158" s="249"/>
      <c r="G158" s="249"/>
      <c r="H158" s="249"/>
      <c r="I158" s="249"/>
      <c r="J158" s="249"/>
      <c r="K158" s="249"/>
      <c r="L158" s="249"/>
      <c r="M158" s="249"/>
      <c r="N158" s="249"/>
      <c r="O158" s="249"/>
      <c r="P158" s="268"/>
      <c r="Q158" s="249"/>
      <c r="R158" s="249"/>
      <c r="S158" s="249"/>
      <c r="T158" s="249"/>
      <c r="U158" s="249"/>
      <c r="V158" s="249"/>
      <c r="W158" s="249"/>
      <c r="X158" s="249"/>
      <c r="Y158" s="249"/>
      <c r="Z158" s="249"/>
    </row>
    <row r="159" spans="1:26" ht="12.75" customHeight="1">
      <c r="A159" s="249"/>
      <c r="B159" s="249"/>
      <c r="C159" s="249"/>
      <c r="D159" s="249"/>
      <c r="E159" s="249"/>
      <c r="F159" s="249"/>
      <c r="G159" s="249"/>
      <c r="H159" s="249"/>
      <c r="I159" s="249"/>
      <c r="J159" s="249"/>
      <c r="K159" s="249"/>
      <c r="L159" s="249"/>
      <c r="M159" s="249"/>
      <c r="N159" s="249"/>
      <c r="O159" s="249"/>
      <c r="P159" s="268"/>
      <c r="Q159" s="249"/>
      <c r="R159" s="249"/>
      <c r="S159" s="249"/>
      <c r="T159" s="249"/>
      <c r="U159" s="249"/>
      <c r="V159" s="249"/>
      <c r="W159" s="249"/>
      <c r="X159" s="249"/>
      <c r="Y159" s="249"/>
      <c r="Z159" s="249"/>
    </row>
    <row r="160" spans="1:26" ht="12.75" customHeight="1">
      <c r="A160" s="249"/>
      <c r="B160" s="249"/>
      <c r="C160" s="249"/>
      <c r="D160" s="249"/>
      <c r="E160" s="249"/>
      <c r="F160" s="249"/>
      <c r="G160" s="249"/>
      <c r="H160" s="249"/>
      <c r="I160" s="249"/>
      <c r="J160" s="249"/>
      <c r="K160" s="249"/>
      <c r="L160" s="249"/>
      <c r="M160" s="249"/>
      <c r="N160" s="249"/>
      <c r="O160" s="249"/>
      <c r="P160" s="268"/>
      <c r="Q160" s="249"/>
      <c r="R160" s="249"/>
      <c r="S160" s="249"/>
      <c r="T160" s="249"/>
      <c r="U160" s="249"/>
      <c r="V160" s="249"/>
      <c r="W160" s="249"/>
      <c r="X160" s="249"/>
      <c r="Y160" s="249"/>
      <c r="Z160" s="249"/>
    </row>
    <row r="161" spans="1:26" ht="12.75" customHeight="1">
      <c r="A161" s="249"/>
      <c r="B161" s="249"/>
      <c r="C161" s="249"/>
      <c r="D161" s="249"/>
      <c r="E161" s="249"/>
      <c r="F161" s="249"/>
      <c r="G161" s="249"/>
      <c r="H161" s="249"/>
      <c r="I161" s="249"/>
      <c r="J161" s="249"/>
      <c r="K161" s="249"/>
      <c r="L161" s="249"/>
      <c r="M161" s="249"/>
      <c r="N161" s="249"/>
      <c r="O161" s="249"/>
      <c r="P161" s="268"/>
      <c r="Q161" s="249"/>
      <c r="R161" s="249"/>
      <c r="S161" s="249"/>
      <c r="T161" s="249"/>
      <c r="U161" s="249"/>
      <c r="V161" s="249"/>
      <c r="W161" s="249"/>
      <c r="X161" s="249"/>
      <c r="Y161" s="249"/>
      <c r="Z161" s="249"/>
    </row>
    <row r="162" spans="1:26" ht="12.75" customHeight="1">
      <c r="A162" s="249"/>
      <c r="B162" s="249"/>
      <c r="C162" s="249"/>
      <c r="D162" s="249"/>
      <c r="E162" s="249"/>
      <c r="F162" s="249"/>
      <c r="G162" s="249"/>
      <c r="H162" s="249"/>
      <c r="I162" s="249"/>
      <c r="J162" s="249"/>
      <c r="K162" s="249"/>
      <c r="L162" s="249"/>
      <c r="M162" s="249"/>
      <c r="N162" s="249"/>
      <c r="O162" s="249"/>
      <c r="P162" s="268"/>
      <c r="Q162" s="249"/>
      <c r="R162" s="249"/>
      <c r="S162" s="249"/>
      <c r="T162" s="249"/>
      <c r="U162" s="249"/>
      <c r="V162" s="249"/>
      <c r="W162" s="249"/>
      <c r="X162" s="249"/>
      <c r="Y162" s="249"/>
      <c r="Z162" s="249"/>
    </row>
    <row r="163" spans="1:26" ht="12.75" customHeight="1">
      <c r="A163" s="249"/>
      <c r="B163" s="249"/>
      <c r="C163" s="249"/>
      <c r="D163" s="249"/>
      <c r="E163" s="249"/>
      <c r="F163" s="249"/>
      <c r="G163" s="249"/>
      <c r="H163" s="249"/>
      <c r="I163" s="249"/>
      <c r="J163" s="249"/>
      <c r="K163" s="249"/>
      <c r="L163" s="249"/>
      <c r="M163" s="249"/>
      <c r="N163" s="249"/>
      <c r="O163" s="249"/>
      <c r="P163" s="268"/>
      <c r="Q163" s="249"/>
      <c r="R163" s="249"/>
      <c r="S163" s="249"/>
      <c r="T163" s="249"/>
      <c r="U163" s="249"/>
      <c r="V163" s="249"/>
      <c r="W163" s="249"/>
      <c r="X163" s="249"/>
      <c r="Y163" s="249"/>
      <c r="Z163" s="249"/>
    </row>
    <row r="164" spans="1:26" ht="12.75" customHeight="1">
      <c r="A164" s="249"/>
      <c r="B164" s="249"/>
      <c r="C164" s="249"/>
      <c r="D164" s="249"/>
      <c r="E164" s="249"/>
      <c r="F164" s="249"/>
      <c r="G164" s="249"/>
      <c r="H164" s="249"/>
      <c r="I164" s="249"/>
      <c r="J164" s="249"/>
      <c r="K164" s="249"/>
      <c r="L164" s="249"/>
      <c r="M164" s="249"/>
      <c r="N164" s="249"/>
      <c r="O164" s="249"/>
      <c r="P164" s="268"/>
      <c r="Q164" s="249"/>
      <c r="R164" s="249"/>
      <c r="S164" s="249"/>
      <c r="T164" s="249"/>
      <c r="U164" s="249"/>
      <c r="V164" s="249"/>
      <c r="W164" s="249"/>
      <c r="X164" s="249"/>
      <c r="Y164" s="249"/>
      <c r="Z164" s="249"/>
    </row>
    <row r="165" spans="1:26" ht="12.75" customHeight="1">
      <c r="A165" s="249"/>
      <c r="B165" s="249"/>
      <c r="C165" s="249"/>
      <c r="D165" s="249"/>
      <c r="E165" s="249"/>
      <c r="F165" s="249"/>
      <c r="G165" s="249"/>
      <c r="H165" s="249"/>
      <c r="I165" s="249"/>
      <c r="J165" s="249"/>
      <c r="K165" s="249"/>
      <c r="L165" s="249"/>
      <c r="M165" s="249"/>
      <c r="N165" s="249"/>
      <c r="O165" s="249"/>
      <c r="P165" s="268"/>
      <c r="Q165" s="249"/>
      <c r="R165" s="249"/>
      <c r="S165" s="249"/>
      <c r="T165" s="249"/>
      <c r="U165" s="249"/>
      <c r="V165" s="249"/>
      <c r="W165" s="249"/>
      <c r="X165" s="249"/>
      <c r="Y165" s="249"/>
      <c r="Z165" s="249"/>
    </row>
    <row r="166" spans="1:26" ht="12.75" customHeight="1">
      <c r="A166" s="249"/>
      <c r="B166" s="249"/>
      <c r="C166" s="249"/>
      <c r="D166" s="249"/>
      <c r="E166" s="249"/>
      <c r="F166" s="249"/>
      <c r="G166" s="249"/>
      <c r="H166" s="249"/>
      <c r="I166" s="249"/>
      <c r="J166" s="249"/>
      <c r="K166" s="249"/>
      <c r="L166" s="249"/>
      <c r="M166" s="249"/>
      <c r="N166" s="249"/>
      <c r="O166" s="249"/>
      <c r="P166" s="268"/>
      <c r="Q166" s="249"/>
      <c r="R166" s="249"/>
      <c r="S166" s="249"/>
      <c r="T166" s="249"/>
      <c r="U166" s="249"/>
      <c r="V166" s="249"/>
      <c r="W166" s="249"/>
      <c r="X166" s="249"/>
      <c r="Y166" s="249"/>
      <c r="Z166" s="249"/>
    </row>
    <row r="167" spans="1:26" ht="12.75" customHeight="1">
      <c r="A167" s="249"/>
      <c r="B167" s="249"/>
      <c r="C167" s="249"/>
      <c r="D167" s="249"/>
      <c r="E167" s="249"/>
      <c r="F167" s="249"/>
      <c r="G167" s="249"/>
      <c r="H167" s="249"/>
      <c r="I167" s="249"/>
      <c r="J167" s="249"/>
      <c r="K167" s="249"/>
      <c r="L167" s="249"/>
      <c r="M167" s="249"/>
      <c r="N167" s="249"/>
      <c r="O167" s="249"/>
      <c r="P167" s="268"/>
      <c r="Q167" s="249"/>
      <c r="R167" s="249"/>
      <c r="S167" s="249"/>
      <c r="T167" s="249"/>
      <c r="U167" s="249"/>
      <c r="V167" s="249"/>
      <c r="W167" s="249"/>
      <c r="X167" s="249"/>
      <c r="Y167" s="249"/>
      <c r="Z167" s="249"/>
    </row>
    <row r="168" spans="1:26" ht="12.75" customHeight="1">
      <c r="A168" s="249"/>
      <c r="B168" s="249"/>
      <c r="C168" s="249"/>
      <c r="D168" s="249"/>
      <c r="E168" s="249"/>
      <c r="F168" s="249"/>
      <c r="G168" s="249"/>
      <c r="H168" s="249"/>
      <c r="I168" s="249"/>
      <c r="J168" s="249"/>
      <c r="K168" s="249"/>
      <c r="L168" s="249"/>
      <c r="M168" s="249"/>
      <c r="N168" s="249"/>
      <c r="O168" s="249"/>
      <c r="P168" s="268"/>
      <c r="Q168" s="249"/>
      <c r="R168" s="249"/>
      <c r="S168" s="249"/>
      <c r="T168" s="249"/>
      <c r="U168" s="249"/>
      <c r="V168" s="249"/>
      <c r="W168" s="249"/>
      <c r="X168" s="249"/>
      <c r="Y168" s="249"/>
      <c r="Z168" s="249"/>
    </row>
    <row r="169" spans="1:26" ht="12.75" customHeight="1">
      <c r="A169" s="249"/>
      <c r="B169" s="249"/>
      <c r="C169" s="249"/>
      <c r="D169" s="249"/>
      <c r="E169" s="249"/>
      <c r="F169" s="249"/>
      <c r="G169" s="249"/>
      <c r="H169" s="249"/>
      <c r="I169" s="249"/>
      <c r="J169" s="249"/>
      <c r="K169" s="249"/>
      <c r="L169" s="249"/>
      <c r="M169" s="249"/>
      <c r="N169" s="249"/>
      <c r="O169" s="249"/>
      <c r="P169" s="268"/>
      <c r="Q169" s="249"/>
      <c r="R169" s="249"/>
      <c r="S169" s="249"/>
      <c r="T169" s="249"/>
      <c r="U169" s="249"/>
      <c r="V169" s="249"/>
      <c r="W169" s="249"/>
      <c r="X169" s="249"/>
      <c r="Y169" s="249"/>
      <c r="Z169" s="249"/>
    </row>
    <row r="170" spans="1:26" ht="12.75" customHeight="1">
      <c r="A170" s="249"/>
      <c r="B170" s="249"/>
      <c r="C170" s="249"/>
      <c r="D170" s="249"/>
      <c r="E170" s="249"/>
      <c r="F170" s="249"/>
      <c r="G170" s="249"/>
      <c r="H170" s="249"/>
      <c r="I170" s="249"/>
      <c r="J170" s="249"/>
      <c r="K170" s="249"/>
      <c r="L170" s="249"/>
      <c r="M170" s="249"/>
      <c r="N170" s="249"/>
      <c r="O170" s="249"/>
      <c r="P170" s="268"/>
      <c r="Q170" s="249"/>
      <c r="R170" s="249"/>
      <c r="S170" s="249"/>
      <c r="T170" s="249"/>
      <c r="U170" s="249"/>
      <c r="V170" s="249"/>
      <c r="W170" s="249"/>
      <c r="X170" s="249"/>
      <c r="Y170" s="249"/>
      <c r="Z170" s="249"/>
    </row>
    <row r="171" spans="1:26" ht="12.75" customHeight="1">
      <c r="A171" s="249"/>
      <c r="B171" s="249"/>
      <c r="C171" s="249"/>
      <c r="D171" s="249"/>
      <c r="E171" s="249"/>
      <c r="F171" s="249"/>
      <c r="G171" s="249"/>
      <c r="H171" s="249"/>
      <c r="I171" s="249"/>
      <c r="J171" s="249"/>
      <c r="K171" s="249"/>
      <c r="L171" s="249"/>
      <c r="M171" s="249"/>
      <c r="N171" s="249"/>
      <c r="O171" s="249"/>
      <c r="P171" s="268"/>
      <c r="Q171" s="249"/>
      <c r="R171" s="249"/>
      <c r="S171" s="249"/>
      <c r="T171" s="249"/>
      <c r="U171" s="249"/>
      <c r="V171" s="249"/>
      <c r="W171" s="249"/>
      <c r="X171" s="249"/>
      <c r="Y171" s="249"/>
      <c r="Z171" s="249"/>
    </row>
    <row r="172" spans="1:26" ht="12.75" customHeight="1">
      <c r="A172" s="249"/>
      <c r="B172" s="249"/>
      <c r="C172" s="249"/>
      <c r="D172" s="249"/>
      <c r="E172" s="249"/>
      <c r="F172" s="249"/>
      <c r="G172" s="249"/>
      <c r="H172" s="249"/>
      <c r="I172" s="249"/>
      <c r="J172" s="249"/>
      <c r="K172" s="249"/>
      <c r="L172" s="249"/>
      <c r="M172" s="249"/>
      <c r="N172" s="249"/>
      <c r="O172" s="249"/>
      <c r="P172" s="268"/>
      <c r="Q172" s="249"/>
      <c r="R172" s="249"/>
      <c r="S172" s="249"/>
      <c r="T172" s="249"/>
      <c r="U172" s="249"/>
      <c r="V172" s="249"/>
      <c r="W172" s="249"/>
      <c r="X172" s="249"/>
      <c r="Y172" s="249"/>
      <c r="Z172" s="249"/>
    </row>
    <row r="173" spans="1:26" ht="12.75" customHeight="1">
      <c r="A173" s="249"/>
      <c r="B173" s="249"/>
      <c r="C173" s="249"/>
      <c r="D173" s="249"/>
      <c r="E173" s="249"/>
      <c r="F173" s="249"/>
      <c r="G173" s="249"/>
      <c r="H173" s="249"/>
      <c r="I173" s="249"/>
      <c r="J173" s="249"/>
      <c r="K173" s="249"/>
      <c r="L173" s="249"/>
      <c r="M173" s="249"/>
      <c r="N173" s="249"/>
      <c r="O173" s="249"/>
      <c r="P173" s="268"/>
      <c r="Q173" s="249"/>
      <c r="R173" s="249"/>
      <c r="S173" s="249"/>
      <c r="T173" s="249"/>
      <c r="U173" s="249"/>
      <c r="V173" s="249"/>
      <c r="W173" s="249"/>
      <c r="X173" s="249"/>
      <c r="Y173" s="249"/>
      <c r="Z173" s="249"/>
    </row>
    <row r="174" spans="1:26" ht="12.75" customHeight="1">
      <c r="A174" s="249"/>
      <c r="B174" s="249"/>
      <c r="C174" s="249"/>
      <c r="D174" s="249"/>
      <c r="E174" s="249"/>
      <c r="F174" s="249"/>
      <c r="G174" s="249"/>
      <c r="H174" s="249"/>
      <c r="I174" s="249"/>
      <c r="J174" s="249"/>
      <c r="K174" s="249"/>
      <c r="L174" s="249"/>
      <c r="M174" s="249"/>
      <c r="N174" s="249"/>
      <c r="O174" s="249"/>
      <c r="P174" s="268"/>
      <c r="Q174" s="249"/>
      <c r="R174" s="249"/>
      <c r="S174" s="249"/>
      <c r="T174" s="249"/>
      <c r="U174" s="249"/>
      <c r="V174" s="249"/>
      <c r="W174" s="249"/>
      <c r="X174" s="249"/>
      <c r="Y174" s="249"/>
      <c r="Z174" s="249"/>
    </row>
    <row r="175" spans="1:26" ht="12.75" customHeight="1">
      <c r="A175" s="249"/>
      <c r="B175" s="249"/>
      <c r="C175" s="249"/>
      <c r="D175" s="249"/>
      <c r="E175" s="249"/>
      <c r="F175" s="249"/>
      <c r="G175" s="249"/>
      <c r="H175" s="249"/>
      <c r="I175" s="249"/>
      <c r="J175" s="249"/>
      <c r="K175" s="249"/>
      <c r="L175" s="249"/>
      <c r="M175" s="249"/>
      <c r="N175" s="249"/>
      <c r="O175" s="249"/>
      <c r="P175" s="268"/>
      <c r="Q175" s="249"/>
      <c r="R175" s="249"/>
      <c r="S175" s="249"/>
      <c r="T175" s="249"/>
      <c r="U175" s="249"/>
      <c r="V175" s="249"/>
      <c r="W175" s="249"/>
      <c r="X175" s="249"/>
      <c r="Y175" s="249"/>
      <c r="Z175" s="249"/>
    </row>
    <row r="176" spans="1:26" ht="12.75" customHeight="1">
      <c r="A176" s="249"/>
      <c r="B176" s="249"/>
      <c r="C176" s="249"/>
      <c r="D176" s="249"/>
      <c r="E176" s="249"/>
      <c r="F176" s="249"/>
      <c r="G176" s="249"/>
      <c r="H176" s="249"/>
      <c r="I176" s="249"/>
      <c r="J176" s="249"/>
      <c r="K176" s="249"/>
      <c r="L176" s="249"/>
      <c r="M176" s="249"/>
      <c r="N176" s="249"/>
      <c r="O176" s="249"/>
      <c r="P176" s="268"/>
      <c r="Q176" s="249"/>
      <c r="R176" s="249"/>
      <c r="S176" s="249"/>
      <c r="T176" s="249"/>
      <c r="U176" s="249"/>
      <c r="V176" s="249"/>
      <c r="W176" s="249"/>
      <c r="X176" s="249"/>
      <c r="Y176" s="249"/>
      <c r="Z176" s="249"/>
    </row>
    <row r="177" spans="1:26" ht="12.75" customHeight="1">
      <c r="A177" s="249"/>
      <c r="B177" s="249"/>
      <c r="C177" s="249"/>
      <c r="D177" s="249"/>
      <c r="E177" s="249"/>
      <c r="F177" s="249"/>
      <c r="G177" s="249"/>
      <c r="H177" s="249"/>
      <c r="I177" s="249"/>
      <c r="J177" s="249"/>
      <c r="K177" s="249"/>
      <c r="L177" s="249"/>
      <c r="M177" s="249"/>
      <c r="N177" s="249"/>
      <c r="O177" s="249"/>
      <c r="P177" s="268"/>
      <c r="Q177" s="249"/>
      <c r="R177" s="249"/>
      <c r="S177" s="249"/>
      <c r="T177" s="249"/>
      <c r="U177" s="249"/>
      <c r="V177" s="249"/>
      <c r="W177" s="249"/>
      <c r="X177" s="249"/>
      <c r="Y177" s="249"/>
      <c r="Z177" s="249"/>
    </row>
    <row r="178" spans="1:26" ht="12.75" customHeight="1">
      <c r="A178" s="249"/>
      <c r="B178" s="249"/>
      <c r="C178" s="249"/>
      <c r="D178" s="249"/>
      <c r="E178" s="249"/>
      <c r="F178" s="249"/>
      <c r="G178" s="249"/>
      <c r="H178" s="249"/>
      <c r="I178" s="249"/>
      <c r="J178" s="249"/>
      <c r="K178" s="249"/>
      <c r="L178" s="249"/>
      <c r="M178" s="249"/>
      <c r="N178" s="249"/>
      <c r="O178" s="249"/>
      <c r="P178" s="268"/>
      <c r="Q178" s="249"/>
      <c r="R178" s="249"/>
      <c r="S178" s="249"/>
      <c r="T178" s="249"/>
      <c r="U178" s="249"/>
      <c r="V178" s="249"/>
      <c r="W178" s="249"/>
      <c r="X178" s="249"/>
      <c r="Y178" s="249"/>
      <c r="Z178" s="249"/>
    </row>
    <row r="179" spans="1:26" ht="12.75" customHeight="1">
      <c r="A179" s="249"/>
      <c r="B179" s="249"/>
      <c r="C179" s="249"/>
      <c r="D179" s="249"/>
      <c r="E179" s="249"/>
      <c r="F179" s="249"/>
      <c r="G179" s="249"/>
      <c r="H179" s="249"/>
      <c r="I179" s="249"/>
      <c r="J179" s="249"/>
      <c r="K179" s="249"/>
      <c r="L179" s="249"/>
      <c r="M179" s="249"/>
      <c r="N179" s="249"/>
      <c r="O179" s="249"/>
      <c r="P179" s="268"/>
      <c r="Q179" s="249"/>
      <c r="R179" s="249"/>
      <c r="S179" s="249"/>
      <c r="T179" s="249"/>
      <c r="U179" s="249"/>
      <c r="V179" s="249"/>
      <c r="W179" s="249"/>
      <c r="X179" s="249"/>
      <c r="Y179" s="249"/>
      <c r="Z179" s="249"/>
    </row>
    <row r="180" spans="1:26" ht="12.75" customHeight="1">
      <c r="A180" s="249"/>
      <c r="B180" s="249"/>
      <c r="C180" s="249"/>
      <c r="D180" s="249"/>
      <c r="E180" s="249"/>
      <c r="F180" s="249"/>
      <c r="G180" s="249"/>
      <c r="H180" s="249"/>
      <c r="I180" s="249"/>
      <c r="J180" s="249"/>
      <c r="K180" s="249"/>
      <c r="L180" s="249"/>
      <c r="M180" s="249"/>
      <c r="N180" s="249"/>
      <c r="O180" s="249"/>
      <c r="P180" s="268"/>
      <c r="Q180" s="249"/>
      <c r="R180" s="249"/>
      <c r="S180" s="249"/>
      <c r="T180" s="249"/>
      <c r="U180" s="249"/>
      <c r="V180" s="249"/>
      <c r="W180" s="249"/>
      <c r="X180" s="249"/>
      <c r="Y180" s="249"/>
      <c r="Z180" s="249"/>
    </row>
    <row r="181" spans="1:26" ht="12.75" customHeight="1">
      <c r="A181" s="249"/>
      <c r="B181" s="249"/>
      <c r="C181" s="249"/>
      <c r="D181" s="249"/>
      <c r="E181" s="249"/>
      <c r="F181" s="249"/>
      <c r="G181" s="249"/>
      <c r="H181" s="249"/>
      <c r="I181" s="249"/>
      <c r="J181" s="249"/>
      <c r="K181" s="249"/>
      <c r="L181" s="249"/>
      <c r="M181" s="249"/>
      <c r="N181" s="249"/>
      <c r="O181" s="249"/>
      <c r="P181" s="268"/>
      <c r="Q181" s="249"/>
      <c r="R181" s="249"/>
      <c r="S181" s="249"/>
      <c r="T181" s="249"/>
      <c r="U181" s="249"/>
      <c r="V181" s="249"/>
      <c r="W181" s="249"/>
      <c r="X181" s="249"/>
      <c r="Y181" s="249"/>
      <c r="Z181" s="249"/>
    </row>
    <row r="182" spans="1:26" ht="12.75" customHeight="1">
      <c r="A182" s="249"/>
      <c r="B182" s="249"/>
      <c r="C182" s="249"/>
      <c r="D182" s="249"/>
      <c r="E182" s="249"/>
      <c r="F182" s="249"/>
      <c r="G182" s="249"/>
      <c r="H182" s="249"/>
      <c r="I182" s="249"/>
      <c r="J182" s="249"/>
      <c r="K182" s="249"/>
      <c r="L182" s="249"/>
      <c r="M182" s="249"/>
      <c r="N182" s="249"/>
      <c r="O182" s="249"/>
      <c r="P182" s="268"/>
      <c r="Q182" s="249"/>
      <c r="R182" s="249"/>
      <c r="S182" s="249"/>
      <c r="T182" s="249"/>
      <c r="U182" s="249"/>
      <c r="V182" s="249"/>
      <c r="W182" s="249"/>
      <c r="X182" s="249"/>
      <c r="Y182" s="249"/>
      <c r="Z182" s="249"/>
    </row>
    <row r="183" spans="1:26" ht="12.75" customHeight="1">
      <c r="A183" s="249"/>
      <c r="B183" s="249"/>
      <c r="C183" s="249"/>
      <c r="D183" s="249"/>
      <c r="E183" s="249"/>
      <c r="F183" s="249"/>
      <c r="G183" s="249"/>
      <c r="H183" s="249"/>
      <c r="I183" s="249"/>
      <c r="J183" s="249"/>
      <c r="K183" s="249"/>
      <c r="L183" s="249"/>
      <c r="M183" s="249"/>
      <c r="N183" s="249"/>
      <c r="O183" s="249"/>
      <c r="P183" s="268"/>
      <c r="Q183" s="249"/>
      <c r="R183" s="249"/>
      <c r="S183" s="249"/>
      <c r="T183" s="249"/>
      <c r="U183" s="249"/>
      <c r="V183" s="249"/>
      <c r="W183" s="249"/>
      <c r="X183" s="249"/>
      <c r="Y183" s="249"/>
      <c r="Z183" s="249"/>
    </row>
    <row r="184" spans="1:26" ht="12.75" customHeight="1">
      <c r="A184" s="249"/>
      <c r="B184" s="249"/>
      <c r="C184" s="249"/>
      <c r="D184" s="249"/>
      <c r="E184" s="249"/>
      <c r="F184" s="249"/>
      <c r="G184" s="249"/>
      <c r="H184" s="249"/>
      <c r="I184" s="249"/>
      <c r="J184" s="249"/>
      <c r="K184" s="249"/>
      <c r="L184" s="249"/>
      <c r="M184" s="249"/>
      <c r="N184" s="249"/>
      <c r="O184" s="249"/>
      <c r="P184" s="268"/>
      <c r="Q184" s="249"/>
      <c r="R184" s="249"/>
      <c r="S184" s="249"/>
      <c r="T184" s="249"/>
      <c r="U184" s="249"/>
      <c r="V184" s="249"/>
      <c r="W184" s="249"/>
      <c r="X184" s="249"/>
      <c r="Y184" s="249"/>
      <c r="Z184" s="249"/>
    </row>
    <row r="185" spans="1:26" ht="12.75" customHeight="1">
      <c r="A185" s="249"/>
      <c r="B185" s="249"/>
      <c r="C185" s="249"/>
      <c r="D185" s="249"/>
      <c r="E185" s="249"/>
      <c r="F185" s="249"/>
      <c r="G185" s="249"/>
      <c r="H185" s="249"/>
      <c r="I185" s="249"/>
      <c r="J185" s="249"/>
      <c r="K185" s="249"/>
      <c r="L185" s="249"/>
      <c r="M185" s="249"/>
      <c r="N185" s="249"/>
      <c r="O185" s="249"/>
      <c r="P185" s="268"/>
      <c r="Q185" s="249"/>
      <c r="R185" s="249"/>
      <c r="S185" s="249"/>
      <c r="T185" s="249"/>
      <c r="U185" s="249"/>
      <c r="V185" s="249"/>
      <c r="W185" s="249"/>
      <c r="X185" s="249"/>
      <c r="Y185" s="249"/>
      <c r="Z185" s="249"/>
    </row>
    <row r="186" spans="1:26" ht="12.75" customHeight="1">
      <c r="A186" s="249"/>
      <c r="B186" s="249"/>
      <c r="C186" s="249"/>
      <c r="D186" s="249"/>
      <c r="E186" s="249"/>
      <c r="F186" s="249"/>
      <c r="G186" s="249"/>
      <c r="H186" s="249"/>
      <c r="I186" s="249"/>
      <c r="J186" s="249"/>
      <c r="K186" s="249"/>
      <c r="L186" s="249"/>
      <c r="M186" s="249"/>
      <c r="N186" s="249"/>
      <c r="O186" s="249"/>
      <c r="P186" s="268"/>
      <c r="Q186" s="249"/>
      <c r="R186" s="249"/>
      <c r="S186" s="249"/>
      <c r="T186" s="249"/>
      <c r="U186" s="249"/>
      <c r="V186" s="249"/>
      <c r="W186" s="249"/>
      <c r="X186" s="249"/>
      <c r="Y186" s="249"/>
      <c r="Z186" s="249"/>
    </row>
    <row r="187" spans="1:26" ht="12.75" customHeight="1">
      <c r="A187" s="249"/>
      <c r="B187" s="249"/>
      <c r="C187" s="249"/>
      <c r="D187" s="249"/>
      <c r="E187" s="249"/>
      <c r="F187" s="249"/>
      <c r="G187" s="249"/>
      <c r="H187" s="249"/>
      <c r="I187" s="249"/>
      <c r="J187" s="249"/>
      <c r="K187" s="249"/>
      <c r="L187" s="249"/>
      <c r="M187" s="249"/>
      <c r="N187" s="249"/>
      <c r="O187" s="249"/>
      <c r="P187" s="268"/>
      <c r="Q187" s="249"/>
      <c r="R187" s="249"/>
      <c r="S187" s="249"/>
      <c r="T187" s="249"/>
      <c r="U187" s="249"/>
      <c r="V187" s="249"/>
      <c r="W187" s="249"/>
      <c r="X187" s="249"/>
      <c r="Y187" s="249"/>
      <c r="Z187" s="249"/>
    </row>
    <row r="188" spans="1:26" ht="12.75" customHeight="1">
      <c r="A188" s="249"/>
      <c r="B188" s="249"/>
      <c r="C188" s="249"/>
      <c r="D188" s="249"/>
      <c r="E188" s="249"/>
      <c r="F188" s="249"/>
      <c r="G188" s="249"/>
      <c r="H188" s="249"/>
      <c r="I188" s="249"/>
      <c r="J188" s="249"/>
      <c r="K188" s="249"/>
      <c r="L188" s="249"/>
      <c r="M188" s="249"/>
      <c r="N188" s="249"/>
      <c r="O188" s="249"/>
      <c r="P188" s="268"/>
      <c r="Q188" s="249"/>
      <c r="R188" s="249"/>
      <c r="S188" s="249"/>
      <c r="T188" s="249"/>
      <c r="U188" s="249"/>
      <c r="V188" s="249"/>
      <c r="W188" s="249"/>
      <c r="X188" s="249"/>
      <c r="Y188" s="249"/>
      <c r="Z188" s="249"/>
    </row>
    <row r="189" spans="1:26" ht="12.75" customHeight="1">
      <c r="A189" s="249"/>
      <c r="B189" s="249"/>
      <c r="C189" s="249"/>
      <c r="D189" s="249"/>
      <c r="E189" s="249"/>
      <c r="F189" s="249"/>
      <c r="G189" s="249"/>
      <c r="H189" s="249"/>
      <c r="I189" s="249"/>
      <c r="J189" s="249"/>
      <c r="K189" s="249"/>
      <c r="L189" s="249"/>
      <c r="M189" s="249"/>
      <c r="N189" s="249"/>
      <c r="O189" s="249"/>
      <c r="P189" s="268"/>
      <c r="Q189" s="249"/>
      <c r="R189" s="249"/>
      <c r="S189" s="249"/>
      <c r="T189" s="249"/>
      <c r="U189" s="249"/>
      <c r="V189" s="249"/>
      <c r="W189" s="249"/>
      <c r="X189" s="249"/>
      <c r="Y189" s="249"/>
      <c r="Z189" s="249"/>
    </row>
    <row r="190" spans="1:26" ht="12.75" customHeight="1">
      <c r="A190" s="249"/>
      <c r="B190" s="249"/>
      <c r="C190" s="249"/>
      <c r="D190" s="249"/>
      <c r="E190" s="249"/>
      <c r="F190" s="249"/>
      <c r="G190" s="249"/>
      <c r="H190" s="249"/>
      <c r="I190" s="249"/>
      <c r="J190" s="249"/>
      <c r="K190" s="249"/>
      <c r="L190" s="249"/>
      <c r="M190" s="249"/>
      <c r="N190" s="249"/>
      <c r="O190" s="249"/>
      <c r="P190" s="268"/>
      <c r="Q190" s="249"/>
      <c r="R190" s="249"/>
      <c r="S190" s="249"/>
      <c r="T190" s="249"/>
      <c r="U190" s="249"/>
      <c r="V190" s="249"/>
      <c r="W190" s="249"/>
      <c r="X190" s="249"/>
      <c r="Y190" s="249"/>
      <c r="Z190" s="249"/>
    </row>
    <row r="191" spans="1:26" ht="12.75" customHeight="1">
      <c r="A191" s="249"/>
      <c r="B191" s="249"/>
      <c r="C191" s="249"/>
      <c r="D191" s="249"/>
      <c r="E191" s="249"/>
      <c r="F191" s="249"/>
      <c r="G191" s="249"/>
      <c r="H191" s="249"/>
      <c r="I191" s="249"/>
      <c r="J191" s="249"/>
      <c r="K191" s="249"/>
      <c r="L191" s="249"/>
      <c r="M191" s="249"/>
      <c r="N191" s="249"/>
      <c r="O191" s="249"/>
      <c r="P191" s="268"/>
      <c r="Q191" s="249"/>
      <c r="R191" s="249"/>
      <c r="S191" s="249"/>
      <c r="T191" s="249"/>
      <c r="U191" s="249"/>
      <c r="V191" s="249"/>
      <c r="W191" s="249"/>
      <c r="X191" s="249"/>
      <c r="Y191" s="249"/>
      <c r="Z191" s="249"/>
    </row>
    <row r="192" spans="1:26" ht="12.75" customHeight="1">
      <c r="A192" s="249"/>
      <c r="B192" s="249"/>
      <c r="C192" s="249"/>
      <c r="D192" s="249"/>
      <c r="E192" s="249"/>
      <c r="F192" s="249"/>
      <c r="G192" s="249"/>
      <c r="H192" s="249"/>
      <c r="I192" s="249"/>
      <c r="J192" s="249"/>
      <c r="K192" s="249"/>
      <c r="L192" s="249"/>
      <c r="M192" s="249"/>
      <c r="N192" s="249"/>
      <c r="O192" s="249"/>
      <c r="P192" s="268"/>
      <c r="Q192" s="249"/>
      <c r="R192" s="249"/>
      <c r="S192" s="249"/>
      <c r="T192" s="249"/>
      <c r="U192" s="249"/>
      <c r="V192" s="249"/>
      <c r="W192" s="249"/>
      <c r="X192" s="249"/>
      <c r="Y192" s="249"/>
      <c r="Z192" s="249"/>
    </row>
    <row r="193" spans="1:26" ht="12.75" customHeight="1">
      <c r="A193" s="249"/>
      <c r="B193" s="249"/>
      <c r="C193" s="249"/>
      <c r="D193" s="249"/>
      <c r="E193" s="249"/>
      <c r="F193" s="249"/>
      <c r="G193" s="249"/>
      <c r="H193" s="249"/>
      <c r="I193" s="249"/>
      <c r="J193" s="249"/>
      <c r="K193" s="249"/>
      <c r="L193" s="249"/>
      <c r="M193" s="249"/>
      <c r="N193" s="249"/>
      <c r="O193" s="249"/>
      <c r="P193" s="268"/>
      <c r="Q193" s="249"/>
      <c r="R193" s="249"/>
      <c r="S193" s="249"/>
      <c r="T193" s="249"/>
      <c r="U193" s="249"/>
      <c r="V193" s="249"/>
      <c r="W193" s="249"/>
      <c r="X193" s="249"/>
      <c r="Y193" s="249"/>
      <c r="Z193" s="249"/>
    </row>
    <row r="194" spans="1:26" ht="12.75" customHeight="1">
      <c r="A194" s="249"/>
      <c r="B194" s="249"/>
      <c r="C194" s="249"/>
      <c r="D194" s="249"/>
      <c r="E194" s="249"/>
      <c r="F194" s="249"/>
      <c r="G194" s="249"/>
      <c r="H194" s="249"/>
      <c r="I194" s="249"/>
      <c r="J194" s="249"/>
      <c r="K194" s="249"/>
      <c r="L194" s="249"/>
      <c r="M194" s="249"/>
      <c r="N194" s="249"/>
      <c r="O194" s="249"/>
      <c r="P194" s="268"/>
      <c r="Q194" s="249"/>
      <c r="R194" s="249"/>
      <c r="S194" s="249"/>
      <c r="T194" s="249"/>
      <c r="U194" s="249"/>
      <c r="V194" s="249"/>
      <c r="W194" s="249"/>
      <c r="X194" s="249"/>
      <c r="Y194" s="249"/>
      <c r="Z194" s="249"/>
    </row>
    <row r="195" spans="1:26" ht="12.75" customHeight="1">
      <c r="A195" s="249"/>
      <c r="B195" s="249"/>
      <c r="C195" s="249"/>
      <c r="D195" s="249"/>
      <c r="E195" s="249"/>
      <c r="F195" s="249"/>
      <c r="G195" s="249"/>
      <c r="H195" s="249"/>
      <c r="I195" s="249"/>
      <c r="J195" s="249"/>
      <c r="K195" s="249"/>
      <c r="L195" s="249"/>
      <c r="M195" s="249"/>
      <c r="N195" s="249"/>
      <c r="O195" s="249"/>
      <c r="P195" s="268"/>
      <c r="Q195" s="249"/>
      <c r="R195" s="249"/>
      <c r="S195" s="249"/>
      <c r="T195" s="249"/>
      <c r="U195" s="249"/>
      <c r="V195" s="249"/>
      <c r="W195" s="249"/>
      <c r="X195" s="249"/>
      <c r="Y195" s="249"/>
      <c r="Z195" s="249"/>
    </row>
    <row r="196" spans="1:26" ht="12.75" customHeight="1">
      <c r="A196" s="249"/>
      <c r="B196" s="249"/>
      <c r="C196" s="249"/>
      <c r="D196" s="249"/>
      <c r="E196" s="249"/>
      <c r="F196" s="249"/>
      <c r="G196" s="249"/>
      <c r="H196" s="249"/>
      <c r="I196" s="249"/>
      <c r="J196" s="249"/>
      <c r="K196" s="249"/>
      <c r="L196" s="249"/>
      <c r="M196" s="249"/>
      <c r="N196" s="249"/>
      <c r="O196" s="249"/>
      <c r="P196" s="268"/>
      <c r="Q196" s="249"/>
      <c r="R196" s="249"/>
      <c r="S196" s="249"/>
      <c r="T196" s="249"/>
      <c r="U196" s="249"/>
      <c r="V196" s="249"/>
      <c r="W196" s="249"/>
      <c r="X196" s="249"/>
      <c r="Y196" s="249"/>
      <c r="Z196" s="249"/>
    </row>
    <row r="197" spans="1:26" ht="12.75" customHeight="1">
      <c r="A197" s="249"/>
      <c r="B197" s="249"/>
      <c r="C197" s="249"/>
      <c r="D197" s="249"/>
      <c r="E197" s="249"/>
      <c r="F197" s="249"/>
      <c r="G197" s="249"/>
      <c r="H197" s="249"/>
      <c r="I197" s="249"/>
      <c r="J197" s="249"/>
      <c r="K197" s="249"/>
      <c r="L197" s="249"/>
      <c r="M197" s="249"/>
      <c r="N197" s="249"/>
      <c r="O197" s="249"/>
      <c r="P197" s="268"/>
      <c r="Q197" s="249"/>
      <c r="R197" s="249"/>
      <c r="S197" s="249"/>
      <c r="T197" s="249"/>
      <c r="U197" s="249"/>
      <c r="V197" s="249"/>
      <c r="W197" s="249"/>
      <c r="X197" s="249"/>
      <c r="Y197" s="249"/>
      <c r="Z197" s="249"/>
    </row>
    <row r="198" spans="1:26" ht="12.75" customHeight="1">
      <c r="A198" s="249"/>
      <c r="B198" s="249"/>
      <c r="C198" s="249"/>
      <c r="D198" s="249"/>
      <c r="E198" s="249"/>
      <c r="F198" s="249"/>
      <c r="G198" s="249"/>
      <c r="H198" s="249"/>
      <c r="I198" s="249"/>
      <c r="J198" s="249"/>
      <c r="K198" s="249"/>
      <c r="L198" s="249"/>
      <c r="M198" s="249"/>
      <c r="N198" s="249"/>
      <c r="O198" s="249"/>
      <c r="P198" s="268"/>
      <c r="Q198" s="249"/>
      <c r="R198" s="249"/>
      <c r="S198" s="249"/>
      <c r="T198" s="249"/>
      <c r="U198" s="249"/>
      <c r="V198" s="249"/>
      <c r="W198" s="249"/>
      <c r="X198" s="249"/>
      <c r="Y198" s="249"/>
      <c r="Z198" s="249"/>
    </row>
    <row r="199" spans="1:26" ht="12.75" customHeight="1">
      <c r="A199" s="249"/>
      <c r="B199" s="249"/>
      <c r="C199" s="249"/>
      <c r="D199" s="249"/>
      <c r="E199" s="249"/>
      <c r="F199" s="249"/>
      <c r="G199" s="249"/>
      <c r="H199" s="249"/>
      <c r="I199" s="249"/>
      <c r="J199" s="249"/>
      <c r="K199" s="249"/>
      <c r="L199" s="249"/>
      <c r="M199" s="249"/>
      <c r="N199" s="249"/>
      <c r="O199" s="249"/>
      <c r="P199" s="268"/>
      <c r="Q199" s="249"/>
      <c r="R199" s="249"/>
      <c r="S199" s="249"/>
      <c r="T199" s="249"/>
      <c r="U199" s="249"/>
      <c r="V199" s="249"/>
      <c r="W199" s="249"/>
      <c r="X199" s="249"/>
      <c r="Y199" s="249"/>
      <c r="Z199" s="249"/>
    </row>
    <row r="200" spans="1:26" ht="12.75" customHeight="1">
      <c r="A200" s="249"/>
      <c r="B200" s="249"/>
      <c r="C200" s="249"/>
      <c r="D200" s="249"/>
      <c r="E200" s="249"/>
      <c r="F200" s="249"/>
      <c r="G200" s="249"/>
      <c r="H200" s="249"/>
      <c r="I200" s="249"/>
      <c r="J200" s="249"/>
      <c r="K200" s="249"/>
      <c r="L200" s="249"/>
      <c r="M200" s="249"/>
      <c r="N200" s="249"/>
      <c r="O200" s="249"/>
      <c r="P200" s="268"/>
      <c r="Q200" s="249"/>
      <c r="R200" s="249"/>
      <c r="S200" s="249"/>
      <c r="T200" s="249"/>
      <c r="U200" s="249"/>
      <c r="V200" s="249"/>
      <c r="W200" s="249"/>
      <c r="X200" s="249"/>
      <c r="Y200" s="249"/>
      <c r="Z200" s="249"/>
    </row>
    <row r="201" spans="1:26" ht="12.75" customHeight="1">
      <c r="A201" s="249"/>
      <c r="B201" s="249"/>
      <c r="C201" s="249"/>
      <c r="D201" s="249"/>
      <c r="E201" s="249"/>
      <c r="F201" s="249"/>
      <c r="G201" s="249"/>
      <c r="H201" s="249"/>
      <c r="I201" s="249"/>
      <c r="J201" s="249"/>
      <c r="K201" s="249"/>
      <c r="L201" s="249"/>
      <c r="M201" s="249"/>
      <c r="N201" s="249"/>
      <c r="O201" s="249"/>
      <c r="P201" s="268"/>
      <c r="Q201" s="249"/>
      <c r="R201" s="249"/>
      <c r="S201" s="249"/>
      <c r="T201" s="249"/>
      <c r="U201" s="249"/>
      <c r="V201" s="249"/>
      <c r="W201" s="249"/>
      <c r="X201" s="249"/>
      <c r="Y201" s="249"/>
      <c r="Z201" s="249"/>
    </row>
    <row r="202" spans="1:26" ht="12.75" customHeight="1">
      <c r="A202" s="249"/>
      <c r="B202" s="249"/>
      <c r="C202" s="249"/>
      <c r="D202" s="249"/>
      <c r="E202" s="249"/>
      <c r="F202" s="249"/>
      <c r="G202" s="249"/>
      <c r="H202" s="249"/>
      <c r="I202" s="249"/>
      <c r="J202" s="249"/>
      <c r="K202" s="249"/>
      <c r="L202" s="249"/>
      <c r="M202" s="249"/>
      <c r="N202" s="249"/>
      <c r="O202" s="249"/>
      <c r="P202" s="268"/>
      <c r="Q202" s="249"/>
      <c r="R202" s="249"/>
      <c r="S202" s="249"/>
      <c r="T202" s="249"/>
      <c r="U202" s="249"/>
      <c r="V202" s="249"/>
      <c r="W202" s="249"/>
      <c r="X202" s="249"/>
      <c r="Y202" s="249"/>
      <c r="Z202" s="249"/>
    </row>
    <row r="203" spans="1:26" ht="12.75" customHeight="1">
      <c r="A203" s="249"/>
      <c r="B203" s="249"/>
      <c r="C203" s="249"/>
      <c r="D203" s="249"/>
      <c r="E203" s="249"/>
      <c r="F203" s="249"/>
      <c r="G203" s="249"/>
      <c r="H203" s="249"/>
      <c r="I203" s="249"/>
      <c r="J203" s="249"/>
      <c r="K203" s="249"/>
      <c r="L203" s="249"/>
      <c r="M203" s="249"/>
      <c r="N203" s="249"/>
      <c r="O203" s="249"/>
      <c r="P203" s="268"/>
      <c r="Q203" s="249"/>
      <c r="R203" s="249"/>
      <c r="S203" s="249"/>
      <c r="T203" s="249"/>
      <c r="U203" s="249"/>
      <c r="V203" s="249"/>
      <c r="W203" s="249"/>
      <c r="X203" s="249"/>
      <c r="Y203" s="249"/>
      <c r="Z203" s="249"/>
    </row>
    <row r="204" spans="1:26" ht="12.75" customHeight="1">
      <c r="A204" s="249"/>
      <c r="B204" s="249"/>
      <c r="C204" s="249"/>
      <c r="D204" s="249"/>
      <c r="E204" s="249"/>
      <c r="F204" s="249"/>
      <c r="G204" s="249"/>
      <c r="H204" s="249"/>
      <c r="I204" s="249"/>
      <c r="J204" s="249"/>
      <c r="K204" s="249"/>
      <c r="L204" s="249"/>
      <c r="M204" s="249"/>
      <c r="N204" s="249"/>
      <c r="O204" s="249"/>
      <c r="P204" s="268"/>
      <c r="Q204" s="249"/>
      <c r="R204" s="249"/>
      <c r="S204" s="249"/>
      <c r="T204" s="249"/>
      <c r="U204" s="249"/>
      <c r="V204" s="249"/>
      <c r="W204" s="249"/>
      <c r="X204" s="249"/>
      <c r="Y204" s="249"/>
      <c r="Z204" s="249"/>
    </row>
    <row r="205" spans="1:26" ht="12.75" customHeight="1">
      <c r="A205" s="249"/>
      <c r="B205" s="249"/>
      <c r="C205" s="249"/>
      <c r="D205" s="249"/>
      <c r="E205" s="249"/>
      <c r="F205" s="249"/>
      <c r="G205" s="249"/>
      <c r="H205" s="249"/>
      <c r="I205" s="249"/>
      <c r="J205" s="249"/>
      <c r="K205" s="249"/>
      <c r="L205" s="249"/>
      <c r="M205" s="249"/>
      <c r="N205" s="249"/>
      <c r="O205" s="249"/>
      <c r="P205" s="268"/>
      <c r="Q205" s="249"/>
      <c r="R205" s="249"/>
      <c r="S205" s="249"/>
      <c r="T205" s="249"/>
      <c r="U205" s="249"/>
      <c r="V205" s="249"/>
      <c r="W205" s="249"/>
      <c r="X205" s="249"/>
      <c r="Y205" s="249"/>
      <c r="Z205" s="249"/>
    </row>
    <row r="206" spans="1:26" ht="12.75" customHeight="1">
      <c r="A206" s="249"/>
      <c r="B206" s="249"/>
      <c r="C206" s="249"/>
      <c r="D206" s="249"/>
      <c r="E206" s="249"/>
      <c r="F206" s="249"/>
      <c r="G206" s="249"/>
      <c r="H206" s="249"/>
      <c r="I206" s="249"/>
      <c r="J206" s="249"/>
      <c r="K206" s="249"/>
      <c r="L206" s="249"/>
      <c r="M206" s="249"/>
      <c r="N206" s="249"/>
      <c r="O206" s="249"/>
      <c r="P206" s="268"/>
      <c r="Q206" s="249"/>
      <c r="R206" s="249"/>
      <c r="S206" s="249"/>
      <c r="T206" s="249"/>
      <c r="U206" s="249"/>
      <c r="V206" s="249"/>
      <c r="W206" s="249"/>
      <c r="X206" s="249"/>
      <c r="Y206" s="249"/>
      <c r="Z206" s="249"/>
    </row>
    <row r="207" spans="1:26" ht="12.75" customHeight="1">
      <c r="A207" s="249"/>
      <c r="B207" s="249"/>
      <c r="C207" s="249"/>
      <c r="D207" s="249"/>
      <c r="E207" s="249"/>
      <c r="F207" s="249"/>
      <c r="G207" s="249"/>
      <c r="H207" s="249"/>
      <c r="I207" s="249"/>
      <c r="J207" s="249"/>
      <c r="K207" s="249"/>
      <c r="L207" s="249"/>
      <c r="M207" s="249"/>
      <c r="N207" s="249"/>
      <c r="O207" s="249"/>
      <c r="P207" s="268"/>
      <c r="Q207" s="249"/>
      <c r="R207" s="249"/>
      <c r="S207" s="249"/>
      <c r="T207" s="249"/>
      <c r="U207" s="249"/>
      <c r="V207" s="249"/>
      <c r="W207" s="249"/>
      <c r="X207" s="249"/>
      <c r="Y207" s="249"/>
      <c r="Z207" s="249"/>
    </row>
    <row r="208" spans="1:26" ht="12.75" customHeight="1">
      <c r="A208" s="249"/>
      <c r="B208" s="249"/>
      <c r="C208" s="249"/>
      <c r="D208" s="249"/>
      <c r="E208" s="249"/>
      <c r="F208" s="249"/>
      <c r="G208" s="249"/>
      <c r="H208" s="249"/>
      <c r="I208" s="249"/>
      <c r="J208" s="249"/>
      <c r="K208" s="249"/>
      <c r="L208" s="249"/>
      <c r="M208" s="249"/>
      <c r="N208" s="249"/>
      <c r="O208" s="249"/>
      <c r="P208" s="268"/>
      <c r="Q208" s="249"/>
      <c r="R208" s="249"/>
      <c r="S208" s="249"/>
      <c r="T208" s="249"/>
      <c r="U208" s="249"/>
      <c r="V208" s="249"/>
      <c r="W208" s="249"/>
      <c r="X208" s="249"/>
      <c r="Y208" s="249"/>
      <c r="Z208" s="249"/>
    </row>
    <row r="209" spans="1:26" ht="12.75" customHeight="1">
      <c r="A209" s="249"/>
      <c r="B209" s="249"/>
      <c r="C209" s="249"/>
      <c r="D209" s="249"/>
      <c r="E209" s="249"/>
      <c r="F209" s="249"/>
      <c r="G209" s="249"/>
      <c r="H209" s="249"/>
      <c r="I209" s="249"/>
      <c r="J209" s="249"/>
      <c r="K209" s="249"/>
      <c r="L209" s="249"/>
      <c r="M209" s="249"/>
      <c r="N209" s="249"/>
      <c r="O209" s="249"/>
      <c r="P209" s="268"/>
      <c r="Q209" s="249"/>
      <c r="R209" s="249"/>
      <c r="S209" s="249"/>
      <c r="T209" s="249"/>
      <c r="U209" s="249"/>
      <c r="V209" s="249"/>
      <c r="W209" s="249"/>
      <c r="X209" s="249"/>
      <c r="Y209" s="249"/>
      <c r="Z209" s="249"/>
    </row>
    <row r="210" spans="1:26" ht="12.75" customHeight="1">
      <c r="A210" s="249"/>
      <c r="B210" s="249"/>
      <c r="C210" s="249"/>
      <c r="D210" s="249"/>
      <c r="E210" s="249"/>
      <c r="F210" s="249"/>
      <c r="G210" s="249"/>
      <c r="H210" s="249"/>
      <c r="I210" s="249"/>
      <c r="J210" s="249"/>
      <c r="K210" s="249"/>
      <c r="L210" s="249"/>
      <c r="M210" s="249"/>
      <c r="N210" s="249"/>
      <c r="O210" s="249"/>
      <c r="P210" s="268"/>
      <c r="Q210" s="249"/>
      <c r="R210" s="249"/>
      <c r="S210" s="249"/>
      <c r="T210" s="249"/>
      <c r="U210" s="249"/>
      <c r="V210" s="249"/>
      <c r="W210" s="249"/>
      <c r="X210" s="249"/>
      <c r="Y210" s="249"/>
      <c r="Z210" s="249"/>
    </row>
    <row r="211" spans="1:26" ht="12.75" customHeight="1">
      <c r="A211" s="249"/>
      <c r="B211" s="249"/>
      <c r="C211" s="249"/>
      <c r="D211" s="249"/>
      <c r="E211" s="249"/>
      <c r="F211" s="249"/>
      <c r="G211" s="249"/>
      <c r="H211" s="249"/>
      <c r="I211" s="249"/>
      <c r="J211" s="249"/>
      <c r="K211" s="249"/>
      <c r="L211" s="249"/>
      <c r="M211" s="249"/>
      <c r="N211" s="249"/>
      <c r="O211" s="249"/>
      <c r="P211" s="268"/>
      <c r="Q211" s="249"/>
      <c r="R211" s="249"/>
      <c r="S211" s="249"/>
      <c r="T211" s="249"/>
      <c r="U211" s="249"/>
      <c r="V211" s="249"/>
      <c r="W211" s="249"/>
      <c r="X211" s="249"/>
      <c r="Y211" s="249"/>
      <c r="Z211" s="249"/>
    </row>
    <row r="212" spans="1:26" ht="12.75" customHeight="1">
      <c r="A212" s="249"/>
      <c r="B212" s="249"/>
      <c r="C212" s="249"/>
      <c r="D212" s="249"/>
      <c r="E212" s="249"/>
      <c r="F212" s="249"/>
      <c r="G212" s="249"/>
      <c r="H212" s="249"/>
      <c r="I212" s="249"/>
      <c r="J212" s="249"/>
      <c r="K212" s="249"/>
      <c r="L212" s="249"/>
      <c r="M212" s="249"/>
      <c r="N212" s="249"/>
      <c r="O212" s="249"/>
      <c r="P212" s="268"/>
      <c r="Q212" s="249"/>
      <c r="R212" s="249"/>
      <c r="S212" s="249"/>
      <c r="T212" s="249"/>
      <c r="U212" s="249"/>
      <c r="V212" s="249"/>
      <c r="W212" s="249"/>
      <c r="X212" s="249"/>
      <c r="Y212" s="249"/>
      <c r="Z212" s="249"/>
    </row>
    <row r="213" spans="1:26" ht="12.75" customHeight="1">
      <c r="A213" s="249"/>
      <c r="B213" s="249"/>
      <c r="C213" s="249"/>
      <c r="D213" s="249"/>
      <c r="E213" s="249"/>
      <c r="F213" s="249"/>
      <c r="G213" s="249"/>
      <c r="H213" s="249"/>
      <c r="I213" s="249"/>
      <c r="J213" s="249"/>
      <c r="K213" s="249"/>
      <c r="L213" s="249"/>
      <c r="M213" s="249"/>
      <c r="N213" s="249"/>
      <c r="O213" s="249"/>
      <c r="P213" s="268"/>
      <c r="Q213" s="249"/>
      <c r="R213" s="249"/>
      <c r="S213" s="249"/>
      <c r="T213" s="249"/>
      <c r="U213" s="249"/>
      <c r="V213" s="249"/>
      <c r="W213" s="249"/>
      <c r="X213" s="249"/>
      <c r="Y213" s="249"/>
      <c r="Z213" s="249"/>
    </row>
    <row r="214" spans="1:26" ht="12.75" customHeight="1">
      <c r="A214" s="249"/>
      <c r="B214" s="249"/>
      <c r="C214" s="249"/>
      <c r="D214" s="249"/>
      <c r="E214" s="249"/>
      <c r="F214" s="249"/>
      <c r="G214" s="249"/>
      <c r="H214" s="249"/>
      <c r="I214" s="249"/>
      <c r="J214" s="249"/>
      <c r="K214" s="249"/>
      <c r="L214" s="249"/>
      <c r="M214" s="249"/>
      <c r="N214" s="249"/>
      <c r="O214" s="249"/>
      <c r="P214" s="268"/>
      <c r="Q214" s="249"/>
      <c r="R214" s="249"/>
      <c r="S214" s="249"/>
      <c r="T214" s="249"/>
      <c r="U214" s="249"/>
      <c r="V214" s="249"/>
      <c r="W214" s="249"/>
      <c r="X214" s="249"/>
      <c r="Y214" s="249"/>
      <c r="Z214" s="249"/>
    </row>
    <row r="215" spans="1:26" ht="12.75" customHeight="1">
      <c r="A215" s="249"/>
      <c r="B215" s="249"/>
      <c r="C215" s="249"/>
      <c r="D215" s="249"/>
      <c r="E215" s="249"/>
      <c r="F215" s="249"/>
      <c r="G215" s="249"/>
      <c r="H215" s="249"/>
      <c r="I215" s="249"/>
      <c r="J215" s="249"/>
      <c r="K215" s="249"/>
      <c r="L215" s="249"/>
      <c r="M215" s="249"/>
      <c r="N215" s="249"/>
      <c r="O215" s="249"/>
      <c r="P215" s="268"/>
      <c r="Q215" s="249"/>
      <c r="R215" s="249"/>
      <c r="S215" s="249"/>
      <c r="T215" s="249"/>
      <c r="U215" s="249"/>
      <c r="V215" s="249"/>
      <c r="W215" s="249"/>
      <c r="X215" s="249"/>
      <c r="Y215" s="249"/>
      <c r="Z215" s="249"/>
    </row>
    <row r="216" spans="1:26" ht="12.75" customHeight="1">
      <c r="A216" s="249"/>
      <c r="B216" s="249"/>
      <c r="C216" s="249"/>
      <c r="D216" s="249"/>
      <c r="E216" s="249"/>
      <c r="F216" s="249"/>
      <c r="G216" s="249"/>
      <c r="H216" s="249"/>
      <c r="I216" s="249"/>
      <c r="J216" s="249"/>
      <c r="K216" s="249"/>
      <c r="L216" s="249"/>
      <c r="M216" s="249"/>
      <c r="N216" s="249"/>
      <c r="O216" s="249"/>
      <c r="P216" s="268"/>
      <c r="Q216" s="249"/>
      <c r="R216" s="249"/>
      <c r="S216" s="249"/>
      <c r="T216" s="249"/>
      <c r="U216" s="249"/>
      <c r="V216" s="249"/>
      <c r="W216" s="249"/>
      <c r="X216" s="249"/>
      <c r="Y216" s="249"/>
      <c r="Z216" s="249"/>
    </row>
    <row r="217" spans="1:26" ht="12.75" customHeight="1">
      <c r="A217" s="249"/>
      <c r="B217" s="249"/>
      <c r="C217" s="249"/>
      <c r="D217" s="249"/>
      <c r="E217" s="249"/>
      <c r="F217" s="249"/>
      <c r="G217" s="249"/>
      <c r="H217" s="249"/>
      <c r="I217" s="249"/>
      <c r="J217" s="249"/>
      <c r="K217" s="249"/>
      <c r="L217" s="249"/>
      <c r="M217" s="249"/>
      <c r="N217" s="249"/>
      <c r="O217" s="249"/>
      <c r="P217" s="268"/>
      <c r="Q217" s="249"/>
      <c r="R217" s="249"/>
      <c r="S217" s="249"/>
      <c r="T217" s="249"/>
      <c r="U217" s="249"/>
      <c r="V217" s="249"/>
      <c r="W217" s="249"/>
      <c r="X217" s="249"/>
      <c r="Y217" s="249"/>
      <c r="Z217" s="249"/>
    </row>
    <row r="218" spans="1:26" ht="12.75" customHeight="1">
      <c r="A218" s="249"/>
      <c r="B218" s="249"/>
      <c r="C218" s="249"/>
      <c r="D218" s="249"/>
      <c r="E218" s="249"/>
      <c r="F218" s="249"/>
      <c r="G218" s="249"/>
      <c r="H218" s="249"/>
      <c r="I218" s="249"/>
      <c r="J218" s="249"/>
      <c r="K218" s="249"/>
      <c r="L218" s="249"/>
      <c r="M218" s="249"/>
      <c r="N218" s="249"/>
      <c r="O218" s="249"/>
      <c r="P218" s="268"/>
      <c r="Q218" s="249"/>
      <c r="R218" s="249"/>
      <c r="S218" s="249"/>
      <c r="T218" s="249"/>
      <c r="U218" s="249"/>
      <c r="V218" s="249"/>
      <c r="W218" s="249"/>
      <c r="X218" s="249"/>
      <c r="Y218" s="249"/>
      <c r="Z218" s="249"/>
    </row>
    <row r="219" spans="1:26" ht="12.75" customHeight="1">
      <c r="A219" s="249"/>
      <c r="B219" s="249"/>
      <c r="C219" s="249"/>
      <c r="D219" s="249"/>
      <c r="E219" s="249"/>
      <c r="F219" s="249"/>
      <c r="G219" s="249"/>
      <c r="H219" s="249"/>
      <c r="I219" s="249"/>
      <c r="J219" s="249"/>
      <c r="K219" s="249"/>
      <c r="L219" s="249"/>
      <c r="M219" s="249"/>
      <c r="N219" s="249"/>
      <c r="O219" s="249"/>
      <c r="P219" s="268"/>
      <c r="Q219" s="249"/>
      <c r="R219" s="249"/>
      <c r="S219" s="249"/>
      <c r="T219" s="249"/>
      <c r="U219" s="249"/>
      <c r="V219" s="249"/>
      <c r="W219" s="249"/>
      <c r="X219" s="249"/>
      <c r="Y219" s="249"/>
      <c r="Z219" s="249"/>
    </row>
    <row r="220" spans="1:26" ht="12.75" customHeight="1">
      <c r="A220" s="249"/>
      <c r="B220" s="249"/>
      <c r="C220" s="249"/>
      <c r="D220" s="249"/>
      <c r="E220" s="249"/>
      <c r="F220" s="249"/>
      <c r="G220" s="249"/>
      <c r="H220" s="249"/>
      <c r="I220" s="249"/>
      <c r="J220" s="249"/>
      <c r="K220" s="249"/>
      <c r="L220" s="249"/>
      <c r="M220" s="249"/>
      <c r="N220" s="249"/>
      <c r="O220" s="249"/>
      <c r="P220" s="268"/>
      <c r="Q220" s="249"/>
      <c r="R220" s="249"/>
      <c r="S220" s="249"/>
      <c r="T220" s="249"/>
      <c r="U220" s="249"/>
      <c r="V220" s="249"/>
      <c r="W220" s="249"/>
      <c r="X220" s="249"/>
      <c r="Y220" s="249"/>
      <c r="Z220" s="249"/>
    </row>
    <row r="221" spans="1:26" ht="12.75" customHeight="1">
      <c r="A221" s="249"/>
      <c r="B221" s="249"/>
      <c r="C221" s="249"/>
      <c r="D221" s="249"/>
      <c r="E221" s="249"/>
      <c r="F221" s="249"/>
      <c r="G221" s="249"/>
      <c r="H221" s="249"/>
      <c r="I221" s="249"/>
      <c r="J221" s="249"/>
      <c r="K221" s="249"/>
      <c r="L221" s="249"/>
      <c r="M221" s="249"/>
      <c r="N221" s="249"/>
      <c r="O221" s="249"/>
      <c r="P221" s="268"/>
      <c r="Q221" s="249"/>
      <c r="R221" s="249"/>
      <c r="S221" s="249"/>
      <c r="T221" s="249"/>
      <c r="U221" s="249"/>
      <c r="V221" s="249"/>
      <c r="W221" s="249"/>
      <c r="X221" s="249"/>
      <c r="Y221" s="249"/>
      <c r="Z221" s="249"/>
    </row>
    <row r="222" spans="1:26" ht="12.75" customHeight="1">
      <c r="A222" s="249"/>
      <c r="B222" s="249"/>
      <c r="C222" s="249"/>
      <c r="D222" s="249"/>
      <c r="E222" s="249"/>
      <c r="F222" s="249"/>
      <c r="G222" s="249"/>
      <c r="H222" s="249"/>
      <c r="I222" s="249"/>
      <c r="J222" s="249"/>
      <c r="K222" s="249"/>
      <c r="L222" s="249"/>
      <c r="M222" s="249"/>
      <c r="N222" s="249"/>
      <c r="O222" s="249"/>
      <c r="P222" s="268"/>
      <c r="Q222" s="249"/>
      <c r="R222" s="249"/>
      <c r="S222" s="249"/>
      <c r="T222" s="249"/>
      <c r="U222" s="249"/>
      <c r="V222" s="249"/>
      <c r="W222" s="249"/>
      <c r="X222" s="249"/>
      <c r="Y222" s="249"/>
      <c r="Z222" s="249"/>
    </row>
    <row r="223" spans="1:26" ht="12.75" customHeight="1">
      <c r="A223" s="249"/>
      <c r="B223" s="249"/>
      <c r="C223" s="249"/>
      <c r="D223" s="249"/>
      <c r="E223" s="249"/>
      <c r="F223" s="249"/>
      <c r="G223" s="249"/>
      <c r="H223" s="249"/>
      <c r="I223" s="249"/>
      <c r="J223" s="249"/>
      <c r="K223" s="249"/>
      <c r="L223" s="249"/>
      <c r="M223" s="249"/>
      <c r="N223" s="249"/>
      <c r="O223" s="249"/>
      <c r="P223" s="268"/>
      <c r="Q223" s="249"/>
      <c r="R223" s="249"/>
      <c r="S223" s="249"/>
      <c r="T223" s="249"/>
      <c r="U223" s="249"/>
      <c r="V223" s="249"/>
      <c r="W223" s="249"/>
      <c r="X223" s="249"/>
      <c r="Y223" s="249"/>
      <c r="Z223" s="249"/>
    </row>
    <row r="224" spans="1:26" ht="12.75" customHeight="1">
      <c r="A224" s="249"/>
      <c r="B224" s="249"/>
      <c r="C224" s="249"/>
      <c r="D224" s="249"/>
      <c r="E224" s="249"/>
      <c r="F224" s="249"/>
      <c r="G224" s="249"/>
      <c r="H224" s="249"/>
      <c r="I224" s="249"/>
      <c r="J224" s="249"/>
      <c r="K224" s="249"/>
      <c r="L224" s="249"/>
      <c r="M224" s="249"/>
      <c r="N224" s="249"/>
      <c r="O224" s="249"/>
      <c r="P224" s="268"/>
      <c r="Q224" s="249"/>
      <c r="R224" s="249"/>
      <c r="S224" s="249"/>
      <c r="T224" s="249"/>
      <c r="U224" s="249"/>
      <c r="V224" s="249"/>
      <c r="W224" s="249"/>
      <c r="X224" s="249"/>
      <c r="Y224" s="249"/>
      <c r="Z224" s="249"/>
    </row>
    <row r="225" spans="1:26" ht="12.75" customHeight="1">
      <c r="A225" s="249"/>
      <c r="B225" s="249"/>
      <c r="C225" s="249"/>
      <c r="D225" s="249"/>
      <c r="E225" s="249"/>
      <c r="F225" s="249"/>
      <c r="G225" s="249"/>
      <c r="H225" s="249"/>
      <c r="I225" s="249"/>
      <c r="J225" s="249"/>
      <c r="K225" s="249"/>
      <c r="L225" s="249"/>
      <c r="M225" s="249"/>
      <c r="N225" s="249"/>
      <c r="O225" s="249"/>
      <c r="P225" s="268"/>
      <c r="Q225" s="249"/>
      <c r="R225" s="249"/>
      <c r="S225" s="249"/>
      <c r="T225" s="249"/>
      <c r="U225" s="249"/>
      <c r="V225" s="249"/>
      <c r="W225" s="249"/>
      <c r="X225" s="249"/>
      <c r="Y225" s="249"/>
      <c r="Z225" s="249"/>
    </row>
    <row r="226" spans="1:26" ht="12.75" customHeight="1">
      <c r="A226" s="249"/>
      <c r="B226" s="249"/>
      <c r="C226" s="249"/>
      <c r="D226" s="249"/>
      <c r="E226" s="249"/>
      <c r="F226" s="249"/>
      <c r="G226" s="249"/>
      <c r="H226" s="249"/>
      <c r="I226" s="249"/>
      <c r="J226" s="249"/>
      <c r="K226" s="249"/>
      <c r="L226" s="249"/>
      <c r="M226" s="249"/>
      <c r="N226" s="249"/>
      <c r="O226" s="249"/>
      <c r="P226" s="268"/>
      <c r="Q226" s="249"/>
      <c r="R226" s="249"/>
      <c r="S226" s="249"/>
      <c r="T226" s="249"/>
      <c r="U226" s="249"/>
      <c r="V226" s="249"/>
      <c r="W226" s="249"/>
      <c r="X226" s="249"/>
      <c r="Y226" s="249"/>
      <c r="Z226" s="249"/>
    </row>
    <row r="227" spans="1:26" ht="12.75" customHeight="1">
      <c r="A227" s="249"/>
      <c r="B227" s="249"/>
      <c r="C227" s="249"/>
      <c r="D227" s="249"/>
      <c r="E227" s="249"/>
      <c r="F227" s="249"/>
      <c r="G227" s="249"/>
      <c r="H227" s="249"/>
      <c r="I227" s="249"/>
      <c r="J227" s="249"/>
      <c r="K227" s="249"/>
      <c r="L227" s="249"/>
      <c r="M227" s="249"/>
      <c r="N227" s="249"/>
      <c r="O227" s="249"/>
      <c r="P227" s="268"/>
      <c r="Q227" s="249"/>
      <c r="R227" s="249"/>
      <c r="S227" s="249"/>
      <c r="T227" s="249"/>
      <c r="U227" s="249"/>
      <c r="V227" s="249"/>
      <c r="W227" s="249"/>
      <c r="X227" s="249"/>
      <c r="Y227" s="249"/>
      <c r="Z227" s="249"/>
    </row>
    <row r="228" spans="1:26" ht="12.75" customHeight="1">
      <c r="A228" s="249"/>
      <c r="B228" s="249"/>
      <c r="C228" s="249"/>
      <c r="D228" s="249"/>
      <c r="E228" s="249"/>
      <c r="F228" s="249"/>
      <c r="G228" s="249"/>
      <c r="H228" s="249"/>
      <c r="I228" s="249"/>
      <c r="J228" s="249"/>
      <c r="K228" s="249"/>
      <c r="L228" s="249"/>
      <c r="M228" s="249"/>
      <c r="N228" s="249"/>
      <c r="O228" s="249"/>
      <c r="P228" s="268"/>
      <c r="Q228" s="249"/>
      <c r="R228" s="249"/>
      <c r="S228" s="249"/>
      <c r="T228" s="249"/>
      <c r="U228" s="249"/>
      <c r="V228" s="249"/>
      <c r="W228" s="249"/>
      <c r="X228" s="249"/>
      <c r="Y228" s="249"/>
      <c r="Z228" s="249"/>
    </row>
    <row r="229" spans="1:26" ht="12.75" customHeight="1">
      <c r="A229" s="249"/>
      <c r="B229" s="249"/>
      <c r="C229" s="249"/>
      <c r="D229" s="249"/>
      <c r="E229" s="249"/>
      <c r="F229" s="249"/>
      <c r="G229" s="249"/>
      <c r="H229" s="249"/>
      <c r="I229" s="249"/>
      <c r="J229" s="249"/>
      <c r="K229" s="249"/>
      <c r="L229" s="249"/>
      <c r="M229" s="249"/>
      <c r="N229" s="249"/>
      <c r="O229" s="249"/>
      <c r="P229" s="268"/>
      <c r="Q229" s="249"/>
      <c r="R229" s="249"/>
      <c r="S229" s="249"/>
      <c r="T229" s="249"/>
      <c r="U229" s="249"/>
      <c r="V229" s="249"/>
      <c r="W229" s="249"/>
      <c r="X229" s="249"/>
      <c r="Y229" s="249"/>
      <c r="Z229" s="249"/>
    </row>
    <row r="230" spans="1:26" ht="12.75" customHeight="1">
      <c r="A230" s="249"/>
      <c r="B230" s="249"/>
      <c r="C230" s="249"/>
      <c r="D230" s="249"/>
      <c r="E230" s="249"/>
      <c r="F230" s="249"/>
      <c r="G230" s="249"/>
      <c r="H230" s="249"/>
      <c r="I230" s="249"/>
      <c r="J230" s="249"/>
      <c r="K230" s="249"/>
      <c r="L230" s="249"/>
      <c r="M230" s="249"/>
      <c r="N230" s="249"/>
      <c r="O230" s="249"/>
      <c r="P230" s="268"/>
      <c r="Q230" s="249"/>
      <c r="R230" s="249"/>
      <c r="S230" s="249"/>
      <c r="T230" s="249"/>
      <c r="U230" s="249"/>
      <c r="V230" s="249"/>
      <c r="W230" s="249"/>
      <c r="X230" s="249"/>
      <c r="Y230" s="249"/>
      <c r="Z230" s="249"/>
    </row>
    <row r="231" spans="1:26" ht="12.75" customHeight="1">
      <c r="A231" s="249"/>
      <c r="B231" s="249"/>
      <c r="C231" s="249"/>
      <c r="D231" s="249"/>
      <c r="E231" s="249"/>
      <c r="F231" s="249"/>
      <c r="G231" s="249"/>
      <c r="H231" s="249"/>
      <c r="I231" s="249"/>
      <c r="J231" s="249"/>
      <c r="K231" s="249"/>
      <c r="L231" s="249"/>
      <c r="M231" s="249"/>
      <c r="N231" s="249"/>
      <c r="O231" s="249"/>
      <c r="P231" s="268"/>
      <c r="Q231" s="249"/>
      <c r="R231" s="249"/>
      <c r="S231" s="249"/>
      <c r="T231" s="249"/>
      <c r="U231" s="249"/>
      <c r="V231" s="249"/>
      <c r="W231" s="249"/>
      <c r="X231" s="249"/>
      <c r="Y231" s="249"/>
      <c r="Z231" s="249"/>
    </row>
    <row r="232" spans="1:26" ht="12.75" customHeight="1">
      <c r="A232" s="249"/>
      <c r="B232" s="249"/>
      <c r="C232" s="249"/>
      <c r="D232" s="249"/>
      <c r="E232" s="249"/>
      <c r="F232" s="249"/>
      <c r="G232" s="249"/>
      <c r="H232" s="249"/>
      <c r="I232" s="249"/>
      <c r="J232" s="249"/>
      <c r="K232" s="249"/>
      <c r="L232" s="249"/>
      <c r="M232" s="249"/>
      <c r="N232" s="249"/>
      <c r="O232" s="249"/>
      <c r="P232" s="268"/>
      <c r="Q232" s="249"/>
      <c r="R232" s="249"/>
      <c r="S232" s="249"/>
      <c r="T232" s="249"/>
      <c r="U232" s="249"/>
      <c r="V232" s="249"/>
      <c r="W232" s="249"/>
      <c r="X232" s="249"/>
      <c r="Y232" s="249"/>
      <c r="Z232" s="249"/>
    </row>
    <row r="233" spans="1:26" ht="12.75" customHeight="1">
      <c r="A233" s="249"/>
      <c r="B233" s="249"/>
      <c r="C233" s="249"/>
      <c r="D233" s="249"/>
      <c r="E233" s="249"/>
      <c r="F233" s="249"/>
      <c r="G233" s="249"/>
      <c r="H233" s="249"/>
      <c r="I233" s="249"/>
      <c r="J233" s="249"/>
      <c r="K233" s="249"/>
      <c r="L233" s="249"/>
      <c r="M233" s="249"/>
      <c r="N233" s="249"/>
      <c r="O233" s="249"/>
      <c r="P233" s="268"/>
      <c r="Q233" s="249"/>
      <c r="R233" s="249"/>
      <c r="S233" s="249"/>
      <c r="T233" s="249"/>
      <c r="U233" s="249"/>
      <c r="V233" s="249"/>
      <c r="W233" s="249"/>
      <c r="X233" s="249"/>
      <c r="Y233" s="249"/>
      <c r="Z233" s="249"/>
    </row>
    <row r="234" spans="1:26" ht="12.75" customHeight="1">
      <c r="A234" s="249"/>
      <c r="B234" s="249"/>
      <c r="C234" s="249"/>
      <c r="D234" s="249"/>
      <c r="E234" s="249"/>
      <c r="F234" s="249"/>
      <c r="G234" s="249"/>
      <c r="H234" s="249"/>
      <c r="I234" s="249"/>
      <c r="J234" s="249"/>
      <c r="K234" s="249"/>
      <c r="L234" s="249"/>
      <c r="M234" s="249"/>
      <c r="N234" s="249"/>
      <c r="O234" s="249"/>
      <c r="P234" s="268"/>
      <c r="Q234" s="249"/>
      <c r="R234" s="249"/>
      <c r="S234" s="249"/>
      <c r="T234" s="249"/>
      <c r="U234" s="249"/>
      <c r="V234" s="249"/>
      <c r="W234" s="249"/>
      <c r="X234" s="249"/>
      <c r="Y234" s="249"/>
      <c r="Z234" s="249"/>
    </row>
    <row r="235" spans="1:26" ht="12.75" customHeight="1">
      <c r="A235" s="249"/>
      <c r="B235" s="249"/>
      <c r="C235" s="249"/>
      <c r="D235" s="249"/>
      <c r="E235" s="249"/>
      <c r="F235" s="249"/>
      <c r="G235" s="249"/>
      <c r="H235" s="249"/>
      <c r="I235" s="249"/>
      <c r="J235" s="249"/>
      <c r="K235" s="249"/>
      <c r="L235" s="249"/>
      <c r="M235" s="249"/>
      <c r="N235" s="249"/>
      <c r="O235" s="249"/>
      <c r="P235" s="268"/>
      <c r="Q235" s="249"/>
      <c r="R235" s="249"/>
      <c r="S235" s="249"/>
      <c r="T235" s="249"/>
      <c r="U235" s="249"/>
      <c r="V235" s="249"/>
      <c r="W235" s="249"/>
      <c r="X235" s="249"/>
      <c r="Y235" s="249"/>
      <c r="Z235" s="249"/>
    </row>
    <row r="236" spans="1:26" ht="12.75" customHeight="1">
      <c r="A236" s="249"/>
      <c r="B236" s="249"/>
      <c r="C236" s="249"/>
      <c r="D236" s="249"/>
      <c r="E236" s="249"/>
      <c r="F236" s="249"/>
      <c r="G236" s="249"/>
      <c r="H236" s="249"/>
      <c r="I236" s="249"/>
      <c r="J236" s="249"/>
      <c r="K236" s="249"/>
      <c r="L236" s="249"/>
      <c r="M236" s="249"/>
      <c r="N236" s="249"/>
      <c r="O236" s="249"/>
      <c r="P236" s="268"/>
      <c r="Q236" s="249"/>
      <c r="R236" s="249"/>
      <c r="S236" s="249"/>
      <c r="T236" s="249"/>
      <c r="U236" s="249"/>
      <c r="V236" s="249"/>
      <c r="W236" s="249"/>
      <c r="X236" s="249"/>
      <c r="Y236" s="249"/>
      <c r="Z236" s="249"/>
    </row>
    <row r="237" spans="1:26" ht="12.75" customHeight="1">
      <c r="A237" s="249"/>
      <c r="B237" s="249"/>
      <c r="C237" s="249"/>
      <c r="D237" s="249"/>
      <c r="E237" s="249"/>
      <c r="F237" s="249"/>
      <c r="G237" s="249"/>
      <c r="H237" s="249"/>
      <c r="I237" s="249"/>
      <c r="J237" s="249"/>
      <c r="K237" s="249"/>
      <c r="L237" s="249"/>
      <c r="M237" s="249"/>
      <c r="N237" s="249"/>
      <c r="O237" s="249"/>
      <c r="P237" s="268"/>
      <c r="Q237" s="249"/>
      <c r="R237" s="249"/>
      <c r="S237" s="249"/>
      <c r="T237" s="249"/>
      <c r="U237" s="249"/>
      <c r="V237" s="249"/>
      <c r="W237" s="249"/>
      <c r="X237" s="249"/>
      <c r="Y237" s="249"/>
      <c r="Z237" s="249"/>
    </row>
    <row r="238" spans="1:26" ht="12.75" customHeight="1">
      <c r="A238" s="249"/>
      <c r="B238" s="249"/>
      <c r="C238" s="249"/>
      <c r="D238" s="249"/>
      <c r="E238" s="249"/>
      <c r="F238" s="249"/>
      <c r="G238" s="249"/>
      <c r="H238" s="249"/>
      <c r="I238" s="249"/>
      <c r="J238" s="249"/>
      <c r="K238" s="249"/>
      <c r="L238" s="249"/>
      <c r="M238" s="249"/>
      <c r="N238" s="249"/>
      <c r="O238" s="249"/>
      <c r="P238" s="268"/>
      <c r="Q238" s="249"/>
      <c r="R238" s="249"/>
      <c r="S238" s="249"/>
      <c r="T238" s="249"/>
      <c r="U238" s="249"/>
      <c r="V238" s="249"/>
      <c r="W238" s="249"/>
      <c r="X238" s="249"/>
      <c r="Y238" s="249"/>
      <c r="Z238" s="249"/>
    </row>
    <row r="239" spans="1:26" ht="12.75" customHeight="1">
      <c r="A239" s="249"/>
      <c r="B239" s="249"/>
      <c r="C239" s="249"/>
      <c r="D239" s="249"/>
      <c r="E239" s="249"/>
      <c r="F239" s="249"/>
      <c r="G239" s="249"/>
      <c r="H239" s="249"/>
      <c r="I239" s="249"/>
      <c r="J239" s="249"/>
      <c r="K239" s="249"/>
      <c r="L239" s="249"/>
      <c r="M239" s="249"/>
      <c r="N239" s="249"/>
      <c r="O239" s="249"/>
      <c r="P239" s="268"/>
      <c r="Q239" s="249"/>
      <c r="R239" s="249"/>
      <c r="S239" s="249"/>
      <c r="T239" s="249"/>
      <c r="U239" s="249"/>
      <c r="V239" s="249"/>
      <c r="W239" s="249"/>
      <c r="X239" s="249"/>
      <c r="Y239" s="249"/>
      <c r="Z239" s="249"/>
    </row>
    <row r="240" spans="1:26" ht="12.75" customHeight="1">
      <c r="A240" s="249"/>
      <c r="B240" s="249"/>
      <c r="C240" s="249"/>
      <c r="D240" s="249"/>
      <c r="E240" s="249"/>
      <c r="F240" s="249"/>
      <c r="G240" s="249"/>
      <c r="H240" s="249"/>
      <c r="I240" s="249"/>
      <c r="J240" s="249"/>
      <c r="K240" s="249"/>
      <c r="L240" s="249"/>
      <c r="M240" s="249"/>
      <c r="N240" s="249"/>
      <c r="O240" s="249"/>
      <c r="P240" s="268"/>
      <c r="Q240" s="249"/>
      <c r="R240" s="249"/>
      <c r="S240" s="249"/>
      <c r="T240" s="249"/>
      <c r="U240" s="249"/>
      <c r="V240" s="249"/>
      <c r="W240" s="249"/>
      <c r="X240" s="249"/>
      <c r="Y240" s="249"/>
      <c r="Z240" s="249"/>
    </row>
    <row r="241" spans="1:26" ht="12.75" customHeight="1">
      <c r="A241" s="249"/>
      <c r="B241" s="249"/>
      <c r="C241" s="249"/>
      <c r="D241" s="249"/>
      <c r="E241" s="249"/>
      <c r="F241" s="249"/>
      <c r="G241" s="249"/>
      <c r="H241" s="249"/>
      <c r="I241" s="249"/>
      <c r="J241" s="249"/>
      <c r="K241" s="249"/>
      <c r="L241" s="249"/>
      <c r="M241" s="249"/>
      <c r="N241" s="249"/>
      <c r="O241" s="249"/>
      <c r="P241" s="268"/>
      <c r="Q241" s="249"/>
      <c r="R241" s="249"/>
      <c r="S241" s="249"/>
      <c r="T241" s="249"/>
      <c r="U241" s="249"/>
      <c r="V241" s="249"/>
      <c r="W241" s="249"/>
      <c r="X241" s="249"/>
      <c r="Y241" s="249"/>
      <c r="Z241" s="249"/>
    </row>
    <row r="242" spans="1:26" ht="12.75" customHeight="1">
      <c r="A242" s="249"/>
      <c r="B242" s="249"/>
      <c r="C242" s="249"/>
      <c r="D242" s="249"/>
      <c r="E242" s="249"/>
      <c r="F242" s="249"/>
      <c r="G242" s="249"/>
      <c r="H242" s="249"/>
      <c r="I242" s="249"/>
      <c r="J242" s="249"/>
      <c r="K242" s="249"/>
      <c r="L242" s="249"/>
      <c r="M242" s="249"/>
      <c r="N242" s="249"/>
      <c r="O242" s="249"/>
      <c r="P242" s="268"/>
      <c r="Q242" s="249"/>
      <c r="R242" s="249"/>
      <c r="S242" s="249"/>
      <c r="T242" s="249"/>
      <c r="U242" s="249"/>
      <c r="V242" s="249"/>
      <c r="W242" s="249"/>
      <c r="X242" s="249"/>
      <c r="Y242" s="249"/>
      <c r="Z242" s="249"/>
    </row>
    <row r="243" spans="1:26" ht="12.75" customHeight="1">
      <c r="A243" s="249"/>
      <c r="B243" s="249"/>
      <c r="C243" s="249"/>
      <c r="D243" s="249"/>
      <c r="E243" s="249"/>
      <c r="F243" s="249"/>
      <c r="G243" s="249"/>
      <c r="H243" s="249"/>
      <c r="I243" s="249"/>
      <c r="J243" s="249"/>
      <c r="K243" s="249"/>
      <c r="L243" s="249"/>
      <c r="M243" s="249"/>
      <c r="N243" s="249"/>
      <c r="O243" s="249"/>
      <c r="P243" s="268"/>
      <c r="Q243" s="249"/>
      <c r="R243" s="249"/>
      <c r="S243" s="249"/>
      <c r="T243" s="249"/>
      <c r="U243" s="249"/>
      <c r="V243" s="249"/>
      <c r="W243" s="249"/>
      <c r="X243" s="249"/>
      <c r="Y243" s="249"/>
      <c r="Z243" s="249"/>
    </row>
    <row r="244" spans="1:26" ht="12.75" customHeight="1">
      <c r="A244" s="249"/>
      <c r="B244" s="249"/>
      <c r="C244" s="249"/>
      <c r="D244" s="249"/>
      <c r="E244" s="249"/>
      <c r="F244" s="249"/>
      <c r="G244" s="249"/>
      <c r="H244" s="249"/>
      <c r="I244" s="249"/>
      <c r="J244" s="249"/>
      <c r="K244" s="249"/>
      <c r="L244" s="249"/>
      <c r="M244" s="249"/>
      <c r="N244" s="249"/>
      <c r="O244" s="249"/>
      <c r="P244" s="268"/>
      <c r="Q244" s="249"/>
      <c r="R244" s="249"/>
      <c r="S244" s="249"/>
      <c r="T244" s="249"/>
      <c r="U244" s="249"/>
      <c r="V244" s="249"/>
      <c r="W244" s="249"/>
      <c r="X244" s="249"/>
      <c r="Y244" s="249"/>
      <c r="Z244" s="249"/>
    </row>
    <row r="245" spans="1:26" ht="12.75" customHeight="1">
      <c r="A245" s="249"/>
      <c r="B245" s="249"/>
      <c r="C245" s="249"/>
      <c r="D245" s="249"/>
      <c r="E245" s="249"/>
      <c r="F245" s="249"/>
      <c r="G245" s="249"/>
      <c r="H245" s="249"/>
      <c r="I245" s="249"/>
      <c r="J245" s="249"/>
      <c r="K245" s="249"/>
      <c r="L245" s="249"/>
      <c r="M245" s="249"/>
      <c r="N245" s="249"/>
      <c r="O245" s="249"/>
      <c r="P245" s="268"/>
      <c r="Q245" s="249"/>
      <c r="R245" s="249"/>
      <c r="S245" s="249"/>
      <c r="T245" s="249"/>
      <c r="U245" s="249"/>
      <c r="V245" s="249"/>
      <c r="W245" s="249"/>
      <c r="X245" s="249"/>
      <c r="Y245" s="249"/>
      <c r="Z245" s="249"/>
    </row>
    <row r="246" spans="1:26" ht="12.75" customHeight="1">
      <c r="A246" s="249"/>
      <c r="B246" s="249"/>
      <c r="C246" s="249"/>
      <c r="D246" s="249"/>
      <c r="E246" s="249"/>
      <c r="F246" s="249"/>
      <c r="G246" s="249"/>
      <c r="H246" s="249"/>
      <c r="I246" s="249"/>
      <c r="J246" s="249"/>
      <c r="K246" s="249"/>
      <c r="L246" s="249"/>
      <c r="M246" s="249"/>
      <c r="N246" s="249"/>
      <c r="O246" s="249"/>
      <c r="P246" s="268"/>
      <c r="Q246" s="249"/>
      <c r="R246" s="249"/>
      <c r="S246" s="249"/>
      <c r="T246" s="249"/>
      <c r="U246" s="249"/>
      <c r="V246" s="249"/>
      <c r="W246" s="249"/>
      <c r="X246" s="249"/>
      <c r="Y246" s="249"/>
      <c r="Z246" s="249"/>
    </row>
    <row r="247" spans="1:26" ht="12.75" customHeight="1">
      <c r="A247" s="249"/>
      <c r="B247" s="249"/>
      <c r="C247" s="249"/>
      <c r="D247" s="249"/>
      <c r="E247" s="249"/>
      <c r="F247" s="249"/>
      <c r="G247" s="249"/>
      <c r="H247" s="249"/>
      <c r="I247" s="249"/>
      <c r="J247" s="249"/>
      <c r="K247" s="249"/>
      <c r="L247" s="249"/>
      <c r="M247" s="249"/>
      <c r="N247" s="249"/>
      <c r="O247" s="249"/>
      <c r="P247" s="268"/>
      <c r="Q247" s="249"/>
      <c r="R247" s="249"/>
      <c r="S247" s="249"/>
      <c r="T247" s="249"/>
      <c r="U247" s="249"/>
      <c r="V247" s="249"/>
      <c r="W247" s="249"/>
      <c r="X247" s="249"/>
      <c r="Y247" s="249"/>
      <c r="Z247" s="249"/>
    </row>
    <row r="248" spans="1:26" ht="12.75" customHeight="1">
      <c r="A248" s="249"/>
      <c r="B248" s="249"/>
      <c r="C248" s="249"/>
      <c r="D248" s="249"/>
      <c r="E248" s="249"/>
      <c r="F248" s="249"/>
      <c r="G248" s="249"/>
      <c r="H248" s="249"/>
      <c r="I248" s="249"/>
      <c r="J248" s="249"/>
      <c r="K248" s="249"/>
      <c r="L248" s="249"/>
      <c r="M248" s="249"/>
      <c r="N248" s="249"/>
      <c r="O248" s="249"/>
      <c r="P248" s="268"/>
      <c r="Q248" s="249"/>
      <c r="R248" s="249"/>
      <c r="S248" s="249"/>
      <c r="T248" s="249"/>
      <c r="U248" s="249"/>
      <c r="V248" s="249"/>
      <c r="W248" s="249"/>
      <c r="X248" s="249"/>
      <c r="Y248" s="249"/>
      <c r="Z248" s="249"/>
    </row>
    <row r="249" spans="1:26" ht="12.75" customHeight="1">
      <c r="A249" s="249"/>
      <c r="B249" s="249"/>
      <c r="C249" s="249"/>
      <c r="D249" s="249"/>
      <c r="E249" s="249"/>
      <c r="F249" s="249"/>
      <c r="G249" s="249"/>
      <c r="H249" s="249"/>
      <c r="I249" s="249"/>
      <c r="J249" s="249"/>
      <c r="K249" s="249"/>
      <c r="L249" s="249"/>
      <c r="M249" s="249"/>
      <c r="N249" s="249"/>
      <c r="O249" s="249"/>
      <c r="P249" s="268"/>
      <c r="Q249" s="249"/>
      <c r="R249" s="249"/>
      <c r="S249" s="249"/>
      <c r="T249" s="249"/>
      <c r="U249" s="249"/>
      <c r="V249" s="249"/>
      <c r="W249" s="249"/>
      <c r="X249" s="249"/>
      <c r="Y249" s="249"/>
      <c r="Z249" s="249"/>
    </row>
    <row r="250" spans="1:26" ht="12.75" customHeight="1">
      <c r="A250" s="249"/>
      <c r="B250" s="249"/>
      <c r="C250" s="249"/>
      <c r="D250" s="249"/>
      <c r="E250" s="249"/>
      <c r="F250" s="249"/>
      <c r="G250" s="249"/>
      <c r="H250" s="249"/>
      <c r="I250" s="249"/>
      <c r="J250" s="249"/>
      <c r="K250" s="249"/>
      <c r="L250" s="249"/>
      <c r="M250" s="249"/>
      <c r="N250" s="249"/>
      <c r="O250" s="249"/>
      <c r="P250" s="268"/>
      <c r="Q250" s="249"/>
      <c r="R250" s="249"/>
      <c r="S250" s="249"/>
      <c r="T250" s="249"/>
      <c r="U250" s="249"/>
      <c r="V250" s="249"/>
      <c r="W250" s="249"/>
      <c r="X250" s="249"/>
      <c r="Y250" s="249"/>
      <c r="Z250" s="249"/>
    </row>
    <row r="251" spans="1:26" ht="12.75" customHeight="1">
      <c r="A251" s="249"/>
      <c r="B251" s="249"/>
      <c r="C251" s="249"/>
      <c r="D251" s="249"/>
      <c r="E251" s="249"/>
      <c r="F251" s="249"/>
      <c r="G251" s="249"/>
      <c r="H251" s="249"/>
      <c r="I251" s="249"/>
      <c r="J251" s="249"/>
      <c r="K251" s="249"/>
      <c r="L251" s="249"/>
      <c r="M251" s="249"/>
      <c r="N251" s="249"/>
      <c r="O251" s="249"/>
      <c r="P251" s="268"/>
      <c r="Q251" s="249"/>
      <c r="R251" s="249"/>
      <c r="S251" s="249"/>
      <c r="T251" s="249"/>
      <c r="U251" s="249"/>
      <c r="V251" s="249"/>
      <c r="W251" s="249"/>
      <c r="X251" s="249"/>
      <c r="Y251" s="249"/>
      <c r="Z251" s="249"/>
    </row>
    <row r="252" spans="1:26" ht="12.75" customHeight="1">
      <c r="A252" s="249"/>
      <c r="B252" s="249"/>
      <c r="C252" s="249"/>
      <c r="D252" s="249"/>
      <c r="E252" s="249"/>
      <c r="F252" s="249"/>
      <c r="G252" s="249"/>
      <c r="H252" s="249"/>
      <c r="I252" s="249"/>
      <c r="J252" s="249"/>
      <c r="K252" s="249"/>
      <c r="L252" s="249"/>
      <c r="M252" s="249"/>
      <c r="N252" s="249"/>
      <c r="O252" s="249"/>
      <c r="P252" s="268"/>
      <c r="Q252" s="249"/>
      <c r="R252" s="249"/>
      <c r="S252" s="249"/>
      <c r="T252" s="249"/>
      <c r="U252" s="249"/>
      <c r="V252" s="249"/>
      <c r="W252" s="249"/>
      <c r="X252" s="249"/>
      <c r="Y252" s="249"/>
      <c r="Z252" s="249"/>
    </row>
    <row r="253" spans="1:26" ht="12.75" customHeight="1">
      <c r="A253" s="249"/>
      <c r="B253" s="249"/>
      <c r="C253" s="249"/>
      <c r="D253" s="249"/>
      <c r="E253" s="249"/>
      <c r="F253" s="249"/>
      <c r="G253" s="249"/>
      <c r="H253" s="249"/>
      <c r="I253" s="249"/>
      <c r="J253" s="249"/>
      <c r="K253" s="249"/>
      <c r="L253" s="249"/>
      <c r="M253" s="249"/>
      <c r="N253" s="249"/>
      <c r="O253" s="249"/>
      <c r="P253" s="268"/>
      <c r="Q253" s="249"/>
      <c r="R253" s="249"/>
      <c r="S253" s="249"/>
      <c r="T253" s="249"/>
      <c r="U253" s="249"/>
      <c r="V253" s="249"/>
      <c r="W253" s="249"/>
      <c r="X253" s="249"/>
      <c r="Y253" s="249"/>
      <c r="Z253" s="249"/>
    </row>
    <row r="254" spans="1:26" ht="12.75" customHeight="1">
      <c r="A254" s="249"/>
      <c r="B254" s="249"/>
      <c r="C254" s="249"/>
      <c r="D254" s="249"/>
      <c r="E254" s="249"/>
      <c r="F254" s="249"/>
      <c r="G254" s="249"/>
      <c r="H254" s="249"/>
      <c r="I254" s="249"/>
      <c r="J254" s="249"/>
      <c r="K254" s="249"/>
      <c r="L254" s="249"/>
      <c r="M254" s="249"/>
      <c r="N254" s="249"/>
      <c r="O254" s="249"/>
      <c r="P254" s="268"/>
      <c r="Q254" s="249"/>
      <c r="R254" s="249"/>
      <c r="S254" s="249"/>
      <c r="T254" s="249"/>
      <c r="U254" s="249"/>
      <c r="V254" s="249"/>
      <c r="W254" s="249"/>
      <c r="X254" s="249"/>
      <c r="Y254" s="249"/>
      <c r="Z254" s="249"/>
    </row>
    <row r="255" spans="1:26" ht="12.75" customHeight="1">
      <c r="A255" s="249"/>
      <c r="B255" s="249"/>
      <c r="C255" s="249"/>
      <c r="D255" s="249"/>
      <c r="E255" s="249"/>
      <c r="F255" s="249"/>
      <c r="G255" s="249"/>
      <c r="H255" s="249"/>
      <c r="I255" s="249"/>
      <c r="J255" s="249"/>
      <c r="K255" s="249"/>
      <c r="L255" s="249"/>
      <c r="M255" s="249"/>
      <c r="N255" s="249"/>
      <c r="O255" s="249"/>
      <c r="P255" s="268"/>
      <c r="Q255" s="249"/>
      <c r="R255" s="249"/>
      <c r="S255" s="249"/>
      <c r="T255" s="249"/>
      <c r="U255" s="249"/>
      <c r="V255" s="249"/>
      <c r="W255" s="249"/>
      <c r="X255" s="249"/>
      <c r="Y255" s="249"/>
      <c r="Z255" s="249"/>
    </row>
    <row r="256" spans="1:26" ht="12.75" customHeight="1">
      <c r="A256" s="249"/>
      <c r="B256" s="249"/>
      <c r="C256" s="249"/>
      <c r="D256" s="249"/>
      <c r="E256" s="249"/>
      <c r="F256" s="249"/>
      <c r="G256" s="249"/>
      <c r="H256" s="249"/>
      <c r="I256" s="249"/>
      <c r="J256" s="249"/>
      <c r="K256" s="249"/>
      <c r="L256" s="249"/>
      <c r="M256" s="249"/>
      <c r="N256" s="249"/>
      <c r="O256" s="249"/>
      <c r="P256" s="268"/>
      <c r="Q256" s="249"/>
      <c r="R256" s="249"/>
      <c r="S256" s="249"/>
      <c r="T256" s="249"/>
      <c r="U256" s="249"/>
      <c r="V256" s="249"/>
      <c r="W256" s="249"/>
      <c r="X256" s="249"/>
      <c r="Y256" s="249"/>
      <c r="Z256" s="249"/>
    </row>
    <row r="257" spans="1:26" ht="12.75" customHeight="1">
      <c r="A257" s="249"/>
      <c r="B257" s="249"/>
      <c r="C257" s="249"/>
      <c r="D257" s="249"/>
      <c r="E257" s="249"/>
      <c r="F257" s="249"/>
      <c r="G257" s="249"/>
      <c r="H257" s="249"/>
      <c r="I257" s="249"/>
      <c r="J257" s="249"/>
      <c r="K257" s="249"/>
      <c r="L257" s="249"/>
      <c r="M257" s="249"/>
      <c r="N257" s="249"/>
      <c r="O257" s="249"/>
      <c r="P257" s="268"/>
      <c r="Q257" s="249"/>
      <c r="R257" s="249"/>
      <c r="S257" s="249"/>
      <c r="T257" s="249"/>
      <c r="U257" s="249"/>
      <c r="V257" s="249"/>
      <c r="W257" s="249"/>
      <c r="X257" s="249"/>
      <c r="Y257" s="249"/>
      <c r="Z257" s="249"/>
    </row>
    <row r="258" spans="1:26" ht="12.75" customHeight="1">
      <c r="A258" s="249"/>
      <c r="B258" s="249"/>
      <c r="C258" s="249"/>
      <c r="D258" s="249"/>
      <c r="E258" s="249"/>
      <c r="F258" s="249"/>
      <c r="G258" s="249"/>
      <c r="H258" s="249"/>
      <c r="I258" s="249"/>
      <c r="J258" s="249"/>
      <c r="K258" s="249"/>
      <c r="L258" s="249"/>
      <c r="M258" s="249"/>
      <c r="N258" s="249"/>
      <c r="O258" s="249"/>
      <c r="P258" s="268"/>
      <c r="Q258" s="249"/>
      <c r="R258" s="249"/>
      <c r="S258" s="249"/>
      <c r="T258" s="249"/>
      <c r="U258" s="249"/>
      <c r="V258" s="249"/>
      <c r="W258" s="249"/>
      <c r="X258" s="249"/>
      <c r="Y258" s="249"/>
      <c r="Z258" s="249"/>
    </row>
    <row r="259" spans="1:26" ht="12.75" customHeight="1">
      <c r="A259" s="249"/>
      <c r="B259" s="249"/>
      <c r="C259" s="249"/>
      <c r="D259" s="249"/>
      <c r="E259" s="249"/>
      <c r="F259" s="249"/>
      <c r="G259" s="249"/>
      <c r="H259" s="249"/>
      <c r="I259" s="249"/>
      <c r="J259" s="249"/>
      <c r="K259" s="249"/>
      <c r="L259" s="249"/>
      <c r="M259" s="249"/>
      <c r="N259" s="249"/>
      <c r="O259" s="249"/>
      <c r="P259" s="268"/>
      <c r="Q259" s="249"/>
      <c r="R259" s="249"/>
      <c r="S259" s="249"/>
      <c r="T259" s="249"/>
      <c r="U259" s="249"/>
      <c r="V259" s="249"/>
      <c r="W259" s="249"/>
      <c r="X259" s="249"/>
      <c r="Y259" s="249"/>
      <c r="Z259" s="249"/>
    </row>
    <row r="260" spans="1:26" ht="12.75" customHeight="1">
      <c r="A260" s="249"/>
      <c r="B260" s="249"/>
      <c r="C260" s="249"/>
      <c r="D260" s="249"/>
      <c r="E260" s="249"/>
      <c r="F260" s="249"/>
      <c r="G260" s="249"/>
      <c r="H260" s="249"/>
      <c r="I260" s="249"/>
      <c r="J260" s="249"/>
      <c r="K260" s="249"/>
      <c r="L260" s="249"/>
      <c r="M260" s="249"/>
      <c r="N260" s="249"/>
      <c r="O260" s="249"/>
      <c r="P260" s="268"/>
      <c r="Q260" s="249"/>
      <c r="R260" s="249"/>
      <c r="S260" s="249"/>
      <c r="T260" s="249"/>
      <c r="U260" s="249"/>
      <c r="V260" s="249"/>
      <c r="W260" s="249"/>
      <c r="X260" s="249"/>
      <c r="Y260" s="249"/>
      <c r="Z260" s="249"/>
    </row>
    <row r="261" spans="1:26" ht="12.75" customHeight="1">
      <c r="A261" s="249"/>
      <c r="B261" s="249"/>
      <c r="C261" s="249"/>
      <c r="D261" s="249"/>
      <c r="E261" s="249"/>
      <c r="F261" s="249"/>
      <c r="G261" s="249"/>
      <c r="H261" s="249"/>
      <c r="I261" s="249"/>
      <c r="J261" s="249"/>
      <c r="K261" s="249"/>
      <c r="L261" s="249"/>
      <c r="M261" s="249"/>
      <c r="N261" s="249"/>
      <c r="O261" s="249"/>
      <c r="P261" s="268"/>
      <c r="Q261" s="249"/>
      <c r="R261" s="249"/>
      <c r="S261" s="249"/>
      <c r="T261" s="249"/>
      <c r="U261" s="249"/>
      <c r="V261" s="249"/>
      <c r="W261" s="249"/>
      <c r="X261" s="249"/>
      <c r="Y261" s="249"/>
      <c r="Z261" s="249"/>
    </row>
    <row r="262" spans="1:26" ht="12.75" customHeight="1">
      <c r="A262" s="249"/>
      <c r="B262" s="249"/>
      <c r="C262" s="249"/>
      <c r="D262" s="249"/>
      <c r="E262" s="249"/>
      <c r="F262" s="249"/>
      <c r="G262" s="249"/>
      <c r="H262" s="249"/>
      <c r="I262" s="249"/>
      <c r="J262" s="249"/>
      <c r="K262" s="249"/>
      <c r="L262" s="249"/>
      <c r="M262" s="249"/>
      <c r="N262" s="249"/>
      <c r="O262" s="249"/>
      <c r="P262" s="268"/>
      <c r="Q262" s="249"/>
      <c r="R262" s="249"/>
      <c r="S262" s="249"/>
      <c r="T262" s="249"/>
      <c r="U262" s="249"/>
      <c r="V262" s="249"/>
      <c r="W262" s="249"/>
      <c r="X262" s="249"/>
      <c r="Y262" s="249"/>
      <c r="Z262" s="249"/>
    </row>
    <row r="263" spans="1:26" ht="12.75" customHeight="1">
      <c r="A263" s="249"/>
      <c r="B263" s="249"/>
      <c r="C263" s="249"/>
      <c r="D263" s="249"/>
      <c r="E263" s="249"/>
      <c r="F263" s="249"/>
      <c r="G263" s="249"/>
      <c r="H263" s="249"/>
      <c r="I263" s="249"/>
      <c r="J263" s="249"/>
      <c r="K263" s="249"/>
      <c r="L263" s="249"/>
      <c r="M263" s="249"/>
      <c r="N263" s="249"/>
      <c r="O263" s="249"/>
      <c r="P263" s="268"/>
      <c r="Q263" s="249"/>
      <c r="R263" s="249"/>
      <c r="S263" s="249"/>
      <c r="T263" s="249"/>
      <c r="U263" s="249"/>
      <c r="V263" s="249"/>
      <c r="W263" s="249"/>
      <c r="X263" s="249"/>
      <c r="Y263" s="249"/>
      <c r="Z263" s="249"/>
    </row>
    <row r="264" spans="1:26" ht="12.75" customHeight="1">
      <c r="A264" s="249"/>
      <c r="B264" s="249"/>
      <c r="C264" s="249"/>
      <c r="D264" s="249"/>
      <c r="E264" s="249"/>
      <c r="F264" s="249"/>
      <c r="G264" s="249"/>
      <c r="H264" s="249"/>
      <c r="I264" s="249"/>
      <c r="J264" s="249"/>
      <c r="K264" s="249"/>
      <c r="L264" s="249"/>
      <c r="M264" s="249"/>
      <c r="N264" s="249"/>
      <c r="O264" s="249"/>
      <c r="P264" s="268"/>
      <c r="Q264" s="249"/>
      <c r="R264" s="249"/>
      <c r="S264" s="249"/>
      <c r="T264" s="249"/>
      <c r="U264" s="249"/>
      <c r="V264" s="249"/>
      <c r="W264" s="249"/>
      <c r="X264" s="249"/>
      <c r="Y264" s="249"/>
      <c r="Z264" s="249"/>
    </row>
    <row r="265" spans="1:26" ht="12.75" customHeight="1">
      <c r="A265" s="249"/>
      <c r="B265" s="249"/>
      <c r="C265" s="249"/>
      <c r="D265" s="249"/>
      <c r="E265" s="249"/>
      <c r="F265" s="249"/>
      <c r="G265" s="249"/>
      <c r="H265" s="249"/>
      <c r="I265" s="249"/>
      <c r="J265" s="249"/>
      <c r="K265" s="249"/>
      <c r="L265" s="249"/>
      <c r="M265" s="249"/>
      <c r="N265" s="249"/>
      <c r="O265" s="249"/>
      <c r="P265" s="268"/>
      <c r="Q265" s="249"/>
      <c r="R265" s="249"/>
      <c r="S265" s="249"/>
      <c r="T265" s="249"/>
      <c r="U265" s="249"/>
      <c r="V265" s="249"/>
      <c r="W265" s="249"/>
      <c r="X265" s="249"/>
      <c r="Y265" s="249"/>
      <c r="Z265" s="249"/>
    </row>
    <row r="266" spans="1:26" ht="12.75" customHeight="1">
      <c r="A266" s="249"/>
      <c r="B266" s="249"/>
      <c r="C266" s="249"/>
      <c r="D266" s="249"/>
      <c r="E266" s="249"/>
      <c r="F266" s="249"/>
      <c r="G266" s="249"/>
      <c r="H266" s="249"/>
      <c r="I266" s="249"/>
      <c r="J266" s="249"/>
      <c r="K266" s="249"/>
      <c r="L266" s="249"/>
      <c r="M266" s="249"/>
      <c r="N266" s="249"/>
      <c r="O266" s="249"/>
      <c r="P266" s="268"/>
      <c r="Q266" s="249"/>
      <c r="R266" s="249"/>
      <c r="S266" s="249"/>
      <c r="T266" s="249"/>
      <c r="U266" s="249"/>
      <c r="V266" s="249"/>
      <c r="W266" s="249"/>
      <c r="X266" s="249"/>
      <c r="Y266" s="249"/>
      <c r="Z266" s="249"/>
    </row>
    <row r="267" spans="1:26" ht="12.75" customHeight="1">
      <c r="A267" s="249"/>
      <c r="B267" s="249"/>
      <c r="C267" s="249"/>
      <c r="D267" s="249"/>
      <c r="E267" s="249"/>
      <c r="F267" s="249"/>
      <c r="G267" s="249"/>
      <c r="H267" s="249"/>
      <c r="I267" s="249"/>
      <c r="J267" s="249"/>
      <c r="K267" s="249"/>
      <c r="L267" s="249"/>
      <c r="M267" s="249"/>
      <c r="N267" s="249"/>
      <c r="O267" s="249"/>
      <c r="P267" s="268"/>
      <c r="Q267" s="249"/>
      <c r="R267" s="249"/>
      <c r="S267" s="249"/>
      <c r="T267" s="249"/>
      <c r="U267" s="249"/>
      <c r="V267" s="249"/>
      <c r="W267" s="249"/>
      <c r="X267" s="249"/>
      <c r="Y267" s="249"/>
      <c r="Z267" s="249"/>
    </row>
    <row r="268" spans="1:26" ht="12.75" customHeight="1">
      <c r="A268" s="249"/>
      <c r="B268" s="249"/>
      <c r="C268" s="249"/>
      <c r="D268" s="249"/>
      <c r="E268" s="249"/>
      <c r="F268" s="249"/>
      <c r="G268" s="249"/>
      <c r="H268" s="249"/>
      <c r="I268" s="249"/>
      <c r="J268" s="249"/>
      <c r="K268" s="249"/>
      <c r="L268" s="249"/>
      <c r="M268" s="249"/>
      <c r="N268" s="249"/>
      <c r="O268" s="249"/>
      <c r="P268" s="268"/>
      <c r="Q268" s="249"/>
      <c r="R268" s="249"/>
      <c r="S268" s="249"/>
      <c r="T268" s="249"/>
      <c r="U268" s="249"/>
      <c r="V268" s="249"/>
      <c r="W268" s="249"/>
      <c r="X268" s="249"/>
      <c r="Y268" s="249"/>
      <c r="Z268" s="249"/>
    </row>
    <row r="269" spans="1:26" ht="12.75" customHeight="1">
      <c r="A269" s="249"/>
      <c r="B269" s="249"/>
      <c r="C269" s="249"/>
      <c r="D269" s="249"/>
      <c r="E269" s="249"/>
      <c r="F269" s="249"/>
      <c r="G269" s="249"/>
      <c r="H269" s="249"/>
      <c r="I269" s="249"/>
      <c r="J269" s="249"/>
      <c r="K269" s="249"/>
      <c r="L269" s="249"/>
      <c r="M269" s="249"/>
      <c r="N269" s="249"/>
      <c r="O269" s="249"/>
      <c r="P269" s="268"/>
      <c r="Q269" s="249"/>
      <c r="R269" s="249"/>
      <c r="S269" s="249"/>
      <c r="T269" s="249"/>
      <c r="U269" s="249"/>
      <c r="V269" s="249"/>
      <c r="W269" s="249"/>
      <c r="X269" s="249"/>
      <c r="Y269" s="249"/>
      <c r="Z269" s="249"/>
    </row>
    <row r="270" spans="1:26" ht="12.75" customHeight="1">
      <c r="A270" s="249"/>
      <c r="B270" s="249"/>
      <c r="C270" s="249"/>
      <c r="D270" s="249"/>
      <c r="E270" s="249"/>
      <c r="F270" s="249"/>
      <c r="G270" s="249"/>
      <c r="H270" s="249"/>
      <c r="I270" s="249"/>
      <c r="J270" s="249"/>
      <c r="K270" s="249"/>
      <c r="L270" s="249"/>
      <c r="M270" s="249"/>
      <c r="N270" s="249"/>
      <c r="O270" s="249"/>
      <c r="P270" s="268"/>
      <c r="Q270" s="249"/>
      <c r="R270" s="249"/>
      <c r="S270" s="249"/>
      <c r="T270" s="249"/>
      <c r="U270" s="249"/>
      <c r="V270" s="249"/>
      <c r="W270" s="249"/>
      <c r="X270" s="249"/>
      <c r="Y270" s="249"/>
      <c r="Z270" s="249"/>
    </row>
    <row r="271" spans="1:26" ht="12.75" customHeight="1">
      <c r="A271" s="249"/>
      <c r="B271" s="249"/>
      <c r="C271" s="249"/>
      <c r="D271" s="249"/>
      <c r="E271" s="249"/>
      <c r="F271" s="249"/>
      <c r="G271" s="249"/>
      <c r="H271" s="249"/>
      <c r="I271" s="249"/>
      <c r="J271" s="249"/>
      <c r="K271" s="249"/>
      <c r="L271" s="249"/>
      <c r="M271" s="249"/>
      <c r="N271" s="249"/>
      <c r="O271" s="249"/>
      <c r="P271" s="268"/>
      <c r="Q271" s="249"/>
      <c r="R271" s="249"/>
      <c r="S271" s="249"/>
      <c r="T271" s="249"/>
      <c r="U271" s="249"/>
      <c r="V271" s="249"/>
      <c r="W271" s="249"/>
      <c r="X271" s="249"/>
      <c r="Y271" s="249"/>
      <c r="Z271" s="249"/>
    </row>
    <row r="272" spans="1:26" ht="12.75" customHeight="1">
      <c r="A272" s="249"/>
      <c r="B272" s="249"/>
      <c r="C272" s="249"/>
      <c r="D272" s="249"/>
      <c r="E272" s="249"/>
      <c r="F272" s="249"/>
      <c r="G272" s="249"/>
      <c r="H272" s="249"/>
      <c r="I272" s="249"/>
      <c r="J272" s="249"/>
      <c r="K272" s="249"/>
      <c r="L272" s="249"/>
      <c r="M272" s="249"/>
      <c r="N272" s="249"/>
      <c r="O272" s="249"/>
      <c r="P272" s="268"/>
      <c r="Q272" s="249"/>
      <c r="R272" s="249"/>
      <c r="S272" s="249"/>
      <c r="T272" s="249"/>
      <c r="U272" s="249"/>
      <c r="V272" s="249"/>
      <c r="W272" s="249"/>
      <c r="X272" s="249"/>
      <c r="Y272" s="249"/>
      <c r="Z272" s="249"/>
    </row>
    <row r="273" spans="1:26" ht="12.75" customHeight="1">
      <c r="A273" s="249"/>
      <c r="B273" s="249"/>
      <c r="C273" s="249"/>
      <c r="D273" s="249"/>
      <c r="E273" s="249"/>
      <c r="F273" s="249"/>
      <c r="G273" s="249"/>
      <c r="H273" s="249"/>
      <c r="I273" s="249"/>
      <c r="J273" s="249"/>
      <c r="K273" s="249"/>
      <c r="L273" s="249"/>
      <c r="M273" s="249"/>
      <c r="N273" s="249"/>
      <c r="O273" s="249"/>
      <c r="P273" s="268"/>
      <c r="Q273" s="249"/>
      <c r="R273" s="249"/>
      <c r="S273" s="249"/>
      <c r="T273" s="249"/>
      <c r="U273" s="249"/>
      <c r="V273" s="249"/>
      <c r="W273" s="249"/>
      <c r="X273" s="249"/>
      <c r="Y273" s="249"/>
      <c r="Z273" s="249"/>
    </row>
    <row r="274" spans="1:26" ht="12.75" customHeight="1">
      <c r="A274" s="249"/>
      <c r="B274" s="249"/>
      <c r="C274" s="249"/>
      <c r="D274" s="249"/>
      <c r="E274" s="249"/>
      <c r="F274" s="249"/>
      <c r="G274" s="249"/>
      <c r="H274" s="249"/>
      <c r="I274" s="249"/>
      <c r="J274" s="249"/>
      <c r="K274" s="249"/>
      <c r="L274" s="249"/>
      <c r="M274" s="249"/>
      <c r="N274" s="249"/>
      <c r="O274" s="249"/>
      <c r="P274" s="268"/>
      <c r="Q274" s="249"/>
      <c r="R274" s="249"/>
      <c r="S274" s="249"/>
      <c r="T274" s="249"/>
      <c r="U274" s="249"/>
      <c r="V274" s="249"/>
      <c r="W274" s="249"/>
      <c r="X274" s="249"/>
      <c r="Y274" s="249"/>
      <c r="Z274" s="249"/>
    </row>
    <row r="275" spans="1:26" ht="12.75" customHeight="1">
      <c r="A275" s="249"/>
      <c r="B275" s="249"/>
      <c r="C275" s="249"/>
      <c r="D275" s="249"/>
      <c r="E275" s="249"/>
      <c r="F275" s="249"/>
      <c r="G275" s="249"/>
      <c r="H275" s="249"/>
      <c r="I275" s="249"/>
      <c r="J275" s="249"/>
      <c r="K275" s="249"/>
      <c r="L275" s="249"/>
      <c r="M275" s="249"/>
      <c r="N275" s="249"/>
      <c r="O275" s="249"/>
      <c r="P275" s="268"/>
      <c r="Q275" s="249"/>
      <c r="R275" s="249"/>
      <c r="S275" s="249"/>
      <c r="T275" s="249"/>
      <c r="U275" s="249"/>
      <c r="V275" s="249"/>
      <c r="W275" s="249"/>
      <c r="X275" s="249"/>
      <c r="Y275" s="249"/>
      <c r="Z275" s="249"/>
    </row>
    <row r="276" spans="1:26" ht="12.75" customHeight="1">
      <c r="A276" s="249"/>
      <c r="B276" s="249"/>
      <c r="C276" s="249"/>
      <c r="D276" s="249"/>
      <c r="E276" s="249"/>
      <c r="F276" s="249"/>
      <c r="G276" s="249"/>
      <c r="H276" s="249"/>
      <c r="I276" s="249"/>
      <c r="J276" s="249"/>
      <c r="K276" s="249"/>
      <c r="L276" s="249"/>
      <c r="M276" s="249"/>
      <c r="N276" s="249"/>
      <c r="O276" s="249"/>
      <c r="P276" s="268"/>
      <c r="Q276" s="249"/>
      <c r="R276" s="249"/>
      <c r="S276" s="249"/>
      <c r="T276" s="249"/>
      <c r="U276" s="249"/>
      <c r="V276" s="249"/>
      <c r="W276" s="249"/>
      <c r="X276" s="249"/>
      <c r="Y276" s="249"/>
      <c r="Z276" s="249"/>
    </row>
    <row r="277" spans="1:26" ht="12.75" customHeight="1">
      <c r="A277" s="249"/>
      <c r="B277" s="249"/>
      <c r="C277" s="249"/>
      <c r="D277" s="249"/>
      <c r="E277" s="249"/>
      <c r="F277" s="249"/>
      <c r="G277" s="249"/>
      <c r="H277" s="249"/>
      <c r="I277" s="249"/>
      <c r="J277" s="249"/>
      <c r="K277" s="249"/>
      <c r="L277" s="249"/>
      <c r="M277" s="249"/>
      <c r="N277" s="249"/>
      <c r="O277" s="249"/>
      <c r="P277" s="268"/>
      <c r="Q277" s="249"/>
      <c r="R277" s="249"/>
      <c r="S277" s="249"/>
      <c r="T277" s="249"/>
      <c r="U277" s="249"/>
      <c r="V277" s="249"/>
      <c r="W277" s="249"/>
      <c r="X277" s="249"/>
      <c r="Y277" s="249"/>
      <c r="Z277" s="249"/>
    </row>
    <row r="278" spans="1:26" ht="12.75" customHeight="1">
      <c r="A278" s="249"/>
      <c r="B278" s="249"/>
      <c r="C278" s="249"/>
      <c r="D278" s="249"/>
      <c r="E278" s="249"/>
      <c r="F278" s="249"/>
      <c r="G278" s="249"/>
      <c r="H278" s="249"/>
      <c r="I278" s="249"/>
      <c r="J278" s="249"/>
      <c r="K278" s="249"/>
      <c r="L278" s="249"/>
      <c r="M278" s="249"/>
      <c r="N278" s="249"/>
      <c r="O278" s="249"/>
      <c r="P278" s="268"/>
      <c r="Q278" s="249"/>
      <c r="R278" s="249"/>
      <c r="S278" s="249"/>
      <c r="T278" s="249"/>
      <c r="U278" s="249"/>
      <c r="V278" s="249"/>
      <c r="W278" s="249"/>
      <c r="X278" s="249"/>
      <c r="Y278" s="249"/>
      <c r="Z278" s="249"/>
    </row>
    <row r="279" spans="1:26" ht="12.75" customHeight="1">
      <c r="A279" s="249"/>
      <c r="B279" s="249"/>
      <c r="C279" s="249"/>
      <c r="D279" s="249"/>
      <c r="E279" s="249"/>
      <c r="F279" s="249"/>
      <c r="G279" s="249"/>
      <c r="H279" s="249"/>
      <c r="I279" s="249"/>
      <c r="J279" s="249"/>
      <c r="K279" s="249"/>
      <c r="L279" s="249"/>
      <c r="M279" s="249"/>
      <c r="N279" s="249"/>
      <c r="O279" s="249"/>
      <c r="P279" s="268"/>
      <c r="Q279" s="249"/>
      <c r="R279" s="249"/>
      <c r="S279" s="249"/>
      <c r="T279" s="249"/>
      <c r="U279" s="249"/>
      <c r="V279" s="249"/>
      <c r="W279" s="249"/>
      <c r="X279" s="249"/>
      <c r="Y279" s="249"/>
      <c r="Z279" s="249"/>
    </row>
    <row r="280" spans="1:26" ht="12.75" customHeight="1">
      <c r="A280" s="249"/>
      <c r="B280" s="249"/>
      <c r="C280" s="249"/>
      <c r="D280" s="249"/>
      <c r="E280" s="249"/>
      <c r="F280" s="249"/>
      <c r="G280" s="249"/>
      <c r="H280" s="249"/>
      <c r="I280" s="249"/>
      <c r="J280" s="249"/>
      <c r="K280" s="249"/>
      <c r="L280" s="249"/>
      <c r="M280" s="249"/>
      <c r="N280" s="249"/>
      <c r="O280" s="249"/>
      <c r="P280" s="268"/>
      <c r="Q280" s="249"/>
      <c r="R280" s="249"/>
      <c r="S280" s="249"/>
      <c r="T280" s="249"/>
      <c r="U280" s="249"/>
      <c r="V280" s="249"/>
      <c r="W280" s="249"/>
      <c r="X280" s="249"/>
      <c r="Y280" s="249"/>
      <c r="Z280" s="249"/>
    </row>
    <row r="281" spans="1:26" ht="12.75" customHeight="1">
      <c r="A281" s="249"/>
      <c r="B281" s="249"/>
      <c r="C281" s="249"/>
      <c r="D281" s="249"/>
      <c r="E281" s="249"/>
      <c r="F281" s="249"/>
      <c r="G281" s="249"/>
      <c r="H281" s="249"/>
      <c r="I281" s="249"/>
      <c r="J281" s="249"/>
      <c r="K281" s="249"/>
      <c r="L281" s="249"/>
      <c r="M281" s="249"/>
      <c r="N281" s="249"/>
      <c r="O281" s="249"/>
      <c r="P281" s="268"/>
      <c r="Q281" s="249"/>
      <c r="R281" s="249"/>
      <c r="S281" s="249"/>
      <c r="T281" s="249"/>
      <c r="U281" s="249"/>
      <c r="V281" s="249"/>
      <c r="W281" s="249"/>
      <c r="X281" s="249"/>
      <c r="Y281" s="249"/>
      <c r="Z281" s="249"/>
    </row>
    <row r="282" spans="1:26" ht="12.75" customHeight="1">
      <c r="A282" s="249"/>
      <c r="B282" s="249"/>
      <c r="C282" s="249"/>
      <c r="D282" s="249"/>
      <c r="E282" s="249"/>
      <c r="F282" s="249"/>
      <c r="G282" s="249"/>
      <c r="H282" s="249"/>
      <c r="I282" s="249"/>
      <c r="J282" s="249"/>
      <c r="K282" s="249"/>
      <c r="L282" s="249"/>
      <c r="M282" s="249"/>
      <c r="N282" s="249"/>
      <c r="O282" s="249"/>
      <c r="P282" s="268"/>
      <c r="Q282" s="249"/>
      <c r="R282" s="249"/>
      <c r="S282" s="249"/>
      <c r="T282" s="249"/>
      <c r="U282" s="249"/>
      <c r="V282" s="249"/>
      <c r="W282" s="249"/>
      <c r="X282" s="249"/>
      <c r="Y282" s="249"/>
      <c r="Z282" s="249"/>
    </row>
    <row r="283" spans="1:26" ht="12.75" customHeight="1">
      <c r="A283" s="249"/>
      <c r="B283" s="249"/>
      <c r="C283" s="249"/>
      <c r="D283" s="249"/>
      <c r="E283" s="249"/>
      <c r="F283" s="249"/>
      <c r="G283" s="249"/>
      <c r="H283" s="249"/>
      <c r="I283" s="249"/>
      <c r="J283" s="249"/>
      <c r="K283" s="249"/>
      <c r="L283" s="249"/>
      <c r="M283" s="249"/>
      <c r="N283" s="249"/>
      <c r="O283" s="249"/>
      <c r="P283" s="268"/>
      <c r="Q283" s="249"/>
      <c r="R283" s="249"/>
      <c r="S283" s="249"/>
      <c r="T283" s="249"/>
      <c r="U283" s="249"/>
      <c r="V283" s="249"/>
      <c r="W283" s="249"/>
      <c r="X283" s="249"/>
      <c r="Y283" s="249"/>
      <c r="Z283" s="249"/>
    </row>
    <row r="284" spans="1:26" ht="12.75" customHeight="1">
      <c r="A284" s="249"/>
      <c r="B284" s="249"/>
      <c r="C284" s="249"/>
      <c r="D284" s="249"/>
      <c r="E284" s="249"/>
      <c r="F284" s="249"/>
      <c r="G284" s="249"/>
      <c r="H284" s="249"/>
      <c r="I284" s="249"/>
      <c r="J284" s="249"/>
      <c r="K284" s="249"/>
      <c r="L284" s="249"/>
      <c r="M284" s="249"/>
      <c r="N284" s="249"/>
      <c r="O284" s="249"/>
      <c r="P284" s="268"/>
      <c r="Q284" s="249"/>
      <c r="R284" s="249"/>
      <c r="S284" s="249"/>
      <c r="T284" s="249"/>
      <c r="U284" s="249"/>
      <c r="V284" s="249"/>
      <c r="W284" s="249"/>
      <c r="X284" s="249"/>
      <c r="Y284" s="249"/>
      <c r="Z284" s="249"/>
    </row>
    <row r="285" spans="1:26" ht="12.75" customHeight="1">
      <c r="A285" s="249"/>
      <c r="B285" s="249"/>
      <c r="C285" s="249"/>
      <c r="D285" s="249"/>
      <c r="E285" s="249"/>
      <c r="F285" s="249"/>
      <c r="G285" s="249"/>
      <c r="H285" s="249"/>
      <c r="I285" s="249"/>
      <c r="J285" s="249"/>
      <c r="K285" s="249"/>
      <c r="L285" s="249"/>
      <c r="M285" s="249"/>
      <c r="N285" s="249"/>
      <c r="O285" s="249"/>
      <c r="P285" s="268"/>
      <c r="Q285" s="249"/>
      <c r="R285" s="249"/>
      <c r="S285" s="249"/>
      <c r="T285" s="249"/>
      <c r="U285" s="249"/>
      <c r="V285" s="249"/>
      <c r="W285" s="249"/>
      <c r="X285" s="249"/>
      <c r="Y285" s="249"/>
      <c r="Z285" s="249"/>
    </row>
    <row r="286" spans="1:26" ht="12.75" customHeight="1">
      <c r="A286" s="249"/>
      <c r="B286" s="249"/>
      <c r="C286" s="249"/>
      <c r="D286" s="249"/>
      <c r="E286" s="249"/>
      <c r="F286" s="249"/>
      <c r="G286" s="249"/>
      <c r="H286" s="249"/>
      <c r="I286" s="249"/>
      <c r="J286" s="249"/>
      <c r="K286" s="249"/>
      <c r="L286" s="249"/>
      <c r="M286" s="249"/>
      <c r="N286" s="249"/>
      <c r="O286" s="249"/>
      <c r="P286" s="268"/>
      <c r="Q286" s="249"/>
      <c r="R286" s="249"/>
      <c r="S286" s="249"/>
      <c r="T286" s="249"/>
      <c r="U286" s="249"/>
      <c r="V286" s="249"/>
      <c r="W286" s="249"/>
      <c r="X286" s="249"/>
      <c r="Y286" s="249"/>
      <c r="Z286" s="249"/>
    </row>
    <row r="287" spans="1:26" ht="12.75" customHeight="1">
      <c r="A287" s="249"/>
      <c r="B287" s="249"/>
      <c r="C287" s="249"/>
      <c r="D287" s="249"/>
      <c r="E287" s="249"/>
      <c r="F287" s="249"/>
      <c r="G287" s="249"/>
      <c r="H287" s="249"/>
      <c r="I287" s="249"/>
      <c r="J287" s="249"/>
      <c r="K287" s="249"/>
      <c r="L287" s="249"/>
      <c r="M287" s="249"/>
      <c r="N287" s="249"/>
      <c r="O287" s="249"/>
      <c r="P287" s="268"/>
      <c r="Q287" s="249"/>
      <c r="R287" s="249"/>
      <c r="S287" s="249"/>
      <c r="T287" s="249"/>
      <c r="U287" s="249"/>
      <c r="V287" s="249"/>
      <c r="W287" s="249"/>
      <c r="X287" s="249"/>
      <c r="Y287" s="249"/>
      <c r="Z287" s="249"/>
    </row>
    <row r="288" spans="1:26" ht="12.75" customHeight="1">
      <c r="A288" s="249"/>
      <c r="B288" s="249"/>
      <c r="C288" s="249"/>
      <c r="D288" s="249"/>
      <c r="E288" s="249"/>
      <c r="F288" s="249"/>
      <c r="G288" s="249"/>
      <c r="H288" s="249"/>
      <c r="I288" s="249"/>
      <c r="J288" s="249"/>
      <c r="K288" s="249"/>
      <c r="L288" s="249"/>
      <c r="M288" s="249"/>
      <c r="N288" s="249"/>
      <c r="O288" s="249"/>
      <c r="P288" s="268"/>
      <c r="Q288" s="249"/>
      <c r="R288" s="249"/>
      <c r="S288" s="249"/>
      <c r="T288" s="249"/>
      <c r="U288" s="249"/>
      <c r="V288" s="249"/>
      <c r="W288" s="249"/>
      <c r="X288" s="249"/>
      <c r="Y288" s="249"/>
      <c r="Z288" s="249"/>
    </row>
    <row r="289" spans="1:26" ht="12.75" customHeight="1">
      <c r="A289" s="249"/>
      <c r="B289" s="249"/>
      <c r="C289" s="249"/>
      <c r="D289" s="249"/>
      <c r="E289" s="249"/>
      <c r="F289" s="249"/>
      <c r="G289" s="249"/>
      <c r="H289" s="249"/>
      <c r="I289" s="249"/>
      <c r="J289" s="249"/>
      <c r="K289" s="249"/>
      <c r="L289" s="249"/>
      <c r="M289" s="249"/>
      <c r="N289" s="249"/>
      <c r="O289" s="249"/>
      <c r="P289" s="268"/>
      <c r="Q289" s="249"/>
      <c r="R289" s="249"/>
      <c r="S289" s="249"/>
      <c r="T289" s="249"/>
      <c r="U289" s="249"/>
      <c r="V289" s="249"/>
      <c r="W289" s="249"/>
      <c r="X289" s="249"/>
      <c r="Y289" s="249"/>
      <c r="Z289" s="249"/>
    </row>
    <row r="290" spans="1:26" ht="12.75" customHeight="1">
      <c r="A290" s="249"/>
      <c r="B290" s="249"/>
      <c r="C290" s="249"/>
      <c r="D290" s="249"/>
      <c r="E290" s="249"/>
      <c r="F290" s="249"/>
      <c r="G290" s="249"/>
      <c r="H290" s="249"/>
      <c r="I290" s="249"/>
      <c r="J290" s="249"/>
      <c r="K290" s="249"/>
      <c r="L290" s="249"/>
      <c r="M290" s="249"/>
      <c r="N290" s="249"/>
      <c r="O290" s="249"/>
      <c r="P290" s="268"/>
      <c r="Q290" s="249"/>
      <c r="R290" s="249"/>
      <c r="S290" s="249"/>
      <c r="T290" s="249"/>
      <c r="U290" s="249"/>
      <c r="V290" s="249"/>
      <c r="W290" s="249"/>
      <c r="X290" s="249"/>
      <c r="Y290" s="249"/>
      <c r="Z290" s="249"/>
    </row>
    <row r="291" spans="1:26" ht="12.75" customHeight="1">
      <c r="A291" s="249"/>
      <c r="B291" s="249"/>
      <c r="C291" s="249"/>
      <c r="D291" s="249"/>
      <c r="E291" s="249"/>
      <c r="F291" s="249"/>
      <c r="G291" s="249"/>
      <c r="H291" s="249"/>
      <c r="I291" s="249"/>
      <c r="J291" s="249"/>
      <c r="K291" s="249"/>
      <c r="L291" s="249"/>
      <c r="M291" s="249"/>
      <c r="N291" s="249"/>
      <c r="O291" s="249"/>
      <c r="P291" s="268"/>
      <c r="Q291" s="249"/>
      <c r="R291" s="249"/>
      <c r="S291" s="249"/>
      <c r="T291" s="249"/>
      <c r="U291" s="249"/>
      <c r="V291" s="249"/>
      <c r="W291" s="249"/>
      <c r="X291" s="249"/>
      <c r="Y291" s="249"/>
      <c r="Z291" s="249"/>
    </row>
    <row r="292" spans="1:26" ht="12.75" customHeight="1">
      <c r="A292" s="249"/>
      <c r="B292" s="249"/>
      <c r="C292" s="249"/>
      <c r="D292" s="249"/>
      <c r="E292" s="249"/>
      <c r="F292" s="249"/>
      <c r="G292" s="249"/>
      <c r="H292" s="249"/>
      <c r="I292" s="249"/>
      <c r="J292" s="249"/>
      <c r="K292" s="249"/>
      <c r="L292" s="249"/>
      <c r="M292" s="249"/>
      <c r="N292" s="249"/>
      <c r="O292" s="249"/>
      <c r="P292" s="268"/>
      <c r="Q292" s="249"/>
      <c r="R292" s="249"/>
      <c r="S292" s="249"/>
      <c r="T292" s="249"/>
      <c r="U292" s="249"/>
      <c r="V292" s="249"/>
      <c r="W292" s="249"/>
      <c r="X292" s="249"/>
      <c r="Y292" s="249"/>
      <c r="Z292" s="249"/>
    </row>
    <row r="293" spans="1:26" ht="12.75" customHeight="1">
      <c r="A293" s="249"/>
      <c r="B293" s="249"/>
      <c r="C293" s="249"/>
      <c r="D293" s="249"/>
      <c r="E293" s="249"/>
      <c r="F293" s="249"/>
      <c r="G293" s="249"/>
      <c r="H293" s="249"/>
      <c r="I293" s="249"/>
      <c r="J293" s="249"/>
      <c r="K293" s="249"/>
      <c r="L293" s="249"/>
      <c r="M293" s="249"/>
      <c r="N293" s="249"/>
      <c r="O293" s="249"/>
      <c r="P293" s="268"/>
      <c r="Q293" s="249"/>
      <c r="R293" s="249"/>
      <c r="S293" s="249"/>
      <c r="T293" s="249"/>
      <c r="U293" s="249"/>
      <c r="V293" s="249"/>
      <c r="W293" s="249"/>
      <c r="X293" s="249"/>
      <c r="Y293" s="249"/>
      <c r="Z293" s="249"/>
    </row>
    <row r="294" spans="1:26" ht="12.75" customHeight="1">
      <c r="A294" s="249"/>
      <c r="B294" s="249"/>
      <c r="C294" s="249"/>
      <c r="D294" s="249"/>
      <c r="E294" s="249"/>
      <c r="F294" s="249"/>
      <c r="G294" s="249"/>
      <c r="H294" s="249"/>
      <c r="I294" s="249"/>
      <c r="J294" s="249"/>
      <c r="K294" s="249"/>
      <c r="L294" s="249"/>
      <c r="M294" s="249"/>
      <c r="N294" s="249"/>
      <c r="O294" s="249"/>
      <c r="P294" s="268"/>
      <c r="Q294" s="249"/>
      <c r="R294" s="249"/>
      <c r="S294" s="249"/>
      <c r="T294" s="249"/>
      <c r="U294" s="249"/>
      <c r="V294" s="249"/>
      <c r="W294" s="249"/>
      <c r="X294" s="249"/>
      <c r="Y294" s="249"/>
      <c r="Z294" s="249"/>
    </row>
    <row r="295" spans="1:26" ht="12.75" customHeight="1">
      <c r="A295" s="249"/>
      <c r="B295" s="249"/>
      <c r="C295" s="249"/>
      <c r="D295" s="249"/>
      <c r="E295" s="249"/>
      <c r="F295" s="249"/>
      <c r="G295" s="249"/>
      <c r="H295" s="249"/>
      <c r="I295" s="249"/>
      <c r="J295" s="249"/>
      <c r="K295" s="249"/>
      <c r="L295" s="249"/>
      <c r="M295" s="249"/>
      <c r="N295" s="249"/>
      <c r="O295" s="249"/>
      <c r="P295" s="268"/>
      <c r="Q295" s="249"/>
      <c r="R295" s="249"/>
      <c r="S295" s="249"/>
      <c r="T295" s="249"/>
      <c r="U295" s="249"/>
      <c r="V295" s="249"/>
      <c r="W295" s="249"/>
      <c r="X295" s="249"/>
      <c r="Y295" s="249"/>
      <c r="Z295" s="249"/>
    </row>
    <row r="296" spans="1:26" ht="12.75" customHeight="1">
      <c r="A296" s="249"/>
      <c r="B296" s="249"/>
      <c r="C296" s="249"/>
      <c r="D296" s="249"/>
      <c r="E296" s="249"/>
      <c r="F296" s="249"/>
      <c r="G296" s="249"/>
      <c r="H296" s="249"/>
      <c r="I296" s="249"/>
      <c r="J296" s="249"/>
      <c r="K296" s="249"/>
      <c r="L296" s="249"/>
      <c r="M296" s="249"/>
      <c r="N296" s="249"/>
      <c r="O296" s="249"/>
      <c r="P296" s="268"/>
      <c r="Q296" s="249"/>
      <c r="R296" s="249"/>
      <c r="S296" s="249"/>
      <c r="T296" s="249"/>
      <c r="U296" s="249"/>
      <c r="V296" s="249"/>
      <c r="W296" s="249"/>
      <c r="X296" s="249"/>
      <c r="Y296" s="249"/>
      <c r="Z296" s="249"/>
    </row>
    <row r="297" spans="1:26" ht="12.75" customHeight="1">
      <c r="A297" s="249"/>
      <c r="B297" s="249"/>
      <c r="C297" s="249"/>
      <c r="D297" s="249"/>
      <c r="E297" s="249"/>
      <c r="F297" s="249"/>
      <c r="G297" s="249"/>
      <c r="H297" s="249"/>
      <c r="I297" s="249"/>
      <c r="J297" s="249"/>
      <c r="K297" s="249"/>
      <c r="L297" s="249"/>
      <c r="M297" s="249"/>
      <c r="N297" s="249"/>
      <c r="O297" s="249"/>
      <c r="P297" s="268"/>
      <c r="Q297" s="249"/>
      <c r="R297" s="249"/>
      <c r="S297" s="249"/>
      <c r="T297" s="249"/>
      <c r="U297" s="249"/>
      <c r="V297" s="249"/>
      <c r="W297" s="249"/>
      <c r="X297" s="249"/>
      <c r="Y297" s="249"/>
      <c r="Z297" s="249"/>
    </row>
    <row r="298" spans="1:26" ht="12.75" customHeight="1">
      <c r="A298" s="249"/>
      <c r="B298" s="249"/>
      <c r="C298" s="249"/>
      <c r="D298" s="249"/>
      <c r="E298" s="249"/>
      <c r="F298" s="249"/>
      <c r="G298" s="249"/>
      <c r="H298" s="249"/>
      <c r="I298" s="249"/>
      <c r="J298" s="249"/>
      <c r="K298" s="249"/>
      <c r="L298" s="249"/>
      <c r="M298" s="249"/>
      <c r="N298" s="249"/>
      <c r="O298" s="249"/>
      <c r="P298" s="268"/>
      <c r="Q298" s="249"/>
      <c r="R298" s="249"/>
      <c r="S298" s="249"/>
      <c r="T298" s="249"/>
      <c r="U298" s="249"/>
      <c r="V298" s="249"/>
      <c r="W298" s="249"/>
      <c r="X298" s="249"/>
      <c r="Y298" s="249"/>
      <c r="Z298" s="249"/>
    </row>
    <row r="299" spans="1:26" ht="12.75" customHeight="1">
      <c r="A299" s="249"/>
      <c r="B299" s="249"/>
      <c r="C299" s="249"/>
      <c r="D299" s="249"/>
      <c r="E299" s="249"/>
      <c r="F299" s="249"/>
      <c r="G299" s="249"/>
      <c r="H299" s="249"/>
      <c r="I299" s="249"/>
      <c r="J299" s="249"/>
      <c r="K299" s="249"/>
      <c r="L299" s="249"/>
      <c r="M299" s="249"/>
      <c r="N299" s="249"/>
      <c r="O299" s="249"/>
      <c r="P299" s="268"/>
      <c r="Q299" s="249"/>
      <c r="R299" s="249"/>
      <c r="S299" s="249"/>
      <c r="T299" s="249"/>
      <c r="U299" s="249"/>
      <c r="V299" s="249"/>
      <c r="W299" s="249"/>
      <c r="X299" s="249"/>
      <c r="Y299" s="249"/>
      <c r="Z299" s="249"/>
    </row>
    <row r="300" spans="1:26" ht="12.75" customHeight="1">
      <c r="A300" s="249"/>
      <c r="B300" s="249"/>
      <c r="C300" s="249"/>
      <c r="D300" s="249"/>
      <c r="E300" s="249"/>
      <c r="F300" s="249"/>
      <c r="G300" s="249"/>
      <c r="H300" s="249"/>
      <c r="I300" s="249"/>
      <c r="J300" s="249"/>
      <c r="K300" s="249"/>
      <c r="L300" s="249"/>
      <c r="M300" s="249"/>
      <c r="N300" s="249"/>
      <c r="O300" s="249"/>
      <c r="P300" s="268"/>
      <c r="Q300" s="249"/>
      <c r="R300" s="249"/>
      <c r="S300" s="249"/>
      <c r="T300" s="249"/>
      <c r="U300" s="249"/>
      <c r="V300" s="249"/>
      <c r="W300" s="249"/>
      <c r="X300" s="249"/>
      <c r="Y300" s="249"/>
      <c r="Z300" s="249"/>
    </row>
    <row r="301" spans="1:26" ht="12.75" customHeight="1">
      <c r="A301" s="249"/>
      <c r="B301" s="249"/>
      <c r="C301" s="249"/>
      <c r="D301" s="249"/>
      <c r="E301" s="249"/>
      <c r="F301" s="249"/>
      <c r="G301" s="249"/>
      <c r="H301" s="249"/>
      <c r="I301" s="249"/>
      <c r="J301" s="249"/>
      <c r="K301" s="249"/>
      <c r="L301" s="249"/>
      <c r="M301" s="249"/>
      <c r="N301" s="249"/>
      <c r="O301" s="249"/>
      <c r="P301" s="268"/>
      <c r="Q301" s="249"/>
      <c r="R301" s="249"/>
      <c r="S301" s="249"/>
      <c r="T301" s="249"/>
      <c r="U301" s="249"/>
      <c r="V301" s="249"/>
      <c r="W301" s="249"/>
      <c r="X301" s="249"/>
      <c r="Y301" s="249"/>
      <c r="Z301" s="249"/>
    </row>
    <row r="302" spans="1:26" ht="12.75" customHeight="1">
      <c r="A302" s="249"/>
      <c r="B302" s="249"/>
      <c r="C302" s="249"/>
      <c r="D302" s="249"/>
      <c r="E302" s="249"/>
      <c r="F302" s="249"/>
      <c r="G302" s="249"/>
      <c r="H302" s="249"/>
      <c r="I302" s="249"/>
      <c r="J302" s="249"/>
      <c r="K302" s="249"/>
      <c r="L302" s="249"/>
      <c r="M302" s="249"/>
      <c r="N302" s="249"/>
      <c r="O302" s="249"/>
      <c r="P302" s="268"/>
      <c r="Q302" s="249"/>
      <c r="R302" s="249"/>
      <c r="S302" s="249"/>
      <c r="T302" s="249"/>
      <c r="U302" s="249"/>
      <c r="V302" s="249"/>
      <c r="W302" s="249"/>
      <c r="X302" s="249"/>
      <c r="Y302" s="249"/>
      <c r="Z302" s="249"/>
    </row>
    <row r="303" spans="1:26" ht="12.75" customHeight="1">
      <c r="A303" s="249"/>
      <c r="B303" s="249"/>
      <c r="C303" s="249"/>
      <c r="D303" s="249"/>
      <c r="E303" s="249"/>
      <c r="F303" s="249"/>
      <c r="G303" s="249"/>
      <c r="H303" s="249"/>
      <c r="I303" s="249"/>
      <c r="J303" s="249"/>
      <c r="K303" s="249"/>
      <c r="L303" s="249"/>
      <c r="M303" s="249"/>
      <c r="N303" s="249"/>
      <c r="O303" s="249"/>
      <c r="P303" s="268"/>
      <c r="Q303" s="249"/>
      <c r="R303" s="249"/>
      <c r="S303" s="249"/>
      <c r="T303" s="249"/>
      <c r="U303" s="249"/>
      <c r="V303" s="249"/>
      <c r="W303" s="249"/>
      <c r="X303" s="249"/>
      <c r="Y303" s="249"/>
      <c r="Z303" s="249"/>
    </row>
    <row r="304" spans="1:26" ht="12.75" customHeight="1">
      <c r="A304" s="249"/>
      <c r="B304" s="249"/>
      <c r="C304" s="249"/>
      <c r="D304" s="249"/>
      <c r="E304" s="249"/>
      <c r="F304" s="249"/>
      <c r="G304" s="249"/>
      <c r="H304" s="249"/>
      <c r="I304" s="249"/>
      <c r="J304" s="249"/>
      <c r="K304" s="249"/>
      <c r="L304" s="249"/>
      <c r="M304" s="249"/>
      <c r="N304" s="249"/>
      <c r="O304" s="249"/>
      <c r="P304" s="268"/>
      <c r="Q304" s="249"/>
      <c r="R304" s="249"/>
      <c r="S304" s="249"/>
      <c r="T304" s="249"/>
      <c r="U304" s="249"/>
      <c r="V304" s="249"/>
      <c r="W304" s="249"/>
      <c r="X304" s="249"/>
      <c r="Y304" s="249"/>
      <c r="Z304" s="249"/>
    </row>
    <row r="305" spans="1:26" ht="12.75" customHeight="1">
      <c r="A305" s="249"/>
      <c r="B305" s="249"/>
      <c r="C305" s="249"/>
      <c r="D305" s="249"/>
      <c r="E305" s="249"/>
      <c r="F305" s="249"/>
      <c r="G305" s="249"/>
      <c r="H305" s="249"/>
      <c r="I305" s="249"/>
      <c r="J305" s="249"/>
      <c r="K305" s="249"/>
      <c r="L305" s="249"/>
      <c r="M305" s="249"/>
      <c r="N305" s="249"/>
      <c r="O305" s="249"/>
      <c r="P305" s="268"/>
      <c r="Q305" s="249"/>
      <c r="R305" s="249"/>
      <c r="S305" s="249"/>
      <c r="T305" s="249"/>
      <c r="U305" s="249"/>
      <c r="V305" s="249"/>
      <c r="W305" s="249"/>
      <c r="X305" s="249"/>
      <c r="Y305" s="249"/>
      <c r="Z305" s="249"/>
    </row>
    <row r="306" spans="1:26" ht="12.75" customHeight="1">
      <c r="A306" s="249"/>
      <c r="B306" s="249"/>
      <c r="C306" s="249"/>
      <c r="D306" s="249"/>
      <c r="E306" s="249"/>
      <c r="F306" s="249"/>
      <c r="G306" s="249"/>
      <c r="H306" s="249"/>
      <c r="I306" s="249"/>
      <c r="J306" s="249"/>
      <c r="K306" s="249"/>
      <c r="L306" s="249"/>
      <c r="M306" s="249"/>
      <c r="N306" s="249"/>
      <c r="O306" s="249"/>
      <c r="P306" s="268"/>
      <c r="Q306" s="249"/>
      <c r="R306" s="249"/>
      <c r="S306" s="249"/>
      <c r="T306" s="249"/>
      <c r="U306" s="249"/>
      <c r="V306" s="249"/>
      <c r="W306" s="249"/>
      <c r="X306" s="249"/>
      <c r="Y306" s="249"/>
      <c r="Z306" s="249"/>
    </row>
    <row r="307" spans="1:26" ht="12.75" customHeight="1">
      <c r="A307" s="249"/>
      <c r="B307" s="249"/>
      <c r="C307" s="249"/>
      <c r="D307" s="249"/>
      <c r="E307" s="249"/>
      <c r="F307" s="249"/>
      <c r="G307" s="249"/>
      <c r="H307" s="249"/>
      <c r="I307" s="249"/>
      <c r="J307" s="249"/>
      <c r="K307" s="249"/>
      <c r="L307" s="249"/>
      <c r="M307" s="249"/>
      <c r="N307" s="249"/>
      <c r="O307" s="249"/>
      <c r="P307" s="268"/>
      <c r="Q307" s="249"/>
      <c r="R307" s="249"/>
      <c r="S307" s="249"/>
      <c r="T307" s="249"/>
      <c r="U307" s="249"/>
      <c r="V307" s="249"/>
      <c r="W307" s="249"/>
      <c r="X307" s="249"/>
      <c r="Y307" s="249"/>
      <c r="Z307" s="249"/>
    </row>
    <row r="308" spans="1:26" ht="12.75" customHeight="1">
      <c r="A308" s="249"/>
      <c r="B308" s="249"/>
      <c r="C308" s="249"/>
      <c r="D308" s="249"/>
      <c r="E308" s="249"/>
      <c r="F308" s="249"/>
      <c r="G308" s="249"/>
      <c r="H308" s="249"/>
      <c r="I308" s="249"/>
      <c r="J308" s="249"/>
      <c r="K308" s="249"/>
      <c r="L308" s="249"/>
      <c r="M308" s="249"/>
      <c r="N308" s="249"/>
      <c r="O308" s="249"/>
      <c r="P308" s="268"/>
      <c r="Q308" s="249"/>
      <c r="R308" s="249"/>
      <c r="S308" s="249"/>
      <c r="T308" s="249"/>
      <c r="U308" s="249"/>
      <c r="V308" s="249"/>
      <c r="W308" s="249"/>
      <c r="X308" s="249"/>
      <c r="Y308" s="249"/>
      <c r="Z308" s="249"/>
    </row>
    <row r="309" spans="1:26" ht="12.75" customHeight="1">
      <c r="A309" s="249"/>
      <c r="B309" s="249"/>
      <c r="C309" s="249"/>
      <c r="D309" s="249"/>
      <c r="E309" s="249"/>
      <c r="F309" s="249"/>
      <c r="G309" s="249"/>
      <c r="H309" s="249"/>
      <c r="I309" s="249"/>
      <c r="J309" s="249"/>
      <c r="K309" s="249"/>
      <c r="L309" s="249"/>
      <c r="M309" s="249"/>
      <c r="N309" s="249"/>
      <c r="O309" s="249"/>
      <c r="P309" s="268"/>
      <c r="Q309" s="249"/>
      <c r="R309" s="249"/>
      <c r="S309" s="249"/>
      <c r="T309" s="249"/>
      <c r="U309" s="249"/>
      <c r="V309" s="249"/>
      <c r="W309" s="249"/>
      <c r="X309" s="249"/>
      <c r="Y309" s="249"/>
      <c r="Z309" s="249"/>
    </row>
    <row r="310" spans="1:26" ht="12.75" customHeight="1">
      <c r="A310" s="249"/>
      <c r="B310" s="249"/>
      <c r="C310" s="249"/>
      <c r="D310" s="249"/>
      <c r="E310" s="249"/>
      <c r="F310" s="249"/>
      <c r="G310" s="249"/>
      <c r="H310" s="249"/>
      <c r="I310" s="249"/>
      <c r="J310" s="249"/>
      <c r="K310" s="249"/>
      <c r="L310" s="249"/>
      <c r="M310" s="249"/>
      <c r="N310" s="249"/>
      <c r="O310" s="249"/>
      <c r="P310" s="268"/>
      <c r="Q310" s="249"/>
      <c r="R310" s="249"/>
      <c r="S310" s="249"/>
      <c r="T310" s="249"/>
      <c r="U310" s="249"/>
      <c r="V310" s="249"/>
      <c r="W310" s="249"/>
      <c r="X310" s="249"/>
      <c r="Y310" s="249"/>
      <c r="Z310" s="249"/>
    </row>
    <row r="311" spans="1:26" ht="12.75" customHeight="1">
      <c r="A311" s="249"/>
      <c r="B311" s="249"/>
      <c r="C311" s="249"/>
      <c r="D311" s="249"/>
      <c r="E311" s="249"/>
      <c r="F311" s="249"/>
      <c r="G311" s="249"/>
      <c r="H311" s="249"/>
      <c r="I311" s="249"/>
      <c r="J311" s="249"/>
      <c r="K311" s="249"/>
      <c r="L311" s="249"/>
      <c r="M311" s="249"/>
      <c r="N311" s="249"/>
      <c r="O311" s="249"/>
      <c r="P311" s="268"/>
      <c r="Q311" s="249"/>
      <c r="R311" s="249"/>
      <c r="S311" s="249"/>
      <c r="T311" s="249"/>
      <c r="U311" s="249"/>
      <c r="V311" s="249"/>
      <c r="W311" s="249"/>
      <c r="X311" s="249"/>
      <c r="Y311" s="249"/>
      <c r="Z311" s="249"/>
    </row>
    <row r="312" spans="1:26" ht="12.75" customHeight="1">
      <c r="A312" s="249"/>
      <c r="B312" s="249"/>
      <c r="C312" s="249"/>
      <c r="D312" s="249"/>
      <c r="E312" s="249"/>
      <c r="F312" s="249"/>
      <c r="G312" s="249"/>
      <c r="H312" s="249"/>
      <c r="I312" s="249"/>
      <c r="J312" s="249"/>
      <c r="K312" s="249"/>
      <c r="L312" s="249"/>
      <c r="M312" s="249"/>
      <c r="N312" s="249"/>
      <c r="O312" s="249"/>
      <c r="P312" s="268"/>
      <c r="Q312" s="249"/>
      <c r="R312" s="249"/>
      <c r="S312" s="249"/>
      <c r="T312" s="249"/>
      <c r="U312" s="249"/>
      <c r="V312" s="249"/>
      <c r="W312" s="249"/>
      <c r="X312" s="249"/>
      <c r="Y312" s="249"/>
      <c r="Z312" s="249"/>
    </row>
    <row r="313" spans="1:26" ht="12.75" customHeight="1">
      <c r="A313" s="249"/>
      <c r="B313" s="249"/>
      <c r="C313" s="249"/>
      <c r="D313" s="249"/>
      <c r="E313" s="249"/>
      <c r="F313" s="249"/>
      <c r="G313" s="249"/>
      <c r="H313" s="249"/>
      <c r="I313" s="249"/>
      <c r="J313" s="249"/>
      <c r="K313" s="249"/>
      <c r="L313" s="249"/>
      <c r="M313" s="249"/>
      <c r="N313" s="249"/>
      <c r="O313" s="249"/>
      <c r="P313" s="268"/>
      <c r="Q313" s="249"/>
      <c r="R313" s="249"/>
      <c r="S313" s="249"/>
      <c r="T313" s="249"/>
      <c r="U313" s="249"/>
      <c r="V313" s="249"/>
      <c r="W313" s="249"/>
      <c r="X313" s="249"/>
      <c r="Y313" s="249"/>
      <c r="Z313" s="249"/>
    </row>
    <row r="314" spans="1:26" ht="12.75" customHeight="1">
      <c r="A314" s="249"/>
      <c r="B314" s="249"/>
      <c r="C314" s="249"/>
      <c r="D314" s="249"/>
      <c r="E314" s="249"/>
      <c r="F314" s="249"/>
      <c r="G314" s="249"/>
      <c r="H314" s="249"/>
      <c r="I314" s="249"/>
      <c r="J314" s="249"/>
      <c r="K314" s="249"/>
      <c r="L314" s="249"/>
      <c r="M314" s="249"/>
      <c r="N314" s="249"/>
      <c r="O314" s="249"/>
      <c r="P314" s="268"/>
      <c r="Q314" s="249"/>
      <c r="R314" s="249"/>
      <c r="S314" s="249"/>
      <c r="T314" s="249"/>
      <c r="U314" s="249"/>
      <c r="V314" s="249"/>
      <c r="W314" s="249"/>
      <c r="X314" s="249"/>
      <c r="Y314" s="249"/>
      <c r="Z314" s="249"/>
    </row>
    <row r="315" spans="1:26" ht="12.75" customHeight="1">
      <c r="A315" s="249"/>
      <c r="B315" s="249"/>
      <c r="C315" s="249"/>
      <c r="D315" s="249"/>
      <c r="E315" s="249"/>
      <c r="F315" s="249"/>
      <c r="G315" s="249"/>
      <c r="H315" s="249"/>
      <c r="I315" s="249"/>
      <c r="J315" s="249"/>
      <c r="K315" s="249"/>
      <c r="L315" s="249"/>
      <c r="M315" s="249"/>
      <c r="N315" s="249"/>
      <c r="O315" s="249"/>
      <c r="P315" s="268"/>
      <c r="Q315" s="249"/>
      <c r="R315" s="249"/>
      <c r="S315" s="249"/>
      <c r="T315" s="249"/>
      <c r="U315" s="249"/>
      <c r="V315" s="249"/>
      <c r="W315" s="249"/>
      <c r="X315" s="249"/>
      <c r="Y315" s="249"/>
      <c r="Z315" s="249"/>
    </row>
    <row r="316" spans="1:26" ht="12.75" customHeight="1">
      <c r="A316" s="249"/>
      <c r="B316" s="249"/>
      <c r="C316" s="249"/>
      <c r="D316" s="249"/>
      <c r="E316" s="249"/>
      <c r="F316" s="249"/>
      <c r="G316" s="249"/>
      <c r="H316" s="249"/>
      <c r="I316" s="249"/>
      <c r="J316" s="249"/>
      <c r="K316" s="249"/>
      <c r="L316" s="249"/>
      <c r="M316" s="249"/>
      <c r="N316" s="249"/>
      <c r="O316" s="249"/>
      <c r="P316" s="268"/>
      <c r="Q316" s="249"/>
      <c r="R316" s="249"/>
      <c r="S316" s="249"/>
      <c r="T316" s="249"/>
      <c r="U316" s="249"/>
      <c r="V316" s="249"/>
      <c r="W316" s="249"/>
      <c r="X316" s="249"/>
      <c r="Y316" s="249"/>
      <c r="Z316" s="249"/>
    </row>
    <row r="317" spans="1:26" ht="12.75" customHeight="1">
      <c r="A317" s="249"/>
      <c r="B317" s="249"/>
      <c r="C317" s="249"/>
      <c r="D317" s="249"/>
      <c r="E317" s="249"/>
      <c r="F317" s="249"/>
      <c r="G317" s="249"/>
      <c r="H317" s="249"/>
      <c r="I317" s="249"/>
      <c r="J317" s="249"/>
      <c r="K317" s="249"/>
      <c r="L317" s="249"/>
      <c r="M317" s="249"/>
      <c r="N317" s="249"/>
      <c r="O317" s="249"/>
      <c r="P317" s="268"/>
      <c r="Q317" s="249"/>
      <c r="R317" s="249"/>
      <c r="S317" s="249"/>
      <c r="T317" s="249"/>
      <c r="U317" s="249"/>
      <c r="V317" s="249"/>
      <c r="W317" s="249"/>
      <c r="X317" s="249"/>
      <c r="Y317" s="249"/>
      <c r="Z317" s="249"/>
    </row>
    <row r="318" spans="1:26" ht="12.75" customHeight="1">
      <c r="A318" s="249"/>
      <c r="B318" s="249"/>
      <c r="C318" s="249"/>
      <c r="D318" s="249"/>
      <c r="E318" s="249"/>
      <c r="F318" s="249"/>
      <c r="G318" s="249"/>
      <c r="H318" s="249"/>
      <c r="I318" s="249"/>
      <c r="J318" s="249"/>
      <c r="K318" s="249"/>
      <c r="L318" s="249"/>
      <c r="M318" s="249"/>
      <c r="N318" s="249"/>
      <c r="O318" s="249"/>
      <c r="P318" s="268"/>
      <c r="Q318" s="249"/>
      <c r="R318" s="249"/>
      <c r="S318" s="249"/>
      <c r="T318" s="249"/>
      <c r="U318" s="249"/>
      <c r="V318" s="249"/>
      <c r="W318" s="249"/>
      <c r="X318" s="249"/>
      <c r="Y318" s="249"/>
      <c r="Z318" s="249"/>
    </row>
    <row r="319" spans="1:26" ht="12.75" customHeight="1">
      <c r="A319" s="249"/>
      <c r="B319" s="249"/>
      <c r="C319" s="249"/>
      <c r="D319" s="249"/>
      <c r="E319" s="249"/>
      <c r="F319" s="249"/>
      <c r="G319" s="249"/>
      <c r="H319" s="249"/>
      <c r="I319" s="249"/>
      <c r="J319" s="249"/>
      <c r="K319" s="249"/>
      <c r="L319" s="249"/>
      <c r="M319" s="249"/>
      <c r="N319" s="249"/>
      <c r="O319" s="249"/>
      <c r="P319" s="268"/>
      <c r="Q319" s="249"/>
      <c r="R319" s="249"/>
      <c r="S319" s="249"/>
      <c r="T319" s="249"/>
      <c r="U319" s="249"/>
      <c r="V319" s="249"/>
      <c r="W319" s="249"/>
      <c r="X319" s="249"/>
      <c r="Y319" s="249"/>
      <c r="Z319" s="249"/>
    </row>
    <row r="320" spans="1:26" ht="12.75" customHeight="1">
      <c r="A320" s="249"/>
      <c r="B320" s="249"/>
      <c r="C320" s="249"/>
      <c r="D320" s="249"/>
      <c r="E320" s="249"/>
      <c r="F320" s="249"/>
      <c r="G320" s="249"/>
      <c r="H320" s="249"/>
      <c r="I320" s="249"/>
      <c r="J320" s="249"/>
      <c r="K320" s="249"/>
      <c r="L320" s="249"/>
      <c r="M320" s="249"/>
      <c r="N320" s="249"/>
      <c r="O320" s="249"/>
      <c r="P320" s="268"/>
      <c r="Q320" s="249"/>
      <c r="R320" s="249"/>
      <c r="S320" s="249"/>
      <c r="T320" s="249"/>
      <c r="U320" s="249"/>
      <c r="V320" s="249"/>
      <c r="W320" s="249"/>
      <c r="X320" s="249"/>
      <c r="Y320" s="249"/>
      <c r="Z320" s="249"/>
    </row>
    <row r="321" spans="1:26" ht="12.75" customHeight="1">
      <c r="A321" s="249"/>
      <c r="B321" s="249"/>
      <c r="C321" s="249"/>
      <c r="D321" s="249"/>
      <c r="E321" s="249"/>
      <c r="F321" s="249"/>
      <c r="G321" s="249"/>
      <c r="H321" s="249"/>
      <c r="I321" s="249"/>
      <c r="J321" s="249"/>
      <c r="K321" s="249"/>
      <c r="L321" s="249"/>
      <c r="M321" s="249"/>
      <c r="N321" s="249"/>
      <c r="O321" s="249"/>
      <c r="P321" s="268"/>
      <c r="Q321" s="249"/>
      <c r="R321" s="249"/>
      <c r="S321" s="249"/>
      <c r="T321" s="249"/>
      <c r="U321" s="249"/>
      <c r="V321" s="249"/>
      <c r="W321" s="249"/>
      <c r="X321" s="249"/>
      <c r="Y321" s="249"/>
      <c r="Z321" s="249"/>
    </row>
    <row r="322" spans="1:26" ht="15.75" customHeight="1"/>
    <row r="323" spans="1:26" ht="15.75" customHeight="1"/>
    <row r="324" spans="1:26" ht="15.75" customHeight="1"/>
    <row r="325" spans="1:26" ht="15.75" customHeight="1"/>
    <row r="326" spans="1:26" ht="15.75" customHeight="1"/>
    <row r="327" spans="1:26" ht="15.75" customHeight="1"/>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sheetProtection password="CC0A" sheet="1" objects="1" scenarios="1"/>
  <mergeCells count="2">
    <mergeCell ref="D122:P122"/>
    <mergeCell ref="B121:C121"/>
  </mergeCells>
  <conditionalFormatting sqref="D3:D119">
    <cfRule type="expression" dxfId="368" priority="12">
      <formula>ISERROR($D$14)</formula>
    </cfRule>
  </conditionalFormatting>
  <conditionalFormatting sqref="E3:E119">
    <cfRule type="expression" dxfId="367" priority="11">
      <formula>ISERROR($E$14)</formula>
    </cfRule>
  </conditionalFormatting>
  <conditionalFormatting sqref="F3:F119">
    <cfRule type="expression" dxfId="366" priority="10">
      <formula>ISERROR($F$14)</formula>
    </cfRule>
  </conditionalFormatting>
  <conditionalFormatting sqref="G3:G119">
    <cfRule type="expression" dxfId="365" priority="9">
      <formula>ISERROR($G$14)</formula>
    </cfRule>
  </conditionalFormatting>
  <conditionalFormatting sqref="H3:H119">
    <cfRule type="expression" dxfId="364" priority="8">
      <formula>ISERROR($H$14)</formula>
    </cfRule>
  </conditionalFormatting>
  <conditionalFormatting sqref="I3:I119">
    <cfRule type="expression" dxfId="363" priority="7">
      <formula>ISERROR($I$14)</formula>
    </cfRule>
  </conditionalFormatting>
  <conditionalFormatting sqref="J3:J119">
    <cfRule type="expression" dxfId="362" priority="6">
      <formula>ISERROR($J$14)</formula>
    </cfRule>
  </conditionalFormatting>
  <conditionalFormatting sqref="K3:O119">
    <cfRule type="expression" dxfId="361" priority="1">
      <formula>ISERROR(K$14)</formula>
    </cfRule>
  </conditionalFormatting>
  <hyperlinks>
    <hyperlink ref="A1" location="DASHBOARD!A1" display="BACK" xr:uid="{00000000-0004-0000-0B00-000000000000}"/>
  </hyperlinks>
  <pageMargins left="0.23622047244094491" right="0.23622047244094491" top="0" bottom="0.15748031496062992" header="0.31496062992125984" footer="0.31496062992125984"/>
  <pageSetup paperSize="9" scale="64" fitToHeight="0" orientation="landscape" r:id="rId1"/>
  <rowBreaks count="2" manualBreakCount="2">
    <brk id="69" max="16383" man="1"/>
    <brk id="120" max="16383" man="1"/>
  </rowBreaks>
  <colBreaks count="2" manualBreakCount="2">
    <brk id="1" max="1048575" man="1"/>
    <brk id="2"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998"/>
  <sheetViews>
    <sheetView workbookViewId="0">
      <selection activeCell="D16" sqref="D16"/>
    </sheetView>
  </sheetViews>
  <sheetFormatPr defaultColWidth="11.1796875" defaultRowHeight="15" customHeight="1"/>
  <cols>
    <col min="1" max="1" width="6.54296875" customWidth="1"/>
    <col min="2" max="2" width="2.6328125" customWidth="1"/>
    <col min="3" max="3" width="33.81640625" customWidth="1"/>
    <col min="4" max="15" width="11.36328125" customWidth="1"/>
    <col min="16" max="16" width="13" customWidth="1"/>
    <col min="17" max="17" width="1.453125" customWidth="1"/>
    <col min="18" max="26" width="8.54296875" customWidth="1"/>
  </cols>
  <sheetData>
    <row r="1" spans="1:26" ht="21.75" customHeight="1">
      <c r="A1" s="404" t="s">
        <v>379</v>
      </c>
      <c r="B1" s="35"/>
      <c r="C1" s="274" t="s">
        <v>189</v>
      </c>
      <c r="D1" s="36"/>
      <c r="E1" s="36"/>
      <c r="F1" s="36"/>
      <c r="G1" s="36"/>
      <c r="H1" s="36"/>
      <c r="I1" s="36"/>
      <c r="J1" s="36"/>
      <c r="K1" s="36"/>
      <c r="L1" s="36"/>
      <c r="M1" s="36"/>
      <c r="N1" s="36"/>
      <c r="O1" s="36"/>
      <c r="P1" s="275"/>
      <c r="Q1" s="37"/>
      <c r="R1" s="33"/>
      <c r="S1" s="33"/>
      <c r="T1" s="33"/>
      <c r="U1" s="33"/>
      <c r="V1" s="33"/>
      <c r="W1" s="33"/>
      <c r="X1" s="33"/>
      <c r="Y1" s="33"/>
      <c r="Z1" s="33"/>
    </row>
    <row r="2" spans="1:26" ht="15.6">
      <c r="A2" s="33"/>
      <c r="B2" s="32"/>
      <c r="C2" s="256" t="s">
        <v>89</v>
      </c>
      <c r="D2" s="9" t="s">
        <v>451</v>
      </c>
      <c r="E2" s="9" t="s">
        <v>452</v>
      </c>
      <c r="F2" s="9" t="s">
        <v>453</v>
      </c>
      <c r="G2" s="9" t="s">
        <v>454</v>
      </c>
      <c r="H2" s="9" t="s">
        <v>455</v>
      </c>
      <c r="I2" s="9" t="s">
        <v>456</v>
      </c>
      <c r="J2" s="9" t="s">
        <v>457</v>
      </c>
      <c r="K2" s="9" t="s">
        <v>458</v>
      </c>
      <c r="L2" s="9" t="s">
        <v>459</v>
      </c>
      <c r="M2" s="9" t="s">
        <v>460</v>
      </c>
      <c r="N2" s="9" t="s">
        <v>461</v>
      </c>
      <c r="O2" s="9" t="s">
        <v>462</v>
      </c>
      <c r="P2" s="333" t="s">
        <v>102</v>
      </c>
      <c r="Q2" s="34"/>
      <c r="R2" s="33"/>
      <c r="S2" s="33"/>
      <c r="T2" s="33"/>
      <c r="U2" s="33"/>
      <c r="V2" s="33"/>
      <c r="W2" s="33"/>
      <c r="X2" s="33"/>
      <c r="Y2" s="33"/>
      <c r="Z2" s="33"/>
    </row>
    <row r="3" spans="1:26" ht="15.6">
      <c r="A3" s="33"/>
      <c r="B3" s="32"/>
      <c r="C3" s="258" t="s">
        <v>103</v>
      </c>
      <c r="D3" s="311">
        <f>'D1'!C27</f>
        <v>180000</v>
      </c>
      <c r="E3" s="311">
        <f>'D1'!D27</f>
        <v>180000</v>
      </c>
      <c r="F3" s="311">
        <f>'D1'!E27</f>
        <v>180000</v>
      </c>
      <c r="G3" s="311">
        <f>'D1'!F27</f>
        <v>180000</v>
      </c>
      <c r="H3" s="311">
        <f>'D1'!G27</f>
        <v>180000</v>
      </c>
      <c r="I3" s="311">
        <f>'D1'!H27</f>
        <v>180000</v>
      </c>
      <c r="J3" s="311">
        <f>'D1'!I27</f>
        <v>135000</v>
      </c>
      <c r="K3" s="311">
        <f>'D1'!J27</f>
        <v>135000</v>
      </c>
      <c r="L3" s="311">
        <f>'D1'!K27</f>
        <v>135000</v>
      </c>
      <c r="M3" s="311">
        <f>'D1'!L27</f>
        <v>135000</v>
      </c>
      <c r="N3" s="311">
        <f>'D1'!M27</f>
        <v>135000</v>
      </c>
      <c r="O3" s="311">
        <f>'D1'!N27</f>
        <v>135000</v>
      </c>
      <c r="P3" s="334">
        <f>'D1'!O27</f>
        <v>1890000</v>
      </c>
      <c r="Q3" s="34"/>
      <c r="R3" s="33"/>
      <c r="S3" s="33"/>
      <c r="T3" s="33"/>
      <c r="U3" s="33"/>
      <c r="V3" s="33"/>
      <c r="W3" s="33"/>
      <c r="X3" s="33"/>
      <c r="Y3" s="33"/>
      <c r="Z3" s="33"/>
    </row>
    <row r="4" spans="1:26" ht="15.6">
      <c r="A4" s="33"/>
      <c r="B4" s="32"/>
      <c r="C4" s="260" t="s">
        <v>104</v>
      </c>
      <c r="D4" s="311">
        <f>'D1'!C84</f>
        <v>108000</v>
      </c>
      <c r="E4" s="311">
        <f>'D1'!D84</f>
        <v>100000</v>
      </c>
      <c r="F4" s="311">
        <f>'D1'!E84</f>
        <v>100000</v>
      </c>
      <c r="G4" s="311">
        <f>'D1'!F84</f>
        <v>100000</v>
      </c>
      <c r="H4" s="311">
        <f>'D1'!G84</f>
        <v>100000</v>
      </c>
      <c r="I4" s="311">
        <f>'D1'!H84</f>
        <v>100000</v>
      </c>
      <c r="J4" s="311">
        <f>'D1'!I84</f>
        <v>78000</v>
      </c>
      <c r="K4" s="311">
        <f>'D1'!J84</f>
        <v>80000</v>
      </c>
      <c r="L4" s="311">
        <f>'D1'!K84</f>
        <v>80000</v>
      </c>
      <c r="M4" s="311">
        <f>'D1'!L84</f>
        <v>80000</v>
      </c>
      <c r="N4" s="311">
        <f>'D1'!M84</f>
        <v>80000</v>
      </c>
      <c r="O4" s="311">
        <f>'D1'!N84</f>
        <v>80000</v>
      </c>
      <c r="P4" s="334">
        <f>'D1'!O84</f>
        <v>1086000</v>
      </c>
      <c r="Q4" s="34"/>
      <c r="R4" s="33"/>
      <c r="S4" s="33"/>
      <c r="T4" s="33"/>
      <c r="U4" s="33"/>
      <c r="V4" s="33"/>
      <c r="W4" s="33"/>
      <c r="X4" s="33"/>
      <c r="Y4" s="33"/>
      <c r="Z4" s="33"/>
    </row>
    <row r="5" spans="1:26" ht="15.6">
      <c r="A5" s="33"/>
      <c r="B5" s="32"/>
      <c r="C5" s="260" t="s">
        <v>105</v>
      </c>
      <c r="D5" s="311">
        <f>'D1'!C55</f>
        <v>5940</v>
      </c>
      <c r="E5" s="311">
        <f>'D1'!D55</f>
        <v>5880.6</v>
      </c>
      <c r="F5" s="311">
        <f>'D1'!E55</f>
        <v>5821.7939999999999</v>
      </c>
      <c r="G5" s="311">
        <f>'D1'!F55</f>
        <v>5763.5760599999994</v>
      </c>
      <c r="H5" s="311">
        <f>'D1'!G55</f>
        <v>5705.9402993999993</v>
      </c>
      <c r="I5" s="311">
        <f>'D1'!H55</f>
        <v>5648.880896405999</v>
      </c>
      <c r="J5" s="311">
        <f>'D1'!I55</f>
        <v>5592.3920874419391</v>
      </c>
      <c r="K5" s="311">
        <f>'D1'!J55</f>
        <v>5536.4681665675198</v>
      </c>
      <c r="L5" s="311">
        <f>'D1'!K55</f>
        <v>5481.1034849018442</v>
      </c>
      <c r="M5" s="311">
        <f>'D1'!L55</f>
        <v>5426.2924500528261</v>
      </c>
      <c r="N5" s="311">
        <f>'D1'!M55</f>
        <v>5372.0295255522969</v>
      </c>
      <c r="O5" s="311">
        <f>'D1'!N55</f>
        <v>5318.3092302967743</v>
      </c>
      <c r="P5" s="334">
        <f>'D1'!O55</f>
        <v>67487.386200619207</v>
      </c>
      <c r="Q5" s="34"/>
      <c r="R5" s="33"/>
      <c r="S5" s="33"/>
      <c r="T5" s="33"/>
      <c r="U5" s="33"/>
      <c r="V5" s="33"/>
      <c r="W5" s="33"/>
      <c r="X5" s="33"/>
      <c r="Y5" s="33"/>
      <c r="Z5" s="33"/>
    </row>
    <row r="6" spans="1:26" ht="15.6">
      <c r="A6" s="33"/>
      <c r="B6" s="32"/>
      <c r="C6" s="260" t="s">
        <v>106</v>
      </c>
      <c r="D6" s="311">
        <f>'D1'!C69</f>
        <v>7000</v>
      </c>
      <c r="E6" s="311">
        <f>'D1'!D69</f>
        <v>7000</v>
      </c>
      <c r="F6" s="311">
        <f>'D1'!E69</f>
        <v>7000</v>
      </c>
      <c r="G6" s="311">
        <f>'D1'!F69</f>
        <v>7000</v>
      </c>
      <c r="H6" s="311">
        <f>'D1'!G69</f>
        <v>7000</v>
      </c>
      <c r="I6" s="311">
        <f>'D1'!H69</f>
        <v>7000</v>
      </c>
      <c r="J6" s="311">
        <f>'D1'!I69</f>
        <v>7000</v>
      </c>
      <c r="K6" s="311">
        <f>'D1'!J69</f>
        <v>7000</v>
      </c>
      <c r="L6" s="311">
        <f>'D1'!K69</f>
        <v>7000</v>
      </c>
      <c r="M6" s="311">
        <f>'D1'!L69</f>
        <v>7000</v>
      </c>
      <c r="N6" s="311">
        <f>'D1'!M69</f>
        <v>7000</v>
      </c>
      <c r="O6" s="311">
        <f>'D1'!N69</f>
        <v>7000</v>
      </c>
      <c r="P6" s="334">
        <f>'D1'!O69</f>
        <v>84000</v>
      </c>
      <c r="Q6" s="34"/>
      <c r="R6" s="33"/>
      <c r="S6" s="33"/>
      <c r="T6" s="33"/>
      <c r="U6" s="33"/>
      <c r="V6" s="33"/>
      <c r="W6" s="33"/>
      <c r="X6" s="33"/>
      <c r="Y6" s="33"/>
      <c r="Z6" s="33"/>
    </row>
    <row r="7" spans="1:26" ht="15.6">
      <c r="A7" s="33"/>
      <c r="B7" s="32"/>
      <c r="C7" s="260" t="s">
        <v>107</v>
      </c>
      <c r="D7" s="311">
        <f t="shared" ref="D7:O7" si="0">D8-D4-D5-D6</f>
        <v>35847.5</v>
      </c>
      <c r="E7" s="311">
        <f t="shared" si="0"/>
        <v>36045.025000000001</v>
      </c>
      <c r="F7" s="311">
        <f t="shared" si="0"/>
        <v>36242.574749999992</v>
      </c>
      <c r="G7" s="311">
        <f t="shared" si="0"/>
        <v>36440.149002500017</v>
      </c>
      <c r="H7" s="311">
        <f t="shared" si="0"/>
        <v>36637.747512474991</v>
      </c>
      <c r="I7" s="311">
        <f t="shared" si="0"/>
        <v>36835.370037350265</v>
      </c>
      <c r="J7" s="311">
        <f t="shared" si="0"/>
        <v>35933.01633697674</v>
      </c>
      <c r="K7" s="311">
        <f t="shared" si="0"/>
        <v>36130.686173606984</v>
      </c>
      <c r="L7" s="311">
        <f t="shared" si="0"/>
        <v>36328.379311870915</v>
      </c>
      <c r="M7" s="311">
        <f t="shared" si="0"/>
        <v>36526.095518752198</v>
      </c>
      <c r="N7" s="311">
        <f t="shared" si="0"/>
        <v>36723.834563564684</v>
      </c>
      <c r="O7" s="311">
        <f t="shared" si="0"/>
        <v>36921.596217929036</v>
      </c>
      <c r="P7" s="334">
        <f>SUM(D7:O7)</f>
        <v>436611.97442502575</v>
      </c>
      <c r="Q7" s="34"/>
      <c r="R7" s="33"/>
      <c r="S7" s="33"/>
      <c r="T7" s="33"/>
      <c r="U7" s="33"/>
      <c r="V7" s="33"/>
      <c r="W7" s="33"/>
      <c r="X7" s="33"/>
      <c r="Y7" s="33"/>
      <c r="Z7" s="33"/>
    </row>
    <row r="8" spans="1:26" ht="15.6">
      <c r="A8" s="33"/>
      <c r="B8" s="32"/>
      <c r="C8" s="261" t="s">
        <v>108</v>
      </c>
      <c r="D8" s="311">
        <f>'D1'!C89</f>
        <v>156787.5</v>
      </c>
      <c r="E8" s="311">
        <f>'D1'!D89</f>
        <v>148925.625</v>
      </c>
      <c r="F8" s="311">
        <f>'D1'!E89</f>
        <v>149064.36874999999</v>
      </c>
      <c r="G8" s="311">
        <f>'D1'!F89</f>
        <v>149203.72506250002</v>
      </c>
      <c r="H8" s="311">
        <f>'D1'!G89</f>
        <v>149343.68781187499</v>
      </c>
      <c r="I8" s="311">
        <f>'D1'!H89</f>
        <v>149484.25093375627</v>
      </c>
      <c r="J8" s="311">
        <f>'D1'!I89</f>
        <v>126525.40842441868</v>
      </c>
      <c r="K8" s="311">
        <f>'D1'!J89</f>
        <v>128667.1543401745</v>
      </c>
      <c r="L8" s="311">
        <f>'D1'!K89</f>
        <v>128809.48279677276</v>
      </c>
      <c r="M8" s="311">
        <f>'D1'!L89</f>
        <v>128952.38796880502</v>
      </c>
      <c r="N8" s="311">
        <f>'D1'!M89</f>
        <v>129095.86408911698</v>
      </c>
      <c r="O8" s="311">
        <f>'D1'!N89</f>
        <v>129239.90544822581</v>
      </c>
      <c r="P8" s="335">
        <f>SUM(P4:P7)</f>
        <v>1674099.3606256449</v>
      </c>
      <c r="Q8" s="34"/>
      <c r="R8" s="33"/>
      <c r="S8" s="33"/>
      <c r="T8" s="33"/>
      <c r="U8" s="33"/>
      <c r="V8" s="33"/>
      <c r="W8" s="33"/>
      <c r="X8" s="33"/>
      <c r="Y8" s="33"/>
      <c r="Z8" s="33"/>
    </row>
    <row r="9" spans="1:26" ht="15.6">
      <c r="A9" s="33"/>
      <c r="B9" s="32"/>
      <c r="C9" s="261" t="s">
        <v>109</v>
      </c>
      <c r="D9" s="311">
        <f t="shared" ref="D9:P9" si="1">D3-D8</f>
        <v>23212.5</v>
      </c>
      <c r="E9" s="311">
        <f t="shared" si="1"/>
        <v>31074.375</v>
      </c>
      <c r="F9" s="311">
        <f t="shared" si="1"/>
        <v>30935.631250000006</v>
      </c>
      <c r="G9" s="311">
        <f t="shared" si="1"/>
        <v>30796.274937499984</v>
      </c>
      <c r="H9" s="311">
        <f t="shared" si="1"/>
        <v>30656.312188125012</v>
      </c>
      <c r="I9" s="311">
        <f t="shared" si="1"/>
        <v>30515.749066243734</v>
      </c>
      <c r="J9" s="311">
        <f t="shared" si="1"/>
        <v>8474.5915755813185</v>
      </c>
      <c r="K9" s="311">
        <f t="shared" si="1"/>
        <v>6332.8456598254998</v>
      </c>
      <c r="L9" s="311">
        <f t="shared" si="1"/>
        <v>6190.5172032272385</v>
      </c>
      <c r="M9" s="311">
        <f t="shared" si="1"/>
        <v>6047.612031194978</v>
      </c>
      <c r="N9" s="311">
        <f t="shared" si="1"/>
        <v>5904.135910883022</v>
      </c>
      <c r="O9" s="311">
        <f t="shared" si="1"/>
        <v>5760.094551774193</v>
      </c>
      <c r="P9" s="335">
        <f t="shared" si="1"/>
        <v>215900.63937435509</v>
      </c>
      <c r="Q9" s="34"/>
      <c r="R9" s="33"/>
      <c r="S9" s="33"/>
      <c r="T9" s="33"/>
      <c r="U9" s="33"/>
      <c r="V9" s="33"/>
      <c r="W9" s="33"/>
      <c r="X9" s="33"/>
      <c r="Y9" s="33"/>
      <c r="Z9" s="33"/>
    </row>
    <row r="10" spans="1:26" ht="15.6">
      <c r="A10" s="33"/>
      <c r="B10" s="32"/>
      <c r="C10" s="262" t="s">
        <v>290</v>
      </c>
      <c r="D10" s="311">
        <f>'D1'!C96</f>
        <v>5000</v>
      </c>
      <c r="E10" s="311">
        <f>'D1'!D96</f>
        <v>5000</v>
      </c>
      <c r="F10" s="311">
        <f>'D1'!E96</f>
        <v>5000</v>
      </c>
      <c r="G10" s="311">
        <f>'D1'!F96</f>
        <v>5000</v>
      </c>
      <c r="H10" s="311">
        <f>'D1'!G96</f>
        <v>5000</v>
      </c>
      <c r="I10" s="311">
        <f>'D1'!H96</f>
        <v>5000</v>
      </c>
      <c r="J10" s="311">
        <f>'D1'!I96</f>
        <v>5000</v>
      </c>
      <c r="K10" s="311">
        <f>'D1'!J96</f>
        <v>5000</v>
      </c>
      <c r="L10" s="311">
        <f>'D1'!K96</f>
        <v>5000</v>
      </c>
      <c r="M10" s="311">
        <f>'D1'!L96</f>
        <v>5000</v>
      </c>
      <c r="N10" s="311">
        <f>'D1'!M96</f>
        <v>5000</v>
      </c>
      <c r="O10" s="311">
        <f>'D1'!N96</f>
        <v>5000</v>
      </c>
      <c r="P10" s="335">
        <f>'D1'!O96</f>
        <v>60000</v>
      </c>
      <c r="Q10" s="34"/>
      <c r="R10" s="33"/>
      <c r="S10" s="33"/>
      <c r="T10" s="33"/>
      <c r="U10" s="33"/>
      <c r="V10" s="33"/>
      <c r="W10" s="33"/>
      <c r="X10" s="33"/>
      <c r="Y10" s="33"/>
      <c r="Z10" s="33"/>
    </row>
    <row r="11" spans="1:26" ht="15.6">
      <c r="A11" s="33"/>
      <c r="B11" s="32"/>
      <c r="C11" s="258" t="s">
        <v>110</v>
      </c>
      <c r="D11" s="311">
        <f t="shared" ref="D11:P11" si="2">D9-D10</f>
        <v>18212.5</v>
      </c>
      <c r="E11" s="311">
        <f t="shared" si="2"/>
        <v>26074.375</v>
      </c>
      <c r="F11" s="311">
        <f t="shared" si="2"/>
        <v>25935.631250000006</v>
      </c>
      <c r="G11" s="311">
        <f t="shared" si="2"/>
        <v>25796.274937499984</v>
      </c>
      <c r="H11" s="311">
        <f t="shared" si="2"/>
        <v>25656.312188125012</v>
      </c>
      <c r="I11" s="311">
        <f t="shared" si="2"/>
        <v>25515.749066243734</v>
      </c>
      <c r="J11" s="311">
        <f t="shared" si="2"/>
        <v>3474.5915755813185</v>
      </c>
      <c r="K11" s="311">
        <f t="shared" si="2"/>
        <v>1332.8456598254998</v>
      </c>
      <c r="L11" s="311">
        <f t="shared" si="2"/>
        <v>1190.5172032272385</v>
      </c>
      <c r="M11" s="311">
        <f t="shared" si="2"/>
        <v>1047.612031194978</v>
      </c>
      <c r="N11" s="311">
        <f t="shared" si="2"/>
        <v>904.13591088302201</v>
      </c>
      <c r="O11" s="311">
        <f t="shared" si="2"/>
        <v>760.09455177419295</v>
      </c>
      <c r="P11" s="334">
        <f t="shared" si="2"/>
        <v>155900.63937435509</v>
      </c>
      <c r="Q11" s="34"/>
      <c r="R11" s="33"/>
      <c r="S11" s="33"/>
      <c r="T11" s="33"/>
      <c r="U11" s="33"/>
      <c r="V11" s="33"/>
      <c r="W11" s="33"/>
      <c r="X11" s="33"/>
      <c r="Y11" s="33"/>
      <c r="Z11" s="33"/>
    </row>
    <row r="12" spans="1:26" ht="15.6">
      <c r="A12" s="33"/>
      <c r="B12" s="32"/>
      <c r="C12" s="260" t="s">
        <v>111</v>
      </c>
      <c r="D12" s="311">
        <f>'D1'!C97</f>
        <v>3642.5</v>
      </c>
      <c r="E12" s="311">
        <f>'D1'!D97</f>
        <v>5214.875</v>
      </c>
      <c r="F12" s="311">
        <f>'D1'!E97</f>
        <v>5187.1262500000012</v>
      </c>
      <c r="G12" s="311">
        <f>'D1'!F97</f>
        <v>5159.2549874999977</v>
      </c>
      <c r="H12" s="311">
        <f>'D1'!G97</f>
        <v>5131.2624376250014</v>
      </c>
      <c r="I12" s="311">
        <f>'D1'!H97</f>
        <v>5103.1498132487477</v>
      </c>
      <c r="J12" s="311">
        <f>'D1'!I97</f>
        <v>694.91831511626447</v>
      </c>
      <c r="K12" s="311">
        <f>'D1'!J97</f>
        <v>266.56913196510106</v>
      </c>
      <c r="L12" s="311">
        <f>'D1'!K97</f>
        <v>238.10344064544915</v>
      </c>
      <c r="M12" s="311">
        <f>'D1'!L97</f>
        <v>209.52240623899652</v>
      </c>
      <c r="N12" s="311">
        <f>'D1'!M97</f>
        <v>180.82718217660332</v>
      </c>
      <c r="O12" s="311">
        <f>'D1'!N97</f>
        <v>152.01891035483968</v>
      </c>
      <c r="P12" s="334">
        <f>'D1'!O97</f>
        <v>31180.127874871003</v>
      </c>
      <c r="Q12" s="34"/>
      <c r="R12" s="33"/>
      <c r="S12" s="33"/>
      <c r="T12" s="33"/>
      <c r="U12" s="33"/>
      <c r="V12" s="33"/>
      <c r="W12" s="33"/>
      <c r="X12" s="33"/>
      <c r="Y12" s="33"/>
      <c r="Z12" s="33"/>
    </row>
    <row r="13" spans="1:26" ht="15.6">
      <c r="A13" s="33"/>
      <c r="B13" s="32"/>
      <c r="C13" s="417" t="s">
        <v>386</v>
      </c>
      <c r="D13" s="311">
        <f t="shared" ref="D13:P13" si="3">D11-D12</f>
        <v>14570</v>
      </c>
      <c r="E13" s="311">
        <f t="shared" si="3"/>
        <v>20859.5</v>
      </c>
      <c r="F13" s="311">
        <f t="shared" si="3"/>
        <v>20748.505000000005</v>
      </c>
      <c r="G13" s="311">
        <f t="shared" si="3"/>
        <v>20637.019949999987</v>
      </c>
      <c r="H13" s="311">
        <f t="shared" si="3"/>
        <v>20525.049750500009</v>
      </c>
      <c r="I13" s="311">
        <f t="shared" si="3"/>
        <v>20412.599252994987</v>
      </c>
      <c r="J13" s="311">
        <f t="shared" si="3"/>
        <v>2779.6732604650542</v>
      </c>
      <c r="K13" s="311">
        <f t="shared" si="3"/>
        <v>1066.2765278603988</v>
      </c>
      <c r="L13" s="311">
        <f t="shared" si="3"/>
        <v>952.41376258178934</v>
      </c>
      <c r="M13" s="311">
        <f t="shared" si="3"/>
        <v>838.08962495598155</v>
      </c>
      <c r="N13" s="311">
        <f t="shared" si="3"/>
        <v>723.30872870641872</v>
      </c>
      <c r="O13" s="311">
        <f t="shared" si="3"/>
        <v>608.07564141935325</v>
      </c>
      <c r="P13" s="334">
        <f t="shared" si="3"/>
        <v>124720.51149948408</v>
      </c>
      <c r="Q13" s="34"/>
      <c r="R13" s="33"/>
      <c r="S13" s="33"/>
      <c r="T13" s="33"/>
      <c r="U13" s="33"/>
      <c r="V13" s="33"/>
      <c r="W13" s="33"/>
      <c r="X13" s="33"/>
      <c r="Y13" s="33"/>
      <c r="Z13" s="33"/>
    </row>
    <row r="14" spans="1:26" s="698" customFormat="1" ht="15.6" thickBot="1">
      <c r="B14" s="699"/>
      <c r="C14" s="695" t="s">
        <v>112</v>
      </c>
      <c r="D14" s="696">
        <f>D13</f>
        <v>14570</v>
      </c>
      <c r="E14" s="696">
        <f t="shared" ref="E14:P14" si="4">E13</f>
        <v>20859.5</v>
      </c>
      <c r="F14" s="696">
        <f t="shared" si="4"/>
        <v>20748.505000000005</v>
      </c>
      <c r="G14" s="696">
        <f t="shared" si="4"/>
        <v>20637.019949999987</v>
      </c>
      <c r="H14" s="696">
        <f t="shared" si="4"/>
        <v>20525.049750500009</v>
      </c>
      <c r="I14" s="696">
        <f t="shared" si="4"/>
        <v>20412.599252994987</v>
      </c>
      <c r="J14" s="696">
        <f t="shared" si="4"/>
        <v>2779.6732604650542</v>
      </c>
      <c r="K14" s="696">
        <f t="shared" si="4"/>
        <v>1066.2765278603988</v>
      </c>
      <c r="L14" s="696">
        <f t="shared" si="4"/>
        <v>952.41376258178934</v>
      </c>
      <c r="M14" s="696">
        <f t="shared" si="4"/>
        <v>838.08962495598155</v>
      </c>
      <c r="N14" s="696">
        <f t="shared" si="4"/>
        <v>723.30872870641872</v>
      </c>
      <c r="O14" s="696">
        <f t="shared" si="4"/>
        <v>608.07564141935325</v>
      </c>
      <c r="P14" s="696">
        <f t="shared" si="4"/>
        <v>124720.51149948408</v>
      </c>
      <c r="Q14" s="700"/>
    </row>
    <row r="15" spans="1:26" ht="16.2" thickBot="1">
      <c r="A15" s="278" t="s">
        <v>345</v>
      </c>
      <c r="B15" s="278"/>
      <c r="C15" s="418"/>
      <c r="D15" s="347">
        <f>IF(ISBLANK(inputs!$C$18),$A15,VALUE(inputs!$E$18))</f>
        <v>4000</v>
      </c>
      <c r="E15" s="347">
        <f>IF(ISBLANK(inputs!$C$19),$A15,VALUE(inputs!$E$19))</f>
        <v>4000</v>
      </c>
      <c r="F15" s="347">
        <f>IF(ISBLANK(inputs!$C$20),$A15,VALUE(inputs!$E$20))</f>
        <v>4000</v>
      </c>
      <c r="G15" s="347">
        <f>IF(ISBLANK(inputs!$C$21),$A15,VALUE(inputs!$E$21))</f>
        <v>4000</v>
      </c>
      <c r="H15" s="347">
        <f>IF(ISBLANK(inputs!$C$22),$A15,VALUE(inputs!$E$22))</f>
        <v>4000</v>
      </c>
      <c r="I15" s="347">
        <f>IF(ISBLANK(inputs!$C$23),$A15,VALUE(inputs!$E$23))</f>
        <v>4000</v>
      </c>
      <c r="J15" s="347">
        <f>IF(ISBLANK(inputs!$C$24),$A15,VALUE(inputs!$E$24))</f>
        <v>3000</v>
      </c>
      <c r="K15" s="347">
        <f>IF(ISBLANK(inputs!$C$25),$A15,VALUE(inputs!$E$25))</f>
        <v>3000</v>
      </c>
      <c r="L15" s="347">
        <f>IF(ISBLANK(inputs!$C$26),$A15,VALUE(inputs!$E$26))</f>
        <v>3000</v>
      </c>
      <c r="M15" s="347">
        <f>IF(ISBLANK(inputs!$C$27),$A15,VALUE(inputs!$E$27))</f>
        <v>3000</v>
      </c>
      <c r="N15" s="347">
        <f>IF(ISBLANK(inputs!$C$28),$A15,VALUE(inputs!$E$28))</f>
        <v>3000</v>
      </c>
      <c r="O15" s="347">
        <f>IF(ISBLANK(inputs!$C$29),$A15,VALUE(inputs!$E$29))</f>
        <v>3000</v>
      </c>
      <c r="P15" s="348"/>
      <c r="Q15" s="278"/>
      <c r="R15" s="278"/>
      <c r="S15" s="278"/>
      <c r="T15" s="278"/>
      <c r="U15" s="278"/>
      <c r="V15" s="278"/>
      <c r="W15" s="278"/>
      <c r="X15" s="278"/>
      <c r="Y15" s="278"/>
      <c r="Z15" s="278"/>
    </row>
    <row r="16" spans="1:26" ht="26.25" customHeight="1">
      <c r="A16" s="33"/>
      <c r="B16" s="35"/>
      <c r="C16" s="251" t="s">
        <v>113</v>
      </c>
      <c r="D16" s="311"/>
      <c r="E16" s="311"/>
      <c r="F16" s="311"/>
      <c r="G16" s="311"/>
      <c r="H16" s="311"/>
      <c r="I16" s="311"/>
      <c r="J16" s="311"/>
      <c r="K16" s="311"/>
      <c r="L16" s="311"/>
      <c r="M16" s="311"/>
      <c r="N16" s="311"/>
      <c r="O16" s="311"/>
      <c r="P16" s="332"/>
      <c r="Q16" s="37"/>
      <c r="R16" s="33"/>
      <c r="S16" s="33"/>
      <c r="T16" s="33"/>
      <c r="U16" s="33"/>
      <c r="V16" s="33"/>
      <c r="W16" s="33"/>
      <c r="X16" s="33"/>
      <c r="Y16" s="33"/>
      <c r="Z16" s="33"/>
    </row>
    <row r="17" spans="1:26" ht="21.75" customHeight="1">
      <c r="A17" s="33"/>
      <c r="B17" s="32"/>
      <c r="C17" s="422" t="s">
        <v>114</v>
      </c>
      <c r="D17" s="311"/>
      <c r="E17" s="311"/>
      <c r="F17" s="311"/>
      <c r="G17" s="311"/>
      <c r="H17" s="311"/>
      <c r="I17" s="311"/>
      <c r="J17" s="311"/>
      <c r="K17" s="311"/>
      <c r="L17" s="311"/>
      <c r="M17" s="311"/>
      <c r="N17" s="311"/>
      <c r="O17" s="311"/>
      <c r="P17" s="336"/>
      <c r="Q17" s="34"/>
      <c r="R17" s="33"/>
      <c r="S17" s="33"/>
      <c r="T17" s="33"/>
      <c r="U17" s="33"/>
      <c r="V17" s="33"/>
      <c r="W17" s="33"/>
      <c r="X17" s="33"/>
      <c r="Y17" s="33"/>
      <c r="Z17" s="33"/>
    </row>
    <row r="18" spans="1:26" ht="15.6">
      <c r="A18" s="33"/>
      <c r="B18" s="32"/>
      <c r="C18" s="419" t="s">
        <v>89</v>
      </c>
      <c r="D18" s="311" t="s">
        <v>90</v>
      </c>
      <c r="E18" s="311" t="s">
        <v>91</v>
      </c>
      <c r="F18" s="311" t="s">
        <v>92</v>
      </c>
      <c r="G18" s="311" t="s">
        <v>93</v>
      </c>
      <c r="H18" s="311" t="s">
        <v>94</v>
      </c>
      <c r="I18" s="311" t="s">
        <v>95</v>
      </c>
      <c r="J18" s="311" t="s">
        <v>96</v>
      </c>
      <c r="K18" s="311" t="s">
        <v>97</v>
      </c>
      <c r="L18" s="311" t="s">
        <v>98</v>
      </c>
      <c r="M18" s="311" t="s">
        <v>99</v>
      </c>
      <c r="N18" s="311" t="s">
        <v>100</v>
      </c>
      <c r="O18" s="311" t="s">
        <v>101</v>
      </c>
      <c r="P18" s="333" t="s">
        <v>102</v>
      </c>
      <c r="Q18" s="34"/>
      <c r="R18" s="33"/>
      <c r="S18" s="33"/>
      <c r="T18" s="33"/>
      <c r="U18" s="33"/>
      <c r="V18" s="33"/>
      <c r="W18" s="33"/>
      <c r="X18" s="33"/>
      <c r="Y18" s="33"/>
      <c r="Z18" s="33"/>
    </row>
    <row r="19" spans="1:26" ht="15.6">
      <c r="A19" s="33"/>
      <c r="B19" s="32"/>
      <c r="C19" s="422" t="s">
        <v>115</v>
      </c>
      <c r="D19" s="311"/>
      <c r="E19" s="311"/>
      <c r="F19" s="311"/>
      <c r="G19" s="311"/>
      <c r="H19" s="311"/>
      <c r="I19" s="311"/>
      <c r="J19" s="311"/>
      <c r="K19" s="311"/>
      <c r="L19" s="311"/>
      <c r="M19" s="311"/>
      <c r="N19" s="311"/>
      <c r="O19" s="311"/>
      <c r="P19" s="333" t="s">
        <v>371</v>
      </c>
      <c r="Q19" s="34"/>
      <c r="R19" s="33"/>
      <c r="S19" s="33"/>
      <c r="T19" s="33"/>
      <c r="U19" s="33"/>
      <c r="V19" s="33"/>
      <c r="W19" s="33"/>
      <c r="X19" s="33"/>
      <c r="Y19" s="33"/>
      <c r="Z19" s="33"/>
    </row>
    <row r="20" spans="1:26" ht="15.6">
      <c r="A20" s="33"/>
      <c r="B20" s="32"/>
      <c r="C20" s="423" t="s">
        <v>352</v>
      </c>
      <c r="D20" s="311">
        <f>'D1'!C117</f>
        <v>399227.5</v>
      </c>
      <c r="E20" s="311">
        <f>'D1'!D117</f>
        <v>515332.02500000002</v>
      </c>
      <c r="F20" s="311">
        <f>'D1'!E117</f>
        <v>543323.10475000006</v>
      </c>
      <c r="G20" s="311">
        <f>'D1'!F117</f>
        <v>571200.27370250004</v>
      </c>
      <c r="H20" s="311">
        <f>'D1'!G117</f>
        <v>598963.07096547505</v>
      </c>
      <c r="I20" s="311">
        <f>'D1'!H117</f>
        <v>636611.04025582026</v>
      </c>
      <c r="J20" s="311">
        <f>'D1'!I117</f>
        <v>669623.72985326208</v>
      </c>
      <c r="K20" s="311">
        <f>'D1'!J117</f>
        <v>655920.69255472952</v>
      </c>
      <c r="L20" s="311">
        <f>'D1'!K117</f>
        <v>664101.48562918219</v>
      </c>
      <c r="M20" s="311">
        <f>'D1'!L117</f>
        <v>672165.67077289044</v>
      </c>
      <c r="N20" s="311">
        <f>'D1'!M117</f>
        <v>680112.81406516151</v>
      </c>
      <c r="O20" s="311">
        <f>'D1'!N117</f>
        <v>687942.48592450994</v>
      </c>
      <c r="P20" s="337">
        <f t="shared" ref="P20:P52" si="5">AVERAGE(D20:O20)</f>
        <v>607876.99112279434</v>
      </c>
      <c r="Q20" s="34"/>
      <c r="R20" s="33"/>
      <c r="S20" s="33"/>
      <c r="T20" s="33"/>
      <c r="U20" s="33"/>
      <c r="V20" s="33"/>
      <c r="W20" s="33"/>
      <c r="X20" s="33"/>
      <c r="Y20" s="33"/>
      <c r="Z20" s="33"/>
    </row>
    <row r="21" spans="1:26" ht="15.75" customHeight="1">
      <c r="A21" s="33"/>
      <c r="B21" s="32"/>
      <c r="C21" s="419" t="s">
        <v>117</v>
      </c>
      <c r="D21" s="311">
        <f>'D1'!C119</f>
        <v>180000</v>
      </c>
      <c r="E21" s="311">
        <f>'D1'!D119</f>
        <v>180000</v>
      </c>
      <c r="F21" s="311">
        <f>'D1'!E119</f>
        <v>180000</v>
      </c>
      <c r="G21" s="311">
        <f>'D1'!F119</f>
        <v>180000</v>
      </c>
      <c r="H21" s="311">
        <f>'D1'!G119</f>
        <v>180000</v>
      </c>
      <c r="I21" s="311">
        <f>'D1'!H119</f>
        <v>180000</v>
      </c>
      <c r="J21" s="311">
        <f>'D1'!I119</f>
        <v>135000</v>
      </c>
      <c r="K21" s="311">
        <f>'D1'!J119</f>
        <v>135000</v>
      </c>
      <c r="L21" s="311">
        <f>'D1'!K119</f>
        <v>135000</v>
      </c>
      <c r="M21" s="311">
        <f>'D1'!L119</f>
        <v>135000</v>
      </c>
      <c r="N21" s="311">
        <f>'D1'!M119</f>
        <v>135000</v>
      </c>
      <c r="O21" s="311">
        <f>'D1'!N119</f>
        <v>135000</v>
      </c>
      <c r="P21" s="337">
        <f t="shared" si="5"/>
        <v>157500</v>
      </c>
      <c r="Q21" s="34"/>
      <c r="R21" s="33"/>
      <c r="S21" s="33"/>
      <c r="T21" s="33"/>
      <c r="U21" s="33"/>
      <c r="V21" s="33"/>
      <c r="W21" s="33"/>
      <c r="X21" s="33"/>
      <c r="Y21" s="33"/>
      <c r="Z21" s="33"/>
    </row>
    <row r="22" spans="1:26" ht="15.75" customHeight="1">
      <c r="A22" s="33"/>
      <c r="B22" s="32"/>
      <c r="C22" s="419" t="s">
        <v>118</v>
      </c>
      <c r="D22" s="311">
        <f>'D1'!C118</f>
        <v>132000</v>
      </c>
      <c r="E22" s="311">
        <f>'D1'!D118</f>
        <v>44000</v>
      </c>
      <c r="F22" s="311">
        <f>'D1'!E118</f>
        <v>44000</v>
      </c>
      <c r="G22" s="311">
        <f>'D1'!F118</f>
        <v>44000</v>
      </c>
      <c r="H22" s="311">
        <f>'D1'!G118</f>
        <v>44000</v>
      </c>
      <c r="I22" s="311">
        <f>'D1'!H118</f>
        <v>44000</v>
      </c>
      <c r="J22" s="311">
        <f>'D1'!I118</f>
        <v>66000</v>
      </c>
      <c r="K22" s="311">
        <f>'D1'!J118</f>
        <v>88000</v>
      </c>
      <c r="L22" s="311">
        <f>'D1'!K118</f>
        <v>88000</v>
      </c>
      <c r="M22" s="311">
        <f>'D1'!L118</f>
        <v>88000</v>
      </c>
      <c r="N22" s="311">
        <f>'D1'!M118</f>
        <v>88000</v>
      </c>
      <c r="O22" s="311">
        <f>'D1'!N118</f>
        <v>88000</v>
      </c>
      <c r="P22" s="337">
        <f t="shared" si="5"/>
        <v>71500</v>
      </c>
      <c r="Q22" s="34"/>
      <c r="R22" s="33"/>
      <c r="S22" s="33"/>
      <c r="T22" s="33"/>
      <c r="U22" s="33"/>
      <c r="V22" s="33"/>
      <c r="W22" s="33"/>
      <c r="X22" s="33"/>
      <c r="Y22" s="33"/>
      <c r="Z22" s="33"/>
    </row>
    <row r="23" spans="1:26" ht="15.75" customHeight="1">
      <c r="A23" s="33"/>
      <c r="B23" s="32"/>
      <c r="C23" s="422" t="s">
        <v>119</v>
      </c>
      <c r="D23" s="311">
        <f t="shared" ref="D23:O23" si="6">SUM(D20:D22)</f>
        <v>711227.5</v>
      </c>
      <c r="E23" s="311">
        <f t="shared" si="6"/>
        <v>739332.02500000002</v>
      </c>
      <c r="F23" s="311">
        <f t="shared" si="6"/>
        <v>767323.10475000006</v>
      </c>
      <c r="G23" s="311">
        <f t="shared" si="6"/>
        <v>795200.27370250004</v>
      </c>
      <c r="H23" s="311">
        <f t="shared" si="6"/>
        <v>822963.07096547505</v>
      </c>
      <c r="I23" s="311">
        <f t="shared" si="6"/>
        <v>860611.04025582026</v>
      </c>
      <c r="J23" s="311">
        <f t="shared" si="6"/>
        <v>870623.72985326208</v>
      </c>
      <c r="K23" s="311">
        <f t="shared" si="6"/>
        <v>878920.69255472952</v>
      </c>
      <c r="L23" s="311">
        <f t="shared" si="6"/>
        <v>887101.48562918219</v>
      </c>
      <c r="M23" s="311">
        <f t="shared" si="6"/>
        <v>895165.67077289044</v>
      </c>
      <c r="N23" s="311">
        <f t="shared" si="6"/>
        <v>903112.81406516151</v>
      </c>
      <c r="O23" s="311">
        <f t="shared" si="6"/>
        <v>910942.48592450994</v>
      </c>
      <c r="P23" s="337">
        <f t="shared" si="5"/>
        <v>836876.99112279422</v>
      </c>
      <c r="Q23" s="34"/>
      <c r="R23" s="33"/>
      <c r="S23" s="33"/>
      <c r="T23" s="33"/>
      <c r="U23" s="33"/>
      <c r="V23" s="33"/>
      <c r="W23" s="33"/>
      <c r="X23" s="33"/>
      <c r="Y23" s="33"/>
      <c r="Z23" s="33"/>
    </row>
    <row r="24" spans="1:26" ht="15.75" customHeight="1">
      <c r="A24" s="33"/>
      <c r="B24" s="32"/>
      <c r="C24" s="419"/>
      <c r="D24" s="311"/>
      <c r="E24" s="311"/>
      <c r="F24" s="311"/>
      <c r="G24" s="311"/>
      <c r="H24" s="311"/>
      <c r="I24" s="311"/>
      <c r="J24" s="311"/>
      <c r="K24" s="311"/>
      <c r="L24" s="311"/>
      <c r="M24" s="311"/>
      <c r="N24" s="311"/>
      <c r="O24" s="311"/>
      <c r="P24" s="337"/>
      <c r="Q24" s="34"/>
      <c r="R24" s="33"/>
      <c r="S24" s="33"/>
      <c r="T24" s="33"/>
      <c r="U24" s="33"/>
      <c r="V24" s="33"/>
      <c r="W24" s="33"/>
      <c r="X24" s="33"/>
      <c r="Y24" s="33"/>
      <c r="Z24" s="33"/>
    </row>
    <row r="25" spans="1:26" ht="15.75" customHeight="1">
      <c r="A25" s="33"/>
      <c r="B25" s="32"/>
      <c r="C25" s="422" t="s">
        <v>120</v>
      </c>
      <c r="D25" s="311"/>
      <c r="E25" s="311"/>
      <c r="F25" s="311"/>
      <c r="G25" s="311"/>
      <c r="H25" s="311"/>
      <c r="I25" s="311"/>
      <c r="J25" s="311"/>
      <c r="K25" s="311"/>
      <c r="L25" s="311"/>
      <c r="M25" s="311"/>
      <c r="N25" s="311"/>
      <c r="O25" s="311"/>
      <c r="P25" s="337"/>
      <c r="Q25" s="34"/>
      <c r="R25" s="33"/>
      <c r="S25" s="33"/>
      <c r="T25" s="33"/>
      <c r="U25" s="33"/>
      <c r="V25" s="33"/>
      <c r="W25" s="33"/>
      <c r="X25" s="33"/>
      <c r="Y25" s="33"/>
      <c r="Z25" s="33"/>
    </row>
    <row r="26" spans="1:26" ht="15.75" customHeight="1">
      <c r="A26" s="33"/>
      <c r="B26" s="32"/>
      <c r="C26" s="419" t="s">
        <v>121</v>
      </c>
      <c r="D26" s="311">
        <f>'D1'!C123</f>
        <v>1000000</v>
      </c>
      <c r="E26" s="311">
        <f>'D1'!D123</f>
        <v>1000000</v>
      </c>
      <c r="F26" s="311">
        <f>'D1'!E123</f>
        <v>1000000</v>
      </c>
      <c r="G26" s="311">
        <f>'D1'!F123</f>
        <v>1000000</v>
      </c>
      <c r="H26" s="311">
        <f>'D1'!G123</f>
        <v>1000000</v>
      </c>
      <c r="I26" s="311">
        <f>'D1'!H123</f>
        <v>1000000</v>
      </c>
      <c r="J26" s="311">
        <f>'D1'!I123</f>
        <v>1000000</v>
      </c>
      <c r="K26" s="311">
        <f>'D1'!J123</f>
        <v>1000000</v>
      </c>
      <c r="L26" s="311">
        <f>'D1'!K123</f>
        <v>1000000</v>
      </c>
      <c r="M26" s="311">
        <f>'D1'!L123</f>
        <v>1000000</v>
      </c>
      <c r="N26" s="311">
        <f>'D1'!M123</f>
        <v>1000000</v>
      </c>
      <c r="O26" s="311">
        <f>'D1'!N123</f>
        <v>1000000</v>
      </c>
      <c r="P26" s="337">
        <f t="shared" si="5"/>
        <v>1000000</v>
      </c>
      <c r="Q26" s="34"/>
      <c r="R26" s="33"/>
      <c r="S26" s="33"/>
      <c r="T26" s="33"/>
      <c r="U26" s="33"/>
      <c r="V26" s="33"/>
      <c r="W26" s="33"/>
      <c r="X26" s="33"/>
      <c r="Y26" s="33"/>
      <c r="Z26" s="33"/>
    </row>
    <row r="27" spans="1:26" ht="15.75" customHeight="1">
      <c r="A27" s="33"/>
      <c r="B27" s="32"/>
      <c r="C27" s="419" t="s">
        <v>346</v>
      </c>
      <c r="D27" s="311">
        <f>'D1'!C124</f>
        <v>2000</v>
      </c>
      <c r="E27" s="311">
        <f>'D1'!D124</f>
        <v>4000</v>
      </c>
      <c r="F27" s="311">
        <f>'D1'!E124</f>
        <v>6000</v>
      </c>
      <c r="G27" s="311">
        <f>'D1'!F124</f>
        <v>8000</v>
      </c>
      <c r="H27" s="311">
        <f>'D1'!G124</f>
        <v>10000</v>
      </c>
      <c r="I27" s="311">
        <f>'D1'!H124</f>
        <v>12000</v>
      </c>
      <c r="J27" s="311">
        <f>'D1'!I124</f>
        <v>14000</v>
      </c>
      <c r="K27" s="311">
        <f>'D1'!J124</f>
        <v>16000</v>
      </c>
      <c r="L27" s="311">
        <f>'D1'!K124</f>
        <v>18000</v>
      </c>
      <c r="M27" s="311">
        <f>'D1'!L124</f>
        <v>20000</v>
      </c>
      <c r="N27" s="311">
        <f>'D1'!M124</f>
        <v>22000</v>
      </c>
      <c r="O27" s="311">
        <f>'D1'!N124</f>
        <v>24000</v>
      </c>
      <c r="P27" s="337">
        <f t="shared" si="5"/>
        <v>13000</v>
      </c>
      <c r="Q27" s="34"/>
      <c r="R27" s="33"/>
      <c r="S27" s="33"/>
      <c r="T27" s="33"/>
      <c r="U27" s="33"/>
      <c r="V27" s="33"/>
      <c r="W27" s="33"/>
      <c r="X27" s="33"/>
      <c r="Y27" s="33"/>
      <c r="Z27" s="33"/>
    </row>
    <row r="28" spans="1:26" ht="15.75" customHeight="1">
      <c r="A28" s="33"/>
      <c r="B28" s="32"/>
      <c r="C28" s="419" t="s">
        <v>122</v>
      </c>
      <c r="D28" s="311">
        <f>'D1'!C125</f>
        <v>500000</v>
      </c>
      <c r="E28" s="311">
        <f>'D1'!D125</f>
        <v>500000</v>
      </c>
      <c r="F28" s="311">
        <f>'D1'!E125</f>
        <v>500000</v>
      </c>
      <c r="G28" s="311">
        <f>'D1'!F125</f>
        <v>500000</v>
      </c>
      <c r="H28" s="311">
        <f>'D1'!G125</f>
        <v>500000</v>
      </c>
      <c r="I28" s="311">
        <f>'D1'!H125</f>
        <v>500000</v>
      </c>
      <c r="J28" s="311">
        <f>'D1'!I125</f>
        <v>500000</v>
      </c>
      <c r="K28" s="311">
        <f>'D1'!J125</f>
        <v>500000</v>
      </c>
      <c r="L28" s="311">
        <f>'D1'!K125</f>
        <v>500000</v>
      </c>
      <c r="M28" s="311">
        <f>'D1'!L125</f>
        <v>500000</v>
      </c>
      <c r="N28" s="311">
        <f>'D1'!M125</f>
        <v>500000</v>
      </c>
      <c r="O28" s="311">
        <f>'D1'!N125</f>
        <v>500000</v>
      </c>
      <c r="P28" s="337">
        <f t="shared" si="5"/>
        <v>500000</v>
      </c>
      <c r="Q28" s="34"/>
      <c r="R28" s="33"/>
      <c r="S28" s="33"/>
      <c r="T28" s="33"/>
      <c r="U28" s="33"/>
      <c r="V28" s="33"/>
      <c r="W28" s="33"/>
      <c r="X28" s="33"/>
      <c r="Y28" s="33"/>
      <c r="Z28" s="33"/>
    </row>
    <row r="29" spans="1:26" ht="15.75" customHeight="1">
      <c r="A29" s="33"/>
      <c r="B29" s="32"/>
      <c r="C29" s="419" t="s">
        <v>346</v>
      </c>
      <c r="D29" s="311">
        <f>'D1'!C126</f>
        <v>5000</v>
      </c>
      <c r="E29" s="311">
        <f>'D1'!D126</f>
        <v>10000</v>
      </c>
      <c r="F29" s="311">
        <f>'D1'!E126</f>
        <v>15000</v>
      </c>
      <c r="G29" s="311">
        <f>'D1'!F126</f>
        <v>20000</v>
      </c>
      <c r="H29" s="311">
        <f>'D1'!G126</f>
        <v>25000</v>
      </c>
      <c r="I29" s="311">
        <f>'D1'!H126</f>
        <v>30000</v>
      </c>
      <c r="J29" s="311">
        <f>'D1'!I126</f>
        <v>35000</v>
      </c>
      <c r="K29" s="311">
        <f>'D1'!J126</f>
        <v>40000</v>
      </c>
      <c r="L29" s="311">
        <f>'D1'!K126</f>
        <v>45000</v>
      </c>
      <c r="M29" s="311">
        <f>'D1'!L126</f>
        <v>50000</v>
      </c>
      <c r="N29" s="311">
        <f>'D1'!M126</f>
        <v>55000</v>
      </c>
      <c r="O29" s="311">
        <f>'D1'!N126</f>
        <v>60000</v>
      </c>
      <c r="P29" s="337">
        <f t="shared" si="5"/>
        <v>32500</v>
      </c>
      <c r="Q29" s="34"/>
      <c r="R29" s="33"/>
      <c r="S29" s="33"/>
      <c r="T29" s="33"/>
      <c r="U29" s="33"/>
      <c r="V29" s="33"/>
      <c r="W29" s="33"/>
      <c r="X29" s="33"/>
      <c r="Y29" s="33"/>
      <c r="Z29" s="33"/>
    </row>
    <row r="30" spans="1:26" ht="15.75" customHeight="1">
      <c r="A30" s="33"/>
      <c r="B30" s="32"/>
      <c r="C30" s="419" t="s">
        <v>123</v>
      </c>
      <c r="D30" s="311">
        <f>'D1'!C122</f>
        <v>100000</v>
      </c>
      <c r="E30" s="311">
        <f>'D1'!D122</f>
        <v>100000</v>
      </c>
      <c r="F30" s="311">
        <f>'D1'!E122</f>
        <v>100000</v>
      </c>
      <c r="G30" s="311">
        <f>'D1'!F122</f>
        <v>100000</v>
      </c>
      <c r="H30" s="311">
        <f>'D1'!G122</f>
        <v>100000</v>
      </c>
      <c r="I30" s="311">
        <f>'D1'!H122</f>
        <v>100000</v>
      </c>
      <c r="J30" s="311">
        <f>'D1'!I122</f>
        <v>100000</v>
      </c>
      <c r="K30" s="311">
        <f>'D1'!J122</f>
        <v>100000</v>
      </c>
      <c r="L30" s="311">
        <f>'D1'!K122</f>
        <v>100000</v>
      </c>
      <c r="M30" s="311">
        <f>'D1'!L122</f>
        <v>100000</v>
      </c>
      <c r="N30" s="311">
        <f>'D1'!M122</f>
        <v>100000</v>
      </c>
      <c r="O30" s="311">
        <f>'D1'!N122</f>
        <v>100000</v>
      </c>
      <c r="P30" s="337">
        <f t="shared" si="5"/>
        <v>100000</v>
      </c>
      <c r="Q30" s="34"/>
      <c r="R30" s="33"/>
      <c r="S30" s="33"/>
      <c r="T30" s="33"/>
      <c r="U30" s="33"/>
      <c r="V30" s="33"/>
      <c r="W30" s="33"/>
      <c r="X30" s="33"/>
      <c r="Y30" s="33"/>
      <c r="Z30" s="33"/>
    </row>
    <row r="31" spans="1:26" ht="15.75" customHeight="1">
      <c r="A31" s="33"/>
      <c r="B31" s="32"/>
      <c r="C31" s="422" t="s">
        <v>124</v>
      </c>
      <c r="D31" s="311">
        <f t="shared" ref="D31:O31" si="7">D26-D27+D28-D29+D30</f>
        <v>1593000</v>
      </c>
      <c r="E31" s="311">
        <f t="shared" si="7"/>
        <v>1586000</v>
      </c>
      <c r="F31" s="311">
        <f t="shared" si="7"/>
        <v>1579000</v>
      </c>
      <c r="G31" s="311">
        <f t="shared" si="7"/>
        <v>1572000</v>
      </c>
      <c r="H31" s="311">
        <f t="shared" si="7"/>
        <v>1565000</v>
      </c>
      <c r="I31" s="311">
        <f t="shared" si="7"/>
        <v>1558000</v>
      </c>
      <c r="J31" s="311">
        <f t="shared" si="7"/>
        <v>1551000</v>
      </c>
      <c r="K31" s="311">
        <f t="shared" si="7"/>
        <v>1544000</v>
      </c>
      <c r="L31" s="311">
        <f t="shared" si="7"/>
        <v>1537000</v>
      </c>
      <c r="M31" s="311">
        <f t="shared" si="7"/>
        <v>1530000</v>
      </c>
      <c r="N31" s="311">
        <f t="shared" si="7"/>
        <v>1523000</v>
      </c>
      <c r="O31" s="311">
        <f t="shared" si="7"/>
        <v>1516000</v>
      </c>
      <c r="P31" s="337">
        <f t="shared" si="5"/>
        <v>1554500</v>
      </c>
      <c r="Q31" s="34"/>
      <c r="R31" s="33"/>
      <c r="S31" s="33"/>
      <c r="T31" s="33"/>
      <c r="U31" s="33"/>
      <c r="V31" s="33"/>
      <c r="W31" s="33"/>
      <c r="X31" s="33"/>
      <c r="Y31" s="33"/>
      <c r="Z31" s="33"/>
    </row>
    <row r="32" spans="1:26" ht="15.75" customHeight="1">
      <c r="A32" s="33"/>
      <c r="B32" s="32"/>
      <c r="C32" s="419"/>
      <c r="D32" s="311"/>
      <c r="E32" s="311"/>
      <c r="F32" s="311"/>
      <c r="G32" s="311"/>
      <c r="H32" s="311"/>
      <c r="I32" s="311"/>
      <c r="J32" s="311"/>
      <c r="K32" s="311"/>
      <c r="L32" s="311"/>
      <c r="M32" s="311"/>
      <c r="N32" s="311"/>
      <c r="O32" s="311"/>
      <c r="P32" s="337"/>
      <c r="Q32" s="34"/>
      <c r="R32" s="33"/>
      <c r="S32" s="33"/>
      <c r="T32" s="33"/>
      <c r="U32" s="33"/>
      <c r="V32" s="33"/>
      <c r="W32" s="33"/>
      <c r="X32" s="33"/>
      <c r="Y32" s="33"/>
      <c r="Z32" s="33"/>
    </row>
    <row r="33" spans="1:26" ht="15.75" customHeight="1">
      <c r="A33" s="33"/>
      <c r="B33" s="32"/>
      <c r="C33" s="422" t="s">
        <v>125</v>
      </c>
      <c r="D33" s="311">
        <f t="shared" ref="D33:O33" si="8">D23+D31</f>
        <v>2304227.5</v>
      </c>
      <c r="E33" s="311">
        <f t="shared" si="8"/>
        <v>2325332.0249999999</v>
      </c>
      <c r="F33" s="311">
        <f t="shared" si="8"/>
        <v>2346323.1047499999</v>
      </c>
      <c r="G33" s="311">
        <f t="shared" si="8"/>
        <v>2367200.2737024999</v>
      </c>
      <c r="H33" s="311">
        <f t="shared" si="8"/>
        <v>2387963.0709654749</v>
      </c>
      <c r="I33" s="311">
        <f t="shared" si="8"/>
        <v>2418611.0402558204</v>
      </c>
      <c r="J33" s="311">
        <f t="shared" si="8"/>
        <v>2421623.7298532622</v>
      </c>
      <c r="K33" s="311">
        <f t="shared" si="8"/>
        <v>2422920.6925547295</v>
      </c>
      <c r="L33" s="311">
        <f t="shared" si="8"/>
        <v>2424101.4856291823</v>
      </c>
      <c r="M33" s="311">
        <f t="shared" si="8"/>
        <v>2425165.6707728906</v>
      </c>
      <c r="N33" s="311">
        <f t="shared" si="8"/>
        <v>2426112.8140651616</v>
      </c>
      <c r="O33" s="311">
        <f t="shared" si="8"/>
        <v>2426942.4859245098</v>
      </c>
      <c r="P33" s="337">
        <f t="shared" si="5"/>
        <v>2391376.9911227943</v>
      </c>
      <c r="Q33" s="34"/>
      <c r="R33" s="33"/>
      <c r="S33" s="33"/>
      <c r="T33" s="33"/>
      <c r="U33" s="33"/>
      <c r="V33" s="33"/>
      <c r="W33" s="33"/>
      <c r="X33" s="33"/>
      <c r="Y33" s="33"/>
      <c r="Z33" s="33"/>
    </row>
    <row r="34" spans="1:26" ht="15.75" customHeight="1">
      <c r="A34" s="33"/>
      <c r="B34" s="32"/>
      <c r="C34" s="419"/>
      <c r="D34" s="311"/>
      <c r="E34" s="311"/>
      <c r="F34" s="311"/>
      <c r="G34" s="311"/>
      <c r="H34" s="311"/>
      <c r="I34" s="311"/>
      <c r="J34" s="311"/>
      <c r="K34" s="311"/>
      <c r="L34" s="311"/>
      <c r="M34" s="311"/>
      <c r="N34" s="311"/>
      <c r="O34" s="311"/>
      <c r="P34" s="337"/>
      <c r="Q34" s="34"/>
      <c r="R34" s="33"/>
      <c r="S34" s="33"/>
      <c r="T34" s="33"/>
      <c r="U34" s="33"/>
      <c r="V34" s="33"/>
      <c r="W34" s="33"/>
      <c r="X34" s="33"/>
      <c r="Y34" s="33"/>
      <c r="Z34" s="33"/>
    </row>
    <row r="35" spans="1:26" ht="15.75" customHeight="1">
      <c r="A35" s="33"/>
      <c r="B35" s="32"/>
      <c r="C35" s="422" t="s">
        <v>126</v>
      </c>
      <c r="D35" s="311"/>
      <c r="E35" s="311"/>
      <c r="F35" s="311"/>
      <c r="G35" s="311"/>
      <c r="H35" s="311"/>
      <c r="I35" s="311"/>
      <c r="J35" s="311"/>
      <c r="K35" s="311"/>
      <c r="L35" s="311"/>
      <c r="M35" s="311"/>
      <c r="N35" s="311"/>
      <c r="O35" s="311"/>
      <c r="P35" s="337"/>
      <c r="Q35" s="34"/>
      <c r="R35" s="33"/>
      <c r="S35" s="33"/>
      <c r="T35" s="33"/>
      <c r="U35" s="33"/>
      <c r="V35" s="33"/>
      <c r="W35" s="33"/>
      <c r="X35" s="33"/>
      <c r="Y35" s="33"/>
      <c r="Z35" s="33"/>
    </row>
    <row r="36" spans="1:26" ht="15.75" customHeight="1">
      <c r="A36" s="33"/>
      <c r="B36" s="32"/>
      <c r="C36" s="422"/>
      <c r="D36" s="311"/>
      <c r="E36" s="311"/>
      <c r="F36" s="311"/>
      <c r="G36" s="311"/>
      <c r="H36" s="311"/>
      <c r="I36" s="311"/>
      <c r="J36" s="311"/>
      <c r="K36" s="311"/>
      <c r="L36" s="311"/>
      <c r="M36" s="311"/>
      <c r="N36" s="311"/>
      <c r="O36" s="311"/>
      <c r="P36" s="337"/>
      <c r="Q36" s="34"/>
      <c r="R36" s="33"/>
      <c r="S36" s="33"/>
      <c r="T36" s="33"/>
      <c r="U36" s="33"/>
      <c r="V36" s="33"/>
      <c r="W36" s="33"/>
      <c r="X36" s="33"/>
      <c r="Y36" s="33"/>
      <c r="Z36" s="33"/>
    </row>
    <row r="37" spans="1:26" ht="15.75" customHeight="1">
      <c r="A37" s="33"/>
      <c r="B37" s="32"/>
      <c r="C37" s="421" t="s">
        <v>127</v>
      </c>
      <c r="D37" s="311"/>
      <c r="E37" s="311"/>
      <c r="F37" s="311"/>
      <c r="G37" s="311"/>
      <c r="H37" s="311"/>
      <c r="I37" s="311"/>
      <c r="J37" s="311"/>
      <c r="K37" s="311"/>
      <c r="L37" s="311"/>
      <c r="M37" s="311"/>
      <c r="N37" s="311"/>
      <c r="O37" s="311"/>
      <c r="P37" s="337"/>
      <c r="Q37" s="34"/>
      <c r="R37" s="33"/>
      <c r="S37" s="33"/>
      <c r="T37" s="33"/>
      <c r="U37" s="33"/>
      <c r="V37" s="33"/>
      <c r="W37" s="33"/>
      <c r="X37" s="33"/>
      <c r="Y37" s="33"/>
      <c r="Z37" s="33"/>
    </row>
    <row r="38" spans="1:26" ht="15.75" customHeight="1">
      <c r="A38" s="33"/>
      <c r="B38" s="32"/>
      <c r="C38" s="256" t="s">
        <v>128</v>
      </c>
      <c r="D38" s="311">
        <f>'D1'!C136</f>
        <v>2000</v>
      </c>
      <c r="E38" s="311">
        <f>'D1'!D136</f>
        <v>2000</v>
      </c>
      <c r="F38" s="311">
        <f>'D1'!E136</f>
        <v>2000</v>
      </c>
      <c r="G38" s="311">
        <f>'D1'!F136</f>
        <v>2000</v>
      </c>
      <c r="H38" s="311">
        <f>'D1'!G136</f>
        <v>2000</v>
      </c>
      <c r="I38" s="311">
        <f>'D1'!H136</f>
        <v>2000</v>
      </c>
      <c r="J38" s="311">
        <f>'D1'!I136</f>
        <v>2000</v>
      </c>
      <c r="K38" s="311">
        <f>'D1'!J136</f>
        <v>2000</v>
      </c>
      <c r="L38" s="311">
        <f>'D1'!K136</f>
        <v>2000</v>
      </c>
      <c r="M38" s="311">
        <f>'D1'!L136</f>
        <v>2000</v>
      </c>
      <c r="N38" s="311">
        <f>'D1'!M136</f>
        <v>2000</v>
      </c>
      <c r="O38" s="311">
        <f>'D1'!N136</f>
        <v>2000</v>
      </c>
      <c r="P38" s="337">
        <f t="shared" si="5"/>
        <v>2000</v>
      </c>
      <c r="Q38" s="34"/>
      <c r="R38" s="33"/>
      <c r="S38" s="33"/>
      <c r="T38" s="33"/>
      <c r="U38" s="33"/>
      <c r="V38" s="33"/>
      <c r="W38" s="33"/>
      <c r="X38" s="33"/>
      <c r="Y38" s="33"/>
      <c r="Z38" s="33"/>
    </row>
    <row r="39" spans="1:26" ht="15.75" customHeight="1">
      <c r="A39" s="33"/>
      <c r="B39" s="32"/>
      <c r="C39" s="256" t="s">
        <v>129</v>
      </c>
      <c r="D39" s="311">
        <f>'D1'!C134</f>
        <v>0</v>
      </c>
      <c r="E39" s="311">
        <f>'D1'!D134</f>
        <v>0</v>
      </c>
      <c r="F39" s="311">
        <f>'D1'!E134</f>
        <v>0</v>
      </c>
      <c r="G39" s="311">
        <f>'D1'!F134</f>
        <v>0</v>
      </c>
      <c r="H39" s="311">
        <f>'D1'!G134</f>
        <v>0</v>
      </c>
      <c r="I39" s="311">
        <f>'D1'!H134</f>
        <v>0</v>
      </c>
      <c r="J39" s="311">
        <f>'D1'!I134</f>
        <v>0</v>
      </c>
      <c r="K39" s="311">
        <f>'D1'!J134</f>
        <v>0</v>
      </c>
      <c r="L39" s="311">
        <f>'D1'!K134</f>
        <v>0</v>
      </c>
      <c r="M39" s="311">
        <f>'D1'!L134</f>
        <v>0</v>
      </c>
      <c r="N39" s="311">
        <f>'D1'!M134</f>
        <v>0</v>
      </c>
      <c r="O39" s="311">
        <f>'D1'!N134</f>
        <v>0</v>
      </c>
      <c r="P39" s="337">
        <f t="shared" si="5"/>
        <v>0</v>
      </c>
      <c r="Q39" s="34"/>
      <c r="R39" s="33"/>
      <c r="S39" s="33"/>
      <c r="T39" s="33"/>
      <c r="U39" s="33"/>
      <c r="V39" s="33"/>
      <c r="W39" s="33"/>
      <c r="X39" s="33"/>
      <c r="Y39" s="33"/>
      <c r="Z39" s="33"/>
    </row>
    <row r="40" spans="1:26" ht="15.75" customHeight="1">
      <c r="A40" s="33"/>
      <c r="B40" s="32"/>
      <c r="C40" s="269" t="s">
        <v>130</v>
      </c>
      <c r="D40" s="311">
        <f t="shared" ref="D40:O40" si="9">SUM(D38:D39)</f>
        <v>2000</v>
      </c>
      <c r="E40" s="311">
        <f t="shared" si="9"/>
        <v>2000</v>
      </c>
      <c r="F40" s="311">
        <f t="shared" si="9"/>
        <v>2000</v>
      </c>
      <c r="G40" s="311">
        <f t="shared" si="9"/>
        <v>2000</v>
      </c>
      <c r="H40" s="311">
        <f t="shared" si="9"/>
        <v>2000</v>
      </c>
      <c r="I40" s="311">
        <f t="shared" si="9"/>
        <v>2000</v>
      </c>
      <c r="J40" s="311">
        <f t="shared" si="9"/>
        <v>2000</v>
      </c>
      <c r="K40" s="311">
        <f t="shared" si="9"/>
        <v>2000</v>
      </c>
      <c r="L40" s="311">
        <f t="shared" si="9"/>
        <v>2000</v>
      </c>
      <c r="M40" s="311">
        <f t="shared" si="9"/>
        <v>2000</v>
      </c>
      <c r="N40" s="311">
        <f t="shared" si="9"/>
        <v>2000</v>
      </c>
      <c r="O40" s="311">
        <f t="shared" si="9"/>
        <v>2000</v>
      </c>
      <c r="P40" s="337">
        <f t="shared" si="5"/>
        <v>2000</v>
      </c>
      <c r="Q40" s="34"/>
      <c r="R40" s="33"/>
      <c r="S40" s="33"/>
      <c r="T40" s="33"/>
      <c r="U40" s="33"/>
      <c r="V40" s="33"/>
      <c r="W40" s="33"/>
      <c r="X40" s="33"/>
      <c r="Y40" s="33"/>
      <c r="Z40" s="33"/>
    </row>
    <row r="41" spans="1:26" ht="15.75" customHeight="1">
      <c r="A41" s="33"/>
      <c r="B41" s="32"/>
      <c r="C41" s="256"/>
      <c r="D41" s="311"/>
      <c r="E41" s="311"/>
      <c r="F41" s="311"/>
      <c r="G41" s="311"/>
      <c r="H41" s="311"/>
      <c r="I41" s="311"/>
      <c r="J41" s="311"/>
      <c r="K41" s="311"/>
      <c r="L41" s="311"/>
      <c r="M41" s="311"/>
      <c r="N41" s="311"/>
      <c r="O41" s="311"/>
      <c r="P41" s="337"/>
      <c r="Q41" s="34"/>
      <c r="R41" s="33"/>
      <c r="S41" s="33"/>
      <c r="T41" s="33"/>
      <c r="U41" s="33"/>
      <c r="V41" s="33"/>
      <c r="W41" s="33"/>
      <c r="X41" s="33"/>
      <c r="Y41" s="33"/>
      <c r="Z41" s="33"/>
    </row>
    <row r="42" spans="1:26" ht="15.75" customHeight="1">
      <c r="A42" s="33"/>
      <c r="B42" s="32"/>
      <c r="C42" s="269" t="s">
        <v>131</v>
      </c>
      <c r="D42" s="311"/>
      <c r="E42" s="311"/>
      <c r="F42" s="311"/>
      <c r="G42" s="311"/>
      <c r="H42" s="311"/>
      <c r="I42" s="311"/>
      <c r="J42" s="311"/>
      <c r="K42" s="311"/>
      <c r="L42" s="311"/>
      <c r="M42" s="311"/>
      <c r="N42" s="311"/>
      <c r="O42" s="311"/>
      <c r="P42" s="337"/>
      <c r="Q42" s="34"/>
      <c r="R42" s="33"/>
      <c r="S42" s="33"/>
      <c r="T42" s="33"/>
      <c r="U42" s="33"/>
      <c r="V42" s="33"/>
      <c r="W42" s="33"/>
      <c r="X42" s="33"/>
      <c r="Y42" s="33"/>
      <c r="Z42" s="33"/>
    </row>
    <row r="43" spans="1:26" ht="15.75" customHeight="1">
      <c r="A43" s="33"/>
      <c r="B43" s="32"/>
      <c r="C43" s="256" t="s">
        <v>132</v>
      </c>
      <c r="D43" s="311">
        <f>'D1'!C137</f>
        <v>100000</v>
      </c>
      <c r="E43" s="311">
        <f>'D1'!D137</f>
        <v>100000</v>
      </c>
      <c r="F43" s="311">
        <f>'D1'!E137</f>
        <v>100000</v>
      </c>
      <c r="G43" s="311">
        <f>'D1'!F137</f>
        <v>100000</v>
      </c>
      <c r="H43" s="311">
        <f>'D1'!G137</f>
        <v>100000</v>
      </c>
      <c r="I43" s="311">
        <f>'D1'!H137</f>
        <v>100000</v>
      </c>
      <c r="J43" s="311">
        <f>'D1'!I137</f>
        <v>100000</v>
      </c>
      <c r="K43" s="311">
        <f>'D1'!J137</f>
        <v>100000</v>
      </c>
      <c r="L43" s="311">
        <f>'D1'!K137</f>
        <v>100000</v>
      </c>
      <c r="M43" s="311">
        <f>'D1'!L137</f>
        <v>100000</v>
      </c>
      <c r="N43" s="311">
        <f>'D1'!M137</f>
        <v>100000</v>
      </c>
      <c r="O43" s="311">
        <f>'D1'!N137</f>
        <v>100000</v>
      </c>
      <c r="P43" s="337">
        <f t="shared" si="5"/>
        <v>100000</v>
      </c>
      <c r="Q43" s="34"/>
      <c r="R43" s="33"/>
      <c r="S43" s="33"/>
      <c r="T43" s="33"/>
      <c r="U43" s="33"/>
      <c r="V43" s="33"/>
      <c r="W43" s="33"/>
      <c r="X43" s="33"/>
      <c r="Y43" s="33"/>
      <c r="Z43" s="33"/>
    </row>
    <row r="44" spans="1:26" ht="15.75" customHeight="1">
      <c r="A44" s="33"/>
      <c r="B44" s="32"/>
      <c r="C44" s="256" t="s">
        <v>133</v>
      </c>
      <c r="D44" s="311">
        <f>'D1'!C135</f>
        <v>497.5</v>
      </c>
      <c r="E44" s="311">
        <f>'D1'!D135</f>
        <v>742.52499999999998</v>
      </c>
      <c r="F44" s="311">
        <f>'D1'!E135</f>
        <v>985.09974999999997</v>
      </c>
      <c r="G44" s="311">
        <f>'D1'!F135</f>
        <v>1225.2487524999999</v>
      </c>
      <c r="H44" s="311">
        <f>'D1'!G135</f>
        <v>1462.9962649749998</v>
      </c>
      <c r="I44" s="311">
        <f>'D1'!H135</f>
        <v>11698.36630232525</v>
      </c>
      <c r="J44" s="311">
        <f>'D1'!I135</f>
        <v>11931.382639301997</v>
      </c>
      <c r="K44" s="311">
        <f>'D1'!J135</f>
        <v>12162.068812908978</v>
      </c>
      <c r="L44" s="311">
        <f>'D1'!K135</f>
        <v>12390.448124779889</v>
      </c>
      <c r="M44" s="311">
        <f>'D1'!L135</f>
        <v>12616.54364353209</v>
      </c>
      <c r="N44" s="311">
        <f>'D1'!M135</f>
        <v>12840.378207096768</v>
      </c>
      <c r="O44" s="311">
        <f>'D1'!N135</f>
        <v>13061.974425025801</v>
      </c>
      <c r="P44" s="337">
        <f t="shared" si="5"/>
        <v>7634.5443268704812</v>
      </c>
      <c r="Q44" s="34"/>
      <c r="R44" s="33"/>
      <c r="S44" s="33"/>
      <c r="T44" s="33"/>
      <c r="U44" s="33"/>
      <c r="V44" s="33"/>
      <c r="W44" s="33"/>
      <c r="X44" s="33"/>
      <c r="Y44" s="33"/>
      <c r="Z44" s="33"/>
    </row>
    <row r="45" spans="1:26" ht="15.75" customHeight="1">
      <c r="A45" s="33"/>
      <c r="B45" s="32"/>
      <c r="C45" s="269" t="s">
        <v>134</v>
      </c>
      <c r="D45" s="311">
        <f t="shared" ref="D45:O45" si="10">SUM(D43:D44)</f>
        <v>100497.5</v>
      </c>
      <c r="E45" s="311">
        <f t="shared" si="10"/>
        <v>100742.52499999999</v>
      </c>
      <c r="F45" s="311">
        <f t="shared" si="10"/>
        <v>100985.09974999999</v>
      </c>
      <c r="G45" s="311">
        <f t="shared" si="10"/>
        <v>101225.2487525</v>
      </c>
      <c r="H45" s="311">
        <f t="shared" si="10"/>
        <v>101462.99626497499</v>
      </c>
      <c r="I45" s="311">
        <f t="shared" si="10"/>
        <v>111698.36630232524</v>
      </c>
      <c r="J45" s="311">
        <f t="shared" si="10"/>
        <v>111931.382639302</v>
      </c>
      <c r="K45" s="311">
        <f t="shared" si="10"/>
        <v>112162.06881290898</v>
      </c>
      <c r="L45" s="311">
        <f t="shared" si="10"/>
        <v>112390.44812477988</v>
      </c>
      <c r="M45" s="311">
        <f t="shared" si="10"/>
        <v>112616.54364353209</v>
      </c>
      <c r="N45" s="311">
        <f t="shared" si="10"/>
        <v>112840.37820709677</v>
      </c>
      <c r="O45" s="311">
        <f t="shared" si="10"/>
        <v>113061.97442502581</v>
      </c>
      <c r="P45" s="337">
        <f t="shared" si="5"/>
        <v>107634.54432687047</v>
      </c>
      <c r="Q45" s="34"/>
      <c r="R45" s="33"/>
      <c r="S45" s="33"/>
      <c r="T45" s="33"/>
      <c r="U45" s="33"/>
      <c r="V45" s="33"/>
      <c r="W45" s="33"/>
      <c r="X45" s="33"/>
      <c r="Y45" s="33"/>
      <c r="Z45" s="33"/>
    </row>
    <row r="46" spans="1:26" ht="15.75" customHeight="1">
      <c r="A46" s="33"/>
      <c r="B46" s="32"/>
      <c r="C46" s="256"/>
      <c r="D46" s="311"/>
      <c r="E46" s="311"/>
      <c r="F46" s="311"/>
      <c r="G46" s="311"/>
      <c r="H46" s="311"/>
      <c r="I46" s="311"/>
      <c r="J46" s="311"/>
      <c r="K46" s="311"/>
      <c r="L46" s="311"/>
      <c r="M46" s="311"/>
      <c r="N46" s="311"/>
      <c r="O46" s="311"/>
      <c r="P46" s="337"/>
      <c r="Q46" s="34"/>
      <c r="R46" s="33"/>
      <c r="S46" s="33"/>
      <c r="T46" s="33"/>
      <c r="U46" s="33"/>
      <c r="V46" s="33"/>
      <c r="W46" s="33"/>
      <c r="X46" s="33"/>
      <c r="Y46" s="33"/>
      <c r="Z46" s="33"/>
    </row>
    <row r="47" spans="1:26" ht="15.75" customHeight="1">
      <c r="A47" s="33"/>
      <c r="B47" s="32"/>
      <c r="C47" s="269" t="s">
        <v>135</v>
      </c>
      <c r="D47" s="311"/>
      <c r="E47" s="311"/>
      <c r="F47" s="311"/>
      <c r="G47" s="311"/>
      <c r="H47" s="311"/>
      <c r="I47" s="311"/>
      <c r="J47" s="311"/>
      <c r="K47" s="311"/>
      <c r="L47" s="311"/>
      <c r="M47" s="311"/>
      <c r="N47" s="311"/>
      <c r="O47" s="311"/>
      <c r="P47" s="337"/>
      <c r="Q47" s="34"/>
      <c r="R47" s="33"/>
      <c r="S47" s="33"/>
      <c r="T47" s="33"/>
      <c r="U47" s="33"/>
      <c r="V47" s="33"/>
      <c r="W47" s="33"/>
      <c r="X47" s="33"/>
      <c r="Y47" s="33"/>
      <c r="Z47" s="33"/>
    </row>
    <row r="48" spans="1:26" ht="15.75" customHeight="1">
      <c r="A48" s="33"/>
      <c r="B48" s="32"/>
      <c r="C48" s="256" t="s">
        <v>355</v>
      </c>
      <c r="D48" s="311">
        <f>'D1'!C140</f>
        <v>2143000</v>
      </c>
      <c r="E48" s="311">
        <f>'D1'!D140</f>
        <v>2143000</v>
      </c>
      <c r="F48" s="311">
        <f>'D1'!E140</f>
        <v>2143000</v>
      </c>
      <c r="G48" s="311">
        <f>'D1'!F140</f>
        <v>2143000</v>
      </c>
      <c r="H48" s="311">
        <f>'D1'!G140</f>
        <v>2143000</v>
      </c>
      <c r="I48" s="311">
        <f>'D1'!H140</f>
        <v>2143000</v>
      </c>
      <c r="J48" s="311">
        <f>'D1'!I140</f>
        <v>2143000</v>
      </c>
      <c r="K48" s="311">
        <f>'D1'!J140</f>
        <v>2143000</v>
      </c>
      <c r="L48" s="311">
        <f>'D1'!K140</f>
        <v>2143000</v>
      </c>
      <c r="M48" s="311">
        <f>'D1'!L140</f>
        <v>2143000</v>
      </c>
      <c r="N48" s="311">
        <f>'D1'!M140</f>
        <v>2143000</v>
      </c>
      <c r="O48" s="311">
        <f>'D1'!N140</f>
        <v>2143000</v>
      </c>
      <c r="P48" s="337">
        <f t="shared" si="5"/>
        <v>2143000</v>
      </c>
      <c r="Q48" s="34"/>
      <c r="R48" s="33"/>
      <c r="S48" s="33"/>
      <c r="T48" s="33"/>
      <c r="U48" s="33"/>
      <c r="V48" s="33"/>
      <c r="W48" s="33"/>
      <c r="X48" s="33"/>
      <c r="Y48" s="33"/>
      <c r="Z48" s="33"/>
    </row>
    <row r="49" spans="1:26" ht="15.75" customHeight="1">
      <c r="A49" s="33"/>
      <c r="B49" s="32"/>
      <c r="C49" s="256" t="s">
        <v>137</v>
      </c>
      <c r="D49" s="311">
        <f>'D1'!C141</f>
        <v>58730</v>
      </c>
      <c r="E49" s="311">
        <f>'D1'!D141</f>
        <v>79589.5</v>
      </c>
      <c r="F49" s="311">
        <f>'D1'!E141</f>
        <v>100338.005</v>
      </c>
      <c r="G49" s="311">
        <f>'D1'!F141</f>
        <v>120975.02494999999</v>
      </c>
      <c r="H49" s="311">
        <f>'D1'!G141</f>
        <v>141500.0747005</v>
      </c>
      <c r="I49" s="311">
        <f>'D1'!H141</f>
        <v>161912.67395349499</v>
      </c>
      <c r="J49" s="311">
        <f>'D1'!I141</f>
        <v>164692.34721396005</v>
      </c>
      <c r="K49" s="311">
        <f>'D1'!J141</f>
        <v>165758.62374182045</v>
      </c>
      <c r="L49" s="311">
        <f>'D1'!K141</f>
        <v>166711.03750440225</v>
      </c>
      <c r="M49" s="311">
        <f>'D1'!L141</f>
        <v>167549.12712935824</v>
      </c>
      <c r="N49" s="311">
        <f>'D1'!M141</f>
        <v>168272.43585806465</v>
      </c>
      <c r="O49" s="311">
        <f>'D1'!N141</f>
        <v>168880.51149948401</v>
      </c>
      <c r="P49" s="337">
        <f t="shared" si="5"/>
        <v>138742.44679592372</v>
      </c>
      <c r="Q49" s="34"/>
      <c r="R49" s="33"/>
      <c r="S49" s="33"/>
      <c r="T49" s="33"/>
      <c r="U49" s="33"/>
      <c r="V49" s="33"/>
      <c r="W49" s="33"/>
      <c r="X49" s="33"/>
      <c r="Y49" s="33"/>
      <c r="Z49" s="33"/>
    </row>
    <row r="50" spans="1:26" ht="15.75" customHeight="1">
      <c r="A50" s="33"/>
      <c r="B50" s="32"/>
      <c r="C50" s="424" t="s">
        <v>138</v>
      </c>
      <c r="D50" s="311">
        <f t="shared" ref="D50:O50" si="11">SUM(D48:D49)</f>
        <v>2201730</v>
      </c>
      <c r="E50" s="311">
        <f t="shared" si="11"/>
        <v>2222589.5</v>
      </c>
      <c r="F50" s="311">
        <f t="shared" si="11"/>
        <v>2243338.0049999999</v>
      </c>
      <c r="G50" s="311">
        <f t="shared" si="11"/>
        <v>2263975.02495</v>
      </c>
      <c r="H50" s="311">
        <f t="shared" si="11"/>
        <v>2284500.0747004999</v>
      </c>
      <c r="I50" s="311">
        <f t="shared" si="11"/>
        <v>2304912.673953495</v>
      </c>
      <c r="J50" s="311">
        <f t="shared" si="11"/>
        <v>2307692.3472139603</v>
      </c>
      <c r="K50" s="311">
        <f t="shared" si="11"/>
        <v>2308758.6237418205</v>
      </c>
      <c r="L50" s="311">
        <f t="shared" si="11"/>
        <v>2309711.0375044025</v>
      </c>
      <c r="M50" s="311">
        <f t="shared" si="11"/>
        <v>2310549.1271293582</v>
      </c>
      <c r="N50" s="311">
        <f t="shared" si="11"/>
        <v>2311272.4358580648</v>
      </c>
      <c r="O50" s="311">
        <f t="shared" si="11"/>
        <v>2311880.5114994841</v>
      </c>
      <c r="P50" s="337">
        <f t="shared" si="5"/>
        <v>2281742.4467959236</v>
      </c>
      <c r="Q50" s="34"/>
      <c r="R50" s="33"/>
      <c r="S50" s="33"/>
      <c r="T50" s="33"/>
      <c r="U50" s="33"/>
      <c r="V50" s="33"/>
      <c r="W50" s="33"/>
      <c r="X50" s="33"/>
      <c r="Y50" s="33"/>
      <c r="Z50" s="33"/>
    </row>
    <row r="51" spans="1:26" ht="15.75" customHeight="1">
      <c r="A51" s="33"/>
      <c r="B51" s="32"/>
      <c r="C51" s="419"/>
      <c r="D51" s="311"/>
      <c r="E51" s="311"/>
      <c r="F51" s="311"/>
      <c r="G51" s="311"/>
      <c r="H51" s="311"/>
      <c r="I51" s="311"/>
      <c r="J51" s="311"/>
      <c r="K51" s="311"/>
      <c r="L51" s="311"/>
      <c r="M51" s="311"/>
      <c r="N51" s="311"/>
      <c r="O51" s="311"/>
      <c r="P51" s="337"/>
      <c r="Q51" s="34"/>
      <c r="R51" s="33"/>
      <c r="S51" s="33"/>
      <c r="T51" s="33"/>
      <c r="U51" s="33"/>
      <c r="V51" s="33"/>
      <c r="W51" s="33"/>
      <c r="X51" s="33"/>
      <c r="Y51" s="33"/>
      <c r="Z51" s="33"/>
    </row>
    <row r="52" spans="1:26" ht="15.75" customHeight="1">
      <c r="A52" s="33"/>
      <c r="B52" s="32"/>
      <c r="C52" s="422" t="s">
        <v>139</v>
      </c>
      <c r="D52" s="311">
        <f t="shared" ref="D52:O52" si="12">D40+D45+D50</f>
        <v>2304227.5</v>
      </c>
      <c r="E52" s="311">
        <f t="shared" si="12"/>
        <v>2325332.0249999999</v>
      </c>
      <c r="F52" s="311">
        <f t="shared" si="12"/>
        <v>2346323.1047499999</v>
      </c>
      <c r="G52" s="311">
        <f t="shared" si="12"/>
        <v>2367200.2737024999</v>
      </c>
      <c r="H52" s="311">
        <f t="shared" si="12"/>
        <v>2387963.0709654749</v>
      </c>
      <c r="I52" s="311">
        <f t="shared" si="12"/>
        <v>2418611.0402558204</v>
      </c>
      <c r="J52" s="311">
        <f t="shared" si="12"/>
        <v>2421623.7298532622</v>
      </c>
      <c r="K52" s="311">
        <f t="shared" si="12"/>
        <v>2422920.6925547295</v>
      </c>
      <c r="L52" s="311">
        <f t="shared" si="12"/>
        <v>2424101.4856291823</v>
      </c>
      <c r="M52" s="311">
        <f t="shared" si="12"/>
        <v>2425165.6707728906</v>
      </c>
      <c r="N52" s="311">
        <f t="shared" si="12"/>
        <v>2426112.8140651616</v>
      </c>
      <c r="O52" s="311">
        <f t="shared" si="12"/>
        <v>2426942.4859245098</v>
      </c>
      <c r="P52" s="337">
        <f t="shared" si="5"/>
        <v>2391376.9911227943</v>
      </c>
      <c r="Q52" s="34"/>
      <c r="R52" s="33"/>
      <c r="S52" s="33"/>
      <c r="T52" s="33"/>
      <c r="U52" s="33"/>
      <c r="V52" s="33"/>
      <c r="W52" s="33"/>
      <c r="X52" s="33"/>
      <c r="Y52" s="33"/>
      <c r="Z52" s="33"/>
    </row>
    <row r="53" spans="1:26" ht="15.75" customHeight="1" thickBot="1">
      <c r="A53" s="33"/>
      <c r="B53" s="40"/>
      <c r="C53" s="313" t="s">
        <v>354</v>
      </c>
      <c r="D53" s="311"/>
      <c r="E53" s="311"/>
      <c r="F53" s="311"/>
      <c r="G53" s="311"/>
      <c r="H53" s="311"/>
      <c r="I53" s="311"/>
      <c r="J53" s="311"/>
      <c r="K53" s="311"/>
      <c r="L53" s="311"/>
      <c r="M53" s="311"/>
      <c r="N53" s="311"/>
      <c r="O53" s="311"/>
      <c r="P53" s="338"/>
      <c r="Q53" s="42"/>
      <c r="R53" s="33"/>
      <c r="S53" s="33"/>
      <c r="T53" s="33"/>
      <c r="U53" s="33"/>
      <c r="V53" s="33"/>
      <c r="W53" s="33"/>
      <c r="X53" s="33"/>
      <c r="Y53" s="33"/>
      <c r="Z53" s="33"/>
    </row>
    <row r="54" spans="1:26" ht="15.75" customHeight="1" thickBot="1">
      <c r="A54" s="33"/>
      <c r="B54" s="33"/>
      <c r="C54" s="357"/>
      <c r="D54" s="351"/>
      <c r="E54" s="351"/>
      <c r="F54" s="351"/>
      <c r="G54" s="351"/>
      <c r="H54" s="351"/>
      <c r="I54" s="351"/>
      <c r="J54" s="351"/>
      <c r="K54" s="351"/>
      <c r="L54" s="351"/>
      <c r="M54" s="351"/>
      <c r="N54" s="351"/>
      <c r="O54" s="351"/>
      <c r="P54" s="352"/>
      <c r="Q54" s="33"/>
      <c r="R54" s="33"/>
      <c r="S54" s="33"/>
      <c r="T54" s="33"/>
      <c r="U54" s="33"/>
      <c r="V54" s="33"/>
      <c r="W54" s="33"/>
      <c r="X54" s="33"/>
      <c r="Y54" s="33"/>
      <c r="Z54" s="33"/>
    </row>
    <row r="55" spans="1:26" ht="15.75" customHeight="1">
      <c r="A55" s="33"/>
      <c r="B55" s="35"/>
      <c r="C55" s="251" t="s">
        <v>140</v>
      </c>
      <c r="D55" s="311"/>
      <c r="E55" s="311"/>
      <c r="F55" s="311"/>
      <c r="G55" s="311"/>
      <c r="H55" s="311"/>
      <c r="I55" s="311"/>
      <c r="J55" s="311"/>
      <c r="K55" s="311"/>
      <c r="L55" s="311"/>
      <c r="M55" s="311"/>
      <c r="N55" s="311"/>
      <c r="O55" s="311"/>
      <c r="P55" s="332"/>
      <c r="Q55" s="37"/>
      <c r="R55" s="33"/>
      <c r="S55" s="33"/>
      <c r="T55" s="33"/>
      <c r="U55" s="33"/>
      <c r="V55" s="33"/>
      <c r="W55" s="33"/>
      <c r="X55" s="33"/>
      <c r="Y55" s="33"/>
      <c r="Z55" s="33"/>
    </row>
    <row r="56" spans="1:26" ht="15.75" customHeight="1">
      <c r="A56" s="33"/>
      <c r="B56" s="32"/>
      <c r="C56" s="256" t="s">
        <v>89</v>
      </c>
      <c r="D56" s="311" t="s">
        <v>90</v>
      </c>
      <c r="E56" s="311" t="s">
        <v>91</v>
      </c>
      <c r="F56" s="311" t="s">
        <v>92</v>
      </c>
      <c r="G56" s="311" t="s">
        <v>93</v>
      </c>
      <c r="H56" s="311" t="s">
        <v>94</v>
      </c>
      <c r="I56" s="311" t="s">
        <v>95</v>
      </c>
      <c r="J56" s="311" t="s">
        <v>96</v>
      </c>
      <c r="K56" s="311" t="s">
        <v>97</v>
      </c>
      <c r="L56" s="311" t="s">
        <v>98</v>
      </c>
      <c r="M56" s="311" t="s">
        <v>99</v>
      </c>
      <c r="N56" s="311" t="s">
        <v>100</v>
      </c>
      <c r="O56" s="311" t="s">
        <v>101</v>
      </c>
      <c r="P56" s="333" t="s">
        <v>372</v>
      </c>
      <c r="Q56" s="34"/>
      <c r="R56" s="33"/>
      <c r="S56" s="33"/>
      <c r="T56" s="33"/>
      <c r="U56" s="33"/>
      <c r="V56" s="33"/>
      <c r="W56" s="33"/>
      <c r="X56" s="33"/>
      <c r="Y56" s="33"/>
      <c r="Z56" s="33"/>
    </row>
    <row r="57" spans="1:26" ht="15.75" customHeight="1">
      <c r="A57" s="33"/>
      <c r="B57" s="32"/>
      <c r="C57" s="256" t="s">
        <v>141</v>
      </c>
      <c r="D57" s="311">
        <f>'D1'!C98</f>
        <v>14570</v>
      </c>
      <c r="E57" s="311">
        <f>'D1'!D98</f>
        <v>20859.5</v>
      </c>
      <c r="F57" s="311">
        <f>'D1'!E98</f>
        <v>20748.505000000005</v>
      </c>
      <c r="G57" s="311">
        <f>'D1'!F98</f>
        <v>20637.019949999991</v>
      </c>
      <c r="H57" s="311">
        <f>'D1'!G98</f>
        <v>20525.049750500006</v>
      </c>
      <c r="I57" s="311">
        <f>'D1'!H98</f>
        <v>20412.599252994991</v>
      </c>
      <c r="J57" s="311">
        <f>'D1'!I98</f>
        <v>2779.6732604650579</v>
      </c>
      <c r="K57" s="311">
        <f>'D1'!J98</f>
        <v>1066.2765278604043</v>
      </c>
      <c r="L57" s="311">
        <f>'D1'!K98</f>
        <v>952.41376258179662</v>
      </c>
      <c r="M57" s="311">
        <f>'D1'!L98</f>
        <v>838.0896249559861</v>
      </c>
      <c r="N57" s="311">
        <f>'D1'!M98</f>
        <v>723.30872870641326</v>
      </c>
      <c r="O57" s="311">
        <f>'D1'!N98</f>
        <v>608.0756414193587</v>
      </c>
      <c r="P57" s="337">
        <f t="shared" ref="P57:P68" si="13">AVERAGE(D57:O57)</f>
        <v>10393.375958290335</v>
      </c>
      <c r="Q57" s="34"/>
      <c r="R57" s="33"/>
      <c r="S57" s="33"/>
      <c r="T57" s="33"/>
      <c r="U57" s="33"/>
      <c r="V57" s="33"/>
      <c r="W57" s="33"/>
      <c r="X57" s="33"/>
      <c r="Y57" s="33"/>
      <c r="Z57" s="33"/>
    </row>
    <row r="58" spans="1:26" ht="15.75" customHeight="1">
      <c r="A58" s="33"/>
      <c r="B58" s="32"/>
      <c r="C58" s="256" t="s">
        <v>142</v>
      </c>
      <c r="D58" s="311">
        <f>'D1'!C69</f>
        <v>7000</v>
      </c>
      <c r="E58" s="311">
        <f>'D1'!D69</f>
        <v>7000</v>
      </c>
      <c r="F58" s="311">
        <f>'D1'!E69</f>
        <v>7000</v>
      </c>
      <c r="G58" s="311">
        <f>'D1'!F69</f>
        <v>7000</v>
      </c>
      <c r="H58" s="311">
        <f>'D1'!G69</f>
        <v>7000</v>
      </c>
      <c r="I58" s="311">
        <f>'D1'!H69</f>
        <v>7000</v>
      </c>
      <c r="J58" s="311">
        <f>'D1'!I69</f>
        <v>7000</v>
      </c>
      <c r="K58" s="311">
        <f>'D1'!J69</f>
        <v>7000</v>
      </c>
      <c r="L58" s="311">
        <f>'D1'!K69</f>
        <v>7000</v>
      </c>
      <c r="M58" s="311">
        <f>'D1'!L69</f>
        <v>7000</v>
      </c>
      <c r="N58" s="311">
        <f>'D1'!M69</f>
        <v>7000</v>
      </c>
      <c r="O58" s="311">
        <f>'D1'!N69</f>
        <v>7000</v>
      </c>
      <c r="P58" s="337">
        <f t="shared" si="13"/>
        <v>7000</v>
      </c>
      <c r="Q58" s="34"/>
      <c r="R58" s="33"/>
      <c r="S58" s="33"/>
      <c r="T58" s="33"/>
      <c r="U58" s="33"/>
      <c r="V58" s="33"/>
      <c r="W58" s="33"/>
      <c r="X58" s="33"/>
      <c r="Y58" s="33"/>
      <c r="Z58" s="33"/>
    </row>
    <row r="59" spans="1:26" ht="15.75" customHeight="1">
      <c r="A59" s="33"/>
      <c r="B59" s="32"/>
      <c r="C59" s="256" t="s">
        <v>143</v>
      </c>
      <c r="D59" s="311">
        <f>'D1'!C150</f>
        <v>-88000</v>
      </c>
      <c r="E59" s="311">
        <f>'D1'!D150</f>
        <v>-88000</v>
      </c>
      <c r="F59" s="311">
        <f>'D1'!E150</f>
        <v>0</v>
      </c>
      <c r="G59" s="311">
        <f>'D1'!F150</f>
        <v>0</v>
      </c>
      <c r="H59" s="311">
        <f>'D1'!G150</f>
        <v>0</v>
      </c>
      <c r="I59" s="311">
        <f>'D1'!H150</f>
        <v>0</v>
      </c>
      <c r="J59" s="311">
        <f>'D1'!I150</f>
        <v>22000</v>
      </c>
      <c r="K59" s="311">
        <f>'D1'!J150</f>
        <v>22000</v>
      </c>
      <c r="L59" s="311">
        <f>'D1'!K150</f>
        <v>0</v>
      </c>
      <c r="M59" s="311">
        <f>'D1'!L150</f>
        <v>0</v>
      </c>
      <c r="N59" s="311">
        <f>'D1'!M150</f>
        <v>0</v>
      </c>
      <c r="O59" s="311">
        <f>'D1'!N150</f>
        <v>0</v>
      </c>
      <c r="P59" s="337">
        <f t="shared" si="13"/>
        <v>-11000</v>
      </c>
      <c r="Q59" s="34"/>
      <c r="R59" s="33"/>
      <c r="S59" s="33"/>
      <c r="T59" s="33"/>
      <c r="U59" s="33"/>
      <c r="V59" s="33"/>
      <c r="W59" s="33"/>
      <c r="X59" s="33"/>
      <c r="Y59" s="33"/>
      <c r="Z59" s="33"/>
    </row>
    <row r="60" spans="1:26" ht="15.75" customHeight="1">
      <c r="A60" s="33"/>
      <c r="B60" s="32"/>
      <c r="C60" s="256" t="s">
        <v>144</v>
      </c>
      <c r="D60" s="311">
        <f>'D1'!C149</f>
        <v>247.5</v>
      </c>
      <c r="E60" s="311">
        <f>'D1'!D149</f>
        <v>245.02499999999998</v>
      </c>
      <c r="F60" s="311">
        <f>'D1'!E149</f>
        <v>242.57474999999999</v>
      </c>
      <c r="G60" s="311">
        <f>'D1'!F149</f>
        <v>240.14900249999994</v>
      </c>
      <c r="H60" s="311">
        <f>'D1'!G149</f>
        <v>237.74751247499989</v>
      </c>
      <c r="I60" s="311">
        <f>'D1'!H149</f>
        <v>10235.370037350251</v>
      </c>
      <c r="J60" s="311">
        <f>'D1'!I149</f>
        <v>233.01633697674697</v>
      </c>
      <c r="K60" s="311">
        <f>'D1'!J149</f>
        <v>230.68617360698045</v>
      </c>
      <c r="L60" s="311">
        <f>'D1'!K149</f>
        <v>228.3793118709109</v>
      </c>
      <c r="M60" s="311">
        <f>'D1'!L149</f>
        <v>226.09551875220131</v>
      </c>
      <c r="N60" s="311">
        <f>'D1'!M149</f>
        <v>223.83456356467832</v>
      </c>
      <c r="O60" s="311">
        <f>'D1'!N149</f>
        <v>221.59621792903272</v>
      </c>
      <c r="P60" s="337">
        <f t="shared" si="13"/>
        <v>1067.6645354188167</v>
      </c>
      <c r="Q60" s="34"/>
      <c r="R60" s="33"/>
      <c r="S60" s="33"/>
      <c r="T60" s="33"/>
      <c r="U60" s="33"/>
      <c r="V60" s="33"/>
      <c r="W60" s="33"/>
      <c r="X60" s="33"/>
      <c r="Y60" s="33"/>
      <c r="Z60" s="33"/>
    </row>
    <row r="61" spans="1:26" ht="15.75" customHeight="1">
      <c r="A61" s="33"/>
      <c r="B61" s="32"/>
      <c r="C61" s="256" t="s">
        <v>145</v>
      </c>
      <c r="D61" s="311">
        <f>'D1'!C147</f>
        <v>-45000</v>
      </c>
      <c r="E61" s="311">
        <f>'D1'!D147</f>
        <v>0</v>
      </c>
      <c r="F61" s="311">
        <f>'D1'!E147</f>
        <v>0</v>
      </c>
      <c r="G61" s="311">
        <f>'D1'!F147</f>
        <v>0</v>
      </c>
      <c r="H61" s="311">
        <f>'D1'!G147</f>
        <v>0</v>
      </c>
      <c r="I61" s="311">
        <f>'D1'!H147</f>
        <v>0</v>
      </c>
      <c r="J61" s="311">
        <f>'D1'!I147</f>
        <v>-45000</v>
      </c>
      <c r="K61" s="311">
        <f>'D1'!J147</f>
        <v>0</v>
      </c>
      <c r="L61" s="311">
        <f>'D1'!K147</f>
        <v>0</v>
      </c>
      <c r="M61" s="311">
        <f>'D1'!L147</f>
        <v>0</v>
      </c>
      <c r="N61" s="311">
        <f>'D1'!M147</f>
        <v>0</v>
      </c>
      <c r="O61" s="311">
        <f>'D1'!N147</f>
        <v>0</v>
      </c>
      <c r="P61" s="337">
        <f t="shared" si="13"/>
        <v>-7500</v>
      </c>
      <c r="Q61" s="34"/>
      <c r="R61" s="33"/>
      <c r="S61" s="33"/>
      <c r="T61" s="33"/>
      <c r="U61" s="33"/>
      <c r="V61" s="33"/>
      <c r="W61" s="33"/>
      <c r="X61" s="33"/>
      <c r="Y61" s="33"/>
      <c r="Z61" s="33"/>
    </row>
    <row r="62" spans="1:26" ht="15.75" customHeight="1">
      <c r="A62" s="33"/>
      <c r="B62" s="32"/>
      <c r="C62" s="256" t="s">
        <v>146</v>
      </c>
      <c r="D62" s="311">
        <f>'D1'!C148</f>
        <v>0</v>
      </c>
      <c r="E62" s="311">
        <f>'D1'!D148</f>
        <v>0</v>
      </c>
      <c r="F62" s="311">
        <f>'D1'!E148</f>
        <v>0</v>
      </c>
      <c r="G62" s="311">
        <f>'D1'!F148</f>
        <v>0</v>
      </c>
      <c r="H62" s="311">
        <f>'D1'!G148</f>
        <v>0</v>
      </c>
      <c r="I62" s="311">
        <f>'D1'!H148</f>
        <v>0</v>
      </c>
      <c r="J62" s="311">
        <f>'D1'!I148</f>
        <v>0</v>
      </c>
      <c r="K62" s="311">
        <f>'D1'!J148</f>
        <v>0</v>
      </c>
      <c r="L62" s="311">
        <f>'D1'!K148</f>
        <v>0</v>
      </c>
      <c r="M62" s="311">
        <f>'D1'!L148</f>
        <v>0</v>
      </c>
      <c r="N62" s="311">
        <f>'D1'!M148</f>
        <v>0</v>
      </c>
      <c r="O62" s="311">
        <f>'D1'!N148</f>
        <v>0</v>
      </c>
      <c r="P62" s="337">
        <f t="shared" si="13"/>
        <v>0</v>
      </c>
      <c r="Q62" s="34"/>
      <c r="R62" s="33"/>
      <c r="S62" s="33"/>
      <c r="T62" s="33"/>
      <c r="U62" s="33"/>
      <c r="V62" s="33"/>
      <c r="W62" s="33"/>
      <c r="X62" s="33"/>
      <c r="Y62" s="33"/>
      <c r="Z62" s="33"/>
    </row>
    <row r="63" spans="1:26" ht="15.75" customHeight="1">
      <c r="A63" s="33"/>
      <c r="B63" s="32"/>
      <c r="C63" s="256" t="s">
        <v>147</v>
      </c>
      <c r="D63" s="311">
        <f>'D1'!C50</f>
        <v>247.5</v>
      </c>
      <c r="E63" s="311">
        <f>'D1'!D50</f>
        <v>245.02500000000001</v>
      </c>
      <c r="F63" s="311">
        <f>'D1'!E50</f>
        <v>242.57474999999999</v>
      </c>
      <c r="G63" s="311">
        <f>'D1'!F50</f>
        <v>240.14900249999994</v>
      </c>
      <c r="H63" s="311">
        <f>'D1'!G50</f>
        <v>237.74751247499998</v>
      </c>
      <c r="I63" s="311">
        <f>'D1'!H50</f>
        <v>235.37003735024996</v>
      </c>
      <c r="J63" s="311">
        <f>'D1'!I50</f>
        <v>233.01633697674748</v>
      </c>
      <c r="K63" s="311">
        <f>'D1'!J50</f>
        <v>230.68617360698002</v>
      </c>
      <c r="L63" s="311">
        <f>'D1'!K50</f>
        <v>228.37931187091016</v>
      </c>
      <c r="M63" s="311">
        <f>'D1'!L50</f>
        <v>226.09551875220109</v>
      </c>
      <c r="N63" s="311">
        <f>'D1'!M50</f>
        <v>223.83456356467906</v>
      </c>
      <c r="O63" s="311">
        <f>'D1'!N50</f>
        <v>221.59621792903229</v>
      </c>
      <c r="P63" s="337">
        <f t="shared" si="13"/>
        <v>234.33120208548328</v>
      </c>
      <c r="Q63" s="34"/>
      <c r="R63" s="33"/>
      <c r="S63" s="33"/>
      <c r="T63" s="33"/>
      <c r="U63" s="33"/>
      <c r="V63" s="33"/>
      <c r="W63" s="33"/>
      <c r="X63" s="33"/>
      <c r="Y63" s="33"/>
      <c r="Z63" s="33"/>
    </row>
    <row r="64" spans="1:26" ht="15.75" customHeight="1">
      <c r="A64" s="33"/>
      <c r="B64" s="32"/>
      <c r="C64" s="256" t="s">
        <v>148</v>
      </c>
      <c r="D64" s="311">
        <f>'D1'!C35</f>
        <v>0</v>
      </c>
      <c r="E64" s="311">
        <f>'D1'!D35</f>
        <v>0</v>
      </c>
      <c r="F64" s="311">
        <f>'D1'!E35</f>
        <v>0</v>
      </c>
      <c r="G64" s="311">
        <f>'D1'!F35</f>
        <v>0</v>
      </c>
      <c r="H64" s="311">
        <f>'D1'!G35</f>
        <v>0</v>
      </c>
      <c r="I64" s="311">
        <f>'D1'!H35</f>
        <v>0</v>
      </c>
      <c r="J64" s="311">
        <f>'D1'!I35</f>
        <v>0</v>
      </c>
      <c r="K64" s="311">
        <f>'D1'!J35</f>
        <v>0</v>
      </c>
      <c r="L64" s="311">
        <f>'D1'!K35</f>
        <v>0</v>
      </c>
      <c r="M64" s="311">
        <f>'D1'!L35</f>
        <v>0</v>
      </c>
      <c r="N64" s="311">
        <f>'D1'!M35</f>
        <v>0</v>
      </c>
      <c r="O64" s="311">
        <f>'D1'!N35</f>
        <v>0</v>
      </c>
      <c r="P64" s="337">
        <f t="shared" si="13"/>
        <v>0</v>
      </c>
      <c r="Q64" s="34"/>
      <c r="R64" s="33"/>
      <c r="S64" s="33"/>
      <c r="T64" s="33"/>
      <c r="U64" s="33"/>
      <c r="V64" s="33"/>
      <c r="W64" s="33"/>
      <c r="X64" s="33"/>
      <c r="Y64" s="33"/>
      <c r="Z64" s="33"/>
    </row>
    <row r="65" spans="1:26" ht="15.75" customHeight="1">
      <c r="A65" s="33"/>
      <c r="B65" s="32"/>
      <c r="C65" s="256" t="s">
        <v>149</v>
      </c>
      <c r="D65" s="311">
        <f>'D1'!C146</f>
        <v>0</v>
      </c>
      <c r="E65" s="311">
        <f>'D1'!D146</f>
        <v>0</v>
      </c>
      <c r="F65" s="311">
        <f>'D1'!E146</f>
        <v>0</v>
      </c>
      <c r="G65" s="311">
        <f>'D1'!F146</f>
        <v>0</v>
      </c>
      <c r="H65" s="311">
        <f>'D1'!G146</f>
        <v>0</v>
      </c>
      <c r="I65" s="311">
        <f>'D1'!H146</f>
        <v>0</v>
      </c>
      <c r="J65" s="311">
        <f>'D1'!I146</f>
        <v>0</v>
      </c>
      <c r="K65" s="311">
        <f>'D1'!J146</f>
        <v>0</v>
      </c>
      <c r="L65" s="311">
        <f>'D1'!K146</f>
        <v>0</v>
      </c>
      <c r="M65" s="311">
        <f>'D1'!L146</f>
        <v>0</v>
      </c>
      <c r="N65" s="311">
        <f>'D1'!M146</f>
        <v>0</v>
      </c>
      <c r="O65" s="311">
        <f>'D1'!N146</f>
        <v>0</v>
      </c>
      <c r="P65" s="337">
        <f t="shared" si="13"/>
        <v>0</v>
      </c>
      <c r="Q65" s="34"/>
      <c r="R65" s="33"/>
      <c r="S65" s="33"/>
      <c r="T65" s="33"/>
      <c r="U65" s="33"/>
      <c r="V65" s="33"/>
      <c r="W65" s="33"/>
      <c r="X65" s="33"/>
      <c r="Y65" s="33"/>
      <c r="Z65" s="33"/>
    </row>
    <row r="66" spans="1:26" ht="15.75" customHeight="1">
      <c r="A66" s="33"/>
      <c r="B66" s="32"/>
      <c r="C66" s="588" t="s">
        <v>150</v>
      </c>
      <c r="D66" s="311">
        <f t="shared" ref="D66:O66" si="14">D68-D67</f>
        <v>155065</v>
      </c>
      <c r="E66" s="311">
        <f t="shared" si="14"/>
        <v>116349.55000000005</v>
      </c>
      <c r="F66" s="311">
        <f t="shared" si="14"/>
        <v>28233.654500000062</v>
      </c>
      <c r="G66" s="311">
        <f t="shared" si="14"/>
        <v>28117.317954999977</v>
      </c>
      <c r="H66" s="311">
        <f t="shared" si="14"/>
        <v>28000.54477545002</v>
      </c>
      <c r="I66" s="311">
        <f t="shared" si="14"/>
        <v>37883.33932769543</v>
      </c>
      <c r="J66" s="311">
        <f t="shared" si="14"/>
        <v>33245.705934418598</v>
      </c>
      <c r="K66" s="311">
        <f t="shared" si="14"/>
        <v>-13472.351124925539</v>
      </c>
      <c r="L66" s="311">
        <f t="shared" si="14"/>
        <v>8409.1723863235675</v>
      </c>
      <c r="M66" s="311">
        <f t="shared" si="14"/>
        <v>8290.2806624604855</v>
      </c>
      <c r="N66" s="311">
        <f t="shared" si="14"/>
        <v>8170.977855835692</v>
      </c>
      <c r="O66" s="311">
        <f t="shared" si="14"/>
        <v>8051.268077277462</v>
      </c>
      <c r="P66" s="337">
        <f t="shared" si="13"/>
        <v>37195.371695794653</v>
      </c>
      <c r="Q66" s="34"/>
      <c r="R66" s="33"/>
      <c r="S66" s="33"/>
      <c r="T66" s="33"/>
      <c r="U66" s="33"/>
      <c r="V66" s="33"/>
      <c r="W66" s="33"/>
      <c r="X66" s="33"/>
      <c r="Y66" s="33"/>
      <c r="Z66" s="33"/>
    </row>
    <row r="67" spans="1:26" ht="15.75" customHeight="1">
      <c r="A67" s="33"/>
      <c r="B67" s="32"/>
      <c r="C67" s="588" t="s">
        <v>151</v>
      </c>
      <c r="D67" s="311">
        <f>'D1'!A151</f>
        <v>273850</v>
      </c>
      <c r="E67" s="311">
        <f t="shared" ref="E67:O67" si="15">D68</f>
        <v>428915</v>
      </c>
      <c r="F67" s="311">
        <f t="shared" si="15"/>
        <v>545264.55000000005</v>
      </c>
      <c r="G67" s="311">
        <f t="shared" si="15"/>
        <v>573498.20450000011</v>
      </c>
      <c r="H67" s="311">
        <f t="shared" si="15"/>
        <v>601615.52245500009</v>
      </c>
      <c r="I67" s="311">
        <f t="shared" si="15"/>
        <v>629616.06723045011</v>
      </c>
      <c r="J67" s="311">
        <f t="shared" si="15"/>
        <v>667499.40655814554</v>
      </c>
      <c r="K67" s="311">
        <f t="shared" si="15"/>
        <v>700745.11249256413</v>
      </c>
      <c r="L67" s="311">
        <f t="shared" si="15"/>
        <v>687272.7613676386</v>
      </c>
      <c r="M67" s="311">
        <f t="shared" si="15"/>
        <v>695681.93375396216</v>
      </c>
      <c r="N67" s="311">
        <f t="shared" si="15"/>
        <v>703972.21441642265</v>
      </c>
      <c r="O67" s="311">
        <f t="shared" si="15"/>
        <v>712143.19227225834</v>
      </c>
      <c r="P67" s="337">
        <f t="shared" si="13"/>
        <v>601672.8304205368</v>
      </c>
      <c r="Q67" s="34"/>
      <c r="R67" s="33"/>
      <c r="S67" s="33"/>
      <c r="T67" s="33"/>
      <c r="U67" s="33"/>
      <c r="V67" s="33"/>
      <c r="W67" s="33"/>
      <c r="X67" s="33"/>
      <c r="Y67" s="33"/>
      <c r="Z67" s="33"/>
    </row>
    <row r="68" spans="1:26" ht="15.75" customHeight="1">
      <c r="A68" s="33"/>
      <c r="B68" s="32"/>
      <c r="C68" s="8" t="s">
        <v>152</v>
      </c>
      <c r="D68" s="311">
        <f t="shared" ref="D68:O68" si="16">D67+D57+D58-D59+D60-D61+D62+D63-D65+D64</f>
        <v>428915</v>
      </c>
      <c r="E68" s="311">
        <f t="shared" si="16"/>
        <v>545264.55000000005</v>
      </c>
      <c r="F68" s="311">
        <f t="shared" si="16"/>
        <v>573498.20450000011</v>
      </c>
      <c r="G68" s="311">
        <f t="shared" si="16"/>
        <v>601615.52245500009</v>
      </c>
      <c r="H68" s="311">
        <f t="shared" si="16"/>
        <v>629616.06723045011</v>
      </c>
      <c r="I68" s="311">
        <f t="shared" si="16"/>
        <v>667499.40655814554</v>
      </c>
      <c r="J68" s="311">
        <f t="shared" si="16"/>
        <v>700745.11249256413</v>
      </c>
      <c r="K68" s="311">
        <f t="shared" si="16"/>
        <v>687272.7613676386</v>
      </c>
      <c r="L68" s="311">
        <f t="shared" si="16"/>
        <v>695681.93375396216</v>
      </c>
      <c r="M68" s="311">
        <f t="shared" si="16"/>
        <v>703972.21441642265</v>
      </c>
      <c r="N68" s="311">
        <f t="shared" si="16"/>
        <v>712143.19227225834</v>
      </c>
      <c r="O68" s="311">
        <f t="shared" si="16"/>
        <v>720194.4603495358</v>
      </c>
      <c r="P68" s="337">
        <f t="shared" si="13"/>
        <v>638868.20211633143</v>
      </c>
      <c r="Q68" s="34"/>
      <c r="R68" s="33"/>
      <c r="S68" s="33"/>
      <c r="T68" s="33"/>
      <c r="U68" s="33"/>
      <c r="V68" s="33"/>
      <c r="W68" s="33"/>
      <c r="X68" s="33"/>
      <c r="Y68" s="33"/>
      <c r="Z68" s="33"/>
    </row>
    <row r="69" spans="1:26" ht="15.75" customHeight="1" thickBot="1">
      <c r="A69" s="33"/>
      <c r="B69" s="40"/>
      <c r="C69" s="264"/>
      <c r="D69" s="259"/>
      <c r="E69" s="259"/>
      <c r="F69" s="259"/>
      <c r="G69" s="259"/>
      <c r="H69" s="259"/>
      <c r="I69" s="259"/>
      <c r="J69" s="259"/>
      <c r="K69" s="259"/>
      <c r="L69" s="259"/>
      <c r="M69" s="259"/>
      <c r="N69" s="259"/>
      <c r="O69" s="259"/>
      <c r="P69" s="339"/>
      <c r="Q69" s="42"/>
      <c r="R69" s="33"/>
      <c r="S69" s="33"/>
      <c r="T69" s="33"/>
      <c r="U69" s="33"/>
      <c r="V69" s="33"/>
      <c r="W69" s="33"/>
      <c r="X69" s="33"/>
      <c r="Y69" s="33"/>
      <c r="Z69" s="33"/>
    </row>
    <row r="70" spans="1:26" ht="15.75" customHeight="1" thickBot="1">
      <c r="A70" s="33"/>
      <c r="B70" s="33"/>
      <c r="C70" s="357"/>
      <c r="D70" s="353"/>
      <c r="E70" s="353"/>
      <c r="F70" s="353"/>
      <c r="G70" s="353"/>
      <c r="H70" s="353"/>
      <c r="I70" s="353"/>
      <c r="J70" s="353"/>
      <c r="K70" s="353"/>
      <c r="L70" s="353"/>
      <c r="M70" s="353"/>
      <c r="N70" s="353"/>
      <c r="O70" s="353"/>
      <c r="P70" s="352"/>
      <c r="Q70" s="33"/>
      <c r="R70" s="33"/>
      <c r="S70" s="33"/>
      <c r="T70" s="33"/>
      <c r="U70" s="33"/>
      <c r="V70" s="33"/>
      <c r="W70" s="33"/>
      <c r="X70" s="33"/>
      <c r="Y70" s="33"/>
      <c r="Z70" s="33"/>
    </row>
    <row r="71" spans="1:26" ht="29.25" customHeight="1">
      <c r="A71" s="33"/>
      <c r="B71" s="35"/>
      <c r="C71" s="251" t="s">
        <v>153</v>
      </c>
      <c r="D71" s="259"/>
      <c r="E71" s="259"/>
      <c r="F71" s="259"/>
      <c r="G71" s="259"/>
      <c r="H71" s="259"/>
      <c r="I71" s="259"/>
      <c r="J71" s="259"/>
      <c r="K71" s="259"/>
      <c r="L71" s="259"/>
      <c r="M71" s="259"/>
      <c r="N71" s="259"/>
      <c r="O71" s="259"/>
      <c r="P71" s="332"/>
      <c r="Q71" s="37"/>
      <c r="R71" s="33"/>
      <c r="S71" s="33"/>
      <c r="T71" s="33"/>
      <c r="U71" s="33"/>
      <c r="V71" s="33"/>
      <c r="W71" s="33"/>
      <c r="X71" s="33"/>
      <c r="Y71" s="33"/>
      <c r="Z71" s="33"/>
    </row>
    <row r="72" spans="1:26" ht="32.25" customHeight="1">
      <c r="A72" s="33"/>
      <c r="B72" s="32"/>
      <c r="C72" s="267" t="s">
        <v>154</v>
      </c>
      <c r="D72" s="259"/>
      <c r="E72" s="259"/>
      <c r="F72" s="259"/>
      <c r="G72" s="259"/>
      <c r="H72" s="259"/>
      <c r="I72" s="259"/>
      <c r="J72" s="259"/>
      <c r="K72" s="259"/>
      <c r="L72" s="259"/>
      <c r="M72" s="259"/>
      <c r="N72" s="259"/>
      <c r="O72" s="259"/>
      <c r="P72" s="336"/>
      <c r="Q72" s="34"/>
      <c r="R72" s="33"/>
      <c r="S72" s="33"/>
      <c r="T72" s="33"/>
      <c r="U72" s="33"/>
      <c r="V72" s="33"/>
      <c r="W72" s="33"/>
      <c r="X72" s="33"/>
      <c r="Y72" s="33"/>
      <c r="Z72" s="33"/>
    </row>
    <row r="73" spans="1:26" ht="15.75" customHeight="1">
      <c r="A73" s="33"/>
      <c r="B73" s="32"/>
      <c r="C73" s="256"/>
      <c r="D73" s="259" t="s">
        <v>90</v>
      </c>
      <c r="E73" s="259" t="s">
        <v>91</v>
      </c>
      <c r="F73" s="259" t="s">
        <v>92</v>
      </c>
      <c r="G73" s="259" t="s">
        <v>93</v>
      </c>
      <c r="H73" s="259" t="s">
        <v>94</v>
      </c>
      <c r="I73" s="259" t="s">
        <v>95</v>
      </c>
      <c r="J73" s="259" t="s">
        <v>96</v>
      </c>
      <c r="K73" s="259" t="s">
        <v>97</v>
      </c>
      <c r="L73" s="259" t="s">
        <v>98</v>
      </c>
      <c r="M73" s="259" t="s">
        <v>99</v>
      </c>
      <c r="N73" s="259" t="s">
        <v>100</v>
      </c>
      <c r="O73" s="259" t="s">
        <v>101</v>
      </c>
      <c r="P73" s="333" t="s">
        <v>374</v>
      </c>
      <c r="Q73" s="34"/>
      <c r="R73" s="33"/>
      <c r="S73" s="33"/>
      <c r="T73" s="33"/>
      <c r="U73" s="33"/>
      <c r="V73" s="33"/>
      <c r="W73" s="33"/>
      <c r="X73" s="33"/>
      <c r="Y73" s="33"/>
      <c r="Z73" s="33"/>
    </row>
    <row r="74" spans="1:26" ht="15.75" customHeight="1">
      <c r="A74" s="33"/>
      <c r="B74" s="32"/>
      <c r="C74" s="269" t="s">
        <v>155</v>
      </c>
      <c r="D74" s="259"/>
      <c r="E74" s="259"/>
      <c r="F74" s="259"/>
      <c r="G74" s="259"/>
      <c r="H74" s="259"/>
      <c r="I74" s="259"/>
      <c r="J74" s="259"/>
      <c r="K74" s="259"/>
      <c r="L74" s="259"/>
      <c r="M74" s="259"/>
      <c r="N74" s="259"/>
      <c r="O74" s="259"/>
      <c r="P74" s="333" t="s">
        <v>371</v>
      </c>
      <c r="Q74" s="34"/>
      <c r="R74" s="33"/>
      <c r="S74" s="33"/>
      <c r="T74" s="33"/>
      <c r="U74" s="33"/>
      <c r="V74" s="33"/>
      <c r="W74" s="33"/>
      <c r="X74" s="33"/>
      <c r="Y74" s="33"/>
      <c r="Z74" s="33"/>
    </row>
    <row r="75" spans="1:26" ht="15.75" customHeight="1">
      <c r="A75" s="33"/>
      <c r="B75" s="32"/>
      <c r="C75" s="256" t="str">
        <f>'R1'!B110</f>
        <v>ROI%</v>
      </c>
      <c r="D75" s="587">
        <f>'D1'!C110</f>
        <v>0.66394919900020277</v>
      </c>
      <c r="E75" s="587">
        <f>'D1'!D110</f>
        <v>0.94294727132613276</v>
      </c>
      <c r="F75" s="587">
        <f>'D1'!E110</f>
        <v>0.92919130356550672</v>
      </c>
      <c r="G75" s="587">
        <f>'D1'!F110</f>
        <v>0.91571274561460481</v>
      </c>
      <c r="H75" s="587">
        <f>'D1'!G110</f>
        <v>0.90250245635409221</v>
      </c>
      <c r="I75" s="587">
        <f>'D1'!H110</f>
        <v>0.8895516864976547</v>
      </c>
      <c r="J75" s="587">
        <f>'D1'!I110</f>
        <v>0.12052509363836747</v>
      </c>
      <c r="K75" s="587">
        <f>'D1'!J110</f>
        <v>4.619464322566582E-2</v>
      </c>
      <c r="L75" s="587">
        <f>'D1'!K110</f>
        <v>4.124369466247841E-2</v>
      </c>
      <c r="M75" s="587">
        <f>'D1'!L110</f>
        <v>3.6278893183168612E-2</v>
      </c>
      <c r="N75" s="587">
        <f>'D1'!M110</f>
        <v>3.1299725393936918E-2</v>
      </c>
      <c r="O75" s="587">
        <f>'D1'!N110</f>
        <v>2.6305668375817676E-2</v>
      </c>
      <c r="P75" s="340">
        <f>AVERAGE(D75:O75)</f>
        <v>0.46214186506980232</v>
      </c>
      <c r="Q75" s="34"/>
      <c r="R75" s="33"/>
      <c r="S75" s="33"/>
      <c r="T75" s="33"/>
      <c r="U75" s="33"/>
      <c r="V75" s="33"/>
      <c r="W75" s="33"/>
      <c r="X75" s="33"/>
      <c r="Y75" s="33"/>
      <c r="Z75" s="33"/>
    </row>
    <row r="76" spans="1:26" ht="15.75" customHeight="1">
      <c r="A76" s="33"/>
      <c r="B76" s="32"/>
      <c r="C76" s="256" t="str">
        <f>'R1'!B111</f>
        <v>ROA%</v>
      </c>
      <c r="D76" s="587">
        <f>'D1'!C111</f>
        <v>0.63435567129535142</v>
      </c>
      <c r="E76" s="587">
        <f>'D1'!D111</f>
        <v>0.90114404566382578</v>
      </c>
      <c r="F76" s="587">
        <f>'D1'!E111</f>
        <v>0.88827211871310985</v>
      </c>
      <c r="G76" s="587">
        <f>'D1'!F111</f>
        <v>0.87565153678203855</v>
      </c>
      <c r="H76" s="587">
        <f>'D1'!G111</f>
        <v>0.86327422478620019</v>
      </c>
      <c r="I76" s="587">
        <f>'D1'!H111</f>
        <v>0.84936167759653602</v>
      </c>
      <c r="J76" s="587">
        <f>'D1'!I111</f>
        <v>0.11485696014709688</v>
      </c>
      <c r="K76" s="587">
        <f>'D1'!J111</f>
        <v>4.4019682136815209E-2</v>
      </c>
      <c r="L76" s="587">
        <f>'D1'!K111</f>
        <v>3.9298923238624349E-2</v>
      </c>
      <c r="M76" s="587">
        <f>'D1'!L111</f>
        <v>3.4565619831834919E-2</v>
      </c>
      <c r="N76" s="587">
        <f>'D1'!M111</f>
        <v>2.9819303549239933E-2</v>
      </c>
      <c r="O76" s="587">
        <f>'D1'!N111</f>
        <v>2.5059497732105088E-2</v>
      </c>
      <c r="P76" s="340">
        <f t="shared" ref="P76:P77" si="17">AVERAGE(D76:O76)</f>
        <v>0.44163993845606475</v>
      </c>
      <c r="Q76" s="34"/>
      <c r="R76" s="33"/>
      <c r="S76" s="33"/>
      <c r="T76" s="33"/>
      <c r="U76" s="33"/>
      <c r="V76" s="33"/>
      <c r="W76" s="33"/>
      <c r="X76" s="33"/>
      <c r="Y76" s="33"/>
      <c r="Z76" s="33"/>
    </row>
    <row r="77" spans="1:26" ht="15.75" customHeight="1">
      <c r="A77" s="33"/>
      <c r="B77" s="32"/>
      <c r="C77" s="256" t="str">
        <f>'R1'!B112</f>
        <v>Leverage %</v>
      </c>
      <c r="D77" s="311">
        <f>'D1'!C112</f>
        <v>14.232164006886531</v>
      </c>
      <c r="E77" s="311">
        <f>'D1'!D112</f>
        <v>20.326931844799766</v>
      </c>
      <c r="F77" s="311">
        <f>'D1'!E112</f>
        <v>20.170849709866207</v>
      </c>
      <c r="G77" s="311">
        <f>'D1'!F112</f>
        <v>20.015503683366113</v>
      </c>
      <c r="H77" s="311">
        <f>'D1'!G112</f>
        <v>19.860877669907801</v>
      </c>
      <c r="I77" s="311">
        <f>'D1'!H112</f>
        <v>18.799476123814564</v>
      </c>
      <c r="J77" s="311">
        <f>'D1'!I112</f>
        <v>2.4422759093565309</v>
      </c>
      <c r="K77" s="311">
        <f>'D1'!J112</f>
        <v>0.93494707635988872</v>
      </c>
      <c r="L77" s="311">
        <f>'D1'!K112</f>
        <v>0.83343099900444917</v>
      </c>
      <c r="M77" s="311">
        <f>'D1'!L112</f>
        <v>0.73193365712072878</v>
      </c>
      <c r="N77" s="311">
        <f>'D1'!M112</f>
        <v>0.63045274282662123</v>
      </c>
      <c r="O77" s="311">
        <f>'D1'!N112</f>
        <v>0.52898601032793147</v>
      </c>
      <c r="P77" s="340">
        <f t="shared" si="17"/>
        <v>9.9589857861364273</v>
      </c>
      <c r="Q77" s="34"/>
      <c r="R77" s="33"/>
      <c r="S77" s="33"/>
      <c r="T77" s="33"/>
      <c r="U77" s="33"/>
      <c r="V77" s="33"/>
      <c r="W77" s="33"/>
      <c r="X77" s="33"/>
      <c r="Y77" s="33"/>
      <c r="Z77" s="33"/>
    </row>
    <row r="78" spans="1:26" ht="15.75" customHeight="1">
      <c r="A78" s="33"/>
      <c r="B78" s="32"/>
      <c r="C78" s="271" t="str">
        <f>'R1'!B20</f>
        <v>Gross profit margin (%)</v>
      </c>
      <c r="D78" s="312">
        <f>'D1'!C20</f>
        <v>0.14194444444444446</v>
      </c>
      <c r="E78" s="312">
        <f>'D1'!D20</f>
        <v>0.18610833333333332</v>
      </c>
      <c r="F78" s="312">
        <f>'D1'!E20</f>
        <v>0.18582502777777779</v>
      </c>
      <c r="G78" s="312">
        <f>'D1'!F20</f>
        <v>0.18553899972222215</v>
      </c>
      <c r="H78" s="312">
        <f>'D1'!G20</f>
        <v>0.18525027639166672</v>
      </c>
      <c r="I78" s="312">
        <f>'D1'!H20</f>
        <v>0.18495888473886105</v>
      </c>
      <c r="J78" s="312">
        <f>'D1'!I20</f>
        <v>8.3997579707148592E-2</v>
      </c>
      <c r="K78" s="312">
        <f>'D1'!J20</f>
        <v>6.8787233539706713E-2</v>
      </c>
      <c r="L78" s="312">
        <f>'D1'!K20</f>
        <v>6.8388250093198488E-2</v>
      </c>
      <c r="M78" s="312">
        <f>'D1'!L20</f>
        <v>6.7985849073748064E-2</v>
      </c>
      <c r="N78" s="312">
        <f>'D1'!M20</f>
        <v>6.7580064657084535E-2</v>
      </c>
      <c r="O78" s="312">
        <f>'D1'!N20</f>
        <v>6.717093067718044E-2</v>
      </c>
      <c r="P78" s="341">
        <f>AVERAGE(D78:O78)</f>
        <v>0.12446132284636435</v>
      </c>
      <c r="Q78" s="34"/>
      <c r="R78" s="33"/>
      <c r="S78" s="33"/>
      <c r="T78" s="33"/>
      <c r="U78" s="33"/>
      <c r="V78" s="33"/>
      <c r="W78" s="33"/>
      <c r="X78" s="33"/>
      <c r="Y78" s="33"/>
      <c r="Z78" s="33"/>
    </row>
    <row r="79" spans="1:26" ht="15.75" customHeight="1">
      <c r="A79" s="33"/>
      <c r="B79" s="32"/>
      <c r="C79" s="256"/>
      <c r="D79" s="259"/>
      <c r="E79" s="259"/>
      <c r="F79" s="259"/>
      <c r="G79" s="259"/>
      <c r="H79" s="259"/>
      <c r="I79" s="259"/>
      <c r="J79" s="259"/>
      <c r="K79" s="259"/>
      <c r="L79" s="259"/>
      <c r="M79" s="259"/>
      <c r="N79" s="259"/>
      <c r="O79" s="259"/>
      <c r="P79" s="342"/>
      <c r="Q79" s="34"/>
      <c r="R79" s="33"/>
      <c r="S79" s="33"/>
      <c r="T79" s="33"/>
      <c r="U79" s="33"/>
      <c r="V79" s="33"/>
      <c r="W79" s="33"/>
      <c r="X79" s="33"/>
      <c r="Y79" s="33"/>
      <c r="Z79" s="33"/>
    </row>
    <row r="80" spans="1:26" ht="15.75" customHeight="1">
      <c r="A80" s="33"/>
      <c r="B80" s="32"/>
      <c r="C80" s="269" t="s">
        <v>160</v>
      </c>
      <c r="D80" s="259"/>
      <c r="E80" s="259"/>
      <c r="F80" s="259"/>
      <c r="G80" s="259"/>
      <c r="H80" s="259"/>
      <c r="I80" s="259"/>
      <c r="J80" s="259"/>
      <c r="K80" s="259"/>
      <c r="L80" s="259"/>
      <c r="M80" s="259"/>
      <c r="N80" s="259"/>
      <c r="O80" s="259"/>
      <c r="P80" s="342"/>
      <c r="Q80" s="34"/>
      <c r="R80" s="33"/>
      <c r="S80" s="33"/>
      <c r="T80" s="33"/>
      <c r="U80" s="33"/>
      <c r="V80" s="33"/>
      <c r="W80" s="33"/>
      <c r="X80" s="33"/>
      <c r="Y80" s="33"/>
      <c r="Z80" s="33"/>
    </row>
    <row r="81" spans="1:26" ht="15.75" customHeight="1">
      <c r="A81" s="33"/>
      <c r="B81" s="32"/>
      <c r="C81" s="256" t="str">
        <f>'R1'!B154</f>
        <v>Share price</v>
      </c>
      <c r="D81" s="311">
        <f>MAX(0,'D1'!C154)</f>
        <v>96.200752860455736</v>
      </c>
      <c r="E81" s="311">
        <f>MAX(0,'D1'!D154)</f>
        <v>89.458993286659066</v>
      </c>
      <c r="F81" s="311">
        <f>MAX(0,'D1'!E154)</f>
        <v>97.606368908640945</v>
      </c>
      <c r="G81" s="311">
        <f>MAX(0,'D1'!F154)</f>
        <v>101.47671460004693</v>
      </c>
      <c r="H81" s="311">
        <f>MAX(0,'D1'!G154)</f>
        <v>103.13290927520623</v>
      </c>
      <c r="I81" s="311">
        <f>MAX(0,'D1'!H154)</f>
        <v>105.67374537811948</v>
      </c>
      <c r="J81" s="311">
        <f>MAX(0,'D1'!I154)</f>
        <v>365.40586038939847</v>
      </c>
      <c r="K81" s="311">
        <f>MAX(0,'D1'!J154)</f>
        <v>321.21491076233281</v>
      </c>
      <c r="L81" s="311">
        <f>MAX(0,'D1'!K154)</f>
        <v>236.50520009051908</v>
      </c>
      <c r="M81" s="311">
        <f>MAX(0,'D1'!L154)</f>
        <v>186.32241848610468</v>
      </c>
      <c r="N81" s="311">
        <f>MAX(0,'D1'!M154)</f>
        <v>157.06727354998543</v>
      </c>
      <c r="O81" s="311">
        <f>MAX(0,'D1'!N154)</f>
        <v>140.70172360660632</v>
      </c>
      <c r="P81" s="345">
        <f t="shared" ref="P81:P85" si="18">AVERAGE(D81:O81)</f>
        <v>166.73057259950625</v>
      </c>
      <c r="Q81" s="34"/>
      <c r="R81" s="33"/>
      <c r="S81" s="33"/>
      <c r="T81" s="33"/>
      <c r="U81" s="33"/>
      <c r="V81" s="33"/>
      <c r="W81" s="33"/>
      <c r="X81" s="33"/>
      <c r="Y81" s="33"/>
      <c r="Z81" s="33"/>
    </row>
    <row r="82" spans="1:26" ht="15.75" customHeight="1">
      <c r="A82" s="33"/>
      <c r="B82" s="32"/>
      <c r="C82" s="256" t="str">
        <f>'R1'!B155</f>
        <v>Market capitalization</v>
      </c>
      <c r="D82" s="311">
        <f>MAX(0,'D1'!C155)</f>
        <v>2061582.1337995664</v>
      </c>
      <c r="E82" s="311">
        <f>MAX(0,'D1'!D155)</f>
        <v>1917106.2261331037</v>
      </c>
      <c r="F82" s="311">
        <f>MAX(0,'D1'!E155)</f>
        <v>2091704.4857121755</v>
      </c>
      <c r="G82" s="311">
        <f>MAX(0,'D1'!F155)</f>
        <v>2174645.9938790058</v>
      </c>
      <c r="H82" s="311">
        <f>MAX(0,'D1'!G155)</f>
        <v>2210138.2457676698</v>
      </c>
      <c r="I82" s="311">
        <f>MAX(0,'D1'!H155)</f>
        <v>2264588.3634531004</v>
      </c>
      <c r="J82" s="311">
        <f>MAX(0,'D1'!I155)</f>
        <v>7830647.588144809</v>
      </c>
      <c r="K82" s="311">
        <f>MAX(0,'D1'!J155)</f>
        <v>6883635.5376367923</v>
      </c>
      <c r="L82" s="311">
        <f>MAX(0,'D1'!K155)</f>
        <v>5068306.4379398236</v>
      </c>
      <c r="M82" s="311">
        <f>MAX(0,'D1'!L155)</f>
        <v>3992889.4281572234</v>
      </c>
      <c r="N82" s="311">
        <f>MAX(0,'D1'!M155)</f>
        <v>3365951.6721761879</v>
      </c>
      <c r="O82" s="311">
        <f>MAX(0,'D1'!N155)</f>
        <v>3015237.9368895735</v>
      </c>
      <c r="P82" s="345">
        <f t="shared" si="18"/>
        <v>3573036.1708074193</v>
      </c>
      <c r="Q82" s="34"/>
      <c r="R82" s="33"/>
      <c r="S82" s="33"/>
      <c r="T82" s="33"/>
      <c r="U82" s="33"/>
      <c r="V82" s="33"/>
      <c r="W82" s="33"/>
      <c r="X82" s="33"/>
      <c r="Y82" s="33"/>
      <c r="Z82" s="33"/>
    </row>
    <row r="83" spans="1:26" ht="15.75" customHeight="1">
      <c r="A83" s="33"/>
      <c r="B83" s="32"/>
      <c r="C83" s="256" t="str">
        <f>'R1'!B165</f>
        <v>Sales forecast error % (missing target)</v>
      </c>
      <c r="D83" s="311">
        <f>'D1'!C165</f>
        <v>100</v>
      </c>
      <c r="E83" s="311">
        <f>'D1'!D165</f>
        <v>100</v>
      </c>
      <c r="F83" s="311">
        <f>'D1'!E165</f>
        <v>100</v>
      </c>
      <c r="G83" s="311">
        <f>'D1'!F165</f>
        <v>100</v>
      </c>
      <c r="H83" s="311">
        <f>'D1'!G165</f>
        <v>100</v>
      </c>
      <c r="I83" s="311">
        <f>'D1'!H165</f>
        <v>100</v>
      </c>
      <c r="J83" s="311">
        <f>'D1'!I165</f>
        <v>100</v>
      </c>
      <c r="K83" s="311">
        <f>'D1'!J165</f>
        <v>100</v>
      </c>
      <c r="L83" s="311">
        <f>'D1'!K165</f>
        <v>100</v>
      </c>
      <c r="M83" s="311">
        <f>'D1'!L165</f>
        <v>100</v>
      </c>
      <c r="N83" s="311">
        <f>'D1'!M165</f>
        <v>100</v>
      </c>
      <c r="O83" s="311">
        <f>'D1'!N165</f>
        <v>100</v>
      </c>
      <c r="P83" s="345">
        <f t="shared" si="18"/>
        <v>100</v>
      </c>
      <c r="Q83" s="34"/>
      <c r="R83" s="33"/>
      <c r="S83" s="33"/>
      <c r="T83" s="33"/>
      <c r="U83" s="33"/>
      <c r="V83" s="33"/>
      <c r="W83" s="33"/>
      <c r="X83" s="33"/>
      <c r="Y83" s="33"/>
      <c r="Z83" s="33"/>
    </row>
    <row r="84" spans="1:26" ht="15.75" customHeight="1">
      <c r="A84" s="33"/>
      <c r="B84" s="32"/>
      <c r="C84" s="256" t="str">
        <f>'R1'!B166</f>
        <v>Profit forecast error % (missing target)</v>
      </c>
      <c r="D84" s="311">
        <f>'D1'!C166</f>
        <v>100</v>
      </c>
      <c r="E84" s="311">
        <f>'D1'!D166</f>
        <v>100</v>
      </c>
      <c r="F84" s="311">
        <f>'D1'!E166</f>
        <v>100</v>
      </c>
      <c r="G84" s="311">
        <f>'D1'!F166</f>
        <v>100</v>
      </c>
      <c r="H84" s="311">
        <f>'D1'!G166</f>
        <v>100</v>
      </c>
      <c r="I84" s="311">
        <f>'D1'!H166</f>
        <v>100</v>
      </c>
      <c r="J84" s="311">
        <f>'D1'!I166</f>
        <v>100</v>
      </c>
      <c r="K84" s="311">
        <f>'D1'!J166</f>
        <v>100</v>
      </c>
      <c r="L84" s="311">
        <f>'D1'!K166</f>
        <v>100</v>
      </c>
      <c r="M84" s="311">
        <f>'D1'!L166</f>
        <v>100</v>
      </c>
      <c r="N84" s="311">
        <f>'D1'!M166</f>
        <v>100</v>
      </c>
      <c r="O84" s="311">
        <f>'D1'!N166</f>
        <v>100</v>
      </c>
      <c r="P84" s="345">
        <f t="shared" si="18"/>
        <v>100</v>
      </c>
      <c r="Q84" s="34"/>
      <c r="R84" s="33"/>
      <c r="S84" s="33"/>
      <c r="T84" s="33"/>
      <c r="U84" s="33"/>
      <c r="V84" s="33"/>
      <c r="W84" s="33"/>
      <c r="X84" s="33"/>
      <c r="Y84" s="33"/>
      <c r="Z84" s="33"/>
    </row>
    <row r="85" spans="1:26" ht="15.75" customHeight="1">
      <c r="A85" s="33"/>
      <c r="B85" s="32"/>
      <c r="C85" s="256" t="str">
        <f>'R1'!B11</f>
        <v>Market share %</v>
      </c>
      <c r="D85" s="312">
        <f>'D1'!C11</f>
        <v>0.5</v>
      </c>
      <c r="E85" s="312">
        <f>'D1'!D11</f>
        <v>0.5</v>
      </c>
      <c r="F85" s="312">
        <f>'D1'!E11</f>
        <v>0.5</v>
      </c>
      <c r="G85" s="312">
        <f>'D1'!F11</f>
        <v>0.5</v>
      </c>
      <c r="H85" s="312">
        <f>'D1'!G11</f>
        <v>0.5</v>
      </c>
      <c r="I85" s="312">
        <f>'D1'!H11</f>
        <v>0.5</v>
      </c>
      <c r="J85" s="312">
        <f>'D1'!I11</f>
        <v>0.5</v>
      </c>
      <c r="K85" s="312">
        <f>'D1'!J11</f>
        <v>0.5</v>
      </c>
      <c r="L85" s="312">
        <f>'D1'!K11</f>
        <v>0.5</v>
      </c>
      <c r="M85" s="312">
        <f>'D1'!L11</f>
        <v>0.5</v>
      </c>
      <c r="N85" s="312">
        <f>'D1'!M11</f>
        <v>0.5</v>
      </c>
      <c r="O85" s="312">
        <f>'D1'!N11</f>
        <v>0.5</v>
      </c>
      <c r="P85" s="343">
        <f t="shared" si="18"/>
        <v>0.5</v>
      </c>
      <c r="Q85" s="34"/>
      <c r="R85" s="33"/>
      <c r="S85" s="33"/>
      <c r="T85" s="33"/>
      <c r="U85" s="33"/>
      <c r="V85" s="33"/>
      <c r="W85" s="33"/>
      <c r="X85" s="33"/>
      <c r="Y85" s="33"/>
      <c r="Z85" s="33"/>
    </row>
    <row r="86" spans="1:26" ht="15.75" customHeight="1">
      <c r="A86" s="33"/>
      <c r="B86" s="32"/>
      <c r="C86" s="269"/>
      <c r="D86" s="259"/>
      <c r="E86" s="259"/>
      <c r="F86" s="259"/>
      <c r="G86" s="259"/>
      <c r="H86" s="259"/>
      <c r="I86" s="259"/>
      <c r="J86" s="259"/>
      <c r="K86" s="259"/>
      <c r="L86" s="259"/>
      <c r="M86" s="259"/>
      <c r="N86" s="259"/>
      <c r="O86" s="259"/>
      <c r="P86" s="342"/>
      <c r="Q86" s="34"/>
      <c r="R86" s="33"/>
      <c r="S86" s="33"/>
      <c r="T86" s="33"/>
      <c r="U86" s="33"/>
      <c r="V86" s="33"/>
      <c r="W86" s="33"/>
      <c r="X86" s="33"/>
      <c r="Y86" s="33"/>
      <c r="Z86" s="33"/>
    </row>
    <row r="87" spans="1:26" ht="15.75" customHeight="1">
      <c r="A87" s="33"/>
      <c r="B87" s="32"/>
      <c r="C87" s="249"/>
      <c r="D87" s="259"/>
      <c r="E87" s="259"/>
      <c r="F87" s="259"/>
      <c r="G87" s="259"/>
      <c r="H87" s="259"/>
      <c r="I87" s="259"/>
      <c r="J87" s="259"/>
      <c r="K87" s="259"/>
      <c r="L87" s="259"/>
      <c r="M87" s="259"/>
      <c r="N87" s="259"/>
      <c r="O87" s="259"/>
      <c r="P87" s="344"/>
      <c r="Q87" s="34"/>
      <c r="R87" s="33"/>
      <c r="S87" s="33"/>
      <c r="T87" s="33"/>
      <c r="U87" s="33"/>
      <c r="V87" s="33"/>
      <c r="W87" s="33"/>
      <c r="X87" s="33"/>
      <c r="Y87" s="33"/>
      <c r="Z87" s="33"/>
    </row>
    <row r="88" spans="1:26" ht="15.75" customHeight="1">
      <c r="A88" s="33"/>
      <c r="B88" s="32"/>
      <c r="C88" s="273" t="str">
        <f>'R1'!B163</f>
        <v>GDP growth %</v>
      </c>
      <c r="D88" s="259">
        <f>'D1'!C163</f>
        <v>1</v>
      </c>
      <c r="E88" s="259">
        <f>'D1'!D163</f>
        <v>1</v>
      </c>
      <c r="F88" s="259">
        <f>'D1'!E163</f>
        <v>1</v>
      </c>
      <c r="G88" s="259">
        <f>'D1'!F163</f>
        <v>1</v>
      </c>
      <c r="H88" s="259">
        <f>'D1'!G163</f>
        <v>1</v>
      </c>
      <c r="I88" s="259">
        <f>'D1'!H163</f>
        <v>1</v>
      </c>
      <c r="J88" s="259">
        <f>'D1'!I163</f>
        <v>1</v>
      </c>
      <c r="K88" s="259">
        <f>'D1'!J163</f>
        <v>1</v>
      </c>
      <c r="L88" s="259">
        <f>'D1'!K163</f>
        <v>1</v>
      </c>
      <c r="M88" s="259">
        <f>'D1'!L163</f>
        <v>1</v>
      </c>
      <c r="N88" s="259">
        <f>'D1'!M163</f>
        <v>1</v>
      </c>
      <c r="O88" s="259">
        <f>'D1'!N163</f>
        <v>1</v>
      </c>
      <c r="P88" s="345"/>
      <c r="Q88" s="34"/>
      <c r="R88" s="33"/>
      <c r="S88" s="33"/>
      <c r="T88" s="33"/>
      <c r="U88" s="33"/>
      <c r="V88" s="33"/>
      <c r="W88" s="33"/>
      <c r="X88" s="33"/>
      <c r="Y88" s="33"/>
      <c r="Z88" s="33"/>
    </row>
    <row r="89" spans="1:26" ht="15.75" customHeight="1">
      <c r="A89" s="33"/>
      <c r="B89" s="32"/>
      <c r="C89" s="357"/>
      <c r="D89" s="353"/>
      <c r="E89" s="353"/>
      <c r="F89" s="353"/>
      <c r="G89" s="353"/>
      <c r="H89" s="353"/>
      <c r="I89" s="353"/>
      <c r="J89" s="353"/>
      <c r="K89" s="353"/>
      <c r="L89" s="353"/>
      <c r="M89" s="353"/>
      <c r="N89" s="353"/>
      <c r="O89" s="353"/>
      <c r="P89" s="355"/>
      <c r="Q89" s="34"/>
      <c r="R89" s="33"/>
      <c r="S89" s="33"/>
      <c r="T89" s="33"/>
      <c r="U89" s="33"/>
      <c r="V89" s="33"/>
      <c r="W89" s="33"/>
      <c r="X89" s="33"/>
      <c r="Y89" s="33"/>
      <c r="Z89" s="33"/>
    </row>
    <row r="90" spans="1:26" ht="15.75" customHeight="1">
      <c r="A90" s="33"/>
      <c r="B90" s="32"/>
      <c r="C90" s="267" t="s">
        <v>166</v>
      </c>
      <c r="D90" s="259" t="s">
        <v>90</v>
      </c>
      <c r="E90" s="259" t="s">
        <v>91</v>
      </c>
      <c r="F90" s="259" t="s">
        <v>92</v>
      </c>
      <c r="G90" s="259" t="s">
        <v>93</v>
      </c>
      <c r="H90" s="259" t="s">
        <v>94</v>
      </c>
      <c r="I90" s="259" t="s">
        <v>95</v>
      </c>
      <c r="J90" s="259" t="s">
        <v>96</v>
      </c>
      <c r="K90" s="259" t="s">
        <v>97</v>
      </c>
      <c r="L90" s="259" t="s">
        <v>98</v>
      </c>
      <c r="M90" s="259" t="s">
        <v>99</v>
      </c>
      <c r="N90" s="259" t="s">
        <v>100</v>
      </c>
      <c r="O90" s="259" t="s">
        <v>101</v>
      </c>
      <c r="P90" s="333" t="s">
        <v>373</v>
      </c>
      <c r="Q90" s="34"/>
      <c r="R90" s="33"/>
      <c r="S90" s="33"/>
      <c r="T90" s="33"/>
      <c r="U90" s="33"/>
      <c r="V90" s="33"/>
      <c r="W90" s="33"/>
      <c r="X90" s="33"/>
      <c r="Y90" s="33"/>
      <c r="Z90" s="33"/>
    </row>
    <row r="91" spans="1:26" ht="15.75" customHeight="1">
      <c r="A91" s="33"/>
      <c r="B91" s="32"/>
      <c r="C91" s="269" t="s">
        <v>167</v>
      </c>
      <c r="D91" s="259"/>
      <c r="E91" s="259"/>
      <c r="F91" s="259"/>
      <c r="G91" s="259"/>
      <c r="H91" s="259"/>
      <c r="I91" s="259"/>
      <c r="J91" s="259"/>
      <c r="K91" s="259"/>
      <c r="L91" s="259"/>
      <c r="M91" s="259"/>
      <c r="N91" s="259"/>
      <c r="O91" s="259"/>
      <c r="P91" s="333"/>
      <c r="Q91" s="34"/>
      <c r="R91" s="33"/>
      <c r="S91" s="33"/>
      <c r="T91" s="33"/>
      <c r="U91" s="33"/>
      <c r="V91" s="33"/>
      <c r="W91" s="33"/>
      <c r="X91" s="33"/>
      <c r="Y91" s="33"/>
      <c r="Z91" s="33"/>
    </row>
    <row r="92" spans="1:26" ht="15.75" customHeight="1">
      <c r="A92" s="33"/>
      <c r="B92" s="32"/>
      <c r="C92" s="256" t="s">
        <v>168</v>
      </c>
      <c r="D92" s="311">
        <f>'D1'!C31</f>
        <v>0</v>
      </c>
      <c r="E92" s="311">
        <f>'D1'!D31</f>
        <v>0</v>
      </c>
      <c r="F92" s="311">
        <f>'D1'!E31</f>
        <v>0</v>
      </c>
      <c r="G92" s="311">
        <f>'D1'!F31</f>
        <v>0</v>
      </c>
      <c r="H92" s="311">
        <f>'D1'!G31</f>
        <v>0</v>
      </c>
      <c r="I92" s="311">
        <f>'D1'!H31</f>
        <v>0</v>
      </c>
      <c r="J92" s="311">
        <f>'D1'!I31</f>
        <v>0</v>
      </c>
      <c r="K92" s="311">
        <f>'D1'!J31</f>
        <v>0</v>
      </c>
      <c r="L92" s="311">
        <f>'D1'!K31</f>
        <v>0</v>
      </c>
      <c r="M92" s="311">
        <f>'D1'!L31</f>
        <v>0</v>
      </c>
      <c r="N92" s="311">
        <f>'D1'!M31</f>
        <v>0</v>
      </c>
      <c r="O92" s="311">
        <f>'D1'!N31</f>
        <v>0</v>
      </c>
      <c r="P92" s="345">
        <f>SUM(D92:O92)</f>
        <v>0</v>
      </c>
      <c r="Q92" s="34"/>
      <c r="R92" s="33"/>
      <c r="S92" s="33"/>
      <c r="T92" s="33"/>
      <c r="U92" s="33"/>
      <c r="V92" s="33"/>
      <c r="W92" s="33"/>
      <c r="X92" s="33"/>
      <c r="Y92" s="33"/>
      <c r="Z92" s="33"/>
    </row>
    <row r="93" spans="1:26" ht="15.75" customHeight="1">
      <c r="A93" s="33"/>
      <c r="B93" s="32"/>
      <c r="C93" s="256" t="s">
        <v>169</v>
      </c>
      <c r="D93" s="311">
        <f>'D1'!C32</f>
        <v>0</v>
      </c>
      <c r="E93" s="311">
        <f>'D1'!D32</f>
        <v>0</v>
      </c>
      <c r="F93" s="311">
        <f>'D1'!E32</f>
        <v>0</v>
      </c>
      <c r="G93" s="311">
        <f>'D1'!F32</f>
        <v>0</v>
      </c>
      <c r="H93" s="311">
        <f>'D1'!G32</f>
        <v>0</v>
      </c>
      <c r="I93" s="311">
        <f>'D1'!H32</f>
        <v>0</v>
      </c>
      <c r="J93" s="311">
        <f>'D1'!I32</f>
        <v>0</v>
      </c>
      <c r="K93" s="311">
        <f>'D1'!J32</f>
        <v>0</v>
      </c>
      <c r="L93" s="311">
        <f>'D1'!K32</f>
        <v>0</v>
      </c>
      <c r="M93" s="311">
        <f>'D1'!L32</f>
        <v>0</v>
      </c>
      <c r="N93" s="311">
        <f>'D1'!M32</f>
        <v>0</v>
      </c>
      <c r="O93" s="311">
        <f>'D1'!N32</f>
        <v>0</v>
      </c>
      <c r="P93" s="345">
        <f t="shared" ref="P93:P102" si="19">SUM(D93:O93)</f>
        <v>0</v>
      </c>
      <c r="Q93" s="34"/>
      <c r="R93" s="33"/>
      <c r="S93" s="33"/>
      <c r="T93" s="33"/>
      <c r="U93" s="33"/>
      <c r="V93" s="33"/>
      <c r="W93" s="33"/>
      <c r="X93" s="33"/>
      <c r="Y93" s="33"/>
      <c r="Z93" s="33"/>
    </row>
    <row r="94" spans="1:26" ht="15.75" customHeight="1">
      <c r="A94" s="33"/>
      <c r="B94" s="32"/>
      <c r="C94" s="269" t="s">
        <v>170</v>
      </c>
      <c r="D94" s="311">
        <f>'D1'!C52</f>
        <v>9.9</v>
      </c>
      <c r="E94" s="311">
        <f>'D1'!D52</f>
        <v>9.8010000000000002</v>
      </c>
      <c r="F94" s="311">
        <f>'D1'!E52</f>
        <v>9.7029899999999998</v>
      </c>
      <c r="G94" s="311">
        <f>'D1'!F52</f>
        <v>9.605960099999999</v>
      </c>
      <c r="H94" s="311">
        <f>'D1'!G52</f>
        <v>9.5099004989999987</v>
      </c>
      <c r="I94" s="311">
        <f>'D1'!H52</f>
        <v>9.414801494009998</v>
      </c>
      <c r="J94" s="311">
        <f>'D1'!I52</f>
        <v>9.3206534790698985</v>
      </c>
      <c r="K94" s="311">
        <f>'D1'!J52</f>
        <v>9.2274469442791993</v>
      </c>
      <c r="L94" s="311">
        <f>'D1'!K52</f>
        <v>9.1351724748364074</v>
      </c>
      <c r="M94" s="311">
        <f>'D1'!L52</f>
        <v>9.0438207500880434</v>
      </c>
      <c r="N94" s="311">
        <f>'D1'!M52</f>
        <v>8.9533825425871623</v>
      </c>
      <c r="O94" s="311">
        <f>'D1'!N52</f>
        <v>8.8638487171612912</v>
      </c>
      <c r="P94" s="345">
        <f t="shared" si="19"/>
        <v>112.47897700103199</v>
      </c>
      <c r="Q94" s="34"/>
      <c r="R94" s="33"/>
      <c r="S94" s="33"/>
      <c r="T94" s="33"/>
      <c r="U94" s="33"/>
      <c r="V94" s="33"/>
      <c r="W94" s="33"/>
      <c r="X94" s="33"/>
      <c r="Y94" s="33"/>
      <c r="Z94" s="33"/>
    </row>
    <row r="95" spans="1:26" ht="15.75" customHeight="1">
      <c r="A95" s="33"/>
      <c r="B95" s="32"/>
      <c r="C95" s="256"/>
      <c r="D95" s="259"/>
      <c r="E95" s="259"/>
      <c r="F95" s="259"/>
      <c r="G95" s="259"/>
      <c r="H95" s="259"/>
      <c r="I95" s="259"/>
      <c r="J95" s="259"/>
      <c r="K95" s="259"/>
      <c r="L95" s="259"/>
      <c r="M95" s="259"/>
      <c r="N95" s="259"/>
      <c r="O95" s="259"/>
      <c r="P95" s="345">
        <f t="shared" si="19"/>
        <v>0</v>
      </c>
      <c r="Q95" s="34"/>
      <c r="R95" s="33"/>
      <c r="S95" s="33"/>
      <c r="T95" s="33"/>
      <c r="U95" s="33"/>
      <c r="V95" s="33"/>
      <c r="W95" s="33"/>
      <c r="X95" s="33"/>
      <c r="Y95" s="33"/>
      <c r="Z95" s="33"/>
    </row>
    <row r="96" spans="1:26" ht="15.75" customHeight="1">
      <c r="A96" s="33"/>
      <c r="B96" s="32"/>
      <c r="C96" s="269" t="s">
        <v>171</v>
      </c>
      <c r="D96" s="259"/>
      <c r="E96" s="259"/>
      <c r="F96" s="259"/>
      <c r="G96" s="259"/>
      <c r="H96" s="259"/>
      <c r="I96" s="259"/>
      <c r="J96" s="259"/>
      <c r="K96" s="259"/>
      <c r="L96" s="259"/>
      <c r="M96" s="259"/>
      <c r="N96" s="259"/>
      <c r="O96" s="259"/>
      <c r="P96" s="345">
        <f t="shared" si="19"/>
        <v>0</v>
      </c>
      <c r="Q96" s="34"/>
      <c r="R96" s="33"/>
      <c r="S96" s="33"/>
      <c r="T96" s="33"/>
      <c r="U96" s="33"/>
      <c r="V96" s="33"/>
      <c r="W96" s="33"/>
      <c r="X96" s="33"/>
      <c r="Y96" s="33"/>
      <c r="Z96" s="33"/>
    </row>
    <row r="97" spans="1:26" ht="15.75" customHeight="1">
      <c r="A97" s="33"/>
      <c r="B97" s="32"/>
      <c r="C97" s="272" t="str">
        <f>'R1'!B51</f>
        <v>Hiring and dismissal cost</v>
      </c>
      <c r="D97" s="259">
        <f>'D1'!C51</f>
        <v>0</v>
      </c>
      <c r="E97" s="259">
        <f>'D1'!D51</f>
        <v>0</v>
      </c>
      <c r="F97" s="259">
        <f>'D1'!E51</f>
        <v>0</v>
      </c>
      <c r="G97" s="259">
        <f>'D1'!F51</f>
        <v>0</v>
      </c>
      <c r="H97" s="259">
        <f>'D1'!G51</f>
        <v>0</v>
      </c>
      <c r="I97" s="259">
        <f>'D1'!H51</f>
        <v>0</v>
      </c>
      <c r="J97" s="259">
        <f>'D1'!I51</f>
        <v>0</v>
      </c>
      <c r="K97" s="259">
        <f>'D1'!J51</f>
        <v>0</v>
      </c>
      <c r="L97" s="259">
        <f>'D1'!K51</f>
        <v>0</v>
      </c>
      <c r="M97" s="259">
        <f>'D1'!L51</f>
        <v>0</v>
      </c>
      <c r="N97" s="259">
        <f>'D1'!M51</f>
        <v>0</v>
      </c>
      <c r="O97" s="259">
        <f>'D1'!N51</f>
        <v>0</v>
      </c>
      <c r="P97" s="345">
        <f t="shared" si="19"/>
        <v>0</v>
      </c>
      <c r="Q97" s="34"/>
      <c r="R97" s="33"/>
      <c r="S97" s="33"/>
      <c r="T97" s="33"/>
      <c r="U97" s="33"/>
      <c r="V97" s="33"/>
      <c r="W97" s="33"/>
      <c r="X97" s="33"/>
      <c r="Y97" s="33"/>
      <c r="Z97" s="33"/>
    </row>
    <row r="98" spans="1:26" ht="15.75" customHeight="1">
      <c r="A98" s="33"/>
      <c r="B98" s="32"/>
      <c r="C98" s="272" t="str">
        <f>'R1'!B53</f>
        <v>Worker wages</v>
      </c>
      <c r="D98" s="259">
        <f>'D1'!C53</f>
        <v>4950</v>
      </c>
      <c r="E98" s="259">
        <f>'D1'!D53</f>
        <v>4900.5</v>
      </c>
      <c r="F98" s="259">
        <f>'D1'!E53</f>
        <v>4851.4949999999999</v>
      </c>
      <c r="G98" s="259">
        <f>'D1'!F53</f>
        <v>4802.9800499999992</v>
      </c>
      <c r="H98" s="259">
        <f>'D1'!G53</f>
        <v>4754.9502494999997</v>
      </c>
      <c r="I98" s="259">
        <f>'D1'!H53</f>
        <v>4707.4007470049992</v>
      </c>
      <c r="J98" s="259">
        <f>'D1'!I53</f>
        <v>4660.3267395349494</v>
      </c>
      <c r="K98" s="259">
        <f>'D1'!J53</f>
        <v>4613.7234721395998</v>
      </c>
      <c r="L98" s="259">
        <f>'D1'!K53</f>
        <v>4567.5862374182034</v>
      </c>
      <c r="M98" s="259">
        <f>'D1'!L53</f>
        <v>4521.9103750440217</v>
      </c>
      <c r="N98" s="259">
        <f>'D1'!M53</f>
        <v>4476.6912712935809</v>
      </c>
      <c r="O98" s="259">
        <f>'D1'!N53</f>
        <v>4431.9243585806453</v>
      </c>
      <c r="P98" s="345">
        <f t="shared" si="19"/>
        <v>56239.488500515996</v>
      </c>
      <c r="Q98" s="34"/>
      <c r="R98" s="33"/>
      <c r="S98" s="33"/>
      <c r="T98" s="33"/>
      <c r="U98" s="33"/>
      <c r="V98" s="33"/>
      <c r="W98" s="33"/>
      <c r="X98" s="33"/>
      <c r="Y98" s="33"/>
      <c r="Z98" s="33"/>
    </row>
    <row r="99" spans="1:26" ht="15.75" customHeight="1">
      <c r="A99" s="33"/>
      <c r="B99" s="32"/>
      <c r="C99" s="272" t="str">
        <f>'R1'!B54</f>
        <v>Sales and administrative wages</v>
      </c>
      <c r="D99" s="259">
        <f>'D1'!C54</f>
        <v>990</v>
      </c>
      <c r="E99" s="259">
        <f>'D1'!D54</f>
        <v>980.1</v>
      </c>
      <c r="F99" s="259">
        <f>'D1'!E54</f>
        <v>970.29899999999998</v>
      </c>
      <c r="G99" s="259">
        <f>'D1'!F54</f>
        <v>960.59600999999986</v>
      </c>
      <c r="H99" s="259">
        <f>'D1'!G54</f>
        <v>950.99004990000003</v>
      </c>
      <c r="I99" s="259">
        <f>'D1'!H54</f>
        <v>941.48014940099984</v>
      </c>
      <c r="J99" s="259">
        <f>'D1'!I54</f>
        <v>932.06534790698993</v>
      </c>
      <c r="K99" s="259">
        <f>'D1'!J54</f>
        <v>922.74469442791997</v>
      </c>
      <c r="L99" s="259">
        <f>'D1'!K54</f>
        <v>913.51724748364074</v>
      </c>
      <c r="M99" s="259">
        <f>'D1'!L54</f>
        <v>904.38207500880435</v>
      </c>
      <c r="N99" s="259">
        <f>'D1'!M54</f>
        <v>895.33825425871623</v>
      </c>
      <c r="O99" s="259">
        <f>'D1'!N54</f>
        <v>886.38487171612906</v>
      </c>
      <c r="P99" s="345">
        <f t="shared" si="19"/>
        <v>11247.897700103202</v>
      </c>
      <c r="Q99" s="34"/>
      <c r="R99" s="33"/>
      <c r="S99" s="33"/>
      <c r="T99" s="33"/>
      <c r="U99" s="33"/>
      <c r="V99" s="33"/>
      <c r="W99" s="33"/>
      <c r="X99" s="33"/>
      <c r="Y99" s="33"/>
      <c r="Z99" s="33"/>
    </row>
    <row r="100" spans="1:26" ht="15.75" customHeight="1">
      <c r="A100" s="33"/>
      <c r="B100" s="32"/>
      <c r="C100" s="256"/>
      <c r="D100" s="259"/>
      <c r="E100" s="259"/>
      <c r="F100" s="259"/>
      <c r="G100" s="259"/>
      <c r="H100" s="259"/>
      <c r="I100" s="259"/>
      <c r="J100" s="259"/>
      <c r="K100" s="259"/>
      <c r="L100" s="259"/>
      <c r="M100" s="259"/>
      <c r="N100" s="259"/>
      <c r="O100" s="259"/>
      <c r="P100" s="345">
        <f t="shared" si="19"/>
        <v>0</v>
      </c>
      <c r="Q100" s="34"/>
      <c r="R100" s="33"/>
      <c r="S100" s="33"/>
      <c r="T100" s="33"/>
      <c r="U100" s="33"/>
      <c r="V100" s="33"/>
      <c r="W100" s="33"/>
      <c r="X100" s="33"/>
      <c r="Y100" s="33"/>
      <c r="Z100" s="33"/>
    </row>
    <row r="101" spans="1:26" ht="15.75" customHeight="1">
      <c r="A101" s="33"/>
      <c r="B101" s="32"/>
      <c r="C101" s="269" t="s">
        <v>175</v>
      </c>
      <c r="D101" s="259"/>
      <c r="E101" s="259"/>
      <c r="F101" s="259"/>
      <c r="G101" s="259"/>
      <c r="H101" s="259"/>
      <c r="I101" s="259"/>
      <c r="J101" s="259"/>
      <c r="K101" s="259"/>
      <c r="L101" s="259"/>
      <c r="M101" s="259"/>
      <c r="N101" s="259"/>
      <c r="O101" s="259"/>
      <c r="P101" s="345">
        <f t="shared" si="19"/>
        <v>0</v>
      </c>
      <c r="Q101" s="34"/>
      <c r="R101" s="33"/>
      <c r="S101" s="33"/>
      <c r="T101" s="33"/>
      <c r="U101" s="33"/>
      <c r="V101" s="33"/>
      <c r="W101" s="33"/>
      <c r="X101" s="33"/>
      <c r="Y101" s="33"/>
      <c r="Z101" s="33"/>
    </row>
    <row r="102" spans="1:26" ht="15.75" customHeight="1">
      <c r="A102" s="33"/>
      <c r="B102" s="32"/>
      <c r="C102" s="256" t="str">
        <f>'R1'!B36</f>
        <v>Training expense $</v>
      </c>
      <c r="D102" s="259">
        <f>'D1'!C36</f>
        <v>0</v>
      </c>
      <c r="E102" s="259">
        <f>'D1'!D36</f>
        <v>0</v>
      </c>
      <c r="F102" s="259">
        <f>'D1'!E36</f>
        <v>0</v>
      </c>
      <c r="G102" s="259">
        <f>'D1'!F36</f>
        <v>0</v>
      </c>
      <c r="H102" s="259">
        <f>'D1'!G36</f>
        <v>0</v>
      </c>
      <c r="I102" s="259">
        <f>'D1'!H36</f>
        <v>0</v>
      </c>
      <c r="J102" s="259">
        <f>'D1'!I36</f>
        <v>0</v>
      </c>
      <c r="K102" s="259">
        <f>'D1'!J36</f>
        <v>0</v>
      </c>
      <c r="L102" s="259">
        <f>'D1'!K36</f>
        <v>0</v>
      </c>
      <c r="M102" s="259">
        <f>'D1'!L36</f>
        <v>0</v>
      </c>
      <c r="N102" s="259">
        <f>'D1'!M36</f>
        <v>0</v>
      </c>
      <c r="O102" s="259">
        <f>'D1'!N36</f>
        <v>0</v>
      </c>
      <c r="P102" s="345">
        <f t="shared" si="19"/>
        <v>0</v>
      </c>
      <c r="Q102" s="34"/>
      <c r="R102" s="33"/>
      <c r="S102" s="33"/>
      <c r="T102" s="33"/>
      <c r="U102" s="33"/>
      <c r="V102" s="33"/>
      <c r="W102" s="33"/>
      <c r="X102" s="33"/>
      <c r="Y102" s="33"/>
      <c r="Z102" s="33"/>
    </row>
    <row r="103" spans="1:26" ht="15.75" customHeight="1">
      <c r="A103" s="33"/>
      <c r="B103" s="32"/>
      <c r="C103" s="256" t="str">
        <f>'R1'!B158</f>
        <v>Max. productivity in hourly production per worker</v>
      </c>
      <c r="D103" s="259">
        <f>'D1'!C158</f>
        <v>9.9</v>
      </c>
      <c r="E103" s="259">
        <f>'D1'!D158</f>
        <v>9.8010000000000002</v>
      </c>
      <c r="F103" s="259">
        <f>'D1'!E158</f>
        <v>9.7029899999999998</v>
      </c>
      <c r="G103" s="259">
        <f>'D1'!F158</f>
        <v>9.605960099999999</v>
      </c>
      <c r="H103" s="259">
        <f>'D1'!G158</f>
        <v>9.5099004989999987</v>
      </c>
      <c r="I103" s="259">
        <f>'D1'!H158</f>
        <v>9.414801494009998</v>
      </c>
      <c r="J103" s="259">
        <f>'D1'!I158</f>
        <v>9.3206534790698985</v>
      </c>
      <c r="K103" s="259">
        <f>'D1'!J158</f>
        <v>9.2274469442791993</v>
      </c>
      <c r="L103" s="259">
        <f>'D1'!K158</f>
        <v>9.1351724748364074</v>
      </c>
      <c r="M103" s="259">
        <f>'D1'!L158</f>
        <v>9.0438207500880434</v>
      </c>
      <c r="N103" s="259">
        <f>'D1'!M158</f>
        <v>8.9533825425871623</v>
      </c>
      <c r="O103" s="259">
        <f>'D1'!N158</f>
        <v>8.8638487171612912</v>
      </c>
      <c r="P103" s="345">
        <f t="shared" ref="P103:P104" si="20">AVERAGE(D103:O103)</f>
        <v>9.3732480834193321</v>
      </c>
      <c r="Q103" s="34"/>
      <c r="R103" s="33"/>
      <c r="S103" s="33"/>
      <c r="T103" s="33"/>
      <c r="U103" s="33"/>
      <c r="V103" s="33"/>
      <c r="W103" s="33"/>
      <c r="X103" s="33"/>
      <c r="Y103" s="33"/>
      <c r="Z103" s="33"/>
    </row>
    <row r="104" spans="1:26" ht="15.75" customHeight="1">
      <c r="A104" s="33"/>
      <c r="B104" s="32"/>
      <c r="C104" s="269" t="str">
        <f>'R1'!B161</f>
        <v>Capacity utilization %</v>
      </c>
      <c r="D104" s="315">
        <f>MIN(100,'D1'!C161)</f>
        <v>29.335915683682</v>
      </c>
      <c r="E104" s="315">
        <f>MIN(100,'D1'!D161)</f>
        <v>6.568082474878886</v>
      </c>
      <c r="F104" s="315">
        <f>MIN(100,'D1'!E161)</f>
        <v>29.523445708899008</v>
      </c>
      <c r="G104" s="315">
        <f>MIN(100,'D1'!F161)</f>
        <v>29.45554992823492</v>
      </c>
      <c r="H104" s="315">
        <f>MIN(100,'D1'!G161)</f>
        <v>12.818867638488667</v>
      </c>
      <c r="I104" s="315">
        <f>MIN(100,'D1'!H161)</f>
        <v>30.138807123215095</v>
      </c>
      <c r="J104" s="315">
        <f>MIN(100,'D1'!I161)</f>
        <v>28.382459512008985</v>
      </c>
      <c r="K104" s="315">
        <f>MIN(100,'D1'!J161)</f>
        <v>20.212859922874198</v>
      </c>
      <c r="L104" s="315">
        <f>MIN(100,'D1'!K161)</f>
        <v>18.956484087013802</v>
      </c>
      <c r="M104" s="315">
        <f>MIN(100,'D1'!L161)</f>
        <v>31.255738934537035</v>
      </c>
      <c r="N104" s="315">
        <f>MIN(100,'D1'!M161)</f>
        <v>47.573629931468325</v>
      </c>
      <c r="O104" s="315">
        <f>MIN(100,'D1'!N161)</f>
        <v>54.280648590011985</v>
      </c>
      <c r="P104" s="345">
        <f t="shared" si="20"/>
        <v>28.208540794609405</v>
      </c>
      <c r="Q104" s="34"/>
      <c r="R104" s="33"/>
      <c r="S104" s="33"/>
      <c r="T104" s="33"/>
      <c r="U104" s="33"/>
      <c r="V104" s="33"/>
      <c r="W104" s="33"/>
      <c r="X104" s="33"/>
      <c r="Y104" s="33"/>
      <c r="Z104" s="33"/>
    </row>
    <row r="105" spans="1:26" ht="15.75" customHeight="1">
      <c r="A105" s="33"/>
      <c r="B105" s="32"/>
      <c r="C105" s="249"/>
      <c r="D105" s="259"/>
      <c r="E105" s="259"/>
      <c r="F105" s="259"/>
      <c r="G105" s="259"/>
      <c r="H105" s="259"/>
      <c r="I105" s="259"/>
      <c r="J105" s="259"/>
      <c r="K105" s="259"/>
      <c r="L105" s="259"/>
      <c r="M105" s="259"/>
      <c r="N105" s="259"/>
      <c r="O105" s="259"/>
      <c r="P105" s="344"/>
      <c r="Q105" s="34"/>
      <c r="R105" s="33"/>
      <c r="S105" s="33"/>
      <c r="T105" s="33"/>
      <c r="U105" s="33"/>
      <c r="V105" s="33"/>
      <c r="W105" s="33"/>
      <c r="X105" s="33"/>
      <c r="Y105" s="33"/>
      <c r="Z105" s="33"/>
    </row>
    <row r="106" spans="1:26" ht="15.75" customHeight="1">
      <c r="A106" s="33"/>
      <c r="B106" s="32"/>
      <c r="C106" s="425" t="s">
        <v>176</v>
      </c>
      <c r="D106" s="311">
        <f>'D1'!C97</f>
        <v>3642.5</v>
      </c>
      <c r="E106" s="311">
        <f>'D1'!D97</f>
        <v>5214.875</v>
      </c>
      <c r="F106" s="311">
        <f>'D1'!E97</f>
        <v>5187.1262500000012</v>
      </c>
      <c r="G106" s="311">
        <f>'D1'!F97</f>
        <v>5159.2549874999977</v>
      </c>
      <c r="H106" s="311">
        <f>'D1'!G97</f>
        <v>5131.2624376250014</v>
      </c>
      <c r="I106" s="311">
        <f>'D1'!H97</f>
        <v>5103.1498132487477</v>
      </c>
      <c r="J106" s="311">
        <f>'D1'!I97</f>
        <v>694.91831511626447</v>
      </c>
      <c r="K106" s="311">
        <f>'D1'!J97</f>
        <v>266.56913196510106</v>
      </c>
      <c r="L106" s="311">
        <f>'D1'!K97</f>
        <v>238.10344064544915</v>
      </c>
      <c r="M106" s="311">
        <f>'D1'!L97</f>
        <v>209.52240623899652</v>
      </c>
      <c r="N106" s="311">
        <f>'D1'!M97</f>
        <v>180.82718217660332</v>
      </c>
      <c r="O106" s="311">
        <f>'D1'!N97</f>
        <v>152.01891035483968</v>
      </c>
      <c r="P106" s="345">
        <f t="shared" ref="P106" si="21">AVERAGE(D106:O106)</f>
        <v>2598.3439895725837</v>
      </c>
      <c r="Q106" s="34"/>
      <c r="R106" s="33"/>
      <c r="S106" s="33"/>
      <c r="T106" s="33"/>
      <c r="U106" s="33"/>
      <c r="V106" s="33"/>
      <c r="W106" s="33"/>
      <c r="X106" s="33"/>
      <c r="Y106" s="33"/>
      <c r="Z106" s="33"/>
    </row>
    <row r="107" spans="1:26" ht="18.75" customHeight="1">
      <c r="A107" s="33"/>
      <c r="B107" s="32"/>
      <c r="C107" s="267"/>
      <c r="D107" s="311"/>
      <c r="E107" s="311"/>
      <c r="F107" s="311"/>
      <c r="G107" s="311"/>
      <c r="H107" s="311"/>
      <c r="I107" s="311"/>
      <c r="J107" s="311"/>
      <c r="K107" s="311"/>
      <c r="L107" s="311"/>
      <c r="M107" s="311"/>
      <c r="N107" s="311"/>
      <c r="O107" s="311"/>
      <c r="P107" s="344"/>
      <c r="Q107" s="34"/>
      <c r="R107" s="33"/>
      <c r="S107" s="33"/>
      <c r="T107" s="33"/>
      <c r="U107" s="33"/>
      <c r="V107" s="33"/>
      <c r="W107" s="33"/>
      <c r="X107" s="33"/>
      <c r="Y107" s="33"/>
      <c r="Z107" s="33"/>
    </row>
    <row r="108" spans="1:26" ht="20.25" customHeight="1">
      <c r="A108" s="33"/>
      <c r="B108" s="32"/>
      <c r="C108" s="267" t="s">
        <v>177</v>
      </c>
      <c r="D108" s="311" t="s">
        <v>90</v>
      </c>
      <c r="E108" s="311" t="s">
        <v>91</v>
      </c>
      <c r="F108" s="311" t="s">
        <v>92</v>
      </c>
      <c r="G108" s="311" t="s">
        <v>93</v>
      </c>
      <c r="H108" s="311" t="s">
        <v>94</v>
      </c>
      <c r="I108" s="311" t="s">
        <v>95</v>
      </c>
      <c r="J108" s="311" t="s">
        <v>96</v>
      </c>
      <c r="K108" s="311" t="s">
        <v>97</v>
      </c>
      <c r="L108" s="311" t="s">
        <v>98</v>
      </c>
      <c r="M108" s="311" t="s">
        <v>99</v>
      </c>
      <c r="N108" s="311" t="s">
        <v>100</v>
      </c>
      <c r="O108" s="311" t="s">
        <v>101</v>
      </c>
      <c r="P108" s="333" t="s">
        <v>373</v>
      </c>
      <c r="Q108" s="34"/>
      <c r="R108" s="33"/>
      <c r="S108" s="33"/>
      <c r="T108" s="33"/>
      <c r="U108" s="33"/>
      <c r="V108" s="33"/>
      <c r="W108" s="33"/>
      <c r="X108" s="33"/>
      <c r="Y108" s="33"/>
      <c r="Z108" s="33"/>
    </row>
    <row r="109" spans="1:26" ht="15.75" customHeight="1">
      <c r="A109" s="33"/>
      <c r="B109" s="32"/>
      <c r="C109" s="269" t="s">
        <v>178</v>
      </c>
      <c r="D109" s="311"/>
      <c r="E109" s="311"/>
      <c r="F109" s="311"/>
      <c r="G109" s="311"/>
      <c r="H109" s="311"/>
      <c r="I109" s="311"/>
      <c r="J109" s="311"/>
      <c r="K109" s="311"/>
      <c r="L109" s="311"/>
      <c r="M109" s="311"/>
      <c r="N109" s="311"/>
      <c r="O109" s="311"/>
      <c r="P109" s="342"/>
      <c r="Q109" s="34"/>
      <c r="R109" s="33"/>
      <c r="S109" s="33"/>
      <c r="T109" s="33"/>
      <c r="U109" s="33"/>
      <c r="V109" s="33"/>
      <c r="W109" s="33"/>
      <c r="X109" s="33"/>
      <c r="Y109" s="33"/>
      <c r="Z109" s="33"/>
    </row>
    <row r="110" spans="1:26" ht="15.75" customHeight="1">
      <c r="A110" s="33"/>
      <c r="B110" s="32"/>
      <c r="C110" s="256" t="str">
        <f>'R1'!B106</f>
        <v>Carbon footprint metric tons of CO2</v>
      </c>
      <c r="D110" s="311">
        <f>'D1'!C106</f>
        <v>50</v>
      </c>
      <c r="E110" s="311">
        <f>'D1'!D106</f>
        <v>50</v>
      </c>
      <c r="F110" s="311">
        <f>'D1'!E106</f>
        <v>50</v>
      </c>
      <c r="G110" s="311">
        <f>'D1'!F106</f>
        <v>50</v>
      </c>
      <c r="H110" s="311">
        <f>'D1'!G106</f>
        <v>50</v>
      </c>
      <c r="I110" s="311">
        <f>'D1'!H106</f>
        <v>50</v>
      </c>
      <c r="J110" s="311">
        <f>'D1'!I106</f>
        <v>40</v>
      </c>
      <c r="K110" s="311">
        <f>'D1'!J106</f>
        <v>40</v>
      </c>
      <c r="L110" s="311">
        <f>'D1'!K106</f>
        <v>40</v>
      </c>
      <c r="M110" s="311">
        <f>'D1'!L106</f>
        <v>40</v>
      </c>
      <c r="N110" s="311">
        <f>'D1'!M106</f>
        <v>40</v>
      </c>
      <c r="O110" s="311">
        <f>'D1'!N106</f>
        <v>40</v>
      </c>
      <c r="P110" s="345">
        <f>SUM(D110:O110)</f>
        <v>540</v>
      </c>
      <c r="Q110" s="34"/>
      <c r="R110" s="33"/>
      <c r="S110" s="33"/>
      <c r="T110" s="33"/>
      <c r="U110" s="33"/>
      <c r="V110" s="33"/>
      <c r="W110" s="33"/>
      <c r="X110" s="33"/>
      <c r="Y110" s="33"/>
      <c r="Z110" s="33"/>
    </row>
    <row r="111" spans="1:26" ht="15.75" customHeight="1">
      <c r="A111" s="33"/>
      <c r="B111" s="32"/>
      <c r="C111" s="256" t="str">
        <f>'R1'!B108</f>
        <v>Average physical inventory</v>
      </c>
      <c r="D111" s="311">
        <f>'D1'!C108</f>
        <v>10000</v>
      </c>
      <c r="E111" s="311">
        <f>'D1'!D108</f>
        <v>8000</v>
      </c>
      <c r="F111" s="311">
        <f>'D1'!E108</f>
        <v>6000</v>
      </c>
      <c r="G111" s="311">
        <f>'D1'!F108</f>
        <v>6000</v>
      </c>
      <c r="H111" s="311">
        <f>'D1'!G108</f>
        <v>6000</v>
      </c>
      <c r="I111" s="311">
        <f>'D1'!H108</f>
        <v>6000</v>
      </c>
      <c r="J111" s="311">
        <f>'D1'!I108</f>
        <v>6000</v>
      </c>
      <c r="K111" s="311">
        <f>'D1'!J108</f>
        <v>6500</v>
      </c>
      <c r="L111" s="311">
        <f>'D1'!K108</f>
        <v>7000</v>
      </c>
      <c r="M111" s="311">
        <f>'D1'!L108</f>
        <v>7000</v>
      </c>
      <c r="N111" s="311">
        <f>'D1'!M108</f>
        <v>7000</v>
      </c>
      <c r="O111" s="311">
        <f>'D1'!N108</f>
        <v>7000</v>
      </c>
      <c r="P111" s="345">
        <f t="shared" ref="P111:P112" si="22">AVERAGE(D111:O111)</f>
        <v>6875</v>
      </c>
      <c r="Q111" s="34"/>
      <c r="R111" s="33"/>
      <c r="S111" s="33"/>
      <c r="T111" s="33"/>
      <c r="U111" s="33"/>
      <c r="V111" s="33"/>
      <c r="W111" s="33"/>
      <c r="X111" s="33"/>
      <c r="Y111" s="33"/>
      <c r="Z111" s="33"/>
    </row>
    <row r="112" spans="1:26" ht="15.75" customHeight="1">
      <c r="A112" s="33"/>
      <c r="B112" s="32"/>
      <c r="C112" s="269" t="str">
        <f>'R1'!B153</f>
        <v>Environmental index</v>
      </c>
      <c r="D112" s="259">
        <f>'D1'!C153</f>
        <v>101.2</v>
      </c>
      <c r="E112" s="259">
        <f>'D1'!D153</f>
        <v>101.2</v>
      </c>
      <c r="F112" s="259">
        <f>'D1'!E153</f>
        <v>101.2</v>
      </c>
      <c r="G112" s="259">
        <f>'D1'!F153</f>
        <v>101.2</v>
      </c>
      <c r="H112" s="259">
        <f>'D1'!G153</f>
        <v>101.2</v>
      </c>
      <c r="I112" s="259">
        <f>'D1'!H153</f>
        <v>101.2</v>
      </c>
      <c r="J112" s="259">
        <f>'D1'!I153</f>
        <v>101.5</v>
      </c>
      <c r="K112" s="259">
        <f>'D1'!J153</f>
        <v>101.5</v>
      </c>
      <c r="L112" s="259">
        <f>'D1'!K153</f>
        <v>101.5</v>
      </c>
      <c r="M112" s="259">
        <f>'D1'!L153</f>
        <v>101.5</v>
      </c>
      <c r="N112" s="259">
        <f>'D1'!M153</f>
        <v>101.5</v>
      </c>
      <c r="O112" s="259">
        <f>'D1'!N153</f>
        <v>101.5</v>
      </c>
      <c r="P112" s="345">
        <f t="shared" si="22"/>
        <v>101.35000000000001</v>
      </c>
      <c r="Q112" s="34"/>
      <c r="R112" s="33"/>
      <c r="S112" s="33"/>
      <c r="T112" s="33"/>
      <c r="U112" s="33"/>
      <c r="V112" s="33"/>
      <c r="W112" s="33"/>
      <c r="X112" s="33"/>
      <c r="Y112" s="33"/>
      <c r="Z112" s="33"/>
    </row>
    <row r="113" spans="1:26" ht="15.75" customHeight="1">
      <c r="A113" s="33"/>
      <c r="B113" s="32"/>
      <c r="C113" s="267"/>
      <c r="D113" s="259"/>
      <c r="E113" s="259"/>
      <c r="F113" s="259"/>
      <c r="G113" s="259"/>
      <c r="H113" s="259"/>
      <c r="I113" s="259"/>
      <c r="J113" s="259"/>
      <c r="K113" s="259"/>
      <c r="L113" s="259"/>
      <c r="M113" s="259"/>
      <c r="N113" s="259"/>
      <c r="O113" s="259"/>
      <c r="P113" s="344"/>
      <c r="Q113" s="34"/>
      <c r="R113" s="33"/>
      <c r="S113" s="33"/>
      <c r="T113" s="33"/>
      <c r="U113" s="33"/>
      <c r="V113" s="33"/>
      <c r="W113" s="33"/>
      <c r="X113" s="33"/>
      <c r="Y113" s="33"/>
      <c r="Z113" s="33"/>
    </row>
    <row r="114" spans="1:26" ht="15.75" customHeight="1">
      <c r="A114" s="33"/>
      <c r="B114" s="32"/>
      <c r="C114" s="422" t="s">
        <v>182</v>
      </c>
      <c r="D114" s="259" t="s">
        <v>90</v>
      </c>
      <c r="E114" s="259" t="s">
        <v>91</v>
      </c>
      <c r="F114" s="259" t="s">
        <v>92</v>
      </c>
      <c r="G114" s="259" t="s">
        <v>93</v>
      </c>
      <c r="H114" s="259" t="s">
        <v>94</v>
      </c>
      <c r="I114" s="259" t="s">
        <v>95</v>
      </c>
      <c r="J114" s="259" t="s">
        <v>96</v>
      </c>
      <c r="K114" s="259" t="s">
        <v>97</v>
      </c>
      <c r="L114" s="259" t="s">
        <v>98</v>
      </c>
      <c r="M114" s="259" t="s">
        <v>99</v>
      </c>
      <c r="N114" s="259" t="s">
        <v>100</v>
      </c>
      <c r="O114" s="259" t="s">
        <v>101</v>
      </c>
      <c r="P114" s="333" t="s">
        <v>373</v>
      </c>
      <c r="Q114" s="34"/>
      <c r="R114" s="33"/>
      <c r="S114" s="33"/>
      <c r="T114" s="33"/>
      <c r="U114" s="33"/>
      <c r="V114" s="33"/>
      <c r="W114" s="33"/>
      <c r="X114" s="33"/>
      <c r="Y114" s="33"/>
      <c r="Z114" s="33"/>
    </row>
    <row r="115" spans="1:26" ht="15.75" customHeight="1">
      <c r="A115" s="33"/>
      <c r="B115" s="32"/>
      <c r="C115" s="426" t="str">
        <f>'W1'!B59</f>
        <v>Backordering costs and shortage penalties</v>
      </c>
      <c r="D115" s="311">
        <f>'D1'!C59</f>
        <v>0</v>
      </c>
      <c r="E115" s="311">
        <f>'D1'!D59</f>
        <v>0</v>
      </c>
      <c r="F115" s="311">
        <f>'D1'!E59</f>
        <v>0</v>
      </c>
      <c r="G115" s="311">
        <f>'D1'!F59</f>
        <v>0</v>
      </c>
      <c r="H115" s="311">
        <f>'D1'!G59</f>
        <v>0</v>
      </c>
      <c r="I115" s="311">
        <f>'D1'!H59</f>
        <v>0</v>
      </c>
      <c r="J115" s="311">
        <f>'D1'!I59</f>
        <v>0</v>
      </c>
      <c r="K115" s="311">
        <f>'D1'!J59</f>
        <v>0</v>
      </c>
      <c r="L115" s="311">
        <f>'D1'!K59</f>
        <v>0</v>
      </c>
      <c r="M115" s="311">
        <f>'D1'!L59</f>
        <v>0</v>
      </c>
      <c r="N115" s="311">
        <f>'D1'!M59</f>
        <v>0</v>
      </c>
      <c r="O115" s="311">
        <f>'D1'!N59</f>
        <v>0</v>
      </c>
      <c r="P115" s="345">
        <f t="shared" ref="P115:P117" si="23">SUM(D115:O115)</f>
        <v>0</v>
      </c>
      <c r="Q115" s="34"/>
      <c r="R115" s="33"/>
      <c r="S115" s="33"/>
      <c r="T115" s="33"/>
      <c r="U115" s="33"/>
      <c r="V115" s="33"/>
      <c r="W115" s="33"/>
      <c r="X115" s="33"/>
      <c r="Y115" s="33"/>
      <c r="Z115" s="33"/>
    </row>
    <row r="116" spans="1:26" ht="15.75" customHeight="1">
      <c r="A116" s="33"/>
      <c r="B116" s="32"/>
      <c r="C116" s="256" t="s">
        <v>184</v>
      </c>
      <c r="D116" s="311">
        <f>'D1'!C60</f>
        <v>22000</v>
      </c>
      <c r="E116" s="311">
        <f>'D1'!D60</f>
        <v>14000</v>
      </c>
      <c r="F116" s="311">
        <f>'D1'!E60</f>
        <v>14000</v>
      </c>
      <c r="G116" s="311">
        <f>'D1'!F60</f>
        <v>14000</v>
      </c>
      <c r="H116" s="311">
        <f>'D1'!G60</f>
        <v>14000</v>
      </c>
      <c r="I116" s="311">
        <f>'D1'!H60</f>
        <v>14000</v>
      </c>
      <c r="J116" s="311">
        <f>'D1'!I60</f>
        <v>14000</v>
      </c>
      <c r="K116" s="311">
        <f>'D1'!J60</f>
        <v>16000</v>
      </c>
      <c r="L116" s="311">
        <f>'D1'!K60</f>
        <v>16000</v>
      </c>
      <c r="M116" s="311">
        <f>'D1'!L60</f>
        <v>16000</v>
      </c>
      <c r="N116" s="311">
        <f>'D1'!M60</f>
        <v>16000</v>
      </c>
      <c r="O116" s="311">
        <f>'D1'!N60</f>
        <v>16000</v>
      </c>
      <c r="P116" s="345">
        <f t="shared" si="23"/>
        <v>186000</v>
      </c>
      <c r="Q116" s="34"/>
      <c r="R116" s="33"/>
      <c r="S116" s="33"/>
      <c r="T116" s="33"/>
      <c r="U116" s="33"/>
      <c r="V116" s="33"/>
      <c r="W116" s="33"/>
      <c r="X116" s="33"/>
      <c r="Y116" s="33"/>
      <c r="Z116" s="33"/>
    </row>
    <row r="117" spans="1:26" ht="15.75" customHeight="1">
      <c r="A117" s="33"/>
      <c r="B117" s="32"/>
      <c r="C117" s="256" t="str">
        <f>'R1'!B77</f>
        <v>Freight cost (fixed plus variable)</v>
      </c>
      <c r="D117" s="311">
        <f>'D1'!C77</f>
        <v>19000</v>
      </c>
      <c r="E117" s="311">
        <f>'D1'!D77</f>
        <v>19000</v>
      </c>
      <c r="F117" s="311">
        <f>'D1'!E77</f>
        <v>19000</v>
      </c>
      <c r="G117" s="311">
        <f>'D1'!F77</f>
        <v>19000</v>
      </c>
      <c r="H117" s="311">
        <f>'D1'!G77</f>
        <v>19000</v>
      </c>
      <c r="I117" s="311">
        <f>'D1'!H77</f>
        <v>19000</v>
      </c>
      <c r="J117" s="311">
        <f>'D1'!I77</f>
        <v>18000</v>
      </c>
      <c r="K117" s="311">
        <f>'D1'!J77</f>
        <v>18000</v>
      </c>
      <c r="L117" s="311">
        <f>'D1'!K77</f>
        <v>18000</v>
      </c>
      <c r="M117" s="311">
        <f>'D1'!L77</f>
        <v>18000</v>
      </c>
      <c r="N117" s="311">
        <f>'D1'!M77</f>
        <v>18000</v>
      </c>
      <c r="O117" s="311">
        <f>'D1'!N77</f>
        <v>18000</v>
      </c>
      <c r="P117" s="345">
        <f t="shared" si="23"/>
        <v>222000</v>
      </c>
      <c r="Q117" s="34"/>
      <c r="R117" s="33"/>
      <c r="S117" s="33"/>
      <c r="T117" s="33"/>
      <c r="U117" s="33"/>
      <c r="V117" s="33"/>
      <c r="W117" s="33"/>
      <c r="X117" s="33"/>
      <c r="Y117" s="33"/>
      <c r="Z117" s="33"/>
    </row>
    <row r="118" spans="1:26" ht="15.75" customHeight="1">
      <c r="A118" s="33"/>
      <c r="B118" s="32"/>
      <c r="C118" s="427" t="str">
        <f>'R1'!B114</f>
        <v>Inventory turnover</v>
      </c>
      <c r="D118" s="259">
        <f>'D1'!C114</f>
        <v>0.5</v>
      </c>
      <c r="E118" s="259">
        <f>'D1'!D114</f>
        <v>1</v>
      </c>
      <c r="F118" s="259">
        <f>'D1'!E114</f>
        <v>2</v>
      </c>
      <c r="G118" s="259">
        <f>'D1'!F114</f>
        <v>2</v>
      </c>
      <c r="H118" s="259">
        <f>'D1'!G114</f>
        <v>2</v>
      </c>
      <c r="I118" s="259">
        <f>'D1'!H114</f>
        <v>2</v>
      </c>
      <c r="J118" s="259">
        <f>'D1'!I114</f>
        <v>1.2</v>
      </c>
      <c r="K118" s="259">
        <f>'D1'!J114</f>
        <v>0.8571428571428571</v>
      </c>
      <c r="L118" s="259">
        <f>'D1'!K114</f>
        <v>0.75</v>
      </c>
      <c r="M118" s="259">
        <f>'D1'!L114</f>
        <v>0.75</v>
      </c>
      <c r="N118" s="259">
        <f>'D1'!M114</f>
        <v>0.75</v>
      </c>
      <c r="O118" s="259">
        <f>'D1'!N114</f>
        <v>0.75</v>
      </c>
      <c r="P118" s="340">
        <f>'D1'!O114</f>
        <v>12.923076923076923</v>
      </c>
      <c r="Q118" s="34"/>
      <c r="R118" s="33"/>
      <c r="S118" s="33"/>
      <c r="T118" s="33"/>
      <c r="U118" s="33"/>
      <c r="V118" s="33"/>
      <c r="W118" s="33"/>
      <c r="X118" s="33"/>
      <c r="Y118" s="33"/>
      <c r="Z118" s="33"/>
    </row>
    <row r="119" spans="1:26" ht="21" customHeight="1">
      <c r="A119" s="33"/>
      <c r="B119" s="32"/>
      <c r="C119" s="422" t="str">
        <f>'R1'!B172</f>
        <v>Inventory service level % (Fill Rate)</v>
      </c>
      <c r="D119" s="311">
        <f>MAX(0,MIN(100,'D1'!C172))</f>
        <v>100</v>
      </c>
      <c r="E119" s="311">
        <f>MAX(0,MIN(100,'D1'!D172))</f>
        <v>100</v>
      </c>
      <c r="F119" s="311">
        <f>MAX(0,MIN(100,'D1'!E172))</f>
        <v>100</v>
      </c>
      <c r="G119" s="311">
        <f>MAX(0,MIN(100,'D1'!F172))</f>
        <v>100</v>
      </c>
      <c r="H119" s="311">
        <f>MAX(0,MIN(100,'D1'!G172))</f>
        <v>100</v>
      </c>
      <c r="I119" s="311">
        <f>MAX(0,MIN(100,'D1'!H172))</f>
        <v>100</v>
      </c>
      <c r="J119" s="311">
        <f>MAX(0,MIN(100,'D1'!I172))</f>
        <v>100</v>
      </c>
      <c r="K119" s="311">
        <f>MAX(0,MIN(100,'D1'!J172))</f>
        <v>100</v>
      </c>
      <c r="L119" s="311">
        <f>MAX(0,MIN(100,'D1'!K172))</f>
        <v>100</v>
      </c>
      <c r="M119" s="311">
        <f>MAX(0,MIN(100,'D1'!L172))</f>
        <v>100</v>
      </c>
      <c r="N119" s="311">
        <f>MAX(0,MIN(100,'D1'!M172))</f>
        <v>100</v>
      </c>
      <c r="O119" s="311">
        <f>MAX(0,MIN(100,'D1'!N172))</f>
        <v>100</v>
      </c>
      <c r="P119" s="345">
        <f>AVERAGE(D119:O119)</f>
        <v>100</v>
      </c>
      <c r="Q119" s="34"/>
      <c r="R119" s="33"/>
      <c r="S119" s="33"/>
      <c r="T119" s="33"/>
      <c r="U119" s="33"/>
      <c r="V119" s="33"/>
      <c r="W119" s="33"/>
      <c r="X119" s="33"/>
      <c r="Y119" s="33"/>
      <c r="Z119" s="33"/>
    </row>
    <row r="120" spans="1:26" ht="15.75" customHeight="1" thickBot="1">
      <c r="A120" s="33"/>
      <c r="B120" s="40"/>
      <c r="C120" s="264"/>
      <c r="D120" s="41"/>
      <c r="E120" s="41"/>
      <c r="F120" s="41"/>
      <c r="G120" s="41"/>
      <c r="H120" s="41"/>
      <c r="I120" s="41"/>
      <c r="J120" s="41"/>
      <c r="K120" s="41"/>
      <c r="L120" s="41"/>
      <c r="M120" s="41"/>
      <c r="N120" s="41"/>
      <c r="O120" s="41"/>
      <c r="P120" s="285"/>
      <c r="Q120" s="42"/>
      <c r="R120" s="33"/>
      <c r="S120" s="33"/>
      <c r="T120" s="33"/>
      <c r="U120" s="33"/>
      <c r="V120" s="33"/>
      <c r="W120" s="33"/>
      <c r="X120" s="33"/>
      <c r="Y120" s="33"/>
      <c r="Z120" s="33"/>
    </row>
    <row r="121" spans="1:26" ht="15.75" customHeight="1">
      <c r="A121" s="33"/>
      <c r="B121" s="738" t="s">
        <v>369</v>
      </c>
      <c r="C121" s="738"/>
      <c r="D121" s="33"/>
      <c r="E121" s="33"/>
      <c r="F121" s="33"/>
      <c r="G121" s="33"/>
      <c r="H121" s="33"/>
      <c r="I121" s="33"/>
      <c r="J121" s="33"/>
      <c r="K121" s="33"/>
      <c r="L121" s="33"/>
      <c r="M121" s="33"/>
      <c r="N121" s="33"/>
      <c r="O121" s="33"/>
      <c r="P121" s="279"/>
      <c r="Q121" s="33"/>
      <c r="R121" s="33"/>
      <c r="S121" s="33"/>
      <c r="T121" s="33"/>
      <c r="U121" s="33"/>
      <c r="V121" s="33"/>
      <c r="W121" s="33"/>
      <c r="X121" s="33"/>
      <c r="Y121" s="33"/>
      <c r="Z121" s="33"/>
    </row>
    <row r="122" spans="1:26" ht="47.25" customHeight="1">
      <c r="A122" s="33"/>
      <c r="B122" s="33"/>
      <c r="C122" s="331" t="s">
        <v>349</v>
      </c>
      <c r="D122" s="739"/>
      <c r="E122" s="739"/>
      <c r="F122" s="739"/>
      <c r="G122" s="739"/>
      <c r="H122" s="739"/>
      <c r="I122" s="739"/>
      <c r="J122" s="739"/>
      <c r="K122" s="739"/>
      <c r="L122" s="739"/>
      <c r="M122" s="739"/>
      <c r="N122" s="739"/>
      <c r="O122" s="739"/>
      <c r="P122" s="739"/>
      <c r="Q122" s="33"/>
      <c r="R122" s="33"/>
      <c r="S122" s="33"/>
      <c r="T122" s="33"/>
      <c r="U122" s="33"/>
      <c r="V122" s="33"/>
      <c r="W122" s="33"/>
      <c r="X122" s="33"/>
      <c r="Y122" s="33"/>
      <c r="Z122" s="33"/>
    </row>
    <row r="123" spans="1:26" ht="15.75" customHeight="1">
      <c r="A123" s="33"/>
      <c r="B123" s="33"/>
      <c r="C123" s="296" t="str">
        <f>inputs!Q2</f>
        <v>RESULTS</v>
      </c>
      <c r="D123" s="296"/>
      <c r="E123" s="296"/>
      <c r="F123" s="296"/>
      <c r="G123" s="296"/>
      <c r="H123" s="296"/>
      <c r="I123" s="249"/>
      <c r="J123" s="249"/>
      <c r="K123" s="249"/>
      <c r="L123" s="249"/>
      <c r="M123" s="249"/>
      <c r="N123" s="249"/>
      <c r="O123" s="249"/>
      <c r="P123" s="268"/>
      <c r="Q123" s="33"/>
      <c r="R123" s="33"/>
      <c r="S123" s="33"/>
      <c r="T123" s="33"/>
      <c r="U123" s="33"/>
      <c r="V123" s="33"/>
      <c r="W123" s="33"/>
      <c r="X123" s="33"/>
      <c r="Y123" s="33"/>
      <c r="Z123" s="33"/>
    </row>
    <row r="124" spans="1:26" ht="15.75" customHeight="1">
      <c r="A124" s="33"/>
      <c r="B124" s="33"/>
      <c r="C124" s="296" t="str">
        <f>inputs!Q3</f>
        <v>Actual order placed</v>
      </c>
      <c r="D124" s="296" t="str">
        <f>inputs!R3</f>
        <v>Orders due</v>
      </c>
      <c r="E124" s="296" t="str">
        <f>inputs!S3</f>
        <v>Available inventory</v>
      </c>
      <c r="F124" s="296" t="str">
        <f>inputs!T3</f>
        <v>Actual sales (units)</v>
      </c>
      <c r="G124" s="296" t="str">
        <f>inputs!U3</f>
        <v>Market share %</v>
      </c>
      <c r="H124" s="296" t="str">
        <f>inputs!V3</f>
        <v>Shortage (units)</v>
      </c>
      <c r="I124" s="249"/>
      <c r="J124" s="249"/>
      <c r="K124" s="249"/>
      <c r="L124" s="249"/>
      <c r="M124" s="249"/>
      <c r="N124" s="249"/>
      <c r="O124" s="249"/>
      <c r="P124" s="268"/>
      <c r="Q124" s="33"/>
      <c r="R124" s="33"/>
      <c r="S124" s="33"/>
      <c r="T124" s="33"/>
      <c r="U124" s="33"/>
      <c r="V124" s="33"/>
      <c r="W124" s="33"/>
      <c r="X124" s="33"/>
      <c r="Y124" s="33"/>
      <c r="Z124" s="33"/>
    </row>
    <row r="125" spans="1:26" ht="15.75" customHeight="1">
      <c r="A125" s="33"/>
      <c r="B125" s="249">
        <v>1</v>
      </c>
      <c r="C125" s="296">
        <f>inputs!Q57</f>
        <v>4000</v>
      </c>
      <c r="D125" s="296">
        <f>inputs!R57</f>
        <v>4000</v>
      </c>
      <c r="E125" s="296">
        <f>inputs!S57</f>
        <v>10000</v>
      </c>
      <c r="F125" s="296">
        <f>inputs!T57</f>
        <v>4000</v>
      </c>
      <c r="G125" s="303">
        <f>inputs!U57</f>
        <v>0.5</v>
      </c>
      <c r="H125" s="296">
        <f>inputs!V57</f>
        <v>0</v>
      </c>
      <c r="I125" s="33"/>
      <c r="J125" s="33"/>
      <c r="K125" s="33"/>
      <c r="L125" s="33"/>
      <c r="M125" s="33"/>
      <c r="N125" s="33"/>
      <c r="O125" s="33"/>
      <c r="P125" s="279"/>
      <c r="Q125" s="33"/>
      <c r="R125" s="33"/>
      <c r="S125" s="33"/>
      <c r="T125" s="33"/>
      <c r="U125" s="33"/>
      <c r="V125" s="33"/>
      <c r="W125" s="33"/>
      <c r="X125" s="33"/>
      <c r="Y125" s="33"/>
      <c r="Z125" s="33"/>
    </row>
    <row r="126" spans="1:26" ht="15.75" customHeight="1">
      <c r="A126" s="33"/>
      <c r="B126" s="249">
        <v>2</v>
      </c>
      <c r="C126" s="296">
        <f>inputs!Q58</f>
        <v>4000</v>
      </c>
      <c r="D126" s="296">
        <f>inputs!R58</f>
        <v>4000</v>
      </c>
      <c r="E126" s="296">
        <f>inputs!S58</f>
        <v>6000</v>
      </c>
      <c r="F126" s="296">
        <f>inputs!T58</f>
        <v>4000</v>
      </c>
      <c r="G126" s="303">
        <f>inputs!U58</f>
        <v>0.5</v>
      </c>
      <c r="H126" s="296">
        <f>inputs!V58</f>
        <v>0</v>
      </c>
      <c r="I126" s="33"/>
      <c r="J126" s="33"/>
      <c r="K126" s="33"/>
      <c r="L126" s="33"/>
      <c r="M126" s="33"/>
      <c r="N126" s="33"/>
      <c r="O126" s="33"/>
      <c r="P126" s="279"/>
      <c r="Q126" s="33"/>
      <c r="R126" s="33"/>
      <c r="S126" s="33"/>
      <c r="T126" s="33"/>
      <c r="U126" s="33"/>
      <c r="V126" s="33"/>
      <c r="W126" s="33"/>
      <c r="X126" s="33"/>
      <c r="Y126" s="33"/>
      <c r="Z126" s="33"/>
    </row>
    <row r="127" spans="1:26" ht="15.75" customHeight="1">
      <c r="A127" s="33"/>
      <c r="B127" s="249">
        <v>3</v>
      </c>
      <c r="C127" s="296">
        <f>inputs!Q59</f>
        <v>4000</v>
      </c>
      <c r="D127" s="296">
        <f>inputs!R59</f>
        <v>4000</v>
      </c>
      <c r="E127" s="296">
        <f>inputs!S59</f>
        <v>6000</v>
      </c>
      <c r="F127" s="296">
        <f>inputs!T59</f>
        <v>4000</v>
      </c>
      <c r="G127" s="303">
        <f>inputs!U59</f>
        <v>0.5</v>
      </c>
      <c r="H127" s="296">
        <f>inputs!V59</f>
        <v>0</v>
      </c>
      <c r="I127" s="33"/>
      <c r="J127" s="33"/>
      <c r="K127" s="33"/>
      <c r="L127" s="33"/>
      <c r="M127" s="33"/>
      <c r="N127" s="33"/>
      <c r="O127" s="33"/>
      <c r="P127" s="279"/>
      <c r="Q127" s="33"/>
      <c r="R127" s="33"/>
      <c r="S127" s="33"/>
      <c r="T127" s="33"/>
      <c r="U127" s="33"/>
      <c r="V127" s="33"/>
      <c r="W127" s="33"/>
      <c r="X127" s="33"/>
      <c r="Y127" s="33"/>
      <c r="Z127" s="33"/>
    </row>
    <row r="128" spans="1:26" ht="15.75" customHeight="1">
      <c r="A128" s="33"/>
      <c r="B128" s="249">
        <v>4</v>
      </c>
      <c r="C128" s="296">
        <f>inputs!Q60</f>
        <v>4000</v>
      </c>
      <c r="D128" s="296">
        <f>inputs!R60</f>
        <v>4000</v>
      </c>
      <c r="E128" s="296">
        <f>inputs!S60</f>
        <v>6000</v>
      </c>
      <c r="F128" s="296">
        <f>inputs!T60</f>
        <v>4000</v>
      </c>
      <c r="G128" s="303">
        <f>inputs!U60</f>
        <v>0.5</v>
      </c>
      <c r="H128" s="296">
        <f>inputs!V60</f>
        <v>0</v>
      </c>
      <c r="I128" s="33"/>
      <c r="J128" s="33"/>
      <c r="K128" s="33"/>
      <c r="L128" s="33"/>
      <c r="M128" s="33"/>
      <c r="N128" s="33"/>
      <c r="O128" s="33"/>
      <c r="P128" s="279"/>
      <c r="Q128" s="33"/>
      <c r="R128" s="33"/>
      <c r="S128" s="33"/>
      <c r="T128" s="33"/>
      <c r="U128" s="33"/>
      <c r="V128" s="33"/>
      <c r="W128" s="33"/>
      <c r="X128" s="33"/>
      <c r="Y128" s="33"/>
      <c r="Z128" s="33"/>
    </row>
    <row r="129" spans="1:26" ht="15.75" customHeight="1">
      <c r="A129" s="33"/>
      <c r="B129" s="249">
        <v>5</v>
      </c>
      <c r="C129" s="296">
        <f>inputs!Q61</f>
        <v>4000</v>
      </c>
      <c r="D129" s="296">
        <f>inputs!R61</f>
        <v>4000</v>
      </c>
      <c r="E129" s="296">
        <f>inputs!S61</f>
        <v>6000</v>
      </c>
      <c r="F129" s="296">
        <f>inputs!T61</f>
        <v>4000</v>
      </c>
      <c r="G129" s="303">
        <f>inputs!U61</f>
        <v>0.5</v>
      </c>
      <c r="H129" s="296">
        <f>inputs!V61</f>
        <v>0</v>
      </c>
      <c r="I129" s="33"/>
      <c r="J129" s="33"/>
      <c r="K129" s="33"/>
      <c r="L129" s="33"/>
      <c r="M129" s="33"/>
      <c r="N129" s="33"/>
      <c r="O129" s="33"/>
      <c r="P129" s="279"/>
      <c r="Q129" s="33"/>
      <c r="R129" s="33"/>
      <c r="S129" s="33"/>
      <c r="T129" s="33"/>
      <c r="U129" s="33"/>
      <c r="V129" s="33"/>
      <c r="W129" s="33"/>
      <c r="X129" s="33"/>
      <c r="Y129" s="33"/>
      <c r="Z129" s="33"/>
    </row>
    <row r="130" spans="1:26" ht="15.75" customHeight="1">
      <c r="A130" s="33"/>
      <c r="B130" s="249">
        <v>6</v>
      </c>
      <c r="C130" s="296">
        <f>inputs!Q62</f>
        <v>4000</v>
      </c>
      <c r="D130" s="296">
        <f>inputs!R62</f>
        <v>4000</v>
      </c>
      <c r="E130" s="296">
        <f>inputs!S62</f>
        <v>6000</v>
      </c>
      <c r="F130" s="296">
        <f>inputs!T62</f>
        <v>4000</v>
      </c>
      <c r="G130" s="303">
        <f>inputs!U62</f>
        <v>0.5</v>
      </c>
      <c r="H130" s="296">
        <f>inputs!V62</f>
        <v>0</v>
      </c>
      <c r="I130" s="33"/>
      <c r="J130" s="33"/>
      <c r="K130" s="33"/>
      <c r="L130" s="33"/>
      <c r="M130" s="33"/>
      <c r="N130" s="33"/>
      <c r="O130" s="33"/>
      <c r="P130" s="279"/>
      <c r="Q130" s="33"/>
      <c r="R130" s="33"/>
      <c r="S130" s="33"/>
      <c r="T130" s="33"/>
      <c r="U130" s="33"/>
      <c r="V130" s="33"/>
      <c r="W130" s="33"/>
      <c r="X130" s="33"/>
      <c r="Y130" s="33"/>
      <c r="Z130" s="33"/>
    </row>
    <row r="131" spans="1:26" ht="15.75" customHeight="1">
      <c r="A131" s="33"/>
      <c r="B131" s="249">
        <v>7</v>
      </c>
      <c r="C131" s="296">
        <f>inputs!Q63</f>
        <v>3000</v>
      </c>
      <c r="D131" s="296">
        <f>inputs!R63</f>
        <v>3000</v>
      </c>
      <c r="E131" s="296">
        <f>inputs!S63</f>
        <v>6000</v>
      </c>
      <c r="F131" s="296">
        <f>inputs!T63</f>
        <v>3000</v>
      </c>
      <c r="G131" s="303">
        <f>inputs!U63</f>
        <v>0.5</v>
      </c>
      <c r="H131" s="296">
        <f>inputs!V63</f>
        <v>0</v>
      </c>
      <c r="I131" s="33"/>
      <c r="J131" s="33"/>
      <c r="K131" s="33"/>
      <c r="L131" s="33"/>
      <c r="M131" s="33"/>
      <c r="N131" s="33"/>
      <c r="O131" s="33"/>
      <c r="P131" s="279"/>
      <c r="Q131" s="33"/>
      <c r="R131" s="33"/>
      <c r="S131" s="33"/>
      <c r="T131" s="33"/>
      <c r="U131" s="33"/>
      <c r="V131" s="33"/>
      <c r="W131" s="33"/>
      <c r="X131" s="33"/>
      <c r="Y131" s="33"/>
      <c r="Z131" s="33"/>
    </row>
    <row r="132" spans="1:26" ht="15.75" customHeight="1">
      <c r="A132" s="33"/>
      <c r="B132" s="249">
        <v>8</v>
      </c>
      <c r="C132" s="296">
        <f>inputs!Q64</f>
        <v>3000</v>
      </c>
      <c r="D132" s="296">
        <f>inputs!R64</f>
        <v>3000</v>
      </c>
      <c r="E132" s="296">
        <f>inputs!S64</f>
        <v>7000</v>
      </c>
      <c r="F132" s="296">
        <f>inputs!T64</f>
        <v>3000</v>
      </c>
      <c r="G132" s="303">
        <f>inputs!U64</f>
        <v>0.5</v>
      </c>
      <c r="H132" s="296">
        <f>inputs!V64</f>
        <v>0</v>
      </c>
      <c r="I132" s="33"/>
      <c r="J132" s="33"/>
      <c r="K132" s="33"/>
      <c r="L132" s="33"/>
      <c r="M132" s="33"/>
      <c r="N132" s="33"/>
      <c r="O132" s="33"/>
      <c r="P132" s="279"/>
      <c r="Q132" s="33"/>
      <c r="R132" s="33"/>
      <c r="S132" s="33"/>
      <c r="T132" s="33"/>
      <c r="U132" s="33"/>
      <c r="V132" s="33"/>
      <c r="W132" s="33"/>
      <c r="X132" s="33"/>
      <c r="Y132" s="33"/>
      <c r="Z132" s="33"/>
    </row>
    <row r="133" spans="1:26" ht="15.75" customHeight="1">
      <c r="A133" s="33"/>
      <c r="B133" s="249">
        <v>9</v>
      </c>
      <c r="C133" s="296">
        <f>inputs!Q65</f>
        <v>3000</v>
      </c>
      <c r="D133" s="296">
        <f>inputs!R65</f>
        <v>3000</v>
      </c>
      <c r="E133" s="296">
        <f>inputs!S65</f>
        <v>7000</v>
      </c>
      <c r="F133" s="296">
        <f>inputs!T65</f>
        <v>3000</v>
      </c>
      <c r="G133" s="303">
        <f>inputs!U65</f>
        <v>0.5</v>
      </c>
      <c r="H133" s="296">
        <f>inputs!V65</f>
        <v>0</v>
      </c>
      <c r="I133" s="33"/>
      <c r="J133" s="33"/>
      <c r="K133" s="33"/>
      <c r="L133" s="33"/>
      <c r="M133" s="33"/>
      <c r="N133" s="33"/>
      <c r="O133" s="33"/>
      <c r="P133" s="279"/>
      <c r="Q133" s="33"/>
      <c r="R133" s="33"/>
      <c r="S133" s="33"/>
      <c r="T133" s="33"/>
      <c r="U133" s="33"/>
      <c r="V133" s="33"/>
      <c r="W133" s="33"/>
      <c r="X133" s="33"/>
      <c r="Y133" s="33"/>
      <c r="Z133" s="33"/>
    </row>
    <row r="134" spans="1:26" ht="15.75" customHeight="1">
      <c r="A134" s="33"/>
      <c r="B134" s="249">
        <v>10</v>
      </c>
      <c r="C134" s="296">
        <f>inputs!Q66</f>
        <v>3000</v>
      </c>
      <c r="D134" s="296">
        <f>inputs!R66</f>
        <v>3000</v>
      </c>
      <c r="E134" s="296">
        <f>inputs!S66</f>
        <v>7000</v>
      </c>
      <c r="F134" s="296">
        <f>inputs!T66</f>
        <v>3000</v>
      </c>
      <c r="G134" s="303">
        <f>inputs!U66</f>
        <v>0.5</v>
      </c>
      <c r="H134" s="296">
        <f>inputs!V66</f>
        <v>0</v>
      </c>
      <c r="I134" s="33"/>
      <c r="J134" s="33"/>
      <c r="K134" s="33"/>
      <c r="L134" s="33"/>
      <c r="M134" s="33"/>
      <c r="N134" s="33"/>
      <c r="O134" s="33"/>
      <c r="P134" s="279"/>
      <c r="Q134" s="33"/>
      <c r="R134" s="33"/>
      <c r="S134" s="33"/>
      <c r="T134" s="33"/>
      <c r="U134" s="33"/>
      <c r="V134" s="33"/>
      <c r="W134" s="33"/>
      <c r="X134" s="33"/>
      <c r="Y134" s="33"/>
      <c r="Z134" s="33"/>
    </row>
    <row r="135" spans="1:26" ht="15.75" customHeight="1">
      <c r="A135" s="33"/>
      <c r="B135" s="249">
        <v>11</v>
      </c>
      <c r="C135" s="296">
        <f>inputs!Q67</f>
        <v>3000</v>
      </c>
      <c r="D135" s="296">
        <f>inputs!R67</f>
        <v>3000</v>
      </c>
      <c r="E135" s="296">
        <f>inputs!S67</f>
        <v>7000</v>
      </c>
      <c r="F135" s="296">
        <f>inputs!T67</f>
        <v>3000</v>
      </c>
      <c r="G135" s="303">
        <f>inputs!U67</f>
        <v>0.5</v>
      </c>
      <c r="H135" s="296">
        <f>inputs!V67</f>
        <v>0</v>
      </c>
      <c r="I135" s="33"/>
      <c r="J135" s="33"/>
      <c r="K135" s="33"/>
      <c r="L135" s="33"/>
      <c r="M135" s="33"/>
      <c r="N135" s="33"/>
      <c r="O135" s="33"/>
      <c r="P135" s="279"/>
      <c r="Q135" s="33"/>
      <c r="R135" s="33"/>
      <c r="S135" s="33"/>
      <c r="T135" s="33"/>
      <c r="U135" s="33"/>
      <c r="V135" s="33"/>
      <c r="W135" s="33"/>
      <c r="X135" s="33"/>
      <c r="Y135" s="33"/>
      <c r="Z135" s="33"/>
    </row>
    <row r="136" spans="1:26" ht="15.75" customHeight="1">
      <c r="A136" s="33"/>
      <c r="B136" s="249">
        <v>12</v>
      </c>
      <c r="C136" s="296">
        <f>inputs!Q68</f>
        <v>3000</v>
      </c>
      <c r="D136" s="296">
        <f>inputs!R68</f>
        <v>3000</v>
      </c>
      <c r="E136" s="296">
        <f>inputs!S68</f>
        <v>7000</v>
      </c>
      <c r="F136" s="296">
        <f>inputs!T68</f>
        <v>3000</v>
      </c>
      <c r="G136" s="303">
        <f>inputs!U68</f>
        <v>0.5</v>
      </c>
      <c r="H136" s="296">
        <f>inputs!V68</f>
        <v>0</v>
      </c>
      <c r="I136" s="33"/>
      <c r="J136" s="33"/>
      <c r="K136" s="33"/>
      <c r="L136" s="33"/>
      <c r="M136" s="33"/>
      <c r="N136" s="33"/>
      <c r="O136" s="33"/>
      <c r="P136" s="279"/>
      <c r="Q136" s="33"/>
      <c r="R136" s="33"/>
      <c r="S136" s="33"/>
      <c r="T136" s="33"/>
      <c r="U136" s="33"/>
      <c r="V136" s="33"/>
      <c r="W136" s="33"/>
      <c r="X136" s="33"/>
      <c r="Y136" s="33"/>
      <c r="Z136" s="33"/>
    </row>
    <row r="137" spans="1:26" ht="15.75" customHeight="1">
      <c r="A137" s="33"/>
      <c r="B137" s="249"/>
      <c r="C137" s="33"/>
      <c r="D137" s="33"/>
      <c r="E137" s="33"/>
      <c r="F137" s="33"/>
      <c r="G137" s="33"/>
      <c r="H137" s="33"/>
      <c r="I137" s="33"/>
      <c r="J137" s="33"/>
      <c r="K137" s="33"/>
      <c r="L137" s="33"/>
      <c r="M137" s="33"/>
      <c r="N137" s="33"/>
      <c r="O137" s="33"/>
      <c r="P137" s="279"/>
      <c r="Q137" s="33"/>
      <c r="R137" s="33"/>
      <c r="S137" s="33"/>
      <c r="T137" s="33"/>
      <c r="U137" s="33"/>
      <c r="V137" s="33"/>
      <c r="W137" s="33"/>
      <c r="X137" s="33"/>
      <c r="Y137" s="33"/>
      <c r="Z137" s="33"/>
    </row>
    <row r="138" spans="1:26" ht="15.75" customHeight="1">
      <c r="A138" s="33"/>
      <c r="C138" s="297" t="str">
        <f>inputs!E3</f>
        <v>Order in units:</v>
      </c>
      <c r="D138" s="297" t="str">
        <f>inputs!F3</f>
        <v>Price $</v>
      </c>
      <c r="E138" s="297" t="str">
        <f>inputs!G3</f>
        <v>Workers hired</v>
      </c>
      <c r="F138" s="297" t="str">
        <f>inputs!H3</f>
        <v>Workers dismissed</v>
      </c>
      <c r="G138" s="297" t="str">
        <f>inputs!I3</f>
        <v>Marketing expense $</v>
      </c>
      <c r="H138" s="297" t="str">
        <f>inputs!J3</f>
        <v>Dividends %</v>
      </c>
      <c r="I138" s="297" t="str">
        <f>inputs!K3</f>
        <v>Loans $</v>
      </c>
      <c r="J138" s="297" t="str">
        <f>inputs!L3</f>
        <v>Training expense $</v>
      </c>
      <c r="K138" s="297" t="str">
        <f>inputs!M3</f>
        <v>R&amp;D expense $</v>
      </c>
      <c r="L138" s="297" t="str">
        <f>inputs!N3</f>
        <v>Sales forecast next period $</v>
      </c>
      <c r="M138" s="297" t="str">
        <f>inputs!O3</f>
        <v>Net income forecast $</v>
      </c>
      <c r="N138" s="297" t="str">
        <f>inputs!P3</f>
        <v>notes</v>
      </c>
      <c r="O138" s="297"/>
      <c r="P138" s="279"/>
      <c r="Q138" s="33"/>
      <c r="R138" s="33"/>
      <c r="S138" s="33"/>
      <c r="T138" s="33"/>
      <c r="U138" s="33"/>
      <c r="V138" s="33"/>
      <c r="W138" s="33"/>
      <c r="X138" s="33"/>
      <c r="Y138" s="33"/>
      <c r="Z138" s="33"/>
    </row>
    <row r="139" spans="1:26" ht="15.75" customHeight="1">
      <c r="A139" s="33"/>
      <c r="B139" s="249">
        <v>1</v>
      </c>
      <c r="C139" s="33">
        <f>inputs!E57</f>
        <v>4000</v>
      </c>
      <c r="D139" s="33">
        <f>inputs!F57</f>
        <v>45</v>
      </c>
      <c r="E139" s="33">
        <f>inputs!G57</f>
        <v>0</v>
      </c>
      <c r="F139" s="33">
        <f>inputs!H57</f>
        <v>0</v>
      </c>
      <c r="G139" s="33">
        <f>inputs!I57</f>
        <v>0</v>
      </c>
      <c r="H139" s="33">
        <f>inputs!J57</f>
        <v>0</v>
      </c>
      <c r="I139" s="33">
        <f>inputs!K57</f>
        <v>0</v>
      </c>
      <c r="J139" s="33">
        <f>inputs!L57</f>
        <v>0</v>
      </c>
      <c r="K139" s="33">
        <f>inputs!M57</f>
        <v>0</v>
      </c>
      <c r="L139" s="33">
        <f>inputs!N57</f>
        <v>0</v>
      </c>
      <c r="M139" s="33">
        <f>inputs!O57</f>
        <v>0</v>
      </c>
      <c r="N139" s="33">
        <f>inputs!P57</f>
        <v>0</v>
      </c>
      <c r="O139" s="33"/>
      <c r="P139" s="279"/>
      <c r="Q139" s="33"/>
      <c r="R139" s="33"/>
      <c r="S139" s="33"/>
      <c r="T139" s="33"/>
      <c r="U139" s="33"/>
      <c r="V139" s="33"/>
      <c r="W139" s="33"/>
      <c r="X139" s="33"/>
      <c r="Y139" s="33"/>
      <c r="Z139" s="33"/>
    </row>
    <row r="140" spans="1:26" ht="15.75" customHeight="1">
      <c r="A140" s="33"/>
      <c r="B140" s="249">
        <v>2</v>
      </c>
      <c r="C140" s="33">
        <f>inputs!E58</f>
        <v>4000</v>
      </c>
      <c r="D140" s="33">
        <f>inputs!F58</f>
        <v>45</v>
      </c>
      <c r="E140" s="33">
        <f>inputs!G58</f>
        <v>0</v>
      </c>
      <c r="F140" s="33">
        <f>inputs!H58</f>
        <v>0</v>
      </c>
      <c r="G140" s="33">
        <f>inputs!I58</f>
        <v>0</v>
      </c>
      <c r="H140" s="33">
        <f>inputs!J58</f>
        <v>0</v>
      </c>
      <c r="I140" s="33">
        <f>inputs!K58</f>
        <v>0</v>
      </c>
      <c r="J140" s="33">
        <f>inputs!L58</f>
        <v>0</v>
      </c>
      <c r="K140" s="33">
        <f>inputs!M58</f>
        <v>0</v>
      </c>
      <c r="L140" s="33">
        <f>inputs!N58</f>
        <v>0</v>
      </c>
      <c r="M140" s="33">
        <f>inputs!O58</f>
        <v>0</v>
      </c>
      <c r="N140" s="33">
        <f>inputs!P58</f>
        <v>0</v>
      </c>
      <c r="O140" s="33"/>
      <c r="P140" s="279"/>
      <c r="Q140" s="33"/>
      <c r="R140" s="33"/>
      <c r="S140" s="33"/>
      <c r="T140" s="33"/>
      <c r="U140" s="33"/>
      <c r="V140" s="33"/>
      <c r="W140" s="33"/>
      <c r="X140" s="33"/>
      <c r="Y140" s="33"/>
      <c r="Z140" s="33"/>
    </row>
    <row r="141" spans="1:26" ht="15.75" customHeight="1">
      <c r="A141" s="33"/>
      <c r="B141" s="249">
        <v>3</v>
      </c>
      <c r="C141" s="33">
        <f>inputs!E59</f>
        <v>4000</v>
      </c>
      <c r="D141" s="33">
        <f>inputs!F59</f>
        <v>45</v>
      </c>
      <c r="E141" s="33">
        <f>inputs!G59</f>
        <v>0</v>
      </c>
      <c r="F141" s="33">
        <f>inputs!H59</f>
        <v>0</v>
      </c>
      <c r="G141" s="33">
        <f>inputs!I59</f>
        <v>0</v>
      </c>
      <c r="H141" s="33">
        <f>inputs!J59</f>
        <v>0</v>
      </c>
      <c r="I141" s="33">
        <f>inputs!K59</f>
        <v>0</v>
      </c>
      <c r="J141" s="33">
        <f>inputs!L59</f>
        <v>0</v>
      </c>
      <c r="K141" s="33">
        <f>inputs!M59</f>
        <v>0</v>
      </c>
      <c r="L141" s="33">
        <f>inputs!N59</f>
        <v>0</v>
      </c>
      <c r="M141" s="33">
        <f>inputs!O59</f>
        <v>0</v>
      </c>
      <c r="N141" s="33">
        <f>inputs!P59</f>
        <v>0</v>
      </c>
      <c r="O141" s="33"/>
      <c r="P141" s="279"/>
      <c r="Q141" s="33"/>
      <c r="R141" s="33"/>
      <c r="S141" s="33"/>
      <c r="T141" s="33"/>
      <c r="U141" s="33"/>
      <c r="V141" s="33"/>
      <c r="W141" s="33"/>
      <c r="X141" s="33"/>
      <c r="Y141" s="33"/>
      <c r="Z141" s="33"/>
    </row>
    <row r="142" spans="1:26" ht="15.75" customHeight="1">
      <c r="A142" s="33"/>
      <c r="B142" s="249">
        <v>4</v>
      </c>
      <c r="C142" s="33">
        <f>inputs!E60</f>
        <v>4000</v>
      </c>
      <c r="D142" s="33">
        <f>inputs!F60</f>
        <v>45</v>
      </c>
      <c r="E142" s="33">
        <f>inputs!G60</f>
        <v>0</v>
      </c>
      <c r="F142" s="33">
        <f>inputs!H60</f>
        <v>0</v>
      </c>
      <c r="G142" s="33">
        <f>inputs!I60</f>
        <v>0</v>
      </c>
      <c r="H142" s="33">
        <f>inputs!J60</f>
        <v>0</v>
      </c>
      <c r="I142" s="33">
        <f>inputs!K60</f>
        <v>0</v>
      </c>
      <c r="J142" s="33">
        <f>inputs!L60</f>
        <v>0</v>
      </c>
      <c r="K142" s="33">
        <f>inputs!M60</f>
        <v>0</v>
      </c>
      <c r="L142" s="33">
        <f>inputs!N60</f>
        <v>0</v>
      </c>
      <c r="M142" s="33">
        <f>inputs!O60</f>
        <v>0</v>
      </c>
      <c r="N142" s="33">
        <f>inputs!P60</f>
        <v>0</v>
      </c>
      <c r="O142" s="33"/>
      <c r="P142" s="279"/>
      <c r="Q142" s="33"/>
      <c r="R142" s="33"/>
      <c r="S142" s="33"/>
      <c r="T142" s="33"/>
      <c r="U142" s="33"/>
      <c r="V142" s="33"/>
      <c r="W142" s="33"/>
      <c r="X142" s="33"/>
      <c r="Y142" s="33"/>
      <c r="Z142" s="33"/>
    </row>
    <row r="143" spans="1:26" ht="15.75" customHeight="1">
      <c r="A143" s="33"/>
      <c r="B143" s="249">
        <v>5</v>
      </c>
      <c r="C143" s="33">
        <f>inputs!E61</f>
        <v>4000</v>
      </c>
      <c r="D143" s="33">
        <f>inputs!F61</f>
        <v>45</v>
      </c>
      <c r="E143" s="33">
        <f>inputs!G61</f>
        <v>0</v>
      </c>
      <c r="F143" s="33">
        <f>inputs!H61</f>
        <v>0</v>
      </c>
      <c r="G143" s="33">
        <f>inputs!I61</f>
        <v>0</v>
      </c>
      <c r="H143" s="33">
        <f>inputs!J61</f>
        <v>0</v>
      </c>
      <c r="I143" s="33">
        <f>inputs!K61</f>
        <v>0</v>
      </c>
      <c r="J143" s="33">
        <f>inputs!L61</f>
        <v>0</v>
      </c>
      <c r="K143" s="33">
        <f>inputs!M61</f>
        <v>0</v>
      </c>
      <c r="L143" s="33">
        <f>inputs!N61</f>
        <v>0</v>
      </c>
      <c r="M143" s="33">
        <f>inputs!O61</f>
        <v>0</v>
      </c>
      <c r="N143" s="33">
        <f>inputs!P61</f>
        <v>0</v>
      </c>
      <c r="O143" s="33"/>
      <c r="P143" s="279"/>
      <c r="Q143" s="33"/>
      <c r="R143" s="33"/>
      <c r="S143" s="33"/>
      <c r="T143" s="33"/>
      <c r="U143" s="33"/>
      <c r="V143" s="33"/>
      <c r="W143" s="33"/>
      <c r="X143" s="33"/>
      <c r="Y143" s="33"/>
      <c r="Z143" s="33"/>
    </row>
    <row r="144" spans="1:26" ht="15.75" customHeight="1">
      <c r="A144" s="33"/>
      <c r="B144" s="249">
        <v>6</v>
      </c>
      <c r="C144" s="33">
        <f>inputs!E62</f>
        <v>4000</v>
      </c>
      <c r="D144" s="33">
        <f>inputs!F62</f>
        <v>45</v>
      </c>
      <c r="E144" s="33">
        <f>inputs!G62</f>
        <v>0</v>
      </c>
      <c r="F144" s="33">
        <f>inputs!H62</f>
        <v>0</v>
      </c>
      <c r="G144" s="33">
        <f>inputs!I62</f>
        <v>0</v>
      </c>
      <c r="H144" s="33">
        <f>inputs!J62</f>
        <v>0</v>
      </c>
      <c r="I144" s="33">
        <f>inputs!K62</f>
        <v>0</v>
      </c>
      <c r="J144" s="33">
        <f>inputs!L62</f>
        <v>0</v>
      </c>
      <c r="K144" s="33">
        <f>inputs!M62</f>
        <v>0</v>
      </c>
      <c r="L144" s="33">
        <f>inputs!N62</f>
        <v>0</v>
      </c>
      <c r="M144" s="33">
        <f>inputs!O62</f>
        <v>0</v>
      </c>
      <c r="N144" s="33">
        <f>inputs!P62</f>
        <v>0</v>
      </c>
      <c r="O144" s="33"/>
      <c r="P144" s="279"/>
      <c r="Q144" s="33"/>
      <c r="R144" s="33"/>
      <c r="S144" s="33"/>
      <c r="T144" s="33"/>
      <c r="U144" s="33"/>
      <c r="V144" s="33"/>
      <c r="W144" s="33"/>
      <c r="X144" s="33"/>
      <c r="Y144" s="33"/>
      <c r="Z144" s="33"/>
    </row>
    <row r="145" spans="1:26" ht="15.75" customHeight="1">
      <c r="A145" s="33"/>
      <c r="B145" s="249">
        <v>7</v>
      </c>
      <c r="C145" s="33">
        <f>inputs!E63</f>
        <v>3000</v>
      </c>
      <c r="D145" s="33">
        <f>inputs!F63</f>
        <v>45</v>
      </c>
      <c r="E145" s="33">
        <f>inputs!G63</f>
        <v>0</v>
      </c>
      <c r="F145" s="33">
        <f>inputs!H63</f>
        <v>0</v>
      </c>
      <c r="G145" s="33">
        <f>inputs!I63</f>
        <v>0</v>
      </c>
      <c r="H145" s="33">
        <f>inputs!J63</f>
        <v>0</v>
      </c>
      <c r="I145" s="33">
        <f>inputs!K63</f>
        <v>0</v>
      </c>
      <c r="J145" s="33">
        <f>inputs!L63</f>
        <v>0</v>
      </c>
      <c r="K145" s="33">
        <f>inputs!M63</f>
        <v>0</v>
      </c>
      <c r="L145" s="33">
        <f>inputs!N63</f>
        <v>0</v>
      </c>
      <c r="M145" s="33">
        <f>inputs!O63</f>
        <v>0</v>
      </c>
      <c r="N145" s="33">
        <f>inputs!P63</f>
        <v>0</v>
      </c>
      <c r="O145" s="33"/>
      <c r="P145" s="279"/>
      <c r="Q145" s="33"/>
      <c r="R145" s="33"/>
      <c r="S145" s="33"/>
      <c r="T145" s="33"/>
      <c r="U145" s="33"/>
      <c r="V145" s="33"/>
      <c r="W145" s="33"/>
      <c r="X145" s="33"/>
      <c r="Y145" s="33"/>
      <c r="Z145" s="33"/>
    </row>
    <row r="146" spans="1:26" ht="15.75" customHeight="1">
      <c r="A146" s="33"/>
      <c r="B146" s="249">
        <v>8</v>
      </c>
      <c r="C146" s="33">
        <f>inputs!E64</f>
        <v>3000</v>
      </c>
      <c r="D146" s="33">
        <f>inputs!F64</f>
        <v>45</v>
      </c>
      <c r="E146" s="33">
        <f>inputs!G64</f>
        <v>0</v>
      </c>
      <c r="F146" s="33">
        <f>inputs!H64</f>
        <v>0</v>
      </c>
      <c r="G146" s="33">
        <f>inputs!I64</f>
        <v>0</v>
      </c>
      <c r="H146" s="33">
        <f>inputs!J64</f>
        <v>0</v>
      </c>
      <c r="I146" s="33">
        <f>inputs!K64</f>
        <v>0</v>
      </c>
      <c r="J146" s="33">
        <f>inputs!L64</f>
        <v>0</v>
      </c>
      <c r="K146" s="33">
        <f>inputs!M64</f>
        <v>0</v>
      </c>
      <c r="L146" s="33">
        <f>inputs!N64</f>
        <v>0</v>
      </c>
      <c r="M146" s="33">
        <f>inputs!O64</f>
        <v>0</v>
      </c>
      <c r="N146" s="33">
        <f>inputs!P64</f>
        <v>0</v>
      </c>
      <c r="O146" s="33"/>
      <c r="P146" s="279"/>
      <c r="Q146" s="33"/>
      <c r="R146" s="33"/>
      <c r="S146" s="33"/>
      <c r="T146" s="33"/>
      <c r="U146" s="33"/>
      <c r="V146" s="33"/>
      <c r="W146" s="33"/>
      <c r="X146" s="33"/>
      <c r="Y146" s="33"/>
      <c r="Z146" s="33"/>
    </row>
    <row r="147" spans="1:26" ht="15.75" customHeight="1">
      <c r="A147" s="33"/>
      <c r="B147" s="249">
        <v>9</v>
      </c>
      <c r="C147" s="33">
        <f>inputs!E65</f>
        <v>3000</v>
      </c>
      <c r="D147" s="33">
        <f>inputs!F65</f>
        <v>45</v>
      </c>
      <c r="E147" s="33">
        <f>inputs!G65</f>
        <v>0</v>
      </c>
      <c r="F147" s="33">
        <f>inputs!H65</f>
        <v>0</v>
      </c>
      <c r="G147" s="33">
        <f>inputs!I65</f>
        <v>0</v>
      </c>
      <c r="H147" s="33">
        <f>inputs!J65</f>
        <v>0</v>
      </c>
      <c r="I147" s="33">
        <f>inputs!K65</f>
        <v>0</v>
      </c>
      <c r="J147" s="33">
        <f>inputs!L65</f>
        <v>0</v>
      </c>
      <c r="K147" s="33">
        <f>inputs!M65</f>
        <v>0</v>
      </c>
      <c r="L147" s="33">
        <f>inputs!N65</f>
        <v>0</v>
      </c>
      <c r="M147" s="33">
        <f>inputs!O65</f>
        <v>0</v>
      </c>
      <c r="N147" s="33">
        <f>inputs!P65</f>
        <v>0</v>
      </c>
      <c r="O147" s="33"/>
      <c r="P147" s="279"/>
      <c r="Q147" s="33"/>
      <c r="R147" s="33"/>
      <c r="S147" s="33"/>
      <c r="T147" s="33"/>
      <c r="U147" s="33"/>
      <c r="V147" s="33"/>
      <c r="W147" s="33"/>
      <c r="X147" s="33"/>
      <c r="Y147" s="33"/>
      <c r="Z147" s="33"/>
    </row>
    <row r="148" spans="1:26" ht="15.75" customHeight="1">
      <c r="A148" s="33"/>
      <c r="B148" s="249">
        <v>10</v>
      </c>
      <c r="C148" s="33">
        <f>inputs!E66</f>
        <v>3000</v>
      </c>
      <c r="D148" s="33">
        <f>inputs!F66</f>
        <v>45</v>
      </c>
      <c r="E148" s="33">
        <f>inputs!G66</f>
        <v>0</v>
      </c>
      <c r="F148" s="33">
        <f>inputs!H66</f>
        <v>0</v>
      </c>
      <c r="G148" s="33">
        <f>inputs!I66</f>
        <v>0</v>
      </c>
      <c r="H148" s="33">
        <f>inputs!J66</f>
        <v>0</v>
      </c>
      <c r="I148" s="33">
        <f>inputs!K66</f>
        <v>0</v>
      </c>
      <c r="J148" s="33">
        <f>inputs!L66</f>
        <v>0</v>
      </c>
      <c r="K148" s="33">
        <f>inputs!M66</f>
        <v>0</v>
      </c>
      <c r="L148" s="33">
        <f>inputs!N66</f>
        <v>0</v>
      </c>
      <c r="M148" s="33">
        <f>inputs!O66</f>
        <v>0</v>
      </c>
      <c r="N148" s="33">
        <f>inputs!P66</f>
        <v>0</v>
      </c>
      <c r="O148" s="33"/>
      <c r="P148" s="279"/>
      <c r="Q148" s="33"/>
      <c r="R148" s="33"/>
      <c r="S148" s="33"/>
      <c r="T148" s="33"/>
      <c r="U148" s="33"/>
      <c r="V148" s="33"/>
      <c r="W148" s="33"/>
      <c r="X148" s="33"/>
      <c r="Y148" s="33"/>
      <c r="Z148" s="33"/>
    </row>
    <row r="149" spans="1:26" ht="15.75" customHeight="1">
      <c r="A149" s="33"/>
      <c r="B149" s="249">
        <v>11</v>
      </c>
      <c r="C149" s="33">
        <f>inputs!E67</f>
        <v>3000</v>
      </c>
      <c r="D149" s="33">
        <f>inputs!F67</f>
        <v>45</v>
      </c>
      <c r="E149" s="33">
        <f>inputs!G67</f>
        <v>0</v>
      </c>
      <c r="F149" s="33">
        <f>inputs!H67</f>
        <v>0</v>
      </c>
      <c r="G149" s="33">
        <f>inputs!I67</f>
        <v>0</v>
      </c>
      <c r="H149" s="33">
        <f>inputs!J67</f>
        <v>0</v>
      </c>
      <c r="I149" s="33">
        <f>inputs!K67</f>
        <v>0</v>
      </c>
      <c r="J149" s="33">
        <f>inputs!L67</f>
        <v>0</v>
      </c>
      <c r="K149" s="33">
        <f>inputs!M67</f>
        <v>0</v>
      </c>
      <c r="L149" s="33">
        <f>inputs!N67</f>
        <v>0</v>
      </c>
      <c r="M149" s="33">
        <f>inputs!O67</f>
        <v>0</v>
      </c>
      <c r="N149" s="33">
        <f>inputs!P67</f>
        <v>0</v>
      </c>
      <c r="O149" s="33"/>
      <c r="P149" s="279"/>
      <c r="Q149" s="33"/>
      <c r="R149" s="33"/>
      <c r="S149" s="33"/>
      <c r="T149" s="33"/>
      <c r="U149" s="33"/>
      <c r="V149" s="33"/>
      <c r="W149" s="33"/>
      <c r="X149" s="33"/>
      <c r="Y149" s="33"/>
      <c r="Z149" s="33"/>
    </row>
    <row r="150" spans="1:26" ht="15.75" customHeight="1">
      <c r="A150" s="33"/>
      <c r="B150" s="249">
        <v>12</v>
      </c>
      <c r="C150" s="33">
        <f>inputs!E68</f>
        <v>3000</v>
      </c>
      <c r="D150" s="33">
        <f>inputs!F68</f>
        <v>45</v>
      </c>
      <c r="E150" s="33">
        <f>inputs!G68</f>
        <v>0</v>
      </c>
      <c r="F150" s="33">
        <f>inputs!H68</f>
        <v>0</v>
      </c>
      <c r="G150" s="33">
        <f>inputs!I68</f>
        <v>0</v>
      </c>
      <c r="H150" s="33">
        <f>inputs!J68</f>
        <v>0</v>
      </c>
      <c r="I150" s="33">
        <f>inputs!K68</f>
        <v>0</v>
      </c>
      <c r="J150" s="33">
        <f>inputs!L68</f>
        <v>0</v>
      </c>
      <c r="K150" s="33">
        <f>inputs!M68</f>
        <v>0</v>
      </c>
      <c r="L150" s="33">
        <f>inputs!N68</f>
        <v>0</v>
      </c>
      <c r="M150" s="33">
        <f>inputs!O68</f>
        <v>0</v>
      </c>
      <c r="N150" s="33">
        <f>inputs!P68</f>
        <v>0</v>
      </c>
      <c r="O150" s="33"/>
      <c r="P150" s="279"/>
      <c r="Q150" s="33"/>
      <c r="R150" s="33"/>
      <c r="S150" s="33"/>
      <c r="T150" s="33"/>
      <c r="U150" s="33"/>
      <c r="V150" s="33"/>
      <c r="W150" s="33"/>
      <c r="X150" s="33"/>
      <c r="Y150" s="33"/>
      <c r="Z150" s="33"/>
    </row>
    <row r="151" spans="1:26" ht="15.75" customHeight="1">
      <c r="A151" s="33"/>
      <c r="B151" s="33"/>
      <c r="C151" s="33"/>
      <c r="D151" s="33"/>
      <c r="E151" s="33"/>
      <c r="F151" s="33"/>
      <c r="G151" s="33"/>
      <c r="H151" s="33"/>
      <c r="I151" s="33"/>
      <c r="J151" s="33"/>
      <c r="K151" s="33"/>
      <c r="L151" s="33"/>
      <c r="M151" s="33"/>
      <c r="N151" s="33"/>
      <c r="O151" s="33"/>
      <c r="P151" s="279"/>
      <c r="Q151" s="33"/>
      <c r="R151" s="33"/>
      <c r="S151" s="33"/>
      <c r="T151" s="33"/>
      <c r="U151" s="33"/>
      <c r="V151" s="33"/>
      <c r="W151" s="33"/>
      <c r="X151" s="33"/>
      <c r="Y151" s="33"/>
      <c r="Z151" s="33"/>
    </row>
    <row r="152" spans="1:26" ht="15.75" customHeight="1">
      <c r="A152" s="33"/>
      <c r="B152" s="33"/>
      <c r="C152" s="33"/>
      <c r="D152" s="33"/>
      <c r="E152" s="33"/>
      <c r="F152" s="33"/>
      <c r="G152" s="33"/>
      <c r="H152" s="33"/>
      <c r="I152" s="33"/>
      <c r="J152" s="33"/>
      <c r="K152" s="33"/>
      <c r="L152" s="33"/>
      <c r="M152" s="33"/>
      <c r="N152" s="33"/>
      <c r="O152" s="33"/>
      <c r="P152" s="279"/>
      <c r="Q152" s="33"/>
      <c r="R152" s="33"/>
      <c r="S152" s="33"/>
      <c r="T152" s="33"/>
      <c r="U152" s="33"/>
      <c r="V152" s="33"/>
      <c r="W152" s="33"/>
      <c r="X152" s="33"/>
      <c r="Y152" s="33"/>
      <c r="Z152" s="33"/>
    </row>
    <row r="153" spans="1:26" ht="15.75" customHeight="1">
      <c r="A153" s="33"/>
      <c r="B153" s="33"/>
      <c r="C153" s="33"/>
      <c r="D153" s="33"/>
      <c r="E153" s="33"/>
      <c r="F153" s="33"/>
      <c r="G153" s="33"/>
      <c r="H153" s="33"/>
      <c r="I153" s="33"/>
      <c r="J153" s="33"/>
      <c r="K153" s="33"/>
      <c r="L153" s="33"/>
      <c r="M153" s="33"/>
      <c r="N153" s="33"/>
      <c r="O153" s="33"/>
      <c r="P153" s="279"/>
      <c r="Q153" s="33"/>
      <c r="R153" s="33"/>
      <c r="S153" s="33"/>
      <c r="T153" s="33"/>
      <c r="U153" s="33"/>
      <c r="V153" s="33"/>
      <c r="W153" s="33"/>
      <c r="X153" s="33"/>
      <c r="Y153" s="33"/>
      <c r="Z153" s="33"/>
    </row>
    <row r="154" spans="1:26" ht="15.75" customHeight="1">
      <c r="A154" s="33"/>
      <c r="B154" s="33"/>
      <c r="C154" s="33"/>
      <c r="D154" s="33"/>
      <c r="E154" s="33"/>
      <c r="F154" s="33"/>
      <c r="G154" s="33"/>
      <c r="H154" s="33"/>
      <c r="I154" s="33"/>
      <c r="J154" s="33"/>
      <c r="K154" s="33"/>
      <c r="L154" s="33"/>
      <c r="M154" s="33"/>
      <c r="N154" s="33"/>
      <c r="O154" s="33"/>
      <c r="P154" s="279"/>
      <c r="Q154" s="33"/>
      <c r="R154" s="33"/>
      <c r="S154" s="33"/>
      <c r="T154" s="33"/>
      <c r="U154" s="33"/>
      <c r="V154" s="33"/>
      <c r="W154" s="33"/>
      <c r="X154" s="33"/>
      <c r="Y154" s="33"/>
      <c r="Z154" s="33"/>
    </row>
    <row r="155" spans="1:26" ht="15.75" customHeight="1">
      <c r="A155" s="33"/>
      <c r="B155" s="33"/>
      <c r="C155" s="33"/>
      <c r="D155" s="33"/>
      <c r="E155" s="33"/>
      <c r="F155" s="33"/>
      <c r="G155" s="33"/>
      <c r="H155" s="33"/>
      <c r="I155" s="33"/>
      <c r="J155" s="33"/>
      <c r="K155" s="33"/>
      <c r="L155" s="33"/>
      <c r="M155" s="33"/>
      <c r="N155" s="33"/>
      <c r="O155" s="33"/>
      <c r="P155" s="279"/>
      <c r="Q155" s="33"/>
      <c r="R155" s="33"/>
      <c r="S155" s="33"/>
      <c r="T155" s="33"/>
      <c r="U155" s="33"/>
      <c r="V155" s="33"/>
      <c r="W155" s="33"/>
      <c r="X155" s="33"/>
      <c r="Y155" s="33"/>
      <c r="Z155" s="33"/>
    </row>
    <row r="156" spans="1:26" ht="15.75" customHeight="1">
      <c r="A156" s="33"/>
      <c r="B156" s="33"/>
      <c r="C156" s="33"/>
      <c r="D156" s="33"/>
      <c r="E156" s="33"/>
      <c r="F156" s="33"/>
      <c r="G156" s="33"/>
      <c r="H156" s="33"/>
      <c r="I156" s="33"/>
      <c r="J156" s="33"/>
      <c r="K156" s="33"/>
      <c r="L156" s="33"/>
      <c r="M156" s="33"/>
      <c r="N156" s="33"/>
      <c r="O156" s="33"/>
      <c r="P156" s="279"/>
      <c r="Q156" s="33"/>
      <c r="R156" s="33"/>
      <c r="S156" s="33"/>
      <c r="T156" s="33"/>
      <c r="U156" s="33"/>
      <c r="V156" s="33"/>
      <c r="W156" s="33"/>
      <c r="X156" s="33"/>
      <c r="Y156" s="33"/>
      <c r="Z156" s="33"/>
    </row>
    <row r="157" spans="1:26" ht="15.75" customHeight="1">
      <c r="A157" s="33"/>
      <c r="B157" s="33"/>
      <c r="C157" s="33"/>
      <c r="D157" s="33"/>
      <c r="E157" s="33"/>
      <c r="F157" s="33"/>
      <c r="G157" s="33"/>
      <c r="H157" s="33"/>
      <c r="I157" s="33"/>
      <c r="J157" s="33"/>
      <c r="K157" s="33"/>
      <c r="L157" s="33"/>
      <c r="M157" s="33"/>
      <c r="N157" s="33"/>
      <c r="O157" s="33"/>
      <c r="P157" s="279"/>
      <c r="Q157" s="33"/>
      <c r="R157" s="33"/>
      <c r="S157" s="33"/>
      <c r="T157" s="33"/>
      <c r="U157" s="33"/>
      <c r="V157" s="33"/>
      <c r="W157" s="33"/>
      <c r="X157" s="33"/>
      <c r="Y157" s="33"/>
      <c r="Z157" s="33"/>
    </row>
    <row r="158" spans="1:26" ht="15.75" customHeight="1">
      <c r="A158" s="33"/>
      <c r="B158" s="33"/>
      <c r="C158" s="33"/>
      <c r="D158" s="33"/>
      <c r="E158" s="33"/>
      <c r="F158" s="33"/>
      <c r="G158" s="33"/>
      <c r="H158" s="33"/>
      <c r="I158" s="33"/>
      <c r="J158" s="33"/>
      <c r="K158" s="33"/>
      <c r="L158" s="33"/>
      <c r="M158" s="33"/>
      <c r="N158" s="33"/>
      <c r="O158" s="33"/>
      <c r="P158" s="279"/>
      <c r="Q158" s="33"/>
      <c r="R158" s="33"/>
      <c r="S158" s="33"/>
      <c r="T158" s="33"/>
      <c r="U158" s="33"/>
      <c r="V158" s="33"/>
      <c r="W158" s="33"/>
      <c r="X158" s="33"/>
      <c r="Y158" s="33"/>
      <c r="Z158" s="33"/>
    </row>
    <row r="159" spans="1:26" ht="15.75" customHeight="1">
      <c r="A159" s="33"/>
      <c r="B159" s="33"/>
      <c r="C159" s="33"/>
      <c r="D159" s="33"/>
      <c r="E159" s="33"/>
      <c r="F159" s="33"/>
      <c r="G159" s="33"/>
      <c r="H159" s="33"/>
      <c r="I159" s="33"/>
      <c r="J159" s="33"/>
      <c r="K159" s="33"/>
      <c r="L159" s="33"/>
      <c r="M159" s="33"/>
      <c r="N159" s="33"/>
      <c r="O159" s="33"/>
      <c r="P159" s="279"/>
      <c r="Q159" s="33"/>
      <c r="R159" s="33"/>
      <c r="S159" s="33"/>
      <c r="T159" s="33"/>
      <c r="U159" s="33"/>
      <c r="V159" s="33"/>
      <c r="W159" s="33"/>
      <c r="X159" s="33"/>
      <c r="Y159" s="33"/>
      <c r="Z159" s="33"/>
    </row>
    <row r="160" spans="1:26" ht="15.75" customHeight="1">
      <c r="A160" s="33"/>
      <c r="B160" s="33"/>
      <c r="C160" s="33"/>
      <c r="D160" s="33"/>
      <c r="E160" s="33"/>
      <c r="F160" s="33"/>
      <c r="G160" s="33"/>
      <c r="H160" s="33"/>
      <c r="I160" s="33"/>
      <c r="J160" s="33"/>
      <c r="K160" s="33"/>
      <c r="L160" s="33"/>
      <c r="M160" s="33"/>
      <c r="N160" s="33"/>
      <c r="O160" s="33"/>
      <c r="P160" s="279"/>
      <c r="Q160" s="33"/>
      <c r="R160" s="33"/>
      <c r="S160" s="33"/>
      <c r="T160" s="33"/>
      <c r="U160" s="33"/>
      <c r="V160" s="33"/>
      <c r="W160" s="33"/>
      <c r="X160" s="33"/>
      <c r="Y160" s="33"/>
      <c r="Z160" s="33"/>
    </row>
    <row r="161" spans="1:26" ht="15.75" customHeight="1">
      <c r="A161" s="33"/>
      <c r="B161" s="33"/>
      <c r="C161" s="33"/>
      <c r="D161" s="33"/>
      <c r="E161" s="33"/>
      <c r="F161" s="33"/>
      <c r="G161" s="33"/>
      <c r="H161" s="33"/>
      <c r="I161" s="33"/>
      <c r="J161" s="33"/>
      <c r="K161" s="33"/>
      <c r="L161" s="33"/>
      <c r="M161" s="33"/>
      <c r="N161" s="33"/>
      <c r="O161" s="33"/>
      <c r="P161" s="279"/>
      <c r="Q161" s="33"/>
      <c r="R161" s="33"/>
      <c r="S161" s="33"/>
      <c r="T161" s="33"/>
      <c r="U161" s="33"/>
      <c r="V161" s="33"/>
      <c r="W161" s="33"/>
      <c r="X161" s="33"/>
      <c r="Y161" s="33"/>
      <c r="Z161" s="33"/>
    </row>
    <row r="162" spans="1:26" ht="15.75" customHeight="1">
      <c r="A162" s="33"/>
      <c r="B162" s="33"/>
      <c r="C162" s="33"/>
      <c r="D162" s="33"/>
      <c r="E162" s="33"/>
      <c r="F162" s="33"/>
      <c r="G162" s="33"/>
      <c r="H162" s="33"/>
      <c r="I162" s="33"/>
      <c r="J162" s="33"/>
      <c r="K162" s="33"/>
      <c r="L162" s="33"/>
      <c r="M162" s="33"/>
      <c r="N162" s="33"/>
      <c r="O162" s="33"/>
      <c r="P162" s="279"/>
      <c r="Q162" s="33"/>
      <c r="R162" s="33"/>
      <c r="S162" s="33"/>
      <c r="T162" s="33"/>
      <c r="U162" s="33"/>
      <c r="V162" s="33"/>
      <c r="W162" s="33"/>
      <c r="X162" s="33"/>
      <c r="Y162" s="33"/>
      <c r="Z162" s="33"/>
    </row>
    <row r="163" spans="1:26" ht="15.75" customHeight="1">
      <c r="A163" s="33"/>
      <c r="B163" s="33"/>
      <c r="C163" s="33"/>
      <c r="D163" s="33"/>
      <c r="E163" s="33"/>
      <c r="F163" s="33"/>
      <c r="G163" s="33"/>
      <c r="H163" s="33"/>
      <c r="I163" s="33"/>
      <c r="J163" s="33"/>
      <c r="K163" s="33"/>
      <c r="L163" s="33"/>
      <c r="M163" s="33"/>
      <c r="N163" s="33"/>
      <c r="O163" s="33"/>
      <c r="P163" s="279"/>
      <c r="Q163" s="33"/>
      <c r="R163" s="33"/>
      <c r="S163" s="33"/>
      <c r="T163" s="33"/>
      <c r="U163" s="33"/>
      <c r="V163" s="33"/>
      <c r="W163" s="33"/>
      <c r="X163" s="33"/>
      <c r="Y163" s="33"/>
      <c r="Z163" s="33"/>
    </row>
    <row r="164" spans="1:26" ht="15.75" customHeight="1">
      <c r="A164" s="33"/>
      <c r="B164" s="33"/>
      <c r="C164" s="33"/>
      <c r="D164" s="33"/>
      <c r="E164" s="33"/>
      <c r="F164" s="33"/>
      <c r="G164" s="33"/>
      <c r="H164" s="33"/>
      <c r="I164" s="33"/>
      <c r="J164" s="33"/>
      <c r="K164" s="33"/>
      <c r="L164" s="33"/>
      <c r="M164" s="33"/>
      <c r="N164" s="33"/>
      <c r="O164" s="33"/>
      <c r="P164" s="279"/>
      <c r="Q164" s="33"/>
      <c r="R164" s="33"/>
      <c r="S164" s="33"/>
      <c r="T164" s="33"/>
      <c r="U164" s="33"/>
      <c r="V164" s="33"/>
      <c r="W164" s="33"/>
      <c r="X164" s="33"/>
      <c r="Y164" s="33"/>
      <c r="Z164" s="33"/>
    </row>
    <row r="165" spans="1:26" ht="15.75" customHeight="1">
      <c r="A165" s="33"/>
      <c r="B165" s="33"/>
      <c r="C165" s="33"/>
      <c r="D165" s="33"/>
      <c r="E165" s="33"/>
      <c r="F165" s="33"/>
      <c r="G165" s="33"/>
      <c r="H165" s="33"/>
      <c r="I165" s="33"/>
      <c r="J165" s="33"/>
      <c r="K165" s="33"/>
      <c r="L165" s="33"/>
      <c r="M165" s="33"/>
      <c r="N165" s="33"/>
      <c r="O165" s="33"/>
      <c r="P165" s="279"/>
      <c r="Q165" s="33"/>
      <c r="R165" s="33"/>
      <c r="S165" s="33"/>
      <c r="T165" s="33"/>
      <c r="U165" s="33"/>
      <c r="V165" s="33"/>
      <c r="W165" s="33"/>
      <c r="X165" s="33"/>
      <c r="Y165" s="33"/>
      <c r="Z165" s="33"/>
    </row>
    <row r="166" spans="1:26" ht="15.75" customHeight="1">
      <c r="A166" s="33"/>
      <c r="B166" s="33"/>
      <c r="C166" s="33"/>
      <c r="D166" s="33"/>
      <c r="E166" s="33"/>
      <c r="F166" s="33"/>
      <c r="G166" s="33"/>
      <c r="H166" s="33"/>
      <c r="I166" s="33"/>
      <c r="J166" s="33"/>
      <c r="K166" s="33"/>
      <c r="L166" s="33"/>
      <c r="M166" s="33"/>
      <c r="N166" s="33"/>
      <c r="O166" s="33"/>
      <c r="P166" s="279"/>
      <c r="Q166" s="33"/>
      <c r="R166" s="33"/>
      <c r="S166" s="33"/>
      <c r="T166" s="33"/>
      <c r="U166" s="33"/>
      <c r="V166" s="33"/>
      <c r="W166" s="33"/>
      <c r="X166" s="33"/>
      <c r="Y166" s="33"/>
      <c r="Z166" s="33"/>
    </row>
    <row r="167" spans="1:26" ht="15.75" customHeight="1">
      <c r="A167" s="33"/>
      <c r="B167" s="33"/>
      <c r="C167" s="33"/>
      <c r="D167" s="33"/>
      <c r="E167" s="33"/>
      <c r="F167" s="33"/>
      <c r="G167" s="33"/>
      <c r="H167" s="33"/>
      <c r="I167" s="33"/>
      <c r="J167" s="33"/>
      <c r="K167" s="33"/>
      <c r="L167" s="33"/>
      <c r="M167" s="33"/>
      <c r="N167" s="33"/>
      <c r="O167" s="33"/>
      <c r="P167" s="279"/>
      <c r="Q167" s="33"/>
      <c r="R167" s="33"/>
      <c r="S167" s="33"/>
      <c r="T167" s="33"/>
      <c r="U167" s="33"/>
      <c r="V167" s="33"/>
      <c r="W167" s="33"/>
      <c r="X167" s="33"/>
      <c r="Y167" s="33"/>
      <c r="Z167" s="33"/>
    </row>
    <row r="168" spans="1:26" ht="15.75" customHeight="1">
      <c r="A168" s="33"/>
      <c r="B168" s="33"/>
      <c r="C168" s="33"/>
      <c r="D168" s="33"/>
      <c r="E168" s="33"/>
      <c r="F168" s="33"/>
      <c r="G168" s="33"/>
      <c r="H168" s="33"/>
      <c r="I168" s="33"/>
      <c r="J168" s="33"/>
      <c r="K168" s="33"/>
      <c r="L168" s="33"/>
      <c r="M168" s="33"/>
      <c r="N168" s="33"/>
      <c r="O168" s="33"/>
      <c r="P168" s="279"/>
      <c r="Q168" s="33"/>
      <c r="R168" s="33"/>
      <c r="S168" s="33"/>
      <c r="T168" s="33"/>
      <c r="U168" s="33"/>
      <c r="V168" s="33"/>
      <c r="W168" s="33"/>
      <c r="X168" s="33"/>
      <c r="Y168" s="33"/>
      <c r="Z168" s="33"/>
    </row>
    <row r="169" spans="1:26" ht="15.75" customHeight="1">
      <c r="A169" s="33"/>
      <c r="B169" s="33"/>
      <c r="C169" s="33"/>
      <c r="D169" s="33"/>
      <c r="E169" s="33"/>
      <c r="F169" s="33"/>
      <c r="G169" s="33"/>
      <c r="H169" s="33"/>
      <c r="I169" s="33"/>
      <c r="J169" s="33"/>
      <c r="K169" s="33"/>
      <c r="L169" s="33"/>
      <c r="M169" s="33"/>
      <c r="N169" s="33"/>
      <c r="O169" s="33"/>
      <c r="P169" s="279"/>
      <c r="Q169" s="33"/>
      <c r="R169" s="33"/>
      <c r="S169" s="33"/>
      <c r="T169" s="33"/>
      <c r="U169" s="33"/>
      <c r="V169" s="33"/>
      <c r="W169" s="33"/>
      <c r="X169" s="33"/>
      <c r="Y169" s="33"/>
      <c r="Z169" s="33"/>
    </row>
    <row r="170" spans="1:26" ht="15.75" customHeight="1">
      <c r="A170" s="33"/>
      <c r="B170" s="33"/>
      <c r="C170" s="33"/>
      <c r="D170" s="33"/>
      <c r="E170" s="33"/>
      <c r="F170" s="33"/>
      <c r="G170" s="33"/>
      <c r="H170" s="33"/>
      <c r="I170" s="33"/>
      <c r="J170" s="33"/>
      <c r="K170" s="33"/>
      <c r="L170" s="33"/>
      <c r="M170" s="33"/>
      <c r="N170" s="33"/>
      <c r="O170" s="33"/>
      <c r="P170" s="279"/>
      <c r="Q170" s="33"/>
      <c r="R170" s="33"/>
      <c r="S170" s="33"/>
      <c r="T170" s="33"/>
      <c r="U170" s="33"/>
      <c r="V170" s="33"/>
      <c r="W170" s="33"/>
      <c r="X170" s="33"/>
      <c r="Y170" s="33"/>
      <c r="Z170" s="33"/>
    </row>
    <row r="171" spans="1:26" ht="15.75" customHeight="1">
      <c r="A171" s="33"/>
      <c r="B171" s="33"/>
      <c r="C171" s="33"/>
      <c r="D171" s="33"/>
      <c r="E171" s="33"/>
      <c r="F171" s="33"/>
      <c r="G171" s="33"/>
      <c r="H171" s="33"/>
      <c r="I171" s="33"/>
      <c r="J171" s="33"/>
      <c r="K171" s="33"/>
      <c r="L171" s="33"/>
      <c r="M171" s="33"/>
      <c r="N171" s="33"/>
      <c r="O171" s="33"/>
      <c r="P171" s="279"/>
      <c r="Q171" s="33"/>
      <c r="R171" s="33"/>
      <c r="S171" s="33"/>
      <c r="T171" s="33"/>
      <c r="U171" s="33"/>
      <c r="V171" s="33"/>
      <c r="W171" s="33"/>
      <c r="X171" s="33"/>
      <c r="Y171" s="33"/>
      <c r="Z171" s="33"/>
    </row>
    <row r="172" spans="1:26" ht="15.75" customHeight="1">
      <c r="A172" s="33"/>
      <c r="B172" s="33"/>
      <c r="C172" s="33"/>
      <c r="D172" s="33"/>
      <c r="E172" s="33"/>
      <c r="F172" s="33"/>
      <c r="G172" s="33"/>
      <c r="H172" s="33"/>
      <c r="I172" s="33"/>
      <c r="J172" s="33"/>
      <c r="K172" s="33"/>
      <c r="L172" s="33"/>
      <c r="M172" s="33"/>
      <c r="N172" s="33"/>
      <c r="O172" s="33"/>
      <c r="P172" s="279"/>
      <c r="Q172" s="33"/>
      <c r="R172" s="33"/>
      <c r="S172" s="33"/>
      <c r="T172" s="33"/>
      <c r="U172" s="33"/>
      <c r="V172" s="33"/>
      <c r="W172" s="33"/>
      <c r="X172" s="33"/>
      <c r="Y172" s="33"/>
      <c r="Z172" s="33"/>
    </row>
    <row r="173" spans="1:26" ht="15.75" customHeight="1">
      <c r="A173" s="33"/>
      <c r="B173" s="33"/>
      <c r="C173" s="33"/>
      <c r="D173" s="33"/>
      <c r="E173" s="33"/>
      <c r="F173" s="33"/>
      <c r="G173" s="33"/>
      <c r="H173" s="33"/>
      <c r="I173" s="33"/>
      <c r="J173" s="33"/>
      <c r="K173" s="33"/>
      <c r="L173" s="33"/>
      <c r="M173" s="33"/>
      <c r="N173" s="33"/>
      <c r="O173" s="33"/>
      <c r="P173" s="279"/>
      <c r="Q173" s="33"/>
      <c r="R173" s="33"/>
      <c r="S173" s="33"/>
      <c r="T173" s="33"/>
      <c r="U173" s="33"/>
      <c r="V173" s="33"/>
      <c r="W173" s="33"/>
      <c r="X173" s="33"/>
      <c r="Y173" s="33"/>
      <c r="Z173" s="33"/>
    </row>
    <row r="174" spans="1:26" ht="15.75" customHeight="1">
      <c r="A174" s="33"/>
      <c r="B174" s="33"/>
      <c r="C174" s="33"/>
      <c r="D174" s="33"/>
      <c r="E174" s="33"/>
      <c r="F174" s="33"/>
      <c r="G174" s="33"/>
      <c r="H174" s="33"/>
      <c r="I174" s="33"/>
      <c r="J174" s="33"/>
      <c r="K174" s="33"/>
      <c r="L174" s="33"/>
      <c r="M174" s="33"/>
      <c r="N174" s="33"/>
      <c r="O174" s="33"/>
      <c r="P174" s="279"/>
      <c r="Q174" s="33"/>
      <c r="R174" s="33"/>
      <c r="S174" s="33"/>
      <c r="T174" s="33"/>
      <c r="U174" s="33"/>
      <c r="V174" s="33"/>
      <c r="W174" s="33"/>
      <c r="X174" s="33"/>
      <c r="Y174" s="33"/>
      <c r="Z174" s="33"/>
    </row>
    <row r="175" spans="1:26" ht="15.75" customHeight="1">
      <c r="A175" s="33"/>
      <c r="B175" s="33"/>
      <c r="C175" s="33"/>
      <c r="D175" s="33"/>
      <c r="E175" s="33"/>
      <c r="F175" s="33"/>
      <c r="G175" s="33"/>
      <c r="H175" s="33"/>
      <c r="I175" s="33"/>
      <c r="J175" s="33"/>
      <c r="K175" s="33"/>
      <c r="L175" s="33"/>
      <c r="M175" s="33"/>
      <c r="N175" s="33"/>
      <c r="O175" s="33"/>
      <c r="P175" s="279"/>
      <c r="Q175" s="33"/>
      <c r="R175" s="33"/>
      <c r="S175" s="33"/>
      <c r="T175" s="33"/>
      <c r="U175" s="33"/>
      <c r="V175" s="33"/>
      <c r="W175" s="33"/>
      <c r="X175" s="33"/>
      <c r="Y175" s="33"/>
      <c r="Z175" s="33"/>
    </row>
    <row r="176" spans="1:26" ht="15.75" customHeight="1">
      <c r="A176" s="33"/>
      <c r="B176" s="33"/>
      <c r="C176" s="33"/>
      <c r="D176" s="33"/>
      <c r="E176" s="33"/>
      <c r="F176" s="33"/>
      <c r="G176" s="33"/>
      <c r="H176" s="33"/>
      <c r="I176" s="33"/>
      <c r="J176" s="33"/>
      <c r="K176" s="33"/>
      <c r="L176" s="33"/>
      <c r="M176" s="33"/>
      <c r="N176" s="33"/>
      <c r="O176" s="33"/>
      <c r="P176" s="279"/>
      <c r="Q176" s="33"/>
      <c r="R176" s="33"/>
      <c r="S176" s="33"/>
      <c r="T176" s="33"/>
      <c r="U176" s="33"/>
      <c r="V176" s="33"/>
      <c r="W176" s="33"/>
      <c r="X176" s="33"/>
      <c r="Y176" s="33"/>
      <c r="Z176" s="33"/>
    </row>
    <row r="177" spans="1:26" ht="15.75" customHeight="1">
      <c r="A177" s="33"/>
      <c r="B177" s="33"/>
      <c r="C177" s="33"/>
      <c r="D177" s="33"/>
      <c r="E177" s="33"/>
      <c r="F177" s="33"/>
      <c r="G177" s="33"/>
      <c r="H177" s="33"/>
      <c r="I177" s="33"/>
      <c r="J177" s="33"/>
      <c r="K177" s="33"/>
      <c r="L177" s="33"/>
      <c r="M177" s="33"/>
      <c r="N177" s="33"/>
      <c r="O177" s="33"/>
      <c r="P177" s="279"/>
      <c r="Q177" s="33"/>
      <c r="R177" s="33"/>
      <c r="S177" s="33"/>
      <c r="T177" s="33"/>
      <c r="U177" s="33"/>
      <c r="V177" s="33"/>
      <c r="W177" s="33"/>
      <c r="X177" s="33"/>
      <c r="Y177" s="33"/>
      <c r="Z177" s="33"/>
    </row>
    <row r="178" spans="1:26" ht="15.75" customHeight="1">
      <c r="A178" s="33"/>
      <c r="B178" s="33"/>
      <c r="C178" s="33"/>
      <c r="D178" s="33"/>
      <c r="E178" s="33"/>
      <c r="F178" s="33"/>
      <c r="G178" s="33"/>
      <c r="H178" s="33"/>
      <c r="I178" s="33"/>
      <c r="J178" s="33"/>
      <c r="K178" s="33"/>
      <c r="L178" s="33"/>
      <c r="M178" s="33"/>
      <c r="N178" s="33"/>
      <c r="O178" s="33"/>
      <c r="P178" s="279"/>
      <c r="Q178" s="33"/>
      <c r="R178" s="33"/>
      <c r="S178" s="33"/>
      <c r="T178" s="33"/>
      <c r="U178" s="33"/>
      <c r="V178" s="33"/>
      <c r="W178" s="33"/>
      <c r="X178" s="33"/>
      <c r="Y178" s="33"/>
      <c r="Z178" s="33"/>
    </row>
    <row r="179" spans="1:26" ht="15.75" customHeight="1">
      <c r="A179" s="33"/>
      <c r="B179" s="33"/>
      <c r="C179" s="33"/>
      <c r="D179" s="33"/>
      <c r="E179" s="33"/>
      <c r="F179" s="33"/>
      <c r="G179" s="33"/>
      <c r="H179" s="33"/>
      <c r="I179" s="33"/>
      <c r="J179" s="33"/>
      <c r="K179" s="33"/>
      <c r="L179" s="33"/>
      <c r="M179" s="33"/>
      <c r="N179" s="33"/>
      <c r="O179" s="33"/>
      <c r="P179" s="279"/>
      <c r="Q179" s="33"/>
      <c r="R179" s="33"/>
      <c r="S179" s="33"/>
      <c r="T179" s="33"/>
      <c r="U179" s="33"/>
      <c r="V179" s="33"/>
      <c r="W179" s="33"/>
      <c r="X179" s="33"/>
      <c r="Y179" s="33"/>
      <c r="Z179" s="33"/>
    </row>
    <row r="180" spans="1:26" ht="15.75" customHeight="1">
      <c r="A180" s="33"/>
      <c r="B180" s="33"/>
      <c r="C180" s="33"/>
      <c r="D180" s="33"/>
      <c r="E180" s="33"/>
      <c r="F180" s="33"/>
      <c r="G180" s="33"/>
      <c r="H180" s="33"/>
      <c r="I180" s="33"/>
      <c r="J180" s="33"/>
      <c r="K180" s="33"/>
      <c r="L180" s="33"/>
      <c r="M180" s="33"/>
      <c r="N180" s="33"/>
      <c r="O180" s="33"/>
      <c r="P180" s="279"/>
      <c r="Q180" s="33"/>
      <c r="R180" s="33"/>
      <c r="S180" s="33"/>
      <c r="T180" s="33"/>
      <c r="U180" s="33"/>
      <c r="V180" s="33"/>
      <c r="W180" s="33"/>
      <c r="X180" s="33"/>
      <c r="Y180" s="33"/>
      <c r="Z180" s="33"/>
    </row>
    <row r="181" spans="1:26" ht="15.75" customHeight="1">
      <c r="A181" s="33"/>
      <c r="B181" s="33"/>
      <c r="C181" s="33"/>
      <c r="D181" s="33"/>
      <c r="E181" s="33"/>
      <c r="F181" s="33"/>
      <c r="G181" s="33"/>
      <c r="H181" s="33"/>
      <c r="I181" s="33"/>
      <c r="J181" s="33"/>
      <c r="K181" s="33"/>
      <c r="L181" s="33"/>
      <c r="M181" s="33"/>
      <c r="N181" s="33"/>
      <c r="O181" s="33"/>
      <c r="P181" s="279"/>
      <c r="Q181" s="33"/>
      <c r="R181" s="33"/>
      <c r="S181" s="33"/>
      <c r="T181" s="33"/>
      <c r="U181" s="33"/>
      <c r="V181" s="33"/>
      <c r="W181" s="33"/>
      <c r="X181" s="33"/>
      <c r="Y181" s="33"/>
      <c r="Z181" s="33"/>
    </row>
    <row r="182" spans="1:26" ht="15.75" customHeight="1">
      <c r="A182" s="33"/>
      <c r="B182" s="33"/>
      <c r="C182" s="33"/>
      <c r="D182" s="33"/>
      <c r="E182" s="33"/>
      <c r="F182" s="33"/>
      <c r="G182" s="33"/>
      <c r="H182" s="33"/>
      <c r="I182" s="33"/>
      <c r="J182" s="33"/>
      <c r="K182" s="33"/>
      <c r="L182" s="33"/>
      <c r="M182" s="33"/>
      <c r="N182" s="33"/>
      <c r="O182" s="33"/>
      <c r="P182" s="279"/>
      <c r="Q182" s="33"/>
      <c r="R182" s="33"/>
      <c r="S182" s="33"/>
      <c r="T182" s="33"/>
      <c r="U182" s="33"/>
      <c r="V182" s="33"/>
      <c r="W182" s="33"/>
      <c r="X182" s="33"/>
      <c r="Y182" s="33"/>
      <c r="Z182" s="33"/>
    </row>
    <row r="183" spans="1:26" ht="15.75" customHeight="1">
      <c r="A183" s="33"/>
      <c r="B183" s="33"/>
      <c r="C183" s="33"/>
      <c r="D183" s="33"/>
      <c r="E183" s="33"/>
      <c r="F183" s="33"/>
      <c r="G183" s="33"/>
      <c r="H183" s="33"/>
      <c r="I183" s="33"/>
      <c r="J183" s="33"/>
      <c r="K183" s="33"/>
      <c r="L183" s="33"/>
      <c r="M183" s="33"/>
      <c r="N183" s="33"/>
      <c r="O183" s="33"/>
      <c r="P183" s="279"/>
      <c r="Q183" s="33"/>
      <c r="R183" s="33"/>
      <c r="S183" s="33"/>
      <c r="T183" s="33"/>
      <c r="U183" s="33"/>
      <c r="V183" s="33"/>
      <c r="W183" s="33"/>
      <c r="X183" s="33"/>
      <c r="Y183" s="33"/>
      <c r="Z183" s="33"/>
    </row>
    <row r="184" spans="1:26" ht="15.75" customHeight="1">
      <c r="A184" s="33"/>
      <c r="B184" s="33"/>
      <c r="C184" s="33"/>
      <c r="D184" s="33"/>
      <c r="E184" s="33"/>
      <c r="F184" s="33"/>
      <c r="G184" s="33"/>
      <c r="H184" s="33"/>
      <c r="I184" s="33"/>
      <c r="J184" s="33"/>
      <c r="K184" s="33"/>
      <c r="L184" s="33"/>
      <c r="M184" s="33"/>
      <c r="N184" s="33"/>
      <c r="O184" s="33"/>
      <c r="P184" s="279"/>
      <c r="Q184" s="33"/>
      <c r="R184" s="33"/>
      <c r="S184" s="33"/>
      <c r="T184" s="33"/>
      <c r="U184" s="33"/>
      <c r="V184" s="33"/>
      <c r="W184" s="33"/>
      <c r="X184" s="33"/>
      <c r="Y184" s="33"/>
      <c r="Z184" s="33"/>
    </row>
    <row r="185" spans="1:26" ht="15.75" customHeight="1">
      <c r="A185" s="33"/>
      <c r="B185" s="33"/>
      <c r="C185" s="33"/>
      <c r="D185" s="33"/>
      <c r="E185" s="33"/>
      <c r="F185" s="33"/>
      <c r="G185" s="33"/>
      <c r="H185" s="33"/>
      <c r="I185" s="33"/>
      <c r="J185" s="33"/>
      <c r="K185" s="33"/>
      <c r="L185" s="33"/>
      <c r="M185" s="33"/>
      <c r="N185" s="33"/>
      <c r="O185" s="33"/>
      <c r="P185" s="279"/>
      <c r="Q185" s="33"/>
      <c r="R185" s="33"/>
      <c r="S185" s="33"/>
      <c r="T185" s="33"/>
      <c r="U185" s="33"/>
      <c r="V185" s="33"/>
      <c r="W185" s="33"/>
      <c r="X185" s="33"/>
      <c r="Y185" s="33"/>
      <c r="Z185" s="33"/>
    </row>
    <row r="186" spans="1:26" ht="15.75" customHeight="1">
      <c r="A186" s="33"/>
      <c r="B186" s="33"/>
      <c r="C186" s="33"/>
      <c r="D186" s="33"/>
      <c r="E186" s="33"/>
      <c r="F186" s="33"/>
      <c r="G186" s="33"/>
      <c r="H186" s="33"/>
      <c r="I186" s="33"/>
      <c r="J186" s="33"/>
      <c r="K186" s="33"/>
      <c r="L186" s="33"/>
      <c r="M186" s="33"/>
      <c r="N186" s="33"/>
      <c r="O186" s="33"/>
      <c r="P186" s="279"/>
      <c r="Q186" s="33"/>
      <c r="R186" s="33"/>
      <c r="S186" s="33"/>
      <c r="T186" s="33"/>
      <c r="U186" s="33"/>
      <c r="V186" s="33"/>
      <c r="W186" s="33"/>
      <c r="X186" s="33"/>
      <c r="Y186" s="33"/>
      <c r="Z186" s="33"/>
    </row>
    <row r="187" spans="1:26" ht="15.75" customHeight="1">
      <c r="A187" s="33"/>
      <c r="B187" s="33"/>
      <c r="C187" s="33"/>
      <c r="D187" s="33"/>
      <c r="E187" s="33"/>
      <c r="F187" s="33"/>
      <c r="G187" s="33"/>
      <c r="H187" s="33"/>
      <c r="I187" s="33"/>
      <c r="J187" s="33"/>
      <c r="K187" s="33"/>
      <c r="L187" s="33"/>
      <c r="M187" s="33"/>
      <c r="N187" s="33"/>
      <c r="O187" s="33"/>
      <c r="P187" s="279"/>
      <c r="Q187" s="33"/>
      <c r="R187" s="33"/>
      <c r="S187" s="33"/>
      <c r="T187" s="33"/>
      <c r="U187" s="33"/>
      <c r="V187" s="33"/>
      <c r="W187" s="33"/>
      <c r="X187" s="33"/>
      <c r="Y187" s="33"/>
      <c r="Z187" s="33"/>
    </row>
    <row r="188" spans="1:26" ht="15.75" customHeight="1">
      <c r="A188" s="33"/>
      <c r="B188" s="33"/>
      <c r="C188" s="33"/>
      <c r="D188" s="33"/>
      <c r="E188" s="33"/>
      <c r="F188" s="33"/>
      <c r="G188" s="33"/>
      <c r="H188" s="33"/>
      <c r="I188" s="33"/>
      <c r="J188" s="33"/>
      <c r="K188" s="33"/>
      <c r="L188" s="33"/>
      <c r="M188" s="33"/>
      <c r="N188" s="33"/>
      <c r="O188" s="33"/>
      <c r="P188" s="279"/>
      <c r="Q188" s="33"/>
      <c r="R188" s="33"/>
      <c r="S188" s="33"/>
      <c r="T188" s="33"/>
      <c r="U188" s="33"/>
      <c r="V188" s="33"/>
      <c r="W188" s="33"/>
      <c r="X188" s="33"/>
      <c r="Y188" s="33"/>
      <c r="Z188" s="33"/>
    </row>
    <row r="189" spans="1:26" ht="15.75" customHeight="1">
      <c r="A189" s="33"/>
      <c r="B189" s="33"/>
      <c r="C189" s="33"/>
      <c r="D189" s="33"/>
      <c r="E189" s="33"/>
      <c r="F189" s="33"/>
      <c r="G189" s="33"/>
      <c r="H189" s="33"/>
      <c r="I189" s="33"/>
      <c r="J189" s="33"/>
      <c r="K189" s="33"/>
      <c r="L189" s="33"/>
      <c r="M189" s="33"/>
      <c r="N189" s="33"/>
      <c r="O189" s="33"/>
      <c r="P189" s="279"/>
      <c r="Q189" s="33"/>
      <c r="R189" s="33"/>
      <c r="S189" s="33"/>
      <c r="T189" s="33"/>
      <c r="U189" s="33"/>
      <c r="V189" s="33"/>
      <c r="W189" s="33"/>
      <c r="X189" s="33"/>
      <c r="Y189" s="33"/>
      <c r="Z189" s="33"/>
    </row>
    <row r="190" spans="1:26" ht="15.75" customHeight="1">
      <c r="A190" s="33"/>
      <c r="B190" s="33"/>
      <c r="C190" s="33"/>
      <c r="D190" s="33"/>
      <c r="E190" s="33"/>
      <c r="F190" s="33"/>
      <c r="G190" s="33"/>
      <c r="H190" s="33"/>
      <c r="I190" s="33"/>
      <c r="J190" s="33"/>
      <c r="K190" s="33"/>
      <c r="L190" s="33"/>
      <c r="M190" s="33"/>
      <c r="N190" s="33"/>
      <c r="O190" s="33"/>
      <c r="P190" s="279"/>
      <c r="Q190" s="33"/>
      <c r="R190" s="33"/>
      <c r="S190" s="33"/>
      <c r="T190" s="33"/>
      <c r="U190" s="33"/>
      <c r="V190" s="33"/>
      <c r="W190" s="33"/>
      <c r="X190" s="33"/>
      <c r="Y190" s="33"/>
      <c r="Z190" s="33"/>
    </row>
    <row r="191" spans="1:26" ht="15.75" customHeight="1">
      <c r="A191" s="33"/>
      <c r="B191" s="33"/>
      <c r="C191" s="33"/>
      <c r="D191" s="33"/>
      <c r="E191" s="33"/>
      <c r="F191" s="33"/>
      <c r="G191" s="33"/>
      <c r="H191" s="33"/>
      <c r="I191" s="33"/>
      <c r="J191" s="33"/>
      <c r="K191" s="33"/>
      <c r="L191" s="33"/>
      <c r="M191" s="33"/>
      <c r="N191" s="33"/>
      <c r="O191" s="33"/>
      <c r="P191" s="279"/>
      <c r="Q191" s="33"/>
      <c r="R191" s="33"/>
      <c r="S191" s="33"/>
      <c r="T191" s="33"/>
      <c r="U191" s="33"/>
      <c r="V191" s="33"/>
      <c r="W191" s="33"/>
      <c r="X191" s="33"/>
      <c r="Y191" s="33"/>
      <c r="Z191" s="33"/>
    </row>
    <row r="192" spans="1:26" ht="15.75" customHeight="1">
      <c r="A192" s="33"/>
      <c r="B192" s="33"/>
      <c r="C192" s="33"/>
      <c r="D192" s="33"/>
      <c r="E192" s="33"/>
      <c r="F192" s="33"/>
      <c r="G192" s="33"/>
      <c r="H192" s="33"/>
      <c r="I192" s="33"/>
      <c r="J192" s="33"/>
      <c r="K192" s="33"/>
      <c r="L192" s="33"/>
      <c r="M192" s="33"/>
      <c r="N192" s="33"/>
      <c r="O192" s="33"/>
      <c r="P192" s="279"/>
      <c r="Q192" s="33"/>
      <c r="R192" s="33"/>
      <c r="S192" s="33"/>
      <c r="T192" s="33"/>
      <c r="U192" s="33"/>
      <c r="V192" s="33"/>
      <c r="W192" s="33"/>
      <c r="X192" s="33"/>
      <c r="Y192" s="33"/>
      <c r="Z192" s="33"/>
    </row>
    <row r="193" spans="1:26" ht="15.75" customHeight="1">
      <c r="A193" s="33"/>
      <c r="B193" s="33"/>
      <c r="C193" s="33"/>
      <c r="D193" s="33"/>
      <c r="E193" s="33"/>
      <c r="F193" s="33"/>
      <c r="G193" s="33"/>
      <c r="H193" s="33"/>
      <c r="I193" s="33"/>
      <c r="J193" s="33"/>
      <c r="K193" s="33"/>
      <c r="L193" s="33"/>
      <c r="M193" s="33"/>
      <c r="N193" s="33"/>
      <c r="O193" s="33"/>
      <c r="P193" s="279"/>
      <c r="Q193" s="33"/>
      <c r="R193" s="33"/>
      <c r="S193" s="33"/>
      <c r="T193" s="33"/>
      <c r="U193" s="33"/>
      <c r="V193" s="33"/>
      <c r="W193" s="33"/>
      <c r="X193" s="33"/>
      <c r="Y193" s="33"/>
      <c r="Z193" s="33"/>
    </row>
    <row r="194" spans="1:26" ht="15.75" customHeight="1">
      <c r="A194" s="33"/>
      <c r="B194" s="33"/>
      <c r="C194" s="33"/>
      <c r="D194" s="33"/>
      <c r="E194" s="33"/>
      <c r="F194" s="33"/>
      <c r="G194" s="33"/>
      <c r="H194" s="33"/>
      <c r="I194" s="33"/>
      <c r="J194" s="33"/>
      <c r="K194" s="33"/>
      <c r="L194" s="33"/>
      <c r="M194" s="33"/>
      <c r="N194" s="33"/>
      <c r="O194" s="33"/>
      <c r="P194" s="279"/>
      <c r="Q194" s="33"/>
      <c r="R194" s="33"/>
      <c r="S194" s="33"/>
      <c r="T194" s="33"/>
      <c r="U194" s="33"/>
      <c r="V194" s="33"/>
      <c r="W194" s="33"/>
      <c r="X194" s="33"/>
      <c r="Y194" s="33"/>
      <c r="Z194" s="33"/>
    </row>
    <row r="195" spans="1:26" ht="15.75" customHeight="1">
      <c r="A195" s="33"/>
      <c r="B195" s="33"/>
      <c r="C195" s="33"/>
      <c r="D195" s="33"/>
      <c r="E195" s="33"/>
      <c r="F195" s="33"/>
      <c r="G195" s="33"/>
      <c r="H195" s="33"/>
      <c r="I195" s="33"/>
      <c r="J195" s="33"/>
      <c r="K195" s="33"/>
      <c r="L195" s="33"/>
      <c r="M195" s="33"/>
      <c r="N195" s="33"/>
      <c r="O195" s="33"/>
      <c r="P195" s="279"/>
      <c r="Q195" s="33"/>
      <c r="R195" s="33"/>
      <c r="S195" s="33"/>
      <c r="T195" s="33"/>
      <c r="U195" s="33"/>
      <c r="V195" s="33"/>
      <c r="W195" s="33"/>
      <c r="X195" s="33"/>
      <c r="Y195" s="33"/>
      <c r="Z195" s="33"/>
    </row>
    <row r="196" spans="1:26" ht="15.75" customHeight="1">
      <c r="A196" s="33"/>
      <c r="B196" s="33"/>
      <c r="C196" s="33"/>
      <c r="D196" s="33"/>
      <c r="E196" s="33"/>
      <c r="F196" s="33"/>
      <c r="G196" s="33"/>
      <c r="H196" s="33"/>
      <c r="I196" s="33"/>
      <c r="J196" s="33"/>
      <c r="K196" s="33"/>
      <c r="L196" s="33"/>
      <c r="M196" s="33"/>
      <c r="N196" s="33"/>
      <c r="O196" s="33"/>
      <c r="P196" s="279"/>
      <c r="Q196" s="33"/>
      <c r="R196" s="33"/>
      <c r="S196" s="33"/>
      <c r="T196" s="33"/>
      <c r="U196" s="33"/>
      <c r="V196" s="33"/>
      <c r="W196" s="33"/>
      <c r="X196" s="33"/>
      <c r="Y196" s="33"/>
      <c r="Z196" s="33"/>
    </row>
    <row r="197" spans="1:26" ht="15.75" customHeight="1">
      <c r="A197" s="33"/>
      <c r="B197" s="33"/>
      <c r="C197" s="33"/>
      <c r="D197" s="33"/>
      <c r="E197" s="33"/>
      <c r="F197" s="33"/>
      <c r="G197" s="33"/>
      <c r="H197" s="33"/>
      <c r="I197" s="33"/>
      <c r="J197" s="33"/>
      <c r="K197" s="33"/>
      <c r="L197" s="33"/>
      <c r="M197" s="33"/>
      <c r="N197" s="33"/>
      <c r="O197" s="33"/>
      <c r="P197" s="279"/>
      <c r="Q197" s="33"/>
      <c r="R197" s="33"/>
      <c r="S197" s="33"/>
      <c r="T197" s="33"/>
      <c r="U197" s="33"/>
      <c r="V197" s="33"/>
      <c r="W197" s="33"/>
      <c r="X197" s="33"/>
      <c r="Y197" s="33"/>
      <c r="Z197" s="33"/>
    </row>
    <row r="198" spans="1:26" ht="15.75" customHeight="1">
      <c r="A198" s="33"/>
      <c r="B198" s="33"/>
      <c r="C198" s="33"/>
      <c r="D198" s="33"/>
      <c r="E198" s="33"/>
      <c r="F198" s="33"/>
      <c r="G198" s="33"/>
      <c r="H198" s="33"/>
      <c r="I198" s="33"/>
      <c r="J198" s="33"/>
      <c r="K198" s="33"/>
      <c r="L198" s="33"/>
      <c r="M198" s="33"/>
      <c r="N198" s="33"/>
      <c r="O198" s="33"/>
      <c r="P198" s="279"/>
      <c r="Q198" s="33"/>
      <c r="R198" s="33"/>
      <c r="S198" s="33"/>
      <c r="T198" s="33"/>
      <c r="U198" s="33"/>
      <c r="V198" s="33"/>
      <c r="W198" s="33"/>
      <c r="X198" s="33"/>
      <c r="Y198" s="33"/>
      <c r="Z198" s="33"/>
    </row>
    <row r="199" spans="1:26" ht="15.75" customHeight="1">
      <c r="A199" s="33"/>
      <c r="B199" s="33"/>
      <c r="C199" s="33"/>
      <c r="D199" s="33"/>
      <c r="E199" s="33"/>
      <c r="F199" s="33"/>
      <c r="G199" s="33"/>
      <c r="H199" s="33"/>
      <c r="I199" s="33"/>
      <c r="J199" s="33"/>
      <c r="K199" s="33"/>
      <c r="L199" s="33"/>
      <c r="M199" s="33"/>
      <c r="N199" s="33"/>
      <c r="O199" s="33"/>
      <c r="P199" s="279"/>
      <c r="Q199" s="33"/>
      <c r="R199" s="33"/>
      <c r="S199" s="33"/>
      <c r="T199" s="33"/>
      <c r="U199" s="33"/>
      <c r="V199" s="33"/>
      <c r="W199" s="33"/>
      <c r="X199" s="33"/>
      <c r="Y199" s="33"/>
      <c r="Z199" s="33"/>
    </row>
    <row r="200" spans="1:26" ht="15.75" customHeight="1">
      <c r="A200" s="33"/>
      <c r="B200" s="33"/>
      <c r="C200" s="33"/>
      <c r="D200" s="33"/>
      <c r="E200" s="33"/>
      <c r="F200" s="33"/>
      <c r="G200" s="33"/>
      <c r="H200" s="33"/>
      <c r="I200" s="33"/>
      <c r="J200" s="33"/>
      <c r="K200" s="33"/>
      <c r="L200" s="33"/>
      <c r="M200" s="33"/>
      <c r="N200" s="33"/>
      <c r="O200" s="33"/>
      <c r="P200" s="279"/>
      <c r="Q200" s="33"/>
      <c r="R200" s="33"/>
      <c r="S200" s="33"/>
      <c r="T200" s="33"/>
      <c r="U200" s="33"/>
      <c r="V200" s="33"/>
      <c r="W200" s="33"/>
      <c r="X200" s="33"/>
      <c r="Y200" s="33"/>
      <c r="Z200" s="33"/>
    </row>
    <row r="201" spans="1:26" ht="15.75" customHeight="1">
      <c r="A201" s="33"/>
      <c r="B201" s="33"/>
      <c r="C201" s="33"/>
      <c r="D201" s="33"/>
      <c r="E201" s="33"/>
      <c r="F201" s="33"/>
      <c r="G201" s="33"/>
      <c r="H201" s="33"/>
      <c r="I201" s="33"/>
      <c r="J201" s="33"/>
      <c r="K201" s="33"/>
      <c r="L201" s="33"/>
      <c r="M201" s="33"/>
      <c r="N201" s="33"/>
      <c r="O201" s="33"/>
      <c r="P201" s="279"/>
      <c r="Q201" s="33"/>
      <c r="R201" s="33"/>
      <c r="S201" s="33"/>
      <c r="T201" s="33"/>
      <c r="U201" s="33"/>
      <c r="V201" s="33"/>
      <c r="W201" s="33"/>
      <c r="X201" s="33"/>
      <c r="Y201" s="33"/>
      <c r="Z201" s="33"/>
    </row>
    <row r="202" spans="1:26" ht="15.75" customHeight="1">
      <c r="A202" s="33"/>
      <c r="B202" s="33"/>
      <c r="C202" s="33"/>
      <c r="D202" s="33"/>
      <c r="E202" s="33"/>
      <c r="F202" s="33"/>
      <c r="G202" s="33"/>
      <c r="H202" s="33"/>
      <c r="I202" s="33"/>
      <c r="J202" s="33"/>
      <c r="K202" s="33"/>
      <c r="L202" s="33"/>
      <c r="M202" s="33"/>
      <c r="N202" s="33"/>
      <c r="O202" s="33"/>
      <c r="P202" s="279"/>
      <c r="Q202" s="33"/>
      <c r="R202" s="33"/>
      <c r="S202" s="33"/>
      <c r="T202" s="33"/>
      <c r="U202" s="33"/>
      <c r="V202" s="33"/>
      <c r="W202" s="33"/>
      <c r="X202" s="33"/>
      <c r="Y202" s="33"/>
      <c r="Z202" s="33"/>
    </row>
    <row r="203" spans="1:26" ht="15.75" customHeight="1">
      <c r="A203" s="33"/>
      <c r="B203" s="33"/>
      <c r="C203" s="33"/>
      <c r="D203" s="33"/>
      <c r="E203" s="33"/>
      <c r="F203" s="33"/>
      <c r="G203" s="33"/>
      <c r="H203" s="33"/>
      <c r="I203" s="33"/>
      <c r="J203" s="33"/>
      <c r="K203" s="33"/>
      <c r="L203" s="33"/>
      <c r="M203" s="33"/>
      <c r="N203" s="33"/>
      <c r="O203" s="33"/>
      <c r="P203" s="279"/>
      <c r="Q203" s="33"/>
      <c r="R203" s="33"/>
      <c r="S203" s="33"/>
      <c r="T203" s="33"/>
      <c r="U203" s="33"/>
      <c r="V203" s="33"/>
      <c r="W203" s="33"/>
      <c r="X203" s="33"/>
      <c r="Y203" s="33"/>
      <c r="Z203" s="33"/>
    </row>
    <row r="204" spans="1:26" ht="15.75" customHeight="1">
      <c r="A204" s="33"/>
      <c r="B204" s="33"/>
      <c r="C204" s="33"/>
      <c r="D204" s="33"/>
      <c r="E204" s="33"/>
      <c r="F204" s="33"/>
      <c r="G204" s="33"/>
      <c r="H204" s="33"/>
      <c r="I204" s="33"/>
      <c r="J204" s="33"/>
      <c r="K204" s="33"/>
      <c r="L204" s="33"/>
      <c r="M204" s="33"/>
      <c r="N204" s="33"/>
      <c r="O204" s="33"/>
      <c r="P204" s="279"/>
      <c r="Q204" s="33"/>
      <c r="R204" s="33"/>
      <c r="S204" s="33"/>
      <c r="T204" s="33"/>
      <c r="U204" s="33"/>
      <c r="V204" s="33"/>
      <c r="W204" s="33"/>
      <c r="X204" s="33"/>
      <c r="Y204" s="33"/>
      <c r="Z204" s="33"/>
    </row>
    <row r="205" spans="1:26" ht="15.75" customHeight="1">
      <c r="A205" s="33"/>
      <c r="B205" s="33"/>
      <c r="C205" s="33"/>
      <c r="D205" s="33"/>
      <c r="E205" s="33"/>
      <c r="F205" s="33"/>
      <c r="G205" s="33"/>
      <c r="H205" s="33"/>
      <c r="I205" s="33"/>
      <c r="J205" s="33"/>
      <c r="K205" s="33"/>
      <c r="L205" s="33"/>
      <c r="M205" s="33"/>
      <c r="N205" s="33"/>
      <c r="O205" s="33"/>
      <c r="P205" s="279"/>
      <c r="Q205" s="33"/>
      <c r="R205" s="33"/>
      <c r="S205" s="33"/>
      <c r="T205" s="33"/>
      <c r="U205" s="33"/>
      <c r="V205" s="33"/>
      <c r="W205" s="33"/>
      <c r="X205" s="33"/>
      <c r="Y205" s="33"/>
      <c r="Z205" s="33"/>
    </row>
    <row r="206" spans="1:26" ht="15.75" customHeight="1">
      <c r="A206" s="33"/>
      <c r="B206" s="33"/>
      <c r="C206" s="33"/>
      <c r="D206" s="33"/>
      <c r="E206" s="33"/>
      <c r="F206" s="33"/>
      <c r="G206" s="33"/>
      <c r="H206" s="33"/>
      <c r="I206" s="33"/>
      <c r="J206" s="33"/>
      <c r="K206" s="33"/>
      <c r="L206" s="33"/>
      <c r="M206" s="33"/>
      <c r="N206" s="33"/>
      <c r="O206" s="33"/>
      <c r="P206" s="279"/>
      <c r="Q206" s="33"/>
      <c r="R206" s="33"/>
      <c r="S206" s="33"/>
      <c r="T206" s="33"/>
      <c r="U206" s="33"/>
      <c r="V206" s="33"/>
      <c r="W206" s="33"/>
      <c r="X206" s="33"/>
      <c r="Y206" s="33"/>
      <c r="Z206" s="33"/>
    </row>
    <row r="207" spans="1:26" ht="15.75" customHeight="1">
      <c r="A207" s="33"/>
      <c r="B207" s="33"/>
      <c r="C207" s="33"/>
      <c r="D207" s="33"/>
      <c r="E207" s="33"/>
      <c r="F207" s="33"/>
      <c r="G207" s="33"/>
      <c r="H207" s="33"/>
      <c r="I207" s="33"/>
      <c r="J207" s="33"/>
      <c r="K207" s="33"/>
      <c r="L207" s="33"/>
      <c r="M207" s="33"/>
      <c r="N207" s="33"/>
      <c r="O207" s="33"/>
      <c r="P207" s="279"/>
      <c r="Q207" s="33"/>
      <c r="R207" s="33"/>
      <c r="S207" s="33"/>
      <c r="T207" s="33"/>
      <c r="U207" s="33"/>
      <c r="V207" s="33"/>
      <c r="W207" s="33"/>
      <c r="X207" s="33"/>
      <c r="Y207" s="33"/>
      <c r="Z207" s="33"/>
    </row>
    <row r="208" spans="1:26" ht="15.75" customHeight="1">
      <c r="A208" s="33"/>
      <c r="B208" s="33"/>
      <c r="C208" s="33"/>
      <c r="D208" s="33"/>
      <c r="E208" s="33"/>
      <c r="F208" s="33"/>
      <c r="G208" s="33"/>
      <c r="H208" s="33"/>
      <c r="I208" s="33"/>
      <c r="J208" s="33"/>
      <c r="K208" s="33"/>
      <c r="L208" s="33"/>
      <c r="M208" s="33"/>
      <c r="N208" s="33"/>
      <c r="O208" s="33"/>
      <c r="P208" s="279"/>
      <c r="Q208" s="33"/>
      <c r="R208" s="33"/>
      <c r="S208" s="33"/>
      <c r="T208" s="33"/>
      <c r="U208" s="33"/>
      <c r="V208" s="33"/>
      <c r="W208" s="33"/>
      <c r="X208" s="33"/>
      <c r="Y208" s="33"/>
      <c r="Z208" s="33"/>
    </row>
    <row r="209" spans="1:26" ht="15.75" customHeight="1">
      <c r="A209" s="33"/>
      <c r="B209" s="33"/>
      <c r="C209" s="33"/>
      <c r="D209" s="33"/>
      <c r="E209" s="33"/>
      <c r="F209" s="33"/>
      <c r="G209" s="33"/>
      <c r="H209" s="33"/>
      <c r="I209" s="33"/>
      <c r="J209" s="33"/>
      <c r="K209" s="33"/>
      <c r="L209" s="33"/>
      <c r="M209" s="33"/>
      <c r="N209" s="33"/>
      <c r="O209" s="33"/>
      <c r="P209" s="279"/>
      <c r="Q209" s="33"/>
      <c r="R209" s="33"/>
      <c r="S209" s="33"/>
      <c r="T209" s="33"/>
      <c r="U209" s="33"/>
      <c r="V209" s="33"/>
      <c r="W209" s="33"/>
      <c r="X209" s="33"/>
      <c r="Y209" s="33"/>
      <c r="Z209" s="33"/>
    </row>
    <row r="210" spans="1:26" ht="15.75" customHeight="1">
      <c r="A210" s="33"/>
      <c r="B210" s="33"/>
      <c r="C210" s="33"/>
      <c r="D210" s="33"/>
      <c r="E210" s="33"/>
      <c r="F210" s="33"/>
      <c r="G210" s="33"/>
      <c r="H210" s="33"/>
      <c r="I210" s="33"/>
      <c r="J210" s="33"/>
      <c r="K210" s="33"/>
      <c r="L210" s="33"/>
      <c r="M210" s="33"/>
      <c r="N210" s="33"/>
      <c r="O210" s="33"/>
      <c r="P210" s="279"/>
      <c r="Q210" s="33"/>
      <c r="R210" s="33"/>
      <c r="S210" s="33"/>
      <c r="T210" s="33"/>
      <c r="U210" s="33"/>
      <c r="V210" s="33"/>
      <c r="W210" s="33"/>
      <c r="X210" s="33"/>
      <c r="Y210" s="33"/>
      <c r="Z210" s="33"/>
    </row>
    <row r="211" spans="1:26" ht="15.75" customHeight="1">
      <c r="A211" s="33"/>
      <c r="B211" s="33"/>
      <c r="C211" s="33"/>
      <c r="D211" s="33"/>
      <c r="E211" s="33"/>
      <c r="F211" s="33"/>
      <c r="G211" s="33"/>
      <c r="H211" s="33"/>
      <c r="I211" s="33"/>
      <c r="J211" s="33"/>
      <c r="K211" s="33"/>
      <c r="L211" s="33"/>
      <c r="M211" s="33"/>
      <c r="N211" s="33"/>
      <c r="O211" s="33"/>
      <c r="P211" s="279"/>
      <c r="Q211" s="33"/>
      <c r="R211" s="33"/>
      <c r="S211" s="33"/>
      <c r="T211" s="33"/>
      <c r="U211" s="33"/>
      <c r="V211" s="33"/>
      <c r="W211" s="33"/>
      <c r="X211" s="33"/>
      <c r="Y211" s="33"/>
      <c r="Z211" s="33"/>
    </row>
    <row r="212" spans="1:26" ht="15.75" customHeight="1">
      <c r="A212" s="33"/>
      <c r="B212" s="33"/>
      <c r="C212" s="33"/>
      <c r="D212" s="33"/>
      <c r="E212" s="33"/>
      <c r="F212" s="33"/>
      <c r="G212" s="33"/>
      <c r="H212" s="33"/>
      <c r="I212" s="33"/>
      <c r="J212" s="33"/>
      <c r="K212" s="33"/>
      <c r="L212" s="33"/>
      <c r="M212" s="33"/>
      <c r="N212" s="33"/>
      <c r="O212" s="33"/>
      <c r="P212" s="279"/>
      <c r="Q212" s="33"/>
      <c r="R212" s="33"/>
      <c r="S212" s="33"/>
      <c r="T212" s="33"/>
      <c r="U212" s="33"/>
      <c r="V212" s="33"/>
      <c r="W212" s="33"/>
      <c r="X212" s="33"/>
      <c r="Y212" s="33"/>
      <c r="Z212" s="33"/>
    </row>
    <row r="213" spans="1:26" ht="15.75" customHeight="1">
      <c r="A213" s="33"/>
      <c r="B213" s="33"/>
      <c r="C213" s="33"/>
      <c r="D213" s="33"/>
      <c r="E213" s="33"/>
      <c r="F213" s="33"/>
      <c r="G213" s="33"/>
      <c r="H213" s="33"/>
      <c r="I213" s="33"/>
      <c r="J213" s="33"/>
      <c r="K213" s="33"/>
      <c r="L213" s="33"/>
      <c r="M213" s="33"/>
      <c r="N213" s="33"/>
      <c r="O213" s="33"/>
      <c r="P213" s="279"/>
      <c r="Q213" s="33"/>
      <c r="R213" s="33"/>
      <c r="S213" s="33"/>
      <c r="T213" s="33"/>
      <c r="U213" s="33"/>
      <c r="V213" s="33"/>
      <c r="W213" s="33"/>
      <c r="X213" s="33"/>
      <c r="Y213" s="33"/>
      <c r="Z213" s="33"/>
    </row>
    <row r="214" spans="1:26" ht="15.75" customHeight="1">
      <c r="A214" s="33"/>
      <c r="B214" s="33"/>
      <c r="C214" s="33"/>
      <c r="D214" s="33"/>
      <c r="E214" s="33"/>
      <c r="F214" s="33"/>
      <c r="G214" s="33"/>
      <c r="H214" s="33"/>
      <c r="I214" s="33"/>
      <c r="J214" s="33"/>
      <c r="K214" s="33"/>
      <c r="L214" s="33"/>
      <c r="M214" s="33"/>
      <c r="N214" s="33"/>
      <c r="O214" s="33"/>
      <c r="P214" s="279"/>
      <c r="Q214" s="33"/>
      <c r="R214" s="33"/>
      <c r="S214" s="33"/>
      <c r="T214" s="33"/>
      <c r="U214" s="33"/>
      <c r="V214" s="33"/>
      <c r="W214" s="33"/>
      <c r="X214" s="33"/>
      <c r="Y214" s="33"/>
      <c r="Z214" s="33"/>
    </row>
    <row r="215" spans="1:26" ht="15.75" customHeight="1">
      <c r="A215" s="33"/>
      <c r="B215" s="33"/>
      <c r="C215" s="33"/>
      <c r="D215" s="33"/>
      <c r="E215" s="33"/>
      <c r="F215" s="33"/>
      <c r="G215" s="33"/>
      <c r="H215" s="33"/>
      <c r="I215" s="33"/>
      <c r="J215" s="33"/>
      <c r="K215" s="33"/>
      <c r="L215" s="33"/>
      <c r="M215" s="33"/>
      <c r="N215" s="33"/>
      <c r="O215" s="33"/>
      <c r="P215" s="279"/>
      <c r="Q215" s="33"/>
      <c r="R215" s="33"/>
      <c r="S215" s="33"/>
      <c r="T215" s="33"/>
      <c r="U215" s="33"/>
      <c r="V215" s="33"/>
      <c r="W215" s="33"/>
      <c r="X215" s="33"/>
      <c r="Y215" s="33"/>
      <c r="Z215" s="33"/>
    </row>
    <row r="216" spans="1:26" ht="15.75" customHeight="1">
      <c r="A216" s="33"/>
      <c r="B216" s="33"/>
      <c r="C216" s="33"/>
      <c r="D216" s="33"/>
      <c r="E216" s="33"/>
      <c r="F216" s="33"/>
      <c r="G216" s="33"/>
      <c r="H216" s="33"/>
      <c r="I216" s="33"/>
      <c r="J216" s="33"/>
      <c r="K216" s="33"/>
      <c r="L216" s="33"/>
      <c r="M216" s="33"/>
      <c r="N216" s="33"/>
      <c r="O216" s="33"/>
      <c r="P216" s="279"/>
      <c r="Q216" s="33"/>
      <c r="R216" s="33"/>
      <c r="S216" s="33"/>
      <c r="T216" s="33"/>
      <c r="U216" s="33"/>
      <c r="V216" s="33"/>
      <c r="W216" s="33"/>
      <c r="X216" s="33"/>
      <c r="Y216" s="33"/>
      <c r="Z216" s="33"/>
    </row>
    <row r="217" spans="1:26" ht="15.75" customHeight="1">
      <c r="A217" s="33"/>
      <c r="B217" s="33"/>
      <c r="C217" s="33"/>
      <c r="D217" s="33"/>
      <c r="E217" s="33"/>
      <c r="F217" s="33"/>
      <c r="G217" s="33"/>
      <c r="H217" s="33"/>
      <c r="I217" s="33"/>
      <c r="J217" s="33"/>
      <c r="K217" s="33"/>
      <c r="L217" s="33"/>
      <c r="M217" s="33"/>
      <c r="N217" s="33"/>
      <c r="O217" s="33"/>
      <c r="P217" s="279"/>
      <c r="Q217" s="33"/>
      <c r="R217" s="33"/>
      <c r="S217" s="33"/>
      <c r="T217" s="33"/>
      <c r="U217" s="33"/>
      <c r="V217" s="33"/>
      <c r="W217" s="33"/>
      <c r="X217" s="33"/>
      <c r="Y217" s="33"/>
      <c r="Z217" s="33"/>
    </row>
    <row r="218" spans="1:26" ht="15.75" customHeight="1">
      <c r="A218" s="33"/>
      <c r="B218" s="33"/>
      <c r="C218" s="33"/>
      <c r="D218" s="33"/>
      <c r="E218" s="33"/>
      <c r="F218" s="33"/>
      <c r="G218" s="33"/>
      <c r="H218" s="33"/>
      <c r="I218" s="33"/>
      <c r="J218" s="33"/>
      <c r="K218" s="33"/>
      <c r="L218" s="33"/>
      <c r="M218" s="33"/>
      <c r="N218" s="33"/>
      <c r="O218" s="33"/>
      <c r="P218" s="279"/>
      <c r="Q218" s="33"/>
      <c r="R218" s="33"/>
      <c r="S218" s="33"/>
      <c r="T218" s="33"/>
      <c r="U218" s="33"/>
      <c r="V218" s="33"/>
      <c r="W218" s="33"/>
      <c r="X218" s="33"/>
      <c r="Y218" s="33"/>
      <c r="Z218" s="33"/>
    </row>
    <row r="219" spans="1:26" ht="15.75" customHeight="1">
      <c r="A219" s="33"/>
      <c r="B219" s="33"/>
      <c r="C219" s="33"/>
      <c r="D219" s="33"/>
      <c r="E219" s="33"/>
      <c r="F219" s="33"/>
      <c r="G219" s="33"/>
      <c r="H219" s="33"/>
      <c r="I219" s="33"/>
      <c r="J219" s="33"/>
      <c r="K219" s="33"/>
      <c r="L219" s="33"/>
      <c r="M219" s="33"/>
      <c r="N219" s="33"/>
      <c r="O219" s="33"/>
      <c r="P219" s="279"/>
      <c r="Q219" s="33"/>
      <c r="R219" s="33"/>
      <c r="S219" s="33"/>
      <c r="T219" s="33"/>
      <c r="U219" s="33"/>
      <c r="V219" s="33"/>
      <c r="W219" s="33"/>
      <c r="X219" s="33"/>
      <c r="Y219" s="33"/>
      <c r="Z219" s="33"/>
    </row>
    <row r="220" spans="1:26" ht="15.75" customHeight="1">
      <c r="A220" s="33"/>
      <c r="B220" s="33"/>
      <c r="C220" s="33"/>
      <c r="D220" s="33"/>
      <c r="E220" s="33"/>
      <c r="F220" s="33"/>
      <c r="G220" s="33"/>
      <c r="H220" s="33"/>
      <c r="I220" s="33"/>
      <c r="J220" s="33"/>
      <c r="K220" s="33"/>
      <c r="L220" s="33"/>
      <c r="M220" s="33"/>
      <c r="N220" s="33"/>
      <c r="O220" s="33"/>
      <c r="P220" s="279"/>
      <c r="Q220" s="33"/>
      <c r="R220" s="33"/>
      <c r="S220" s="33"/>
      <c r="T220" s="33"/>
      <c r="U220" s="33"/>
      <c r="V220" s="33"/>
      <c r="W220" s="33"/>
      <c r="X220" s="33"/>
      <c r="Y220" s="33"/>
      <c r="Z220" s="33"/>
    </row>
    <row r="221" spans="1:26" ht="15.75" customHeight="1">
      <c r="A221" s="33"/>
      <c r="B221" s="33"/>
      <c r="C221" s="33"/>
      <c r="D221" s="33"/>
      <c r="E221" s="33"/>
      <c r="F221" s="33"/>
      <c r="G221" s="33"/>
      <c r="H221" s="33"/>
      <c r="I221" s="33"/>
      <c r="J221" s="33"/>
      <c r="K221" s="33"/>
      <c r="L221" s="33"/>
      <c r="M221" s="33"/>
      <c r="N221" s="33"/>
      <c r="O221" s="33"/>
      <c r="P221" s="279"/>
      <c r="Q221" s="33"/>
      <c r="R221" s="33"/>
      <c r="S221" s="33"/>
      <c r="T221" s="33"/>
      <c r="U221" s="33"/>
      <c r="V221" s="33"/>
      <c r="W221" s="33"/>
      <c r="X221" s="33"/>
      <c r="Y221" s="33"/>
      <c r="Z221" s="33"/>
    </row>
    <row r="222" spans="1:26" ht="15.75" customHeight="1">
      <c r="A222" s="33"/>
      <c r="B222" s="33"/>
      <c r="C222" s="33"/>
      <c r="D222" s="33"/>
      <c r="E222" s="33"/>
      <c r="F222" s="33"/>
      <c r="G222" s="33"/>
      <c r="H222" s="33"/>
      <c r="I222" s="33"/>
      <c r="J222" s="33"/>
      <c r="K222" s="33"/>
      <c r="L222" s="33"/>
      <c r="M222" s="33"/>
      <c r="N222" s="33"/>
      <c r="O222" s="33"/>
      <c r="P222" s="279"/>
      <c r="Q222" s="33"/>
      <c r="R222" s="33"/>
      <c r="S222" s="33"/>
      <c r="T222" s="33"/>
      <c r="U222" s="33"/>
      <c r="V222" s="33"/>
      <c r="W222" s="33"/>
      <c r="X222" s="33"/>
      <c r="Y222" s="33"/>
      <c r="Z222" s="33"/>
    </row>
    <row r="223" spans="1:26" ht="15.75" customHeight="1">
      <c r="A223" s="33"/>
      <c r="B223" s="33"/>
      <c r="C223" s="33"/>
      <c r="D223" s="33"/>
      <c r="E223" s="33"/>
      <c r="F223" s="33"/>
      <c r="G223" s="33"/>
      <c r="H223" s="33"/>
      <c r="I223" s="33"/>
      <c r="J223" s="33"/>
      <c r="K223" s="33"/>
      <c r="L223" s="33"/>
      <c r="M223" s="33"/>
      <c r="N223" s="33"/>
      <c r="O223" s="33"/>
      <c r="P223" s="279"/>
      <c r="Q223" s="33"/>
      <c r="R223" s="33"/>
      <c r="S223" s="33"/>
      <c r="T223" s="33"/>
      <c r="U223" s="33"/>
      <c r="V223" s="33"/>
      <c r="W223" s="33"/>
      <c r="X223" s="33"/>
      <c r="Y223" s="33"/>
      <c r="Z223" s="33"/>
    </row>
    <row r="224" spans="1:26" ht="15.75" customHeight="1">
      <c r="A224" s="33"/>
      <c r="B224" s="33"/>
      <c r="C224" s="33"/>
      <c r="D224" s="33"/>
      <c r="E224" s="33"/>
      <c r="F224" s="33"/>
      <c r="G224" s="33"/>
      <c r="H224" s="33"/>
      <c r="I224" s="33"/>
      <c r="J224" s="33"/>
      <c r="K224" s="33"/>
      <c r="L224" s="33"/>
      <c r="M224" s="33"/>
      <c r="N224" s="33"/>
      <c r="O224" s="33"/>
      <c r="P224" s="279"/>
      <c r="Q224" s="33"/>
      <c r="R224" s="33"/>
      <c r="S224" s="33"/>
      <c r="T224" s="33"/>
      <c r="U224" s="33"/>
      <c r="V224" s="33"/>
      <c r="W224" s="33"/>
      <c r="X224" s="33"/>
      <c r="Y224" s="33"/>
      <c r="Z224" s="33"/>
    </row>
    <row r="225" spans="1:26" ht="15.75" customHeight="1">
      <c r="A225" s="33"/>
      <c r="B225" s="33"/>
      <c r="C225" s="33"/>
      <c r="D225" s="33"/>
      <c r="E225" s="33"/>
      <c r="F225" s="33"/>
      <c r="G225" s="33"/>
      <c r="H225" s="33"/>
      <c r="I225" s="33"/>
      <c r="J225" s="33"/>
      <c r="K225" s="33"/>
      <c r="L225" s="33"/>
      <c r="M225" s="33"/>
      <c r="N225" s="33"/>
      <c r="O225" s="33"/>
      <c r="P225" s="279"/>
      <c r="Q225" s="33"/>
      <c r="R225" s="33"/>
      <c r="S225" s="33"/>
      <c r="T225" s="33"/>
      <c r="U225" s="33"/>
      <c r="V225" s="33"/>
      <c r="W225" s="33"/>
      <c r="X225" s="33"/>
      <c r="Y225" s="33"/>
      <c r="Z225" s="33"/>
    </row>
    <row r="226" spans="1:26" ht="15.75" customHeight="1">
      <c r="A226" s="33"/>
      <c r="B226" s="33"/>
      <c r="C226" s="33"/>
      <c r="D226" s="33"/>
      <c r="E226" s="33"/>
      <c r="F226" s="33"/>
      <c r="G226" s="33"/>
      <c r="H226" s="33"/>
      <c r="I226" s="33"/>
      <c r="J226" s="33"/>
      <c r="K226" s="33"/>
      <c r="L226" s="33"/>
      <c r="M226" s="33"/>
      <c r="N226" s="33"/>
      <c r="O226" s="33"/>
      <c r="P226" s="279"/>
      <c r="Q226" s="33"/>
      <c r="R226" s="33"/>
      <c r="S226" s="33"/>
      <c r="T226" s="33"/>
      <c r="U226" s="33"/>
      <c r="V226" s="33"/>
      <c r="W226" s="33"/>
      <c r="X226" s="33"/>
      <c r="Y226" s="33"/>
      <c r="Z226" s="33"/>
    </row>
    <row r="227" spans="1:26" ht="15.75" customHeight="1">
      <c r="A227" s="33"/>
      <c r="B227" s="33"/>
      <c r="C227" s="33"/>
      <c r="D227" s="33"/>
      <c r="E227" s="33"/>
      <c r="F227" s="33"/>
      <c r="G227" s="33"/>
      <c r="H227" s="33"/>
      <c r="I227" s="33"/>
      <c r="J227" s="33"/>
      <c r="K227" s="33"/>
      <c r="L227" s="33"/>
      <c r="M227" s="33"/>
      <c r="N227" s="33"/>
      <c r="O227" s="33"/>
      <c r="P227" s="279"/>
      <c r="Q227" s="33"/>
      <c r="R227" s="33"/>
      <c r="S227" s="33"/>
      <c r="T227" s="33"/>
      <c r="U227" s="33"/>
      <c r="V227" s="33"/>
      <c r="W227" s="33"/>
      <c r="X227" s="33"/>
      <c r="Y227" s="33"/>
      <c r="Z227" s="33"/>
    </row>
    <row r="228" spans="1:26" ht="15.75" customHeight="1">
      <c r="A228" s="33"/>
      <c r="B228" s="33"/>
      <c r="C228" s="33"/>
      <c r="D228" s="33"/>
      <c r="E228" s="33"/>
      <c r="F228" s="33"/>
      <c r="G228" s="33"/>
      <c r="H228" s="33"/>
      <c r="I228" s="33"/>
      <c r="J228" s="33"/>
      <c r="K228" s="33"/>
      <c r="L228" s="33"/>
      <c r="M228" s="33"/>
      <c r="N228" s="33"/>
      <c r="O228" s="33"/>
      <c r="P228" s="279"/>
      <c r="Q228" s="33"/>
      <c r="R228" s="33"/>
      <c r="S228" s="33"/>
      <c r="T228" s="33"/>
      <c r="U228" s="33"/>
      <c r="V228" s="33"/>
      <c r="W228" s="33"/>
      <c r="X228" s="33"/>
      <c r="Y228" s="33"/>
      <c r="Z228" s="33"/>
    </row>
    <row r="229" spans="1:26" ht="15.75" customHeight="1">
      <c r="A229" s="33"/>
      <c r="B229" s="33"/>
      <c r="C229" s="33"/>
      <c r="D229" s="33"/>
      <c r="E229" s="33"/>
      <c r="F229" s="33"/>
      <c r="G229" s="33"/>
      <c r="H229" s="33"/>
      <c r="I229" s="33"/>
      <c r="J229" s="33"/>
      <c r="K229" s="33"/>
      <c r="L229" s="33"/>
      <c r="M229" s="33"/>
      <c r="N229" s="33"/>
      <c r="O229" s="33"/>
      <c r="P229" s="279"/>
      <c r="Q229" s="33"/>
      <c r="R229" s="33"/>
      <c r="S229" s="33"/>
      <c r="T229" s="33"/>
      <c r="U229" s="33"/>
      <c r="V229" s="33"/>
      <c r="W229" s="33"/>
      <c r="X229" s="33"/>
      <c r="Y229" s="33"/>
      <c r="Z229" s="33"/>
    </row>
    <row r="230" spans="1:26" ht="15.75" customHeight="1">
      <c r="A230" s="33"/>
      <c r="B230" s="33"/>
      <c r="C230" s="33"/>
      <c r="D230" s="33"/>
      <c r="E230" s="33"/>
      <c r="F230" s="33"/>
      <c r="G230" s="33"/>
      <c r="H230" s="33"/>
      <c r="I230" s="33"/>
      <c r="J230" s="33"/>
      <c r="K230" s="33"/>
      <c r="L230" s="33"/>
      <c r="M230" s="33"/>
      <c r="N230" s="33"/>
      <c r="O230" s="33"/>
      <c r="P230" s="279"/>
      <c r="Q230" s="33"/>
      <c r="R230" s="33"/>
      <c r="S230" s="33"/>
      <c r="T230" s="33"/>
      <c r="U230" s="33"/>
      <c r="V230" s="33"/>
      <c r="W230" s="33"/>
      <c r="X230" s="33"/>
      <c r="Y230" s="33"/>
      <c r="Z230" s="33"/>
    </row>
    <row r="231" spans="1:26" ht="15.75" customHeight="1">
      <c r="A231" s="33"/>
      <c r="B231" s="33"/>
      <c r="C231" s="33"/>
      <c r="D231" s="33"/>
      <c r="E231" s="33"/>
      <c r="F231" s="33"/>
      <c r="G231" s="33"/>
      <c r="H231" s="33"/>
      <c r="I231" s="33"/>
      <c r="J231" s="33"/>
      <c r="K231" s="33"/>
      <c r="L231" s="33"/>
      <c r="M231" s="33"/>
      <c r="N231" s="33"/>
      <c r="O231" s="33"/>
      <c r="P231" s="279"/>
      <c r="Q231" s="33"/>
      <c r="R231" s="33"/>
      <c r="S231" s="33"/>
      <c r="T231" s="33"/>
      <c r="U231" s="33"/>
      <c r="V231" s="33"/>
      <c r="W231" s="33"/>
      <c r="X231" s="33"/>
      <c r="Y231" s="33"/>
      <c r="Z231" s="33"/>
    </row>
    <row r="232" spans="1:26" ht="15.75" customHeight="1">
      <c r="A232" s="33"/>
      <c r="B232" s="33"/>
      <c r="C232" s="33"/>
      <c r="D232" s="33"/>
      <c r="E232" s="33"/>
      <c r="F232" s="33"/>
      <c r="G232" s="33"/>
      <c r="H232" s="33"/>
      <c r="I232" s="33"/>
      <c r="J232" s="33"/>
      <c r="K232" s="33"/>
      <c r="L232" s="33"/>
      <c r="M232" s="33"/>
      <c r="N232" s="33"/>
      <c r="O232" s="33"/>
      <c r="P232" s="279"/>
      <c r="Q232" s="33"/>
      <c r="R232" s="33"/>
      <c r="S232" s="33"/>
      <c r="T232" s="33"/>
      <c r="U232" s="33"/>
      <c r="V232" s="33"/>
      <c r="W232" s="33"/>
      <c r="X232" s="33"/>
      <c r="Y232" s="33"/>
      <c r="Z232" s="33"/>
    </row>
    <row r="233" spans="1:26" ht="15.75" customHeight="1">
      <c r="A233" s="33"/>
      <c r="B233" s="33"/>
      <c r="C233" s="33"/>
      <c r="D233" s="33"/>
      <c r="E233" s="33"/>
      <c r="F233" s="33"/>
      <c r="G233" s="33"/>
      <c r="H233" s="33"/>
      <c r="I233" s="33"/>
      <c r="J233" s="33"/>
      <c r="K233" s="33"/>
      <c r="L233" s="33"/>
      <c r="M233" s="33"/>
      <c r="N233" s="33"/>
      <c r="O233" s="33"/>
      <c r="P233" s="279"/>
      <c r="Q233" s="33"/>
      <c r="R233" s="33"/>
      <c r="S233" s="33"/>
      <c r="T233" s="33"/>
      <c r="U233" s="33"/>
      <c r="V233" s="33"/>
      <c r="W233" s="33"/>
      <c r="X233" s="33"/>
      <c r="Y233" s="33"/>
      <c r="Z233" s="33"/>
    </row>
    <row r="234" spans="1:26" ht="15.75" customHeight="1">
      <c r="A234" s="33"/>
      <c r="B234" s="33"/>
      <c r="C234" s="33"/>
      <c r="D234" s="33"/>
      <c r="E234" s="33"/>
      <c r="F234" s="33"/>
      <c r="G234" s="33"/>
      <c r="H234" s="33"/>
      <c r="I234" s="33"/>
      <c r="J234" s="33"/>
      <c r="K234" s="33"/>
      <c r="L234" s="33"/>
      <c r="M234" s="33"/>
      <c r="N234" s="33"/>
      <c r="O234" s="33"/>
      <c r="P234" s="279"/>
      <c r="Q234" s="33"/>
      <c r="R234" s="33"/>
      <c r="S234" s="33"/>
      <c r="T234" s="33"/>
      <c r="U234" s="33"/>
      <c r="V234" s="33"/>
      <c r="W234" s="33"/>
      <c r="X234" s="33"/>
      <c r="Y234" s="33"/>
      <c r="Z234" s="33"/>
    </row>
    <row r="235" spans="1:26" ht="15.75" customHeight="1">
      <c r="A235" s="33"/>
      <c r="B235" s="33"/>
      <c r="C235" s="33"/>
      <c r="D235" s="33"/>
      <c r="E235" s="33"/>
      <c r="F235" s="33"/>
      <c r="G235" s="33"/>
      <c r="H235" s="33"/>
      <c r="I235" s="33"/>
      <c r="J235" s="33"/>
      <c r="K235" s="33"/>
      <c r="L235" s="33"/>
      <c r="M235" s="33"/>
      <c r="N235" s="33"/>
      <c r="O235" s="33"/>
      <c r="P235" s="279"/>
      <c r="Q235" s="33"/>
      <c r="R235" s="33"/>
      <c r="S235" s="33"/>
      <c r="T235" s="33"/>
      <c r="U235" s="33"/>
      <c r="V235" s="33"/>
      <c r="W235" s="33"/>
      <c r="X235" s="33"/>
      <c r="Y235" s="33"/>
      <c r="Z235" s="33"/>
    </row>
    <row r="236" spans="1:26" ht="15.75" customHeight="1">
      <c r="A236" s="33"/>
      <c r="B236" s="33"/>
      <c r="C236" s="33"/>
      <c r="D236" s="33"/>
      <c r="E236" s="33"/>
      <c r="F236" s="33"/>
      <c r="G236" s="33"/>
      <c r="H236" s="33"/>
      <c r="I236" s="33"/>
      <c r="J236" s="33"/>
      <c r="K236" s="33"/>
      <c r="L236" s="33"/>
      <c r="M236" s="33"/>
      <c r="N236" s="33"/>
      <c r="O236" s="33"/>
      <c r="P236" s="279"/>
      <c r="Q236" s="33"/>
      <c r="R236" s="33"/>
      <c r="S236" s="33"/>
      <c r="T236" s="33"/>
      <c r="U236" s="33"/>
      <c r="V236" s="33"/>
      <c r="W236" s="33"/>
      <c r="X236" s="33"/>
      <c r="Y236" s="33"/>
      <c r="Z236" s="33"/>
    </row>
    <row r="237" spans="1:26" ht="15.75" customHeight="1">
      <c r="A237" s="33"/>
      <c r="B237" s="33"/>
      <c r="C237" s="33"/>
      <c r="D237" s="33"/>
      <c r="E237" s="33"/>
      <c r="F237" s="33"/>
      <c r="G237" s="33"/>
      <c r="H237" s="33"/>
      <c r="I237" s="33"/>
      <c r="J237" s="33"/>
      <c r="K237" s="33"/>
      <c r="L237" s="33"/>
      <c r="M237" s="33"/>
      <c r="N237" s="33"/>
      <c r="O237" s="33"/>
      <c r="P237" s="279"/>
      <c r="Q237" s="33"/>
      <c r="R237" s="33"/>
      <c r="S237" s="33"/>
      <c r="T237" s="33"/>
      <c r="U237" s="33"/>
      <c r="V237" s="33"/>
      <c r="W237" s="33"/>
      <c r="X237" s="33"/>
      <c r="Y237" s="33"/>
      <c r="Z237" s="33"/>
    </row>
    <row r="238" spans="1:26" ht="15.75" customHeight="1">
      <c r="A238" s="33"/>
      <c r="B238" s="33"/>
      <c r="C238" s="33"/>
      <c r="D238" s="33"/>
      <c r="E238" s="33"/>
      <c r="F238" s="33"/>
      <c r="G238" s="33"/>
      <c r="H238" s="33"/>
      <c r="I238" s="33"/>
      <c r="J238" s="33"/>
      <c r="K238" s="33"/>
      <c r="L238" s="33"/>
      <c r="M238" s="33"/>
      <c r="N238" s="33"/>
      <c r="O238" s="33"/>
      <c r="P238" s="279"/>
      <c r="Q238" s="33"/>
      <c r="R238" s="33"/>
      <c r="S238" s="33"/>
      <c r="T238" s="33"/>
      <c r="U238" s="33"/>
      <c r="V238" s="33"/>
      <c r="W238" s="33"/>
      <c r="X238" s="33"/>
      <c r="Y238" s="33"/>
      <c r="Z238" s="33"/>
    </row>
    <row r="239" spans="1:26" ht="15.75" customHeight="1">
      <c r="A239" s="33"/>
      <c r="B239" s="33"/>
      <c r="C239" s="33"/>
      <c r="D239" s="33"/>
      <c r="E239" s="33"/>
      <c r="F239" s="33"/>
      <c r="G239" s="33"/>
      <c r="H239" s="33"/>
      <c r="I239" s="33"/>
      <c r="J239" s="33"/>
      <c r="K239" s="33"/>
      <c r="L239" s="33"/>
      <c r="M239" s="33"/>
      <c r="N239" s="33"/>
      <c r="O239" s="33"/>
      <c r="P239" s="279"/>
      <c r="Q239" s="33"/>
      <c r="R239" s="33"/>
      <c r="S239" s="33"/>
      <c r="T239" s="33"/>
      <c r="U239" s="33"/>
      <c r="V239" s="33"/>
      <c r="W239" s="33"/>
      <c r="X239" s="33"/>
      <c r="Y239" s="33"/>
      <c r="Z239" s="33"/>
    </row>
    <row r="240" spans="1:26" ht="15.75" customHeight="1">
      <c r="A240" s="33"/>
      <c r="B240" s="33"/>
      <c r="C240" s="33"/>
      <c r="D240" s="33"/>
      <c r="E240" s="33"/>
      <c r="F240" s="33"/>
      <c r="G240" s="33"/>
      <c r="H240" s="33"/>
      <c r="I240" s="33"/>
      <c r="J240" s="33"/>
      <c r="K240" s="33"/>
      <c r="L240" s="33"/>
      <c r="M240" s="33"/>
      <c r="N240" s="33"/>
      <c r="O240" s="33"/>
      <c r="P240" s="279"/>
      <c r="Q240" s="33"/>
      <c r="R240" s="33"/>
      <c r="S240" s="33"/>
      <c r="T240" s="33"/>
      <c r="U240" s="33"/>
      <c r="V240" s="33"/>
      <c r="W240" s="33"/>
      <c r="X240" s="33"/>
      <c r="Y240" s="33"/>
      <c r="Z240" s="33"/>
    </row>
    <row r="241" spans="1:26" ht="15.75" customHeight="1">
      <c r="A241" s="33"/>
      <c r="B241" s="33"/>
      <c r="C241" s="33"/>
      <c r="D241" s="33"/>
      <c r="E241" s="33"/>
      <c r="F241" s="33"/>
      <c r="G241" s="33"/>
      <c r="H241" s="33"/>
      <c r="I241" s="33"/>
      <c r="J241" s="33"/>
      <c r="K241" s="33"/>
      <c r="L241" s="33"/>
      <c r="M241" s="33"/>
      <c r="N241" s="33"/>
      <c r="O241" s="33"/>
      <c r="P241" s="279"/>
      <c r="Q241" s="33"/>
      <c r="R241" s="33"/>
      <c r="S241" s="33"/>
      <c r="T241" s="33"/>
      <c r="U241" s="33"/>
      <c r="V241" s="33"/>
      <c r="W241" s="33"/>
      <c r="X241" s="33"/>
      <c r="Y241" s="33"/>
      <c r="Z241" s="33"/>
    </row>
    <row r="242" spans="1:26" ht="15.75" customHeight="1">
      <c r="A242" s="33"/>
      <c r="B242" s="33"/>
      <c r="C242" s="33"/>
      <c r="D242" s="33"/>
      <c r="E242" s="33"/>
      <c r="F242" s="33"/>
      <c r="G242" s="33"/>
      <c r="H242" s="33"/>
      <c r="I242" s="33"/>
      <c r="J242" s="33"/>
      <c r="K242" s="33"/>
      <c r="L242" s="33"/>
      <c r="M242" s="33"/>
      <c r="N242" s="33"/>
      <c r="O242" s="33"/>
      <c r="P242" s="279"/>
      <c r="Q242" s="33"/>
      <c r="R242" s="33"/>
      <c r="S242" s="33"/>
      <c r="T242" s="33"/>
      <c r="U242" s="33"/>
      <c r="V242" s="33"/>
      <c r="W242" s="33"/>
      <c r="X242" s="33"/>
      <c r="Y242" s="33"/>
      <c r="Z242" s="33"/>
    </row>
    <row r="243" spans="1:26" ht="15.75" customHeight="1">
      <c r="A243" s="33"/>
      <c r="B243" s="33"/>
      <c r="C243" s="33"/>
      <c r="D243" s="33"/>
      <c r="E243" s="33"/>
      <c r="F243" s="33"/>
      <c r="G243" s="33"/>
      <c r="H243" s="33"/>
      <c r="I243" s="33"/>
      <c r="J243" s="33"/>
      <c r="K243" s="33"/>
      <c r="L243" s="33"/>
      <c r="M243" s="33"/>
      <c r="N243" s="33"/>
      <c r="O243" s="33"/>
      <c r="P243" s="279"/>
      <c r="Q243" s="33"/>
      <c r="R243" s="33"/>
      <c r="S243" s="33"/>
      <c r="T243" s="33"/>
      <c r="U243" s="33"/>
      <c r="V243" s="33"/>
      <c r="W243" s="33"/>
      <c r="X243" s="33"/>
      <c r="Y243" s="33"/>
      <c r="Z243" s="33"/>
    </row>
    <row r="244" spans="1:26" ht="15.75" customHeight="1">
      <c r="A244" s="33"/>
      <c r="B244" s="33"/>
      <c r="C244" s="33"/>
      <c r="D244" s="33"/>
      <c r="E244" s="33"/>
      <c r="F244" s="33"/>
      <c r="G244" s="33"/>
      <c r="H244" s="33"/>
      <c r="I244" s="33"/>
      <c r="J244" s="33"/>
      <c r="K244" s="33"/>
      <c r="L244" s="33"/>
      <c r="M244" s="33"/>
      <c r="N244" s="33"/>
      <c r="O244" s="33"/>
      <c r="P244" s="279"/>
      <c r="Q244" s="33"/>
      <c r="R244" s="33"/>
      <c r="S244" s="33"/>
      <c r="T244" s="33"/>
      <c r="U244" s="33"/>
      <c r="V244" s="33"/>
      <c r="W244" s="33"/>
      <c r="X244" s="33"/>
      <c r="Y244" s="33"/>
      <c r="Z244" s="33"/>
    </row>
    <row r="245" spans="1:26" ht="15.75" customHeight="1">
      <c r="A245" s="33"/>
      <c r="B245" s="33"/>
      <c r="C245" s="33"/>
      <c r="D245" s="33"/>
      <c r="E245" s="33"/>
      <c r="F245" s="33"/>
      <c r="G245" s="33"/>
      <c r="H245" s="33"/>
      <c r="I245" s="33"/>
      <c r="J245" s="33"/>
      <c r="K245" s="33"/>
      <c r="L245" s="33"/>
      <c r="M245" s="33"/>
      <c r="N245" s="33"/>
      <c r="O245" s="33"/>
      <c r="P245" s="279"/>
      <c r="Q245" s="33"/>
      <c r="R245" s="33"/>
      <c r="S245" s="33"/>
      <c r="T245" s="33"/>
      <c r="U245" s="33"/>
      <c r="V245" s="33"/>
      <c r="W245" s="33"/>
      <c r="X245" s="33"/>
      <c r="Y245" s="33"/>
      <c r="Z245" s="33"/>
    </row>
    <row r="246" spans="1:26" ht="15.75" customHeight="1">
      <c r="A246" s="33"/>
      <c r="B246" s="33"/>
      <c r="C246" s="33"/>
      <c r="D246" s="33"/>
      <c r="E246" s="33"/>
      <c r="F246" s="33"/>
      <c r="G246" s="33"/>
      <c r="H246" s="33"/>
      <c r="I246" s="33"/>
      <c r="J246" s="33"/>
      <c r="K246" s="33"/>
      <c r="L246" s="33"/>
      <c r="M246" s="33"/>
      <c r="N246" s="33"/>
      <c r="O246" s="33"/>
      <c r="P246" s="279"/>
      <c r="Q246" s="33"/>
      <c r="R246" s="33"/>
      <c r="S246" s="33"/>
      <c r="T246" s="33"/>
      <c r="U246" s="33"/>
      <c r="V246" s="33"/>
      <c r="W246" s="33"/>
      <c r="X246" s="33"/>
      <c r="Y246" s="33"/>
      <c r="Z246" s="33"/>
    </row>
    <row r="247" spans="1:26" ht="15.75" customHeight="1">
      <c r="A247" s="33"/>
      <c r="B247" s="33"/>
      <c r="C247" s="33"/>
      <c r="D247" s="33"/>
      <c r="E247" s="33"/>
      <c r="F247" s="33"/>
      <c r="G247" s="33"/>
      <c r="H247" s="33"/>
      <c r="I247" s="33"/>
      <c r="J247" s="33"/>
      <c r="K247" s="33"/>
      <c r="L247" s="33"/>
      <c r="M247" s="33"/>
      <c r="N247" s="33"/>
      <c r="O247" s="33"/>
      <c r="P247" s="279"/>
      <c r="Q247" s="33"/>
      <c r="R247" s="33"/>
      <c r="S247" s="33"/>
      <c r="T247" s="33"/>
      <c r="U247" s="33"/>
      <c r="V247" s="33"/>
      <c r="W247" s="33"/>
      <c r="X247" s="33"/>
      <c r="Y247" s="33"/>
      <c r="Z247" s="33"/>
    </row>
    <row r="248" spans="1:26" ht="15.75" customHeight="1">
      <c r="A248" s="33"/>
      <c r="B248" s="33"/>
      <c r="C248" s="33"/>
      <c r="D248" s="33"/>
      <c r="E248" s="33"/>
      <c r="F248" s="33"/>
      <c r="G248" s="33"/>
      <c r="H248" s="33"/>
      <c r="I248" s="33"/>
      <c r="J248" s="33"/>
      <c r="K248" s="33"/>
      <c r="L248" s="33"/>
      <c r="M248" s="33"/>
      <c r="N248" s="33"/>
      <c r="O248" s="33"/>
      <c r="P248" s="279"/>
      <c r="Q248" s="33"/>
      <c r="R248" s="33"/>
      <c r="S248" s="33"/>
      <c r="T248" s="33"/>
      <c r="U248" s="33"/>
      <c r="V248" s="33"/>
      <c r="W248" s="33"/>
      <c r="X248" s="33"/>
      <c r="Y248" s="33"/>
      <c r="Z248" s="33"/>
    </row>
    <row r="249" spans="1:26" ht="15.75" customHeight="1">
      <c r="A249" s="33"/>
      <c r="B249" s="33"/>
      <c r="C249" s="33"/>
      <c r="D249" s="33"/>
      <c r="E249" s="33"/>
      <c r="F249" s="33"/>
      <c r="G249" s="33"/>
      <c r="H249" s="33"/>
      <c r="I249" s="33"/>
      <c r="J249" s="33"/>
      <c r="K249" s="33"/>
      <c r="L249" s="33"/>
      <c r="M249" s="33"/>
      <c r="N249" s="33"/>
      <c r="O249" s="33"/>
      <c r="P249" s="279"/>
      <c r="Q249" s="33"/>
      <c r="R249" s="33"/>
      <c r="S249" s="33"/>
      <c r="T249" s="33"/>
      <c r="U249" s="33"/>
      <c r="V249" s="33"/>
      <c r="W249" s="33"/>
      <c r="X249" s="33"/>
      <c r="Y249" s="33"/>
      <c r="Z249" s="33"/>
    </row>
    <row r="250" spans="1:26" ht="15.75" customHeight="1">
      <c r="A250" s="33"/>
      <c r="B250" s="33"/>
      <c r="C250" s="33"/>
      <c r="D250" s="33"/>
      <c r="E250" s="33"/>
      <c r="F250" s="33"/>
      <c r="G250" s="33"/>
      <c r="H250" s="33"/>
      <c r="I250" s="33"/>
      <c r="J250" s="33"/>
      <c r="K250" s="33"/>
      <c r="L250" s="33"/>
      <c r="M250" s="33"/>
      <c r="N250" s="33"/>
      <c r="O250" s="33"/>
      <c r="P250" s="279"/>
      <c r="Q250" s="33"/>
      <c r="R250" s="33"/>
      <c r="S250" s="33"/>
      <c r="T250" s="33"/>
      <c r="U250" s="33"/>
      <c r="V250" s="33"/>
      <c r="W250" s="33"/>
      <c r="X250" s="33"/>
      <c r="Y250" s="33"/>
      <c r="Z250" s="33"/>
    </row>
    <row r="251" spans="1:26" ht="15.75" customHeight="1">
      <c r="A251" s="33"/>
      <c r="B251" s="33"/>
      <c r="C251" s="33"/>
      <c r="D251" s="33"/>
      <c r="E251" s="33"/>
      <c r="F251" s="33"/>
      <c r="G251" s="33"/>
      <c r="H251" s="33"/>
      <c r="I251" s="33"/>
      <c r="J251" s="33"/>
      <c r="K251" s="33"/>
      <c r="L251" s="33"/>
      <c r="M251" s="33"/>
      <c r="N251" s="33"/>
      <c r="O251" s="33"/>
      <c r="P251" s="279"/>
      <c r="Q251" s="33"/>
      <c r="R251" s="33"/>
      <c r="S251" s="33"/>
      <c r="T251" s="33"/>
      <c r="U251" s="33"/>
      <c r="V251" s="33"/>
      <c r="W251" s="33"/>
      <c r="X251" s="33"/>
      <c r="Y251" s="33"/>
      <c r="Z251" s="33"/>
    </row>
    <row r="252" spans="1:26" ht="15.75" customHeight="1">
      <c r="A252" s="33"/>
      <c r="B252" s="33"/>
      <c r="C252" s="33"/>
      <c r="D252" s="33"/>
      <c r="E252" s="33"/>
      <c r="F252" s="33"/>
      <c r="G252" s="33"/>
      <c r="H252" s="33"/>
      <c r="I252" s="33"/>
      <c r="J252" s="33"/>
      <c r="K252" s="33"/>
      <c r="L252" s="33"/>
      <c r="M252" s="33"/>
      <c r="N252" s="33"/>
      <c r="O252" s="33"/>
      <c r="P252" s="279"/>
      <c r="Q252" s="33"/>
      <c r="R252" s="33"/>
      <c r="S252" s="33"/>
      <c r="T252" s="33"/>
      <c r="U252" s="33"/>
      <c r="V252" s="33"/>
      <c r="W252" s="33"/>
      <c r="X252" s="33"/>
      <c r="Y252" s="33"/>
      <c r="Z252" s="33"/>
    </row>
    <row r="253" spans="1:26" ht="15.75" customHeight="1">
      <c r="A253" s="33"/>
      <c r="B253" s="33"/>
      <c r="C253" s="33"/>
      <c r="D253" s="33"/>
      <c r="E253" s="33"/>
      <c r="F253" s="33"/>
      <c r="G253" s="33"/>
      <c r="H253" s="33"/>
      <c r="I253" s="33"/>
      <c r="J253" s="33"/>
      <c r="K253" s="33"/>
      <c r="L253" s="33"/>
      <c r="M253" s="33"/>
      <c r="N253" s="33"/>
      <c r="O253" s="33"/>
      <c r="P253" s="279"/>
      <c r="Q253" s="33"/>
      <c r="R253" s="33"/>
      <c r="S253" s="33"/>
      <c r="T253" s="33"/>
      <c r="U253" s="33"/>
      <c r="V253" s="33"/>
      <c r="W253" s="33"/>
      <c r="X253" s="33"/>
      <c r="Y253" s="33"/>
      <c r="Z253" s="33"/>
    </row>
    <row r="254" spans="1:26" ht="15.75" customHeight="1">
      <c r="A254" s="33"/>
      <c r="B254" s="33"/>
      <c r="C254" s="33"/>
      <c r="D254" s="33"/>
      <c r="E254" s="33"/>
      <c r="F254" s="33"/>
      <c r="G254" s="33"/>
      <c r="H254" s="33"/>
      <c r="I254" s="33"/>
      <c r="J254" s="33"/>
      <c r="K254" s="33"/>
      <c r="L254" s="33"/>
      <c r="M254" s="33"/>
      <c r="N254" s="33"/>
      <c r="O254" s="33"/>
      <c r="P254" s="279"/>
      <c r="Q254" s="33"/>
      <c r="R254" s="33"/>
      <c r="S254" s="33"/>
      <c r="T254" s="33"/>
      <c r="U254" s="33"/>
      <c r="V254" s="33"/>
      <c r="W254" s="33"/>
      <c r="X254" s="33"/>
      <c r="Y254" s="33"/>
      <c r="Z254" s="33"/>
    </row>
    <row r="255" spans="1:26" ht="15.75" customHeight="1">
      <c r="A255" s="33"/>
      <c r="B255" s="33"/>
      <c r="C255" s="33"/>
      <c r="D255" s="33"/>
      <c r="E255" s="33"/>
      <c r="F255" s="33"/>
      <c r="G255" s="33"/>
      <c r="H255" s="33"/>
      <c r="I255" s="33"/>
      <c r="J255" s="33"/>
      <c r="K255" s="33"/>
      <c r="L255" s="33"/>
      <c r="M255" s="33"/>
      <c r="N255" s="33"/>
      <c r="O255" s="33"/>
      <c r="P255" s="279"/>
      <c r="Q255" s="33"/>
      <c r="R255" s="33"/>
      <c r="S255" s="33"/>
      <c r="T255" s="33"/>
      <c r="U255" s="33"/>
      <c r="V255" s="33"/>
      <c r="W255" s="33"/>
      <c r="X255" s="33"/>
      <c r="Y255" s="33"/>
      <c r="Z255" s="33"/>
    </row>
    <row r="256" spans="1:26" ht="15.75" customHeight="1">
      <c r="A256" s="33"/>
      <c r="B256" s="33"/>
      <c r="C256" s="33"/>
      <c r="D256" s="33"/>
      <c r="E256" s="33"/>
      <c r="F256" s="33"/>
      <c r="G256" s="33"/>
      <c r="H256" s="33"/>
      <c r="I256" s="33"/>
      <c r="J256" s="33"/>
      <c r="K256" s="33"/>
      <c r="L256" s="33"/>
      <c r="M256" s="33"/>
      <c r="N256" s="33"/>
      <c r="O256" s="33"/>
      <c r="P256" s="279"/>
      <c r="Q256" s="33"/>
      <c r="R256" s="33"/>
      <c r="S256" s="33"/>
      <c r="T256" s="33"/>
      <c r="U256" s="33"/>
      <c r="V256" s="33"/>
      <c r="W256" s="33"/>
      <c r="X256" s="33"/>
      <c r="Y256" s="33"/>
      <c r="Z256" s="33"/>
    </row>
    <row r="257" spans="1:26" ht="15.75" customHeight="1">
      <c r="A257" s="33"/>
      <c r="B257" s="33"/>
      <c r="C257" s="33"/>
      <c r="D257" s="33"/>
      <c r="E257" s="33"/>
      <c r="F257" s="33"/>
      <c r="G257" s="33"/>
      <c r="H257" s="33"/>
      <c r="I257" s="33"/>
      <c r="J257" s="33"/>
      <c r="K257" s="33"/>
      <c r="L257" s="33"/>
      <c r="M257" s="33"/>
      <c r="N257" s="33"/>
      <c r="O257" s="33"/>
      <c r="P257" s="279"/>
      <c r="Q257" s="33"/>
      <c r="R257" s="33"/>
      <c r="S257" s="33"/>
      <c r="T257" s="33"/>
      <c r="U257" s="33"/>
      <c r="V257" s="33"/>
      <c r="W257" s="33"/>
      <c r="X257" s="33"/>
      <c r="Y257" s="33"/>
      <c r="Z257" s="33"/>
    </row>
    <row r="258" spans="1:26" ht="15.75" customHeight="1">
      <c r="A258" s="33"/>
      <c r="B258" s="33"/>
      <c r="C258" s="33"/>
      <c r="D258" s="33"/>
      <c r="E258" s="33"/>
      <c r="F258" s="33"/>
      <c r="G258" s="33"/>
      <c r="H258" s="33"/>
      <c r="I258" s="33"/>
      <c r="J258" s="33"/>
      <c r="K258" s="33"/>
      <c r="L258" s="33"/>
      <c r="M258" s="33"/>
      <c r="N258" s="33"/>
      <c r="O258" s="33"/>
      <c r="P258" s="279"/>
      <c r="Q258" s="33"/>
      <c r="R258" s="33"/>
      <c r="S258" s="33"/>
      <c r="T258" s="33"/>
      <c r="U258" s="33"/>
      <c r="V258" s="33"/>
      <c r="W258" s="33"/>
      <c r="X258" s="33"/>
      <c r="Y258" s="33"/>
      <c r="Z258" s="33"/>
    </row>
    <row r="259" spans="1:26" ht="15.75" customHeight="1">
      <c r="A259" s="33"/>
      <c r="B259" s="33"/>
      <c r="C259" s="33"/>
      <c r="D259" s="33"/>
      <c r="E259" s="33"/>
      <c r="F259" s="33"/>
      <c r="G259" s="33"/>
      <c r="H259" s="33"/>
      <c r="I259" s="33"/>
      <c r="J259" s="33"/>
      <c r="K259" s="33"/>
      <c r="L259" s="33"/>
      <c r="M259" s="33"/>
      <c r="N259" s="33"/>
      <c r="O259" s="33"/>
      <c r="P259" s="279"/>
      <c r="Q259" s="33"/>
      <c r="R259" s="33"/>
      <c r="S259" s="33"/>
      <c r="T259" s="33"/>
      <c r="U259" s="33"/>
      <c r="V259" s="33"/>
      <c r="W259" s="33"/>
      <c r="X259" s="33"/>
      <c r="Y259" s="33"/>
      <c r="Z259" s="33"/>
    </row>
    <row r="260" spans="1:26" ht="15.75" customHeight="1">
      <c r="A260" s="33"/>
      <c r="B260" s="33"/>
      <c r="C260" s="33"/>
      <c r="D260" s="33"/>
      <c r="E260" s="33"/>
      <c r="F260" s="33"/>
      <c r="G260" s="33"/>
      <c r="H260" s="33"/>
      <c r="I260" s="33"/>
      <c r="J260" s="33"/>
      <c r="K260" s="33"/>
      <c r="L260" s="33"/>
      <c r="M260" s="33"/>
      <c r="N260" s="33"/>
      <c r="O260" s="33"/>
      <c r="P260" s="279"/>
      <c r="Q260" s="33"/>
      <c r="R260" s="33"/>
      <c r="S260" s="33"/>
      <c r="T260" s="33"/>
      <c r="U260" s="33"/>
      <c r="V260" s="33"/>
      <c r="W260" s="33"/>
      <c r="X260" s="33"/>
      <c r="Y260" s="33"/>
      <c r="Z260" s="33"/>
    </row>
    <row r="261" spans="1:26" ht="15.75" customHeight="1">
      <c r="A261" s="33"/>
      <c r="B261" s="33"/>
      <c r="C261" s="33"/>
      <c r="D261" s="33"/>
      <c r="E261" s="33"/>
      <c r="F261" s="33"/>
      <c r="G261" s="33"/>
      <c r="H261" s="33"/>
      <c r="I261" s="33"/>
      <c r="J261" s="33"/>
      <c r="K261" s="33"/>
      <c r="L261" s="33"/>
      <c r="M261" s="33"/>
      <c r="N261" s="33"/>
      <c r="O261" s="33"/>
      <c r="P261" s="279"/>
      <c r="Q261" s="33"/>
      <c r="R261" s="33"/>
      <c r="S261" s="33"/>
      <c r="T261" s="33"/>
      <c r="U261" s="33"/>
      <c r="V261" s="33"/>
      <c r="W261" s="33"/>
      <c r="X261" s="33"/>
      <c r="Y261" s="33"/>
      <c r="Z261" s="33"/>
    </row>
    <row r="262" spans="1:26" ht="15.75" customHeight="1">
      <c r="A262" s="33"/>
      <c r="B262" s="33"/>
      <c r="C262" s="33"/>
      <c r="D262" s="33"/>
      <c r="E262" s="33"/>
      <c r="F262" s="33"/>
      <c r="G262" s="33"/>
      <c r="H262" s="33"/>
      <c r="I262" s="33"/>
      <c r="J262" s="33"/>
      <c r="K262" s="33"/>
      <c r="L262" s="33"/>
      <c r="M262" s="33"/>
      <c r="N262" s="33"/>
      <c r="O262" s="33"/>
      <c r="P262" s="279"/>
      <c r="Q262" s="33"/>
      <c r="R262" s="33"/>
      <c r="S262" s="33"/>
      <c r="T262" s="33"/>
      <c r="U262" s="33"/>
      <c r="V262" s="33"/>
      <c r="W262" s="33"/>
      <c r="X262" s="33"/>
      <c r="Y262" s="33"/>
      <c r="Z262" s="33"/>
    </row>
    <row r="263" spans="1:26" ht="15.75" customHeight="1">
      <c r="A263" s="33"/>
      <c r="B263" s="33"/>
      <c r="C263" s="33"/>
      <c r="D263" s="33"/>
      <c r="E263" s="33"/>
      <c r="F263" s="33"/>
      <c r="G263" s="33"/>
      <c r="H263" s="33"/>
      <c r="I263" s="33"/>
      <c r="J263" s="33"/>
      <c r="K263" s="33"/>
      <c r="L263" s="33"/>
      <c r="M263" s="33"/>
      <c r="N263" s="33"/>
      <c r="O263" s="33"/>
      <c r="P263" s="279"/>
      <c r="Q263" s="33"/>
      <c r="R263" s="33"/>
      <c r="S263" s="33"/>
      <c r="T263" s="33"/>
      <c r="U263" s="33"/>
      <c r="V263" s="33"/>
      <c r="W263" s="33"/>
      <c r="X263" s="33"/>
      <c r="Y263" s="33"/>
      <c r="Z263" s="33"/>
    </row>
    <row r="264" spans="1:26" ht="15.75" customHeight="1">
      <c r="A264" s="33"/>
      <c r="B264" s="33"/>
      <c r="C264" s="33"/>
      <c r="D264" s="33"/>
      <c r="E264" s="33"/>
      <c r="F264" s="33"/>
      <c r="G264" s="33"/>
      <c r="H264" s="33"/>
      <c r="I264" s="33"/>
      <c r="J264" s="33"/>
      <c r="K264" s="33"/>
      <c r="L264" s="33"/>
      <c r="M264" s="33"/>
      <c r="N264" s="33"/>
      <c r="O264" s="33"/>
      <c r="P264" s="279"/>
      <c r="Q264" s="33"/>
      <c r="R264" s="33"/>
      <c r="S264" s="33"/>
      <c r="T264" s="33"/>
      <c r="U264" s="33"/>
      <c r="V264" s="33"/>
      <c r="W264" s="33"/>
      <c r="X264" s="33"/>
      <c r="Y264" s="33"/>
      <c r="Z264" s="33"/>
    </row>
    <row r="265" spans="1:26" ht="15.75" customHeight="1">
      <c r="A265" s="33"/>
      <c r="B265" s="33"/>
      <c r="C265" s="33"/>
      <c r="D265" s="33"/>
      <c r="E265" s="33"/>
      <c r="F265" s="33"/>
      <c r="G265" s="33"/>
      <c r="H265" s="33"/>
      <c r="I265" s="33"/>
      <c r="J265" s="33"/>
      <c r="K265" s="33"/>
      <c r="L265" s="33"/>
      <c r="M265" s="33"/>
      <c r="N265" s="33"/>
      <c r="O265" s="33"/>
      <c r="P265" s="279"/>
      <c r="Q265" s="33"/>
      <c r="R265" s="33"/>
      <c r="S265" s="33"/>
      <c r="T265" s="33"/>
      <c r="U265" s="33"/>
      <c r="V265" s="33"/>
      <c r="W265" s="33"/>
      <c r="X265" s="33"/>
      <c r="Y265" s="33"/>
      <c r="Z265" s="33"/>
    </row>
    <row r="266" spans="1:26" ht="15.75" customHeight="1">
      <c r="A266" s="33"/>
      <c r="B266" s="33"/>
      <c r="C266" s="33"/>
      <c r="D266" s="33"/>
      <c r="E266" s="33"/>
      <c r="F266" s="33"/>
      <c r="G266" s="33"/>
      <c r="H266" s="33"/>
      <c r="I266" s="33"/>
      <c r="J266" s="33"/>
      <c r="K266" s="33"/>
      <c r="L266" s="33"/>
      <c r="M266" s="33"/>
      <c r="N266" s="33"/>
      <c r="O266" s="33"/>
      <c r="P266" s="279"/>
      <c r="Q266" s="33"/>
      <c r="R266" s="33"/>
      <c r="S266" s="33"/>
      <c r="T266" s="33"/>
      <c r="U266" s="33"/>
      <c r="V266" s="33"/>
      <c r="W266" s="33"/>
      <c r="X266" s="33"/>
      <c r="Y266" s="33"/>
      <c r="Z266" s="33"/>
    </row>
    <row r="267" spans="1:26" ht="15.75" customHeight="1">
      <c r="A267" s="33"/>
      <c r="B267" s="33"/>
      <c r="C267" s="33"/>
      <c r="D267" s="33"/>
      <c r="E267" s="33"/>
      <c r="F267" s="33"/>
      <c r="G267" s="33"/>
      <c r="H267" s="33"/>
      <c r="I267" s="33"/>
      <c r="J267" s="33"/>
      <c r="K267" s="33"/>
      <c r="L267" s="33"/>
      <c r="M267" s="33"/>
      <c r="N267" s="33"/>
      <c r="O267" s="33"/>
      <c r="P267" s="279"/>
      <c r="Q267" s="33"/>
      <c r="R267" s="33"/>
      <c r="S267" s="33"/>
      <c r="T267" s="33"/>
      <c r="U267" s="33"/>
      <c r="V267" s="33"/>
      <c r="W267" s="33"/>
      <c r="X267" s="33"/>
      <c r="Y267" s="33"/>
      <c r="Z267" s="33"/>
    </row>
    <row r="268" spans="1:26" ht="15.75" customHeight="1">
      <c r="A268" s="33"/>
      <c r="B268" s="33"/>
      <c r="C268" s="33"/>
      <c r="D268" s="33"/>
      <c r="E268" s="33"/>
      <c r="F268" s="33"/>
      <c r="G268" s="33"/>
      <c r="H268" s="33"/>
      <c r="I268" s="33"/>
      <c r="J268" s="33"/>
      <c r="K268" s="33"/>
      <c r="L268" s="33"/>
      <c r="M268" s="33"/>
      <c r="N268" s="33"/>
      <c r="O268" s="33"/>
      <c r="P268" s="279"/>
      <c r="Q268" s="33"/>
      <c r="R268" s="33"/>
      <c r="S268" s="33"/>
      <c r="T268" s="33"/>
      <c r="U268" s="33"/>
      <c r="V268" s="33"/>
      <c r="W268" s="33"/>
      <c r="X268" s="33"/>
      <c r="Y268" s="33"/>
      <c r="Z268" s="33"/>
    </row>
    <row r="269" spans="1:26" ht="15.75" customHeight="1">
      <c r="A269" s="33"/>
      <c r="B269" s="33"/>
      <c r="C269" s="33"/>
      <c r="D269" s="33"/>
      <c r="E269" s="33"/>
      <c r="F269" s="33"/>
      <c r="G269" s="33"/>
      <c r="H269" s="33"/>
      <c r="I269" s="33"/>
      <c r="J269" s="33"/>
      <c r="K269" s="33"/>
      <c r="L269" s="33"/>
      <c r="M269" s="33"/>
      <c r="N269" s="33"/>
      <c r="O269" s="33"/>
      <c r="P269" s="279"/>
      <c r="Q269" s="33"/>
      <c r="R269" s="33"/>
      <c r="S269" s="33"/>
      <c r="T269" s="33"/>
      <c r="U269" s="33"/>
      <c r="V269" s="33"/>
      <c r="W269" s="33"/>
      <c r="X269" s="33"/>
      <c r="Y269" s="33"/>
      <c r="Z269" s="33"/>
    </row>
    <row r="270" spans="1:26" ht="15.75" customHeight="1">
      <c r="A270" s="33"/>
      <c r="B270" s="33"/>
      <c r="C270" s="33"/>
      <c r="D270" s="33"/>
      <c r="E270" s="33"/>
      <c r="F270" s="33"/>
      <c r="G270" s="33"/>
      <c r="H270" s="33"/>
      <c r="I270" s="33"/>
      <c r="J270" s="33"/>
      <c r="K270" s="33"/>
      <c r="L270" s="33"/>
      <c r="M270" s="33"/>
      <c r="N270" s="33"/>
      <c r="O270" s="33"/>
      <c r="P270" s="279"/>
      <c r="Q270" s="33"/>
      <c r="R270" s="33"/>
      <c r="S270" s="33"/>
      <c r="T270" s="33"/>
      <c r="U270" s="33"/>
      <c r="V270" s="33"/>
      <c r="W270" s="33"/>
      <c r="X270" s="33"/>
      <c r="Y270" s="33"/>
      <c r="Z270" s="33"/>
    </row>
    <row r="271" spans="1:26" ht="15.75" customHeight="1">
      <c r="A271" s="33"/>
      <c r="B271" s="33"/>
      <c r="C271" s="33"/>
      <c r="D271" s="33"/>
      <c r="E271" s="33"/>
      <c r="F271" s="33"/>
      <c r="G271" s="33"/>
      <c r="H271" s="33"/>
      <c r="I271" s="33"/>
      <c r="J271" s="33"/>
      <c r="K271" s="33"/>
      <c r="L271" s="33"/>
      <c r="M271" s="33"/>
      <c r="N271" s="33"/>
      <c r="O271" s="33"/>
      <c r="P271" s="279"/>
      <c r="Q271" s="33"/>
      <c r="R271" s="33"/>
      <c r="S271" s="33"/>
      <c r="T271" s="33"/>
      <c r="U271" s="33"/>
      <c r="V271" s="33"/>
      <c r="W271" s="33"/>
      <c r="X271" s="33"/>
      <c r="Y271" s="33"/>
      <c r="Z271" s="33"/>
    </row>
    <row r="272" spans="1:26" ht="15.75" customHeight="1">
      <c r="A272" s="33"/>
      <c r="B272" s="33"/>
      <c r="C272" s="33"/>
      <c r="D272" s="33"/>
      <c r="E272" s="33"/>
      <c r="F272" s="33"/>
      <c r="G272" s="33"/>
      <c r="H272" s="33"/>
      <c r="I272" s="33"/>
      <c r="J272" s="33"/>
      <c r="K272" s="33"/>
      <c r="L272" s="33"/>
      <c r="M272" s="33"/>
      <c r="N272" s="33"/>
      <c r="O272" s="33"/>
      <c r="P272" s="279"/>
      <c r="Q272" s="33"/>
      <c r="R272" s="33"/>
      <c r="S272" s="33"/>
      <c r="T272" s="33"/>
      <c r="U272" s="33"/>
      <c r="V272" s="33"/>
      <c r="W272" s="33"/>
      <c r="X272" s="33"/>
      <c r="Y272" s="33"/>
      <c r="Z272" s="33"/>
    </row>
    <row r="273" spans="1:26" ht="15.75" customHeight="1">
      <c r="A273" s="33"/>
      <c r="B273" s="33"/>
      <c r="C273" s="33"/>
      <c r="D273" s="33"/>
      <c r="E273" s="33"/>
      <c r="F273" s="33"/>
      <c r="G273" s="33"/>
      <c r="H273" s="33"/>
      <c r="I273" s="33"/>
      <c r="J273" s="33"/>
      <c r="K273" s="33"/>
      <c r="L273" s="33"/>
      <c r="M273" s="33"/>
      <c r="N273" s="33"/>
      <c r="O273" s="33"/>
      <c r="P273" s="279"/>
      <c r="Q273" s="33"/>
      <c r="R273" s="33"/>
      <c r="S273" s="33"/>
      <c r="T273" s="33"/>
      <c r="U273" s="33"/>
      <c r="V273" s="33"/>
      <c r="W273" s="33"/>
      <c r="X273" s="33"/>
      <c r="Y273" s="33"/>
      <c r="Z273" s="33"/>
    </row>
    <row r="274" spans="1:26" ht="15.75" customHeight="1">
      <c r="A274" s="33"/>
      <c r="B274" s="33"/>
      <c r="C274" s="33"/>
      <c r="D274" s="33"/>
      <c r="E274" s="33"/>
      <c r="F274" s="33"/>
      <c r="G274" s="33"/>
      <c r="H274" s="33"/>
      <c r="I274" s="33"/>
      <c r="J274" s="33"/>
      <c r="K274" s="33"/>
      <c r="L274" s="33"/>
      <c r="M274" s="33"/>
      <c r="N274" s="33"/>
      <c r="O274" s="33"/>
      <c r="P274" s="279"/>
      <c r="Q274" s="33"/>
      <c r="R274" s="33"/>
      <c r="S274" s="33"/>
      <c r="T274" s="33"/>
      <c r="U274" s="33"/>
      <c r="V274" s="33"/>
      <c r="W274" s="33"/>
      <c r="X274" s="33"/>
      <c r="Y274" s="33"/>
      <c r="Z274" s="33"/>
    </row>
    <row r="275" spans="1:26" ht="15.75" customHeight="1">
      <c r="A275" s="33"/>
      <c r="B275" s="33"/>
      <c r="C275" s="33"/>
      <c r="D275" s="33"/>
      <c r="E275" s="33"/>
      <c r="F275" s="33"/>
      <c r="G275" s="33"/>
      <c r="H275" s="33"/>
      <c r="I275" s="33"/>
      <c r="J275" s="33"/>
      <c r="K275" s="33"/>
      <c r="L275" s="33"/>
      <c r="M275" s="33"/>
      <c r="N275" s="33"/>
      <c r="O275" s="33"/>
      <c r="P275" s="279"/>
      <c r="Q275" s="33"/>
      <c r="R275" s="33"/>
      <c r="S275" s="33"/>
      <c r="T275" s="33"/>
      <c r="U275" s="33"/>
      <c r="V275" s="33"/>
      <c r="W275" s="33"/>
      <c r="X275" s="33"/>
      <c r="Y275" s="33"/>
      <c r="Z275" s="33"/>
    </row>
    <row r="276" spans="1:26" ht="15.75" customHeight="1">
      <c r="A276" s="33"/>
      <c r="B276" s="33"/>
      <c r="C276" s="33"/>
      <c r="D276" s="33"/>
      <c r="E276" s="33"/>
      <c r="F276" s="33"/>
      <c r="G276" s="33"/>
      <c r="H276" s="33"/>
      <c r="I276" s="33"/>
      <c r="J276" s="33"/>
      <c r="K276" s="33"/>
      <c r="L276" s="33"/>
      <c r="M276" s="33"/>
      <c r="N276" s="33"/>
      <c r="O276" s="33"/>
      <c r="P276" s="279"/>
      <c r="Q276" s="33"/>
      <c r="R276" s="33"/>
      <c r="S276" s="33"/>
      <c r="T276" s="33"/>
      <c r="U276" s="33"/>
      <c r="V276" s="33"/>
      <c r="W276" s="33"/>
      <c r="X276" s="33"/>
      <c r="Y276" s="33"/>
      <c r="Z276" s="33"/>
    </row>
    <row r="277" spans="1:26" ht="15.75" customHeight="1">
      <c r="A277" s="33"/>
      <c r="B277" s="33"/>
      <c r="C277" s="33"/>
      <c r="D277" s="33"/>
      <c r="E277" s="33"/>
      <c r="F277" s="33"/>
      <c r="G277" s="33"/>
      <c r="H277" s="33"/>
      <c r="I277" s="33"/>
      <c r="J277" s="33"/>
      <c r="K277" s="33"/>
      <c r="L277" s="33"/>
      <c r="M277" s="33"/>
      <c r="N277" s="33"/>
      <c r="O277" s="33"/>
      <c r="P277" s="279"/>
      <c r="Q277" s="33"/>
      <c r="R277" s="33"/>
      <c r="S277" s="33"/>
      <c r="T277" s="33"/>
      <c r="U277" s="33"/>
      <c r="V277" s="33"/>
      <c r="W277" s="33"/>
      <c r="X277" s="33"/>
      <c r="Y277" s="33"/>
      <c r="Z277" s="33"/>
    </row>
    <row r="278" spans="1:26" ht="15.75" customHeight="1">
      <c r="A278" s="33"/>
      <c r="B278" s="33"/>
      <c r="C278" s="33"/>
      <c r="D278" s="33"/>
      <c r="E278" s="33"/>
      <c r="F278" s="33"/>
      <c r="G278" s="33"/>
      <c r="H278" s="33"/>
      <c r="I278" s="33"/>
      <c r="J278" s="33"/>
      <c r="K278" s="33"/>
      <c r="L278" s="33"/>
      <c r="M278" s="33"/>
      <c r="N278" s="33"/>
      <c r="O278" s="33"/>
      <c r="P278" s="279"/>
      <c r="Q278" s="33"/>
      <c r="R278" s="33"/>
      <c r="S278" s="33"/>
      <c r="T278" s="33"/>
      <c r="U278" s="33"/>
      <c r="V278" s="33"/>
      <c r="W278" s="33"/>
      <c r="X278" s="33"/>
      <c r="Y278" s="33"/>
      <c r="Z278" s="33"/>
    </row>
    <row r="279" spans="1:26" ht="15.75" customHeight="1">
      <c r="A279" s="33"/>
      <c r="B279" s="33"/>
      <c r="C279" s="33"/>
      <c r="D279" s="33"/>
      <c r="E279" s="33"/>
      <c r="F279" s="33"/>
      <c r="G279" s="33"/>
      <c r="H279" s="33"/>
      <c r="I279" s="33"/>
      <c r="J279" s="33"/>
      <c r="K279" s="33"/>
      <c r="L279" s="33"/>
      <c r="M279" s="33"/>
      <c r="N279" s="33"/>
      <c r="O279" s="33"/>
      <c r="P279" s="279"/>
      <c r="Q279" s="33"/>
      <c r="R279" s="33"/>
      <c r="S279" s="33"/>
      <c r="T279" s="33"/>
      <c r="U279" s="33"/>
      <c r="V279" s="33"/>
      <c r="W279" s="33"/>
      <c r="X279" s="33"/>
      <c r="Y279" s="33"/>
      <c r="Z279" s="33"/>
    </row>
    <row r="280" spans="1:26" ht="15.75" customHeight="1">
      <c r="A280" s="33"/>
      <c r="B280" s="33"/>
      <c r="C280" s="33"/>
      <c r="D280" s="33"/>
      <c r="E280" s="33"/>
      <c r="F280" s="33"/>
      <c r="G280" s="33"/>
      <c r="H280" s="33"/>
      <c r="I280" s="33"/>
      <c r="J280" s="33"/>
      <c r="K280" s="33"/>
      <c r="L280" s="33"/>
      <c r="M280" s="33"/>
      <c r="N280" s="33"/>
      <c r="O280" s="33"/>
      <c r="P280" s="279"/>
      <c r="Q280" s="33"/>
      <c r="R280" s="33"/>
      <c r="S280" s="33"/>
      <c r="T280" s="33"/>
      <c r="U280" s="33"/>
      <c r="V280" s="33"/>
      <c r="W280" s="33"/>
      <c r="X280" s="33"/>
      <c r="Y280" s="33"/>
      <c r="Z280" s="33"/>
    </row>
    <row r="281" spans="1:26" ht="15.75" customHeight="1">
      <c r="A281" s="33"/>
      <c r="B281" s="33"/>
      <c r="C281" s="33"/>
      <c r="D281" s="33"/>
      <c r="E281" s="33"/>
      <c r="F281" s="33"/>
      <c r="G281" s="33"/>
      <c r="H281" s="33"/>
      <c r="I281" s="33"/>
      <c r="J281" s="33"/>
      <c r="K281" s="33"/>
      <c r="L281" s="33"/>
      <c r="M281" s="33"/>
      <c r="N281" s="33"/>
      <c r="O281" s="33"/>
      <c r="P281" s="279"/>
      <c r="Q281" s="33"/>
      <c r="R281" s="33"/>
      <c r="S281" s="33"/>
      <c r="T281" s="33"/>
      <c r="U281" s="33"/>
      <c r="V281" s="33"/>
      <c r="W281" s="33"/>
      <c r="X281" s="33"/>
      <c r="Y281" s="33"/>
      <c r="Z281" s="33"/>
    </row>
    <row r="282" spans="1:26" ht="15.75" customHeight="1">
      <c r="A282" s="33"/>
      <c r="B282" s="33"/>
      <c r="C282" s="33"/>
      <c r="D282" s="33"/>
      <c r="E282" s="33"/>
      <c r="F282" s="33"/>
      <c r="G282" s="33"/>
      <c r="H282" s="33"/>
      <c r="I282" s="33"/>
      <c r="J282" s="33"/>
      <c r="K282" s="33"/>
      <c r="L282" s="33"/>
      <c r="M282" s="33"/>
      <c r="N282" s="33"/>
      <c r="O282" s="33"/>
      <c r="P282" s="279"/>
      <c r="Q282" s="33"/>
      <c r="R282" s="33"/>
      <c r="S282" s="33"/>
      <c r="T282" s="33"/>
      <c r="U282" s="33"/>
      <c r="V282" s="33"/>
      <c r="W282" s="33"/>
      <c r="X282" s="33"/>
      <c r="Y282" s="33"/>
      <c r="Z282" s="33"/>
    </row>
    <row r="283" spans="1:26" ht="15.75" customHeight="1">
      <c r="A283" s="33"/>
      <c r="B283" s="33"/>
      <c r="C283" s="33"/>
      <c r="D283" s="33"/>
      <c r="E283" s="33"/>
      <c r="F283" s="33"/>
      <c r="G283" s="33"/>
      <c r="H283" s="33"/>
      <c r="I283" s="33"/>
      <c r="J283" s="33"/>
      <c r="K283" s="33"/>
      <c r="L283" s="33"/>
      <c r="M283" s="33"/>
      <c r="N283" s="33"/>
      <c r="O283" s="33"/>
      <c r="P283" s="279"/>
      <c r="Q283" s="33"/>
      <c r="R283" s="33"/>
      <c r="S283" s="33"/>
      <c r="T283" s="33"/>
      <c r="U283" s="33"/>
      <c r="V283" s="33"/>
      <c r="W283" s="33"/>
      <c r="X283" s="33"/>
      <c r="Y283" s="33"/>
      <c r="Z283" s="33"/>
    </row>
    <row r="284" spans="1:26" ht="15.75" customHeight="1">
      <c r="A284" s="33"/>
      <c r="B284" s="33"/>
      <c r="C284" s="33"/>
      <c r="D284" s="33"/>
      <c r="E284" s="33"/>
      <c r="F284" s="33"/>
      <c r="G284" s="33"/>
      <c r="H284" s="33"/>
      <c r="I284" s="33"/>
      <c r="J284" s="33"/>
      <c r="K284" s="33"/>
      <c r="L284" s="33"/>
      <c r="M284" s="33"/>
      <c r="N284" s="33"/>
      <c r="O284" s="33"/>
      <c r="P284" s="279"/>
      <c r="Q284" s="33"/>
      <c r="R284" s="33"/>
      <c r="S284" s="33"/>
      <c r="T284" s="33"/>
      <c r="U284" s="33"/>
      <c r="V284" s="33"/>
      <c r="W284" s="33"/>
      <c r="X284" s="33"/>
      <c r="Y284" s="33"/>
      <c r="Z284" s="33"/>
    </row>
    <row r="285" spans="1:26" ht="15.75" customHeight="1">
      <c r="A285" s="33"/>
      <c r="B285" s="33"/>
      <c r="C285" s="33"/>
      <c r="D285" s="33"/>
      <c r="E285" s="33"/>
      <c r="F285" s="33"/>
      <c r="G285" s="33"/>
      <c r="H285" s="33"/>
      <c r="I285" s="33"/>
      <c r="J285" s="33"/>
      <c r="K285" s="33"/>
      <c r="L285" s="33"/>
      <c r="M285" s="33"/>
      <c r="N285" s="33"/>
      <c r="O285" s="33"/>
      <c r="P285" s="279"/>
      <c r="Q285" s="33"/>
      <c r="R285" s="33"/>
      <c r="S285" s="33"/>
      <c r="T285" s="33"/>
      <c r="U285" s="33"/>
      <c r="V285" s="33"/>
      <c r="W285" s="33"/>
      <c r="X285" s="33"/>
      <c r="Y285" s="33"/>
      <c r="Z285" s="33"/>
    </row>
    <row r="286" spans="1:26" ht="15.75" customHeight="1">
      <c r="A286" s="33"/>
      <c r="B286" s="33"/>
      <c r="C286" s="33"/>
      <c r="D286" s="33"/>
      <c r="E286" s="33"/>
      <c r="F286" s="33"/>
      <c r="G286" s="33"/>
      <c r="H286" s="33"/>
      <c r="I286" s="33"/>
      <c r="J286" s="33"/>
      <c r="K286" s="33"/>
      <c r="L286" s="33"/>
      <c r="M286" s="33"/>
      <c r="N286" s="33"/>
      <c r="O286" s="33"/>
      <c r="P286" s="279"/>
      <c r="Q286" s="33"/>
      <c r="R286" s="33"/>
      <c r="S286" s="33"/>
      <c r="T286" s="33"/>
      <c r="U286" s="33"/>
      <c r="V286" s="33"/>
      <c r="W286" s="33"/>
      <c r="X286" s="33"/>
      <c r="Y286" s="33"/>
      <c r="Z286" s="33"/>
    </row>
    <row r="287" spans="1:26" ht="15.75" customHeight="1">
      <c r="A287" s="33"/>
      <c r="B287" s="33"/>
      <c r="C287" s="33"/>
      <c r="D287" s="33"/>
      <c r="E287" s="33"/>
      <c r="F287" s="33"/>
      <c r="G287" s="33"/>
      <c r="H287" s="33"/>
      <c r="I287" s="33"/>
      <c r="J287" s="33"/>
      <c r="K287" s="33"/>
      <c r="L287" s="33"/>
      <c r="M287" s="33"/>
      <c r="N287" s="33"/>
      <c r="O287" s="33"/>
      <c r="P287" s="279"/>
      <c r="Q287" s="33"/>
      <c r="R287" s="33"/>
      <c r="S287" s="33"/>
      <c r="T287" s="33"/>
      <c r="U287" s="33"/>
      <c r="V287" s="33"/>
      <c r="W287" s="33"/>
      <c r="X287" s="33"/>
      <c r="Y287" s="33"/>
      <c r="Z287" s="33"/>
    </row>
    <row r="288" spans="1:26" ht="15.75" customHeight="1">
      <c r="A288" s="33"/>
      <c r="B288" s="33"/>
      <c r="C288" s="33"/>
      <c r="D288" s="33"/>
      <c r="E288" s="33"/>
      <c r="F288" s="33"/>
      <c r="G288" s="33"/>
      <c r="H288" s="33"/>
      <c r="I288" s="33"/>
      <c r="J288" s="33"/>
      <c r="K288" s="33"/>
      <c r="L288" s="33"/>
      <c r="M288" s="33"/>
      <c r="N288" s="33"/>
      <c r="O288" s="33"/>
      <c r="P288" s="279"/>
      <c r="Q288" s="33"/>
      <c r="R288" s="33"/>
      <c r="S288" s="33"/>
      <c r="T288" s="33"/>
      <c r="U288" s="33"/>
      <c r="V288" s="33"/>
      <c r="W288" s="33"/>
      <c r="X288" s="33"/>
      <c r="Y288" s="33"/>
      <c r="Z288" s="33"/>
    </row>
    <row r="289" spans="1:26" ht="15.75" customHeight="1">
      <c r="A289" s="33"/>
      <c r="B289" s="33"/>
      <c r="C289" s="33"/>
      <c r="D289" s="33"/>
      <c r="E289" s="33"/>
      <c r="F289" s="33"/>
      <c r="G289" s="33"/>
      <c r="H289" s="33"/>
      <c r="I289" s="33"/>
      <c r="J289" s="33"/>
      <c r="K289" s="33"/>
      <c r="L289" s="33"/>
      <c r="M289" s="33"/>
      <c r="N289" s="33"/>
      <c r="O289" s="33"/>
      <c r="P289" s="279"/>
      <c r="Q289" s="33"/>
      <c r="R289" s="33"/>
      <c r="S289" s="33"/>
      <c r="T289" s="33"/>
      <c r="U289" s="33"/>
      <c r="V289" s="33"/>
      <c r="W289" s="33"/>
      <c r="X289" s="33"/>
      <c r="Y289" s="33"/>
      <c r="Z289" s="33"/>
    </row>
    <row r="290" spans="1:26" ht="15.75" customHeight="1">
      <c r="A290" s="33"/>
      <c r="B290" s="33"/>
      <c r="C290" s="33"/>
      <c r="D290" s="33"/>
      <c r="E290" s="33"/>
      <c r="F290" s="33"/>
      <c r="G290" s="33"/>
      <c r="H290" s="33"/>
      <c r="I290" s="33"/>
      <c r="J290" s="33"/>
      <c r="K290" s="33"/>
      <c r="L290" s="33"/>
      <c r="M290" s="33"/>
      <c r="N290" s="33"/>
      <c r="O290" s="33"/>
      <c r="P290" s="279"/>
      <c r="Q290" s="33"/>
      <c r="R290" s="33"/>
      <c r="S290" s="33"/>
      <c r="T290" s="33"/>
      <c r="U290" s="33"/>
      <c r="V290" s="33"/>
      <c r="W290" s="33"/>
      <c r="X290" s="33"/>
      <c r="Y290" s="33"/>
      <c r="Z290" s="33"/>
    </row>
    <row r="291" spans="1:26" ht="15.75" customHeight="1">
      <c r="A291" s="33"/>
      <c r="B291" s="33"/>
      <c r="C291" s="33"/>
      <c r="D291" s="33"/>
      <c r="E291" s="33"/>
      <c r="F291" s="33"/>
      <c r="G291" s="33"/>
      <c r="H291" s="33"/>
      <c r="I291" s="33"/>
      <c r="J291" s="33"/>
      <c r="K291" s="33"/>
      <c r="L291" s="33"/>
      <c r="M291" s="33"/>
      <c r="N291" s="33"/>
      <c r="O291" s="33"/>
      <c r="P291" s="279"/>
      <c r="Q291" s="33"/>
      <c r="R291" s="33"/>
      <c r="S291" s="33"/>
      <c r="T291" s="33"/>
      <c r="U291" s="33"/>
      <c r="V291" s="33"/>
      <c r="W291" s="33"/>
      <c r="X291" s="33"/>
      <c r="Y291" s="33"/>
      <c r="Z291" s="33"/>
    </row>
    <row r="292" spans="1:26" ht="15.75" customHeight="1">
      <c r="A292" s="33"/>
      <c r="B292" s="33"/>
      <c r="C292" s="33"/>
      <c r="D292" s="33"/>
      <c r="E292" s="33"/>
      <c r="F292" s="33"/>
      <c r="G292" s="33"/>
      <c r="H292" s="33"/>
      <c r="I292" s="33"/>
      <c r="J292" s="33"/>
      <c r="K292" s="33"/>
      <c r="L292" s="33"/>
      <c r="M292" s="33"/>
      <c r="N292" s="33"/>
      <c r="O292" s="33"/>
      <c r="P292" s="279"/>
      <c r="Q292" s="33"/>
      <c r="R292" s="33"/>
      <c r="S292" s="33"/>
      <c r="T292" s="33"/>
      <c r="U292" s="33"/>
      <c r="V292" s="33"/>
      <c r="W292" s="33"/>
      <c r="X292" s="33"/>
      <c r="Y292" s="33"/>
      <c r="Z292" s="33"/>
    </row>
    <row r="293" spans="1:26" ht="15.75" customHeight="1">
      <c r="A293" s="33"/>
      <c r="B293" s="33"/>
      <c r="C293" s="33"/>
      <c r="D293" s="33"/>
      <c r="E293" s="33"/>
      <c r="F293" s="33"/>
      <c r="G293" s="33"/>
      <c r="H293" s="33"/>
      <c r="I293" s="33"/>
      <c r="J293" s="33"/>
      <c r="K293" s="33"/>
      <c r="L293" s="33"/>
      <c r="M293" s="33"/>
      <c r="N293" s="33"/>
      <c r="O293" s="33"/>
      <c r="P293" s="279"/>
      <c r="Q293" s="33"/>
      <c r="R293" s="33"/>
      <c r="S293" s="33"/>
      <c r="T293" s="33"/>
      <c r="U293" s="33"/>
      <c r="V293" s="33"/>
      <c r="W293" s="33"/>
      <c r="X293" s="33"/>
      <c r="Y293" s="33"/>
      <c r="Z293" s="33"/>
    </row>
    <row r="294" spans="1:26" ht="15.75" customHeight="1">
      <c r="A294" s="33"/>
      <c r="B294" s="33"/>
      <c r="C294" s="33"/>
      <c r="D294" s="33"/>
      <c r="E294" s="33"/>
      <c r="F294" s="33"/>
      <c r="G294" s="33"/>
      <c r="H294" s="33"/>
      <c r="I294" s="33"/>
      <c r="J294" s="33"/>
      <c r="K294" s="33"/>
      <c r="L294" s="33"/>
      <c r="M294" s="33"/>
      <c r="N294" s="33"/>
      <c r="O294" s="33"/>
      <c r="P294" s="279"/>
      <c r="Q294" s="33"/>
      <c r="R294" s="33"/>
      <c r="S294" s="33"/>
      <c r="T294" s="33"/>
      <c r="U294" s="33"/>
      <c r="V294" s="33"/>
      <c r="W294" s="33"/>
      <c r="X294" s="33"/>
      <c r="Y294" s="33"/>
      <c r="Z294" s="33"/>
    </row>
    <row r="295" spans="1:26" ht="15.75" customHeight="1">
      <c r="A295" s="33"/>
      <c r="B295" s="33"/>
      <c r="C295" s="33"/>
      <c r="D295" s="33"/>
      <c r="E295" s="33"/>
      <c r="F295" s="33"/>
      <c r="G295" s="33"/>
      <c r="H295" s="33"/>
      <c r="I295" s="33"/>
      <c r="J295" s="33"/>
      <c r="K295" s="33"/>
      <c r="L295" s="33"/>
      <c r="M295" s="33"/>
      <c r="N295" s="33"/>
      <c r="O295" s="33"/>
      <c r="P295" s="279"/>
      <c r="Q295" s="33"/>
      <c r="R295" s="33"/>
      <c r="S295" s="33"/>
      <c r="T295" s="33"/>
      <c r="U295" s="33"/>
      <c r="V295" s="33"/>
      <c r="W295" s="33"/>
      <c r="X295" s="33"/>
      <c r="Y295" s="33"/>
      <c r="Z295" s="33"/>
    </row>
    <row r="296" spans="1:26" ht="15.75" customHeight="1">
      <c r="A296" s="33"/>
      <c r="B296" s="33"/>
      <c r="C296" s="33"/>
      <c r="D296" s="33"/>
      <c r="E296" s="33"/>
      <c r="F296" s="33"/>
      <c r="G296" s="33"/>
      <c r="H296" s="33"/>
      <c r="I296" s="33"/>
      <c r="J296" s="33"/>
      <c r="K296" s="33"/>
      <c r="L296" s="33"/>
      <c r="M296" s="33"/>
      <c r="N296" s="33"/>
      <c r="O296" s="33"/>
      <c r="P296" s="279"/>
      <c r="Q296" s="33"/>
      <c r="R296" s="33"/>
      <c r="S296" s="33"/>
      <c r="T296" s="33"/>
      <c r="U296" s="33"/>
      <c r="V296" s="33"/>
      <c r="W296" s="33"/>
      <c r="X296" s="33"/>
      <c r="Y296" s="33"/>
      <c r="Z296" s="33"/>
    </row>
    <row r="297" spans="1:26" ht="15.75" customHeight="1">
      <c r="A297" s="33"/>
      <c r="B297" s="33"/>
      <c r="C297" s="33"/>
      <c r="D297" s="33"/>
      <c r="E297" s="33"/>
      <c r="F297" s="33"/>
      <c r="G297" s="33"/>
      <c r="H297" s="33"/>
      <c r="I297" s="33"/>
      <c r="J297" s="33"/>
      <c r="K297" s="33"/>
      <c r="L297" s="33"/>
      <c r="M297" s="33"/>
      <c r="N297" s="33"/>
      <c r="O297" s="33"/>
      <c r="P297" s="279"/>
      <c r="Q297" s="33"/>
      <c r="R297" s="33"/>
      <c r="S297" s="33"/>
      <c r="T297" s="33"/>
      <c r="U297" s="33"/>
      <c r="V297" s="33"/>
      <c r="W297" s="33"/>
      <c r="X297" s="33"/>
      <c r="Y297" s="33"/>
      <c r="Z297" s="33"/>
    </row>
    <row r="298" spans="1:26" ht="15.75" customHeight="1">
      <c r="A298" s="33"/>
      <c r="B298" s="33"/>
      <c r="C298" s="33"/>
      <c r="D298" s="33"/>
      <c r="E298" s="33"/>
      <c r="F298" s="33"/>
      <c r="G298" s="33"/>
      <c r="H298" s="33"/>
      <c r="I298" s="33"/>
      <c r="J298" s="33"/>
      <c r="K298" s="33"/>
      <c r="L298" s="33"/>
      <c r="M298" s="33"/>
      <c r="N298" s="33"/>
      <c r="O298" s="33"/>
      <c r="P298" s="279"/>
      <c r="Q298" s="33"/>
      <c r="R298" s="33"/>
      <c r="S298" s="33"/>
      <c r="T298" s="33"/>
      <c r="U298" s="33"/>
      <c r="V298" s="33"/>
      <c r="W298" s="33"/>
      <c r="X298" s="33"/>
      <c r="Y298" s="33"/>
      <c r="Z298" s="33"/>
    </row>
    <row r="299" spans="1:26" ht="15.75" customHeight="1">
      <c r="A299" s="33"/>
      <c r="B299" s="33"/>
      <c r="C299" s="33"/>
      <c r="D299" s="33"/>
      <c r="E299" s="33"/>
      <c r="F299" s="33"/>
      <c r="G299" s="33"/>
      <c r="H299" s="33"/>
      <c r="I299" s="33"/>
      <c r="J299" s="33"/>
      <c r="K299" s="33"/>
      <c r="L299" s="33"/>
      <c r="M299" s="33"/>
      <c r="N299" s="33"/>
      <c r="O299" s="33"/>
      <c r="P299" s="279"/>
      <c r="Q299" s="33"/>
      <c r="R299" s="33"/>
      <c r="S299" s="33"/>
      <c r="T299" s="33"/>
      <c r="U299" s="33"/>
      <c r="V299" s="33"/>
      <c r="W299" s="33"/>
      <c r="X299" s="33"/>
      <c r="Y299" s="33"/>
      <c r="Z299" s="33"/>
    </row>
    <row r="300" spans="1:26" ht="15.75" customHeight="1">
      <c r="A300" s="33"/>
      <c r="B300" s="33"/>
      <c r="C300" s="33"/>
      <c r="D300" s="33"/>
      <c r="E300" s="33"/>
      <c r="F300" s="33"/>
      <c r="G300" s="33"/>
      <c r="H300" s="33"/>
      <c r="I300" s="33"/>
      <c r="J300" s="33"/>
      <c r="K300" s="33"/>
      <c r="L300" s="33"/>
      <c r="M300" s="33"/>
      <c r="N300" s="33"/>
      <c r="O300" s="33"/>
      <c r="P300" s="279"/>
      <c r="Q300" s="33"/>
      <c r="R300" s="33"/>
      <c r="S300" s="33"/>
      <c r="T300" s="33"/>
      <c r="U300" s="33"/>
      <c r="V300" s="33"/>
      <c r="W300" s="33"/>
      <c r="X300" s="33"/>
      <c r="Y300" s="33"/>
      <c r="Z300" s="33"/>
    </row>
    <row r="301" spans="1:26" ht="15.75" customHeight="1">
      <c r="A301" s="33"/>
      <c r="B301" s="33"/>
      <c r="C301" s="33"/>
      <c r="D301" s="33"/>
      <c r="E301" s="33"/>
      <c r="F301" s="33"/>
      <c r="G301" s="33"/>
      <c r="H301" s="33"/>
      <c r="I301" s="33"/>
      <c r="J301" s="33"/>
      <c r="K301" s="33"/>
      <c r="L301" s="33"/>
      <c r="M301" s="33"/>
      <c r="N301" s="33"/>
      <c r="O301" s="33"/>
      <c r="P301" s="279"/>
      <c r="Q301" s="33"/>
      <c r="R301" s="33"/>
      <c r="S301" s="33"/>
      <c r="T301" s="33"/>
      <c r="U301" s="33"/>
      <c r="V301" s="33"/>
      <c r="W301" s="33"/>
      <c r="X301" s="33"/>
      <c r="Y301" s="33"/>
      <c r="Z301" s="33"/>
    </row>
    <row r="302" spans="1:26" ht="15.75" customHeight="1">
      <c r="A302" s="33"/>
      <c r="B302" s="33"/>
      <c r="C302" s="33"/>
      <c r="D302" s="33"/>
      <c r="E302" s="33"/>
      <c r="F302" s="33"/>
      <c r="G302" s="33"/>
      <c r="H302" s="33"/>
      <c r="I302" s="33"/>
      <c r="J302" s="33"/>
      <c r="K302" s="33"/>
      <c r="L302" s="33"/>
      <c r="M302" s="33"/>
      <c r="N302" s="33"/>
      <c r="O302" s="33"/>
      <c r="P302" s="279"/>
      <c r="Q302" s="33"/>
      <c r="R302" s="33"/>
      <c r="S302" s="33"/>
      <c r="T302" s="33"/>
      <c r="U302" s="33"/>
      <c r="V302" s="33"/>
      <c r="W302" s="33"/>
      <c r="X302" s="33"/>
      <c r="Y302" s="33"/>
      <c r="Z302" s="33"/>
    </row>
    <row r="303" spans="1:26" ht="15.75" customHeight="1">
      <c r="A303" s="33"/>
      <c r="B303" s="33"/>
      <c r="C303" s="33"/>
      <c r="D303" s="33"/>
      <c r="E303" s="33"/>
      <c r="F303" s="33"/>
      <c r="G303" s="33"/>
      <c r="H303" s="33"/>
      <c r="I303" s="33"/>
      <c r="J303" s="33"/>
      <c r="K303" s="33"/>
      <c r="L303" s="33"/>
      <c r="M303" s="33"/>
      <c r="N303" s="33"/>
      <c r="O303" s="33"/>
      <c r="P303" s="279"/>
      <c r="Q303" s="33"/>
      <c r="R303" s="33"/>
      <c r="S303" s="33"/>
      <c r="T303" s="33"/>
      <c r="U303" s="33"/>
      <c r="V303" s="33"/>
      <c r="W303" s="33"/>
      <c r="X303" s="33"/>
      <c r="Y303" s="33"/>
      <c r="Z303" s="33"/>
    </row>
    <row r="304" spans="1:26" ht="15.75" customHeight="1">
      <c r="A304" s="33"/>
      <c r="B304" s="33"/>
      <c r="C304" s="33"/>
      <c r="D304" s="33"/>
      <c r="E304" s="33"/>
      <c r="F304" s="33"/>
      <c r="G304" s="33"/>
      <c r="H304" s="33"/>
      <c r="I304" s="33"/>
      <c r="J304" s="33"/>
      <c r="K304" s="33"/>
      <c r="L304" s="33"/>
      <c r="M304" s="33"/>
      <c r="N304" s="33"/>
      <c r="O304" s="33"/>
      <c r="P304" s="279"/>
      <c r="Q304" s="33"/>
      <c r="R304" s="33"/>
      <c r="S304" s="33"/>
      <c r="T304" s="33"/>
      <c r="U304" s="33"/>
      <c r="V304" s="33"/>
      <c r="W304" s="33"/>
      <c r="X304" s="33"/>
      <c r="Y304" s="33"/>
      <c r="Z304" s="33"/>
    </row>
    <row r="305" spans="1:26" ht="15.75" customHeight="1">
      <c r="A305" s="33"/>
      <c r="B305" s="33"/>
      <c r="C305" s="33"/>
      <c r="D305" s="33"/>
      <c r="E305" s="33"/>
      <c r="F305" s="33"/>
      <c r="G305" s="33"/>
      <c r="H305" s="33"/>
      <c r="I305" s="33"/>
      <c r="J305" s="33"/>
      <c r="K305" s="33"/>
      <c r="L305" s="33"/>
      <c r="M305" s="33"/>
      <c r="N305" s="33"/>
      <c r="O305" s="33"/>
      <c r="P305" s="279"/>
      <c r="Q305" s="33"/>
      <c r="R305" s="33"/>
      <c r="S305" s="33"/>
      <c r="T305" s="33"/>
      <c r="U305" s="33"/>
      <c r="V305" s="33"/>
      <c r="W305" s="33"/>
      <c r="X305" s="33"/>
      <c r="Y305" s="33"/>
      <c r="Z305" s="33"/>
    </row>
    <row r="306" spans="1:26" ht="15.75" customHeight="1">
      <c r="A306" s="33"/>
      <c r="B306" s="33"/>
      <c r="C306" s="33"/>
      <c r="D306" s="33"/>
      <c r="E306" s="33"/>
      <c r="F306" s="33"/>
      <c r="G306" s="33"/>
      <c r="H306" s="33"/>
      <c r="I306" s="33"/>
      <c r="J306" s="33"/>
      <c r="K306" s="33"/>
      <c r="L306" s="33"/>
      <c r="M306" s="33"/>
      <c r="N306" s="33"/>
      <c r="O306" s="33"/>
      <c r="P306" s="279"/>
      <c r="Q306" s="33"/>
      <c r="R306" s="33"/>
      <c r="S306" s="33"/>
      <c r="T306" s="33"/>
      <c r="U306" s="33"/>
      <c r="V306" s="33"/>
      <c r="W306" s="33"/>
      <c r="X306" s="33"/>
      <c r="Y306" s="33"/>
      <c r="Z306" s="33"/>
    </row>
    <row r="307" spans="1:26" ht="15.75" customHeight="1">
      <c r="A307" s="33"/>
      <c r="B307" s="33"/>
      <c r="C307" s="33"/>
      <c r="D307" s="33"/>
      <c r="E307" s="33"/>
      <c r="F307" s="33"/>
      <c r="G307" s="33"/>
      <c r="H307" s="33"/>
      <c r="I307" s="33"/>
      <c r="J307" s="33"/>
      <c r="K307" s="33"/>
      <c r="L307" s="33"/>
      <c r="M307" s="33"/>
      <c r="N307" s="33"/>
      <c r="O307" s="33"/>
      <c r="P307" s="279"/>
      <c r="Q307" s="33"/>
      <c r="R307" s="33"/>
      <c r="S307" s="33"/>
      <c r="T307" s="33"/>
      <c r="U307" s="33"/>
      <c r="V307" s="33"/>
      <c r="W307" s="33"/>
      <c r="X307" s="33"/>
      <c r="Y307" s="33"/>
      <c r="Z307" s="33"/>
    </row>
    <row r="308" spans="1:26" ht="15.75" customHeight="1">
      <c r="A308" s="33"/>
      <c r="B308" s="33"/>
      <c r="C308" s="33"/>
      <c r="D308" s="33"/>
      <c r="E308" s="33"/>
      <c r="F308" s="33"/>
      <c r="G308" s="33"/>
      <c r="H308" s="33"/>
      <c r="I308" s="33"/>
      <c r="J308" s="33"/>
      <c r="K308" s="33"/>
      <c r="L308" s="33"/>
      <c r="M308" s="33"/>
      <c r="N308" s="33"/>
      <c r="O308" s="33"/>
      <c r="P308" s="279"/>
      <c r="Q308" s="33"/>
      <c r="R308" s="33"/>
      <c r="S308" s="33"/>
      <c r="T308" s="33"/>
      <c r="U308" s="33"/>
      <c r="V308" s="33"/>
      <c r="W308" s="33"/>
      <c r="X308" s="33"/>
      <c r="Y308" s="33"/>
      <c r="Z308" s="33"/>
    </row>
    <row r="309" spans="1:26" ht="15.75" customHeight="1">
      <c r="A309" s="33"/>
      <c r="B309" s="33"/>
      <c r="C309" s="33"/>
      <c r="D309" s="33"/>
      <c r="E309" s="33"/>
      <c r="F309" s="33"/>
      <c r="G309" s="33"/>
      <c r="H309" s="33"/>
      <c r="I309" s="33"/>
      <c r="J309" s="33"/>
      <c r="K309" s="33"/>
      <c r="L309" s="33"/>
      <c r="M309" s="33"/>
      <c r="N309" s="33"/>
      <c r="O309" s="33"/>
      <c r="P309" s="279"/>
      <c r="Q309" s="33"/>
      <c r="R309" s="33"/>
      <c r="S309" s="33"/>
      <c r="T309" s="33"/>
      <c r="U309" s="33"/>
      <c r="V309" s="33"/>
      <c r="W309" s="33"/>
      <c r="X309" s="33"/>
      <c r="Y309" s="33"/>
      <c r="Z309" s="33"/>
    </row>
    <row r="310" spans="1:26" ht="15.75" customHeight="1">
      <c r="A310" s="33"/>
      <c r="B310" s="33"/>
      <c r="C310" s="33"/>
      <c r="D310" s="33"/>
      <c r="E310" s="33"/>
      <c r="F310" s="33"/>
      <c r="G310" s="33"/>
      <c r="H310" s="33"/>
      <c r="I310" s="33"/>
      <c r="J310" s="33"/>
      <c r="K310" s="33"/>
      <c r="L310" s="33"/>
      <c r="M310" s="33"/>
      <c r="N310" s="33"/>
      <c r="O310" s="33"/>
      <c r="P310" s="279"/>
      <c r="Q310" s="33"/>
      <c r="R310" s="33"/>
      <c r="S310" s="33"/>
      <c r="T310" s="33"/>
      <c r="U310" s="33"/>
      <c r="V310" s="33"/>
      <c r="W310" s="33"/>
      <c r="X310" s="33"/>
      <c r="Y310" s="33"/>
      <c r="Z310" s="33"/>
    </row>
    <row r="311" spans="1:26" ht="15.75" customHeight="1">
      <c r="A311" s="33"/>
      <c r="B311" s="33"/>
      <c r="C311" s="33"/>
      <c r="D311" s="33"/>
      <c r="E311" s="33"/>
      <c r="F311" s="33"/>
      <c r="G311" s="33"/>
      <c r="H311" s="33"/>
      <c r="I311" s="33"/>
      <c r="J311" s="33"/>
      <c r="K311" s="33"/>
      <c r="L311" s="33"/>
      <c r="M311" s="33"/>
      <c r="N311" s="33"/>
      <c r="O311" s="33"/>
      <c r="P311" s="279"/>
      <c r="Q311" s="33"/>
      <c r="R311" s="33"/>
      <c r="S311" s="33"/>
      <c r="T311" s="33"/>
      <c r="U311" s="33"/>
      <c r="V311" s="33"/>
      <c r="W311" s="33"/>
      <c r="X311" s="33"/>
      <c r="Y311" s="33"/>
      <c r="Z311" s="33"/>
    </row>
    <row r="312" spans="1:26" ht="15.75" customHeight="1">
      <c r="A312" s="33"/>
      <c r="B312" s="33"/>
      <c r="C312" s="33"/>
      <c r="D312" s="33"/>
      <c r="E312" s="33"/>
      <c r="F312" s="33"/>
      <c r="G312" s="33"/>
      <c r="H312" s="33"/>
      <c r="I312" s="33"/>
      <c r="J312" s="33"/>
      <c r="K312" s="33"/>
      <c r="L312" s="33"/>
      <c r="M312" s="33"/>
      <c r="N312" s="33"/>
      <c r="O312" s="33"/>
      <c r="P312" s="279"/>
      <c r="Q312" s="33"/>
      <c r="R312" s="33"/>
      <c r="S312" s="33"/>
      <c r="T312" s="33"/>
      <c r="U312" s="33"/>
      <c r="V312" s="33"/>
      <c r="W312" s="33"/>
      <c r="X312" s="33"/>
      <c r="Y312" s="33"/>
      <c r="Z312" s="33"/>
    </row>
    <row r="313" spans="1:26" ht="15.75" customHeight="1">
      <c r="A313" s="33"/>
      <c r="B313" s="33"/>
      <c r="C313" s="33"/>
      <c r="D313" s="33"/>
      <c r="E313" s="33"/>
      <c r="F313" s="33"/>
      <c r="G313" s="33"/>
      <c r="H313" s="33"/>
      <c r="I313" s="33"/>
      <c r="J313" s="33"/>
      <c r="K313" s="33"/>
      <c r="L313" s="33"/>
      <c r="M313" s="33"/>
      <c r="N313" s="33"/>
      <c r="O313" s="33"/>
      <c r="P313" s="279"/>
      <c r="Q313" s="33"/>
      <c r="R313" s="33"/>
      <c r="S313" s="33"/>
      <c r="T313" s="33"/>
      <c r="U313" s="33"/>
      <c r="V313" s="33"/>
      <c r="W313" s="33"/>
      <c r="X313" s="33"/>
      <c r="Y313" s="33"/>
      <c r="Z313" s="33"/>
    </row>
    <row r="314" spans="1:26" ht="15.75" customHeight="1">
      <c r="A314" s="33"/>
      <c r="B314" s="33"/>
      <c r="C314" s="33"/>
      <c r="D314" s="33"/>
      <c r="E314" s="33"/>
      <c r="F314" s="33"/>
      <c r="G314" s="33"/>
      <c r="H314" s="33"/>
      <c r="I314" s="33"/>
      <c r="J314" s="33"/>
      <c r="K314" s="33"/>
      <c r="L314" s="33"/>
      <c r="M314" s="33"/>
      <c r="N314" s="33"/>
      <c r="O314" s="33"/>
      <c r="P314" s="279"/>
      <c r="Q314" s="33"/>
      <c r="R314" s="33"/>
      <c r="S314" s="33"/>
      <c r="T314" s="33"/>
      <c r="U314" s="33"/>
      <c r="V314" s="33"/>
      <c r="W314" s="33"/>
      <c r="X314" s="33"/>
      <c r="Y314" s="33"/>
      <c r="Z314" s="33"/>
    </row>
    <row r="315" spans="1:26" ht="15.75" customHeight="1">
      <c r="A315" s="33"/>
      <c r="B315" s="33"/>
      <c r="C315" s="33"/>
      <c r="D315" s="33"/>
      <c r="E315" s="33"/>
      <c r="F315" s="33"/>
      <c r="G315" s="33"/>
      <c r="H315" s="33"/>
      <c r="I315" s="33"/>
      <c r="J315" s="33"/>
      <c r="K315" s="33"/>
      <c r="L315" s="33"/>
      <c r="M315" s="33"/>
      <c r="N315" s="33"/>
      <c r="O315" s="33"/>
      <c r="P315" s="279"/>
      <c r="Q315" s="33"/>
      <c r="R315" s="33"/>
      <c r="S315" s="33"/>
      <c r="T315" s="33"/>
      <c r="U315" s="33"/>
      <c r="V315" s="33"/>
      <c r="W315" s="33"/>
      <c r="X315" s="33"/>
      <c r="Y315" s="33"/>
      <c r="Z315" s="33"/>
    </row>
    <row r="316" spans="1:26" ht="15.75" customHeight="1">
      <c r="A316" s="33"/>
      <c r="B316" s="33"/>
      <c r="C316" s="33"/>
      <c r="D316" s="33"/>
      <c r="E316" s="33"/>
      <c r="F316" s="33"/>
      <c r="G316" s="33"/>
      <c r="H316" s="33"/>
      <c r="I316" s="33"/>
      <c r="J316" s="33"/>
      <c r="K316" s="33"/>
      <c r="L316" s="33"/>
      <c r="M316" s="33"/>
      <c r="N316" s="33"/>
      <c r="O316" s="33"/>
      <c r="P316" s="279"/>
      <c r="Q316" s="33"/>
      <c r="R316" s="33"/>
      <c r="S316" s="33"/>
      <c r="T316" s="33"/>
      <c r="U316" s="33"/>
      <c r="V316" s="33"/>
      <c r="W316" s="33"/>
      <c r="X316" s="33"/>
      <c r="Y316" s="33"/>
      <c r="Z316" s="33"/>
    </row>
    <row r="317" spans="1:26" ht="15.75" customHeight="1">
      <c r="A317" s="33"/>
      <c r="B317" s="33"/>
      <c r="C317" s="33"/>
      <c r="D317" s="33"/>
      <c r="E317" s="33"/>
      <c r="F317" s="33"/>
      <c r="G317" s="33"/>
      <c r="H317" s="33"/>
      <c r="I317" s="33"/>
      <c r="J317" s="33"/>
      <c r="K317" s="33"/>
      <c r="L317" s="33"/>
      <c r="M317" s="33"/>
      <c r="N317" s="33"/>
      <c r="O317" s="33"/>
      <c r="P317" s="279"/>
      <c r="Q317" s="33"/>
      <c r="R317" s="33"/>
      <c r="S317" s="33"/>
      <c r="T317" s="33"/>
      <c r="U317" s="33"/>
      <c r="V317" s="33"/>
      <c r="W317" s="33"/>
      <c r="X317" s="33"/>
      <c r="Y317" s="33"/>
      <c r="Z317" s="33"/>
    </row>
    <row r="318" spans="1:26" ht="15.75" customHeight="1">
      <c r="A318" s="33"/>
      <c r="B318" s="33"/>
      <c r="C318" s="33"/>
      <c r="D318" s="33"/>
      <c r="E318" s="33"/>
      <c r="F318" s="33"/>
      <c r="G318" s="33"/>
      <c r="H318" s="33"/>
      <c r="I318" s="33"/>
      <c r="J318" s="33"/>
      <c r="K318" s="33"/>
      <c r="L318" s="33"/>
      <c r="M318" s="33"/>
      <c r="N318" s="33"/>
      <c r="O318" s="33"/>
      <c r="P318" s="279"/>
      <c r="Q318" s="33"/>
      <c r="R318" s="33"/>
      <c r="S318" s="33"/>
      <c r="T318" s="33"/>
      <c r="U318" s="33"/>
      <c r="V318" s="33"/>
      <c r="W318" s="33"/>
      <c r="X318" s="33"/>
      <c r="Y318" s="33"/>
      <c r="Z318" s="33"/>
    </row>
    <row r="319" spans="1:26" ht="15.75" customHeight="1">
      <c r="A319" s="33"/>
      <c r="B319" s="33"/>
      <c r="C319" s="33"/>
      <c r="D319" s="33"/>
      <c r="E319" s="33"/>
      <c r="F319" s="33"/>
      <c r="G319" s="33"/>
      <c r="H319" s="33"/>
      <c r="I319" s="33"/>
      <c r="J319" s="33"/>
      <c r="K319" s="33"/>
      <c r="L319" s="33"/>
      <c r="M319" s="33"/>
      <c r="N319" s="33"/>
      <c r="O319" s="33"/>
      <c r="P319" s="279"/>
      <c r="Q319" s="33"/>
      <c r="R319" s="33"/>
      <c r="S319" s="33"/>
      <c r="T319" s="33"/>
      <c r="U319" s="33"/>
      <c r="V319" s="33"/>
      <c r="W319" s="33"/>
      <c r="X319" s="33"/>
      <c r="Y319" s="33"/>
      <c r="Z319" s="33"/>
    </row>
    <row r="320" spans="1:26" ht="15.75" customHeight="1">
      <c r="A320" s="33"/>
      <c r="B320" s="33"/>
      <c r="C320" s="33"/>
      <c r="D320" s="33"/>
      <c r="E320" s="33"/>
      <c r="F320" s="33"/>
      <c r="G320" s="33"/>
      <c r="H320" s="33"/>
      <c r="I320" s="33"/>
      <c r="J320" s="33"/>
      <c r="K320" s="33"/>
      <c r="L320" s="33"/>
      <c r="M320" s="33"/>
      <c r="N320" s="33"/>
      <c r="O320" s="33"/>
      <c r="P320" s="279"/>
      <c r="Q320" s="33"/>
      <c r="R320" s="33"/>
      <c r="S320" s="33"/>
      <c r="T320" s="33"/>
      <c r="U320" s="33"/>
      <c r="V320" s="33"/>
      <c r="W320" s="33"/>
      <c r="X320" s="33"/>
      <c r="Y320" s="33"/>
      <c r="Z320" s="33"/>
    </row>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sheetProtection password="CC0A" sheet="1" objects="1" scenarios="1"/>
  <mergeCells count="2">
    <mergeCell ref="D122:P122"/>
    <mergeCell ref="B121:C121"/>
  </mergeCells>
  <conditionalFormatting sqref="D3:D119">
    <cfRule type="expression" dxfId="360" priority="12">
      <formula>ISERROR($D$14)</formula>
    </cfRule>
  </conditionalFormatting>
  <conditionalFormatting sqref="E3:E119">
    <cfRule type="expression" dxfId="359" priority="11">
      <formula>ISERROR($E$14)</formula>
    </cfRule>
  </conditionalFormatting>
  <conditionalFormatting sqref="F3:F119">
    <cfRule type="expression" dxfId="358" priority="10">
      <formula>ISERROR($F$14)</formula>
    </cfRule>
  </conditionalFormatting>
  <conditionalFormatting sqref="G3:G119">
    <cfRule type="expression" dxfId="357" priority="9">
      <formula>ISERROR($G$14)</formula>
    </cfRule>
  </conditionalFormatting>
  <conditionalFormatting sqref="H3:H119">
    <cfRule type="expression" dxfId="356" priority="8">
      <formula>ISERROR($H$14)</formula>
    </cfRule>
  </conditionalFormatting>
  <conditionalFormatting sqref="I3:I119">
    <cfRule type="expression" dxfId="355" priority="7">
      <formula>ISERROR($I$14)</formula>
    </cfRule>
  </conditionalFormatting>
  <conditionalFormatting sqref="J3:J119">
    <cfRule type="expression" dxfId="354" priority="6">
      <formula>ISERROR($J$14)</formula>
    </cfRule>
  </conditionalFormatting>
  <conditionalFormatting sqref="K3:O119">
    <cfRule type="expression" dxfId="353" priority="1">
      <formula>ISERROR(K$14)</formula>
    </cfRule>
  </conditionalFormatting>
  <hyperlinks>
    <hyperlink ref="A1" location="DASHBOARD!A1" display="BACK" xr:uid="{00000000-0004-0000-0C00-000000000000}"/>
  </hyperlinks>
  <pageMargins left="0.23622047244094491" right="0.23622047244094491" top="0" bottom="0.15748031496062992" header="0.31496062992125984" footer="0.31496062992125984"/>
  <pageSetup paperSize="9" scale="64" fitToHeight="0" orientation="landscape" r:id="rId1"/>
  <rowBreaks count="2" manualBreakCount="2">
    <brk id="69" max="16383" man="1"/>
    <brk id="120" max="16383" man="1"/>
  </rowBreaks>
  <colBreaks count="2" manualBreakCount="2">
    <brk id="1" max="1048575" man="1"/>
    <brk id="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996"/>
  <sheetViews>
    <sheetView workbookViewId="0">
      <selection activeCell="B17" sqref="B17"/>
    </sheetView>
  </sheetViews>
  <sheetFormatPr defaultColWidth="11.1796875" defaultRowHeight="15" customHeight="1"/>
  <cols>
    <col min="1" max="1" width="7.6328125" customWidth="1"/>
    <col min="2" max="2" width="2.6328125" customWidth="1"/>
    <col min="3" max="3" width="33.81640625" customWidth="1"/>
    <col min="4" max="15" width="11.36328125" customWidth="1"/>
    <col min="16" max="16" width="13" customWidth="1"/>
    <col min="17" max="17" width="1.453125" customWidth="1"/>
    <col min="18" max="26" width="8.54296875" customWidth="1"/>
  </cols>
  <sheetData>
    <row r="1" spans="1:26" ht="21.75" customHeight="1">
      <c r="A1" s="404" t="s">
        <v>379</v>
      </c>
      <c r="B1" s="35"/>
      <c r="C1" s="274" t="s">
        <v>480</v>
      </c>
      <c r="D1" s="36"/>
      <c r="E1" s="36"/>
      <c r="F1" s="36"/>
      <c r="G1" s="36"/>
      <c r="H1" s="36"/>
      <c r="I1" s="36"/>
      <c r="J1" s="36"/>
      <c r="K1" s="36"/>
      <c r="L1" s="36"/>
      <c r="M1" s="36"/>
      <c r="N1" s="36"/>
      <c r="O1" s="36"/>
      <c r="P1" s="275"/>
      <c r="Q1" s="37"/>
      <c r="R1" s="33"/>
      <c r="S1" s="33"/>
      <c r="T1" s="33"/>
      <c r="U1" s="33"/>
      <c r="V1" s="33"/>
      <c r="W1" s="33"/>
      <c r="X1" s="33"/>
      <c r="Y1" s="33"/>
      <c r="Z1" s="33"/>
    </row>
    <row r="2" spans="1:26" ht="15.6">
      <c r="A2" s="33"/>
      <c r="B2" s="32"/>
      <c r="C2" s="256" t="s">
        <v>89</v>
      </c>
      <c r="D2" s="9" t="s">
        <v>451</v>
      </c>
      <c r="E2" s="9" t="s">
        <v>452</v>
      </c>
      <c r="F2" s="9" t="s">
        <v>453</v>
      </c>
      <c r="G2" s="9" t="s">
        <v>454</v>
      </c>
      <c r="H2" s="9" t="s">
        <v>455</v>
      </c>
      <c r="I2" s="9" t="s">
        <v>456</v>
      </c>
      <c r="J2" s="9" t="s">
        <v>457</v>
      </c>
      <c r="K2" s="9" t="s">
        <v>458</v>
      </c>
      <c r="L2" s="9" t="s">
        <v>459</v>
      </c>
      <c r="M2" s="9" t="s">
        <v>460</v>
      </c>
      <c r="N2" s="9" t="s">
        <v>461</v>
      </c>
      <c r="O2" s="9" t="s">
        <v>462</v>
      </c>
      <c r="P2" s="333" t="s">
        <v>102</v>
      </c>
      <c r="Q2" s="34"/>
      <c r="R2" s="33"/>
      <c r="S2" s="33"/>
      <c r="T2" s="33"/>
      <c r="U2" s="33"/>
      <c r="V2" s="33"/>
      <c r="W2" s="33"/>
      <c r="X2" s="33"/>
      <c r="Y2" s="33"/>
      <c r="Z2" s="33"/>
    </row>
    <row r="3" spans="1:26" ht="15.6">
      <c r="A3" s="33"/>
      <c r="B3" s="32"/>
      <c r="C3" s="258" t="s">
        <v>103</v>
      </c>
      <c r="D3" s="311">
        <f>'F1'!C27</f>
        <v>88000</v>
      </c>
      <c r="E3" s="311">
        <f>'F1'!D27</f>
        <v>88000</v>
      </c>
      <c r="F3" s="311">
        <f>'F1'!E27</f>
        <v>88000</v>
      </c>
      <c r="G3" s="311">
        <f>'F1'!F27</f>
        <v>88000</v>
      </c>
      <c r="H3" s="311">
        <f>'F1'!G27</f>
        <v>88000</v>
      </c>
      <c r="I3" s="311">
        <f>'F1'!H27</f>
        <v>88000</v>
      </c>
      <c r="J3" s="311">
        <f>'F1'!I27</f>
        <v>66000</v>
      </c>
      <c r="K3" s="311">
        <f>'F1'!J27</f>
        <v>66000</v>
      </c>
      <c r="L3" s="311">
        <f>'F1'!K27</f>
        <v>66000</v>
      </c>
      <c r="M3" s="311">
        <f>'F1'!L27</f>
        <v>66000</v>
      </c>
      <c r="N3" s="311">
        <f>'F1'!M27</f>
        <v>66000</v>
      </c>
      <c r="O3" s="311">
        <f>'F1'!N27</f>
        <v>66000</v>
      </c>
      <c r="P3" s="334">
        <f>'F1'!O27</f>
        <v>924000</v>
      </c>
      <c r="Q3" s="34"/>
      <c r="R3" s="33"/>
      <c r="S3" s="33"/>
      <c r="T3" s="33"/>
      <c r="U3" s="33"/>
      <c r="V3" s="33"/>
      <c r="W3" s="33"/>
      <c r="X3" s="33"/>
      <c r="Y3" s="33"/>
      <c r="Z3" s="33"/>
    </row>
    <row r="4" spans="1:26" ht="15.6">
      <c r="A4" s="33"/>
      <c r="B4" s="32"/>
      <c r="C4" s="260" t="s">
        <v>104</v>
      </c>
      <c r="D4" s="311">
        <f>'F1'!C84</f>
        <v>26000</v>
      </c>
      <c r="E4" s="311">
        <f>'F1'!D84</f>
        <v>22000</v>
      </c>
      <c r="F4" s="311">
        <f>'F1'!E84</f>
        <v>22000</v>
      </c>
      <c r="G4" s="311">
        <f>'F1'!F84</f>
        <v>22000</v>
      </c>
      <c r="H4" s="311">
        <f>'F1'!G84</f>
        <v>22000</v>
      </c>
      <c r="I4" s="311">
        <f>'F1'!H84</f>
        <v>22000</v>
      </c>
      <c r="J4" s="311">
        <f>'F1'!I84</f>
        <v>18000</v>
      </c>
      <c r="K4" s="311">
        <f>'F1'!J84</f>
        <v>19000</v>
      </c>
      <c r="L4" s="311">
        <f>'F1'!K84</f>
        <v>19000</v>
      </c>
      <c r="M4" s="311">
        <f>'F1'!L84</f>
        <v>19000</v>
      </c>
      <c r="N4" s="311">
        <f>'F1'!M84</f>
        <v>19000</v>
      </c>
      <c r="O4" s="311">
        <f>'F1'!N84</f>
        <v>19000</v>
      </c>
      <c r="P4" s="334">
        <f>'F1'!O84</f>
        <v>249000</v>
      </c>
      <c r="Q4" s="34"/>
      <c r="R4" s="33"/>
      <c r="S4" s="33"/>
      <c r="T4" s="33"/>
      <c r="U4" s="33"/>
      <c r="V4" s="33"/>
      <c r="W4" s="33"/>
      <c r="X4" s="33"/>
      <c r="Y4" s="33"/>
      <c r="Z4" s="33"/>
    </row>
    <row r="5" spans="1:26" ht="15.6">
      <c r="A5" s="33"/>
      <c r="B5" s="32"/>
      <c r="C5" s="260" t="s">
        <v>105</v>
      </c>
      <c r="D5" s="311">
        <f>'F1'!C55</f>
        <v>2970</v>
      </c>
      <c r="E5" s="311">
        <f>'F1'!D55</f>
        <v>2940.3</v>
      </c>
      <c r="F5" s="311">
        <f>'F1'!E55</f>
        <v>2910.8969999999999</v>
      </c>
      <c r="G5" s="311">
        <f>'F1'!F55</f>
        <v>2881.7880299999997</v>
      </c>
      <c r="H5" s="311">
        <f>'F1'!G55</f>
        <v>2852.9701496999996</v>
      </c>
      <c r="I5" s="311">
        <f>'F1'!H55</f>
        <v>2824.4404482029995</v>
      </c>
      <c r="J5" s="311">
        <f>'F1'!I55</f>
        <v>2796.1960437209696</v>
      </c>
      <c r="K5" s="311">
        <f>'F1'!J55</f>
        <v>2768.2340832837599</v>
      </c>
      <c r="L5" s="311">
        <f>'F1'!K55</f>
        <v>2740.5517424509221</v>
      </c>
      <c r="M5" s="311">
        <f>'F1'!L55</f>
        <v>2713.146225026413</v>
      </c>
      <c r="N5" s="311">
        <f>'F1'!M55</f>
        <v>2686.0147627761485</v>
      </c>
      <c r="O5" s="311">
        <f>'F1'!N55</f>
        <v>2659.1546151483872</v>
      </c>
      <c r="P5" s="334">
        <f>'F1'!O55</f>
        <v>33743.693100309603</v>
      </c>
      <c r="Q5" s="34"/>
      <c r="R5" s="33"/>
      <c r="S5" s="33"/>
      <c r="T5" s="33"/>
      <c r="U5" s="33"/>
      <c r="V5" s="33"/>
      <c r="W5" s="33"/>
      <c r="X5" s="33"/>
      <c r="Y5" s="33"/>
      <c r="Z5" s="33"/>
    </row>
    <row r="6" spans="1:26" ht="15.6">
      <c r="A6" s="33"/>
      <c r="B6" s="32"/>
      <c r="C6" s="260" t="s">
        <v>106</v>
      </c>
      <c r="D6" s="311">
        <f>'F1'!C69</f>
        <v>7000</v>
      </c>
      <c r="E6" s="311">
        <f>'F1'!D69</f>
        <v>7000</v>
      </c>
      <c r="F6" s="311">
        <f>'F1'!E69</f>
        <v>7000</v>
      </c>
      <c r="G6" s="311">
        <f>'F1'!F69</f>
        <v>7000</v>
      </c>
      <c r="H6" s="311">
        <f>'F1'!G69</f>
        <v>7000</v>
      </c>
      <c r="I6" s="311">
        <f>'F1'!H69</f>
        <v>7000</v>
      </c>
      <c r="J6" s="311">
        <f>'F1'!I69</f>
        <v>7000</v>
      </c>
      <c r="K6" s="311">
        <f>'F1'!J69</f>
        <v>7000</v>
      </c>
      <c r="L6" s="311">
        <f>'F1'!K69</f>
        <v>7000</v>
      </c>
      <c r="M6" s="311">
        <f>'F1'!L69</f>
        <v>7000</v>
      </c>
      <c r="N6" s="311">
        <f>'F1'!M69</f>
        <v>7000</v>
      </c>
      <c r="O6" s="311">
        <f>'F1'!N69</f>
        <v>7000</v>
      </c>
      <c r="P6" s="334">
        <f>'F1'!O69</f>
        <v>84000</v>
      </c>
      <c r="Q6" s="34"/>
      <c r="R6" s="33"/>
      <c r="S6" s="33"/>
      <c r="T6" s="33"/>
      <c r="U6" s="33"/>
      <c r="V6" s="33"/>
      <c r="W6" s="33"/>
      <c r="X6" s="33"/>
      <c r="Y6" s="33"/>
      <c r="Z6" s="33"/>
    </row>
    <row r="7" spans="1:26" ht="15.6">
      <c r="A7" s="33"/>
      <c r="B7" s="32"/>
      <c r="C7" s="260" t="s">
        <v>107</v>
      </c>
      <c r="D7" s="311">
        <f t="shared" ref="D7:O7" si="0">D8-D4-D5-D6</f>
        <v>25723.75</v>
      </c>
      <c r="E7" s="311">
        <f t="shared" si="0"/>
        <v>25922.512499999997</v>
      </c>
      <c r="F7" s="311">
        <f t="shared" si="0"/>
        <v>26121.287375</v>
      </c>
      <c r="G7" s="311">
        <f t="shared" si="0"/>
        <v>26320.074501249997</v>
      </c>
      <c r="H7" s="311">
        <f t="shared" si="0"/>
        <v>26518.873756237495</v>
      </c>
      <c r="I7" s="311">
        <f t="shared" si="0"/>
        <v>26717.685018675125</v>
      </c>
      <c r="J7" s="311">
        <f t="shared" si="0"/>
        <v>25816.50816848837</v>
      </c>
      <c r="K7" s="311">
        <f t="shared" si="0"/>
        <v>26015.343086803492</v>
      </c>
      <c r="L7" s="311">
        <f t="shared" si="0"/>
        <v>26214.189655935457</v>
      </c>
      <c r="M7" s="311">
        <f t="shared" si="0"/>
        <v>26413.047759376095</v>
      </c>
      <c r="N7" s="311">
        <f t="shared" si="0"/>
        <v>26611.917281782342</v>
      </c>
      <c r="O7" s="311">
        <f t="shared" si="0"/>
        <v>26810.798108964518</v>
      </c>
      <c r="P7" s="334">
        <f>SUM(D7:O7)</f>
        <v>315205.98721251287</v>
      </c>
      <c r="Q7" s="34"/>
      <c r="R7" s="33"/>
      <c r="S7" s="33"/>
      <c r="T7" s="33"/>
      <c r="U7" s="33"/>
      <c r="V7" s="33"/>
      <c r="W7" s="33"/>
      <c r="X7" s="33"/>
      <c r="Y7" s="33"/>
      <c r="Z7" s="33"/>
    </row>
    <row r="8" spans="1:26" ht="15.6">
      <c r="A8" s="33"/>
      <c r="B8" s="32"/>
      <c r="C8" s="261" t="s">
        <v>108</v>
      </c>
      <c r="D8" s="311">
        <f>'F1'!C89</f>
        <v>61693.75</v>
      </c>
      <c r="E8" s="311">
        <f>'F1'!D89</f>
        <v>57862.8125</v>
      </c>
      <c r="F8" s="311">
        <f>'F1'!E89</f>
        <v>58032.184374999997</v>
      </c>
      <c r="G8" s="311">
        <f>'F1'!F89</f>
        <v>58201.862531250001</v>
      </c>
      <c r="H8" s="311">
        <f>'F1'!G89</f>
        <v>58371.843905937494</v>
      </c>
      <c r="I8" s="311">
        <f>'F1'!H89</f>
        <v>58542.125466878126</v>
      </c>
      <c r="J8" s="311">
        <f>'F1'!I89</f>
        <v>53612.704212209341</v>
      </c>
      <c r="K8" s="311">
        <f>'F1'!J89</f>
        <v>54783.57717008725</v>
      </c>
      <c r="L8" s="311">
        <f>'F1'!K89</f>
        <v>54954.741398386381</v>
      </c>
      <c r="M8" s="311">
        <f>'F1'!L89</f>
        <v>55126.193984402511</v>
      </c>
      <c r="N8" s="311">
        <f>'F1'!M89</f>
        <v>55297.932044558489</v>
      </c>
      <c r="O8" s="311">
        <f>'F1'!N89</f>
        <v>55469.952724112904</v>
      </c>
      <c r="P8" s="335">
        <f>SUM(P4:P7)</f>
        <v>681949.68031282246</v>
      </c>
      <c r="Q8" s="34"/>
      <c r="R8" s="33"/>
      <c r="S8" s="33"/>
      <c r="T8" s="33"/>
      <c r="U8" s="33"/>
      <c r="V8" s="33"/>
      <c r="W8" s="33"/>
      <c r="X8" s="33"/>
      <c r="Y8" s="33"/>
      <c r="Z8" s="33"/>
    </row>
    <row r="9" spans="1:26" ht="15.6">
      <c r="A9" s="33"/>
      <c r="B9" s="32"/>
      <c r="C9" s="261" t="s">
        <v>109</v>
      </c>
      <c r="D9" s="311">
        <f t="shared" ref="D9:P9" si="1">D3-D8</f>
        <v>26306.25</v>
      </c>
      <c r="E9" s="311">
        <f t="shared" si="1"/>
        <v>30137.1875</v>
      </c>
      <c r="F9" s="311">
        <f t="shared" si="1"/>
        <v>29967.815625000003</v>
      </c>
      <c r="G9" s="311">
        <f t="shared" si="1"/>
        <v>29798.137468749999</v>
      </c>
      <c r="H9" s="311">
        <f t="shared" si="1"/>
        <v>29628.156094062506</v>
      </c>
      <c r="I9" s="311">
        <f t="shared" si="1"/>
        <v>29457.874533121874</v>
      </c>
      <c r="J9" s="311">
        <f t="shared" si="1"/>
        <v>12387.295787790659</v>
      </c>
      <c r="K9" s="311">
        <f t="shared" si="1"/>
        <v>11216.42282991275</v>
      </c>
      <c r="L9" s="311">
        <f t="shared" si="1"/>
        <v>11045.258601613619</v>
      </c>
      <c r="M9" s="311">
        <f t="shared" si="1"/>
        <v>10873.806015597489</v>
      </c>
      <c r="N9" s="311">
        <f t="shared" si="1"/>
        <v>10702.067955441511</v>
      </c>
      <c r="O9" s="311">
        <f t="shared" si="1"/>
        <v>10530.047275887096</v>
      </c>
      <c r="P9" s="335">
        <f t="shared" si="1"/>
        <v>242050.31968717754</v>
      </c>
      <c r="Q9" s="34"/>
      <c r="R9" s="33"/>
      <c r="S9" s="33"/>
      <c r="T9" s="33"/>
      <c r="U9" s="33"/>
      <c r="V9" s="33"/>
      <c r="W9" s="33"/>
      <c r="X9" s="33"/>
      <c r="Y9" s="33"/>
      <c r="Z9" s="33"/>
    </row>
    <row r="10" spans="1:26" ht="15.6">
      <c r="A10" s="33"/>
      <c r="B10" s="32"/>
      <c r="C10" s="262" t="s">
        <v>290</v>
      </c>
      <c r="D10" s="311">
        <f>'F1'!C96</f>
        <v>5000</v>
      </c>
      <c r="E10" s="311">
        <f>'F1'!D96</f>
        <v>5000</v>
      </c>
      <c r="F10" s="311">
        <f>'F1'!E96</f>
        <v>5000</v>
      </c>
      <c r="G10" s="311">
        <f>'F1'!F96</f>
        <v>5000</v>
      </c>
      <c r="H10" s="311">
        <f>'F1'!G96</f>
        <v>5000</v>
      </c>
      <c r="I10" s="311">
        <f>'F1'!H96</f>
        <v>5000</v>
      </c>
      <c r="J10" s="311">
        <f>'F1'!I96</f>
        <v>5000</v>
      </c>
      <c r="K10" s="311">
        <f>'F1'!J96</f>
        <v>5000</v>
      </c>
      <c r="L10" s="311">
        <f>'F1'!K96</f>
        <v>5000</v>
      </c>
      <c r="M10" s="311">
        <f>'F1'!L96</f>
        <v>5000</v>
      </c>
      <c r="N10" s="311">
        <f>'F1'!M96</f>
        <v>5000</v>
      </c>
      <c r="O10" s="311">
        <f>'F1'!N96</f>
        <v>5000</v>
      </c>
      <c r="P10" s="335">
        <f>'F1'!O96</f>
        <v>60000</v>
      </c>
      <c r="Q10" s="34"/>
      <c r="R10" s="33"/>
      <c r="S10" s="33"/>
      <c r="T10" s="33"/>
      <c r="U10" s="33"/>
      <c r="V10" s="33"/>
      <c r="W10" s="33"/>
      <c r="X10" s="33"/>
      <c r="Y10" s="33"/>
      <c r="Z10" s="33"/>
    </row>
    <row r="11" spans="1:26" ht="15.6">
      <c r="A11" s="33"/>
      <c r="B11" s="32"/>
      <c r="C11" s="258" t="s">
        <v>110</v>
      </c>
      <c r="D11" s="311">
        <f t="shared" ref="D11:P11" si="2">D9-D10</f>
        <v>21306.25</v>
      </c>
      <c r="E11" s="311">
        <f t="shared" si="2"/>
        <v>25137.1875</v>
      </c>
      <c r="F11" s="311">
        <f t="shared" si="2"/>
        <v>24967.815625000003</v>
      </c>
      <c r="G11" s="311">
        <f t="shared" si="2"/>
        <v>24798.137468749999</v>
      </c>
      <c r="H11" s="311">
        <f t="shared" si="2"/>
        <v>24628.156094062506</v>
      </c>
      <c r="I11" s="311">
        <f t="shared" si="2"/>
        <v>24457.874533121874</v>
      </c>
      <c r="J11" s="311">
        <f t="shared" si="2"/>
        <v>7387.2957877906592</v>
      </c>
      <c r="K11" s="311">
        <f t="shared" si="2"/>
        <v>6216.4228299127499</v>
      </c>
      <c r="L11" s="311">
        <f t="shared" si="2"/>
        <v>6045.2586016136192</v>
      </c>
      <c r="M11" s="311">
        <f t="shared" si="2"/>
        <v>5873.806015597489</v>
      </c>
      <c r="N11" s="311">
        <f t="shared" si="2"/>
        <v>5702.067955441511</v>
      </c>
      <c r="O11" s="311">
        <f t="shared" si="2"/>
        <v>5530.0472758870965</v>
      </c>
      <c r="P11" s="334">
        <f t="shared" si="2"/>
        <v>182050.31968717754</v>
      </c>
      <c r="Q11" s="34"/>
      <c r="R11" s="33"/>
      <c r="S11" s="33"/>
      <c r="T11" s="33"/>
      <c r="U11" s="33"/>
      <c r="V11" s="33"/>
      <c r="W11" s="33"/>
      <c r="X11" s="33"/>
      <c r="Y11" s="33"/>
      <c r="Z11" s="33"/>
    </row>
    <row r="12" spans="1:26" ht="15.6">
      <c r="A12" s="33"/>
      <c r="B12" s="32"/>
      <c r="C12" s="260" t="s">
        <v>111</v>
      </c>
      <c r="D12" s="311">
        <f>'F1'!C97</f>
        <v>4261.25</v>
      </c>
      <c r="E12" s="311">
        <f>'F1'!D97</f>
        <v>5027.4375</v>
      </c>
      <c r="F12" s="311">
        <f>'F1'!E97</f>
        <v>4993.5631250000006</v>
      </c>
      <c r="G12" s="311">
        <f>'F1'!F97</f>
        <v>4959.6274937500002</v>
      </c>
      <c r="H12" s="311">
        <f>'F1'!G97</f>
        <v>4925.6312188125012</v>
      </c>
      <c r="I12" s="311">
        <f>'F1'!H97</f>
        <v>4891.5749066243752</v>
      </c>
      <c r="J12" s="311">
        <f>'F1'!I97</f>
        <v>1477.4591575581323</v>
      </c>
      <c r="K12" s="311">
        <f>'F1'!J97</f>
        <v>1243.2845659825507</v>
      </c>
      <c r="L12" s="311">
        <f>'F1'!K97</f>
        <v>1209.0517203227246</v>
      </c>
      <c r="M12" s="311">
        <f>'F1'!L97</f>
        <v>1174.7612031194981</v>
      </c>
      <c r="N12" s="311">
        <f>'F1'!M97</f>
        <v>1140.4135910883015</v>
      </c>
      <c r="O12" s="311">
        <f>'F1'!N97</f>
        <v>1106.00945517742</v>
      </c>
      <c r="P12" s="334">
        <f>'F1'!O97</f>
        <v>36410.063937435494</v>
      </c>
      <c r="Q12" s="34"/>
      <c r="R12" s="33"/>
      <c r="S12" s="33"/>
      <c r="T12" s="33"/>
      <c r="U12" s="33"/>
      <c r="V12" s="33"/>
      <c r="W12" s="33"/>
      <c r="X12" s="33"/>
      <c r="Y12" s="33"/>
      <c r="Z12" s="33"/>
    </row>
    <row r="13" spans="1:26" ht="15.6">
      <c r="A13" s="33"/>
      <c r="B13" s="32"/>
      <c r="C13" s="417" t="s">
        <v>386</v>
      </c>
      <c r="D13" s="311">
        <f t="shared" ref="D13:P13" si="3">D11-D12</f>
        <v>17045</v>
      </c>
      <c r="E13" s="311">
        <f t="shared" si="3"/>
        <v>20109.75</v>
      </c>
      <c r="F13" s="311">
        <f t="shared" si="3"/>
        <v>19974.252500000002</v>
      </c>
      <c r="G13" s="311">
        <f t="shared" si="3"/>
        <v>19838.509975000001</v>
      </c>
      <c r="H13" s="311">
        <f t="shared" si="3"/>
        <v>19702.524875250005</v>
      </c>
      <c r="I13" s="311">
        <f t="shared" si="3"/>
        <v>19566.299626497501</v>
      </c>
      <c r="J13" s="311">
        <f t="shared" si="3"/>
        <v>5909.8366302325267</v>
      </c>
      <c r="K13" s="311">
        <f t="shared" si="3"/>
        <v>4973.1382639301992</v>
      </c>
      <c r="L13" s="311">
        <f t="shared" si="3"/>
        <v>4836.2068812908947</v>
      </c>
      <c r="M13" s="311">
        <f t="shared" si="3"/>
        <v>4699.0448124779905</v>
      </c>
      <c r="N13" s="311">
        <f t="shared" si="3"/>
        <v>4561.6543643532095</v>
      </c>
      <c r="O13" s="311">
        <f t="shared" si="3"/>
        <v>4424.0378207096765</v>
      </c>
      <c r="P13" s="334">
        <f t="shared" si="3"/>
        <v>145640.25574974203</v>
      </c>
      <c r="Q13" s="34"/>
      <c r="R13" s="33"/>
      <c r="S13" s="33"/>
      <c r="T13" s="33"/>
      <c r="U13" s="33"/>
      <c r="V13" s="33"/>
      <c r="W13" s="33"/>
      <c r="X13" s="33"/>
      <c r="Y13" s="33"/>
      <c r="Z13" s="33"/>
    </row>
    <row r="14" spans="1:26" s="698" customFormat="1" ht="15.6" thickBot="1">
      <c r="B14" s="699"/>
      <c r="C14" s="695" t="s">
        <v>112</v>
      </c>
      <c r="D14" s="696">
        <f>D13</f>
        <v>17045</v>
      </c>
      <c r="E14" s="696">
        <f t="shared" ref="E14:P14" si="4">E13</f>
        <v>20109.75</v>
      </c>
      <c r="F14" s="696">
        <f t="shared" si="4"/>
        <v>19974.252500000002</v>
      </c>
      <c r="G14" s="696">
        <f t="shared" si="4"/>
        <v>19838.509975000001</v>
      </c>
      <c r="H14" s="696">
        <f t="shared" si="4"/>
        <v>19702.524875250005</v>
      </c>
      <c r="I14" s="696">
        <f t="shared" si="4"/>
        <v>19566.299626497501</v>
      </c>
      <c r="J14" s="696">
        <f t="shared" si="4"/>
        <v>5909.8366302325267</v>
      </c>
      <c r="K14" s="696">
        <f t="shared" si="4"/>
        <v>4973.1382639301992</v>
      </c>
      <c r="L14" s="696">
        <f t="shared" si="4"/>
        <v>4836.2068812908947</v>
      </c>
      <c r="M14" s="696">
        <f t="shared" si="4"/>
        <v>4699.0448124779905</v>
      </c>
      <c r="N14" s="696">
        <f t="shared" si="4"/>
        <v>4561.6543643532095</v>
      </c>
      <c r="O14" s="696">
        <f t="shared" si="4"/>
        <v>4424.0378207096765</v>
      </c>
      <c r="P14" s="696">
        <f t="shared" si="4"/>
        <v>145640.25574974203</v>
      </c>
      <c r="Q14" s="700"/>
    </row>
    <row r="15" spans="1:26" ht="16.2" thickBot="1">
      <c r="A15" s="278" t="s">
        <v>345</v>
      </c>
      <c r="B15" s="278"/>
      <c r="C15" s="418"/>
      <c r="D15" s="347">
        <f>IF(ISBLANK(inputs!$C$18),$A15,VALUE(inputs!$E$18))</f>
        <v>4000</v>
      </c>
      <c r="E15" s="347">
        <f>IF(ISBLANK(inputs!$C$19),$A15,VALUE(inputs!$E$19))</f>
        <v>4000</v>
      </c>
      <c r="F15" s="347">
        <f>IF(ISBLANK(inputs!$C$20),$A15,VALUE(inputs!$E$20))</f>
        <v>4000</v>
      </c>
      <c r="G15" s="347">
        <f>IF(ISBLANK(inputs!$C$21),$A15,VALUE(inputs!$E$21))</f>
        <v>4000</v>
      </c>
      <c r="H15" s="347">
        <f>IF(ISBLANK(inputs!$C$22),$A15,VALUE(inputs!$E$22))</f>
        <v>4000</v>
      </c>
      <c r="I15" s="347">
        <f>IF(ISBLANK(inputs!$C$23),$A15,VALUE(inputs!$E$23))</f>
        <v>4000</v>
      </c>
      <c r="J15" s="347">
        <f>IF(ISBLANK(inputs!$C$24),$A15,VALUE(inputs!$E$24))</f>
        <v>3000</v>
      </c>
      <c r="K15" s="347">
        <f>IF(ISBLANK(inputs!$C$25),$A15,VALUE(inputs!$E$25))</f>
        <v>3000</v>
      </c>
      <c r="L15" s="347">
        <f>IF(ISBLANK(inputs!$C$26),$A15,VALUE(inputs!$E$26))</f>
        <v>3000</v>
      </c>
      <c r="M15" s="347">
        <f>IF(ISBLANK(inputs!$C$27),$A15,VALUE(inputs!$E$27))</f>
        <v>3000</v>
      </c>
      <c r="N15" s="347">
        <f>IF(ISBLANK(inputs!$C$28),$A15,VALUE(inputs!$E$28))</f>
        <v>3000</v>
      </c>
      <c r="O15" s="347">
        <f>IF(ISBLANK(inputs!$C$29),$A15,VALUE(inputs!$E$29))</f>
        <v>3000</v>
      </c>
      <c r="P15" s="348"/>
      <c r="Q15" s="278"/>
      <c r="R15" s="278"/>
      <c r="S15" s="278"/>
      <c r="T15" s="278"/>
      <c r="U15" s="278"/>
      <c r="V15" s="278"/>
      <c r="W15" s="278"/>
      <c r="X15" s="278"/>
      <c r="Y15" s="278"/>
      <c r="Z15" s="278"/>
    </row>
    <row r="16" spans="1:26" ht="26.25" customHeight="1">
      <c r="A16" s="33"/>
      <c r="B16" s="35"/>
      <c r="C16" s="251" t="s">
        <v>113</v>
      </c>
      <c r="D16" s="311"/>
      <c r="E16" s="311"/>
      <c r="F16" s="311"/>
      <c r="G16" s="311"/>
      <c r="H16" s="311"/>
      <c r="I16" s="311"/>
      <c r="J16" s="311"/>
      <c r="K16" s="311"/>
      <c r="L16" s="311"/>
      <c r="M16" s="311"/>
      <c r="N16" s="311"/>
      <c r="O16" s="311"/>
      <c r="P16" s="332"/>
      <c r="Q16" s="37"/>
      <c r="R16" s="33"/>
      <c r="S16" s="33"/>
      <c r="T16" s="33"/>
      <c r="U16" s="33"/>
      <c r="V16" s="33"/>
      <c r="W16" s="33"/>
      <c r="X16" s="33"/>
      <c r="Y16" s="33"/>
      <c r="Z16" s="33"/>
    </row>
    <row r="17" spans="1:26" ht="21.75" customHeight="1">
      <c r="A17" s="33"/>
      <c r="B17" s="32"/>
      <c r="C17" s="422" t="s">
        <v>114</v>
      </c>
      <c r="D17" s="311"/>
      <c r="E17" s="311"/>
      <c r="F17" s="311"/>
      <c r="G17" s="311"/>
      <c r="H17" s="311"/>
      <c r="I17" s="311"/>
      <c r="J17" s="311"/>
      <c r="K17" s="311"/>
      <c r="L17" s="311"/>
      <c r="M17" s="311"/>
      <c r="N17" s="311"/>
      <c r="O17" s="311"/>
      <c r="P17" s="336"/>
      <c r="Q17" s="34"/>
      <c r="R17" s="33"/>
      <c r="S17" s="33"/>
      <c r="T17" s="33"/>
      <c r="U17" s="33"/>
      <c r="V17" s="33"/>
      <c r="W17" s="33"/>
      <c r="X17" s="33"/>
      <c r="Y17" s="33"/>
      <c r="Z17" s="33"/>
    </row>
    <row r="18" spans="1:26" ht="15.6">
      <c r="A18" s="33"/>
      <c r="B18" s="32"/>
      <c r="C18" s="419" t="s">
        <v>89</v>
      </c>
      <c r="D18" s="311" t="s">
        <v>90</v>
      </c>
      <c r="E18" s="311" t="s">
        <v>91</v>
      </c>
      <c r="F18" s="311" t="s">
        <v>92</v>
      </c>
      <c r="G18" s="311" t="s">
        <v>93</v>
      </c>
      <c r="H18" s="311" t="s">
        <v>94</v>
      </c>
      <c r="I18" s="311" t="s">
        <v>95</v>
      </c>
      <c r="J18" s="311" t="s">
        <v>96</v>
      </c>
      <c r="K18" s="311" t="s">
        <v>97</v>
      </c>
      <c r="L18" s="311" t="s">
        <v>98</v>
      </c>
      <c r="M18" s="311" t="s">
        <v>99</v>
      </c>
      <c r="N18" s="311" t="s">
        <v>100</v>
      </c>
      <c r="O18" s="311" t="s">
        <v>101</v>
      </c>
      <c r="P18" s="333" t="s">
        <v>102</v>
      </c>
      <c r="Q18" s="34"/>
      <c r="R18" s="33"/>
      <c r="S18" s="33"/>
      <c r="T18" s="33"/>
      <c r="U18" s="33"/>
      <c r="V18" s="33"/>
      <c r="W18" s="33"/>
      <c r="X18" s="33"/>
      <c r="Y18" s="33"/>
      <c r="Z18" s="33"/>
    </row>
    <row r="19" spans="1:26" ht="15.6">
      <c r="A19" s="33"/>
      <c r="B19" s="32"/>
      <c r="C19" s="422" t="s">
        <v>115</v>
      </c>
      <c r="D19" s="311"/>
      <c r="E19" s="311"/>
      <c r="F19" s="311"/>
      <c r="G19" s="311"/>
      <c r="H19" s="311"/>
      <c r="I19" s="311"/>
      <c r="J19" s="311"/>
      <c r="K19" s="311"/>
      <c r="L19" s="311"/>
      <c r="M19" s="311"/>
      <c r="N19" s="311"/>
      <c r="O19" s="311"/>
      <c r="P19" s="333" t="s">
        <v>371</v>
      </c>
      <c r="Q19" s="34"/>
      <c r="R19" s="33"/>
      <c r="S19" s="33"/>
      <c r="T19" s="33"/>
      <c r="U19" s="33"/>
      <c r="V19" s="33"/>
      <c r="W19" s="33"/>
      <c r="X19" s="33"/>
      <c r="Y19" s="33"/>
      <c r="Z19" s="33"/>
    </row>
    <row r="20" spans="1:26" ht="15.6">
      <c r="A20" s="33"/>
      <c r="B20" s="32"/>
      <c r="C20" s="423" t="s">
        <v>352</v>
      </c>
      <c r="D20" s="311">
        <f>'F1'!C117</f>
        <v>295953.75</v>
      </c>
      <c r="E20" s="311">
        <f>'F1'!D117</f>
        <v>339186.01250000001</v>
      </c>
      <c r="F20" s="311">
        <f>'F1'!E117</f>
        <v>366281.55237500003</v>
      </c>
      <c r="G20" s="311">
        <f>'F1'!F117</f>
        <v>393240.13685125002</v>
      </c>
      <c r="H20" s="311">
        <f>'F1'!G117</f>
        <v>420061.53548273753</v>
      </c>
      <c r="I20" s="311">
        <f>'F1'!H117</f>
        <v>456745.52012791013</v>
      </c>
      <c r="J20" s="311">
        <f>'F1'!I117</f>
        <v>487771.86492663104</v>
      </c>
      <c r="K20" s="311">
        <f>'F1'!J117</f>
        <v>495860.34627736476</v>
      </c>
      <c r="L20" s="311">
        <f>'F1'!K117</f>
        <v>507810.7428145911</v>
      </c>
      <c r="M20" s="311">
        <f>'F1'!L117</f>
        <v>519622.83538644522</v>
      </c>
      <c r="N20" s="311">
        <f>'F1'!M117</f>
        <v>531296.40703258081</v>
      </c>
      <c r="O20" s="311">
        <f>'F1'!N117</f>
        <v>542831.24296225491</v>
      </c>
      <c r="P20" s="337">
        <f t="shared" ref="P20:P52" si="5">AVERAGE(D20:O20)</f>
        <v>446388.49556139711</v>
      </c>
      <c r="Q20" s="34"/>
      <c r="R20" s="33"/>
      <c r="S20" s="33"/>
      <c r="T20" s="33"/>
      <c r="U20" s="33"/>
      <c r="V20" s="33"/>
      <c r="W20" s="33"/>
      <c r="X20" s="33"/>
      <c r="Y20" s="33"/>
      <c r="Z20" s="33"/>
    </row>
    <row r="21" spans="1:26" ht="15.75" customHeight="1">
      <c r="A21" s="33"/>
      <c r="B21" s="32"/>
      <c r="C21" s="419" t="s">
        <v>117</v>
      </c>
      <c r="D21" s="311">
        <f>'F1'!C119</f>
        <v>88000</v>
      </c>
      <c r="E21" s="311">
        <f>'F1'!D119</f>
        <v>88000</v>
      </c>
      <c r="F21" s="311">
        <f>'F1'!E119</f>
        <v>88000</v>
      </c>
      <c r="G21" s="311">
        <f>'F1'!F119</f>
        <v>88000</v>
      </c>
      <c r="H21" s="311">
        <f>'F1'!G119</f>
        <v>88000</v>
      </c>
      <c r="I21" s="311">
        <f>'F1'!H119</f>
        <v>88000</v>
      </c>
      <c r="J21" s="311">
        <f>'F1'!I119</f>
        <v>66000</v>
      </c>
      <c r="K21" s="311">
        <f>'F1'!J119</f>
        <v>66000</v>
      </c>
      <c r="L21" s="311">
        <f>'F1'!K119</f>
        <v>66000</v>
      </c>
      <c r="M21" s="311">
        <f>'F1'!L119</f>
        <v>66000</v>
      </c>
      <c r="N21" s="311">
        <f>'F1'!M119</f>
        <v>66000</v>
      </c>
      <c r="O21" s="311">
        <f>'F1'!N119</f>
        <v>66000</v>
      </c>
      <c r="P21" s="337">
        <f t="shared" si="5"/>
        <v>77000</v>
      </c>
      <c r="Q21" s="34"/>
      <c r="R21" s="33"/>
      <c r="S21" s="33"/>
      <c r="T21" s="33"/>
      <c r="U21" s="33"/>
      <c r="V21" s="33"/>
      <c r="W21" s="33"/>
      <c r="X21" s="33"/>
      <c r="Y21" s="33"/>
      <c r="Z21" s="33"/>
    </row>
    <row r="22" spans="1:26" ht="15.75" customHeight="1">
      <c r="A22" s="33"/>
      <c r="B22" s="32"/>
      <c r="C22" s="419" t="s">
        <v>118</v>
      </c>
      <c r="D22" s="311">
        <f>'F1'!C118</f>
        <v>24000</v>
      </c>
      <c r="E22" s="311">
        <f>'F1'!D118</f>
        <v>8000</v>
      </c>
      <c r="F22" s="311">
        <f>'F1'!E118</f>
        <v>8000</v>
      </c>
      <c r="G22" s="311">
        <f>'F1'!F118</f>
        <v>8000</v>
      </c>
      <c r="H22" s="311">
        <f>'F1'!G118</f>
        <v>8000</v>
      </c>
      <c r="I22" s="311">
        <f>'F1'!H118</f>
        <v>8000</v>
      </c>
      <c r="J22" s="311">
        <f>'F1'!I118</f>
        <v>12000</v>
      </c>
      <c r="K22" s="311">
        <f>'F1'!J118</f>
        <v>16000</v>
      </c>
      <c r="L22" s="311">
        <f>'F1'!K118</f>
        <v>16000</v>
      </c>
      <c r="M22" s="311">
        <f>'F1'!L118</f>
        <v>16000</v>
      </c>
      <c r="N22" s="311">
        <f>'F1'!M118</f>
        <v>16000</v>
      </c>
      <c r="O22" s="311">
        <f>'F1'!N118</f>
        <v>16000</v>
      </c>
      <c r="P22" s="337">
        <f t="shared" si="5"/>
        <v>13000</v>
      </c>
      <c r="Q22" s="34"/>
      <c r="R22" s="33"/>
      <c r="S22" s="33"/>
      <c r="T22" s="33"/>
      <c r="U22" s="33"/>
      <c r="V22" s="33"/>
      <c r="W22" s="33"/>
      <c r="X22" s="33"/>
      <c r="Y22" s="33"/>
      <c r="Z22" s="33"/>
    </row>
    <row r="23" spans="1:26" ht="15.75" customHeight="1">
      <c r="A23" s="33"/>
      <c r="B23" s="32"/>
      <c r="C23" s="422" t="s">
        <v>119</v>
      </c>
      <c r="D23" s="311">
        <f t="shared" ref="D23:O23" si="6">SUM(D20:D22)</f>
        <v>407953.75</v>
      </c>
      <c r="E23" s="311">
        <f t="shared" si="6"/>
        <v>435186.01250000001</v>
      </c>
      <c r="F23" s="311">
        <f t="shared" si="6"/>
        <v>462281.55237500003</v>
      </c>
      <c r="G23" s="311">
        <f t="shared" si="6"/>
        <v>489240.13685125002</v>
      </c>
      <c r="H23" s="311">
        <f t="shared" si="6"/>
        <v>516061.53548273753</v>
      </c>
      <c r="I23" s="311">
        <f t="shared" si="6"/>
        <v>552745.52012791019</v>
      </c>
      <c r="J23" s="311">
        <f t="shared" si="6"/>
        <v>565771.8649266311</v>
      </c>
      <c r="K23" s="311">
        <f t="shared" si="6"/>
        <v>577860.34627736476</v>
      </c>
      <c r="L23" s="311">
        <f t="shared" si="6"/>
        <v>589810.74281459115</v>
      </c>
      <c r="M23" s="311">
        <f t="shared" si="6"/>
        <v>601622.83538644528</v>
      </c>
      <c r="N23" s="311">
        <f t="shared" si="6"/>
        <v>613296.40703258081</v>
      </c>
      <c r="O23" s="311">
        <f t="shared" si="6"/>
        <v>624831.24296225491</v>
      </c>
      <c r="P23" s="337">
        <f t="shared" si="5"/>
        <v>536388.49556139729</v>
      </c>
      <c r="Q23" s="34"/>
      <c r="R23" s="33"/>
      <c r="S23" s="33"/>
      <c r="T23" s="33"/>
      <c r="U23" s="33"/>
      <c r="V23" s="33"/>
      <c r="W23" s="33"/>
      <c r="X23" s="33"/>
      <c r="Y23" s="33"/>
      <c r="Z23" s="33"/>
    </row>
    <row r="24" spans="1:26" ht="15.75" customHeight="1">
      <c r="A24" s="33"/>
      <c r="B24" s="32"/>
      <c r="C24" s="419"/>
      <c r="D24" s="311"/>
      <c r="E24" s="311"/>
      <c r="F24" s="311"/>
      <c r="G24" s="311"/>
      <c r="H24" s="311"/>
      <c r="I24" s="311"/>
      <c r="J24" s="311"/>
      <c r="K24" s="311"/>
      <c r="L24" s="311"/>
      <c r="M24" s="311"/>
      <c r="N24" s="311"/>
      <c r="O24" s="311"/>
      <c r="P24" s="337"/>
      <c r="Q24" s="34"/>
      <c r="R24" s="33"/>
      <c r="S24" s="33"/>
      <c r="T24" s="33"/>
      <c r="U24" s="33"/>
      <c r="V24" s="33"/>
      <c r="W24" s="33"/>
      <c r="X24" s="33"/>
      <c r="Y24" s="33"/>
      <c r="Z24" s="33"/>
    </row>
    <row r="25" spans="1:26" ht="15.75" customHeight="1">
      <c r="A25" s="33"/>
      <c r="B25" s="32"/>
      <c r="C25" s="422" t="s">
        <v>120</v>
      </c>
      <c r="D25" s="311"/>
      <c r="E25" s="311"/>
      <c r="F25" s="311"/>
      <c r="G25" s="311"/>
      <c r="H25" s="311"/>
      <c r="I25" s="311"/>
      <c r="J25" s="311"/>
      <c r="K25" s="311"/>
      <c r="L25" s="311"/>
      <c r="M25" s="311"/>
      <c r="N25" s="311"/>
      <c r="O25" s="311"/>
      <c r="P25" s="337"/>
      <c r="Q25" s="34"/>
      <c r="R25" s="33"/>
      <c r="S25" s="33"/>
      <c r="T25" s="33"/>
      <c r="U25" s="33"/>
      <c r="V25" s="33"/>
      <c r="W25" s="33"/>
      <c r="X25" s="33"/>
      <c r="Y25" s="33"/>
      <c r="Z25" s="33"/>
    </row>
    <row r="26" spans="1:26" ht="15.75" customHeight="1">
      <c r="A26" s="33"/>
      <c r="B26" s="32"/>
      <c r="C26" s="419" t="s">
        <v>121</v>
      </c>
      <c r="D26" s="311">
        <f>'F1'!C123</f>
        <v>1000000</v>
      </c>
      <c r="E26" s="311">
        <f>'F1'!D123</f>
        <v>1000000</v>
      </c>
      <c r="F26" s="311">
        <f>'F1'!E123</f>
        <v>1000000</v>
      </c>
      <c r="G26" s="311">
        <f>'F1'!F123</f>
        <v>1000000</v>
      </c>
      <c r="H26" s="311">
        <f>'F1'!G123</f>
        <v>1000000</v>
      </c>
      <c r="I26" s="311">
        <f>'F1'!H123</f>
        <v>1000000</v>
      </c>
      <c r="J26" s="311">
        <f>'F1'!I123</f>
        <v>1000000</v>
      </c>
      <c r="K26" s="311">
        <f>'F1'!J123</f>
        <v>1000000</v>
      </c>
      <c r="L26" s="311">
        <f>'F1'!K123</f>
        <v>1000000</v>
      </c>
      <c r="M26" s="311">
        <f>'F1'!L123</f>
        <v>1000000</v>
      </c>
      <c r="N26" s="311">
        <f>'F1'!M123</f>
        <v>1000000</v>
      </c>
      <c r="O26" s="311">
        <f>'F1'!N123</f>
        <v>1000000</v>
      </c>
      <c r="P26" s="337">
        <f t="shared" si="5"/>
        <v>1000000</v>
      </c>
      <c r="Q26" s="34"/>
      <c r="R26" s="33"/>
      <c r="S26" s="33"/>
      <c r="T26" s="33"/>
      <c r="U26" s="33"/>
      <c r="V26" s="33"/>
      <c r="W26" s="33"/>
      <c r="X26" s="33"/>
      <c r="Y26" s="33"/>
      <c r="Z26" s="33"/>
    </row>
    <row r="27" spans="1:26" ht="15.75" customHeight="1">
      <c r="A27" s="33"/>
      <c r="B27" s="32"/>
      <c r="C27" s="419" t="s">
        <v>346</v>
      </c>
      <c r="D27" s="311">
        <f>'F1'!C124</f>
        <v>2000</v>
      </c>
      <c r="E27" s="311">
        <f>'F1'!D124</f>
        <v>4000</v>
      </c>
      <c r="F27" s="311">
        <f>'F1'!E124</f>
        <v>6000</v>
      </c>
      <c r="G27" s="311">
        <f>'F1'!F124</f>
        <v>8000</v>
      </c>
      <c r="H27" s="311">
        <f>'F1'!G124</f>
        <v>10000</v>
      </c>
      <c r="I27" s="311">
        <f>'F1'!H124</f>
        <v>12000</v>
      </c>
      <c r="J27" s="311">
        <f>'F1'!I124</f>
        <v>14000</v>
      </c>
      <c r="K27" s="311">
        <f>'F1'!J124</f>
        <v>16000</v>
      </c>
      <c r="L27" s="311">
        <f>'F1'!K124</f>
        <v>18000</v>
      </c>
      <c r="M27" s="311">
        <f>'F1'!L124</f>
        <v>20000</v>
      </c>
      <c r="N27" s="311">
        <f>'F1'!M124</f>
        <v>22000</v>
      </c>
      <c r="O27" s="311">
        <f>'F1'!N124</f>
        <v>24000</v>
      </c>
      <c r="P27" s="337">
        <f t="shared" si="5"/>
        <v>13000</v>
      </c>
      <c r="Q27" s="34"/>
      <c r="R27" s="33"/>
      <c r="S27" s="33"/>
      <c r="T27" s="33"/>
      <c r="U27" s="33"/>
      <c r="V27" s="33"/>
      <c r="W27" s="33"/>
      <c r="X27" s="33"/>
      <c r="Y27" s="33"/>
      <c r="Z27" s="33"/>
    </row>
    <row r="28" spans="1:26" ht="15.75" customHeight="1">
      <c r="A28" s="33"/>
      <c r="B28" s="32"/>
      <c r="C28" s="419" t="s">
        <v>122</v>
      </c>
      <c r="D28" s="311">
        <f>'F1'!C125</f>
        <v>500000</v>
      </c>
      <c r="E28" s="311">
        <f>'F1'!D125</f>
        <v>500000</v>
      </c>
      <c r="F28" s="311">
        <f>'F1'!E125</f>
        <v>500000</v>
      </c>
      <c r="G28" s="311">
        <f>'F1'!F125</f>
        <v>500000</v>
      </c>
      <c r="H28" s="311">
        <f>'F1'!G125</f>
        <v>500000</v>
      </c>
      <c r="I28" s="311">
        <f>'F1'!H125</f>
        <v>500000</v>
      </c>
      <c r="J28" s="311">
        <f>'F1'!I125</f>
        <v>500000</v>
      </c>
      <c r="K28" s="311">
        <f>'F1'!J125</f>
        <v>500000</v>
      </c>
      <c r="L28" s="311">
        <f>'F1'!K125</f>
        <v>500000</v>
      </c>
      <c r="M28" s="311">
        <f>'F1'!L125</f>
        <v>500000</v>
      </c>
      <c r="N28" s="311">
        <f>'F1'!M125</f>
        <v>500000</v>
      </c>
      <c r="O28" s="311">
        <f>'F1'!N125</f>
        <v>500000</v>
      </c>
      <c r="P28" s="337">
        <f t="shared" si="5"/>
        <v>500000</v>
      </c>
      <c r="Q28" s="34"/>
      <c r="R28" s="33"/>
      <c r="S28" s="33"/>
      <c r="T28" s="33"/>
      <c r="U28" s="33"/>
      <c r="V28" s="33"/>
      <c r="W28" s="33"/>
      <c r="X28" s="33"/>
      <c r="Y28" s="33"/>
      <c r="Z28" s="33"/>
    </row>
    <row r="29" spans="1:26" ht="15.75" customHeight="1">
      <c r="A29" s="33"/>
      <c r="B29" s="32"/>
      <c r="C29" s="419" t="s">
        <v>346</v>
      </c>
      <c r="D29" s="311">
        <f>'F1'!C126</f>
        <v>5000</v>
      </c>
      <c r="E29" s="311">
        <f>'F1'!D126</f>
        <v>10000</v>
      </c>
      <c r="F29" s="311">
        <f>'F1'!E126</f>
        <v>15000</v>
      </c>
      <c r="G29" s="311">
        <f>'F1'!F126</f>
        <v>20000</v>
      </c>
      <c r="H29" s="311">
        <f>'F1'!G126</f>
        <v>25000</v>
      </c>
      <c r="I29" s="311">
        <f>'F1'!H126</f>
        <v>30000</v>
      </c>
      <c r="J29" s="311">
        <f>'F1'!I126</f>
        <v>35000</v>
      </c>
      <c r="K29" s="311">
        <f>'F1'!J126</f>
        <v>40000</v>
      </c>
      <c r="L29" s="311">
        <f>'F1'!K126</f>
        <v>45000</v>
      </c>
      <c r="M29" s="311">
        <f>'F1'!L126</f>
        <v>50000</v>
      </c>
      <c r="N29" s="311">
        <f>'F1'!M126</f>
        <v>55000</v>
      </c>
      <c r="O29" s="311">
        <f>'F1'!N126</f>
        <v>60000</v>
      </c>
      <c r="P29" s="337">
        <f t="shared" si="5"/>
        <v>32500</v>
      </c>
      <c r="Q29" s="34"/>
      <c r="R29" s="33"/>
      <c r="S29" s="33"/>
      <c r="T29" s="33"/>
      <c r="U29" s="33"/>
      <c r="V29" s="33"/>
      <c r="W29" s="33"/>
      <c r="X29" s="33"/>
      <c r="Y29" s="33"/>
      <c r="Z29" s="33"/>
    </row>
    <row r="30" spans="1:26" ht="15.75" customHeight="1">
      <c r="A30" s="33"/>
      <c r="B30" s="32"/>
      <c r="C30" s="419" t="s">
        <v>123</v>
      </c>
      <c r="D30" s="311">
        <f>'F1'!C122</f>
        <v>100000</v>
      </c>
      <c r="E30" s="311">
        <f>'F1'!D122</f>
        <v>100000</v>
      </c>
      <c r="F30" s="311">
        <f>'F1'!E122</f>
        <v>100000</v>
      </c>
      <c r="G30" s="311">
        <f>'F1'!F122</f>
        <v>100000</v>
      </c>
      <c r="H30" s="311">
        <f>'F1'!G122</f>
        <v>100000</v>
      </c>
      <c r="I30" s="311">
        <f>'F1'!H122</f>
        <v>100000</v>
      </c>
      <c r="J30" s="311">
        <f>'F1'!I122</f>
        <v>100000</v>
      </c>
      <c r="K30" s="311">
        <f>'F1'!J122</f>
        <v>100000</v>
      </c>
      <c r="L30" s="311">
        <f>'F1'!K122</f>
        <v>100000</v>
      </c>
      <c r="M30" s="311">
        <f>'F1'!L122</f>
        <v>100000</v>
      </c>
      <c r="N30" s="311">
        <f>'F1'!M122</f>
        <v>100000</v>
      </c>
      <c r="O30" s="311">
        <f>'F1'!N122</f>
        <v>100000</v>
      </c>
      <c r="P30" s="337">
        <f t="shared" si="5"/>
        <v>100000</v>
      </c>
      <c r="Q30" s="34"/>
      <c r="R30" s="33"/>
      <c r="S30" s="33"/>
      <c r="T30" s="33"/>
      <c r="U30" s="33"/>
      <c r="V30" s="33"/>
      <c r="W30" s="33"/>
      <c r="X30" s="33"/>
      <c r="Y30" s="33"/>
      <c r="Z30" s="33"/>
    </row>
    <row r="31" spans="1:26" ht="15.75" customHeight="1">
      <c r="A31" s="33"/>
      <c r="B31" s="32"/>
      <c r="C31" s="422" t="s">
        <v>124</v>
      </c>
      <c r="D31" s="311">
        <f t="shared" ref="D31:O31" si="7">D26-D27+D28-D29+D30</f>
        <v>1593000</v>
      </c>
      <c r="E31" s="311">
        <f t="shared" si="7"/>
        <v>1586000</v>
      </c>
      <c r="F31" s="311">
        <f t="shared" si="7"/>
        <v>1579000</v>
      </c>
      <c r="G31" s="311">
        <f t="shared" si="7"/>
        <v>1572000</v>
      </c>
      <c r="H31" s="311">
        <f t="shared" si="7"/>
        <v>1565000</v>
      </c>
      <c r="I31" s="311">
        <f t="shared" si="7"/>
        <v>1558000</v>
      </c>
      <c r="J31" s="311">
        <f t="shared" si="7"/>
        <v>1551000</v>
      </c>
      <c r="K31" s="311">
        <f t="shared" si="7"/>
        <v>1544000</v>
      </c>
      <c r="L31" s="311">
        <f t="shared" si="7"/>
        <v>1537000</v>
      </c>
      <c r="M31" s="311">
        <f t="shared" si="7"/>
        <v>1530000</v>
      </c>
      <c r="N31" s="311">
        <f t="shared" si="7"/>
        <v>1523000</v>
      </c>
      <c r="O31" s="311">
        <f t="shared" si="7"/>
        <v>1516000</v>
      </c>
      <c r="P31" s="337">
        <f t="shared" si="5"/>
        <v>1554500</v>
      </c>
      <c r="Q31" s="34"/>
      <c r="R31" s="33"/>
      <c r="S31" s="33"/>
      <c r="T31" s="33"/>
      <c r="U31" s="33"/>
      <c r="V31" s="33"/>
      <c r="W31" s="33"/>
      <c r="X31" s="33"/>
      <c r="Y31" s="33"/>
      <c r="Z31" s="33"/>
    </row>
    <row r="32" spans="1:26" ht="15.75" customHeight="1">
      <c r="A32" s="33"/>
      <c r="B32" s="32"/>
      <c r="C32" s="419"/>
      <c r="D32" s="311"/>
      <c r="E32" s="311"/>
      <c r="F32" s="311"/>
      <c r="G32" s="311"/>
      <c r="H32" s="311"/>
      <c r="I32" s="311"/>
      <c r="J32" s="311"/>
      <c r="K32" s="311"/>
      <c r="L32" s="311"/>
      <c r="M32" s="311"/>
      <c r="N32" s="311"/>
      <c r="O32" s="311"/>
      <c r="P32" s="337"/>
      <c r="Q32" s="34"/>
      <c r="R32" s="33"/>
      <c r="S32" s="33"/>
      <c r="T32" s="33"/>
      <c r="U32" s="33"/>
      <c r="V32" s="33"/>
      <c r="W32" s="33"/>
      <c r="X32" s="33"/>
      <c r="Y32" s="33"/>
      <c r="Z32" s="33"/>
    </row>
    <row r="33" spans="1:26" ht="15.75" customHeight="1">
      <c r="A33" s="33"/>
      <c r="B33" s="32"/>
      <c r="C33" s="422" t="s">
        <v>125</v>
      </c>
      <c r="D33" s="311">
        <f t="shared" ref="D33:O33" si="8">D23+D31</f>
        <v>2000953.75</v>
      </c>
      <c r="E33" s="311">
        <f t="shared" si="8"/>
        <v>2021186.0125</v>
      </c>
      <c r="F33" s="311">
        <f t="shared" si="8"/>
        <v>2041281.552375</v>
      </c>
      <c r="G33" s="311">
        <f t="shared" si="8"/>
        <v>2061240.13685125</v>
      </c>
      <c r="H33" s="311">
        <f t="shared" si="8"/>
        <v>2081061.5354827375</v>
      </c>
      <c r="I33" s="311">
        <f t="shared" si="8"/>
        <v>2110745.5201279102</v>
      </c>
      <c r="J33" s="311">
        <f t="shared" si="8"/>
        <v>2116771.8649266311</v>
      </c>
      <c r="K33" s="311">
        <f t="shared" si="8"/>
        <v>2121860.3462773645</v>
      </c>
      <c r="L33" s="311">
        <f t="shared" si="8"/>
        <v>2126810.7428145912</v>
      </c>
      <c r="M33" s="311">
        <f t="shared" si="8"/>
        <v>2131622.8353864453</v>
      </c>
      <c r="N33" s="311">
        <f t="shared" si="8"/>
        <v>2136296.407032581</v>
      </c>
      <c r="O33" s="311">
        <f t="shared" si="8"/>
        <v>2140831.2429622551</v>
      </c>
      <c r="P33" s="337">
        <f t="shared" si="5"/>
        <v>2090888.4955613974</v>
      </c>
      <c r="Q33" s="34"/>
      <c r="R33" s="33"/>
      <c r="S33" s="33"/>
      <c r="T33" s="33"/>
      <c r="U33" s="33"/>
      <c r="V33" s="33"/>
      <c r="W33" s="33"/>
      <c r="X33" s="33"/>
      <c r="Y33" s="33"/>
      <c r="Z33" s="33"/>
    </row>
    <row r="34" spans="1:26" ht="15.75" customHeight="1">
      <c r="A34" s="33"/>
      <c r="B34" s="32"/>
      <c r="C34" s="419"/>
      <c r="D34" s="311"/>
      <c r="E34" s="311"/>
      <c r="F34" s="311"/>
      <c r="G34" s="311"/>
      <c r="H34" s="311"/>
      <c r="I34" s="311"/>
      <c r="J34" s="311"/>
      <c r="K34" s="311"/>
      <c r="L34" s="311"/>
      <c r="M34" s="311"/>
      <c r="N34" s="311"/>
      <c r="O34" s="311"/>
      <c r="P34" s="337"/>
      <c r="Q34" s="34"/>
      <c r="R34" s="33"/>
      <c r="S34" s="33"/>
      <c r="T34" s="33"/>
      <c r="U34" s="33"/>
      <c r="V34" s="33"/>
      <c r="W34" s="33"/>
      <c r="X34" s="33"/>
      <c r="Y34" s="33"/>
      <c r="Z34" s="33"/>
    </row>
    <row r="35" spans="1:26" ht="15.75" customHeight="1">
      <c r="A35" s="33"/>
      <c r="B35" s="32"/>
      <c r="C35" s="422" t="s">
        <v>126</v>
      </c>
      <c r="D35" s="311"/>
      <c r="E35" s="311"/>
      <c r="F35" s="311"/>
      <c r="G35" s="311"/>
      <c r="H35" s="311"/>
      <c r="I35" s="311"/>
      <c r="J35" s="311"/>
      <c r="K35" s="311"/>
      <c r="L35" s="311"/>
      <c r="M35" s="311"/>
      <c r="N35" s="311"/>
      <c r="O35" s="311"/>
      <c r="P35" s="337"/>
      <c r="Q35" s="34"/>
      <c r="R35" s="33"/>
      <c r="S35" s="33"/>
      <c r="T35" s="33"/>
      <c r="U35" s="33"/>
      <c r="V35" s="33"/>
      <c r="W35" s="33"/>
      <c r="X35" s="33"/>
      <c r="Y35" s="33"/>
      <c r="Z35" s="33"/>
    </row>
    <row r="36" spans="1:26" ht="15.75" customHeight="1">
      <c r="A36" s="33"/>
      <c r="B36" s="32"/>
      <c r="C36" s="422"/>
      <c r="D36" s="311"/>
      <c r="E36" s="311"/>
      <c r="F36" s="311"/>
      <c r="G36" s="311"/>
      <c r="H36" s="311"/>
      <c r="I36" s="311"/>
      <c r="J36" s="311"/>
      <c r="K36" s="311"/>
      <c r="L36" s="311"/>
      <c r="M36" s="311"/>
      <c r="N36" s="311"/>
      <c r="O36" s="311"/>
      <c r="P36" s="337"/>
      <c r="Q36" s="34"/>
      <c r="R36" s="33"/>
      <c r="S36" s="33"/>
      <c r="T36" s="33"/>
      <c r="U36" s="33"/>
      <c r="V36" s="33"/>
      <c r="W36" s="33"/>
      <c r="X36" s="33"/>
      <c r="Y36" s="33"/>
      <c r="Z36" s="33"/>
    </row>
    <row r="37" spans="1:26" ht="15.75" customHeight="1">
      <c r="A37" s="33"/>
      <c r="B37" s="32"/>
      <c r="C37" s="421" t="s">
        <v>127</v>
      </c>
      <c r="D37" s="311"/>
      <c r="E37" s="311"/>
      <c r="F37" s="311"/>
      <c r="G37" s="311"/>
      <c r="H37" s="311"/>
      <c r="I37" s="311"/>
      <c r="J37" s="311"/>
      <c r="K37" s="311"/>
      <c r="L37" s="311"/>
      <c r="M37" s="311"/>
      <c r="N37" s="311"/>
      <c r="O37" s="311"/>
      <c r="P37" s="337"/>
      <c r="Q37" s="34"/>
      <c r="R37" s="33"/>
      <c r="S37" s="33"/>
      <c r="T37" s="33"/>
      <c r="U37" s="33"/>
      <c r="V37" s="33"/>
      <c r="W37" s="33"/>
      <c r="X37" s="33"/>
      <c r="Y37" s="33"/>
      <c r="Z37" s="33"/>
    </row>
    <row r="38" spans="1:26" ht="15.75" customHeight="1">
      <c r="A38" s="33"/>
      <c r="B38" s="32"/>
      <c r="C38" s="256" t="s">
        <v>128</v>
      </c>
      <c r="D38" s="311">
        <f>'F1'!C136</f>
        <v>2000</v>
      </c>
      <c r="E38" s="311">
        <f>'F1'!D136</f>
        <v>2000</v>
      </c>
      <c r="F38" s="311">
        <f>'F1'!E136</f>
        <v>2000</v>
      </c>
      <c r="G38" s="311">
        <f>'F1'!F136</f>
        <v>2000</v>
      </c>
      <c r="H38" s="311">
        <f>'F1'!G136</f>
        <v>2000</v>
      </c>
      <c r="I38" s="311">
        <f>'F1'!H136</f>
        <v>2000</v>
      </c>
      <c r="J38" s="311">
        <f>'F1'!I136</f>
        <v>2000</v>
      </c>
      <c r="K38" s="311">
        <f>'F1'!J136</f>
        <v>2000</v>
      </c>
      <c r="L38" s="311">
        <f>'F1'!K136</f>
        <v>2000</v>
      </c>
      <c r="M38" s="311">
        <f>'F1'!L136</f>
        <v>2000</v>
      </c>
      <c r="N38" s="311">
        <f>'F1'!M136</f>
        <v>2000</v>
      </c>
      <c r="O38" s="311">
        <f>'F1'!N136</f>
        <v>2000</v>
      </c>
      <c r="P38" s="337">
        <f t="shared" si="5"/>
        <v>2000</v>
      </c>
      <c r="Q38" s="34"/>
      <c r="R38" s="33"/>
      <c r="S38" s="33"/>
      <c r="T38" s="33"/>
      <c r="U38" s="33"/>
      <c r="V38" s="33"/>
      <c r="W38" s="33"/>
      <c r="X38" s="33"/>
      <c r="Y38" s="33"/>
      <c r="Z38" s="33"/>
    </row>
    <row r="39" spans="1:26" ht="15.75" customHeight="1">
      <c r="A39" s="33"/>
      <c r="B39" s="32"/>
      <c r="C39" s="256" t="s">
        <v>129</v>
      </c>
      <c r="D39" s="311">
        <f>'F1'!C134</f>
        <v>0</v>
      </c>
      <c r="E39" s="311">
        <f>'F1'!D134</f>
        <v>0</v>
      </c>
      <c r="F39" s="311">
        <f>'F1'!E134</f>
        <v>0</v>
      </c>
      <c r="G39" s="311">
        <f>'F1'!F134</f>
        <v>0</v>
      </c>
      <c r="H39" s="311">
        <f>'F1'!G134</f>
        <v>0</v>
      </c>
      <c r="I39" s="311">
        <f>'F1'!H134</f>
        <v>0</v>
      </c>
      <c r="J39" s="311">
        <f>'F1'!I134</f>
        <v>0</v>
      </c>
      <c r="K39" s="311">
        <f>'F1'!J134</f>
        <v>0</v>
      </c>
      <c r="L39" s="311">
        <f>'F1'!K134</f>
        <v>0</v>
      </c>
      <c r="M39" s="311">
        <f>'F1'!L134</f>
        <v>0</v>
      </c>
      <c r="N39" s="311">
        <f>'F1'!M134</f>
        <v>0</v>
      </c>
      <c r="O39" s="311">
        <f>'F1'!N134</f>
        <v>0</v>
      </c>
      <c r="P39" s="337">
        <f t="shared" si="5"/>
        <v>0</v>
      </c>
      <c r="Q39" s="34"/>
      <c r="R39" s="33"/>
      <c r="S39" s="33"/>
      <c r="T39" s="33"/>
      <c r="U39" s="33"/>
      <c r="V39" s="33"/>
      <c r="W39" s="33"/>
      <c r="X39" s="33"/>
      <c r="Y39" s="33"/>
      <c r="Z39" s="33"/>
    </row>
    <row r="40" spans="1:26" ht="15.75" customHeight="1">
      <c r="A40" s="33"/>
      <c r="B40" s="32"/>
      <c r="C40" s="269" t="s">
        <v>130</v>
      </c>
      <c r="D40" s="311">
        <f t="shared" ref="D40:O40" si="9">SUM(D38:D39)</f>
        <v>2000</v>
      </c>
      <c r="E40" s="311">
        <f t="shared" si="9"/>
        <v>2000</v>
      </c>
      <c r="F40" s="311">
        <f t="shared" si="9"/>
        <v>2000</v>
      </c>
      <c r="G40" s="311">
        <f t="shared" si="9"/>
        <v>2000</v>
      </c>
      <c r="H40" s="311">
        <f t="shared" si="9"/>
        <v>2000</v>
      </c>
      <c r="I40" s="311">
        <f t="shared" si="9"/>
        <v>2000</v>
      </c>
      <c r="J40" s="311">
        <f t="shared" si="9"/>
        <v>2000</v>
      </c>
      <c r="K40" s="311">
        <f t="shared" si="9"/>
        <v>2000</v>
      </c>
      <c r="L40" s="311">
        <f t="shared" si="9"/>
        <v>2000</v>
      </c>
      <c r="M40" s="311">
        <f t="shared" si="9"/>
        <v>2000</v>
      </c>
      <c r="N40" s="311">
        <f t="shared" si="9"/>
        <v>2000</v>
      </c>
      <c r="O40" s="311">
        <f t="shared" si="9"/>
        <v>2000</v>
      </c>
      <c r="P40" s="337">
        <f t="shared" si="5"/>
        <v>2000</v>
      </c>
      <c r="Q40" s="34"/>
      <c r="R40" s="33"/>
      <c r="S40" s="33"/>
      <c r="T40" s="33"/>
      <c r="U40" s="33"/>
      <c r="V40" s="33"/>
      <c r="W40" s="33"/>
      <c r="X40" s="33"/>
      <c r="Y40" s="33"/>
      <c r="Z40" s="33"/>
    </row>
    <row r="41" spans="1:26" ht="15.75" customHeight="1">
      <c r="A41" s="33"/>
      <c r="B41" s="32"/>
      <c r="C41" s="256"/>
      <c r="D41" s="311"/>
      <c r="E41" s="311"/>
      <c r="F41" s="311"/>
      <c r="G41" s="311"/>
      <c r="H41" s="311"/>
      <c r="I41" s="311"/>
      <c r="J41" s="311"/>
      <c r="K41" s="311"/>
      <c r="L41" s="311"/>
      <c r="M41" s="311"/>
      <c r="N41" s="311"/>
      <c r="O41" s="311"/>
      <c r="P41" s="337"/>
      <c r="Q41" s="34"/>
      <c r="R41" s="33"/>
      <c r="S41" s="33"/>
      <c r="T41" s="33"/>
      <c r="U41" s="33"/>
      <c r="V41" s="33"/>
      <c r="W41" s="33"/>
      <c r="X41" s="33"/>
      <c r="Y41" s="33"/>
      <c r="Z41" s="33"/>
    </row>
    <row r="42" spans="1:26" ht="15.75" customHeight="1">
      <c r="A42" s="33"/>
      <c r="B42" s="32"/>
      <c r="C42" s="269" t="s">
        <v>131</v>
      </c>
      <c r="D42" s="311"/>
      <c r="E42" s="311"/>
      <c r="F42" s="311"/>
      <c r="G42" s="311"/>
      <c r="H42" s="311"/>
      <c r="I42" s="311"/>
      <c r="J42" s="311"/>
      <c r="K42" s="311"/>
      <c r="L42" s="311"/>
      <c r="M42" s="311"/>
      <c r="N42" s="311"/>
      <c r="O42" s="311"/>
      <c r="P42" s="337"/>
      <c r="Q42" s="34"/>
      <c r="R42" s="33"/>
      <c r="S42" s="33"/>
      <c r="T42" s="33"/>
      <c r="U42" s="33"/>
      <c r="V42" s="33"/>
      <c r="W42" s="33"/>
      <c r="X42" s="33"/>
      <c r="Y42" s="33"/>
      <c r="Z42" s="33"/>
    </row>
    <row r="43" spans="1:26" ht="15.75" customHeight="1">
      <c r="A43" s="33"/>
      <c r="B43" s="32"/>
      <c r="C43" s="256" t="s">
        <v>132</v>
      </c>
      <c r="D43" s="311">
        <f>'F1'!C137</f>
        <v>100000</v>
      </c>
      <c r="E43" s="311">
        <f>'F1'!D137</f>
        <v>100000</v>
      </c>
      <c r="F43" s="311">
        <f>'F1'!E137</f>
        <v>100000</v>
      </c>
      <c r="G43" s="311">
        <f>'F1'!F137</f>
        <v>100000</v>
      </c>
      <c r="H43" s="311">
        <f>'F1'!G137</f>
        <v>100000</v>
      </c>
      <c r="I43" s="311">
        <f>'F1'!H137</f>
        <v>100000</v>
      </c>
      <c r="J43" s="311">
        <f>'F1'!I137</f>
        <v>100000</v>
      </c>
      <c r="K43" s="311">
        <f>'F1'!J137</f>
        <v>100000</v>
      </c>
      <c r="L43" s="311">
        <f>'F1'!K137</f>
        <v>100000</v>
      </c>
      <c r="M43" s="311">
        <f>'F1'!L137</f>
        <v>100000</v>
      </c>
      <c r="N43" s="311">
        <f>'F1'!M137</f>
        <v>100000</v>
      </c>
      <c r="O43" s="311">
        <f>'F1'!N137</f>
        <v>100000</v>
      </c>
      <c r="P43" s="337">
        <f t="shared" si="5"/>
        <v>100000</v>
      </c>
      <c r="Q43" s="34"/>
      <c r="R43" s="33"/>
      <c r="S43" s="33"/>
      <c r="T43" s="33"/>
      <c r="U43" s="33"/>
      <c r="V43" s="33"/>
      <c r="W43" s="33"/>
      <c r="X43" s="33"/>
      <c r="Y43" s="33"/>
      <c r="Z43" s="33"/>
    </row>
    <row r="44" spans="1:26" ht="15.75" customHeight="1">
      <c r="A44" s="33"/>
      <c r="B44" s="32"/>
      <c r="C44" s="256" t="s">
        <v>133</v>
      </c>
      <c r="D44" s="311">
        <f>'F1'!C135</f>
        <v>248.75</v>
      </c>
      <c r="E44" s="311">
        <f>'F1'!D135</f>
        <v>371.26249999999999</v>
      </c>
      <c r="F44" s="311">
        <f>'F1'!E135</f>
        <v>492.54987499999999</v>
      </c>
      <c r="G44" s="311">
        <f>'F1'!F135</f>
        <v>612.62437624999995</v>
      </c>
      <c r="H44" s="311">
        <f>'F1'!G135</f>
        <v>731.4981324874999</v>
      </c>
      <c r="I44" s="311">
        <f>'F1'!H135</f>
        <v>10849.183151162626</v>
      </c>
      <c r="J44" s="311">
        <f>'F1'!I135</f>
        <v>10965.691319651</v>
      </c>
      <c r="K44" s="311">
        <f>'F1'!J135</f>
        <v>11081.03440645449</v>
      </c>
      <c r="L44" s="311">
        <f>'F1'!K135</f>
        <v>11195.224062389945</v>
      </c>
      <c r="M44" s="311">
        <f>'F1'!L135</f>
        <v>11308.271821766046</v>
      </c>
      <c r="N44" s="311">
        <f>'F1'!M135</f>
        <v>11420.189103548386</v>
      </c>
      <c r="O44" s="311">
        <f>'F1'!N135</f>
        <v>11530.987212512902</v>
      </c>
      <c r="P44" s="337">
        <f t="shared" si="5"/>
        <v>6733.9388301019071</v>
      </c>
      <c r="Q44" s="34"/>
      <c r="R44" s="33"/>
      <c r="S44" s="33"/>
      <c r="T44" s="33"/>
      <c r="U44" s="33"/>
      <c r="V44" s="33"/>
      <c r="W44" s="33"/>
      <c r="X44" s="33"/>
      <c r="Y44" s="33"/>
      <c r="Z44" s="33"/>
    </row>
    <row r="45" spans="1:26" ht="15.75" customHeight="1">
      <c r="A45" s="33"/>
      <c r="B45" s="32"/>
      <c r="C45" s="269" t="s">
        <v>134</v>
      </c>
      <c r="D45" s="311">
        <f t="shared" ref="D45:O45" si="10">SUM(D43:D44)</f>
        <v>100248.75</v>
      </c>
      <c r="E45" s="311">
        <f t="shared" si="10"/>
        <v>100371.2625</v>
      </c>
      <c r="F45" s="311">
        <f t="shared" si="10"/>
        <v>100492.549875</v>
      </c>
      <c r="G45" s="311">
        <f t="shared" si="10"/>
        <v>100612.62437624999</v>
      </c>
      <c r="H45" s="311">
        <f t="shared" si="10"/>
        <v>100731.4981324875</v>
      </c>
      <c r="I45" s="311">
        <f t="shared" si="10"/>
        <v>110849.18315116262</v>
      </c>
      <c r="J45" s="311">
        <f t="shared" si="10"/>
        <v>110965.691319651</v>
      </c>
      <c r="K45" s="311">
        <f t="shared" si="10"/>
        <v>111081.03440645449</v>
      </c>
      <c r="L45" s="311">
        <f t="shared" si="10"/>
        <v>111195.22406238994</v>
      </c>
      <c r="M45" s="311">
        <f t="shared" si="10"/>
        <v>111308.27182176604</v>
      </c>
      <c r="N45" s="311">
        <f t="shared" si="10"/>
        <v>111420.18910354839</v>
      </c>
      <c r="O45" s="311">
        <f t="shared" si="10"/>
        <v>111530.9872125129</v>
      </c>
      <c r="P45" s="337">
        <f t="shared" si="5"/>
        <v>106733.93883010191</v>
      </c>
      <c r="Q45" s="34"/>
      <c r="R45" s="33"/>
      <c r="S45" s="33"/>
      <c r="T45" s="33"/>
      <c r="U45" s="33"/>
      <c r="V45" s="33"/>
      <c r="W45" s="33"/>
      <c r="X45" s="33"/>
      <c r="Y45" s="33"/>
      <c r="Z45" s="33"/>
    </row>
    <row r="46" spans="1:26" ht="15.75" customHeight="1">
      <c r="A46" s="33"/>
      <c r="B46" s="32"/>
      <c r="C46" s="256"/>
      <c r="D46" s="311"/>
      <c r="E46" s="311"/>
      <c r="F46" s="311"/>
      <c r="G46" s="311"/>
      <c r="H46" s="311"/>
      <c r="I46" s="311"/>
      <c r="J46" s="311"/>
      <c r="K46" s="311"/>
      <c r="L46" s="311"/>
      <c r="M46" s="311"/>
      <c r="N46" s="311"/>
      <c r="O46" s="311"/>
      <c r="P46" s="337"/>
      <c r="Q46" s="34"/>
      <c r="R46" s="33"/>
      <c r="S46" s="33"/>
      <c r="T46" s="33"/>
      <c r="U46" s="33"/>
      <c r="V46" s="33"/>
      <c r="W46" s="33"/>
      <c r="X46" s="33"/>
      <c r="Y46" s="33"/>
      <c r="Z46" s="33"/>
    </row>
    <row r="47" spans="1:26" ht="15.75" customHeight="1">
      <c r="A47" s="33"/>
      <c r="B47" s="32"/>
      <c r="C47" s="269" t="s">
        <v>135</v>
      </c>
      <c r="D47" s="311"/>
      <c r="E47" s="311"/>
      <c r="F47" s="311"/>
      <c r="G47" s="311"/>
      <c r="H47" s="311"/>
      <c r="I47" s="311"/>
      <c r="J47" s="311"/>
      <c r="K47" s="311"/>
      <c r="L47" s="311"/>
      <c r="M47" s="311"/>
      <c r="N47" s="311"/>
      <c r="O47" s="311"/>
      <c r="P47" s="337"/>
      <c r="Q47" s="34"/>
      <c r="R47" s="33"/>
      <c r="S47" s="33"/>
      <c r="T47" s="33"/>
      <c r="U47" s="33"/>
      <c r="V47" s="33"/>
      <c r="W47" s="33"/>
      <c r="X47" s="33"/>
      <c r="Y47" s="33"/>
      <c r="Z47" s="33"/>
    </row>
    <row r="48" spans="1:26" ht="15.75" customHeight="1">
      <c r="A48" s="33"/>
      <c r="B48" s="32"/>
      <c r="C48" s="256" t="s">
        <v>355</v>
      </c>
      <c r="D48" s="311">
        <f>'F1'!C140</f>
        <v>1848000</v>
      </c>
      <c r="E48" s="311">
        <f>'F1'!D140</f>
        <v>1848000</v>
      </c>
      <c r="F48" s="311">
        <f>'F1'!E140</f>
        <v>1848000</v>
      </c>
      <c r="G48" s="311">
        <f>'F1'!F140</f>
        <v>1848000</v>
      </c>
      <c r="H48" s="311">
        <f>'F1'!G140</f>
        <v>1848000</v>
      </c>
      <c r="I48" s="311">
        <f>'F1'!H140</f>
        <v>1848000</v>
      </c>
      <c r="J48" s="311">
        <f>'F1'!I140</f>
        <v>1848000</v>
      </c>
      <c r="K48" s="311">
        <f>'F1'!J140</f>
        <v>1848000</v>
      </c>
      <c r="L48" s="311">
        <f>'F1'!K140</f>
        <v>1848000</v>
      </c>
      <c r="M48" s="311">
        <f>'F1'!L140</f>
        <v>1848000</v>
      </c>
      <c r="N48" s="311">
        <f>'F1'!M140</f>
        <v>1848000</v>
      </c>
      <c r="O48" s="311">
        <f>'F1'!N140</f>
        <v>1848000</v>
      </c>
      <c r="P48" s="337">
        <f t="shared" si="5"/>
        <v>1848000</v>
      </c>
      <c r="Q48" s="34"/>
      <c r="R48" s="33"/>
      <c r="S48" s="33"/>
      <c r="T48" s="33"/>
      <c r="U48" s="33"/>
      <c r="V48" s="33"/>
      <c r="W48" s="33"/>
      <c r="X48" s="33"/>
      <c r="Y48" s="33"/>
      <c r="Z48" s="33"/>
    </row>
    <row r="49" spans="1:26" ht="15.75" customHeight="1">
      <c r="A49" s="33"/>
      <c r="B49" s="32"/>
      <c r="C49" s="256" t="s">
        <v>137</v>
      </c>
      <c r="D49" s="311">
        <f>'F1'!C141</f>
        <v>50705</v>
      </c>
      <c r="E49" s="311">
        <f>'F1'!D141</f>
        <v>70814.75</v>
      </c>
      <c r="F49" s="311">
        <f>'F1'!E141</f>
        <v>90789.002500000002</v>
      </c>
      <c r="G49" s="311">
        <f>'F1'!F141</f>
        <v>110627.512475</v>
      </c>
      <c r="H49" s="311">
        <f>'F1'!G141</f>
        <v>130330.03735025</v>
      </c>
      <c r="I49" s="311">
        <f>'F1'!H141</f>
        <v>149896.33697674749</v>
      </c>
      <c r="J49" s="311">
        <f>'F1'!I141</f>
        <v>155806.17360698001</v>
      </c>
      <c r="K49" s="311">
        <f>'F1'!J141</f>
        <v>160779.31187091023</v>
      </c>
      <c r="L49" s="311">
        <f>'F1'!K141</f>
        <v>165615.51875220111</v>
      </c>
      <c r="M49" s="311">
        <f>'F1'!L141</f>
        <v>170314.56356467909</v>
      </c>
      <c r="N49" s="311">
        <f>'F1'!M141</f>
        <v>174876.21792903228</v>
      </c>
      <c r="O49" s="311">
        <f>'F1'!N141</f>
        <v>179300.25574974198</v>
      </c>
      <c r="P49" s="337">
        <f t="shared" si="5"/>
        <v>134154.55673129519</v>
      </c>
      <c r="Q49" s="34"/>
      <c r="R49" s="33"/>
      <c r="S49" s="33"/>
      <c r="T49" s="33"/>
      <c r="U49" s="33"/>
      <c r="V49" s="33"/>
      <c r="W49" s="33"/>
      <c r="X49" s="33"/>
      <c r="Y49" s="33"/>
      <c r="Z49" s="33"/>
    </row>
    <row r="50" spans="1:26" ht="15.75" customHeight="1">
      <c r="A50" s="33"/>
      <c r="B50" s="32"/>
      <c r="C50" s="424" t="s">
        <v>138</v>
      </c>
      <c r="D50" s="311">
        <f t="shared" ref="D50:O50" si="11">SUM(D48:D49)</f>
        <v>1898705</v>
      </c>
      <c r="E50" s="311">
        <f t="shared" si="11"/>
        <v>1918814.75</v>
      </c>
      <c r="F50" s="311">
        <f t="shared" si="11"/>
        <v>1938789.0024999999</v>
      </c>
      <c r="G50" s="311">
        <f t="shared" si="11"/>
        <v>1958627.512475</v>
      </c>
      <c r="H50" s="311">
        <f t="shared" si="11"/>
        <v>1978330.0373502499</v>
      </c>
      <c r="I50" s="311">
        <f t="shared" si="11"/>
        <v>1997896.3369767475</v>
      </c>
      <c r="J50" s="311">
        <f t="shared" si="11"/>
        <v>2003806.1736069801</v>
      </c>
      <c r="K50" s="311">
        <f t="shared" si="11"/>
        <v>2008779.3118709102</v>
      </c>
      <c r="L50" s="311">
        <f t="shared" si="11"/>
        <v>2013615.518752201</v>
      </c>
      <c r="M50" s="311">
        <f t="shared" si="11"/>
        <v>2018314.5635646791</v>
      </c>
      <c r="N50" s="311">
        <f t="shared" si="11"/>
        <v>2022876.2179290322</v>
      </c>
      <c r="O50" s="311">
        <f t="shared" si="11"/>
        <v>2027300.255749742</v>
      </c>
      <c r="P50" s="337">
        <f t="shared" si="5"/>
        <v>1982154.5567312955</v>
      </c>
      <c r="Q50" s="34"/>
      <c r="R50" s="33"/>
      <c r="S50" s="33"/>
      <c r="T50" s="33"/>
      <c r="U50" s="33"/>
      <c r="V50" s="33"/>
      <c r="W50" s="33"/>
      <c r="X50" s="33"/>
      <c r="Y50" s="33"/>
      <c r="Z50" s="33"/>
    </row>
    <row r="51" spans="1:26" ht="15.75" customHeight="1">
      <c r="A51" s="33"/>
      <c r="B51" s="32"/>
      <c r="C51" s="419"/>
      <c r="D51" s="311"/>
      <c r="E51" s="311"/>
      <c r="F51" s="311"/>
      <c r="G51" s="311"/>
      <c r="H51" s="311"/>
      <c r="I51" s="311"/>
      <c r="J51" s="311"/>
      <c r="K51" s="311"/>
      <c r="L51" s="311"/>
      <c r="M51" s="311"/>
      <c r="N51" s="311"/>
      <c r="O51" s="311"/>
      <c r="P51" s="337"/>
      <c r="Q51" s="34"/>
      <c r="R51" s="33"/>
      <c r="S51" s="33"/>
      <c r="T51" s="33"/>
      <c r="U51" s="33"/>
      <c r="V51" s="33"/>
      <c r="W51" s="33"/>
      <c r="X51" s="33"/>
      <c r="Y51" s="33"/>
      <c r="Z51" s="33"/>
    </row>
    <row r="52" spans="1:26" ht="15.75" customHeight="1">
      <c r="A52" s="33"/>
      <c r="B52" s="32"/>
      <c r="C52" s="422" t="s">
        <v>139</v>
      </c>
      <c r="D52" s="311">
        <f t="shared" ref="D52:O52" si="12">D40+D45+D50</f>
        <v>2000953.75</v>
      </c>
      <c r="E52" s="311">
        <f t="shared" si="12"/>
        <v>2021186.0125</v>
      </c>
      <c r="F52" s="311">
        <f t="shared" si="12"/>
        <v>2041281.552375</v>
      </c>
      <c r="G52" s="311">
        <f t="shared" si="12"/>
        <v>2061240.13685125</v>
      </c>
      <c r="H52" s="311">
        <f t="shared" si="12"/>
        <v>2081061.5354827375</v>
      </c>
      <c r="I52" s="311">
        <f t="shared" si="12"/>
        <v>2110745.5201279102</v>
      </c>
      <c r="J52" s="311">
        <f t="shared" si="12"/>
        <v>2116771.8649266311</v>
      </c>
      <c r="K52" s="311">
        <f t="shared" si="12"/>
        <v>2121860.3462773645</v>
      </c>
      <c r="L52" s="311">
        <f t="shared" si="12"/>
        <v>2126810.7428145912</v>
      </c>
      <c r="M52" s="311">
        <f t="shared" si="12"/>
        <v>2131622.8353864453</v>
      </c>
      <c r="N52" s="311">
        <f t="shared" si="12"/>
        <v>2136296.4070325806</v>
      </c>
      <c r="O52" s="311">
        <f t="shared" si="12"/>
        <v>2140831.2429622551</v>
      </c>
      <c r="P52" s="337">
        <f t="shared" si="5"/>
        <v>2090888.4955613969</v>
      </c>
      <c r="Q52" s="34"/>
      <c r="R52" s="33"/>
      <c r="S52" s="33"/>
      <c r="T52" s="33"/>
      <c r="U52" s="33"/>
      <c r="V52" s="33"/>
      <c r="W52" s="33"/>
      <c r="X52" s="33"/>
      <c r="Y52" s="33"/>
      <c r="Z52" s="33"/>
    </row>
    <row r="53" spans="1:26" ht="15.75" customHeight="1" thickBot="1">
      <c r="A53" s="33"/>
      <c r="B53" s="40"/>
      <c r="C53" s="313" t="s">
        <v>354</v>
      </c>
      <c r="D53" s="311"/>
      <c r="E53" s="311"/>
      <c r="F53" s="311"/>
      <c r="G53" s="311"/>
      <c r="H53" s="311"/>
      <c r="I53" s="311"/>
      <c r="J53" s="311"/>
      <c r="K53" s="311"/>
      <c r="L53" s="311"/>
      <c r="M53" s="311"/>
      <c r="N53" s="311"/>
      <c r="O53" s="311"/>
      <c r="P53" s="338"/>
      <c r="Q53" s="42"/>
      <c r="R53" s="33"/>
      <c r="S53" s="33"/>
      <c r="T53" s="33"/>
      <c r="U53" s="33"/>
      <c r="V53" s="33"/>
      <c r="W53" s="33"/>
      <c r="X53" s="33"/>
      <c r="Y53" s="33"/>
      <c r="Z53" s="33"/>
    </row>
    <row r="54" spans="1:26" ht="15.75" customHeight="1" thickBot="1">
      <c r="A54" s="33"/>
      <c r="B54" s="33"/>
      <c r="C54" s="357"/>
      <c r="D54" s="351"/>
      <c r="E54" s="351"/>
      <c r="F54" s="351"/>
      <c r="G54" s="351"/>
      <c r="H54" s="351"/>
      <c r="I54" s="351"/>
      <c r="J54" s="351"/>
      <c r="K54" s="351"/>
      <c r="L54" s="351"/>
      <c r="M54" s="351"/>
      <c r="N54" s="351"/>
      <c r="O54" s="351"/>
      <c r="P54" s="352"/>
      <c r="Q54" s="33"/>
      <c r="R54" s="33"/>
      <c r="S54" s="33"/>
      <c r="T54" s="33"/>
      <c r="U54" s="33"/>
      <c r="V54" s="33"/>
      <c r="W54" s="33"/>
      <c r="X54" s="33"/>
      <c r="Y54" s="33"/>
      <c r="Z54" s="33"/>
    </row>
    <row r="55" spans="1:26" ht="15.75" customHeight="1">
      <c r="A55" s="33"/>
      <c r="B55" s="35"/>
      <c r="C55" s="251" t="s">
        <v>140</v>
      </c>
      <c r="D55" s="311"/>
      <c r="E55" s="311"/>
      <c r="F55" s="311"/>
      <c r="G55" s="311"/>
      <c r="H55" s="311"/>
      <c r="I55" s="311"/>
      <c r="J55" s="311"/>
      <c r="K55" s="311"/>
      <c r="L55" s="311"/>
      <c r="M55" s="311"/>
      <c r="N55" s="311"/>
      <c r="O55" s="311"/>
      <c r="P55" s="332"/>
      <c r="Q55" s="37"/>
      <c r="R55" s="33"/>
      <c r="S55" s="33"/>
      <c r="T55" s="33"/>
      <c r="U55" s="33"/>
      <c r="V55" s="33"/>
      <c r="W55" s="33"/>
      <c r="X55" s="33"/>
      <c r="Y55" s="33"/>
      <c r="Z55" s="33"/>
    </row>
    <row r="56" spans="1:26" ht="15.75" customHeight="1">
      <c r="A56" s="33"/>
      <c r="B56" s="32"/>
      <c r="C56" s="256" t="s">
        <v>89</v>
      </c>
      <c r="D56" s="311" t="s">
        <v>90</v>
      </c>
      <c r="E56" s="311" t="s">
        <v>91</v>
      </c>
      <c r="F56" s="311" t="s">
        <v>92</v>
      </c>
      <c r="G56" s="311" t="s">
        <v>93</v>
      </c>
      <c r="H56" s="311" t="s">
        <v>94</v>
      </c>
      <c r="I56" s="311" t="s">
        <v>95</v>
      </c>
      <c r="J56" s="311" t="s">
        <v>96</v>
      </c>
      <c r="K56" s="311" t="s">
        <v>97</v>
      </c>
      <c r="L56" s="311" t="s">
        <v>98</v>
      </c>
      <c r="M56" s="311" t="s">
        <v>99</v>
      </c>
      <c r="N56" s="311" t="s">
        <v>100</v>
      </c>
      <c r="O56" s="311" t="s">
        <v>101</v>
      </c>
      <c r="P56" s="333" t="s">
        <v>372</v>
      </c>
      <c r="Q56" s="34"/>
      <c r="R56" s="33"/>
      <c r="S56" s="33"/>
      <c r="T56" s="33"/>
      <c r="U56" s="33"/>
      <c r="V56" s="33"/>
      <c r="W56" s="33"/>
      <c r="X56" s="33"/>
      <c r="Y56" s="33"/>
      <c r="Z56" s="33"/>
    </row>
    <row r="57" spans="1:26" ht="15.75" customHeight="1">
      <c r="A57" s="33"/>
      <c r="B57" s="32"/>
      <c r="C57" s="256" t="s">
        <v>141</v>
      </c>
      <c r="D57" s="311">
        <f>'F1'!C98</f>
        <v>17045</v>
      </c>
      <c r="E57" s="311">
        <f>'F1'!D98</f>
        <v>20109.75</v>
      </c>
      <c r="F57" s="311">
        <f>'F1'!E98</f>
        <v>19974.252500000002</v>
      </c>
      <c r="G57" s="311">
        <f>'F1'!F98</f>
        <v>19838.509975000001</v>
      </c>
      <c r="H57" s="311">
        <f>'F1'!G98</f>
        <v>19702.524875250005</v>
      </c>
      <c r="I57" s="311">
        <f>'F1'!H98</f>
        <v>19566.299626497501</v>
      </c>
      <c r="J57" s="311">
        <f>'F1'!I98</f>
        <v>5909.8366302325303</v>
      </c>
      <c r="K57" s="311">
        <f>'F1'!J98</f>
        <v>4973.1382639302028</v>
      </c>
      <c r="L57" s="311">
        <f>'F1'!K98</f>
        <v>4836.2068812908983</v>
      </c>
      <c r="M57" s="311">
        <f>'F1'!L98</f>
        <v>4699.0448124779923</v>
      </c>
      <c r="N57" s="311">
        <f>'F1'!M98</f>
        <v>4561.6543643532059</v>
      </c>
      <c r="O57" s="311">
        <f>'F1'!N98</f>
        <v>4424.0378207096801</v>
      </c>
      <c r="P57" s="337">
        <f t="shared" ref="P57:P68" si="13">AVERAGE(D57:O57)</f>
        <v>12136.687979145165</v>
      </c>
      <c r="Q57" s="34"/>
      <c r="R57" s="33"/>
      <c r="S57" s="33"/>
      <c r="T57" s="33"/>
      <c r="U57" s="33"/>
      <c r="V57" s="33"/>
      <c r="W57" s="33"/>
      <c r="X57" s="33"/>
      <c r="Y57" s="33"/>
      <c r="Z57" s="33"/>
    </row>
    <row r="58" spans="1:26" ht="15.75" customHeight="1">
      <c r="A58" s="33"/>
      <c r="B58" s="32"/>
      <c r="C58" s="256" t="s">
        <v>142</v>
      </c>
      <c r="D58" s="311">
        <f>'F1'!C69</f>
        <v>7000</v>
      </c>
      <c r="E58" s="311">
        <f>'F1'!D69</f>
        <v>7000</v>
      </c>
      <c r="F58" s="311">
        <f>'F1'!E69</f>
        <v>7000</v>
      </c>
      <c r="G58" s="311">
        <f>'F1'!F69</f>
        <v>7000</v>
      </c>
      <c r="H58" s="311">
        <f>'F1'!G69</f>
        <v>7000</v>
      </c>
      <c r="I58" s="311">
        <f>'F1'!H69</f>
        <v>7000</v>
      </c>
      <c r="J58" s="311">
        <f>'F1'!I69</f>
        <v>7000</v>
      </c>
      <c r="K58" s="311">
        <f>'F1'!J69</f>
        <v>7000</v>
      </c>
      <c r="L58" s="311">
        <f>'F1'!K69</f>
        <v>7000</v>
      </c>
      <c r="M58" s="311">
        <f>'F1'!L69</f>
        <v>7000</v>
      </c>
      <c r="N58" s="311">
        <f>'F1'!M69</f>
        <v>7000</v>
      </c>
      <c r="O58" s="311">
        <f>'F1'!N69</f>
        <v>7000</v>
      </c>
      <c r="P58" s="337">
        <f t="shared" si="13"/>
        <v>7000</v>
      </c>
      <c r="Q58" s="34"/>
      <c r="R58" s="33"/>
      <c r="S58" s="33"/>
      <c r="T58" s="33"/>
      <c r="U58" s="33"/>
      <c r="V58" s="33"/>
      <c r="W58" s="33"/>
      <c r="X58" s="33"/>
      <c r="Y58" s="33"/>
      <c r="Z58" s="33"/>
    </row>
    <row r="59" spans="1:26" ht="15.75" customHeight="1">
      <c r="A59" s="33"/>
      <c r="B59" s="32"/>
      <c r="C59" s="256" t="s">
        <v>143</v>
      </c>
      <c r="D59" s="311">
        <f>'F1'!C150</f>
        <v>-16000</v>
      </c>
      <c r="E59" s="311">
        <f>'F1'!D150</f>
        <v>-16000</v>
      </c>
      <c r="F59" s="311">
        <f>'F1'!E150</f>
        <v>0</v>
      </c>
      <c r="G59" s="311">
        <f>'F1'!F150</f>
        <v>0</v>
      </c>
      <c r="H59" s="311">
        <f>'F1'!G150</f>
        <v>0</v>
      </c>
      <c r="I59" s="311">
        <f>'F1'!H150</f>
        <v>0</v>
      </c>
      <c r="J59" s="311">
        <f>'F1'!I150</f>
        <v>4000</v>
      </c>
      <c r="K59" s="311">
        <f>'F1'!J150</f>
        <v>4000</v>
      </c>
      <c r="L59" s="311">
        <f>'F1'!K150</f>
        <v>0</v>
      </c>
      <c r="M59" s="311">
        <f>'F1'!L150</f>
        <v>0</v>
      </c>
      <c r="N59" s="311">
        <f>'F1'!M150</f>
        <v>0</v>
      </c>
      <c r="O59" s="311">
        <f>'F1'!N150</f>
        <v>0</v>
      </c>
      <c r="P59" s="337">
        <f t="shared" si="13"/>
        <v>-2000</v>
      </c>
      <c r="Q59" s="34"/>
      <c r="R59" s="33"/>
      <c r="S59" s="33"/>
      <c r="T59" s="33"/>
      <c r="U59" s="33"/>
      <c r="V59" s="33"/>
      <c r="W59" s="33"/>
      <c r="X59" s="33"/>
      <c r="Y59" s="33"/>
      <c r="Z59" s="33"/>
    </row>
    <row r="60" spans="1:26" ht="15.75" customHeight="1">
      <c r="A60" s="33"/>
      <c r="B60" s="32"/>
      <c r="C60" s="256" t="s">
        <v>144</v>
      </c>
      <c r="D60" s="311">
        <f>'F1'!C149</f>
        <v>123.75</v>
      </c>
      <c r="E60" s="311">
        <f>'F1'!D149</f>
        <v>122.51249999999999</v>
      </c>
      <c r="F60" s="311">
        <f>'F1'!E149</f>
        <v>121.287375</v>
      </c>
      <c r="G60" s="311">
        <f>'F1'!F149</f>
        <v>120.07450124999997</v>
      </c>
      <c r="H60" s="311">
        <f>'F1'!G149</f>
        <v>118.87375623749995</v>
      </c>
      <c r="I60" s="311">
        <f>'F1'!H149</f>
        <v>10117.685018675125</v>
      </c>
      <c r="J60" s="311">
        <f>'F1'!I149</f>
        <v>116.50816848837349</v>
      </c>
      <c r="K60" s="311">
        <f>'F1'!J149</f>
        <v>115.34308680349022</v>
      </c>
      <c r="L60" s="311">
        <f>'F1'!K149</f>
        <v>114.18965593545545</v>
      </c>
      <c r="M60" s="311">
        <f>'F1'!L149</f>
        <v>113.04775937610066</v>
      </c>
      <c r="N60" s="311">
        <f>'F1'!M149</f>
        <v>111.91728178234007</v>
      </c>
      <c r="O60" s="311">
        <f>'F1'!N149</f>
        <v>110.79810896451636</v>
      </c>
      <c r="P60" s="337">
        <f t="shared" si="13"/>
        <v>950.49893437607523</v>
      </c>
      <c r="Q60" s="34"/>
      <c r="R60" s="33"/>
      <c r="S60" s="33"/>
      <c r="T60" s="33"/>
      <c r="U60" s="33"/>
      <c r="V60" s="33"/>
      <c r="W60" s="33"/>
      <c r="X60" s="33"/>
      <c r="Y60" s="33"/>
      <c r="Z60" s="33"/>
    </row>
    <row r="61" spans="1:26" ht="15.75" customHeight="1">
      <c r="A61" s="33"/>
      <c r="B61" s="32"/>
      <c r="C61" s="256" t="s">
        <v>145</v>
      </c>
      <c r="D61" s="311">
        <f>'F1'!C147</f>
        <v>-22000</v>
      </c>
      <c r="E61" s="311">
        <f>'F1'!D147</f>
        <v>0</v>
      </c>
      <c r="F61" s="311">
        <f>'F1'!E147</f>
        <v>0</v>
      </c>
      <c r="G61" s="311">
        <f>'F1'!F147</f>
        <v>0</v>
      </c>
      <c r="H61" s="311">
        <f>'F1'!G147</f>
        <v>0</v>
      </c>
      <c r="I61" s="311">
        <f>'F1'!H147</f>
        <v>0</v>
      </c>
      <c r="J61" s="311">
        <f>'F1'!I147</f>
        <v>-22000</v>
      </c>
      <c r="K61" s="311">
        <f>'F1'!J147</f>
        <v>0</v>
      </c>
      <c r="L61" s="311">
        <f>'F1'!K147</f>
        <v>0</v>
      </c>
      <c r="M61" s="311">
        <f>'F1'!L147</f>
        <v>0</v>
      </c>
      <c r="N61" s="311">
        <f>'F1'!M147</f>
        <v>0</v>
      </c>
      <c r="O61" s="311">
        <f>'F1'!N147</f>
        <v>0</v>
      </c>
      <c r="P61" s="337">
        <f t="shared" si="13"/>
        <v>-3666.6666666666665</v>
      </c>
      <c r="Q61" s="34"/>
      <c r="R61" s="33"/>
      <c r="S61" s="33"/>
      <c r="T61" s="33"/>
      <c r="U61" s="33"/>
      <c r="V61" s="33"/>
      <c r="W61" s="33"/>
      <c r="X61" s="33"/>
      <c r="Y61" s="33"/>
      <c r="Z61" s="33"/>
    </row>
    <row r="62" spans="1:26" ht="15.75" customHeight="1">
      <c r="A62" s="33"/>
      <c r="B62" s="32"/>
      <c r="C62" s="256" t="s">
        <v>146</v>
      </c>
      <c r="D62" s="311">
        <f>'F1'!C148</f>
        <v>0</v>
      </c>
      <c r="E62" s="311">
        <f>'F1'!D148</f>
        <v>0</v>
      </c>
      <c r="F62" s="311">
        <f>'F1'!E148</f>
        <v>0</v>
      </c>
      <c r="G62" s="311">
        <f>'F1'!F148</f>
        <v>0</v>
      </c>
      <c r="H62" s="311">
        <f>'F1'!G148</f>
        <v>0</v>
      </c>
      <c r="I62" s="311">
        <f>'F1'!H148</f>
        <v>0</v>
      </c>
      <c r="J62" s="311">
        <f>'F1'!I148</f>
        <v>0</v>
      </c>
      <c r="K62" s="311">
        <f>'F1'!J148</f>
        <v>0</v>
      </c>
      <c r="L62" s="311">
        <f>'F1'!K148</f>
        <v>0</v>
      </c>
      <c r="M62" s="311">
        <f>'F1'!L148</f>
        <v>0</v>
      </c>
      <c r="N62" s="311">
        <f>'F1'!M148</f>
        <v>0</v>
      </c>
      <c r="O62" s="311">
        <f>'F1'!N148</f>
        <v>0</v>
      </c>
      <c r="P62" s="337">
        <f t="shared" si="13"/>
        <v>0</v>
      </c>
      <c r="Q62" s="34"/>
      <c r="R62" s="33"/>
      <c r="S62" s="33"/>
      <c r="T62" s="33"/>
      <c r="U62" s="33"/>
      <c r="V62" s="33"/>
      <c r="W62" s="33"/>
      <c r="X62" s="33"/>
      <c r="Y62" s="33"/>
      <c r="Z62" s="33"/>
    </row>
    <row r="63" spans="1:26" ht="15.75" customHeight="1">
      <c r="A63" s="33"/>
      <c r="B63" s="32"/>
      <c r="C63" s="256" t="s">
        <v>147</v>
      </c>
      <c r="D63" s="311">
        <f>'F1'!C50</f>
        <v>123.75</v>
      </c>
      <c r="E63" s="311">
        <f>'F1'!D50</f>
        <v>122.5125</v>
      </c>
      <c r="F63" s="311">
        <f>'F1'!E50</f>
        <v>121.287375</v>
      </c>
      <c r="G63" s="311">
        <f>'F1'!F50</f>
        <v>120.07450124999997</v>
      </c>
      <c r="H63" s="311">
        <f>'F1'!G50</f>
        <v>118.87375623749999</v>
      </c>
      <c r="I63" s="311">
        <f>'F1'!H50</f>
        <v>117.68501867512498</v>
      </c>
      <c r="J63" s="311">
        <f>'F1'!I50</f>
        <v>116.50816848837374</v>
      </c>
      <c r="K63" s="311">
        <f>'F1'!J50</f>
        <v>115.34308680349001</v>
      </c>
      <c r="L63" s="311">
        <f>'F1'!K50</f>
        <v>114.18965593545508</v>
      </c>
      <c r="M63" s="311">
        <f>'F1'!L50</f>
        <v>113.04775937610054</v>
      </c>
      <c r="N63" s="311">
        <f>'F1'!M50</f>
        <v>111.91728178233953</v>
      </c>
      <c r="O63" s="311">
        <f>'F1'!N50</f>
        <v>110.79810896451615</v>
      </c>
      <c r="P63" s="337">
        <f t="shared" si="13"/>
        <v>117.16560104274164</v>
      </c>
      <c r="Q63" s="34"/>
      <c r="R63" s="33"/>
      <c r="S63" s="33"/>
      <c r="T63" s="33"/>
      <c r="U63" s="33"/>
      <c r="V63" s="33"/>
      <c r="W63" s="33"/>
      <c r="X63" s="33"/>
      <c r="Y63" s="33"/>
      <c r="Z63" s="33"/>
    </row>
    <row r="64" spans="1:26" ht="15.75" customHeight="1">
      <c r="A64" s="33"/>
      <c r="B64" s="32"/>
      <c r="C64" s="256" t="s">
        <v>148</v>
      </c>
      <c r="D64" s="311">
        <f>'F1'!C35</f>
        <v>0</v>
      </c>
      <c r="E64" s="311">
        <f>'F1'!D35</f>
        <v>0</v>
      </c>
      <c r="F64" s="311">
        <f>'F1'!E35</f>
        <v>0</v>
      </c>
      <c r="G64" s="311">
        <f>'F1'!F35</f>
        <v>0</v>
      </c>
      <c r="H64" s="311">
        <f>'F1'!G35</f>
        <v>0</v>
      </c>
      <c r="I64" s="311">
        <f>'F1'!H35</f>
        <v>0</v>
      </c>
      <c r="J64" s="311">
        <f>'F1'!I35</f>
        <v>0</v>
      </c>
      <c r="K64" s="311">
        <f>'F1'!J35</f>
        <v>0</v>
      </c>
      <c r="L64" s="311">
        <f>'F1'!K35</f>
        <v>0</v>
      </c>
      <c r="M64" s="311">
        <f>'F1'!L35</f>
        <v>0</v>
      </c>
      <c r="N64" s="311">
        <f>'F1'!M35</f>
        <v>0</v>
      </c>
      <c r="O64" s="311">
        <f>'F1'!N35</f>
        <v>0</v>
      </c>
      <c r="P64" s="337">
        <f t="shared" si="13"/>
        <v>0</v>
      </c>
      <c r="Q64" s="34"/>
      <c r="R64" s="33"/>
      <c r="S64" s="33"/>
      <c r="T64" s="33"/>
      <c r="U64" s="33"/>
      <c r="V64" s="33"/>
      <c r="W64" s="33"/>
      <c r="X64" s="33"/>
      <c r="Y64" s="33"/>
      <c r="Z64" s="33"/>
    </row>
    <row r="65" spans="1:26" ht="15.75" customHeight="1">
      <c r="A65" s="33"/>
      <c r="B65" s="32"/>
      <c r="C65" s="256" t="s">
        <v>149</v>
      </c>
      <c r="D65" s="311">
        <f>'F1'!C146</f>
        <v>0</v>
      </c>
      <c r="E65" s="311">
        <f>'F1'!D146</f>
        <v>0</v>
      </c>
      <c r="F65" s="311">
        <f>'F1'!E146</f>
        <v>0</v>
      </c>
      <c r="G65" s="311">
        <f>'F1'!F146</f>
        <v>0</v>
      </c>
      <c r="H65" s="311">
        <f>'F1'!G146</f>
        <v>0</v>
      </c>
      <c r="I65" s="311">
        <f>'F1'!H146</f>
        <v>0</v>
      </c>
      <c r="J65" s="311">
        <f>'F1'!I146</f>
        <v>0</v>
      </c>
      <c r="K65" s="311">
        <f>'F1'!J146</f>
        <v>0</v>
      </c>
      <c r="L65" s="311">
        <f>'F1'!K146</f>
        <v>0</v>
      </c>
      <c r="M65" s="311">
        <f>'F1'!L146</f>
        <v>0</v>
      </c>
      <c r="N65" s="311">
        <f>'F1'!M146</f>
        <v>0</v>
      </c>
      <c r="O65" s="311">
        <f>'F1'!N146</f>
        <v>0</v>
      </c>
      <c r="P65" s="337">
        <f t="shared" si="13"/>
        <v>0</v>
      </c>
      <c r="Q65" s="34"/>
      <c r="R65" s="33"/>
      <c r="S65" s="33"/>
      <c r="T65" s="33"/>
      <c r="U65" s="33"/>
      <c r="V65" s="33"/>
      <c r="W65" s="33"/>
      <c r="X65" s="33"/>
      <c r="Y65" s="33"/>
      <c r="Z65" s="33"/>
    </row>
    <row r="66" spans="1:26" ht="15.75" customHeight="1">
      <c r="A66" s="33"/>
      <c r="B66" s="32"/>
      <c r="C66" s="588" t="s">
        <v>150</v>
      </c>
      <c r="D66" s="311">
        <f t="shared" ref="D66:O66" si="14">D68-D67</f>
        <v>62292.5</v>
      </c>
      <c r="E66" s="311">
        <f t="shared" si="14"/>
        <v>43354.775000000023</v>
      </c>
      <c r="F66" s="311">
        <f t="shared" si="14"/>
        <v>27216.827250000031</v>
      </c>
      <c r="G66" s="311">
        <f t="shared" si="14"/>
        <v>27078.658977499988</v>
      </c>
      <c r="H66" s="311">
        <f t="shared" si="14"/>
        <v>26940.27238772501</v>
      </c>
      <c r="I66" s="311">
        <f t="shared" si="14"/>
        <v>36801.669663847715</v>
      </c>
      <c r="J66" s="311">
        <f t="shared" si="14"/>
        <v>31142.852967209299</v>
      </c>
      <c r="K66" s="311">
        <f t="shared" si="14"/>
        <v>8203.8244375372306</v>
      </c>
      <c r="L66" s="311">
        <f t="shared" si="14"/>
        <v>12064.5861931619</v>
      </c>
      <c r="M66" s="311">
        <f t="shared" si="14"/>
        <v>11925.140331230243</v>
      </c>
      <c r="N66" s="311">
        <f t="shared" si="14"/>
        <v>11785.488927917904</v>
      </c>
      <c r="O66" s="311">
        <f t="shared" si="14"/>
        <v>11645.634038638556</v>
      </c>
      <c r="P66" s="337">
        <f t="shared" si="13"/>
        <v>25871.019181230658</v>
      </c>
      <c r="Q66" s="34"/>
      <c r="R66" s="33"/>
      <c r="S66" s="33"/>
      <c r="T66" s="33"/>
      <c r="U66" s="33"/>
      <c r="V66" s="33"/>
      <c r="W66" s="33"/>
      <c r="X66" s="33"/>
      <c r="Y66" s="33"/>
      <c r="Z66" s="33"/>
    </row>
    <row r="67" spans="1:26" ht="15.75" customHeight="1">
      <c r="A67" s="33"/>
      <c r="B67" s="32"/>
      <c r="C67" s="588" t="s">
        <v>151</v>
      </c>
      <c r="D67" s="311">
        <f>'F1'!A151</f>
        <v>256225</v>
      </c>
      <c r="E67" s="311">
        <f t="shared" ref="E67:O67" si="15">D68</f>
        <v>318517.5</v>
      </c>
      <c r="F67" s="311">
        <f t="shared" si="15"/>
        <v>361872.27500000002</v>
      </c>
      <c r="G67" s="311">
        <f t="shared" si="15"/>
        <v>389089.10225000005</v>
      </c>
      <c r="H67" s="311">
        <f t="shared" si="15"/>
        <v>416167.76122750004</v>
      </c>
      <c r="I67" s="311">
        <f t="shared" si="15"/>
        <v>443108.03361522505</v>
      </c>
      <c r="J67" s="311">
        <f t="shared" si="15"/>
        <v>479909.70327907277</v>
      </c>
      <c r="K67" s="311">
        <f t="shared" si="15"/>
        <v>511052.55624628207</v>
      </c>
      <c r="L67" s="311">
        <f t="shared" si="15"/>
        <v>519256.3806838193</v>
      </c>
      <c r="M67" s="311">
        <f t="shared" si="15"/>
        <v>531320.9668769812</v>
      </c>
      <c r="N67" s="311">
        <f t="shared" si="15"/>
        <v>543246.10720821144</v>
      </c>
      <c r="O67" s="311">
        <f t="shared" si="15"/>
        <v>555031.59613612934</v>
      </c>
      <c r="P67" s="337">
        <f t="shared" si="13"/>
        <v>443733.08187693503</v>
      </c>
      <c r="Q67" s="34"/>
      <c r="R67" s="33"/>
      <c r="S67" s="33"/>
      <c r="T67" s="33"/>
      <c r="U67" s="33"/>
      <c r="V67" s="33"/>
      <c r="W67" s="33"/>
      <c r="X67" s="33"/>
      <c r="Y67" s="33"/>
      <c r="Z67" s="33"/>
    </row>
    <row r="68" spans="1:26" ht="15.75" customHeight="1">
      <c r="A68" s="33"/>
      <c r="B68" s="32"/>
      <c r="C68" s="8" t="s">
        <v>152</v>
      </c>
      <c r="D68" s="311">
        <f t="shared" ref="D68:O68" si="16">D67+D57+D58-D59+D60-D61+D62+D63-D65+D64</f>
        <v>318517.5</v>
      </c>
      <c r="E68" s="311">
        <f t="shared" si="16"/>
        <v>361872.27500000002</v>
      </c>
      <c r="F68" s="311">
        <f t="shared" si="16"/>
        <v>389089.10225000005</v>
      </c>
      <c r="G68" s="311">
        <f t="shared" si="16"/>
        <v>416167.76122750004</v>
      </c>
      <c r="H68" s="311">
        <f t="shared" si="16"/>
        <v>443108.03361522505</v>
      </c>
      <c r="I68" s="311">
        <f t="shared" si="16"/>
        <v>479909.70327907277</v>
      </c>
      <c r="J68" s="311">
        <f t="shared" si="16"/>
        <v>511052.55624628207</v>
      </c>
      <c r="K68" s="311">
        <f t="shared" si="16"/>
        <v>519256.3806838193</v>
      </c>
      <c r="L68" s="311">
        <f t="shared" si="16"/>
        <v>531320.9668769812</v>
      </c>
      <c r="M68" s="311">
        <f t="shared" si="16"/>
        <v>543246.10720821144</v>
      </c>
      <c r="N68" s="311">
        <f t="shared" si="16"/>
        <v>555031.59613612934</v>
      </c>
      <c r="O68" s="311">
        <f t="shared" si="16"/>
        <v>566677.2301747679</v>
      </c>
      <c r="P68" s="337">
        <f t="shared" si="13"/>
        <v>469604.10105816578</v>
      </c>
      <c r="Q68" s="34"/>
      <c r="R68" s="33"/>
      <c r="S68" s="33"/>
      <c r="T68" s="33"/>
      <c r="U68" s="33"/>
      <c r="V68" s="33"/>
      <c r="W68" s="33"/>
      <c r="X68" s="33"/>
      <c r="Y68" s="33"/>
      <c r="Z68" s="33"/>
    </row>
    <row r="69" spans="1:26" ht="15.75" customHeight="1" thickBot="1">
      <c r="A69" s="33"/>
      <c r="B69" s="40"/>
      <c r="C69" s="264"/>
      <c r="D69" s="259"/>
      <c r="E69" s="259"/>
      <c r="F69" s="259"/>
      <c r="G69" s="259"/>
      <c r="H69" s="259"/>
      <c r="I69" s="259"/>
      <c r="J69" s="259"/>
      <c r="K69" s="259"/>
      <c r="L69" s="259"/>
      <c r="M69" s="259"/>
      <c r="N69" s="259"/>
      <c r="O69" s="259"/>
      <c r="P69" s="339"/>
      <c r="Q69" s="42"/>
      <c r="R69" s="33"/>
      <c r="S69" s="33"/>
      <c r="T69" s="33"/>
      <c r="U69" s="33"/>
      <c r="V69" s="33"/>
      <c r="W69" s="33"/>
      <c r="X69" s="33"/>
      <c r="Y69" s="33"/>
      <c r="Z69" s="33"/>
    </row>
    <row r="70" spans="1:26" ht="15.75" customHeight="1" thickBot="1">
      <c r="A70" s="33"/>
      <c r="B70" s="33"/>
      <c r="C70" s="357"/>
      <c r="D70" s="353"/>
      <c r="E70" s="353"/>
      <c r="F70" s="353"/>
      <c r="G70" s="353"/>
      <c r="H70" s="353"/>
      <c r="I70" s="353"/>
      <c r="J70" s="353"/>
      <c r="K70" s="353"/>
      <c r="L70" s="353"/>
      <c r="M70" s="353"/>
      <c r="N70" s="353"/>
      <c r="O70" s="353"/>
      <c r="P70" s="352"/>
      <c r="Q70" s="33"/>
      <c r="R70" s="33"/>
      <c r="S70" s="33"/>
      <c r="T70" s="33"/>
      <c r="U70" s="33"/>
      <c r="V70" s="33"/>
      <c r="W70" s="33"/>
      <c r="X70" s="33"/>
      <c r="Y70" s="33"/>
      <c r="Z70" s="33"/>
    </row>
    <row r="71" spans="1:26" ht="29.25" customHeight="1">
      <c r="A71" s="33"/>
      <c r="B71" s="35"/>
      <c r="C71" s="251" t="s">
        <v>153</v>
      </c>
      <c r="D71" s="259"/>
      <c r="E71" s="259"/>
      <c r="F71" s="259"/>
      <c r="G71" s="259"/>
      <c r="H71" s="259"/>
      <c r="I71" s="259"/>
      <c r="J71" s="259"/>
      <c r="K71" s="259"/>
      <c r="L71" s="259"/>
      <c r="M71" s="259"/>
      <c r="N71" s="259"/>
      <c r="O71" s="259"/>
      <c r="P71" s="332"/>
      <c r="Q71" s="37"/>
      <c r="R71" s="33"/>
      <c r="S71" s="33"/>
      <c r="T71" s="33"/>
      <c r="U71" s="33"/>
      <c r="V71" s="33"/>
      <c r="W71" s="33"/>
      <c r="X71" s="33"/>
      <c r="Y71" s="33"/>
      <c r="Z71" s="33"/>
    </row>
    <row r="72" spans="1:26" ht="32.25" customHeight="1">
      <c r="A72" s="33"/>
      <c r="B72" s="32"/>
      <c r="C72" s="267" t="s">
        <v>154</v>
      </c>
      <c r="D72" s="259"/>
      <c r="E72" s="259"/>
      <c r="F72" s="259"/>
      <c r="G72" s="259"/>
      <c r="H72" s="259"/>
      <c r="I72" s="259"/>
      <c r="J72" s="259"/>
      <c r="K72" s="259"/>
      <c r="L72" s="259"/>
      <c r="M72" s="259"/>
      <c r="N72" s="259"/>
      <c r="O72" s="259"/>
      <c r="P72" s="336"/>
      <c r="Q72" s="34"/>
      <c r="R72" s="33"/>
      <c r="S72" s="33"/>
      <c r="T72" s="33"/>
      <c r="U72" s="33"/>
      <c r="V72" s="33"/>
      <c r="W72" s="33"/>
      <c r="X72" s="33"/>
      <c r="Y72" s="33"/>
      <c r="Z72" s="33"/>
    </row>
    <row r="73" spans="1:26" ht="15.75" customHeight="1">
      <c r="A73" s="33"/>
      <c r="B73" s="32"/>
      <c r="C73" s="256"/>
      <c r="D73" s="259" t="s">
        <v>90</v>
      </c>
      <c r="E73" s="259" t="s">
        <v>91</v>
      </c>
      <c r="F73" s="259" t="s">
        <v>92</v>
      </c>
      <c r="G73" s="259" t="s">
        <v>93</v>
      </c>
      <c r="H73" s="259" t="s">
        <v>94</v>
      </c>
      <c r="I73" s="259" t="s">
        <v>95</v>
      </c>
      <c r="J73" s="259" t="s">
        <v>96</v>
      </c>
      <c r="K73" s="259" t="s">
        <v>97</v>
      </c>
      <c r="L73" s="259" t="s">
        <v>98</v>
      </c>
      <c r="M73" s="259" t="s">
        <v>99</v>
      </c>
      <c r="N73" s="259" t="s">
        <v>100</v>
      </c>
      <c r="O73" s="259" t="s">
        <v>101</v>
      </c>
      <c r="P73" s="333" t="s">
        <v>374</v>
      </c>
      <c r="Q73" s="34"/>
      <c r="R73" s="33"/>
      <c r="S73" s="33"/>
      <c r="T73" s="33"/>
      <c r="U73" s="33"/>
      <c r="V73" s="33"/>
      <c r="W73" s="33"/>
      <c r="X73" s="33"/>
      <c r="Y73" s="33"/>
      <c r="Z73" s="33"/>
    </row>
    <row r="74" spans="1:26" ht="15.75" customHeight="1">
      <c r="A74" s="33"/>
      <c r="B74" s="32"/>
      <c r="C74" s="269" t="s">
        <v>155</v>
      </c>
      <c r="D74" s="259"/>
      <c r="E74" s="259"/>
      <c r="F74" s="259"/>
      <c r="G74" s="259"/>
      <c r="H74" s="259"/>
      <c r="I74" s="259"/>
      <c r="J74" s="259"/>
      <c r="K74" s="259"/>
      <c r="L74" s="259"/>
      <c r="M74" s="259"/>
      <c r="N74" s="259"/>
      <c r="O74" s="259"/>
      <c r="P74" s="333" t="s">
        <v>371</v>
      </c>
      <c r="Q74" s="34"/>
      <c r="R74" s="33"/>
      <c r="S74" s="33"/>
      <c r="T74" s="33"/>
      <c r="U74" s="33"/>
      <c r="V74" s="33"/>
      <c r="W74" s="33"/>
      <c r="X74" s="33"/>
      <c r="Y74" s="33"/>
      <c r="Z74" s="33"/>
    </row>
    <row r="75" spans="1:26" ht="15.75" customHeight="1">
      <c r="A75" s="33"/>
      <c r="B75" s="32"/>
      <c r="C75" s="256" t="str">
        <f>'R1'!B110</f>
        <v>ROI%</v>
      </c>
      <c r="D75" s="587">
        <f>'F1'!C110</f>
        <v>0.9017647766816167</v>
      </c>
      <c r="E75" s="587">
        <f>'F1'!D110</f>
        <v>1.0535505415525355</v>
      </c>
      <c r="F75" s="587">
        <f>'F1'!E110</f>
        <v>1.0355782387994243</v>
      </c>
      <c r="G75" s="587">
        <f>'F1'!F110</f>
        <v>1.0180338641648752</v>
      </c>
      <c r="H75" s="587">
        <f>'F1'!G110</f>
        <v>1.0009010575247144</v>
      </c>
      <c r="I75" s="587">
        <f>'F1'!H110</f>
        <v>0.98416426956119796</v>
      </c>
      <c r="J75" s="587">
        <f>'F1'!I110</f>
        <v>0.29536611552718661</v>
      </c>
      <c r="K75" s="587">
        <f>'F1'!J110</f>
        <v>0.24787700010024397</v>
      </c>
      <c r="L75" s="587">
        <f>'F1'!K110</f>
        <v>0.24046405611264765</v>
      </c>
      <c r="M75" s="587">
        <f>'F1'!L110</f>
        <v>0.23309158227157381</v>
      </c>
      <c r="N75" s="587">
        <f>'F1'!M110</f>
        <v>0.22575793180776879</v>
      </c>
      <c r="O75" s="587">
        <f>'F1'!N110</f>
        <v>0.21846148430620493</v>
      </c>
      <c r="P75" s="340">
        <f>AVERAGE(D75:O75)</f>
        <v>0.62125090986749909</v>
      </c>
      <c r="Q75" s="34"/>
      <c r="R75" s="33"/>
      <c r="S75" s="33"/>
      <c r="T75" s="33"/>
      <c r="U75" s="33"/>
      <c r="V75" s="33"/>
      <c r="W75" s="33"/>
      <c r="X75" s="33"/>
      <c r="Y75" s="33"/>
      <c r="Z75" s="33"/>
    </row>
    <row r="76" spans="1:26" ht="15.75" customHeight="1">
      <c r="A76" s="33"/>
      <c r="B76" s="32"/>
      <c r="C76" s="256" t="str">
        <f>'R1'!B111</f>
        <v>ROA%</v>
      </c>
      <c r="D76" s="587">
        <f>'F1'!C111</f>
        <v>0.85551405346209963</v>
      </c>
      <c r="E76" s="587">
        <f>'F1'!D111</f>
        <v>0.99995282051067214</v>
      </c>
      <c r="F76" s="587">
        <f>'F1'!E111</f>
        <v>0.98335566652651407</v>
      </c>
      <c r="G76" s="587">
        <f>'F1'!F111</f>
        <v>0.96713735979012516</v>
      </c>
      <c r="H76" s="587">
        <f>'F1'!G111</f>
        <v>0.95128392057204181</v>
      </c>
      <c r="I76" s="587">
        <f>'F1'!H111</f>
        <v>0.93354962988138546</v>
      </c>
      <c r="J76" s="587">
        <f>'F1'!I111</f>
        <v>0.27958899240133028</v>
      </c>
      <c r="K76" s="587">
        <f>'F1'!J111</f>
        <v>0.23465769220479585</v>
      </c>
      <c r="L76" s="587">
        <f>'F1'!K111</f>
        <v>0.22765739121144882</v>
      </c>
      <c r="M76" s="587">
        <f>'F1'!L111</f>
        <v>0.22069358256671884</v>
      </c>
      <c r="N76" s="587">
        <f>'F1'!M111</f>
        <v>0.21376479287680675</v>
      </c>
      <c r="O76" s="587">
        <f>'F1'!N111</f>
        <v>0.20686957148520088</v>
      </c>
      <c r="P76" s="340">
        <f t="shared" ref="P76:P77" si="17">AVERAGE(D76:O76)</f>
        <v>0.58950212279076164</v>
      </c>
      <c r="Q76" s="34"/>
      <c r="R76" s="33"/>
      <c r="S76" s="33"/>
      <c r="T76" s="33"/>
      <c r="U76" s="33"/>
      <c r="V76" s="33"/>
      <c r="W76" s="33"/>
      <c r="X76" s="33"/>
      <c r="Y76" s="33"/>
      <c r="Z76" s="33"/>
    </row>
    <row r="77" spans="1:26" ht="15.75" customHeight="1">
      <c r="A77" s="33"/>
      <c r="B77" s="32"/>
      <c r="C77" s="256" t="str">
        <f>'R1'!B112</f>
        <v>Leverage %</v>
      </c>
      <c r="D77" s="311">
        <f>'F1'!C112</f>
        <v>16.680224343879779</v>
      </c>
      <c r="E77" s="311">
        <f>'F1'!D112</f>
        <v>19.655702054069611</v>
      </c>
      <c r="F77" s="311">
        <f>'F1'!E112</f>
        <v>19.500030062349371</v>
      </c>
      <c r="G77" s="311">
        <f>'F1'!F112</f>
        <v>19.344719164128154</v>
      </c>
      <c r="H77" s="311">
        <f>'F1'!G112</f>
        <v>19.189762662344187</v>
      </c>
      <c r="I77" s="311">
        <f>'F1'!H112</f>
        <v>18.152182755887257</v>
      </c>
      <c r="J77" s="311">
        <f>'F1'!I112</f>
        <v>5.2342314863730302</v>
      </c>
      <c r="K77" s="311">
        <f>'F1'!J112</f>
        <v>4.400097588633967</v>
      </c>
      <c r="L77" s="311">
        <f>'F1'!K112</f>
        <v>4.2746038970383511</v>
      </c>
      <c r="M77" s="311">
        <f>'F1'!L112</f>
        <v>4.1492029022645145</v>
      </c>
      <c r="N77" s="311">
        <f>'F1'!M112</f>
        <v>4.0238921445824474</v>
      </c>
      <c r="O77" s="311">
        <f>'F1'!N112</f>
        <v>3.8986692138123913</v>
      </c>
      <c r="P77" s="340">
        <f t="shared" si="17"/>
        <v>11.541943189613589</v>
      </c>
      <c r="Q77" s="34"/>
      <c r="R77" s="33"/>
      <c r="S77" s="33"/>
      <c r="T77" s="33"/>
      <c r="U77" s="33"/>
      <c r="V77" s="33"/>
      <c r="W77" s="33"/>
      <c r="X77" s="33"/>
      <c r="Y77" s="33"/>
      <c r="Z77" s="33"/>
    </row>
    <row r="78" spans="1:26" ht="15.75" customHeight="1">
      <c r="A78" s="33"/>
      <c r="B78" s="32"/>
      <c r="C78" s="271" t="str">
        <f>'R1'!B20</f>
        <v>Gross profit margin (%)</v>
      </c>
      <c r="D78" s="312">
        <f>'F1'!C20</f>
        <v>0.31846590909090911</v>
      </c>
      <c r="E78" s="312">
        <f>'F1'!D20</f>
        <v>0.36306534090909093</v>
      </c>
      <c r="F78" s="312">
        <f>'F1'!E20</f>
        <v>0.36220741477272728</v>
      </c>
      <c r="G78" s="312">
        <f>'F1'!F20</f>
        <v>0.36134670426136367</v>
      </c>
      <c r="H78" s="312">
        <f>'F1'!G20</f>
        <v>0.36048323721875003</v>
      </c>
      <c r="I78" s="312">
        <f>'F1'!H20</f>
        <v>0.35961704121019888</v>
      </c>
      <c r="J78" s="312">
        <f>'F1'!I20</f>
        <v>0.22227025197322015</v>
      </c>
      <c r="K78" s="312">
        <f>'F1'!J20</f>
        <v>0.20595664036257882</v>
      </c>
      <c r="L78" s="312">
        <f>'F1'!K20</f>
        <v>0.2047910133528924</v>
      </c>
      <c r="M78" s="312">
        <f>'F1'!L20</f>
        <v>0.20362189109815143</v>
      </c>
      <c r="N78" s="312">
        <f>'F1'!M20</f>
        <v>0.20244930855080615</v>
      </c>
      <c r="O78" s="312">
        <f>'F1'!N20</f>
        <v>0.20127330031378304</v>
      </c>
      <c r="P78" s="341">
        <f>AVERAGE(D78:O78)</f>
        <v>0.28046233775953933</v>
      </c>
      <c r="Q78" s="34"/>
      <c r="R78" s="33"/>
      <c r="S78" s="33"/>
      <c r="T78" s="33"/>
      <c r="U78" s="33"/>
      <c r="V78" s="33"/>
      <c r="W78" s="33"/>
      <c r="X78" s="33"/>
      <c r="Y78" s="33"/>
      <c r="Z78" s="33"/>
    </row>
    <row r="79" spans="1:26" ht="15.75" customHeight="1">
      <c r="A79" s="33"/>
      <c r="B79" s="32"/>
      <c r="C79" s="256"/>
      <c r="D79" s="259"/>
      <c r="E79" s="259"/>
      <c r="F79" s="259"/>
      <c r="G79" s="259"/>
      <c r="H79" s="259"/>
      <c r="I79" s="259"/>
      <c r="J79" s="259"/>
      <c r="K79" s="259"/>
      <c r="L79" s="259"/>
      <c r="M79" s="259"/>
      <c r="N79" s="259"/>
      <c r="O79" s="259"/>
      <c r="P79" s="342"/>
      <c r="Q79" s="34"/>
      <c r="R79" s="33"/>
      <c r="S79" s="33"/>
      <c r="T79" s="33"/>
      <c r="U79" s="33"/>
      <c r="V79" s="33"/>
      <c r="W79" s="33"/>
      <c r="X79" s="33"/>
      <c r="Y79" s="33"/>
      <c r="Z79" s="33"/>
    </row>
    <row r="80" spans="1:26" ht="15.75" customHeight="1">
      <c r="A80" s="33"/>
      <c r="B80" s="32"/>
      <c r="C80" s="269" t="s">
        <v>160</v>
      </c>
      <c r="D80" s="259"/>
      <c r="E80" s="259"/>
      <c r="F80" s="259"/>
      <c r="G80" s="259"/>
      <c r="H80" s="259"/>
      <c r="I80" s="259"/>
      <c r="J80" s="259"/>
      <c r="K80" s="259"/>
      <c r="L80" s="259"/>
      <c r="M80" s="259"/>
      <c r="N80" s="259"/>
      <c r="O80" s="259"/>
      <c r="P80" s="342"/>
      <c r="Q80" s="34"/>
      <c r="R80" s="33"/>
      <c r="S80" s="33"/>
      <c r="T80" s="33"/>
      <c r="U80" s="33"/>
      <c r="V80" s="33"/>
      <c r="W80" s="33"/>
      <c r="X80" s="33"/>
      <c r="Y80" s="33"/>
      <c r="Z80" s="33"/>
    </row>
    <row r="81" spans="1:26" ht="15.75" customHeight="1">
      <c r="A81" s="33"/>
      <c r="B81" s="32"/>
      <c r="C81" s="256" t="str">
        <f>'R1'!B154</f>
        <v>Share price</v>
      </c>
      <c r="D81" s="311">
        <f>MAX(0,'F1'!C154)</f>
        <v>96.028955886840563</v>
      </c>
      <c r="E81" s="311">
        <f>MAX(0,'F1'!D154)</f>
        <v>96.731669463768412</v>
      </c>
      <c r="F81" s="311">
        <f>MAX(0,'F1'!E154)</f>
        <v>102.37656692370373</v>
      </c>
      <c r="G81" s="311">
        <f>MAX(0,'F1'!F154)</f>
        <v>104.58805835594291</v>
      </c>
      <c r="H81" s="311">
        <f>MAX(0,'F1'!G154)</f>
        <v>105.16812608549861</v>
      </c>
      <c r="I81" s="311">
        <f>MAX(0,'F1'!H154)</f>
        <v>107.03799554042257</v>
      </c>
      <c r="J81" s="311">
        <f>MAX(0,'F1'!I154)</f>
        <v>201.70694215494888</v>
      </c>
      <c r="K81" s="311">
        <f>MAX(0,'F1'!J154)</f>
        <v>168.01882974365432</v>
      </c>
      <c r="L81" s="311">
        <f>MAX(0,'F1'!K154)</f>
        <v>141.44173853247054</v>
      </c>
      <c r="M81" s="311">
        <f>MAX(0,'F1'!L154)</f>
        <v>125.49721409082223</v>
      </c>
      <c r="N81" s="311">
        <f>MAX(0,'F1'!M154)</f>
        <v>115.93652145259522</v>
      </c>
      <c r="O81" s="311">
        <f>MAX(0,'F1'!N154)</f>
        <v>110.21037320962243</v>
      </c>
      <c r="P81" s="345">
        <f t="shared" ref="P81:P85" si="18">AVERAGE(D81:O81)</f>
        <v>122.89524928669086</v>
      </c>
      <c r="Q81" s="34"/>
      <c r="R81" s="33"/>
      <c r="S81" s="33"/>
      <c r="T81" s="33"/>
      <c r="U81" s="33"/>
      <c r="V81" s="33"/>
      <c r="W81" s="33"/>
      <c r="X81" s="33"/>
      <c r="Y81" s="33"/>
      <c r="Z81" s="33"/>
    </row>
    <row r="82" spans="1:26" ht="15.75" customHeight="1">
      <c r="A82" s="33"/>
      <c r="B82" s="32"/>
      <c r="C82" s="256" t="str">
        <f>'R1'!B155</f>
        <v>Market capitalization</v>
      </c>
      <c r="D82" s="311">
        <f>MAX(0,'F1'!C155)</f>
        <v>1774615.1047888135</v>
      </c>
      <c r="E82" s="311">
        <f>MAX(0,'F1'!D155)</f>
        <v>1787601.2516904403</v>
      </c>
      <c r="F82" s="311">
        <f>MAX(0,'F1'!E155)</f>
        <v>1891918.9567500451</v>
      </c>
      <c r="G82" s="311">
        <f>MAX(0,'F1'!F155)</f>
        <v>1932787.3184178248</v>
      </c>
      <c r="H82" s="311">
        <f>MAX(0,'F1'!G155)</f>
        <v>1943506.9700600144</v>
      </c>
      <c r="I82" s="311">
        <f>MAX(0,'F1'!H155)</f>
        <v>1978062.157587009</v>
      </c>
      <c r="J82" s="311">
        <f>MAX(0,'F1'!I155)</f>
        <v>3727544.2910234551</v>
      </c>
      <c r="K82" s="311">
        <f>MAX(0,'F1'!J155)</f>
        <v>3104987.9736627317</v>
      </c>
      <c r="L82" s="311">
        <f>MAX(0,'F1'!K155)</f>
        <v>2613843.3280800558</v>
      </c>
      <c r="M82" s="311">
        <f>MAX(0,'F1'!L155)</f>
        <v>2319188.5163983949</v>
      </c>
      <c r="N82" s="311">
        <f>MAX(0,'F1'!M155)</f>
        <v>2142506.9164439598</v>
      </c>
      <c r="O82" s="311">
        <f>MAX(0,'F1'!N155)</f>
        <v>2036687.6969138226</v>
      </c>
      <c r="P82" s="345">
        <f t="shared" si="18"/>
        <v>2271104.2068180474</v>
      </c>
      <c r="Q82" s="34"/>
      <c r="R82" s="33"/>
      <c r="S82" s="33"/>
      <c r="T82" s="33"/>
      <c r="U82" s="33"/>
      <c r="V82" s="33"/>
      <c r="W82" s="33"/>
      <c r="X82" s="33"/>
      <c r="Y82" s="33"/>
      <c r="Z82" s="33"/>
    </row>
    <row r="83" spans="1:26" ht="15.75" customHeight="1">
      <c r="A83" s="33"/>
      <c r="B83" s="32"/>
      <c r="C83" s="256" t="str">
        <f>'R1'!B165</f>
        <v>Sales forecast error % (missing target)</v>
      </c>
      <c r="D83" s="311">
        <f>'F1'!C165</f>
        <v>100</v>
      </c>
      <c r="E83" s="311">
        <f>'F1'!D165</f>
        <v>100</v>
      </c>
      <c r="F83" s="311">
        <f>'F1'!E165</f>
        <v>100</v>
      </c>
      <c r="G83" s="311">
        <f>'F1'!F165</f>
        <v>100</v>
      </c>
      <c r="H83" s="311">
        <f>'F1'!G165</f>
        <v>100</v>
      </c>
      <c r="I83" s="311">
        <f>'F1'!H165</f>
        <v>100</v>
      </c>
      <c r="J83" s="311">
        <f>'F1'!I165</f>
        <v>100</v>
      </c>
      <c r="K83" s="311">
        <f>'F1'!J165</f>
        <v>100</v>
      </c>
      <c r="L83" s="311">
        <f>'F1'!K165</f>
        <v>100</v>
      </c>
      <c r="M83" s="311">
        <f>'F1'!L165</f>
        <v>100</v>
      </c>
      <c r="N83" s="311">
        <f>'F1'!M165</f>
        <v>100</v>
      </c>
      <c r="O83" s="311">
        <f>'F1'!N165</f>
        <v>100</v>
      </c>
      <c r="P83" s="345">
        <f t="shared" si="18"/>
        <v>100</v>
      </c>
      <c r="Q83" s="34"/>
      <c r="R83" s="33"/>
      <c r="S83" s="33"/>
      <c r="T83" s="33"/>
      <c r="U83" s="33"/>
      <c r="V83" s="33"/>
      <c r="W83" s="33"/>
      <c r="X83" s="33"/>
      <c r="Y83" s="33"/>
      <c r="Z83" s="33"/>
    </row>
    <row r="84" spans="1:26" ht="15.75" customHeight="1">
      <c r="A84" s="33"/>
      <c r="B84" s="32"/>
      <c r="C84" s="256" t="str">
        <f>'R1'!B166</f>
        <v>Profit forecast error % (missing target)</v>
      </c>
      <c r="D84" s="311">
        <f>'F1'!C166</f>
        <v>100</v>
      </c>
      <c r="E84" s="311">
        <f>'F1'!D166</f>
        <v>100</v>
      </c>
      <c r="F84" s="311">
        <f>'F1'!E166</f>
        <v>100</v>
      </c>
      <c r="G84" s="311">
        <f>'F1'!F166</f>
        <v>100</v>
      </c>
      <c r="H84" s="311">
        <f>'F1'!G166</f>
        <v>100</v>
      </c>
      <c r="I84" s="311">
        <f>'F1'!H166</f>
        <v>100</v>
      </c>
      <c r="J84" s="311">
        <f>'F1'!I166</f>
        <v>99.999999999999986</v>
      </c>
      <c r="K84" s="311">
        <f>'F1'!J166</f>
        <v>100</v>
      </c>
      <c r="L84" s="311">
        <f>'F1'!K166</f>
        <v>100</v>
      </c>
      <c r="M84" s="311">
        <f>'F1'!L166</f>
        <v>100</v>
      </c>
      <c r="N84" s="311">
        <f>'F1'!M166</f>
        <v>100</v>
      </c>
      <c r="O84" s="311">
        <f>'F1'!N166</f>
        <v>100</v>
      </c>
      <c r="P84" s="345">
        <f t="shared" si="18"/>
        <v>100</v>
      </c>
      <c r="Q84" s="34"/>
      <c r="R84" s="33"/>
      <c r="S84" s="33"/>
      <c r="T84" s="33"/>
      <c r="U84" s="33"/>
      <c r="V84" s="33"/>
      <c r="W84" s="33"/>
      <c r="X84" s="33"/>
      <c r="Y84" s="33"/>
      <c r="Z84" s="33"/>
    </row>
    <row r="85" spans="1:26" ht="15.75" customHeight="1">
      <c r="A85" s="33"/>
      <c r="B85" s="32"/>
      <c r="C85" s="256" t="str">
        <f>'R1'!B11</f>
        <v>Market share %</v>
      </c>
      <c r="D85" s="312">
        <f>'F1'!C11</f>
        <v>0.5</v>
      </c>
      <c r="E85" s="312">
        <f>'F1'!D11</f>
        <v>0.5</v>
      </c>
      <c r="F85" s="312">
        <f>'F1'!E11</f>
        <v>0.5</v>
      </c>
      <c r="G85" s="312">
        <f>'F1'!F11</f>
        <v>0.5</v>
      </c>
      <c r="H85" s="312">
        <f>'F1'!G11</f>
        <v>0.5</v>
      </c>
      <c r="I85" s="312">
        <f>'F1'!H11</f>
        <v>0.5</v>
      </c>
      <c r="J85" s="312">
        <f>'F1'!I11</f>
        <v>0.5</v>
      </c>
      <c r="K85" s="312">
        <f>'F1'!J11</f>
        <v>0.5</v>
      </c>
      <c r="L85" s="312">
        <f>'F1'!K11</f>
        <v>0.5</v>
      </c>
      <c r="M85" s="312">
        <f>'F1'!L11</f>
        <v>0.5</v>
      </c>
      <c r="N85" s="312">
        <f>'F1'!M11</f>
        <v>0.5</v>
      </c>
      <c r="O85" s="312">
        <f>'F1'!N11</f>
        <v>0.5</v>
      </c>
      <c r="P85" s="343">
        <f t="shared" si="18"/>
        <v>0.5</v>
      </c>
      <c r="Q85" s="34"/>
      <c r="R85" s="33"/>
      <c r="S85" s="33"/>
      <c r="T85" s="33"/>
      <c r="U85" s="33"/>
      <c r="V85" s="33"/>
      <c r="W85" s="33"/>
      <c r="X85" s="33"/>
      <c r="Y85" s="33"/>
      <c r="Z85" s="33"/>
    </row>
    <row r="86" spans="1:26" ht="15.75" customHeight="1">
      <c r="A86" s="33"/>
      <c r="B86" s="32"/>
      <c r="C86" s="269"/>
      <c r="D86" s="259"/>
      <c r="E86" s="259"/>
      <c r="F86" s="259"/>
      <c r="G86" s="259"/>
      <c r="H86" s="259"/>
      <c r="I86" s="259"/>
      <c r="J86" s="259"/>
      <c r="K86" s="259"/>
      <c r="L86" s="259"/>
      <c r="M86" s="259"/>
      <c r="N86" s="259"/>
      <c r="O86" s="259"/>
      <c r="P86" s="342"/>
      <c r="Q86" s="34"/>
      <c r="R86" s="33"/>
      <c r="S86" s="33"/>
      <c r="T86" s="33"/>
      <c r="U86" s="33"/>
      <c r="V86" s="33"/>
      <c r="W86" s="33"/>
      <c r="X86" s="33"/>
      <c r="Y86" s="33"/>
      <c r="Z86" s="33"/>
    </row>
    <row r="87" spans="1:26" ht="15.75" customHeight="1">
      <c r="A87" s="33"/>
      <c r="B87" s="32"/>
      <c r="C87" s="249"/>
      <c r="D87" s="259"/>
      <c r="E87" s="259"/>
      <c r="F87" s="259"/>
      <c r="G87" s="259"/>
      <c r="H87" s="259"/>
      <c r="I87" s="259"/>
      <c r="J87" s="259"/>
      <c r="K87" s="259"/>
      <c r="L87" s="259"/>
      <c r="M87" s="259"/>
      <c r="N87" s="259"/>
      <c r="O87" s="259"/>
      <c r="P87" s="344"/>
      <c r="Q87" s="34"/>
      <c r="R87" s="33"/>
      <c r="S87" s="33"/>
      <c r="T87" s="33"/>
      <c r="U87" s="33"/>
      <c r="V87" s="33"/>
      <c r="W87" s="33"/>
      <c r="X87" s="33"/>
      <c r="Y87" s="33"/>
      <c r="Z87" s="33"/>
    </row>
    <row r="88" spans="1:26" ht="15.75" customHeight="1">
      <c r="A88" s="33"/>
      <c r="B88" s="32"/>
      <c r="C88" s="273" t="str">
        <f>'R1'!B163</f>
        <v>GDP growth %</v>
      </c>
      <c r="D88" s="259">
        <f>'F1'!C163</f>
        <v>1</v>
      </c>
      <c r="E88" s="259">
        <f>'F1'!D163</f>
        <v>1</v>
      </c>
      <c r="F88" s="259">
        <f>'F1'!E163</f>
        <v>1</v>
      </c>
      <c r="G88" s="259">
        <f>'F1'!F163</f>
        <v>1</v>
      </c>
      <c r="H88" s="259">
        <f>'F1'!G163</f>
        <v>1</v>
      </c>
      <c r="I88" s="259">
        <f>'F1'!H163</f>
        <v>1</v>
      </c>
      <c r="J88" s="259">
        <f>'F1'!I163</f>
        <v>1</v>
      </c>
      <c r="K88" s="259">
        <f>'F1'!J163</f>
        <v>1</v>
      </c>
      <c r="L88" s="259">
        <f>'F1'!K163</f>
        <v>1</v>
      </c>
      <c r="M88" s="259">
        <f>'F1'!L163</f>
        <v>1</v>
      </c>
      <c r="N88" s="259">
        <f>'F1'!M163</f>
        <v>1</v>
      </c>
      <c r="O88" s="259">
        <f>'F1'!N163</f>
        <v>1</v>
      </c>
      <c r="P88" s="345"/>
      <c r="Q88" s="34"/>
      <c r="R88" s="33"/>
      <c r="S88" s="33"/>
      <c r="T88" s="33"/>
      <c r="U88" s="33"/>
      <c r="V88" s="33"/>
      <c r="W88" s="33"/>
      <c r="X88" s="33"/>
      <c r="Y88" s="33"/>
      <c r="Z88" s="33"/>
    </row>
    <row r="89" spans="1:26" ht="15.75" customHeight="1">
      <c r="A89" s="33"/>
      <c r="B89" s="32"/>
      <c r="C89" s="357"/>
      <c r="D89" s="353"/>
      <c r="E89" s="353"/>
      <c r="F89" s="353"/>
      <c r="G89" s="353"/>
      <c r="H89" s="353"/>
      <c r="I89" s="353"/>
      <c r="J89" s="353"/>
      <c r="K89" s="353"/>
      <c r="L89" s="353"/>
      <c r="M89" s="353"/>
      <c r="N89" s="353"/>
      <c r="O89" s="353"/>
      <c r="P89" s="355"/>
      <c r="Q89" s="34"/>
      <c r="R89" s="33"/>
      <c r="S89" s="33"/>
      <c r="T89" s="33"/>
      <c r="U89" s="33"/>
      <c r="V89" s="33"/>
      <c r="W89" s="33"/>
      <c r="X89" s="33"/>
      <c r="Y89" s="33"/>
      <c r="Z89" s="33"/>
    </row>
    <row r="90" spans="1:26" ht="15.75" customHeight="1">
      <c r="A90" s="33"/>
      <c r="B90" s="32"/>
      <c r="C90" s="267" t="s">
        <v>166</v>
      </c>
      <c r="D90" s="259" t="s">
        <v>90</v>
      </c>
      <c r="E90" s="259" t="s">
        <v>91</v>
      </c>
      <c r="F90" s="259" t="s">
        <v>92</v>
      </c>
      <c r="G90" s="259" t="s">
        <v>93</v>
      </c>
      <c r="H90" s="259" t="s">
        <v>94</v>
      </c>
      <c r="I90" s="259" t="s">
        <v>95</v>
      </c>
      <c r="J90" s="259" t="s">
        <v>96</v>
      </c>
      <c r="K90" s="259" t="s">
        <v>97</v>
      </c>
      <c r="L90" s="259" t="s">
        <v>98</v>
      </c>
      <c r="M90" s="259" t="s">
        <v>99</v>
      </c>
      <c r="N90" s="259" t="s">
        <v>100</v>
      </c>
      <c r="O90" s="259" t="s">
        <v>101</v>
      </c>
      <c r="P90" s="333" t="s">
        <v>373</v>
      </c>
      <c r="Q90" s="34"/>
      <c r="R90" s="33"/>
      <c r="S90" s="33"/>
      <c r="T90" s="33"/>
      <c r="U90" s="33"/>
      <c r="V90" s="33"/>
      <c r="W90" s="33"/>
      <c r="X90" s="33"/>
      <c r="Y90" s="33"/>
      <c r="Z90" s="33"/>
    </row>
    <row r="91" spans="1:26" ht="15.75" customHeight="1">
      <c r="A91" s="33"/>
      <c r="B91" s="32"/>
      <c r="C91" s="269" t="s">
        <v>167</v>
      </c>
      <c r="D91" s="259"/>
      <c r="E91" s="259"/>
      <c r="F91" s="259"/>
      <c r="G91" s="259"/>
      <c r="H91" s="259"/>
      <c r="I91" s="259"/>
      <c r="J91" s="259"/>
      <c r="K91" s="259"/>
      <c r="L91" s="259"/>
      <c r="M91" s="259"/>
      <c r="N91" s="259"/>
      <c r="O91" s="259"/>
      <c r="P91" s="333"/>
      <c r="Q91" s="34"/>
      <c r="R91" s="33"/>
      <c r="S91" s="33"/>
      <c r="T91" s="33"/>
      <c r="U91" s="33"/>
      <c r="V91" s="33"/>
      <c r="W91" s="33"/>
      <c r="X91" s="33"/>
      <c r="Y91" s="33"/>
      <c r="Z91" s="33"/>
    </row>
    <row r="92" spans="1:26" ht="15.75" customHeight="1">
      <c r="A92" s="33"/>
      <c r="B92" s="32"/>
      <c r="C92" s="256" t="s">
        <v>168</v>
      </c>
      <c r="D92" s="311">
        <f>'F1'!C31</f>
        <v>0</v>
      </c>
      <c r="E92" s="311">
        <f>'F1'!D31</f>
        <v>0</v>
      </c>
      <c r="F92" s="311">
        <f>'F1'!E31</f>
        <v>0</v>
      </c>
      <c r="G92" s="311">
        <f>'F1'!F31</f>
        <v>0</v>
      </c>
      <c r="H92" s="311">
        <f>'F1'!G31</f>
        <v>0</v>
      </c>
      <c r="I92" s="311">
        <f>'F1'!H31</f>
        <v>0</v>
      </c>
      <c r="J92" s="311">
        <f>'F1'!I31</f>
        <v>0</v>
      </c>
      <c r="K92" s="311">
        <f>'F1'!J31</f>
        <v>0</v>
      </c>
      <c r="L92" s="311">
        <f>'F1'!K31</f>
        <v>0</v>
      </c>
      <c r="M92" s="311">
        <f>'F1'!L31</f>
        <v>0</v>
      </c>
      <c r="N92" s="311">
        <f>'F1'!M31</f>
        <v>0</v>
      </c>
      <c r="O92" s="311">
        <f>'F1'!N31</f>
        <v>0</v>
      </c>
      <c r="P92" s="345">
        <f>SUM(D92:O92)</f>
        <v>0</v>
      </c>
      <c r="Q92" s="34"/>
      <c r="R92" s="33"/>
      <c r="S92" s="33"/>
      <c r="T92" s="33"/>
      <c r="U92" s="33"/>
      <c r="V92" s="33"/>
      <c r="W92" s="33"/>
      <c r="X92" s="33"/>
      <c r="Y92" s="33"/>
      <c r="Z92" s="33"/>
    </row>
    <row r="93" spans="1:26" ht="15.75" customHeight="1">
      <c r="A93" s="33"/>
      <c r="B93" s="32"/>
      <c r="C93" s="256" t="s">
        <v>169</v>
      </c>
      <c r="D93" s="311">
        <f>'F1'!C32</f>
        <v>0</v>
      </c>
      <c r="E93" s="311">
        <f>'F1'!D32</f>
        <v>0</v>
      </c>
      <c r="F93" s="311">
        <f>'F1'!E32</f>
        <v>0</v>
      </c>
      <c r="G93" s="311">
        <f>'F1'!F32</f>
        <v>0</v>
      </c>
      <c r="H93" s="311">
        <f>'F1'!G32</f>
        <v>0</v>
      </c>
      <c r="I93" s="311">
        <f>'F1'!H32</f>
        <v>0</v>
      </c>
      <c r="J93" s="311">
        <f>'F1'!I32</f>
        <v>0</v>
      </c>
      <c r="K93" s="311">
        <f>'F1'!J32</f>
        <v>0</v>
      </c>
      <c r="L93" s="311">
        <f>'F1'!K32</f>
        <v>0</v>
      </c>
      <c r="M93" s="311">
        <f>'F1'!L32</f>
        <v>0</v>
      </c>
      <c r="N93" s="311">
        <f>'F1'!M32</f>
        <v>0</v>
      </c>
      <c r="O93" s="311">
        <f>'F1'!N32</f>
        <v>0</v>
      </c>
      <c r="P93" s="345">
        <f t="shared" ref="P93:P102" si="19">SUM(D93:O93)</f>
        <v>0</v>
      </c>
      <c r="Q93" s="34"/>
      <c r="R93" s="33"/>
      <c r="S93" s="33"/>
      <c r="T93" s="33"/>
      <c r="U93" s="33"/>
      <c r="V93" s="33"/>
      <c r="W93" s="33"/>
      <c r="X93" s="33"/>
      <c r="Y93" s="33"/>
      <c r="Z93" s="33"/>
    </row>
    <row r="94" spans="1:26" ht="15.75" customHeight="1">
      <c r="A94" s="33"/>
      <c r="B94" s="32"/>
      <c r="C94" s="269" t="s">
        <v>170</v>
      </c>
      <c r="D94" s="311">
        <f>'F1'!C52</f>
        <v>9.9</v>
      </c>
      <c r="E94" s="311">
        <f>'F1'!D52</f>
        <v>9.8010000000000002</v>
      </c>
      <c r="F94" s="311">
        <f>'F1'!E52</f>
        <v>9.7029899999999998</v>
      </c>
      <c r="G94" s="311">
        <f>'F1'!F52</f>
        <v>9.605960099999999</v>
      </c>
      <c r="H94" s="311">
        <f>'F1'!G52</f>
        <v>9.5099004989999987</v>
      </c>
      <c r="I94" s="311">
        <f>'F1'!H52</f>
        <v>9.414801494009998</v>
      </c>
      <c r="J94" s="311">
        <f>'F1'!I52</f>
        <v>9.3206534790698985</v>
      </c>
      <c r="K94" s="311">
        <f>'F1'!J52</f>
        <v>9.2274469442791993</v>
      </c>
      <c r="L94" s="311">
        <f>'F1'!K52</f>
        <v>9.1351724748364074</v>
      </c>
      <c r="M94" s="311">
        <f>'F1'!L52</f>
        <v>9.0438207500880434</v>
      </c>
      <c r="N94" s="311">
        <f>'F1'!M52</f>
        <v>8.9533825425871623</v>
      </c>
      <c r="O94" s="311">
        <f>'F1'!N52</f>
        <v>8.8638487171612912</v>
      </c>
      <c r="P94" s="345">
        <f t="shared" si="19"/>
        <v>112.47897700103199</v>
      </c>
      <c r="Q94" s="34"/>
      <c r="R94" s="33"/>
      <c r="S94" s="33"/>
      <c r="T94" s="33"/>
      <c r="U94" s="33"/>
      <c r="V94" s="33"/>
      <c r="W94" s="33"/>
      <c r="X94" s="33"/>
      <c r="Y94" s="33"/>
      <c r="Z94" s="33"/>
    </row>
    <row r="95" spans="1:26" ht="15.75" customHeight="1">
      <c r="A95" s="33"/>
      <c r="B95" s="32"/>
      <c r="C95" s="256"/>
      <c r="D95" s="259"/>
      <c r="E95" s="259"/>
      <c r="F95" s="259"/>
      <c r="G95" s="259"/>
      <c r="H95" s="259"/>
      <c r="I95" s="259"/>
      <c r="J95" s="259"/>
      <c r="K95" s="259"/>
      <c r="L95" s="259"/>
      <c r="M95" s="259"/>
      <c r="N95" s="259"/>
      <c r="O95" s="259"/>
      <c r="P95" s="345">
        <f t="shared" si="19"/>
        <v>0</v>
      </c>
      <c r="Q95" s="34"/>
      <c r="R95" s="33"/>
      <c r="S95" s="33"/>
      <c r="T95" s="33"/>
      <c r="U95" s="33"/>
      <c r="V95" s="33"/>
      <c r="W95" s="33"/>
      <c r="X95" s="33"/>
      <c r="Y95" s="33"/>
      <c r="Z95" s="33"/>
    </row>
    <row r="96" spans="1:26" ht="15.75" customHeight="1">
      <c r="A96" s="33"/>
      <c r="B96" s="32"/>
      <c r="C96" s="269" t="s">
        <v>171</v>
      </c>
      <c r="D96" s="259"/>
      <c r="E96" s="259"/>
      <c r="F96" s="259"/>
      <c r="G96" s="259"/>
      <c r="H96" s="259"/>
      <c r="I96" s="259"/>
      <c r="J96" s="259"/>
      <c r="K96" s="259"/>
      <c r="L96" s="259"/>
      <c r="M96" s="259"/>
      <c r="N96" s="259"/>
      <c r="O96" s="259"/>
      <c r="P96" s="345">
        <f t="shared" si="19"/>
        <v>0</v>
      </c>
      <c r="Q96" s="34"/>
      <c r="R96" s="33"/>
      <c r="S96" s="33"/>
      <c r="T96" s="33"/>
      <c r="U96" s="33"/>
      <c r="V96" s="33"/>
      <c r="W96" s="33"/>
      <c r="X96" s="33"/>
      <c r="Y96" s="33"/>
      <c r="Z96" s="33"/>
    </row>
    <row r="97" spans="1:26" ht="15.75" customHeight="1">
      <c r="A97" s="33"/>
      <c r="B97" s="32"/>
      <c r="C97" s="272" t="str">
        <f>'R1'!B51</f>
        <v>Hiring and dismissal cost</v>
      </c>
      <c r="D97" s="259">
        <f>'F1'!C51</f>
        <v>0</v>
      </c>
      <c r="E97" s="259">
        <f>'F1'!D51</f>
        <v>0</v>
      </c>
      <c r="F97" s="259">
        <f>'F1'!E51</f>
        <v>0</v>
      </c>
      <c r="G97" s="259">
        <f>'F1'!F51</f>
        <v>0</v>
      </c>
      <c r="H97" s="259">
        <f>'F1'!G51</f>
        <v>0</v>
      </c>
      <c r="I97" s="259">
        <f>'F1'!H51</f>
        <v>0</v>
      </c>
      <c r="J97" s="259">
        <f>'F1'!I51</f>
        <v>0</v>
      </c>
      <c r="K97" s="259">
        <f>'F1'!J51</f>
        <v>0</v>
      </c>
      <c r="L97" s="259">
        <f>'F1'!K51</f>
        <v>0</v>
      </c>
      <c r="M97" s="259">
        <f>'F1'!L51</f>
        <v>0</v>
      </c>
      <c r="N97" s="259">
        <f>'F1'!M51</f>
        <v>0</v>
      </c>
      <c r="O97" s="259">
        <f>'F1'!N51</f>
        <v>0</v>
      </c>
      <c r="P97" s="345">
        <f t="shared" si="19"/>
        <v>0</v>
      </c>
      <c r="Q97" s="34"/>
      <c r="R97" s="33"/>
      <c r="S97" s="33"/>
      <c r="T97" s="33"/>
      <c r="U97" s="33"/>
      <c r="V97" s="33"/>
      <c r="W97" s="33"/>
      <c r="X97" s="33"/>
      <c r="Y97" s="33"/>
      <c r="Z97" s="33"/>
    </row>
    <row r="98" spans="1:26" ht="15.75" customHeight="1">
      <c r="A98" s="33"/>
      <c r="B98" s="32"/>
      <c r="C98" s="272" t="str">
        <f>'R1'!B53</f>
        <v>Worker wages</v>
      </c>
      <c r="D98" s="259">
        <f>'F1'!C53</f>
        <v>2475</v>
      </c>
      <c r="E98" s="259">
        <f>'F1'!D53</f>
        <v>2450.25</v>
      </c>
      <c r="F98" s="259">
        <f>'F1'!E53</f>
        <v>2425.7474999999999</v>
      </c>
      <c r="G98" s="259">
        <f>'F1'!F53</f>
        <v>2401.4900249999996</v>
      </c>
      <c r="H98" s="259">
        <f>'F1'!G53</f>
        <v>2377.4751247499998</v>
      </c>
      <c r="I98" s="259">
        <f>'F1'!H53</f>
        <v>2353.7003735024996</v>
      </c>
      <c r="J98" s="259">
        <f>'F1'!I53</f>
        <v>2330.1633697674747</v>
      </c>
      <c r="K98" s="259">
        <f>'F1'!J53</f>
        <v>2306.8617360697999</v>
      </c>
      <c r="L98" s="259">
        <f>'F1'!K53</f>
        <v>2283.7931187091017</v>
      </c>
      <c r="M98" s="259">
        <f>'F1'!L53</f>
        <v>2260.9551875220109</v>
      </c>
      <c r="N98" s="259">
        <f>'F1'!M53</f>
        <v>2238.3456356467905</v>
      </c>
      <c r="O98" s="259">
        <f>'F1'!N53</f>
        <v>2215.9621792903226</v>
      </c>
      <c r="P98" s="345">
        <f t="shared" si="19"/>
        <v>28119.744250257998</v>
      </c>
      <c r="Q98" s="34"/>
      <c r="R98" s="33"/>
      <c r="S98" s="33"/>
      <c r="T98" s="33"/>
      <c r="U98" s="33"/>
      <c r="V98" s="33"/>
      <c r="W98" s="33"/>
      <c r="X98" s="33"/>
      <c r="Y98" s="33"/>
      <c r="Z98" s="33"/>
    </row>
    <row r="99" spans="1:26" ht="15.75" customHeight="1">
      <c r="A99" s="33"/>
      <c r="B99" s="32"/>
      <c r="C99" s="272" t="str">
        <f>'R1'!B54</f>
        <v>Sales and administrative wages</v>
      </c>
      <c r="D99" s="259">
        <f>'F1'!C54</f>
        <v>495</v>
      </c>
      <c r="E99" s="259">
        <f>'F1'!D54</f>
        <v>490.05</v>
      </c>
      <c r="F99" s="259">
        <f>'F1'!E54</f>
        <v>485.14949999999999</v>
      </c>
      <c r="G99" s="259">
        <f>'F1'!F54</f>
        <v>480.29800499999993</v>
      </c>
      <c r="H99" s="259">
        <f>'F1'!G54</f>
        <v>475.49502495000002</v>
      </c>
      <c r="I99" s="259">
        <f>'F1'!H54</f>
        <v>470.74007470049992</v>
      </c>
      <c r="J99" s="259">
        <f>'F1'!I54</f>
        <v>466.03267395349496</v>
      </c>
      <c r="K99" s="259">
        <f>'F1'!J54</f>
        <v>461.37234721395998</v>
      </c>
      <c r="L99" s="259">
        <f>'F1'!K54</f>
        <v>456.75862374182037</v>
      </c>
      <c r="M99" s="259">
        <f>'F1'!L54</f>
        <v>452.19103750440217</v>
      </c>
      <c r="N99" s="259">
        <f>'F1'!M54</f>
        <v>447.66912712935812</v>
      </c>
      <c r="O99" s="259">
        <f>'F1'!N54</f>
        <v>443.19243585806453</v>
      </c>
      <c r="P99" s="345">
        <f t="shared" si="19"/>
        <v>5623.9488500516009</v>
      </c>
      <c r="Q99" s="34"/>
      <c r="R99" s="33"/>
      <c r="S99" s="33"/>
      <c r="T99" s="33"/>
      <c r="U99" s="33"/>
      <c r="V99" s="33"/>
      <c r="W99" s="33"/>
      <c r="X99" s="33"/>
      <c r="Y99" s="33"/>
      <c r="Z99" s="33"/>
    </row>
    <row r="100" spans="1:26" ht="15.75" customHeight="1">
      <c r="A100" s="33"/>
      <c r="B100" s="32"/>
      <c r="C100" s="256"/>
      <c r="D100" s="259"/>
      <c r="E100" s="259"/>
      <c r="F100" s="259"/>
      <c r="G100" s="259"/>
      <c r="H100" s="259"/>
      <c r="I100" s="259"/>
      <c r="J100" s="259"/>
      <c r="K100" s="259"/>
      <c r="L100" s="259"/>
      <c r="M100" s="259"/>
      <c r="N100" s="259"/>
      <c r="O100" s="259"/>
      <c r="P100" s="345">
        <f t="shared" si="19"/>
        <v>0</v>
      </c>
      <c r="Q100" s="34"/>
      <c r="R100" s="33"/>
      <c r="S100" s="33"/>
      <c r="T100" s="33"/>
      <c r="U100" s="33"/>
      <c r="V100" s="33"/>
      <c r="W100" s="33"/>
      <c r="X100" s="33"/>
      <c r="Y100" s="33"/>
      <c r="Z100" s="33"/>
    </row>
    <row r="101" spans="1:26" ht="15.75" customHeight="1">
      <c r="A101" s="33"/>
      <c r="B101" s="32"/>
      <c r="C101" s="269" t="s">
        <v>175</v>
      </c>
      <c r="D101" s="259"/>
      <c r="E101" s="259"/>
      <c r="F101" s="259"/>
      <c r="G101" s="259"/>
      <c r="H101" s="259"/>
      <c r="I101" s="259"/>
      <c r="J101" s="259"/>
      <c r="K101" s="259"/>
      <c r="L101" s="259"/>
      <c r="M101" s="259"/>
      <c r="N101" s="259"/>
      <c r="O101" s="259"/>
      <c r="P101" s="345">
        <f t="shared" si="19"/>
        <v>0</v>
      </c>
      <c r="Q101" s="34"/>
      <c r="R101" s="33"/>
      <c r="S101" s="33"/>
      <c r="T101" s="33"/>
      <c r="U101" s="33"/>
      <c r="V101" s="33"/>
      <c r="W101" s="33"/>
      <c r="X101" s="33"/>
      <c r="Y101" s="33"/>
      <c r="Z101" s="33"/>
    </row>
    <row r="102" spans="1:26" ht="15.75" customHeight="1">
      <c r="A102" s="33"/>
      <c r="B102" s="32"/>
      <c r="C102" s="256" t="str">
        <f>'R1'!B36</f>
        <v>Training expense $</v>
      </c>
      <c r="D102" s="259">
        <f>'F1'!C36</f>
        <v>0</v>
      </c>
      <c r="E102" s="259">
        <f>'F1'!D36</f>
        <v>0</v>
      </c>
      <c r="F102" s="259">
        <f>'F1'!E36</f>
        <v>0</v>
      </c>
      <c r="G102" s="259">
        <f>'F1'!F36</f>
        <v>0</v>
      </c>
      <c r="H102" s="259">
        <f>'F1'!G36</f>
        <v>0</v>
      </c>
      <c r="I102" s="259">
        <f>'F1'!H36</f>
        <v>0</v>
      </c>
      <c r="J102" s="259">
        <f>'F1'!I36</f>
        <v>0</v>
      </c>
      <c r="K102" s="259">
        <f>'F1'!J36</f>
        <v>0</v>
      </c>
      <c r="L102" s="259">
        <f>'F1'!K36</f>
        <v>0</v>
      </c>
      <c r="M102" s="259">
        <f>'F1'!L36</f>
        <v>0</v>
      </c>
      <c r="N102" s="259">
        <f>'F1'!M36</f>
        <v>0</v>
      </c>
      <c r="O102" s="259">
        <f>'F1'!N36</f>
        <v>0</v>
      </c>
      <c r="P102" s="345">
        <f t="shared" si="19"/>
        <v>0</v>
      </c>
      <c r="Q102" s="34"/>
      <c r="R102" s="33"/>
      <c r="S102" s="33"/>
      <c r="T102" s="33"/>
      <c r="U102" s="33"/>
      <c r="V102" s="33"/>
      <c r="W102" s="33"/>
      <c r="X102" s="33"/>
      <c r="Y102" s="33"/>
      <c r="Z102" s="33"/>
    </row>
    <row r="103" spans="1:26" ht="15.75" customHeight="1">
      <c r="A103" s="33"/>
      <c r="B103" s="32"/>
      <c r="C103" s="256" t="str">
        <f>'R1'!B158</f>
        <v>Max. productivity in hourly production per worker</v>
      </c>
      <c r="D103" s="259">
        <f>'F1'!C158</f>
        <v>9.9</v>
      </c>
      <c r="E103" s="259">
        <f>'F1'!D158</f>
        <v>9.8010000000000002</v>
      </c>
      <c r="F103" s="259">
        <f>'F1'!E158</f>
        <v>9.7029899999999998</v>
      </c>
      <c r="G103" s="259">
        <f>'F1'!F158</f>
        <v>9.605960099999999</v>
      </c>
      <c r="H103" s="259">
        <f>'F1'!G158</f>
        <v>9.5099004989999987</v>
      </c>
      <c r="I103" s="259">
        <f>'F1'!H158</f>
        <v>9.414801494009998</v>
      </c>
      <c r="J103" s="259">
        <f>'F1'!I158</f>
        <v>9.3206534790698985</v>
      </c>
      <c r="K103" s="259">
        <f>'F1'!J158</f>
        <v>9.2274469442791993</v>
      </c>
      <c r="L103" s="259">
        <f>'F1'!K158</f>
        <v>9.1351724748364074</v>
      </c>
      <c r="M103" s="259">
        <f>'F1'!L158</f>
        <v>9.0438207500880434</v>
      </c>
      <c r="N103" s="259">
        <f>'F1'!M158</f>
        <v>8.9533825425871623</v>
      </c>
      <c r="O103" s="259">
        <f>'F1'!N158</f>
        <v>8.8638487171612912</v>
      </c>
      <c r="P103" s="345">
        <f t="shared" ref="P103:P104" si="20">AVERAGE(D103:O103)</f>
        <v>9.3732480834193321</v>
      </c>
      <c r="Q103" s="34"/>
      <c r="R103" s="33"/>
      <c r="S103" s="33"/>
      <c r="T103" s="33"/>
      <c r="U103" s="33"/>
      <c r="V103" s="33"/>
      <c r="W103" s="33"/>
      <c r="X103" s="33"/>
      <c r="Y103" s="33"/>
      <c r="Z103" s="33"/>
    </row>
    <row r="104" spans="1:26" ht="15.75" customHeight="1">
      <c r="A104" s="33"/>
      <c r="B104" s="32"/>
      <c r="C104" s="269" t="str">
        <f>'R1'!B161</f>
        <v>Capacity utilization %</v>
      </c>
      <c r="D104" s="315">
        <f>MIN(100,'F1'!C161)</f>
        <v>29.335915683682</v>
      </c>
      <c r="E104" s="315">
        <f>MIN(100,'F1'!D161)</f>
        <v>6.568082474878886</v>
      </c>
      <c r="F104" s="315">
        <f>MIN(100,'F1'!E161)</f>
        <v>29.523445708899008</v>
      </c>
      <c r="G104" s="315">
        <f>MIN(100,'F1'!F161)</f>
        <v>29.45554992823492</v>
      </c>
      <c r="H104" s="315">
        <f>MIN(100,'F1'!G161)</f>
        <v>12.818867638488667</v>
      </c>
      <c r="I104" s="315">
        <f>MIN(100,'F1'!H161)</f>
        <v>30.138807123215095</v>
      </c>
      <c r="J104" s="315">
        <f>MIN(100,'F1'!I161)</f>
        <v>28.382459512008985</v>
      </c>
      <c r="K104" s="315">
        <f>MIN(100,'F1'!J161)</f>
        <v>20.212859922874198</v>
      </c>
      <c r="L104" s="315">
        <f>MIN(100,'F1'!K161)</f>
        <v>18.956484087013802</v>
      </c>
      <c r="M104" s="315">
        <f>MIN(100,'F1'!L161)</f>
        <v>31.255738934537035</v>
      </c>
      <c r="N104" s="315">
        <f>MIN(100,'F1'!M161)</f>
        <v>47.573629931468325</v>
      </c>
      <c r="O104" s="315">
        <f>MIN(100,'F1'!N161)</f>
        <v>54.280648590011985</v>
      </c>
      <c r="P104" s="345">
        <f t="shared" si="20"/>
        <v>28.208540794609405</v>
      </c>
      <c r="Q104" s="34"/>
      <c r="R104" s="33"/>
      <c r="S104" s="33"/>
      <c r="T104" s="33"/>
      <c r="U104" s="33"/>
      <c r="V104" s="33"/>
      <c r="W104" s="33"/>
      <c r="X104" s="33"/>
      <c r="Y104" s="33"/>
      <c r="Z104" s="33"/>
    </row>
    <row r="105" spans="1:26" ht="15.75" customHeight="1">
      <c r="A105" s="33"/>
      <c r="B105" s="32"/>
      <c r="C105" s="249"/>
      <c r="D105" s="259"/>
      <c r="E105" s="259"/>
      <c r="F105" s="259"/>
      <c r="G105" s="259"/>
      <c r="H105" s="259"/>
      <c r="I105" s="259"/>
      <c r="J105" s="259"/>
      <c r="K105" s="259"/>
      <c r="L105" s="259"/>
      <c r="M105" s="259"/>
      <c r="N105" s="259"/>
      <c r="O105" s="259"/>
      <c r="P105" s="344"/>
      <c r="Q105" s="34"/>
      <c r="R105" s="33"/>
      <c r="S105" s="33"/>
      <c r="T105" s="33"/>
      <c r="U105" s="33"/>
      <c r="V105" s="33"/>
      <c r="W105" s="33"/>
      <c r="X105" s="33"/>
      <c r="Y105" s="33"/>
      <c r="Z105" s="33"/>
    </row>
    <row r="106" spans="1:26" ht="15.75" customHeight="1">
      <c r="A106" s="33"/>
      <c r="B106" s="32"/>
      <c r="C106" s="425" t="s">
        <v>176</v>
      </c>
      <c r="D106" s="311">
        <f>'F1'!C97</f>
        <v>4261.25</v>
      </c>
      <c r="E106" s="311">
        <f>'F1'!D97</f>
        <v>5027.4375</v>
      </c>
      <c r="F106" s="311">
        <f>'F1'!E97</f>
        <v>4993.5631250000006</v>
      </c>
      <c r="G106" s="311">
        <f>'F1'!F97</f>
        <v>4959.6274937500002</v>
      </c>
      <c r="H106" s="311">
        <f>'F1'!G97</f>
        <v>4925.6312188125012</v>
      </c>
      <c r="I106" s="311">
        <f>'F1'!H97</f>
        <v>4891.5749066243752</v>
      </c>
      <c r="J106" s="311">
        <f>'F1'!I97</f>
        <v>1477.4591575581323</v>
      </c>
      <c r="K106" s="311">
        <f>'F1'!J97</f>
        <v>1243.2845659825507</v>
      </c>
      <c r="L106" s="311">
        <f>'F1'!K97</f>
        <v>1209.0517203227246</v>
      </c>
      <c r="M106" s="311">
        <f>'F1'!L97</f>
        <v>1174.7612031194981</v>
      </c>
      <c r="N106" s="311">
        <f>'F1'!M97</f>
        <v>1140.4135910883015</v>
      </c>
      <c r="O106" s="311">
        <f>'F1'!N97</f>
        <v>1106.00945517742</v>
      </c>
      <c r="P106" s="345">
        <f t="shared" ref="P106" si="21">AVERAGE(D106:O106)</f>
        <v>3034.1719947862912</v>
      </c>
      <c r="Q106" s="34"/>
      <c r="R106" s="33"/>
      <c r="S106" s="33"/>
      <c r="T106" s="33"/>
      <c r="U106" s="33"/>
      <c r="V106" s="33"/>
      <c r="W106" s="33"/>
      <c r="X106" s="33"/>
      <c r="Y106" s="33"/>
      <c r="Z106" s="33"/>
    </row>
    <row r="107" spans="1:26" ht="18.75" customHeight="1">
      <c r="A107" s="33"/>
      <c r="B107" s="32"/>
      <c r="C107" s="267"/>
      <c r="D107" s="311"/>
      <c r="E107" s="311"/>
      <c r="F107" s="311"/>
      <c r="G107" s="311"/>
      <c r="H107" s="311"/>
      <c r="I107" s="311"/>
      <c r="J107" s="311"/>
      <c r="K107" s="311"/>
      <c r="L107" s="311"/>
      <c r="M107" s="311"/>
      <c r="N107" s="311"/>
      <c r="O107" s="311"/>
      <c r="P107" s="344"/>
      <c r="Q107" s="34"/>
      <c r="R107" s="33"/>
      <c r="S107" s="33"/>
      <c r="T107" s="33"/>
      <c r="U107" s="33"/>
      <c r="V107" s="33"/>
      <c r="W107" s="33"/>
      <c r="X107" s="33"/>
      <c r="Y107" s="33"/>
      <c r="Z107" s="33"/>
    </row>
    <row r="108" spans="1:26" ht="20.25" customHeight="1">
      <c r="A108" s="33"/>
      <c r="B108" s="32"/>
      <c r="C108" s="267" t="s">
        <v>177</v>
      </c>
      <c r="D108" s="311" t="s">
        <v>90</v>
      </c>
      <c r="E108" s="311" t="s">
        <v>91</v>
      </c>
      <c r="F108" s="311" t="s">
        <v>92</v>
      </c>
      <c r="G108" s="311" t="s">
        <v>93</v>
      </c>
      <c r="H108" s="311" t="s">
        <v>94</v>
      </c>
      <c r="I108" s="311" t="s">
        <v>95</v>
      </c>
      <c r="J108" s="311" t="s">
        <v>96</v>
      </c>
      <c r="K108" s="311" t="s">
        <v>97</v>
      </c>
      <c r="L108" s="311" t="s">
        <v>98</v>
      </c>
      <c r="M108" s="311" t="s">
        <v>99</v>
      </c>
      <c r="N108" s="311" t="s">
        <v>100</v>
      </c>
      <c r="O108" s="311" t="s">
        <v>101</v>
      </c>
      <c r="P108" s="333" t="s">
        <v>373</v>
      </c>
      <c r="Q108" s="34"/>
      <c r="R108" s="33"/>
      <c r="S108" s="33"/>
      <c r="T108" s="33"/>
      <c r="U108" s="33"/>
      <c r="V108" s="33"/>
      <c r="W108" s="33"/>
      <c r="X108" s="33"/>
      <c r="Y108" s="33"/>
      <c r="Z108" s="33"/>
    </row>
    <row r="109" spans="1:26" ht="15.75" customHeight="1">
      <c r="A109" s="33"/>
      <c r="B109" s="32"/>
      <c r="C109" s="269" t="s">
        <v>178</v>
      </c>
      <c r="D109" s="311"/>
      <c r="E109" s="311"/>
      <c r="F109" s="311"/>
      <c r="G109" s="311"/>
      <c r="H109" s="311"/>
      <c r="I109" s="311"/>
      <c r="J109" s="311"/>
      <c r="K109" s="311"/>
      <c r="L109" s="311"/>
      <c r="M109" s="311"/>
      <c r="N109" s="311"/>
      <c r="O109" s="311"/>
      <c r="P109" s="342"/>
      <c r="Q109" s="34"/>
      <c r="R109" s="33"/>
      <c r="S109" s="33"/>
      <c r="T109" s="33"/>
      <c r="U109" s="33"/>
      <c r="V109" s="33"/>
      <c r="W109" s="33"/>
      <c r="X109" s="33"/>
      <c r="Y109" s="33"/>
      <c r="Z109" s="33"/>
    </row>
    <row r="110" spans="1:26" ht="15.75" customHeight="1">
      <c r="A110" s="33"/>
      <c r="B110" s="32"/>
      <c r="C110" s="256" t="str">
        <f>'R1'!B106</f>
        <v>Carbon footprint metric tons of CO2</v>
      </c>
      <c r="D110" s="311">
        <f>'F1'!C106</f>
        <v>50</v>
      </c>
      <c r="E110" s="311">
        <f>'F1'!D106</f>
        <v>50</v>
      </c>
      <c r="F110" s="311">
        <f>'F1'!E106</f>
        <v>50</v>
      </c>
      <c r="G110" s="311">
        <f>'F1'!F106</f>
        <v>50</v>
      </c>
      <c r="H110" s="311">
        <f>'F1'!G106</f>
        <v>50</v>
      </c>
      <c r="I110" s="311">
        <f>'F1'!H106</f>
        <v>50</v>
      </c>
      <c r="J110" s="311">
        <f>'F1'!I106</f>
        <v>40</v>
      </c>
      <c r="K110" s="311">
        <f>'F1'!J106</f>
        <v>40</v>
      </c>
      <c r="L110" s="311">
        <f>'F1'!K106</f>
        <v>40</v>
      </c>
      <c r="M110" s="311">
        <f>'F1'!L106</f>
        <v>40</v>
      </c>
      <c r="N110" s="311">
        <f>'F1'!M106</f>
        <v>40</v>
      </c>
      <c r="O110" s="311">
        <f>'F1'!N106</f>
        <v>40</v>
      </c>
      <c r="P110" s="345">
        <f>SUM(D110:O110)</f>
        <v>540</v>
      </c>
      <c r="Q110" s="34"/>
      <c r="R110" s="33"/>
      <c r="S110" s="33"/>
      <c r="T110" s="33"/>
      <c r="U110" s="33"/>
      <c r="V110" s="33"/>
      <c r="W110" s="33"/>
      <c r="X110" s="33"/>
      <c r="Y110" s="33"/>
      <c r="Z110" s="33"/>
    </row>
    <row r="111" spans="1:26" ht="15.75" customHeight="1">
      <c r="A111" s="33"/>
      <c r="B111" s="32"/>
      <c r="C111" s="256" t="str">
        <f>'R1'!B108</f>
        <v>Average physical inventory</v>
      </c>
      <c r="D111" s="311">
        <f>'F1'!C108</f>
        <v>10000</v>
      </c>
      <c r="E111" s="311">
        <f>'F1'!D108</f>
        <v>8000</v>
      </c>
      <c r="F111" s="311">
        <f>'F1'!E108</f>
        <v>6000</v>
      </c>
      <c r="G111" s="311">
        <f>'F1'!F108</f>
        <v>6000</v>
      </c>
      <c r="H111" s="311">
        <f>'F1'!G108</f>
        <v>6000</v>
      </c>
      <c r="I111" s="311">
        <f>'F1'!H108</f>
        <v>6000</v>
      </c>
      <c r="J111" s="311">
        <f>'F1'!I108</f>
        <v>6000</v>
      </c>
      <c r="K111" s="311">
        <f>'F1'!J108</f>
        <v>6500</v>
      </c>
      <c r="L111" s="311">
        <f>'F1'!K108</f>
        <v>7000</v>
      </c>
      <c r="M111" s="311">
        <f>'F1'!L108</f>
        <v>7000</v>
      </c>
      <c r="N111" s="311">
        <f>'F1'!M108</f>
        <v>7000</v>
      </c>
      <c r="O111" s="311">
        <f>'F1'!N108</f>
        <v>7000</v>
      </c>
      <c r="P111" s="345">
        <f t="shared" ref="P111:P112" si="22">AVERAGE(D111:O111)</f>
        <v>6875</v>
      </c>
      <c r="Q111" s="34"/>
      <c r="R111" s="33"/>
      <c r="S111" s="33"/>
      <c r="T111" s="33"/>
      <c r="U111" s="33"/>
      <c r="V111" s="33"/>
      <c r="W111" s="33"/>
      <c r="X111" s="33"/>
      <c r="Y111" s="33"/>
      <c r="Z111" s="33"/>
    </row>
    <row r="112" spans="1:26" ht="15.75" customHeight="1">
      <c r="A112" s="33"/>
      <c r="B112" s="32"/>
      <c r="C112" s="269" t="str">
        <f>'R1'!B153</f>
        <v>Environmental index</v>
      </c>
      <c r="D112" s="259">
        <f>'F1'!C153</f>
        <v>101.2</v>
      </c>
      <c r="E112" s="259">
        <f>'F1'!D153</f>
        <v>101.2</v>
      </c>
      <c r="F112" s="259">
        <f>'F1'!E153</f>
        <v>101.2</v>
      </c>
      <c r="G112" s="259">
        <f>'F1'!F153</f>
        <v>101.2</v>
      </c>
      <c r="H112" s="259">
        <f>'F1'!G153</f>
        <v>101.2</v>
      </c>
      <c r="I112" s="259">
        <f>'F1'!H153</f>
        <v>101.2</v>
      </c>
      <c r="J112" s="259">
        <f>'F1'!I153</f>
        <v>101.5</v>
      </c>
      <c r="K112" s="259">
        <f>'F1'!J153</f>
        <v>101.5</v>
      </c>
      <c r="L112" s="259">
        <f>'F1'!K153</f>
        <v>101.5</v>
      </c>
      <c r="M112" s="259">
        <f>'F1'!L153</f>
        <v>101.5</v>
      </c>
      <c r="N112" s="259">
        <f>'F1'!M153</f>
        <v>101.5</v>
      </c>
      <c r="O112" s="259">
        <f>'F1'!N153</f>
        <v>101.5</v>
      </c>
      <c r="P112" s="345">
        <f t="shared" si="22"/>
        <v>101.35000000000001</v>
      </c>
      <c r="Q112" s="34"/>
      <c r="R112" s="33"/>
      <c r="S112" s="33"/>
      <c r="T112" s="33"/>
      <c r="U112" s="33"/>
      <c r="V112" s="33"/>
      <c r="W112" s="33"/>
      <c r="X112" s="33"/>
      <c r="Y112" s="33"/>
      <c r="Z112" s="33"/>
    </row>
    <row r="113" spans="1:26" ht="15.75" customHeight="1">
      <c r="A113" s="33"/>
      <c r="B113" s="32"/>
      <c r="C113" s="267"/>
      <c r="D113" s="259"/>
      <c r="E113" s="259"/>
      <c r="F113" s="259"/>
      <c r="G113" s="259"/>
      <c r="H113" s="259"/>
      <c r="I113" s="259"/>
      <c r="J113" s="259"/>
      <c r="K113" s="259"/>
      <c r="L113" s="259"/>
      <c r="M113" s="259"/>
      <c r="N113" s="259"/>
      <c r="O113" s="259"/>
      <c r="P113" s="344"/>
      <c r="Q113" s="34"/>
      <c r="R113" s="33"/>
      <c r="S113" s="33"/>
      <c r="T113" s="33"/>
      <c r="U113" s="33"/>
      <c r="V113" s="33"/>
      <c r="W113" s="33"/>
      <c r="X113" s="33"/>
      <c r="Y113" s="33"/>
      <c r="Z113" s="33"/>
    </row>
    <row r="114" spans="1:26" ht="15.75" customHeight="1">
      <c r="A114" s="33"/>
      <c r="B114" s="32"/>
      <c r="C114" s="422" t="s">
        <v>182</v>
      </c>
      <c r="D114" s="259" t="s">
        <v>90</v>
      </c>
      <c r="E114" s="259" t="s">
        <v>91</v>
      </c>
      <c r="F114" s="259" t="s">
        <v>92</v>
      </c>
      <c r="G114" s="259" t="s">
        <v>93</v>
      </c>
      <c r="H114" s="259" t="s">
        <v>94</v>
      </c>
      <c r="I114" s="259" t="s">
        <v>95</v>
      </c>
      <c r="J114" s="259" t="s">
        <v>96</v>
      </c>
      <c r="K114" s="259" t="s">
        <v>97</v>
      </c>
      <c r="L114" s="259" t="s">
        <v>98</v>
      </c>
      <c r="M114" s="259" t="s">
        <v>99</v>
      </c>
      <c r="N114" s="259" t="s">
        <v>100</v>
      </c>
      <c r="O114" s="259" t="s">
        <v>101</v>
      </c>
      <c r="P114" s="333" t="s">
        <v>373</v>
      </c>
      <c r="Q114" s="34"/>
      <c r="R114" s="33"/>
      <c r="S114" s="33"/>
      <c r="T114" s="33"/>
      <c r="U114" s="33"/>
      <c r="V114" s="33"/>
      <c r="W114" s="33"/>
      <c r="X114" s="33"/>
      <c r="Y114" s="33"/>
      <c r="Z114" s="33"/>
    </row>
    <row r="115" spans="1:26" ht="15.75" customHeight="1">
      <c r="A115" s="33"/>
      <c r="B115" s="32"/>
      <c r="C115" s="426" t="str">
        <f>'W1'!B59</f>
        <v>Backordering costs and shortage penalties</v>
      </c>
      <c r="D115" s="311">
        <f>'F1'!C59</f>
        <v>0</v>
      </c>
      <c r="E115" s="311">
        <f>'F1'!D59</f>
        <v>0</v>
      </c>
      <c r="F115" s="311">
        <f>'F1'!E59</f>
        <v>0</v>
      </c>
      <c r="G115" s="311">
        <f>'F1'!F59</f>
        <v>0</v>
      </c>
      <c r="H115" s="311">
        <f>'F1'!G59</f>
        <v>0</v>
      </c>
      <c r="I115" s="311">
        <f>'F1'!H59</f>
        <v>0</v>
      </c>
      <c r="J115" s="311">
        <f>'F1'!I59</f>
        <v>0</v>
      </c>
      <c r="K115" s="311">
        <f>'F1'!J59</f>
        <v>0</v>
      </c>
      <c r="L115" s="311">
        <f>'F1'!K59</f>
        <v>0</v>
      </c>
      <c r="M115" s="311">
        <f>'F1'!L59</f>
        <v>0</v>
      </c>
      <c r="N115" s="311">
        <f>'F1'!M59</f>
        <v>0</v>
      </c>
      <c r="O115" s="311">
        <f>'F1'!N59</f>
        <v>0</v>
      </c>
      <c r="P115" s="345">
        <f t="shared" ref="P115:P117" si="23">SUM(D115:O115)</f>
        <v>0</v>
      </c>
      <c r="Q115" s="34"/>
      <c r="R115" s="33"/>
      <c r="S115" s="33"/>
      <c r="T115" s="33"/>
      <c r="U115" s="33"/>
      <c r="V115" s="33"/>
      <c r="W115" s="33"/>
      <c r="X115" s="33"/>
      <c r="Y115" s="33"/>
      <c r="Z115" s="33"/>
    </row>
    <row r="116" spans="1:26" ht="15.75" customHeight="1">
      <c r="A116" s="33"/>
      <c r="B116" s="32"/>
      <c r="C116" s="256" t="s">
        <v>184</v>
      </c>
      <c r="D116" s="311">
        <f>'F1'!C60</f>
        <v>12000</v>
      </c>
      <c r="E116" s="311">
        <f>'F1'!D60</f>
        <v>8000</v>
      </c>
      <c r="F116" s="311">
        <f>'F1'!E60</f>
        <v>8000</v>
      </c>
      <c r="G116" s="311">
        <f>'F1'!F60</f>
        <v>8000</v>
      </c>
      <c r="H116" s="311">
        <f>'F1'!G60</f>
        <v>8000</v>
      </c>
      <c r="I116" s="311">
        <f>'F1'!H60</f>
        <v>8000</v>
      </c>
      <c r="J116" s="311">
        <f>'F1'!I60</f>
        <v>8000</v>
      </c>
      <c r="K116" s="311">
        <f>'F1'!J60</f>
        <v>9000</v>
      </c>
      <c r="L116" s="311">
        <f>'F1'!K60</f>
        <v>9000</v>
      </c>
      <c r="M116" s="311">
        <f>'F1'!L60</f>
        <v>9000</v>
      </c>
      <c r="N116" s="311">
        <f>'F1'!M60</f>
        <v>9000</v>
      </c>
      <c r="O116" s="311">
        <f>'F1'!N60</f>
        <v>9000</v>
      </c>
      <c r="P116" s="345">
        <f t="shared" si="23"/>
        <v>105000</v>
      </c>
      <c r="Q116" s="34"/>
      <c r="R116" s="33"/>
      <c r="S116" s="33"/>
      <c r="T116" s="33"/>
      <c r="U116" s="33"/>
      <c r="V116" s="33"/>
      <c r="W116" s="33"/>
      <c r="X116" s="33"/>
      <c r="Y116" s="33"/>
      <c r="Z116" s="33"/>
    </row>
    <row r="117" spans="1:26" ht="15.75" customHeight="1">
      <c r="A117" s="33"/>
      <c r="B117" s="32"/>
      <c r="C117" s="256" t="str">
        <f>'R1'!B77</f>
        <v>Freight cost (fixed plus variable)</v>
      </c>
      <c r="D117" s="311">
        <f>'F1'!C77</f>
        <v>14000</v>
      </c>
      <c r="E117" s="311">
        <f>'F1'!D77</f>
        <v>14000</v>
      </c>
      <c r="F117" s="311">
        <f>'F1'!E77</f>
        <v>14000</v>
      </c>
      <c r="G117" s="311">
        <f>'F1'!F77</f>
        <v>14000</v>
      </c>
      <c r="H117" s="311">
        <f>'F1'!G77</f>
        <v>14000</v>
      </c>
      <c r="I117" s="311">
        <f>'F1'!H77</f>
        <v>14000</v>
      </c>
      <c r="J117" s="311">
        <f>'F1'!I77</f>
        <v>13000</v>
      </c>
      <c r="K117" s="311">
        <f>'F1'!J77</f>
        <v>13000</v>
      </c>
      <c r="L117" s="311">
        <f>'F1'!K77</f>
        <v>13000</v>
      </c>
      <c r="M117" s="311">
        <f>'F1'!L77</f>
        <v>13000</v>
      </c>
      <c r="N117" s="311">
        <f>'F1'!M77</f>
        <v>13000</v>
      </c>
      <c r="O117" s="311">
        <f>'F1'!N77</f>
        <v>13000</v>
      </c>
      <c r="P117" s="345">
        <f t="shared" si="23"/>
        <v>162000</v>
      </c>
      <c r="Q117" s="34"/>
      <c r="R117" s="33"/>
      <c r="S117" s="33"/>
      <c r="T117" s="33"/>
      <c r="U117" s="33"/>
      <c r="V117" s="33"/>
      <c r="W117" s="33"/>
      <c r="X117" s="33"/>
      <c r="Y117" s="33"/>
      <c r="Z117" s="33"/>
    </row>
    <row r="118" spans="1:26" ht="15.75" customHeight="1">
      <c r="A118" s="33"/>
      <c r="B118" s="32"/>
      <c r="C118" s="427" t="str">
        <f>'R1'!B114</f>
        <v>Inventory turnover</v>
      </c>
      <c r="D118" s="259">
        <f>'F1'!C114</f>
        <v>0.5</v>
      </c>
      <c r="E118" s="259">
        <f>'F1'!D114</f>
        <v>1</v>
      </c>
      <c r="F118" s="259">
        <f>'F1'!E114</f>
        <v>2</v>
      </c>
      <c r="G118" s="259">
        <f>'F1'!F114</f>
        <v>2</v>
      </c>
      <c r="H118" s="259">
        <f>'F1'!G114</f>
        <v>2</v>
      </c>
      <c r="I118" s="259">
        <f>'F1'!H114</f>
        <v>2</v>
      </c>
      <c r="J118" s="259">
        <f>'F1'!I114</f>
        <v>1.2</v>
      </c>
      <c r="K118" s="259">
        <f>'F1'!J114</f>
        <v>0.8571428571428571</v>
      </c>
      <c r="L118" s="259">
        <f>'F1'!K114</f>
        <v>0.75</v>
      </c>
      <c r="M118" s="259">
        <f>'F1'!L114</f>
        <v>0.75</v>
      </c>
      <c r="N118" s="259">
        <f>'F1'!M114</f>
        <v>0.75</v>
      </c>
      <c r="O118" s="259">
        <f>'F1'!N114</f>
        <v>0.75</v>
      </c>
      <c r="P118" s="340">
        <f>'F1'!O114</f>
        <v>12.923076923076923</v>
      </c>
      <c r="Q118" s="34"/>
      <c r="R118" s="33"/>
      <c r="S118" s="33"/>
      <c r="T118" s="33"/>
      <c r="U118" s="33"/>
      <c r="V118" s="33"/>
      <c r="W118" s="33"/>
      <c r="X118" s="33"/>
      <c r="Y118" s="33"/>
      <c r="Z118" s="33"/>
    </row>
    <row r="119" spans="1:26" ht="21" customHeight="1">
      <c r="A119" s="33"/>
      <c r="B119" s="32"/>
      <c r="C119" s="422" t="str">
        <f>'R1'!B172</f>
        <v>Inventory service level % (Fill Rate)</v>
      </c>
      <c r="D119" s="311">
        <f>MAX(0,MIN(100,'F1'!C172))</f>
        <v>100</v>
      </c>
      <c r="E119" s="311">
        <f>MAX(0,MIN(100,'F1'!D172))</f>
        <v>100</v>
      </c>
      <c r="F119" s="311">
        <f>MAX(0,MIN(100,'F1'!E172))</f>
        <v>100</v>
      </c>
      <c r="G119" s="311">
        <f>MAX(0,MIN(100,'F1'!F172))</f>
        <v>100</v>
      </c>
      <c r="H119" s="311">
        <f>MAX(0,MIN(100,'F1'!G172))</f>
        <v>100</v>
      </c>
      <c r="I119" s="311">
        <f>MAX(0,MIN(100,'F1'!H172))</f>
        <v>100</v>
      </c>
      <c r="J119" s="311">
        <f>MAX(0,MIN(100,'F1'!I172))</f>
        <v>100</v>
      </c>
      <c r="K119" s="311">
        <f>MAX(0,MIN(100,'F1'!J172))</f>
        <v>100</v>
      </c>
      <c r="L119" s="311">
        <f>MAX(0,MIN(100,'F1'!K172))</f>
        <v>100</v>
      </c>
      <c r="M119" s="311">
        <f>MAX(0,MIN(100,'F1'!L172))</f>
        <v>100</v>
      </c>
      <c r="N119" s="311">
        <f>MAX(0,MIN(100,'F1'!M172))</f>
        <v>100</v>
      </c>
      <c r="O119" s="311">
        <f>MAX(0,MIN(100,'F1'!N172))</f>
        <v>100</v>
      </c>
      <c r="P119" s="345">
        <f>AVERAGE(D119:O119)</f>
        <v>100</v>
      </c>
      <c r="Q119" s="34"/>
      <c r="R119" s="33"/>
      <c r="S119" s="33"/>
      <c r="T119" s="33"/>
      <c r="U119" s="33"/>
      <c r="V119" s="33"/>
      <c r="W119" s="33"/>
      <c r="X119" s="33"/>
      <c r="Y119" s="33"/>
      <c r="Z119" s="33"/>
    </row>
    <row r="120" spans="1:26" ht="15.75" customHeight="1" thickBot="1">
      <c r="A120" s="33"/>
      <c r="B120" s="40"/>
      <c r="C120" s="264"/>
      <c r="D120" s="41"/>
      <c r="E120" s="41"/>
      <c r="F120" s="41"/>
      <c r="G120" s="41"/>
      <c r="H120" s="41"/>
      <c r="I120" s="41"/>
      <c r="J120" s="41"/>
      <c r="K120" s="41"/>
      <c r="L120" s="41"/>
      <c r="M120" s="41"/>
      <c r="N120" s="41"/>
      <c r="O120" s="41"/>
      <c r="P120" s="285"/>
      <c r="Q120" s="42"/>
      <c r="R120" s="33"/>
      <c r="S120" s="33"/>
      <c r="T120" s="33"/>
      <c r="U120" s="33"/>
      <c r="V120" s="33"/>
      <c r="W120" s="33"/>
      <c r="X120" s="33"/>
      <c r="Y120" s="33"/>
      <c r="Z120" s="33"/>
    </row>
    <row r="121" spans="1:26" ht="15.75" customHeight="1">
      <c r="A121" s="33"/>
      <c r="B121" s="738" t="s">
        <v>369</v>
      </c>
      <c r="C121" s="738"/>
      <c r="D121" s="33"/>
      <c r="E121" s="33"/>
      <c r="F121" s="33"/>
      <c r="G121" s="33"/>
      <c r="H121" s="33"/>
      <c r="I121" s="33"/>
      <c r="J121" s="33"/>
      <c r="K121" s="33"/>
      <c r="L121" s="33"/>
      <c r="M121" s="33"/>
      <c r="N121" s="33"/>
      <c r="O121" s="33"/>
      <c r="P121" s="279"/>
      <c r="Q121" s="33"/>
      <c r="R121" s="33"/>
      <c r="S121" s="33"/>
      <c r="T121" s="33"/>
      <c r="U121" s="33"/>
      <c r="V121" s="33"/>
      <c r="W121" s="33"/>
      <c r="X121" s="33"/>
      <c r="Y121" s="33"/>
      <c r="Z121" s="33"/>
    </row>
    <row r="122" spans="1:26" ht="53.25" customHeight="1">
      <c r="A122" s="33"/>
      <c r="B122" s="33"/>
      <c r="C122" s="331" t="s">
        <v>349</v>
      </c>
      <c r="D122" s="739"/>
      <c r="E122" s="739"/>
      <c r="F122" s="739"/>
      <c r="G122" s="739"/>
      <c r="H122" s="739"/>
      <c r="I122" s="739"/>
      <c r="J122" s="739"/>
      <c r="K122" s="739"/>
      <c r="L122" s="739"/>
      <c r="M122" s="739"/>
      <c r="N122" s="739"/>
      <c r="O122" s="739"/>
      <c r="P122" s="739"/>
      <c r="Q122" s="33"/>
      <c r="R122" s="33"/>
      <c r="S122" s="33"/>
      <c r="T122" s="33"/>
      <c r="U122" s="33"/>
      <c r="V122" s="33"/>
      <c r="W122" s="33"/>
      <c r="X122" s="33"/>
      <c r="Y122" s="33"/>
      <c r="Z122" s="33"/>
    </row>
    <row r="123" spans="1:26" ht="15.75" customHeight="1">
      <c r="A123" s="33"/>
      <c r="B123" s="33"/>
      <c r="C123" s="296" t="str">
        <f>inputs!Q2</f>
        <v>RESULTS</v>
      </c>
      <c r="D123" s="296"/>
      <c r="E123" s="296"/>
      <c r="F123" s="296"/>
      <c r="G123" s="296"/>
      <c r="H123" s="296"/>
      <c r="I123" s="249"/>
      <c r="J123" s="249"/>
      <c r="K123" s="249"/>
      <c r="L123" s="249"/>
      <c r="M123" s="249"/>
      <c r="N123" s="249"/>
      <c r="O123" s="249"/>
      <c r="P123" s="268"/>
      <c r="Q123" s="33"/>
      <c r="R123" s="33"/>
      <c r="S123" s="33"/>
      <c r="T123" s="33"/>
      <c r="U123" s="33"/>
      <c r="V123" s="33"/>
      <c r="W123" s="33"/>
      <c r="X123" s="33"/>
      <c r="Y123" s="33"/>
      <c r="Z123" s="33"/>
    </row>
    <row r="124" spans="1:26" ht="15.75" customHeight="1">
      <c r="A124" s="33"/>
      <c r="B124" s="33"/>
      <c r="C124" s="296" t="str">
        <f>inputs!Q3</f>
        <v>Actual order placed</v>
      </c>
      <c r="D124" s="296" t="str">
        <f>inputs!R3</f>
        <v>Orders due</v>
      </c>
      <c r="E124" s="296" t="str">
        <f>inputs!S3</f>
        <v>Available inventory</v>
      </c>
      <c r="F124" s="296" t="str">
        <f>inputs!T3</f>
        <v>Actual sales (units)</v>
      </c>
      <c r="G124" s="296" t="str">
        <f>inputs!U3</f>
        <v>Market share %</v>
      </c>
      <c r="H124" s="296" t="str">
        <f>inputs!V3</f>
        <v>Shortage (units)</v>
      </c>
      <c r="I124" s="249"/>
      <c r="J124" s="249"/>
      <c r="K124" s="249"/>
      <c r="L124" s="249"/>
      <c r="M124" s="249"/>
      <c r="N124" s="249"/>
      <c r="O124" s="249"/>
      <c r="P124" s="268"/>
      <c r="Q124" s="33"/>
      <c r="R124" s="33"/>
      <c r="S124" s="33"/>
      <c r="T124" s="33"/>
      <c r="U124" s="33"/>
      <c r="V124" s="33"/>
      <c r="W124" s="33"/>
      <c r="X124" s="33"/>
      <c r="Y124" s="33"/>
      <c r="Z124" s="33"/>
    </row>
    <row r="125" spans="1:26" ht="15.75" customHeight="1">
      <c r="A125" s="33"/>
      <c r="B125" s="249">
        <v>1</v>
      </c>
      <c r="C125" s="296">
        <f>inputs!Q83</f>
        <v>4000</v>
      </c>
      <c r="D125" s="296">
        <f>inputs!R83</f>
        <v>4000</v>
      </c>
      <c r="E125" s="296">
        <f>inputs!S83</f>
        <v>10000</v>
      </c>
      <c r="F125" s="296">
        <f>inputs!T83</f>
        <v>4000</v>
      </c>
      <c r="G125" s="303">
        <f>inputs!U83</f>
        <v>0.5</v>
      </c>
      <c r="H125" s="296">
        <f>inputs!V83</f>
        <v>0</v>
      </c>
      <c r="I125" s="33"/>
      <c r="J125" s="33"/>
      <c r="K125" s="33"/>
      <c r="L125" s="33"/>
      <c r="M125" s="33"/>
      <c r="N125" s="33"/>
      <c r="O125" s="33"/>
      <c r="P125" s="279"/>
      <c r="Q125" s="33"/>
      <c r="R125" s="33"/>
      <c r="S125" s="33"/>
      <c r="T125" s="33"/>
      <c r="U125" s="33"/>
      <c r="V125" s="33"/>
      <c r="W125" s="33"/>
      <c r="X125" s="33"/>
      <c r="Y125" s="33"/>
      <c r="Z125" s="33"/>
    </row>
    <row r="126" spans="1:26" ht="15.75" customHeight="1">
      <c r="A126" s="33"/>
      <c r="B126" s="249">
        <v>2</v>
      </c>
      <c r="C126" s="296">
        <f>inputs!Q84</f>
        <v>4000</v>
      </c>
      <c r="D126" s="296">
        <f>inputs!R84</f>
        <v>4000</v>
      </c>
      <c r="E126" s="296">
        <f>inputs!S84</f>
        <v>6000</v>
      </c>
      <c r="F126" s="296">
        <f>inputs!T84</f>
        <v>4000</v>
      </c>
      <c r="G126" s="303">
        <f>inputs!U84</f>
        <v>0.5</v>
      </c>
      <c r="H126" s="296">
        <f>inputs!V84</f>
        <v>0</v>
      </c>
      <c r="I126" s="33"/>
      <c r="J126" s="33"/>
      <c r="K126" s="33"/>
      <c r="L126" s="33"/>
      <c r="M126" s="33"/>
      <c r="N126" s="33"/>
      <c r="O126" s="33"/>
      <c r="P126" s="279"/>
      <c r="Q126" s="33"/>
      <c r="R126" s="33"/>
      <c r="S126" s="33"/>
      <c r="T126" s="33"/>
      <c r="U126" s="33"/>
      <c r="V126" s="33"/>
      <c r="W126" s="33"/>
      <c r="X126" s="33"/>
      <c r="Y126" s="33"/>
      <c r="Z126" s="33"/>
    </row>
    <row r="127" spans="1:26" ht="15.75" customHeight="1">
      <c r="A127" s="33"/>
      <c r="B127" s="249">
        <v>3</v>
      </c>
      <c r="C127" s="296">
        <f>inputs!Q85</f>
        <v>4000</v>
      </c>
      <c r="D127" s="296">
        <f>inputs!R85</f>
        <v>4000</v>
      </c>
      <c r="E127" s="296">
        <f>inputs!S85</f>
        <v>6000</v>
      </c>
      <c r="F127" s="296">
        <f>inputs!T85</f>
        <v>4000</v>
      </c>
      <c r="G127" s="303">
        <f>inputs!U85</f>
        <v>0.5</v>
      </c>
      <c r="H127" s="296">
        <f>inputs!V85</f>
        <v>0</v>
      </c>
      <c r="I127" s="33"/>
      <c r="J127" s="33"/>
      <c r="K127" s="33"/>
      <c r="L127" s="33"/>
      <c r="M127" s="33"/>
      <c r="N127" s="33"/>
      <c r="O127" s="33"/>
      <c r="P127" s="279"/>
      <c r="Q127" s="33"/>
      <c r="R127" s="33"/>
      <c r="S127" s="33"/>
      <c r="T127" s="33"/>
      <c r="U127" s="33"/>
      <c r="V127" s="33"/>
      <c r="W127" s="33"/>
      <c r="X127" s="33"/>
      <c r="Y127" s="33"/>
      <c r="Z127" s="33"/>
    </row>
    <row r="128" spans="1:26" ht="15.75" customHeight="1">
      <c r="A128" s="33"/>
      <c r="B128" s="249">
        <v>4</v>
      </c>
      <c r="C128" s="296">
        <f>inputs!Q86</f>
        <v>4000</v>
      </c>
      <c r="D128" s="296">
        <f>inputs!R86</f>
        <v>4000</v>
      </c>
      <c r="E128" s="296">
        <f>inputs!S86</f>
        <v>6000</v>
      </c>
      <c r="F128" s="296">
        <f>inputs!T86</f>
        <v>4000</v>
      </c>
      <c r="G128" s="303">
        <f>inputs!U86</f>
        <v>0.5</v>
      </c>
      <c r="H128" s="296">
        <f>inputs!V86</f>
        <v>0</v>
      </c>
      <c r="I128" s="33"/>
      <c r="J128" s="33"/>
      <c r="K128" s="33"/>
      <c r="L128" s="33"/>
      <c r="M128" s="33"/>
      <c r="N128" s="33"/>
      <c r="O128" s="33"/>
      <c r="P128" s="279"/>
      <c r="Q128" s="33"/>
      <c r="R128" s="33"/>
      <c r="S128" s="33"/>
      <c r="T128" s="33"/>
      <c r="U128" s="33"/>
      <c r="V128" s="33"/>
      <c r="W128" s="33"/>
      <c r="X128" s="33"/>
      <c r="Y128" s="33"/>
      <c r="Z128" s="33"/>
    </row>
    <row r="129" spans="1:26" ht="15.75" customHeight="1">
      <c r="A129" s="33"/>
      <c r="B129" s="249">
        <v>5</v>
      </c>
      <c r="C129" s="296">
        <f>inputs!Q87</f>
        <v>4000</v>
      </c>
      <c r="D129" s="296">
        <f>inputs!R87</f>
        <v>4000</v>
      </c>
      <c r="E129" s="296">
        <f>inputs!S87</f>
        <v>6000</v>
      </c>
      <c r="F129" s="296">
        <f>inputs!T87</f>
        <v>4000</v>
      </c>
      <c r="G129" s="303">
        <f>inputs!U87</f>
        <v>0.5</v>
      </c>
      <c r="H129" s="296">
        <f>inputs!V87</f>
        <v>0</v>
      </c>
      <c r="I129" s="33"/>
      <c r="J129" s="33"/>
      <c r="K129" s="33"/>
      <c r="L129" s="33"/>
      <c r="M129" s="33"/>
      <c r="N129" s="33"/>
      <c r="O129" s="33"/>
      <c r="P129" s="279"/>
      <c r="Q129" s="33"/>
      <c r="R129" s="33"/>
      <c r="S129" s="33"/>
      <c r="T129" s="33"/>
      <c r="U129" s="33"/>
      <c r="V129" s="33"/>
      <c r="W129" s="33"/>
      <c r="X129" s="33"/>
      <c r="Y129" s="33"/>
      <c r="Z129" s="33"/>
    </row>
    <row r="130" spans="1:26" ht="15.75" customHeight="1">
      <c r="A130" s="33"/>
      <c r="B130" s="249">
        <v>6</v>
      </c>
      <c r="C130" s="296">
        <f>inputs!Q88</f>
        <v>4000</v>
      </c>
      <c r="D130" s="296">
        <f>inputs!R88</f>
        <v>4000</v>
      </c>
      <c r="E130" s="296">
        <f>inputs!S88</f>
        <v>6000</v>
      </c>
      <c r="F130" s="296">
        <f>inputs!T88</f>
        <v>4000</v>
      </c>
      <c r="G130" s="303">
        <f>inputs!U88</f>
        <v>0.5</v>
      </c>
      <c r="H130" s="296">
        <f>inputs!V88</f>
        <v>0</v>
      </c>
      <c r="I130" s="33"/>
      <c r="J130" s="33"/>
      <c r="K130" s="33"/>
      <c r="L130" s="33"/>
      <c r="M130" s="33"/>
      <c r="N130" s="33"/>
      <c r="O130" s="33"/>
      <c r="P130" s="279"/>
      <c r="Q130" s="33"/>
      <c r="R130" s="33"/>
      <c r="S130" s="33"/>
      <c r="T130" s="33"/>
      <c r="U130" s="33"/>
      <c r="V130" s="33"/>
      <c r="W130" s="33"/>
      <c r="X130" s="33"/>
      <c r="Y130" s="33"/>
      <c r="Z130" s="33"/>
    </row>
    <row r="131" spans="1:26" ht="15.75" customHeight="1">
      <c r="A131" s="33"/>
      <c r="B131" s="249">
        <v>7</v>
      </c>
      <c r="C131" s="296">
        <f>inputs!Q89</f>
        <v>3000</v>
      </c>
      <c r="D131" s="296">
        <f>inputs!R89</f>
        <v>3000</v>
      </c>
      <c r="E131" s="296">
        <f>inputs!S89</f>
        <v>6000</v>
      </c>
      <c r="F131" s="296">
        <f>inputs!T89</f>
        <v>3000</v>
      </c>
      <c r="G131" s="303">
        <f>inputs!U89</f>
        <v>0.5</v>
      </c>
      <c r="H131" s="296">
        <f>inputs!V89</f>
        <v>0</v>
      </c>
      <c r="I131" s="33"/>
      <c r="J131" s="33"/>
      <c r="K131" s="33"/>
      <c r="L131" s="33"/>
      <c r="M131" s="33"/>
      <c r="N131" s="33"/>
      <c r="O131" s="33"/>
      <c r="P131" s="279"/>
      <c r="Q131" s="33"/>
      <c r="R131" s="33"/>
      <c r="S131" s="33"/>
      <c r="T131" s="33"/>
      <c r="U131" s="33"/>
      <c r="V131" s="33"/>
      <c r="W131" s="33"/>
      <c r="X131" s="33"/>
      <c r="Y131" s="33"/>
      <c r="Z131" s="33"/>
    </row>
    <row r="132" spans="1:26" ht="15.75" customHeight="1">
      <c r="A132" s="33"/>
      <c r="B132" s="249">
        <v>8</v>
      </c>
      <c r="C132" s="296">
        <f>inputs!Q90</f>
        <v>3000</v>
      </c>
      <c r="D132" s="296">
        <f>inputs!R90</f>
        <v>3000</v>
      </c>
      <c r="E132" s="296">
        <f>inputs!S90</f>
        <v>7000</v>
      </c>
      <c r="F132" s="296">
        <f>inputs!T90</f>
        <v>3000</v>
      </c>
      <c r="G132" s="303">
        <f>inputs!U90</f>
        <v>0.5</v>
      </c>
      <c r="H132" s="296">
        <f>inputs!V90</f>
        <v>0</v>
      </c>
      <c r="I132" s="33"/>
      <c r="J132" s="33"/>
      <c r="K132" s="33"/>
      <c r="L132" s="33"/>
      <c r="M132" s="33"/>
      <c r="N132" s="33"/>
      <c r="O132" s="33"/>
      <c r="P132" s="279"/>
      <c r="Q132" s="33"/>
      <c r="R132" s="33"/>
      <c r="S132" s="33"/>
      <c r="T132" s="33"/>
      <c r="U132" s="33"/>
      <c r="V132" s="33"/>
      <c r="W132" s="33"/>
      <c r="X132" s="33"/>
      <c r="Y132" s="33"/>
      <c r="Z132" s="33"/>
    </row>
    <row r="133" spans="1:26" ht="15.75" customHeight="1">
      <c r="A133" s="33"/>
      <c r="B133" s="249">
        <v>9</v>
      </c>
      <c r="C133" s="296">
        <f>inputs!Q91</f>
        <v>3000</v>
      </c>
      <c r="D133" s="296">
        <f>inputs!R91</f>
        <v>3000</v>
      </c>
      <c r="E133" s="296">
        <f>inputs!S91</f>
        <v>7000</v>
      </c>
      <c r="F133" s="296">
        <f>inputs!T91</f>
        <v>3000</v>
      </c>
      <c r="G133" s="303">
        <f>inputs!U91</f>
        <v>0.5</v>
      </c>
      <c r="H133" s="296">
        <f>inputs!V91</f>
        <v>0</v>
      </c>
      <c r="I133" s="33"/>
      <c r="J133" s="33"/>
      <c r="K133" s="33"/>
      <c r="L133" s="33"/>
      <c r="M133" s="33"/>
      <c r="N133" s="33"/>
      <c r="O133" s="33"/>
      <c r="P133" s="279"/>
      <c r="Q133" s="33"/>
      <c r="R133" s="33"/>
      <c r="S133" s="33"/>
      <c r="T133" s="33"/>
      <c r="U133" s="33"/>
      <c r="V133" s="33"/>
      <c r="W133" s="33"/>
      <c r="X133" s="33"/>
      <c r="Y133" s="33"/>
      <c r="Z133" s="33"/>
    </row>
    <row r="134" spans="1:26" ht="15.75" customHeight="1">
      <c r="A134" s="33"/>
      <c r="B134" s="249">
        <v>10</v>
      </c>
      <c r="C134" s="296">
        <f>inputs!Q92</f>
        <v>3000</v>
      </c>
      <c r="D134" s="296">
        <f>inputs!R92</f>
        <v>3000</v>
      </c>
      <c r="E134" s="296">
        <f>inputs!S92</f>
        <v>7000</v>
      </c>
      <c r="F134" s="296">
        <f>inputs!T92</f>
        <v>3000</v>
      </c>
      <c r="G134" s="303">
        <f>inputs!U92</f>
        <v>0.5</v>
      </c>
      <c r="H134" s="296">
        <f>inputs!V92</f>
        <v>0</v>
      </c>
      <c r="I134" s="33"/>
      <c r="J134" s="33"/>
      <c r="K134" s="33"/>
      <c r="L134" s="33"/>
      <c r="M134" s="33"/>
      <c r="N134" s="33"/>
      <c r="O134" s="33"/>
      <c r="P134" s="279"/>
      <c r="Q134" s="33"/>
      <c r="R134" s="33"/>
      <c r="S134" s="33"/>
      <c r="T134" s="33"/>
      <c r="U134" s="33"/>
      <c r="V134" s="33"/>
      <c r="W134" s="33"/>
      <c r="X134" s="33"/>
      <c r="Y134" s="33"/>
      <c r="Z134" s="33"/>
    </row>
    <row r="135" spans="1:26" ht="15.75" customHeight="1">
      <c r="A135" s="33"/>
      <c r="B135" s="249">
        <v>11</v>
      </c>
      <c r="C135" s="296">
        <f>inputs!Q93</f>
        <v>3000</v>
      </c>
      <c r="D135" s="296">
        <f>inputs!R93</f>
        <v>3000</v>
      </c>
      <c r="E135" s="296">
        <f>inputs!S93</f>
        <v>7000</v>
      </c>
      <c r="F135" s="296">
        <f>inputs!T93</f>
        <v>3000</v>
      </c>
      <c r="G135" s="303">
        <f>inputs!U93</f>
        <v>0.5</v>
      </c>
      <c r="H135" s="296">
        <f>inputs!V93</f>
        <v>0</v>
      </c>
      <c r="I135" s="33"/>
      <c r="J135" s="33"/>
      <c r="K135" s="33"/>
      <c r="L135" s="33"/>
      <c r="M135" s="33"/>
      <c r="N135" s="33"/>
      <c r="O135" s="33"/>
      <c r="P135" s="279"/>
      <c r="Q135" s="33"/>
      <c r="R135" s="33"/>
      <c r="S135" s="33"/>
      <c r="T135" s="33"/>
      <c r="U135" s="33"/>
      <c r="V135" s="33"/>
      <c r="W135" s="33"/>
      <c r="X135" s="33"/>
      <c r="Y135" s="33"/>
      <c r="Z135" s="33"/>
    </row>
    <row r="136" spans="1:26" ht="15.75" customHeight="1">
      <c r="A136" s="33"/>
      <c r="B136" s="249">
        <v>12</v>
      </c>
      <c r="C136" s="296">
        <f>inputs!Q94</f>
        <v>3000</v>
      </c>
      <c r="D136" s="296">
        <f>inputs!R94</f>
        <v>3000</v>
      </c>
      <c r="E136" s="296">
        <f>inputs!S94</f>
        <v>7000</v>
      </c>
      <c r="F136" s="296">
        <f>inputs!T94</f>
        <v>3000</v>
      </c>
      <c r="G136" s="303">
        <f>inputs!U94</f>
        <v>0.5</v>
      </c>
      <c r="H136" s="296">
        <f>inputs!V94</f>
        <v>0</v>
      </c>
      <c r="I136" s="33"/>
      <c r="J136" s="33"/>
      <c r="K136" s="33"/>
      <c r="L136" s="33"/>
      <c r="M136" s="33"/>
      <c r="N136" s="33"/>
      <c r="O136" s="33"/>
      <c r="P136" s="279"/>
      <c r="Q136" s="33"/>
      <c r="R136" s="33"/>
      <c r="S136" s="33"/>
      <c r="T136" s="33"/>
      <c r="U136" s="33"/>
      <c r="V136" s="33"/>
      <c r="W136" s="33"/>
      <c r="X136" s="33"/>
      <c r="Y136" s="33"/>
      <c r="Z136" s="33"/>
    </row>
    <row r="137" spans="1:26" ht="15.75" customHeight="1">
      <c r="A137" s="33"/>
      <c r="B137" s="249"/>
      <c r="C137" s="33"/>
      <c r="D137" s="33"/>
      <c r="E137" s="33"/>
      <c r="F137" s="33"/>
      <c r="G137" s="33"/>
      <c r="H137" s="33"/>
      <c r="I137" s="33"/>
      <c r="J137" s="33"/>
      <c r="K137" s="33"/>
      <c r="L137" s="33"/>
      <c r="M137" s="33"/>
      <c r="N137" s="33"/>
      <c r="O137" s="33"/>
      <c r="P137" s="279"/>
      <c r="Q137" s="33"/>
      <c r="R137" s="33"/>
      <c r="S137" s="33"/>
      <c r="T137" s="33"/>
      <c r="U137" s="33"/>
      <c r="V137" s="33"/>
      <c r="W137" s="33"/>
      <c r="X137" s="33"/>
      <c r="Y137" s="33"/>
      <c r="Z137" s="33"/>
    </row>
    <row r="138" spans="1:26" ht="15.75" customHeight="1">
      <c r="A138" s="33"/>
      <c r="C138" s="297" t="str">
        <f>inputs!E3</f>
        <v>Order in units:</v>
      </c>
      <c r="D138" s="297" t="str">
        <f>inputs!F3</f>
        <v>Price $</v>
      </c>
      <c r="E138" s="297" t="str">
        <f>inputs!G3</f>
        <v>Workers hired</v>
      </c>
      <c r="F138" s="297" t="str">
        <f>inputs!H3</f>
        <v>Workers dismissed</v>
      </c>
      <c r="G138" s="297" t="str">
        <f>inputs!I3</f>
        <v>Marketing expense $</v>
      </c>
      <c r="H138" s="297" t="str">
        <f>inputs!J3</f>
        <v>Dividends %</v>
      </c>
      <c r="I138" s="297" t="str">
        <f>inputs!K3</f>
        <v>Loans $</v>
      </c>
      <c r="J138" s="297" t="str">
        <f>inputs!L3</f>
        <v>Training expense $</v>
      </c>
      <c r="K138" s="297" t="str">
        <f>inputs!M3</f>
        <v>R&amp;D expense $</v>
      </c>
      <c r="L138" s="297" t="str">
        <f>inputs!N3</f>
        <v>Sales forecast next period $</v>
      </c>
      <c r="M138" s="297" t="str">
        <f>inputs!O3</f>
        <v>Net income forecast $</v>
      </c>
      <c r="N138" s="297" t="str">
        <f>inputs!P3</f>
        <v>notes</v>
      </c>
      <c r="O138" s="297"/>
      <c r="P138" s="279"/>
      <c r="Q138" s="33"/>
      <c r="R138" s="33"/>
      <c r="S138" s="33"/>
      <c r="T138" s="33"/>
      <c r="U138" s="33"/>
      <c r="V138" s="33"/>
      <c r="W138" s="33"/>
      <c r="X138" s="33"/>
      <c r="Y138" s="33"/>
      <c r="Z138" s="33"/>
    </row>
    <row r="139" spans="1:26" ht="15.75" customHeight="1">
      <c r="A139" s="33"/>
      <c r="B139" s="249">
        <v>1</v>
      </c>
      <c r="C139" s="33">
        <f>inputs!E83</f>
        <v>4000</v>
      </c>
      <c r="D139" s="33">
        <f>inputs!F83</f>
        <v>22</v>
      </c>
      <c r="E139" s="33">
        <f>inputs!G83</f>
        <v>0</v>
      </c>
      <c r="F139" s="33">
        <f>inputs!H83</f>
        <v>0</v>
      </c>
      <c r="G139" s="33">
        <f>inputs!I83</f>
        <v>0</v>
      </c>
      <c r="H139" s="33">
        <f>inputs!J83</f>
        <v>0</v>
      </c>
      <c r="I139" s="33">
        <f>inputs!K83</f>
        <v>0</v>
      </c>
      <c r="J139" s="33">
        <f>inputs!L83</f>
        <v>0</v>
      </c>
      <c r="K139" s="33">
        <f>inputs!M83</f>
        <v>0</v>
      </c>
      <c r="L139" s="33">
        <f>inputs!N83</f>
        <v>0</v>
      </c>
      <c r="M139" s="33">
        <f>inputs!O83</f>
        <v>0</v>
      </c>
      <c r="N139" s="33">
        <f>inputs!P83</f>
        <v>0</v>
      </c>
      <c r="O139" s="33"/>
      <c r="P139" s="279"/>
      <c r="Q139" s="33"/>
      <c r="R139" s="33"/>
      <c r="S139" s="33"/>
      <c r="T139" s="33"/>
      <c r="U139" s="33"/>
      <c r="V139" s="33"/>
      <c r="W139" s="33"/>
      <c r="X139" s="33"/>
      <c r="Y139" s="33"/>
      <c r="Z139" s="33"/>
    </row>
    <row r="140" spans="1:26" ht="15.75" customHeight="1">
      <c r="A140" s="33"/>
      <c r="B140" s="249">
        <v>2</v>
      </c>
      <c r="C140" s="33">
        <f>inputs!E84</f>
        <v>4000</v>
      </c>
      <c r="D140" s="33">
        <f>inputs!F84</f>
        <v>22</v>
      </c>
      <c r="E140" s="33">
        <f>inputs!G84</f>
        <v>0</v>
      </c>
      <c r="F140" s="33">
        <f>inputs!H84</f>
        <v>0</v>
      </c>
      <c r="G140" s="33">
        <f>inputs!I84</f>
        <v>0</v>
      </c>
      <c r="H140" s="33">
        <f>inputs!J84</f>
        <v>0</v>
      </c>
      <c r="I140" s="33">
        <f>inputs!K84</f>
        <v>0</v>
      </c>
      <c r="J140" s="33">
        <f>inputs!L84</f>
        <v>0</v>
      </c>
      <c r="K140" s="33">
        <f>inputs!M84</f>
        <v>0</v>
      </c>
      <c r="L140" s="33">
        <f>inputs!N84</f>
        <v>0</v>
      </c>
      <c r="M140" s="33">
        <f>inputs!O84</f>
        <v>0</v>
      </c>
      <c r="N140" s="33">
        <f>inputs!P84</f>
        <v>0</v>
      </c>
      <c r="O140" s="33"/>
      <c r="P140" s="279"/>
      <c r="Q140" s="33"/>
      <c r="R140" s="33"/>
      <c r="S140" s="33"/>
      <c r="T140" s="33"/>
      <c r="U140" s="33"/>
      <c r="V140" s="33"/>
      <c r="W140" s="33"/>
      <c r="X140" s="33"/>
      <c r="Y140" s="33"/>
      <c r="Z140" s="33"/>
    </row>
    <row r="141" spans="1:26" ht="15.75" customHeight="1">
      <c r="A141" s="33"/>
      <c r="B141" s="249">
        <v>3</v>
      </c>
      <c r="C141" s="33">
        <f>inputs!E85</f>
        <v>4000</v>
      </c>
      <c r="D141" s="33">
        <f>inputs!F85</f>
        <v>22</v>
      </c>
      <c r="E141" s="33">
        <f>inputs!G85</f>
        <v>0</v>
      </c>
      <c r="F141" s="33">
        <f>inputs!H85</f>
        <v>0</v>
      </c>
      <c r="G141" s="33">
        <f>inputs!I85</f>
        <v>0</v>
      </c>
      <c r="H141" s="33">
        <f>inputs!J85</f>
        <v>0</v>
      </c>
      <c r="I141" s="33">
        <f>inputs!K85</f>
        <v>0</v>
      </c>
      <c r="J141" s="33">
        <f>inputs!L85</f>
        <v>0</v>
      </c>
      <c r="K141" s="33">
        <f>inputs!M85</f>
        <v>0</v>
      </c>
      <c r="L141" s="33">
        <f>inputs!N85</f>
        <v>0</v>
      </c>
      <c r="M141" s="33">
        <f>inputs!O85</f>
        <v>0</v>
      </c>
      <c r="N141" s="33">
        <f>inputs!P85</f>
        <v>0</v>
      </c>
      <c r="O141" s="33"/>
      <c r="P141" s="279"/>
      <c r="Q141" s="33"/>
      <c r="R141" s="33"/>
      <c r="S141" s="33"/>
      <c r="T141" s="33"/>
      <c r="U141" s="33"/>
      <c r="V141" s="33"/>
      <c r="W141" s="33"/>
      <c r="X141" s="33"/>
      <c r="Y141" s="33"/>
      <c r="Z141" s="33"/>
    </row>
    <row r="142" spans="1:26" ht="15.75" customHeight="1">
      <c r="A142" s="33"/>
      <c r="B142" s="249">
        <v>4</v>
      </c>
      <c r="C142" s="33">
        <f>inputs!E86</f>
        <v>4000</v>
      </c>
      <c r="D142" s="33">
        <f>inputs!F86</f>
        <v>22</v>
      </c>
      <c r="E142" s="33">
        <f>inputs!G86</f>
        <v>0</v>
      </c>
      <c r="F142" s="33">
        <f>inputs!H86</f>
        <v>0</v>
      </c>
      <c r="G142" s="33">
        <f>inputs!I86</f>
        <v>0</v>
      </c>
      <c r="H142" s="33">
        <f>inputs!J86</f>
        <v>0</v>
      </c>
      <c r="I142" s="33">
        <f>inputs!K86</f>
        <v>0</v>
      </c>
      <c r="J142" s="33">
        <f>inputs!L86</f>
        <v>0</v>
      </c>
      <c r="K142" s="33">
        <f>inputs!M86</f>
        <v>0</v>
      </c>
      <c r="L142" s="33">
        <f>inputs!N86</f>
        <v>0</v>
      </c>
      <c r="M142" s="33">
        <f>inputs!O86</f>
        <v>0</v>
      </c>
      <c r="N142" s="33">
        <f>inputs!P86</f>
        <v>0</v>
      </c>
      <c r="O142" s="33"/>
      <c r="P142" s="279"/>
      <c r="Q142" s="33"/>
      <c r="R142" s="33"/>
      <c r="S142" s="33"/>
      <c r="T142" s="33"/>
      <c r="U142" s="33"/>
      <c r="V142" s="33"/>
      <c r="W142" s="33"/>
      <c r="X142" s="33"/>
      <c r="Y142" s="33"/>
      <c r="Z142" s="33"/>
    </row>
    <row r="143" spans="1:26" ht="15.75" customHeight="1">
      <c r="A143" s="33"/>
      <c r="B143" s="249">
        <v>5</v>
      </c>
      <c r="C143" s="33">
        <f>inputs!E87</f>
        <v>4000</v>
      </c>
      <c r="D143" s="33">
        <f>inputs!F87</f>
        <v>22</v>
      </c>
      <c r="E143" s="33">
        <f>inputs!G87</f>
        <v>0</v>
      </c>
      <c r="F143" s="33">
        <f>inputs!H87</f>
        <v>0</v>
      </c>
      <c r="G143" s="33">
        <f>inputs!I87</f>
        <v>0</v>
      </c>
      <c r="H143" s="33">
        <f>inputs!J87</f>
        <v>0</v>
      </c>
      <c r="I143" s="33">
        <f>inputs!K87</f>
        <v>0</v>
      </c>
      <c r="J143" s="33">
        <f>inputs!L87</f>
        <v>0</v>
      </c>
      <c r="K143" s="33">
        <f>inputs!M87</f>
        <v>0</v>
      </c>
      <c r="L143" s="33">
        <f>inputs!N87</f>
        <v>0</v>
      </c>
      <c r="M143" s="33">
        <f>inputs!O87</f>
        <v>0</v>
      </c>
      <c r="N143" s="33">
        <f>inputs!P87</f>
        <v>0</v>
      </c>
      <c r="O143" s="33"/>
      <c r="P143" s="279"/>
      <c r="Q143" s="33"/>
      <c r="R143" s="33"/>
      <c r="S143" s="33"/>
      <c r="T143" s="33"/>
      <c r="U143" s="33"/>
      <c r="V143" s="33"/>
      <c r="W143" s="33"/>
      <c r="X143" s="33"/>
      <c r="Y143" s="33"/>
      <c r="Z143" s="33"/>
    </row>
    <row r="144" spans="1:26" ht="15.75" customHeight="1">
      <c r="A144" s="33"/>
      <c r="B144" s="249">
        <v>6</v>
      </c>
      <c r="C144" s="33">
        <f>inputs!E88</f>
        <v>4000</v>
      </c>
      <c r="D144" s="33">
        <f>inputs!F88</f>
        <v>22</v>
      </c>
      <c r="E144" s="33">
        <f>inputs!G88</f>
        <v>0</v>
      </c>
      <c r="F144" s="33">
        <f>inputs!H88</f>
        <v>0</v>
      </c>
      <c r="G144" s="33">
        <f>inputs!I88</f>
        <v>0</v>
      </c>
      <c r="H144" s="33">
        <f>inputs!J88</f>
        <v>0</v>
      </c>
      <c r="I144" s="33">
        <f>inputs!K88</f>
        <v>0</v>
      </c>
      <c r="J144" s="33">
        <f>inputs!L88</f>
        <v>0</v>
      </c>
      <c r="K144" s="33">
        <f>inputs!M88</f>
        <v>0</v>
      </c>
      <c r="L144" s="33">
        <f>inputs!N88</f>
        <v>0</v>
      </c>
      <c r="M144" s="33">
        <f>inputs!O88</f>
        <v>0</v>
      </c>
      <c r="N144" s="33">
        <f>inputs!P88</f>
        <v>0</v>
      </c>
      <c r="O144" s="33"/>
      <c r="P144" s="279"/>
      <c r="Q144" s="33"/>
      <c r="R144" s="33"/>
      <c r="S144" s="33"/>
      <c r="T144" s="33"/>
      <c r="U144" s="33"/>
      <c r="V144" s="33"/>
      <c r="W144" s="33"/>
      <c r="X144" s="33"/>
      <c r="Y144" s="33"/>
      <c r="Z144" s="33"/>
    </row>
    <row r="145" spans="1:26" ht="15.75" customHeight="1">
      <c r="A145" s="33"/>
      <c r="B145" s="249">
        <v>7</v>
      </c>
      <c r="C145" s="33">
        <f>inputs!E89</f>
        <v>3000</v>
      </c>
      <c r="D145" s="33">
        <f>inputs!F89</f>
        <v>22</v>
      </c>
      <c r="E145" s="33">
        <f>inputs!G89</f>
        <v>0</v>
      </c>
      <c r="F145" s="33">
        <f>inputs!H89</f>
        <v>0</v>
      </c>
      <c r="G145" s="33">
        <f>inputs!I89</f>
        <v>0</v>
      </c>
      <c r="H145" s="33">
        <f>inputs!J89</f>
        <v>0</v>
      </c>
      <c r="I145" s="33">
        <f>inputs!K89</f>
        <v>0</v>
      </c>
      <c r="J145" s="33">
        <f>inputs!L89</f>
        <v>0</v>
      </c>
      <c r="K145" s="33">
        <f>inputs!M89</f>
        <v>0</v>
      </c>
      <c r="L145" s="33">
        <f>inputs!N89</f>
        <v>0</v>
      </c>
      <c r="M145" s="33">
        <f>inputs!O89</f>
        <v>0</v>
      </c>
      <c r="N145" s="33">
        <f>inputs!P89</f>
        <v>0</v>
      </c>
      <c r="O145" s="33"/>
      <c r="P145" s="279"/>
      <c r="Q145" s="33"/>
      <c r="R145" s="33"/>
      <c r="S145" s="33"/>
      <c r="T145" s="33"/>
      <c r="U145" s="33"/>
      <c r="V145" s="33"/>
      <c r="W145" s="33"/>
      <c r="X145" s="33"/>
      <c r="Y145" s="33"/>
      <c r="Z145" s="33"/>
    </row>
    <row r="146" spans="1:26" ht="15.75" customHeight="1">
      <c r="A146" s="33"/>
      <c r="B146" s="249">
        <v>8</v>
      </c>
      <c r="C146" s="33">
        <f>inputs!E90</f>
        <v>3000</v>
      </c>
      <c r="D146" s="33">
        <f>inputs!F90</f>
        <v>22</v>
      </c>
      <c r="E146" s="33">
        <f>inputs!G90</f>
        <v>0</v>
      </c>
      <c r="F146" s="33">
        <f>inputs!H90</f>
        <v>0</v>
      </c>
      <c r="G146" s="33">
        <f>inputs!I90</f>
        <v>0</v>
      </c>
      <c r="H146" s="33">
        <f>inputs!J90</f>
        <v>0</v>
      </c>
      <c r="I146" s="33">
        <f>inputs!K90</f>
        <v>0</v>
      </c>
      <c r="J146" s="33">
        <f>inputs!L90</f>
        <v>0</v>
      </c>
      <c r="K146" s="33">
        <f>inputs!M90</f>
        <v>0</v>
      </c>
      <c r="L146" s="33">
        <f>inputs!N90</f>
        <v>0</v>
      </c>
      <c r="M146" s="33">
        <f>inputs!O90</f>
        <v>0</v>
      </c>
      <c r="N146" s="33">
        <f>inputs!P90</f>
        <v>0</v>
      </c>
      <c r="O146" s="33"/>
      <c r="P146" s="279"/>
      <c r="Q146" s="33"/>
      <c r="R146" s="33"/>
      <c r="S146" s="33"/>
      <c r="T146" s="33"/>
      <c r="U146" s="33"/>
      <c r="V146" s="33"/>
      <c r="W146" s="33"/>
      <c r="X146" s="33"/>
      <c r="Y146" s="33"/>
      <c r="Z146" s="33"/>
    </row>
    <row r="147" spans="1:26" ht="15.75" customHeight="1">
      <c r="A147" s="33"/>
      <c r="B147" s="249">
        <v>9</v>
      </c>
      <c r="C147" s="33">
        <f>inputs!E91</f>
        <v>3000</v>
      </c>
      <c r="D147" s="33">
        <f>inputs!F91</f>
        <v>22</v>
      </c>
      <c r="E147" s="33">
        <f>inputs!G91</f>
        <v>0</v>
      </c>
      <c r="F147" s="33">
        <f>inputs!H91</f>
        <v>0</v>
      </c>
      <c r="G147" s="33">
        <f>inputs!I91</f>
        <v>0</v>
      </c>
      <c r="H147" s="33">
        <f>inputs!J91</f>
        <v>0</v>
      </c>
      <c r="I147" s="33">
        <f>inputs!K91</f>
        <v>0</v>
      </c>
      <c r="J147" s="33">
        <f>inputs!L91</f>
        <v>0</v>
      </c>
      <c r="K147" s="33">
        <f>inputs!M91</f>
        <v>0</v>
      </c>
      <c r="L147" s="33">
        <f>inputs!N91</f>
        <v>0</v>
      </c>
      <c r="M147" s="33">
        <f>inputs!O91</f>
        <v>0</v>
      </c>
      <c r="N147" s="33">
        <f>inputs!P91</f>
        <v>0</v>
      </c>
      <c r="O147" s="33"/>
      <c r="P147" s="279"/>
      <c r="Q147" s="33"/>
      <c r="R147" s="33"/>
      <c r="S147" s="33"/>
      <c r="T147" s="33"/>
      <c r="U147" s="33"/>
      <c r="V147" s="33"/>
      <c r="W147" s="33"/>
      <c r="X147" s="33"/>
      <c r="Y147" s="33"/>
      <c r="Z147" s="33"/>
    </row>
    <row r="148" spans="1:26" ht="15.75" customHeight="1">
      <c r="A148" s="33"/>
      <c r="B148" s="249">
        <v>10</v>
      </c>
      <c r="C148" s="33">
        <f>inputs!E92</f>
        <v>3000</v>
      </c>
      <c r="D148" s="33">
        <f>inputs!F92</f>
        <v>22</v>
      </c>
      <c r="E148" s="33">
        <f>inputs!G92</f>
        <v>0</v>
      </c>
      <c r="F148" s="33">
        <f>inputs!H92</f>
        <v>0</v>
      </c>
      <c r="G148" s="33">
        <f>inputs!I92</f>
        <v>0</v>
      </c>
      <c r="H148" s="33">
        <f>inputs!J92</f>
        <v>0</v>
      </c>
      <c r="I148" s="33">
        <f>inputs!K92</f>
        <v>0</v>
      </c>
      <c r="J148" s="33">
        <f>inputs!L92</f>
        <v>0</v>
      </c>
      <c r="K148" s="33">
        <f>inputs!M92</f>
        <v>0</v>
      </c>
      <c r="L148" s="33">
        <f>inputs!N92</f>
        <v>0</v>
      </c>
      <c r="M148" s="33">
        <f>inputs!O92</f>
        <v>0</v>
      </c>
      <c r="N148" s="33">
        <f>inputs!P92</f>
        <v>0</v>
      </c>
      <c r="O148" s="33"/>
      <c r="P148" s="279"/>
      <c r="Q148" s="33"/>
      <c r="R148" s="33"/>
      <c r="S148" s="33"/>
      <c r="T148" s="33"/>
      <c r="U148" s="33"/>
      <c r="V148" s="33"/>
      <c r="W148" s="33"/>
      <c r="X148" s="33"/>
      <c r="Y148" s="33"/>
      <c r="Z148" s="33"/>
    </row>
    <row r="149" spans="1:26" ht="15.75" customHeight="1">
      <c r="A149" s="33"/>
      <c r="B149" s="249">
        <v>11</v>
      </c>
      <c r="C149" s="33">
        <f>inputs!E93</f>
        <v>3000</v>
      </c>
      <c r="D149" s="33">
        <f>inputs!F93</f>
        <v>22</v>
      </c>
      <c r="E149" s="33">
        <f>inputs!G93</f>
        <v>0</v>
      </c>
      <c r="F149" s="33">
        <f>inputs!H93</f>
        <v>0</v>
      </c>
      <c r="G149" s="33">
        <f>inputs!I93</f>
        <v>0</v>
      </c>
      <c r="H149" s="33">
        <f>inputs!J93</f>
        <v>0</v>
      </c>
      <c r="I149" s="33">
        <f>inputs!K93</f>
        <v>0</v>
      </c>
      <c r="J149" s="33">
        <f>inputs!L93</f>
        <v>0</v>
      </c>
      <c r="K149" s="33">
        <f>inputs!M93</f>
        <v>0</v>
      </c>
      <c r="L149" s="33">
        <f>inputs!N93</f>
        <v>0</v>
      </c>
      <c r="M149" s="33">
        <f>inputs!O93</f>
        <v>0</v>
      </c>
      <c r="N149" s="33">
        <f>inputs!P93</f>
        <v>0</v>
      </c>
      <c r="O149" s="33"/>
      <c r="P149" s="279"/>
      <c r="Q149" s="33"/>
      <c r="R149" s="33"/>
      <c r="S149" s="33"/>
      <c r="T149" s="33"/>
      <c r="U149" s="33"/>
      <c r="V149" s="33"/>
      <c r="W149" s="33"/>
      <c r="X149" s="33"/>
      <c r="Y149" s="33"/>
      <c r="Z149" s="33"/>
    </row>
    <row r="150" spans="1:26" ht="15.75" customHeight="1">
      <c r="A150" s="33"/>
      <c r="B150" s="249">
        <v>12</v>
      </c>
      <c r="C150" s="33">
        <f>inputs!E94</f>
        <v>3000</v>
      </c>
      <c r="D150" s="33">
        <f>inputs!F94</f>
        <v>22</v>
      </c>
      <c r="E150" s="33">
        <f>inputs!G94</f>
        <v>0</v>
      </c>
      <c r="F150" s="33">
        <f>inputs!H94</f>
        <v>0</v>
      </c>
      <c r="G150" s="33">
        <f>inputs!I94</f>
        <v>0</v>
      </c>
      <c r="H150" s="33">
        <f>inputs!J94</f>
        <v>0</v>
      </c>
      <c r="I150" s="33">
        <f>inputs!K94</f>
        <v>0</v>
      </c>
      <c r="J150" s="33">
        <f>inputs!L94</f>
        <v>0</v>
      </c>
      <c r="K150" s="33">
        <f>inputs!M94</f>
        <v>0</v>
      </c>
      <c r="L150" s="33">
        <f>inputs!N94</f>
        <v>0</v>
      </c>
      <c r="M150" s="33">
        <f>inputs!O94</f>
        <v>0</v>
      </c>
      <c r="N150" s="33">
        <f>inputs!P94</f>
        <v>0</v>
      </c>
      <c r="O150" s="33"/>
      <c r="P150" s="279"/>
      <c r="Q150" s="33"/>
      <c r="R150" s="33"/>
      <c r="S150" s="33"/>
      <c r="T150" s="33"/>
      <c r="U150" s="33"/>
      <c r="V150" s="33"/>
      <c r="W150" s="33"/>
      <c r="X150" s="33"/>
      <c r="Y150" s="33"/>
      <c r="Z150" s="33"/>
    </row>
    <row r="151" spans="1:26" ht="15.75" customHeight="1">
      <c r="A151" s="33"/>
      <c r="B151" s="33"/>
      <c r="C151" s="33"/>
      <c r="D151" s="33"/>
      <c r="E151" s="33"/>
      <c r="F151" s="33"/>
      <c r="G151" s="33"/>
      <c r="H151" s="33"/>
      <c r="I151" s="33"/>
      <c r="J151" s="33"/>
      <c r="K151" s="33"/>
      <c r="L151" s="33"/>
      <c r="M151" s="33"/>
      <c r="N151" s="33"/>
      <c r="O151" s="33"/>
      <c r="P151" s="279"/>
      <c r="Q151" s="33"/>
      <c r="R151" s="33"/>
      <c r="S151" s="33"/>
      <c r="T151" s="33"/>
      <c r="U151" s="33"/>
      <c r="V151" s="33"/>
      <c r="W151" s="33"/>
      <c r="X151" s="33"/>
      <c r="Y151" s="33"/>
      <c r="Z151" s="33"/>
    </row>
    <row r="152" spans="1:26" ht="15.75" customHeight="1">
      <c r="A152" s="33"/>
      <c r="B152" s="33"/>
      <c r="C152" s="33"/>
      <c r="D152" s="33"/>
      <c r="E152" s="33"/>
      <c r="F152" s="33"/>
      <c r="G152" s="33"/>
      <c r="H152" s="33"/>
      <c r="I152" s="33"/>
      <c r="J152" s="33"/>
      <c r="K152" s="33"/>
      <c r="L152" s="33"/>
      <c r="M152" s="33"/>
      <c r="N152" s="33"/>
      <c r="O152" s="33"/>
      <c r="P152" s="279"/>
      <c r="Q152" s="33"/>
      <c r="R152" s="33"/>
      <c r="S152" s="33"/>
      <c r="T152" s="33"/>
      <c r="U152" s="33"/>
      <c r="V152" s="33"/>
      <c r="W152" s="33"/>
      <c r="X152" s="33"/>
      <c r="Y152" s="33"/>
      <c r="Z152" s="33"/>
    </row>
    <row r="153" spans="1:26" ht="15.75" customHeight="1">
      <c r="A153" s="33"/>
      <c r="B153" s="33"/>
      <c r="C153" s="33"/>
      <c r="D153" s="33"/>
      <c r="E153" s="33"/>
      <c r="F153" s="33"/>
      <c r="G153" s="33"/>
      <c r="H153" s="33"/>
      <c r="I153" s="33"/>
      <c r="J153" s="33"/>
      <c r="K153" s="33"/>
      <c r="L153" s="33"/>
      <c r="M153" s="33"/>
      <c r="N153" s="33"/>
      <c r="O153" s="33"/>
      <c r="P153" s="279"/>
      <c r="Q153" s="33"/>
      <c r="R153" s="33"/>
      <c r="S153" s="33"/>
      <c r="T153" s="33"/>
      <c r="U153" s="33"/>
      <c r="V153" s="33"/>
      <c r="W153" s="33"/>
      <c r="X153" s="33"/>
      <c r="Y153" s="33"/>
      <c r="Z153" s="33"/>
    </row>
    <row r="154" spans="1:26" ht="15.75" customHeight="1">
      <c r="A154" s="33"/>
      <c r="B154" s="33"/>
      <c r="C154" s="33"/>
      <c r="D154" s="33"/>
      <c r="E154" s="33"/>
      <c r="F154" s="33"/>
      <c r="G154" s="33"/>
      <c r="H154" s="33"/>
      <c r="I154" s="33"/>
      <c r="J154" s="33"/>
      <c r="K154" s="33"/>
      <c r="L154" s="33"/>
      <c r="M154" s="33"/>
      <c r="N154" s="33"/>
      <c r="O154" s="33"/>
      <c r="P154" s="279"/>
      <c r="Q154" s="33"/>
      <c r="R154" s="33"/>
      <c r="S154" s="33"/>
      <c r="T154" s="33"/>
      <c r="U154" s="33"/>
      <c r="V154" s="33"/>
      <c r="W154" s="33"/>
      <c r="X154" s="33"/>
      <c r="Y154" s="33"/>
      <c r="Z154" s="33"/>
    </row>
    <row r="155" spans="1:26" ht="15.75" customHeight="1">
      <c r="A155" s="33"/>
      <c r="B155" s="33"/>
      <c r="C155" s="33"/>
      <c r="D155" s="33"/>
      <c r="E155" s="33"/>
      <c r="F155" s="33"/>
      <c r="G155" s="33"/>
      <c r="H155" s="33"/>
      <c r="I155" s="33"/>
      <c r="J155" s="33"/>
      <c r="K155" s="33"/>
      <c r="L155" s="33"/>
      <c r="M155" s="33"/>
      <c r="N155" s="33"/>
      <c r="O155" s="33"/>
      <c r="P155" s="279"/>
      <c r="Q155" s="33"/>
      <c r="R155" s="33"/>
      <c r="S155" s="33"/>
      <c r="T155" s="33"/>
      <c r="U155" s="33"/>
      <c r="V155" s="33"/>
      <c r="W155" s="33"/>
      <c r="X155" s="33"/>
      <c r="Y155" s="33"/>
      <c r="Z155" s="33"/>
    </row>
    <row r="156" spans="1:26" ht="15.75" customHeight="1">
      <c r="A156" s="33"/>
      <c r="B156" s="33"/>
      <c r="C156" s="33"/>
      <c r="D156" s="33"/>
      <c r="E156" s="33"/>
      <c r="F156" s="33"/>
      <c r="G156" s="33"/>
      <c r="H156" s="33"/>
      <c r="I156" s="33"/>
      <c r="J156" s="33"/>
      <c r="K156" s="33"/>
      <c r="L156" s="33"/>
      <c r="M156" s="33"/>
      <c r="N156" s="33"/>
      <c r="O156" s="33"/>
      <c r="P156" s="279"/>
      <c r="Q156" s="33"/>
      <c r="R156" s="33"/>
      <c r="S156" s="33"/>
      <c r="T156" s="33"/>
      <c r="U156" s="33"/>
      <c r="V156" s="33"/>
      <c r="W156" s="33"/>
      <c r="X156" s="33"/>
      <c r="Y156" s="33"/>
      <c r="Z156" s="33"/>
    </row>
    <row r="157" spans="1:26" ht="15.75" customHeight="1">
      <c r="A157" s="33"/>
      <c r="B157" s="33"/>
      <c r="C157" s="33"/>
      <c r="D157" s="33"/>
      <c r="E157" s="33"/>
      <c r="F157" s="33"/>
      <c r="G157" s="33"/>
      <c r="H157" s="33"/>
      <c r="I157" s="33"/>
      <c r="J157" s="33"/>
      <c r="K157" s="33"/>
      <c r="L157" s="33"/>
      <c r="M157" s="33"/>
      <c r="N157" s="33"/>
      <c r="O157" s="33"/>
      <c r="P157" s="279"/>
      <c r="Q157" s="33"/>
      <c r="R157" s="33"/>
      <c r="S157" s="33"/>
      <c r="T157" s="33"/>
      <c r="U157" s="33"/>
      <c r="V157" s="33"/>
      <c r="W157" s="33"/>
      <c r="X157" s="33"/>
      <c r="Y157" s="33"/>
      <c r="Z157" s="33"/>
    </row>
    <row r="158" spans="1:26" ht="15.75" customHeight="1">
      <c r="A158" s="33"/>
      <c r="B158" s="33"/>
      <c r="C158" s="33"/>
      <c r="D158" s="33"/>
      <c r="E158" s="33"/>
      <c r="F158" s="33"/>
      <c r="G158" s="33"/>
      <c r="H158" s="33"/>
      <c r="I158" s="33"/>
      <c r="J158" s="33"/>
      <c r="K158" s="33"/>
      <c r="L158" s="33"/>
      <c r="M158" s="33"/>
      <c r="N158" s="33"/>
      <c r="O158" s="33"/>
      <c r="P158" s="279"/>
      <c r="Q158" s="33"/>
      <c r="R158" s="33"/>
      <c r="S158" s="33"/>
      <c r="T158" s="33"/>
      <c r="U158" s="33"/>
      <c r="V158" s="33"/>
      <c r="W158" s="33"/>
      <c r="X158" s="33"/>
      <c r="Y158" s="33"/>
      <c r="Z158" s="33"/>
    </row>
    <row r="159" spans="1:26" ht="15.75" customHeight="1">
      <c r="A159" s="33"/>
      <c r="B159" s="33"/>
      <c r="C159" s="33"/>
      <c r="D159" s="33"/>
      <c r="E159" s="33"/>
      <c r="F159" s="33"/>
      <c r="G159" s="33"/>
      <c r="H159" s="33"/>
      <c r="I159" s="33"/>
      <c r="J159" s="33"/>
      <c r="K159" s="33"/>
      <c r="L159" s="33"/>
      <c r="M159" s="33"/>
      <c r="N159" s="33"/>
      <c r="O159" s="33"/>
      <c r="P159" s="279"/>
      <c r="Q159" s="33"/>
      <c r="R159" s="33"/>
      <c r="S159" s="33"/>
      <c r="T159" s="33"/>
      <c r="U159" s="33"/>
      <c r="V159" s="33"/>
      <c r="W159" s="33"/>
      <c r="X159" s="33"/>
      <c r="Y159" s="33"/>
      <c r="Z159" s="33"/>
    </row>
    <row r="160" spans="1:26" ht="15.75" customHeight="1">
      <c r="A160" s="33"/>
      <c r="B160" s="33"/>
      <c r="C160" s="33"/>
      <c r="D160" s="33"/>
      <c r="E160" s="33"/>
      <c r="F160" s="33"/>
      <c r="G160" s="33"/>
      <c r="H160" s="33"/>
      <c r="I160" s="33"/>
      <c r="J160" s="33"/>
      <c r="K160" s="33"/>
      <c r="L160" s="33"/>
      <c r="M160" s="33"/>
      <c r="N160" s="33"/>
      <c r="O160" s="33"/>
      <c r="P160" s="279"/>
      <c r="Q160" s="33"/>
      <c r="R160" s="33"/>
      <c r="S160" s="33"/>
      <c r="T160" s="33"/>
      <c r="U160" s="33"/>
      <c r="V160" s="33"/>
      <c r="W160" s="33"/>
      <c r="X160" s="33"/>
      <c r="Y160" s="33"/>
      <c r="Z160" s="33"/>
    </row>
    <row r="161" spans="1:26" ht="15.75" customHeight="1">
      <c r="A161" s="33"/>
      <c r="B161" s="33"/>
      <c r="C161" s="33"/>
      <c r="D161" s="33"/>
      <c r="E161" s="33"/>
      <c r="F161" s="33"/>
      <c r="G161" s="33"/>
      <c r="H161" s="33"/>
      <c r="I161" s="33"/>
      <c r="J161" s="33"/>
      <c r="K161" s="33"/>
      <c r="L161" s="33"/>
      <c r="M161" s="33"/>
      <c r="N161" s="33"/>
      <c r="O161" s="33"/>
      <c r="P161" s="279"/>
      <c r="Q161" s="33"/>
      <c r="R161" s="33"/>
      <c r="S161" s="33"/>
      <c r="T161" s="33"/>
      <c r="U161" s="33"/>
      <c r="V161" s="33"/>
      <c r="W161" s="33"/>
      <c r="X161" s="33"/>
      <c r="Y161" s="33"/>
      <c r="Z161" s="33"/>
    </row>
    <row r="162" spans="1:26" ht="15.75" customHeight="1">
      <c r="A162" s="33"/>
      <c r="B162" s="33"/>
      <c r="C162" s="33"/>
      <c r="D162" s="33"/>
      <c r="E162" s="33"/>
      <c r="F162" s="33"/>
      <c r="G162" s="33"/>
      <c r="H162" s="33"/>
      <c r="I162" s="33"/>
      <c r="J162" s="33"/>
      <c r="K162" s="33"/>
      <c r="L162" s="33"/>
      <c r="M162" s="33"/>
      <c r="N162" s="33"/>
      <c r="O162" s="33"/>
      <c r="P162" s="279"/>
      <c r="Q162" s="33"/>
      <c r="R162" s="33"/>
      <c r="S162" s="33"/>
      <c r="T162" s="33"/>
      <c r="U162" s="33"/>
      <c r="V162" s="33"/>
      <c r="W162" s="33"/>
      <c r="X162" s="33"/>
      <c r="Y162" s="33"/>
      <c r="Z162" s="33"/>
    </row>
    <row r="163" spans="1:26" ht="15.75" customHeight="1">
      <c r="A163" s="33"/>
      <c r="B163" s="33"/>
      <c r="C163" s="33"/>
      <c r="D163" s="33"/>
      <c r="E163" s="33"/>
      <c r="F163" s="33"/>
      <c r="G163" s="33"/>
      <c r="H163" s="33"/>
      <c r="I163" s="33"/>
      <c r="J163" s="33"/>
      <c r="K163" s="33"/>
      <c r="L163" s="33"/>
      <c r="M163" s="33"/>
      <c r="N163" s="33"/>
      <c r="O163" s="33"/>
      <c r="P163" s="279"/>
      <c r="Q163" s="33"/>
      <c r="R163" s="33"/>
      <c r="S163" s="33"/>
      <c r="T163" s="33"/>
      <c r="U163" s="33"/>
      <c r="V163" s="33"/>
      <c r="W163" s="33"/>
      <c r="X163" s="33"/>
      <c r="Y163" s="33"/>
      <c r="Z163" s="33"/>
    </row>
    <row r="164" spans="1:26" ht="15.75" customHeight="1">
      <c r="A164" s="33"/>
      <c r="B164" s="33"/>
      <c r="C164" s="33"/>
      <c r="D164" s="33"/>
      <c r="E164" s="33"/>
      <c r="F164" s="33"/>
      <c r="G164" s="33"/>
      <c r="H164" s="33"/>
      <c r="I164" s="33"/>
      <c r="J164" s="33"/>
      <c r="K164" s="33"/>
      <c r="L164" s="33"/>
      <c r="M164" s="33"/>
      <c r="N164" s="33"/>
      <c r="O164" s="33"/>
      <c r="P164" s="279"/>
      <c r="Q164" s="33"/>
      <c r="R164" s="33"/>
      <c r="S164" s="33"/>
      <c r="T164" s="33"/>
      <c r="U164" s="33"/>
      <c r="V164" s="33"/>
      <c r="W164" s="33"/>
      <c r="X164" s="33"/>
      <c r="Y164" s="33"/>
      <c r="Z164" s="33"/>
    </row>
    <row r="165" spans="1:26" ht="15.75" customHeight="1">
      <c r="A165" s="33"/>
      <c r="B165" s="33"/>
      <c r="C165" s="33"/>
      <c r="D165" s="33"/>
      <c r="E165" s="33"/>
      <c r="F165" s="33"/>
      <c r="G165" s="33"/>
      <c r="H165" s="33"/>
      <c r="I165" s="33"/>
      <c r="J165" s="33"/>
      <c r="K165" s="33"/>
      <c r="L165" s="33"/>
      <c r="M165" s="33"/>
      <c r="N165" s="33"/>
      <c r="O165" s="33"/>
      <c r="P165" s="279"/>
      <c r="Q165" s="33"/>
      <c r="R165" s="33"/>
      <c r="S165" s="33"/>
      <c r="T165" s="33"/>
      <c r="U165" s="33"/>
      <c r="V165" s="33"/>
      <c r="W165" s="33"/>
      <c r="X165" s="33"/>
      <c r="Y165" s="33"/>
      <c r="Z165" s="33"/>
    </row>
    <row r="166" spans="1:26" ht="15.75" customHeight="1">
      <c r="A166" s="33"/>
      <c r="B166" s="33"/>
      <c r="C166" s="33"/>
      <c r="D166" s="33"/>
      <c r="E166" s="33"/>
      <c r="F166" s="33"/>
      <c r="G166" s="33"/>
      <c r="H166" s="33"/>
      <c r="I166" s="33"/>
      <c r="J166" s="33"/>
      <c r="K166" s="33"/>
      <c r="L166" s="33"/>
      <c r="M166" s="33"/>
      <c r="N166" s="33"/>
      <c r="O166" s="33"/>
      <c r="P166" s="279"/>
      <c r="Q166" s="33"/>
      <c r="R166" s="33"/>
      <c r="S166" s="33"/>
      <c r="T166" s="33"/>
      <c r="U166" s="33"/>
      <c r="V166" s="33"/>
      <c r="W166" s="33"/>
      <c r="X166" s="33"/>
      <c r="Y166" s="33"/>
      <c r="Z166" s="33"/>
    </row>
    <row r="167" spans="1:26" ht="15.75" customHeight="1">
      <c r="A167" s="33"/>
      <c r="B167" s="33"/>
      <c r="C167" s="33"/>
      <c r="D167" s="33"/>
      <c r="E167" s="33"/>
      <c r="F167" s="33"/>
      <c r="G167" s="33"/>
      <c r="H167" s="33"/>
      <c r="I167" s="33"/>
      <c r="J167" s="33"/>
      <c r="K167" s="33"/>
      <c r="L167" s="33"/>
      <c r="M167" s="33"/>
      <c r="N167" s="33"/>
      <c r="O167" s="33"/>
      <c r="P167" s="279"/>
      <c r="Q167" s="33"/>
      <c r="R167" s="33"/>
      <c r="S167" s="33"/>
      <c r="T167" s="33"/>
      <c r="U167" s="33"/>
      <c r="V167" s="33"/>
      <c r="W167" s="33"/>
      <c r="X167" s="33"/>
      <c r="Y167" s="33"/>
      <c r="Z167" s="33"/>
    </row>
    <row r="168" spans="1:26" ht="15.75" customHeight="1">
      <c r="A168" s="33"/>
      <c r="B168" s="33"/>
      <c r="C168" s="33"/>
      <c r="D168" s="33"/>
      <c r="E168" s="33"/>
      <c r="F168" s="33"/>
      <c r="G168" s="33"/>
      <c r="H168" s="33"/>
      <c r="I168" s="33"/>
      <c r="J168" s="33"/>
      <c r="K168" s="33"/>
      <c r="L168" s="33"/>
      <c r="M168" s="33"/>
      <c r="N168" s="33"/>
      <c r="O168" s="33"/>
      <c r="P168" s="279"/>
      <c r="Q168" s="33"/>
      <c r="R168" s="33"/>
      <c r="S168" s="33"/>
      <c r="T168" s="33"/>
      <c r="U168" s="33"/>
      <c r="V168" s="33"/>
      <c r="W168" s="33"/>
      <c r="X168" s="33"/>
      <c r="Y168" s="33"/>
      <c r="Z168" s="33"/>
    </row>
    <row r="169" spans="1:26" ht="15.75" customHeight="1">
      <c r="A169" s="33"/>
      <c r="B169" s="33"/>
      <c r="C169" s="33"/>
      <c r="D169" s="33"/>
      <c r="E169" s="33"/>
      <c r="F169" s="33"/>
      <c r="G169" s="33"/>
      <c r="H169" s="33"/>
      <c r="I169" s="33"/>
      <c r="J169" s="33"/>
      <c r="K169" s="33"/>
      <c r="L169" s="33"/>
      <c r="M169" s="33"/>
      <c r="N169" s="33"/>
      <c r="O169" s="33"/>
      <c r="P169" s="279"/>
      <c r="Q169" s="33"/>
      <c r="R169" s="33"/>
      <c r="S169" s="33"/>
      <c r="T169" s="33"/>
      <c r="U169" s="33"/>
      <c r="V169" s="33"/>
      <c r="W169" s="33"/>
      <c r="X169" s="33"/>
      <c r="Y169" s="33"/>
      <c r="Z169" s="33"/>
    </row>
    <row r="170" spans="1:26" ht="15.75" customHeight="1">
      <c r="A170" s="33"/>
      <c r="B170" s="33"/>
      <c r="C170" s="33"/>
      <c r="D170" s="33"/>
      <c r="E170" s="33"/>
      <c r="F170" s="33"/>
      <c r="G170" s="33"/>
      <c r="H170" s="33"/>
      <c r="I170" s="33"/>
      <c r="J170" s="33"/>
      <c r="K170" s="33"/>
      <c r="L170" s="33"/>
      <c r="M170" s="33"/>
      <c r="N170" s="33"/>
      <c r="O170" s="33"/>
      <c r="P170" s="279"/>
      <c r="Q170" s="33"/>
      <c r="R170" s="33"/>
      <c r="S170" s="33"/>
      <c r="T170" s="33"/>
      <c r="U170" s="33"/>
      <c r="V170" s="33"/>
      <c r="W170" s="33"/>
      <c r="X170" s="33"/>
      <c r="Y170" s="33"/>
      <c r="Z170" s="33"/>
    </row>
    <row r="171" spans="1:26" ht="15.75" customHeight="1">
      <c r="A171" s="33"/>
      <c r="B171" s="33"/>
      <c r="C171" s="33"/>
      <c r="D171" s="33"/>
      <c r="E171" s="33"/>
      <c r="F171" s="33"/>
      <c r="G171" s="33"/>
      <c r="H171" s="33"/>
      <c r="I171" s="33"/>
      <c r="J171" s="33"/>
      <c r="K171" s="33"/>
      <c r="L171" s="33"/>
      <c r="M171" s="33"/>
      <c r="N171" s="33"/>
      <c r="O171" s="33"/>
      <c r="P171" s="279"/>
      <c r="Q171" s="33"/>
      <c r="R171" s="33"/>
      <c r="S171" s="33"/>
      <c r="T171" s="33"/>
      <c r="U171" s="33"/>
      <c r="V171" s="33"/>
      <c r="W171" s="33"/>
      <c r="X171" s="33"/>
      <c r="Y171" s="33"/>
      <c r="Z171" s="33"/>
    </row>
    <row r="172" spans="1:26" ht="15.75" customHeight="1">
      <c r="A172" s="33"/>
      <c r="B172" s="33"/>
      <c r="C172" s="33"/>
      <c r="D172" s="33"/>
      <c r="E172" s="33"/>
      <c r="F172" s="33"/>
      <c r="G172" s="33"/>
      <c r="H172" s="33"/>
      <c r="I172" s="33"/>
      <c r="J172" s="33"/>
      <c r="K172" s="33"/>
      <c r="L172" s="33"/>
      <c r="M172" s="33"/>
      <c r="N172" s="33"/>
      <c r="O172" s="33"/>
      <c r="P172" s="279"/>
      <c r="Q172" s="33"/>
      <c r="R172" s="33"/>
      <c r="S172" s="33"/>
      <c r="T172" s="33"/>
      <c r="U172" s="33"/>
      <c r="V172" s="33"/>
      <c r="W172" s="33"/>
      <c r="X172" s="33"/>
      <c r="Y172" s="33"/>
      <c r="Z172" s="33"/>
    </row>
    <row r="173" spans="1:26" ht="15.75" customHeight="1">
      <c r="A173" s="33"/>
      <c r="B173" s="33"/>
      <c r="C173" s="33"/>
      <c r="D173" s="33"/>
      <c r="E173" s="33"/>
      <c r="F173" s="33"/>
      <c r="G173" s="33"/>
      <c r="H173" s="33"/>
      <c r="I173" s="33"/>
      <c r="J173" s="33"/>
      <c r="K173" s="33"/>
      <c r="L173" s="33"/>
      <c r="M173" s="33"/>
      <c r="N173" s="33"/>
      <c r="O173" s="33"/>
      <c r="P173" s="279"/>
      <c r="Q173" s="33"/>
      <c r="R173" s="33"/>
      <c r="S173" s="33"/>
      <c r="T173" s="33"/>
      <c r="U173" s="33"/>
      <c r="V173" s="33"/>
      <c r="W173" s="33"/>
      <c r="X173" s="33"/>
      <c r="Y173" s="33"/>
      <c r="Z173" s="33"/>
    </row>
    <row r="174" spans="1:26" ht="15.75" customHeight="1">
      <c r="A174" s="33"/>
      <c r="B174" s="33"/>
      <c r="C174" s="33"/>
      <c r="D174" s="33"/>
      <c r="E174" s="33"/>
      <c r="F174" s="33"/>
      <c r="G174" s="33"/>
      <c r="H174" s="33"/>
      <c r="I174" s="33"/>
      <c r="J174" s="33"/>
      <c r="K174" s="33"/>
      <c r="L174" s="33"/>
      <c r="M174" s="33"/>
      <c r="N174" s="33"/>
      <c r="O174" s="33"/>
      <c r="P174" s="279"/>
      <c r="Q174" s="33"/>
      <c r="R174" s="33"/>
      <c r="S174" s="33"/>
      <c r="T174" s="33"/>
      <c r="U174" s="33"/>
      <c r="V174" s="33"/>
      <c r="W174" s="33"/>
      <c r="X174" s="33"/>
      <c r="Y174" s="33"/>
      <c r="Z174" s="33"/>
    </row>
    <row r="175" spans="1:26" ht="15.75" customHeight="1">
      <c r="A175" s="33"/>
      <c r="B175" s="33"/>
      <c r="C175" s="33"/>
      <c r="D175" s="33"/>
      <c r="E175" s="33"/>
      <c r="F175" s="33"/>
      <c r="G175" s="33"/>
      <c r="H175" s="33"/>
      <c r="I175" s="33"/>
      <c r="J175" s="33"/>
      <c r="K175" s="33"/>
      <c r="L175" s="33"/>
      <c r="M175" s="33"/>
      <c r="N175" s="33"/>
      <c r="O175" s="33"/>
      <c r="P175" s="279"/>
      <c r="Q175" s="33"/>
      <c r="R175" s="33"/>
      <c r="S175" s="33"/>
      <c r="T175" s="33"/>
      <c r="U175" s="33"/>
      <c r="V175" s="33"/>
      <c r="W175" s="33"/>
      <c r="X175" s="33"/>
      <c r="Y175" s="33"/>
      <c r="Z175" s="33"/>
    </row>
    <row r="176" spans="1:26" ht="15.75" customHeight="1">
      <c r="A176" s="33"/>
      <c r="B176" s="33"/>
      <c r="C176" s="33"/>
      <c r="D176" s="33"/>
      <c r="E176" s="33"/>
      <c r="F176" s="33"/>
      <c r="G176" s="33"/>
      <c r="H176" s="33"/>
      <c r="I176" s="33"/>
      <c r="J176" s="33"/>
      <c r="K176" s="33"/>
      <c r="L176" s="33"/>
      <c r="M176" s="33"/>
      <c r="N176" s="33"/>
      <c r="O176" s="33"/>
      <c r="P176" s="279"/>
      <c r="Q176" s="33"/>
      <c r="R176" s="33"/>
      <c r="S176" s="33"/>
      <c r="T176" s="33"/>
      <c r="U176" s="33"/>
      <c r="V176" s="33"/>
      <c r="W176" s="33"/>
      <c r="X176" s="33"/>
      <c r="Y176" s="33"/>
      <c r="Z176" s="33"/>
    </row>
    <row r="177" spans="1:26" ht="15.75" customHeight="1">
      <c r="A177" s="33"/>
      <c r="B177" s="33"/>
      <c r="C177" s="33"/>
      <c r="D177" s="33"/>
      <c r="E177" s="33"/>
      <c r="F177" s="33"/>
      <c r="G177" s="33"/>
      <c r="H177" s="33"/>
      <c r="I177" s="33"/>
      <c r="J177" s="33"/>
      <c r="K177" s="33"/>
      <c r="L177" s="33"/>
      <c r="M177" s="33"/>
      <c r="N177" s="33"/>
      <c r="O177" s="33"/>
      <c r="P177" s="279"/>
      <c r="Q177" s="33"/>
      <c r="R177" s="33"/>
      <c r="S177" s="33"/>
      <c r="T177" s="33"/>
      <c r="U177" s="33"/>
      <c r="V177" s="33"/>
      <c r="W177" s="33"/>
      <c r="X177" s="33"/>
      <c r="Y177" s="33"/>
      <c r="Z177" s="33"/>
    </row>
    <row r="178" spans="1:26" ht="15.75" customHeight="1">
      <c r="A178" s="33"/>
      <c r="B178" s="33"/>
      <c r="C178" s="33"/>
      <c r="D178" s="33"/>
      <c r="E178" s="33"/>
      <c r="F178" s="33"/>
      <c r="G178" s="33"/>
      <c r="H178" s="33"/>
      <c r="I178" s="33"/>
      <c r="J178" s="33"/>
      <c r="K178" s="33"/>
      <c r="L178" s="33"/>
      <c r="M178" s="33"/>
      <c r="N178" s="33"/>
      <c r="O178" s="33"/>
      <c r="P178" s="279"/>
      <c r="Q178" s="33"/>
      <c r="R178" s="33"/>
      <c r="S178" s="33"/>
      <c r="T178" s="33"/>
      <c r="U178" s="33"/>
      <c r="V178" s="33"/>
      <c r="W178" s="33"/>
      <c r="X178" s="33"/>
      <c r="Y178" s="33"/>
      <c r="Z178" s="33"/>
    </row>
    <row r="179" spans="1:26" ht="15.75" customHeight="1">
      <c r="A179" s="33"/>
      <c r="B179" s="33"/>
      <c r="C179" s="33"/>
      <c r="D179" s="33"/>
      <c r="E179" s="33"/>
      <c r="F179" s="33"/>
      <c r="G179" s="33"/>
      <c r="H179" s="33"/>
      <c r="I179" s="33"/>
      <c r="J179" s="33"/>
      <c r="K179" s="33"/>
      <c r="L179" s="33"/>
      <c r="M179" s="33"/>
      <c r="N179" s="33"/>
      <c r="O179" s="33"/>
      <c r="P179" s="279"/>
      <c r="Q179" s="33"/>
      <c r="R179" s="33"/>
      <c r="S179" s="33"/>
      <c r="T179" s="33"/>
      <c r="U179" s="33"/>
      <c r="V179" s="33"/>
      <c r="W179" s="33"/>
      <c r="X179" s="33"/>
      <c r="Y179" s="33"/>
      <c r="Z179" s="33"/>
    </row>
    <row r="180" spans="1:26" ht="15.75" customHeight="1">
      <c r="A180" s="33"/>
      <c r="B180" s="33"/>
      <c r="C180" s="33"/>
      <c r="D180" s="33"/>
      <c r="E180" s="33"/>
      <c r="F180" s="33"/>
      <c r="G180" s="33"/>
      <c r="H180" s="33"/>
      <c r="I180" s="33"/>
      <c r="J180" s="33"/>
      <c r="K180" s="33"/>
      <c r="L180" s="33"/>
      <c r="M180" s="33"/>
      <c r="N180" s="33"/>
      <c r="O180" s="33"/>
      <c r="P180" s="279"/>
      <c r="Q180" s="33"/>
      <c r="R180" s="33"/>
      <c r="S180" s="33"/>
      <c r="T180" s="33"/>
      <c r="U180" s="33"/>
      <c r="V180" s="33"/>
      <c r="W180" s="33"/>
      <c r="X180" s="33"/>
      <c r="Y180" s="33"/>
      <c r="Z180" s="33"/>
    </row>
    <row r="181" spans="1:26" ht="15.75" customHeight="1">
      <c r="A181" s="33"/>
      <c r="B181" s="33"/>
      <c r="C181" s="33"/>
      <c r="D181" s="33"/>
      <c r="E181" s="33"/>
      <c r="F181" s="33"/>
      <c r="G181" s="33"/>
      <c r="H181" s="33"/>
      <c r="I181" s="33"/>
      <c r="J181" s="33"/>
      <c r="K181" s="33"/>
      <c r="L181" s="33"/>
      <c r="M181" s="33"/>
      <c r="N181" s="33"/>
      <c r="O181" s="33"/>
      <c r="P181" s="279"/>
      <c r="Q181" s="33"/>
      <c r="R181" s="33"/>
      <c r="S181" s="33"/>
      <c r="T181" s="33"/>
      <c r="U181" s="33"/>
      <c r="V181" s="33"/>
      <c r="W181" s="33"/>
      <c r="X181" s="33"/>
      <c r="Y181" s="33"/>
      <c r="Z181" s="33"/>
    </row>
    <row r="182" spans="1:26" ht="15.75" customHeight="1">
      <c r="A182" s="33"/>
      <c r="B182" s="33"/>
      <c r="C182" s="33"/>
      <c r="D182" s="33"/>
      <c r="E182" s="33"/>
      <c r="F182" s="33"/>
      <c r="G182" s="33"/>
      <c r="H182" s="33"/>
      <c r="I182" s="33"/>
      <c r="J182" s="33"/>
      <c r="K182" s="33"/>
      <c r="L182" s="33"/>
      <c r="M182" s="33"/>
      <c r="N182" s="33"/>
      <c r="O182" s="33"/>
      <c r="P182" s="279"/>
      <c r="Q182" s="33"/>
      <c r="R182" s="33"/>
      <c r="S182" s="33"/>
      <c r="T182" s="33"/>
      <c r="U182" s="33"/>
      <c r="V182" s="33"/>
      <c r="W182" s="33"/>
      <c r="X182" s="33"/>
      <c r="Y182" s="33"/>
      <c r="Z182" s="33"/>
    </row>
    <row r="183" spans="1:26" ht="15.75" customHeight="1">
      <c r="A183" s="33"/>
      <c r="B183" s="33"/>
      <c r="C183" s="33"/>
      <c r="D183" s="33"/>
      <c r="E183" s="33"/>
      <c r="F183" s="33"/>
      <c r="G183" s="33"/>
      <c r="H183" s="33"/>
      <c r="I183" s="33"/>
      <c r="J183" s="33"/>
      <c r="K183" s="33"/>
      <c r="L183" s="33"/>
      <c r="M183" s="33"/>
      <c r="N183" s="33"/>
      <c r="O183" s="33"/>
      <c r="P183" s="279"/>
      <c r="Q183" s="33"/>
      <c r="R183" s="33"/>
      <c r="S183" s="33"/>
      <c r="T183" s="33"/>
      <c r="U183" s="33"/>
      <c r="V183" s="33"/>
      <c r="W183" s="33"/>
      <c r="X183" s="33"/>
      <c r="Y183" s="33"/>
      <c r="Z183" s="33"/>
    </row>
    <row r="184" spans="1:26" ht="15.75" customHeight="1">
      <c r="A184" s="33"/>
      <c r="B184" s="33"/>
      <c r="C184" s="33"/>
      <c r="D184" s="33"/>
      <c r="E184" s="33"/>
      <c r="F184" s="33"/>
      <c r="G184" s="33"/>
      <c r="H184" s="33"/>
      <c r="I184" s="33"/>
      <c r="J184" s="33"/>
      <c r="K184" s="33"/>
      <c r="L184" s="33"/>
      <c r="M184" s="33"/>
      <c r="N184" s="33"/>
      <c r="O184" s="33"/>
      <c r="P184" s="279"/>
      <c r="Q184" s="33"/>
      <c r="R184" s="33"/>
      <c r="S184" s="33"/>
      <c r="T184" s="33"/>
      <c r="U184" s="33"/>
      <c r="V184" s="33"/>
      <c r="W184" s="33"/>
      <c r="X184" s="33"/>
      <c r="Y184" s="33"/>
      <c r="Z184" s="33"/>
    </row>
    <row r="185" spans="1:26" ht="15.75" customHeight="1">
      <c r="A185" s="33"/>
      <c r="B185" s="33"/>
      <c r="C185" s="33"/>
      <c r="D185" s="33"/>
      <c r="E185" s="33"/>
      <c r="F185" s="33"/>
      <c r="G185" s="33"/>
      <c r="H185" s="33"/>
      <c r="I185" s="33"/>
      <c r="J185" s="33"/>
      <c r="K185" s="33"/>
      <c r="L185" s="33"/>
      <c r="M185" s="33"/>
      <c r="N185" s="33"/>
      <c r="O185" s="33"/>
      <c r="P185" s="279"/>
      <c r="Q185" s="33"/>
      <c r="R185" s="33"/>
      <c r="S185" s="33"/>
      <c r="T185" s="33"/>
      <c r="U185" s="33"/>
      <c r="V185" s="33"/>
      <c r="W185" s="33"/>
      <c r="X185" s="33"/>
      <c r="Y185" s="33"/>
      <c r="Z185" s="33"/>
    </row>
    <row r="186" spans="1:26" ht="15.75" customHeight="1">
      <c r="A186" s="33"/>
      <c r="B186" s="33"/>
      <c r="C186" s="33"/>
      <c r="D186" s="33"/>
      <c r="E186" s="33"/>
      <c r="F186" s="33"/>
      <c r="G186" s="33"/>
      <c r="H186" s="33"/>
      <c r="I186" s="33"/>
      <c r="J186" s="33"/>
      <c r="K186" s="33"/>
      <c r="L186" s="33"/>
      <c r="M186" s="33"/>
      <c r="N186" s="33"/>
      <c r="O186" s="33"/>
      <c r="P186" s="279"/>
      <c r="Q186" s="33"/>
      <c r="R186" s="33"/>
      <c r="S186" s="33"/>
      <c r="T186" s="33"/>
      <c r="U186" s="33"/>
      <c r="V186" s="33"/>
      <c r="W186" s="33"/>
      <c r="X186" s="33"/>
      <c r="Y186" s="33"/>
      <c r="Z186" s="33"/>
    </row>
    <row r="187" spans="1:26" ht="15.75" customHeight="1">
      <c r="A187" s="33"/>
      <c r="B187" s="33"/>
      <c r="C187" s="33"/>
      <c r="D187" s="33"/>
      <c r="E187" s="33"/>
      <c r="F187" s="33"/>
      <c r="G187" s="33"/>
      <c r="H187" s="33"/>
      <c r="I187" s="33"/>
      <c r="J187" s="33"/>
      <c r="K187" s="33"/>
      <c r="L187" s="33"/>
      <c r="M187" s="33"/>
      <c r="N187" s="33"/>
      <c r="O187" s="33"/>
      <c r="P187" s="279"/>
      <c r="Q187" s="33"/>
      <c r="R187" s="33"/>
      <c r="S187" s="33"/>
      <c r="T187" s="33"/>
      <c r="U187" s="33"/>
      <c r="V187" s="33"/>
      <c r="W187" s="33"/>
      <c r="X187" s="33"/>
      <c r="Y187" s="33"/>
      <c r="Z187" s="33"/>
    </row>
    <row r="188" spans="1:26" ht="15.75" customHeight="1">
      <c r="A188" s="33"/>
      <c r="B188" s="33"/>
      <c r="C188" s="33"/>
      <c r="D188" s="33"/>
      <c r="E188" s="33"/>
      <c r="F188" s="33"/>
      <c r="G188" s="33"/>
      <c r="H188" s="33"/>
      <c r="I188" s="33"/>
      <c r="J188" s="33"/>
      <c r="K188" s="33"/>
      <c r="L188" s="33"/>
      <c r="M188" s="33"/>
      <c r="N188" s="33"/>
      <c r="O188" s="33"/>
      <c r="P188" s="279"/>
      <c r="Q188" s="33"/>
      <c r="R188" s="33"/>
      <c r="S188" s="33"/>
      <c r="T188" s="33"/>
      <c r="U188" s="33"/>
      <c r="V188" s="33"/>
      <c r="W188" s="33"/>
      <c r="X188" s="33"/>
      <c r="Y188" s="33"/>
      <c r="Z188" s="33"/>
    </row>
    <row r="189" spans="1:26" ht="15.75" customHeight="1">
      <c r="A189" s="33"/>
      <c r="B189" s="33"/>
      <c r="C189" s="33"/>
      <c r="D189" s="33"/>
      <c r="E189" s="33"/>
      <c r="F189" s="33"/>
      <c r="G189" s="33"/>
      <c r="H189" s="33"/>
      <c r="I189" s="33"/>
      <c r="J189" s="33"/>
      <c r="K189" s="33"/>
      <c r="L189" s="33"/>
      <c r="M189" s="33"/>
      <c r="N189" s="33"/>
      <c r="O189" s="33"/>
      <c r="P189" s="279"/>
      <c r="Q189" s="33"/>
      <c r="R189" s="33"/>
      <c r="S189" s="33"/>
      <c r="T189" s="33"/>
      <c r="U189" s="33"/>
      <c r="V189" s="33"/>
      <c r="W189" s="33"/>
      <c r="X189" s="33"/>
      <c r="Y189" s="33"/>
      <c r="Z189" s="33"/>
    </row>
    <row r="190" spans="1:26" ht="15.75" customHeight="1">
      <c r="A190" s="33"/>
      <c r="B190" s="33"/>
      <c r="C190" s="33"/>
      <c r="D190" s="33"/>
      <c r="E190" s="33"/>
      <c r="F190" s="33"/>
      <c r="G190" s="33"/>
      <c r="H190" s="33"/>
      <c r="I190" s="33"/>
      <c r="J190" s="33"/>
      <c r="K190" s="33"/>
      <c r="L190" s="33"/>
      <c r="M190" s="33"/>
      <c r="N190" s="33"/>
      <c r="O190" s="33"/>
      <c r="P190" s="279"/>
      <c r="Q190" s="33"/>
      <c r="R190" s="33"/>
      <c r="S190" s="33"/>
      <c r="T190" s="33"/>
      <c r="U190" s="33"/>
      <c r="V190" s="33"/>
      <c r="W190" s="33"/>
      <c r="X190" s="33"/>
      <c r="Y190" s="33"/>
      <c r="Z190" s="33"/>
    </row>
    <row r="191" spans="1:26" ht="15.75" customHeight="1">
      <c r="A191" s="33"/>
      <c r="B191" s="33"/>
      <c r="C191" s="33"/>
      <c r="D191" s="33"/>
      <c r="E191" s="33"/>
      <c r="F191" s="33"/>
      <c r="G191" s="33"/>
      <c r="H191" s="33"/>
      <c r="I191" s="33"/>
      <c r="J191" s="33"/>
      <c r="K191" s="33"/>
      <c r="L191" s="33"/>
      <c r="M191" s="33"/>
      <c r="N191" s="33"/>
      <c r="O191" s="33"/>
      <c r="P191" s="279"/>
      <c r="Q191" s="33"/>
      <c r="R191" s="33"/>
      <c r="S191" s="33"/>
      <c r="T191" s="33"/>
      <c r="U191" s="33"/>
      <c r="V191" s="33"/>
      <c r="W191" s="33"/>
      <c r="X191" s="33"/>
      <c r="Y191" s="33"/>
      <c r="Z191" s="33"/>
    </row>
    <row r="192" spans="1:26" ht="15.75" customHeight="1">
      <c r="A192" s="33"/>
      <c r="B192" s="33"/>
      <c r="C192" s="33"/>
      <c r="D192" s="33"/>
      <c r="E192" s="33"/>
      <c r="F192" s="33"/>
      <c r="G192" s="33"/>
      <c r="H192" s="33"/>
      <c r="I192" s="33"/>
      <c r="J192" s="33"/>
      <c r="K192" s="33"/>
      <c r="L192" s="33"/>
      <c r="M192" s="33"/>
      <c r="N192" s="33"/>
      <c r="O192" s="33"/>
      <c r="P192" s="279"/>
      <c r="Q192" s="33"/>
      <c r="R192" s="33"/>
      <c r="S192" s="33"/>
      <c r="T192" s="33"/>
      <c r="U192" s="33"/>
      <c r="V192" s="33"/>
      <c r="W192" s="33"/>
      <c r="X192" s="33"/>
      <c r="Y192" s="33"/>
      <c r="Z192" s="33"/>
    </row>
    <row r="193" spans="1:26" ht="15.75" customHeight="1">
      <c r="A193" s="33"/>
      <c r="B193" s="33"/>
      <c r="C193" s="33"/>
      <c r="D193" s="33"/>
      <c r="E193" s="33"/>
      <c r="F193" s="33"/>
      <c r="G193" s="33"/>
      <c r="H193" s="33"/>
      <c r="I193" s="33"/>
      <c r="J193" s="33"/>
      <c r="K193" s="33"/>
      <c r="L193" s="33"/>
      <c r="M193" s="33"/>
      <c r="N193" s="33"/>
      <c r="O193" s="33"/>
      <c r="P193" s="279"/>
      <c r="Q193" s="33"/>
      <c r="R193" s="33"/>
      <c r="S193" s="33"/>
      <c r="T193" s="33"/>
      <c r="U193" s="33"/>
      <c r="V193" s="33"/>
      <c r="W193" s="33"/>
      <c r="X193" s="33"/>
      <c r="Y193" s="33"/>
      <c r="Z193" s="33"/>
    </row>
    <row r="194" spans="1:26" ht="15.75" customHeight="1">
      <c r="A194" s="33"/>
      <c r="B194" s="33"/>
      <c r="C194" s="33"/>
      <c r="D194" s="33"/>
      <c r="E194" s="33"/>
      <c r="F194" s="33"/>
      <c r="G194" s="33"/>
      <c r="H194" s="33"/>
      <c r="I194" s="33"/>
      <c r="J194" s="33"/>
      <c r="K194" s="33"/>
      <c r="L194" s="33"/>
      <c r="M194" s="33"/>
      <c r="N194" s="33"/>
      <c r="O194" s="33"/>
      <c r="P194" s="279"/>
      <c r="Q194" s="33"/>
      <c r="R194" s="33"/>
      <c r="S194" s="33"/>
      <c r="T194" s="33"/>
      <c r="U194" s="33"/>
      <c r="V194" s="33"/>
      <c r="W194" s="33"/>
      <c r="X194" s="33"/>
      <c r="Y194" s="33"/>
      <c r="Z194" s="33"/>
    </row>
    <row r="195" spans="1:26" ht="15.75" customHeight="1">
      <c r="A195" s="33"/>
      <c r="B195" s="33"/>
      <c r="C195" s="33"/>
      <c r="D195" s="33"/>
      <c r="E195" s="33"/>
      <c r="F195" s="33"/>
      <c r="G195" s="33"/>
      <c r="H195" s="33"/>
      <c r="I195" s="33"/>
      <c r="J195" s="33"/>
      <c r="K195" s="33"/>
      <c r="L195" s="33"/>
      <c r="M195" s="33"/>
      <c r="N195" s="33"/>
      <c r="O195" s="33"/>
      <c r="P195" s="279"/>
      <c r="Q195" s="33"/>
      <c r="R195" s="33"/>
      <c r="S195" s="33"/>
      <c r="T195" s="33"/>
      <c r="U195" s="33"/>
      <c r="V195" s="33"/>
      <c r="W195" s="33"/>
      <c r="X195" s="33"/>
      <c r="Y195" s="33"/>
      <c r="Z195" s="33"/>
    </row>
    <row r="196" spans="1:26" ht="15.75" customHeight="1">
      <c r="A196" s="33"/>
      <c r="B196" s="33"/>
      <c r="C196" s="33"/>
      <c r="D196" s="33"/>
      <c r="E196" s="33"/>
      <c r="F196" s="33"/>
      <c r="G196" s="33"/>
      <c r="H196" s="33"/>
      <c r="I196" s="33"/>
      <c r="J196" s="33"/>
      <c r="K196" s="33"/>
      <c r="L196" s="33"/>
      <c r="M196" s="33"/>
      <c r="N196" s="33"/>
      <c r="O196" s="33"/>
      <c r="P196" s="279"/>
      <c r="Q196" s="33"/>
      <c r="R196" s="33"/>
      <c r="S196" s="33"/>
      <c r="T196" s="33"/>
      <c r="U196" s="33"/>
      <c r="V196" s="33"/>
      <c r="W196" s="33"/>
      <c r="X196" s="33"/>
      <c r="Y196" s="33"/>
      <c r="Z196" s="33"/>
    </row>
    <row r="197" spans="1:26" ht="15.75" customHeight="1">
      <c r="A197" s="33"/>
      <c r="B197" s="33"/>
      <c r="C197" s="33"/>
      <c r="D197" s="33"/>
      <c r="E197" s="33"/>
      <c r="F197" s="33"/>
      <c r="G197" s="33"/>
      <c r="H197" s="33"/>
      <c r="I197" s="33"/>
      <c r="J197" s="33"/>
      <c r="K197" s="33"/>
      <c r="L197" s="33"/>
      <c r="M197" s="33"/>
      <c r="N197" s="33"/>
      <c r="O197" s="33"/>
      <c r="P197" s="279"/>
      <c r="Q197" s="33"/>
      <c r="R197" s="33"/>
      <c r="S197" s="33"/>
      <c r="T197" s="33"/>
      <c r="U197" s="33"/>
      <c r="V197" s="33"/>
      <c r="W197" s="33"/>
      <c r="X197" s="33"/>
      <c r="Y197" s="33"/>
      <c r="Z197" s="33"/>
    </row>
    <row r="198" spans="1:26" ht="15.75" customHeight="1">
      <c r="A198" s="33"/>
      <c r="B198" s="33"/>
      <c r="C198" s="33"/>
      <c r="D198" s="33"/>
      <c r="E198" s="33"/>
      <c r="F198" s="33"/>
      <c r="G198" s="33"/>
      <c r="H198" s="33"/>
      <c r="I198" s="33"/>
      <c r="J198" s="33"/>
      <c r="K198" s="33"/>
      <c r="L198" s="33"/>
      <c r="M198" s="33"/>
      <c r="N198" s="33"/>
      <c r="O198" s="33"/>
      <c r="P198" s="279"/>
      <c r="Q198" s="33"/>
      <c r="R198" s="33"/>
      <c r="S198" s="33"/>
      <c r="T198" s="33"/>
      <c r="U198" s="33"/>
      <c r="V198" s="33"/>
      <c r="W198" s="33"/>
      <c r="X198" s="33"/>
      <c r="Y198" s="33"/>
      <c r="Z198" s="33"/>
    </row>
    <row r="199" spans="1:26" ht="15.75" customHeight="1">
      <c r="A199" s="33"/>
      <c r="B199" s="33"/>
      <c r="C199" s="33"/>
      <c r="D199" s="33"/>
      <c r="E199" s="33"/>
      <c r="F199" s="33"/>
      <c r="G199" s="33"/>
      <c r="H199" s="33"/>
      <c r="I199" s="33"/>
      <c r="J199" s="33"/>
      <c r="K199" s="33"/>
      <c r="L199" s="33"/>
      <c r="M199" s="33"/>
      <c r="N199" s="33"/>
      <c r="O199" s="33"/>
      <c r="P199" s="279"/>
      <c r="Q199" s="33"/>
      <c r="R199" s="33"/>
      <c r="S199" s="33"/>
      <c r="T199" s="33"/>
      <c r="U199" s="33"/>
      <c r="V199" s="33"/>
      <c r="W199" s="33"/>
      <c r="X199" s="33"/>
      <c r="Y199" s="33"/>
      <c r="Z199" s="33"/>
    </row>
    <row r="200" spans="1:26" ht="15.75" customHeight="1">
      <c r="A200" s="33"/>
      <c r="B200" s="33"/>
      <c r="C200" s="33"/>
      <c r="D200" s="33"/>
      <c r="E200" s="33"/>
      <c r="F200" s="33"/>
      <c r="G200" s="33"/>
      <c r="H200" s="33"/>
      <c r="I200" s="33"/>
      <c r="J200" s="33"/>
      <c r="K200" s="33"/>
      <c r="L200" s="33"/>
      <c r="M200" s="33"/>
      <c r="N200" s="33"/>
      <c r="O200" s="33"/>
      <c r="P200" s="279"/>
      <c r="Q200" s="33"/>
      <c r="R200" s="33"/>
      <c r="S200" s="33"/>
      <c r="T200" s="33"/>
      <c r="U200" s="33"/>
      <c r="V200" s="33"/>
      <c r="W200" s="33"/>
      <c r="X200" s="33"/>
      <c r="Y200" s="33"/>
      <c r="Z200" s="33"/>
    </row>
    <row r="201" spans="1:26" ht="15.75" customHeight="1">
      <c r="A201" s="33"/>
      <c r="B201" s="33"/>
      <c r="C201" s="33"/>
      <c r="D201" s="33"/>
      <c r="E201" s="33"/>
      <c r="F201" s="33"/>
      <c r="G201" s="33"/>
      <c r="H201" s="33"/>
      <c r="I201" s="33"/>
      <c r="J201" s="33"/>
      <c r="K201" s="33"/>
      <c r="L201" s="33"/>
      <c r="M201" s="33"/>
      <c r="N201" s="33"/>
      <c r="O201" s="33"/>
      <c r="P201" s="279"/>
      <c r="Q201" s="33"/>
      <c r="R201" s="33"/>
      <c r="S201" s="33"/>
      <c r="T201" s="33"/>
      <c r="U201" s="33"/>
      <c r="V201" s="33"/>
      <c r="W201" s="33"/>
      <c r="X201" s="33"/>
      <c r="Y201" s="33"/>
      <c r="Z201" s="33"/>
    </row>
    <row r="202" spans="1:26" ht="15.75" customHeight="1">
      <c r="A202" s="33"/>
      <c r="B202" s="33"/>
      <c r="C202" s="33"/>
      <c r="D202" s="33"/>
      <c r="E202" s="33"/>
      <c r="F202" s="33"/>
      <c r="G202" s="33"/>
      <c r="H202" s="33"/>
      <c r="I202" s="33"/>
      <c r="J202" s="33"/>
      <c r="K202" s="33"/>
      <c r="L202" s="33"/>
      <c r="M202" s="33"/>
      <c r="N202" s="33"/>
      <c r="O202" s="33"/>
      <c r="P202" s="279"/>
      <c r="Q202" s="33"/>
      <c r="R202" s="33"/>
      <c r="S202" s="33"/>
      <c r="T202" s="33"/>
      <c r="U202" s="33"/>
      <c r="V202" s="33"/>
      <c r="W202" s="33"/>
      <c r="X202" s="33"/>
      <c r="Y202" s="33"/>
      <c r="Z202" s="33"/>
    </row>
    <row r="203" spans="1:26" ht="15.75" customHeight="1">
      <c r="A203" s="33"/>
      <c r="B203" s="33"/>
      <c r="C203" s="33"/>
      <c r="D203" s="33"/>
      <c r="E203" s="33"/>
      <c r="F203" s="33"/>
      <c r="G203" s="33"/>
      <c r="H203" s="33"/>
      <c r="I203" s="33"/>
      <c r="J203" s="33"/>
      <c r="K203" s="33"/>
      <c r="L203" s="33"/>
      <c r="M203" s="33"/>
      <c r="N203" s="33"/>
      <c r="O203" s="33"/>
      <c r="P203" s="279"/>
      <c r="Q203" s="33"/>
      <c r="R203" s="33"/>
      <c r="S203" s="33"/>
      <c r="T203" s="33"/>
      <c r="U203" s="33"/>
      <c r="V203" s="33"/>
      <c r="W203" s="33"/>
      <c r="X203" s="33"/>
      <c r="Y203" s="33"/>
      <c r="Z203" s="33"/>
    </row>
    <row r="204" spans="1:26" ht="15.75" customHeight="1">
      <c r="A204" s="33"/>
      <c r="B204" s="33"/>
      <c r="C204" s="33"/>
      <c r="D204" s="33"/>
      <c r="E204" s="33"/>
      <c r="F204" s="33"/>
      <c r="G204" s="33"/>
      <c r="H204" s="33"/>
      <c r="I204" s="33"/>
      <c r="J204" s="33"/>
      <c r="K204" s="33"/>
      <c r="L204" s="33"/>
      <c r="M204" s="33"/>
      <c r="N204" s="33"/>
      <c r="O204" s="33"/>
      <c r="P204" s="279"/>
      <c r="Q204" s="33"/>
      <c r="R204" s="33"/>
      <c r="S204" s="33"/>
      <c r="T204" s="33"/>
      <c r="U204" s="33"/>
      <c r="V204" s="33"/>
      <c r="W204" s="33"/>
      <c r="X204" s="33"/>
      <c r="Y204" s="33"/>
      <c r="Z204" s="33"/>
    </row>
    <row r="205" spans="1:26" ht="15.75" customHeight="1">
      <c r="A205" s="33"/>
      <c r="B205" s="33"/>
      <c r="C205" s="33"/>
      <c r="D205" s="33"/>
      <c r="E205" s="33"/>
      <c r="F205" s="33"/>
      <c r="G205" s="33"/>
      <c r="H205" s="33"/>
      <c r="I205" s="33"/>
      <c r="J205" s="33"/>
      <c r="K205" s="33"/>
      <c r="L205" s="33"/>
      <c r="M205" s="33"/>
      <c r="N205" s="33"/>
      <c r="O205" s="33"/>
      <c r="P205" s="279"/>
      <c r="Q205" s="33"/>
      <c r="R205" s="33"/>
      <c r="S205" s="33"/>
      <c r="T205" s="33"/>
      <c r="U205" s="33"/>
      <c r="V205" s="33"/>
      <c r="W205" s="33"/>
      <c r="X205" s="33"/>
      <c r="Y205" s="33"/>
      <c r="Z205" s="33"/>
    </row>
    <row r="206" spans="1:26" ht="15.75" customHeight="1">
      <c r="A206" s="33"/>
      <c r="B206" s="33"/>
      <c r="C206" s="33"/>
      <c r="D206" s="33"/>
      <c r="E206" s="33"/>
      <c r="F206" s="33"/>
      <c r="G206" s="33"/>
      <c r="H206" s="33"/>
      <c r="I206" s="33"/>
      <c r="J206" s="33"/>
      <c r="K206" s="33"/>
      <c r="L206" s="33"/>
      <c r="M206" s="33"/>
      <c r="N206" s="33"/>
      <c r="O206" s="33"/>
      <c r="P206" s="279"/>
      <c r="Q206" s="33"/>
      <c r="R206" s="33"/>
      <c r="S206" s="33"/>
      <c r="T206" s="33"/>
      <c r="U206" s="33"/>
      <c r="V206" s="33"/>
      <c r="W206" s="33"/>
      <c r="X206" s="33"/>
      <c r="Y206" s="33"/>
      <c r="Z206" s="33"/>
    </row>
    <row r="207" spans="1:26" ht="15.75" customHeight="1">
      <c r="A207" s="33"/>
      <c r="B207" s="33"/>
      <c r="C207" s="33"/>
      <c r="D207" s="33"/>
      <c r="E207" s="33"/>
      <c r="F207" s="33"/>
      <c r="G207" s="33"/>
      <c r="H207" s="33"/>
      <c r="I207" s="33"/>
      <c r="J207" s="33"/>
      <c r="K207" s="33"/>
      <c r="L207" s="33"/>
      <c r="M207" s="33"/>
      <c r="N207" s="33"/>
      <c r="O207" s="33"/>
      <c r="P207" s="279"/>
      <c r="Q207" s="33"/>
      <c r="R207" s="33"/>
      <c r="S207" s="33"/>
      <c r="T207" s="33"/>
      <c r="U207" s="33"/>
      <c r="V207" s="33"/>
      <c r="W207" s="33"/>
      <c r="X207" s="33"/>
      <c r="Y207" s="33"/>
      <c r="Z207" s="33"/>
    </row>
    <row r="208" spans="1:26" ht="15.75" customHeight="1">
      <c r="A208" s="33"/>
      <c r="B208" s="33"/>
      <c r="C208" s="33"/>
      <c r="D208" s="33"/>
      <c r="E208" s="33"/>
      <c r="F208" s="33"/>
      <c r="G208" s="33"/>
      <c r="H208" s="33"/>
      <c r="I208" s="33"/>
      <c r="J208" s="33"/>
      <c r="K208" s="33"/>
      <c r="L208" s="33"/>
      <c r="M208" s="33"/>
      <c r="N208" s="33"/>
      <c r="O208" s="33"/>
      <c r="P208" s="279"/>
      <c r="Q208" s="33"/>
      <c r="R208" s="33"/>
      <c r="S208" s="33"/>
      <c r="T208" s="33"/>
      <c r="U208" s="33"/>
      <c r="V208" s="33"/>
      <c r="W208" s="33"/>
      <c r="X208" s="33"/>
      <c r="Y208" s="33"/>
      <c r="Z208" s="33"/>
    </row>
    <row r="209" spans="1:26" ht="15.75" customHeight="1">
      <c r="A209" s="33"/>
      <c r="B209" s="33"/>
      <c r="C209" s="33"/>
      <c r="D209" s="33"/>
      <c r="E209" s="33"/>
      <c r="F209" s="33"/>
      <c r="G209" s="33"/>
      <c r="H209" s="33"/>
      <c r="I209" s="33"/>
      <c r="J209" s="33"/>
      <c r="K209" s="33"/>
      <c r="L209" s="33"/>
      <c r="M209" s="33"/>
      <c r="N209" s="33"/>
      <c r="O209" s="33"/>
      <c r="P209" s="279"/>
      <c r="Q209" s="33"/>
      <c r="R209" s="33"/>
      <c r="S209" s="33"/>
      <c r="T209" s="33"/>
      <c r="U209" s="33"/>
      <c r="V209" s="33"/>
      <c r="W209" s="33"/>
      <c r="X209" s="33"/>
      <c r="Y209" s="33"/>
      <c r="Z209" s="33"/>
    </row>
    <row r="210" spans="1:26" ht="15.75" customHeight="1">
      <c r="A210" s="33"/>
      <c r="B210" s="33"/>
      <c r="C210" s="33"/>
      <c r="D210" s="33"/>
      <c r="E210" s="33"/>
      <c r="F210" s="33"/>
      <c r="G210" s="33"/>
      <c r="H210" s="33"/>
      <c r="I210" s="33"/>
      <c r="J210" s="33"/>
      <c r="K210" s="33"/>
      <c r="L210" s="33"/>
      <c r="M210" s="33"/>
      <c r="N210" s="33"/>
      <c r="O210" s="33"/>
      <c r="P210" s="279"/>
      <c r="Q210" s="33"/>
      <c r="R210" s="33"/>
      <c r="S210" s="33"/>
      <c r="T210" s="33"/>
      <c r="U210" s="33"/>
      <c r="V210" s="33"/>
      <c r="W210" s="33"/>
      <c r="X210" s="33"/>
      <c r="Y210" s="33"/>
      <c r="Z210" s="33"/>
    </row>
    <row r="211" spans="1:26" ht="15.75" customHeight="1">
      <c r="A211" s="33"/>
      <c r="B211" s="33"/>
      <c r="C211" s="33"/>
      <c r="D211" s="33"/>
      <c r="E211" s="33"/>
      <c r="F211" s="33"/>
      <c r="G211" s="33"/>
      <c r="H211" s="33"/>
      <c r="I211" s="33"/>
      <c r="J211" s="33"/>
      <c r="K211" s="33"/>
      <c r="L211" s="33"/>
      <c r="M211" s="33"/>
      <c r="N211" s="33"/>
      <c r="O211" s="33"/>
      <c r="P211" s="279"/>
      <c r="Q211" s="33"/>
      <c r="R211" s="33"/>
      <c r="S211" s="33"/>
      <c r="T211" s="33"/>
      <c r="U211" s="33"/>
      <c r="V211" s="33"/>
      <c r="W211" s="33"/>
      <c r="X211" s="33"/>
      <c r="Y211" s="33"/>
      <c r="Z211" s="33"/>
    </row>
    <row r="212" spans="1:26" ht="15.75" customHeight="1">
      <c r="A212" s="33"/>
      <c r="B212" s="33"/>
      <c r="C212" s="33"/>
      <c r="D212" s="33"/>
      <c r="E212" s="33"/>
      <c r="F212" s="33"/>
      <c r="G212" s="33"/>
      <c r="H212" s="33"/>
      <c r="I212" s="33"/>
      <c r="J212" s="33"/>
      <c r="K212" s="33"/>
      <c r="L212" s="33"/>
      <c r="M212" s="33"/>
      <c r="N212" s="33"/>
      <c r="O212" s="33"/>
      <c r="P212" s="279"/>
      <c r="Q212" s="33"/>
      <c r="R212" s="33"/>
      <c r="S212" s="33"/>
      <c r="T212" s="33"/>
      <c r="U212" s="33"/>
      <c r="V212" s="33"/>
      <c r="W212" s="33"/>
      <c r="X212" s="33"/>
      <c r="Y212" s="33"/>
      <c r="Z212" s="33"/>
    </row>
    <row r="213" spans="1:26" ht="15.75" customHeight="1">
      <c r="A213" s="33"/>
      <c r="B213" s="33"/>
      <c r="C213" s="33"/>
      <c r="D213" s="33"/>
      <c r="E213" s="33"/>
      <c r="F213" s="33"/>
      <c r="G213" s="33"/>
      <c r="H213" s="33"/>
      <c r="I213" s="33"/>
      <c r="J213" s="33"/>
      <c r="K213" s="33"/>
      <c r="L213" s="33"/>
      <c r="M213" s="33"/>
      <c r="N213" s="33"/>
      <c r="O213" s="33"/>
      <c r="P213" s="279"/>
      <c r="Q213" s="33"/>
      <c r="R213" s="33"/>
      <c r="S213" s="33"/>
      <c r="T213" s="33"/>
      <c r="U213" s="33"/>
      <c r="V213" s="33"/>
      <c r="W213" s="33"/>
      <c r="X213" s="33"/>
      <c r="Y213" s="33"/>
      <c r="Z213" s="33"/>
    </row>
    <row r="214" spans="1:26" ht="15.75" customHeight="1">
      <c r="A214" s="33"/>
      <c r="B214" s="33"/>
      <c r="C214" s="33"/>
      <c r="D214" s="33"/>
      <c r="E214" s="33"/>
      <c r="F214" s="33"/>
      <c r="G214" s="33"/>
      <c r="H214" s="33"/>
      <c r="I214" s="33"/>
      <c r="J214" s="33"/>
      <c r="K214" s="33"/>
      <c r="L214" s="33"/>
      <c r="M214" s="33"/>
      <c r="N214" s="33"/>
      <c r="O214" s="33"/>
      <c r="P214" s="279"/>
      <c r="Q214" s="33"/>
      <c r="R214" s="33"/>
      <c r="S214" s="33"/>
      <c r="T214" s="33"/>
      <c r="U214" s="33"/>
      <c r="V214" s="33"/>
      <c r="W214" s="33"/>
      <c r="X214" s="33"/>
      <c r="Y214" s="33"/>
      <c r="Z214" s="33"/>
    </row>
    <row r="215" spans="1:26" ht="15.75" customHeight="1">
      <c r="A215" s="33"/>
      <c r="B215" s="33"/>
      <c r="C215" s="33"/>
      <c r="D215" s="33"/>
      <c r="E215" s="33"/>
      <c r="F215" s="33"/>
      <c r="G215" s="33"/>
      <c r="H215" s="33"/>
      <c r="I215" s="33"/>
      <c r="J215" s="33"/>
      <c r="K215" s="33"/>
      <c r="L215" s="33"/>
      <c r="M215" s="33"/>
      <c r="N215" s="33"/>
      <c r="O215" s="33"/>
      <c r="P215" s="279"/>
      <c r="Q215" s="33"/>
      <c r="R215" s="33"/>
      <c r="S215" s="33"/>
      <c r="T215" s="33"/>
      <c r="U215" s="33"/>
      <c r="V215" s="33"/>
      <c r="W215" s="33"/>
      <c r="X215" s="33"/>
      <c r="Y215" s="33"/>
      <c r="Z215" s="33"/>
    </row>
    <row r="216" spans="1:26" ht="15.75" customHeight="1">
      <c r="A216" s="33"/>
      <c r="B216" s="33"/>
      <c r="C216" s="33"/>
      <c r="D216" s="33"/>
      <c r="E216" s="33"/>
      <c r="F216" s="33"/>
      <c r="G216" s="33"/>
      <c r="H216" s="33"/>
      <c r="I216" s="33"/>
      <c r="J216" s="33"/>
      <c r="K216" s="33"/>
      <c r="L216" s="33"/>
      <c r="M216" s="33"/>
      <c r="N216" s="33"/>
      <c r="O216" s="33"/>
      <c r="P216" s="279"/>
      <c r="Q216" s="33"/>
      <c r="R216" s="33"/>
      <c r="S216" s="33"/>
      <c r="T216" s="33"/>
      <c r="U216" s="33"/>
      <c r="V216" s="33"/>
      <c r="W216" s="33"/>
      <c r="X216" s="33"/>
      <c r="Y216" s="33"/>
      <c r="Z216" s="33"/>
    </row>
    <row r="217" spans="1:26" ht="15.75" customHeight="1">
      <c r="A217" s="33"/>
      <c r="B217" s="33"/>
      <c r="C217" s="33"/>
      <c r="D217" s="33"/>
      <c r="E217" s="33"/>
      <c r="F217" s="33"/>
      <c r="G217" s="33"/>
      <c r="H217" s="33"/>
      <c r="I217" s="33"/>
      <c r="J217" s="33"/>
      <c r="K217" s="33"/>
      <c r="L217" s="33"/>
      <c r="M217" s="33"/>
      <c r="N217" s="33"/>
      <c r="O217" s="33"/>
      <c r="P217" s="279"/>
      <c r="Q217" s="33"/>
      <c r="R217" s="33"/>
      <c r="S217" s="33"/>
      <c r="T217" s="33"/>
      <c r="U217" s="33"/>
      <c r="V217" s="33"/>
      <c r="W217" s="33"/>
      <c r="X217" s="33"/>
      <c r="Y217" s="33"/>
      <c r="Z217" s="33"/>
    </row>
    <row r="218" spans="1:26" ht="15.75" customHeight="1">
      <c r="A218" s="33"/>
      <c r="B218" s="33"/>
      <c r="C218" s="33"/>
      <c r="D218" s="33"/>
      <c r="E218" s="33"/>
      <c r="F218" s="33"/>
      <c r="G218" s="33"/>
      <c r="H218" s="33"/>
      <c r="I218" s="33"/>
      <c r="J218" s="33"/>
      <c r="K218" s="33"/>
      <c r="L218" s="33"/>
      <c r="M218" s="33"/>
      <c r="N218" s="33"/>
      <c r="O218" s="33"/>
      <c r="P218" s="279"/>
      <c r="Q218" s="33"/>
      <c r="R218" s="33"/>
      <c r="S218" s="33"/>
      <c r="T218" s="33"/>
      <c r="U218" s="33"/>
      <c r="V218" s="33"/>
      <c r="W218" s="33"/>
      <c r="X218" s="33"/>
      <c r="Y218" s="33"/>
      <c r="Z218" s="33"/>
    </row>
    <row r="219" spans="1:26" ht="15.75" customHeight="1">
      <c r="A219" s="33"/>
      <c r="B219" s="33"/>
      <c r="C219" s="33"/>
      <c r="D219" s="33"/>
      <c r="E219" s="33"/>
      <c r="F219" s="33"/>
      <c r="G219" s="33"/>
      <c r="H219" s="33"/>
      <c r="I219" s="33"/>
      <c r="J219" s="33"/>
      <c r="K219" s="33"/>
      <c r="L219" s="33"/>
      <c r="M219" s="33"/>
      <c r="N219" s="33"/>
      <c r="O219" s="33"/>
      <c r="P219" s="279"/>
      <c r="Q219" s="33"/>
      <c r="R219" s="33"/>
      <c r="S219" s="33"/>
      <c r="T219" s="33"/>
      <c r="U219" s="33"/>
      <c r="V219" s="33"/>
      <c r="W219" s="33"/>
      <c r="X219" s="33"/>
      <c r="Y219" s="33"/>
      <c r="Z219" s="33"/>
    </row>
    <row r="220" spans="1:26" ht="15.75" customHeight="1">
      <c r="A220" s="33"/>
      <c r="B220" s="33"/>
      <c r="C220" s="33"/>
      <c r="D220" s="33"/>
      <c r="E220" s="33"/>
      <c r="F220" s="33"/>
      <c r="G220" s="33"/>
      <c r="H220" s="33"/>
      <c r="I220" s="33"/>
      <c r="J220" s="33"/>
      <c r="K220" s="33"/>
      <c r="L220" s="33"/>
      <c r="M220" s="33"/>
      <c r="N220" s="33"/>
      <c r="O220" s="33"/>
      <c r="P220" s="279"/>
      <c r="Q220" s="33"/>
      <c r="R220" s="33"/>
      <c r="S220" s="33"/>
      <c r="T220" s="33"/>
      <c r="U220" s="33"/>
      <c r="V220" s="33"/>
      <c r="W220" s="33"/>
      <c r="X220" s="33"/>
      <c r="Y220" s="33"/>
      <c r="Z220" s="33"/>
    </row>
    <row r="221" spans="1:26" ht="15.75" customHeight="1">
      <c r="A221" s="33"/>
      <c r="B221" s="33"/>
      <c r="C221" s="33"/>
      <c r="D221" s="33"/>
      <c r="E221" s="33"/>
      <c r="F221" s="33"/>
      <c r="G221" s="33"/>
      <c r="H221" s="33"/>
      <c r="I221" s="33"/>
      <c r="J221" s="33"/>
      <c r="K221" s="33"/>
      <c r="L221" s="33"/>
      <c r="M221" s="33"/>
      <c r="N221" s="33"/>
      <c r="O221" s="33"/>
      <c r="P221" s="279"/>
      <c r="Q221" s="33"/>
      <c r="R221" s="33"/>
      <c r="S221" s="33"/>
      <c r="T221" s="33"/>
      <c r="U221" s="33"/>
      <c r="V221" s="33"/>
      <c r="W221" s="33"/>
      <c r="X221" s="33"/>
      <c r="Y221" s="33"/>
      <c r="Z221" s="33"/>
    </row>
    <row r="222" spans="1:26" ht="15.75" customHeight="1">
      <c r="A222" s="33"/>
      <c r="B222" s="33"/>
      <c r="C222" s="33"/>
      <c r="D222" s="33"/>
      <c r="E222" s="33"/>
      <c r="F222" s="33"/>
      <c r="G222" s="33"/>
      <c r="H222" s="33"/>
      <c r="I222" s="33"/>
      <c r="J222" s="33"/>
      <c r="K222" s="33"/>
      <c r="L222" s="33"/>
      <c r="M222" s="33"/>
      <c r="N222" s="33"/>
      <c r="O222" s="33"/>
      <c r="P222" s="279"/>
      <c r="Q222" s="33"/>
      <c r="R222" s="33"/>
      <c r="S222" s="33"/>
      <c r="T222" s="33"/>
      <c r="U222" s="33"/>
      <c r="V222" s="33"/>
      <c r="W222" s="33"/>
      <c r="X222" s="33"/>
      <c r="Y222" s="33"/>
      <c r="Z222" s="33"/>
    </row>
    <row r="223" spans="1:26" ht="15.75" customHeight="1">
      <c r="A223" s="33"/>
      <c r="B223" s="33"/>
      <c r="C223" s="33"/>
      <c r="D223" s="33"/>
      <c r="E223" s="33"/>
      <c r="F223" s="33"/>
      <c r="G223" s="33"/>
      <c r="H223" s="33"/>
      <c r="I223" s="33"/>
      <c r="J223" s="33"/>
      <c r="K223" s="33"/>
      <c r="L223" s="33"/>
      <c r="M223" s="33"/>
      <c r="N223" s="33"/>
      <c r="O223" s="33"/>
      <c r="P223" s="279"/>
      <c r="Q223" s="33"/>
      <c r="R223" s="33"/>
      <c r="S223" s="33"/>
      <c r="T223" s="33"/>
      <c r="U223" s="33"/>
      <c r="V223" s="33"/>
      <c r="W223" s="33"/>
      <c r="X223" s="33"/>
      <c r="Y223" s="33"/>
      <c r="Z223" s="33"/>
    </row>
    <row r="224" spans="1:26" ht="15.75" customHeight="1">
      <c r="A224" s="33"/>
      <c r="B224" s="33"/>
      <c r="C224" s="33"/>
      <c r="D224" s="33"/>
      <c r="E224" s="33"/>
      <c r="F224" s="33"/>
      <c r="G224" s="33"/>
      <c r="H224" s="33"/>
      <c r="I224" s="33"/>
      <c r="J224" s="33"/>
      <c r="K224" s="33"/>
      <c r="L224" s="33"/>
      <c r="M224" s="33"/>
      <c r="N224" s="33"/>
      <c r="O224" s="33"/>
      <c r="P224" s="279"/>
      <c r="Q224" s="33"/>
      <c r="R224" s="33"/>
      <c r="S224" s="33"/>
      <c r="T224" s="33"/>
      <c r="U224" s="33"/>
      <c r="V224" s="33"/>
      <c r="W224" s="33"/>
      <c r="X224" s="33"/>
      <c r="Y224" s="33"/>
      <c r="Z224" s="33"/>
    </row>
    <row r="225" spans="1:26" ht="15.75" customHeight="1">
      <c r="A225" s="33"/>
      <c r="B225" s="33"/>
      <c r="C225" s="33"/>
      <c r="D225" s="33"/>
      <c r="E225" s="33"/>
      <c r="F225" s="33"/>
      <c r="G225" s="33"/>
      <c r="H225" s="33"/>
      <c r="I225" s="33"/>
      <c r="J225" s="33"/>
      <c r="K225" s="33"/>
      <c r="L225" s="33"/>
      <c r="M225" s="33"/>
      <c r="N225" s="33"/>
      <c r="O225" s="33"/>
      <c r="P225" s="279"/>
      <c r="Q225" s="33"/>
      <c r="R225" s="33"/>
      <c r="S225" s="33"/>
      <c r="T225" s="33"/>
      <c r="U225" s="33"/>
      <c r="V225" s="33"/>
      <c r="W225" s="33"/>
      <c r="X225" s="33"/>
      <c r="Y225" s="33"/>
      <c r="Z225" s="33"/>
    </row>
    <row r="226" spans="1:26" ht="15.75" customHeight="1">
      <c r="A226" s="33"/>
      <c r="B226" s="33"/>
      <c r="C226" s="33"/>
      <c r="D226" s="33"/>
      <c r="E226" s="33"/>
      <c r="F226" s="33"/>
      <c r="G226" s="33"/>
      <c r="H226" s="33"/>
      <c r="I226" s="33"/>
      <c r="J226" s="33"/>
      <c r="K226" s="33"/>
      <c r="L226" s="33"/>
      <c r="M226" s="33"/>
      <c r="N226" s="33"/>
      <c r="O226" s="33"/>
      <c r="P226" s="279"/>
      <c r="Q226" s="33"/>
      <c r="R226" s="33"/>
      <c r="S226" s="33"/>
      <c r="T226" s="33"/>
      <c r="U226" s="33"/>
      <c r="V226" s="33"/>
      <c r="W226" s="33"/>
      <c r="X226" s="33"/>
      <c r="Y226" s="33"/>
      <c r="Z226" s="33"/>
    </row>
    <row r="227" spans="1:26" ht="15.75" customHeight="1">
      <c r="A227" s="33"/>
      <c r="B227" s="33"/>
      <c r="C227" s="33"/>
      <c r="D227" s="33"/>
      <c r="E227" s="33"/>
      <c r="F227" s="33"/>
      <c r="G227" s="33"/>
      <c r="H227" s="33"/>
      <c r="I227" s="33"/>
      <c r="J227" s="33"/>
      <c r="K227" s="33"/>
      <c r="L227" s="33"/>
      <c r="M227" s="33"/>
      <c r="N227" s="33"/>
      <c r="O227" s="33"/>
      <c r="P227" s="279"/>
      <c r="Q227" s="33"/>
      <c r="R227" s="33"/>
      <c r="S227" s="33"/>
      <c r="T227" s="33"/>
      <c r="U227" s="33"/>
      <c r="V227" s="33"/>
      <c r="W227" s="33"/>
      <c r="X227" s="33"/>
      <c r="Y227" s="33"/>
      <c r="Z227" s="33"/>
    </row>
    <row r="228" spans="1:26" ht="15.75" customHeight="1">
      <c r="A228" s="33"/>
      <c r="B228" s="33"/>
      <c r="C228" s="33"/>
      <c r="D228" s="33"/>
      <c r="E228" s="33"/>
      <c r="F228" s="33"/>
      <c r="G228" s="33"/>
      <c r="H228" s="33"/>
      <c r="I228" s="33"/>
      <c r="J228" s="33"/>
      <c r="K228" s="33"/>
      <c r="L228" s="33"/>
      <c r="M228" s="33"/>
      <c r="N228" s="33"/>
      <c r="O228" s="33"/>
      <c r="P228" s="279"/>
      <c r="Q228" s="33"/>
      <c r="R228" s="33"/>
      <c r="S228" s="33"/>
      <c r="T228" s="33"/>
      <c r="U228" s="33"/>
      <c r="V228" s="33"/>
      <c r="W228" s="33"/>
      <c r="X228" s="33"/>
      <c r="Y228" s="33"/>
      <c r="Z228" s="33"/>
    </row>
    <row r="229" spans="1:26" ht="15.75" customHeight="1">
      <c r="A229" s="33"/>
      <c r="B229" s="33"/>
      <c r="C229" s="33"/>
      <c r="D229" s="33"/>
      <c r="E229" s="33"/>
      <c r="F229" s="33"/>
      <c r="G229" s="33"/>
      <c r="H229" s="33"/>
      <c r="I229" s="33"/>
      <c r="J229" s="33"/>
      <c r="K229" s="33"/>
      <c r="L229" s="33"/>
      <c r="M229" s="33"/>
      <c r="N229" s="33"/>
      <c r="O229" s="33"/>
      <c r="P229" s="279"/>
      <c r="Q229" s="33"/>
      <c r="R229" s="33"/>
      <c r="S229" s="33"/>
      <c r="T229" s="33"/>
      <c r="U229" s="33"/>
      <c r="V229" s="33"/>
      <c r="W229" s="33"/>
      <c r="X229" s="33"/>
      <c r="Y229" s="33"/>
      <c r="Z229" s="33"/>
    </row>
    <row r="230" spans="1:26" ht="15.75" customHeight="1">
      <c r="A230" s="33"/>
      <c r="B230" s="33"/>
      <c r="C230" s="33"/>
      <c r="D230" s="33"/>
      <c r="E230" s="33"/>
      <c r="F230" s="33"/>
      <c r="G230" s="33"/>
      <c r="H230" s="33"/>
      <c r="I230" s="33"/>
      <c r="J230" s="33"/>
      <c r="K230" s="33"/>
      <c r="L230" s="33"/>
      <c r="M230" s="33"/>
      <c r="N230" s="33"/>
      <c r="O230" s="33"/>
      <c r="P230" s="279"/>
      <c r="Q230" s="33"/>
      <c r="R230" s="33"/>
      <c r="S230" s="33"/>
      <c r="T230" s="33"/>
      <c r="U230" s="33"/>
      <c r="V230" s="33"/>
      <c r="W230" s="33"/>
      <c r="X230" s="33"/>
      <c r="Y230" s="33"/>
      <c r="Z230" s="33"/>
    </row>
    <row r="231" spans="1:26" ht="15.75" customHeight="1">
      <c r="A231" s="33"/>
      <c r="B231" s="33"/>
      <c r="C231" s="33"/>
      <c r="D231" s="33"/>
      <c r="E231" s="33"/>
      <c r="F231" s="33"/>
      <c r="G231" s="33"/>
      <c r="H231" s="33"/>
      <c r="I231" s="33"/>
      <c r="J231" s="33"/>
      <c r="K231" s="33"/>
      <c r="L231" s="33"/>
      <c r="M231" s="33"/>
      <c r="N231" s="33"/>
      <c r="O231" s="33"/>
      <c r="P231" s="279"/>
      <c r="Q231" s="33"/>
      <c r="R231" s="33"/>
      <c r="S231" s="33"/>
      <c r="T231" s="33"/>
      <c r="U231" s="33"/>
      <c r="V231" s="33"/>
      <c r="W231" s="33"/>
      <c r="X231" s="33"/>
      <c r="Y231" s="33"/>
      <c r="Z231" s="33"/>
    </row>
    <row r="232" spans="1:26" ht="15.75" customHeight="1">
      <c r="A232" s="33"/>
      <c r="B232" s="33"/>
      <c r="C232" s="33"/>
      <c r="D232" s="33"/>
      <c r="E232" s="33"/>
      <c r="F232" s="33"/>
      <c r="G232" s="33"/>
      <c r="H232" s="33"/>
      <c r="I232" s="33"/>
      <c r="J232" s="33"/>
      <c r="K232" s="33"/>
      <c r="L232" s="33"/>
      <c r="M232" s="33"/>
      <c r="N232" s="33"/>
      <c r="O232" s="33"/>
      <c r="P232" s="279"/>
      <c r="Q232" s="33"/>
      <c r="R232" s="33"/>
      <c r="S232" s="33"/>
      <c r="T232" s="33"/>
      <c r="U232" s="33"/>
      <c r="V232" s="33"/>
      <c r="W232" s="33"/>
      <c r="X232" s="33"/>
      <c r="Y232" s="33"/>
      <c r="Z232" s="33"/>
    </row>
    <row r="233" spans="1:26" ht="15.75" customHeight="1">
      <c r="A233" s="33"/>
      <c r="B233" s="33"/>
      <c r="C233" s="33"/>
      <c r="D233" s="33"/>
      <c r="E233" s="33"/>
      <c r="F233" s="33"/>
      <c r="G233" s="33"/>
      <c r="H233" s="33"/>
      <c r="I233" s="33"/>
      <c r="J233" s="33"/>
      <c r="K233" s="33"/>
      <c r="L233" s="33"/>
      <c r="M233" s="33"/>
      <c r="N233" s="33"/>
      <c r="O233" s="33"/>
      <c r="P233" s="279"/>
      <c r="Q233" s="33"/>
      <c r="R233" s="33"/>
      <c r="S233" s="33"/>
      <c r="T233" s="33"/>
      <c r="U233" s="33"/>
      <c r="V233" s="33"/>
      <c r="W233" s="33"/>
      <c r="X233" s="33"/>
      <c r="Y233" s="33"/>
      <c r="Z233" s="33"/>
    </row>
    <row r="234" spans="1:26" ht="15.75" customHeight="1">
      <c r="A234" s="33"/>
      <c r="B234" s="33"/>
      <c r="C234" s="33"/>
      <c r="D234" s="33"/>
      <c r="E234" s="33"/>
      <c r="F234" s="33"/>
      <c r="G234" s="33"/>
      <c r="H234" s="33"/>
      <c r="I234" s="33"/>
      <c r="J234" s="33"/>
      <c r="K234" s="33"/>
      <c r="L234" s="33"/>
      <c r="M234" s="33"/>
      <c r="N234" s="33"/>
      <c r="O234" s="33"/>
      <c r="P234" s="279"/>
      <c r="Q234" s="33"/>
      <c r="R234" s="33"/>
      <c r="S234" s="33"/>
      <c r="T234" s="33"/>
      <c r="U234" s="33"/>
      <c r="V234" s="33"/>
      <c r="W234" s="33"/>
      <c r="X234" s="33"/>
      <c r="Y234" s="33"/>
      <c r="Z234" s="33"/>
    </row>
    <row r="235" spans="1:26" ht="15.75" customHeight="1">
      <c r="A235" s="33"/>
      <c r="B235" s="33"/>
      <c r="C235" s="33"/>
      <c r="D235" s="33"/>
      <c r="E235" s="33"/>
      <c r="F235" s="33"/>
      <c r="G235" s="33"/>
      <c r="H235" s="33"/>
      <c r="I235" s="33"/>
      <c r="J235" s="33"/>
      <c r="K235" s="33"/>
      <c r="L235" s="33"/>
      <c r="M235" s="33"/>
      <c r="N235" s="33"/>
      <c r="O235" s="33"/>
      <c r="P235" s="279"/>
      <c r="Q235" s="33"/>
      <c r="R235" s="33"/>
      <c r="S235" s="33"/>
      <c r="T235" s="33"/>
      <c r="U235" s="33"/>
      <c r="V235" s="33"/>
      <c r="W235" s="33"/>
      <c r="X235" s="33"/>
      <c r="Y235" s="33"/>
      <c r="Z235" s="33"/>
    </row>
    <row r="236" spans="1:26" ht="15.75" customHeight="1">
      <c r="A236" s="33"/>
      <c r="B236" s="33"/>
      <c r="C236" s="33"/>
      <c r="D236" s="33"/>
      <c r="E236" s="33"/>
      <c r="F236" s="33"/>
      <c r="G236" s="33"/>
      <c r="H236" s="33"/>
      <c r="I236" s="33"/>
      <c r="J236" s="33"/>
      <c r="K236" s="33"/>
      <c r="L236" s="33"/>
      <c r="M236" s="33"/>
      <c r="N236" s="33"/>
      <c r="O236" s="33"/>
      <c r="P236" s="279"/>
      <c r="Q236" s="33"/>
      <c r="R236" s="33"/>
      <c r="S236" s="33"/>
      <c r="T236" s="33"/>
      <c r="U236" s="33"/>
      <c r="V236" s="33"/>
      <c r="W236" s="33"/>
      <c r="X236" s="33"/>
      <c r="Y236" s="33"/>
      <c r="Z236" s="33"/>
    </row>
    <row r="237" spans="1:26" ht="15.75" customHeight="1">
      <c r="A237" s="33"/>
      <c r="B237" s="33"/>
      <c r="C237" s="33"/>
      <c r="D237" s="33"/>
      <c r="E237" s="33"/>
      <c r="F237" s="33"/>
      <c r="G237" s="33"/>
      <c r="H237" s="33"/>
      <c r="I237" s="33"/>
      <c r="J237" s="33"/>
      <c r="K237" s="33"/>
      <c r="L237" s="33"/>
      <c r="M237" s="33"/>
      <c r="N237" s="33"/>
      <c r="O237" s="33"/>
      <c r="P237" s="279"/>
      <c r="Q237" s="33"/>
      <c r="R237" s="33"/>
      <c r="S237" s="33"/>
      <c r="T237" s="33"/>
      <c r="U237" s="33"/>
      <c r="V237" s="33"/>
      <c r="W237" s="33"/>
      <c r="X237" s="33"/>
      <c r="Y237" s="33"/>
      <c r="Z237" s="33"/>
    </row>
    <row r="238" spans="1:26" ht="15.75" customHeight="1">
      <c r="A238" s="33"/>
      <c r="B238" s="33"/>
      <c r="C238" s="33"/>
      <c r="D238" s="33"/>
      <c r="E238" s="33"/>
      <c r="F238" s="33"/>
      <c r="G238" s="33"/>
      <c r="H238" s="33"/>
      <c r="I238" s="33"/>
      <c r="J238" s="33"/>
      <c r="K238" s="33"/>
      <c r="L238" s="33"/>
      <c r="M238" s="33"/>
      <c r="N238" s="33"/>
      <c r="O238" s="33"/>
      <c r="P238" s="279"/>
      <c r="Q238" s="33"/>
      <c r="R238" s="33"/>
      <c r="S238" s="33"/>
      <c r="T238" s="33"/>
      <c r="U238" s="33"/>
      <c r="V238" s="33"/>
      <c r="W238" s="33"/>
      <c r="X238" s="33"/>
      <c r="Y238" s="33"/>
      <c r="Z238" s="33"/>
    </row>
    <row r="239" spans="1:26" ht="15.75" customHeight="1">
      <c r="A239" s="33"/>
      <c r="B239" s="33"/>
      <c r="C239" s="33"/>
      <c r="D239" s="33"/>
      <c r="E239" s="33"/>
      <c r="F239" s="33"/>
      <c r="G239" s="33"/>
      <c r="H239" s="33"/>
      <c r="I239" s="33"/>
      <c r="J239" s="33"/>
      <c r="K239" s="33"/>
      <c r="L239" s="33"/>
      <c r="M239" s="33"/>
      <c r="N239" s="33"/>
      <c r="O239" s="33"/>
      <c r="P239" s="279"/>
      <c r="Q239" s="33"/>
      <c r="R239" s="33"/>
      <c r="S239" s="33"/>
      <c r="T239" s="33"/>
      <c r="U239" s="33"/>
      <c r="V239" s="33"/>
      <c r="W239" s="33"/>
      <c r="X239" s="33"/>
      <c r="Y239" s="33"/>
      <c r="Z239" s="33"/>
    </row>
    <row r="240" spans="1:26" ht="15.75" customHeight="1">
      <c r="A240" s="33"/>
      <c r="B240" s="33"/>
      <c r="C240" s="33"/>
      <c r="D240" s="33"/>
      <c r="E240" s="33"/>
      <c r="F240" s="33"/>
      <c r="G240" s="33"/>
      <c r="H240" s="33"/>
      <c r="I240" s="33"/>
      <c r="J240" s="33"/>
      <c r="K240" s="33"/>
      <c r="L240" s="33"/>
      <c r="M240" s="33"/>
      <c r="N240" s="33"/>
      <c r="O240" s="33"/>
      <c r="P240" s="279"/>
      <c r="Q240" s="33"/>
      <c r="R240" s="33"/>
      <c r="S240" s="33"/>
      <c r="T240" s="33"/>
      <c r="U240" s="33"/>
      <c r="V240" s="33"/>
      <c r="W240" s="33"/>
      <c r="X240" s="33"/>
      <c r="Y240" s="33"/>
      <c r="Z240" s="33"/>
    </row>
    <row r="241" spans="1:26" ht="15.75" customHeight="1">
      <c r="A241" s="33"/>
      <c r="B241" s="33"/>
      <c r="C241" s="33"/>
      <c r="D241" s="33"/>
      <c r="E241" s="33"/>
      <c r="F241" s="33"/>
      <c r="G241" s="33"/>
      <c r="H241" s="33"/>
      <c r="I241" s="33"/>
      <c r="J241" s="33"/>
      <c r="K241" s="33"/>
      <c r="L241" s="33"/>
      <c r="M241" s="33"/>
      <c r="N241" s="33"/>
      <c r="O241" s="33"/>
      <c r="P241" s="279"/>
      <c r="Q241" s="33"/>
      <c r="R241" s="33"/>
      <c r="S241" s="33"/>
      <c r="T241" s="33"/>
      <c r="U241" s="33"/>
      <c r="V241" s="33"/>
      <c r="W241" s="33"/>
      <c r="X241" s="33"/>
      <c r="Y241" s="33"/>
      <c r="Z241" s="33"/>
    </row>
    <row r="242" spans="1:26" ht="15.75" customHeight="1">
      <c r="A242" s="33"/>
      <c r="B242" s="33"/>
      <c r="C242" s="33"/>
      <c r="D242" s="33"/>
      <c r="E242" s="33"/>
      <c r="F242" s="33"/>
      <c r="G242" s="33"/>
      <c r="H242" s="33"/>
      <c r="I242" s="33"/>
      <c r="J242" s="33"/>
      <c r="K242" s="33"/>
      <c r="L242" s="33"/>
      <c r="M242" s="33"/>
      <c r="N242" s="33"/>
      <c r="O242" s="33"/>
      <c r="P242" s="279"/>
      <c r="Q242" s="33"/>
      <c r="R242" s="33"/>
      <c r="S242" s="33"/>
      <c r="T242" s="33"/>
      <c r="U242" s="33"/>
      <c r="V242" s="33"/>
      <c r="W242" s="33"/>
      <c r="X242" s="33"/>
      <c r="Y242" s="33"/>
      <c r="Z242" s="33"/>
    </row>
    <row r="243" spans="1:26" ht="15.75" customHeight="1">
      <c r="A243" s="33"/>
      <c r="B243" s="33"/>
      <c r="C243" s="33"/>
      <c r="D243" s="33"/>
      <c r="E243" s="33"/>
      <c r="F243" s="33"/>
      <c r="G243" s="33"/>
      <c r="H243" s="33"/>
      <c r="I243" s="33"/>
      <c r="J243" s="33"/>
      <c r="K243" s="33"/>
      <c r="L243" s="33"/>
      <c r="M243" s="33"/>
      <c r="N243" s="33"/>
      <c r="O243" s="33"/>
      <c r="P243" s="279"/>
      <c r="Q243" s="33"/>
      <c r="R243" s="33"/>
      <c r="S243" s="33"/>
      <c r="T243" s="33"/>
      <c r="U243" s="33"/>
      <c r="V243" s="33"/>
      <c r="W243" s="33"/>
      <c r="X243" s="33"/>
      <c r="Y243" s="33"/>
      <c r="Z243" s="33"/>
    </row>
    <row r="244" spans="1:26" ht="15.75" customHeight="1">
      <c r="A244" s="33"/>
      <c r="B244" s="33"/>
      <c r="C244" s="33"/>
      <c r="D244" s="33"/>
      <c r="E244" s="33"/>
      <c r="F244" s="33"/>
      <c r="G244" s="33"/>
      <c r="H244" s="33"/>
      <c r="I244" s="33"/>
      <c r="J244" s="33"/>
      <c r="K244" s="33"/>
      <c r="L244" s="33"/>
      <c r="M244" s="33"/>
      <c r="N244" s="33"/>
      <c r="O244" s="33"/>
      <c r="P244" s="279"/>
      <c r="Q244" s="33"/>
      <c r="R244" s="33"/>
      <c r="S244" s="33"/>
      <c r="T244" s="33"/>
      <c r="U244" s="33"/>
      <c r="V244" s="33"/>
      <c r="W244" s="33"/>
      <c r="X244" s="33"/>
      <c r="Y244" s="33"/>
      <c r="Z244" s="33"/>
    </row>
    <row r="245" spans="1:26" ht="15.75" customHeight="1">
      <c r="A245" s="33"/>
      <c r="B245" s="33"/>
      <c r="C245" s="33"/>
      <c r="D245" s="33"/>
      <c r="E245" s="33"/>
      <c r="F245" s="33"/>
      <c r="G245" s="33"/>
      <c r="H245" s="33"/>
      <c r="I245" s="33"/>
      <c r="J245" s="33"/>
      <c r="K245" s="33"/>
      <c r="L245" s="33"/>
      <c r="M245" s="33"/>
      <c r="N245" s="33"/>
      <c r="O245" s="33"/>
      <c r="P245" s="279"/>
      <c r="Q245" s="33"/>
      <c r="R245" s="33"/>
      <c r="S245" s="33"/>
      <c r="T245" s="33"/>
      <c r="U245" s="33"/>
      <c r="V245" s="33"/>
      <c r="W245" s="33"/>
      <c r="X245" s="33"/>
      <c r="Y245" s="33"/>
      <c r="Z245" s="33"/>
    </row>
    <row r="246" spans="1:26" ht="15.75" customHeight="1">
      <c r="A246" s="33"/>
      <c r="B246" s="33"/>
      <c r="C246" s="33"/>
      <c r="D246" s="33"/>
      <c r="E246" s="33"/>
      <c r="F246" s="33"/>
      <c r="G246" s="33"/>
      <c r="H246" s="33"/>
      <c r="I246" s="33"/>
      <c r="J246" s="33"/>
      <c r="K246" s="33"/>
      <c r="L246" s="33"/>
      <c r="M246" s="33"/>
      <c r="N246" s="33"/>
      <c r="O246" s="33"/>
      <c r="P246" s="279"/>
      <c r="Q246" s="33"/>
      <c r="R246" s="33"/>
      <c r="S246" s="33"/>
      <c r="T246" s="33"/>
      <c r="U246" s="33"/>
      <c r="V246" s="33"/>
      <c r="W246" s="33"/>
      <c r="X246" s="33"/>
      <c r="Y246" s="33"/>
      <c r="Z246" s="33"/>
    </row>
    <row r="247" spans="1:26" ht="15.75" customHeight="1">
      <c r="A247" s="33"/>
      <c r="B247" s="33"/>
      <c r="C247" s="33"/>
      <c r="D247" s="33"/>
      <c r="E247" s="33"/>
      <c r="F247" s="33"/>
      <c r="G247" s="33"/>
      <c r="H247" s="33"/>
      <c r="I247" s="33"/>
      <c r="J247" s="33"/>
      <c r="K247" s="33"/>
      <c r="L247" s="33"/>
      <c r="M247" s="33"/>
      <c r="N247" s="33"/>
      <c r="O247" s="33"/>
      <c r="P247" s="279"/>
      <c r="Q247" s="33"/>
      <c r="R247" s="33"/>
      <c r="S247" s="33"/>
      <c r="T247" s="33"/>
      <c r="U247" s="33"/>
      <c r="V247" s="33"/>
      <c r="W247" s="33"/>
      <c r="X247" s="33"/>
      <c r="Y247" s="33"/>
      <c r="Z247" s="33"/>
    </row>
    <row r="248" spans="1:26" ht="15.75" customHeight="1">
      <c r="A248" s="33"/>
      <c r="B248" s="33"/>
      <c r="C248" s="33"/>
      <c r="D248" s="33"/>
      <c r="E248" s="33"/>
      <c r="F248" s="33"/>
      <c r="G248" s="33"/>
      <c r="H248" s="33"/>
      <c r="I248" s="33"/>
      <c r="J248" s="33"/>
      <c r="K248" s="33"/>
      <c r="L248" s="33"/>
      <c r="M248" s="33"/>
      <c r="N248" s="33"/>
      <c r="O248" s="33"/>
      <c r="P248" s="279"/>
      <c r="Q248" s="33"/>
      <c r="R248" s="33"/>
      <c r="S248" s="33"/>
      <c r="T248" s="33"/>
      <c r="U248" s="33"/>
      <c r="V248" s="33"/>
      <c r="W248" s="33"/>
      <c r="X248" s="33"/>
      <c r="Y248" s="33"/>
      <c r="Z248" s="33"/>
    </row>
    <row r="249" spans="1:26" ht="15.75" customHeight="1">
      <c r="A249" s="33"/>
      <c r="B249" s="33"/>
      <c r="C249" s="33"/>
      <c r="D249" s="33"/>
      <c r="E249" s="33"/>
      <c r="F249" s="33"/>
      <c r="G249" s="33"/>
      <c r="H249" s="33"/>
      <c r="I249" s="33"/>
      <c r="J249" s="33"/>
      <c r="K249" s="33"/>
      <c r="L249" s="33"/>
      <c r="M249" s="33"/>
      <c r="N249" s="33"/>
      <c r="O249" s="33"/>
      <c r="P249" s="279"/>
      <c r="Q249" s="33"/>
      <c r="R249" s="33"/>
      <c r="S249" s="33"/>
      <c r="T249" s="33"/>
      <c r="U249" s="33"/>
      <c r="V249" s="33"/>
      <c r="W249" s="33"/>
      <c r="X249" s="33"/>
      <c r="Y249" s="33"/>
      <c r="Z249" s="33"/>
    </row>
    <row r="250" spans="1:26" ht="15.75" customHeight="1">
      <c r="A250" s="33"/>
      <c r="B250" s="33"/>
      <c r="C250" s="33"/>
      <c r="D250" s="33"/>
      <c r="E250" s="33"/>
      <c r="F250" s="33"/>
      <c r="G250" s="33"/>
      <c r="H250" s="33"/>
      <c r="I250" s="33"/>
      <c r="J250" s="33"/>
      <c r="K250" s="33"/>
      <c r="L250" s="33"/>
      <c r="M250" s="33"/>
      <c r="N250" s="33"/>
      <c r="O250" s="33"/>
      <c r="P250" s="279"/>
      <c r="Q250" s="33"/>
      <c r="R250" s="33"/>
      <c r="S250" s="33"/>
      <c r="T250" s="33"/>
      <c r="U250" s="33"/>
      <c r="V250" s="33"/>
      <c r="W250" s="33"/>
      <c r="X250" s="33"/>
      <c r="Y250" s="33"/>
      <c r="Z250" s="33"/>
    </row>
    <row r="251" spans="1:26" ht="15.75" customHeight="1">
      <c r="A251" s="33"/>
      <c r="B251" s="33"/>
      <c r="C251" s="33"/>
      <c r="D251" s="33"/>
      <c r="E251" s="33"/>
      <c r="F251" s="33"/>
      <c r="G251" s="33"/>
      <c r="H251" s="33"/>
      <c r="I251" s="33"/>
      <c r="J251" s="33"/>
      <c r="K251" s="33"/>
      <c r="L251" s="33"/>
      <c r="M251" s="33"/>
      <c r="N251" s="33"/>
      <c r="O251" s="33"/>
      <c r="P251" s="279"/>
      <c r="Q251" s="33"/>
      <c r="R251" s="33"/>
      <c r="S251" s="33"/>
      <c r="T251" s="33"/>
      <c r="U251" s="33"/>
      <c r="V251" s="33"/>
      <c r="W251" s="33"/>
      <c r="X251" s="33"/>
      <c r="Y251" s="33"/>
      <c r="Z251" s="33"/>
    </row>
    <row r="252" spans="1:26" ht="15.75" customHeight="1">
      <c r="A252" s="33"/>
      <c r="B252" s="33"/>
      <c r="C252" s="33"/>
      <c r="D252" s="33"/>
      <c r="E252" s="33"/>
      <c r="F252" s="33"/>
      <c r="G252" s="33"/>
      <c r="H252" s="33"/>
      <c r="I252" s="33"/>
      <c r="J252" s="33"/>
      <c r="K252" s="33"/>
      <c r="L252" s="33"/>
      <c r="M252" s="33"/>
      <c r="N252" s="33"/>
      <c r="O252" s="33"/>
      <c r="P252" s="279"/>
      <c r="Q252" s="33"/>
      <c r="R252" s="33"/>
      <c r="S252" s="33"/>
      <c r="T252" s="33"/>
      <c r="U252" s="33"/>
      <c r="V252" s="33"/>
      <c r="W252" s="33"/>
      <c r="X252" s="33"/>
      <c r="Y252" s="33"/>
      <c r="Z252" s="33"/>
    </row>
    <row r="253" spans="1:26" ht="15.75" customHeight="1">
      <c r="A253" s="33"/>
      <c r="B253" s="33"/>
      <c r="C253" s="33"/>
      <c r="D253" s="33"/>
      <c r="E253" s="33"/>
      <c r="F253" s="33"/>
      <c r="G253" s="33"/>
      <c r="H253" s="33"/>
      <c r="I253" s="33"/>
      <c r="J253" s="33"/>
      <c r="K253" s="33"/>
      <c r="L253" s="33"/>
      <c r="M253" s="33"/>
      <c r="N253" s="33"/>
      <c r="O253" s="33"/>
      <c r="P253" s="279"/>
      <c r="Q253" s="33"/>
      <c r="R253" s="33"/>
      <c r="S253" s="33"/>
      <c r="T253" s="33"/>
      <c r="U253" s="33"/>
      <c r="V253" s="33"/>
      <c r="W253" s="33"/>
      <c r="X253" s="33"/>
      <c r="Y253" s="33"/>
      <c r="Z253" s="33"/>
    </row>
    <row r="254" spans="1:26" ht="15.75" customHeight="1">
      <c r="A254" s="33"/>
      <c r="B254" s="33"/>
      <c r="C254" s="33"/>
      <c r="D254" s="33"/>
      <c r="E254" s="33"/>
      <c r="F254" s="33"/>
      <c r="G254" s="33"/>
      <c r="H254" s="33"/>
      <c r="I254" s="33"/>
      <c r="J254" s="33"/>
      <c r="K254" s="33"/>
      <c r="L254" s="33"/>
      <c r="M254" s="33"/>
      <c r="N254" s="33"/>
      <c r="O254" s="33"/>
      <c r="P254" s="279"/>
      <c r="Q254" s="33"/>
      <c r="R254" s="33"/>
      <c r="S254" s="33"/>
      <c r="T254" s="33"/>
      <c r="U254" s="33"/>
      <c r="V254" s="33"/>
      <c r="W254" s="33"/>
      <c r="X254" s="33"/>
      <c r="Y254" s="33"/>
      <c r="Z254" s="33"/>
    </row>
    <row r="255" spans="1:26" ht="15.75" customHeight="1">
      <c r="A255" s="33"/>
      <c r="B255" s="33"/>
      <c r="C255" s="33"/>
      <c r="D255" s="33"/>
      <c r="E255" s="33"/>
      <c r="F255" s="33"/>
      <c r="G255" s="33"/>
      <c r="H255" s="33"/>
      <c r="I255" s="33"/>
      <c r="J255" s="33"/>
      <c r="K255" s="33"/>
      <c r="L255" s="33"/>
      <c r="M255" s="33"/>
      <c r="N255" s="33"/>
      <c r="O255" s="33"/>
      <c r="P255" s="279"/>
      <c r="Q255" s="33"/>
      <c r="R255" s="33"/>
      <c r="S255" s="33"/>
      <c r="T255" s="33"/>
      <c r="U255" s="33"/>
      <c r="V255" s="33"/>
      <c r="W255" s="33"/>
      <c r="X255" s="33"/>
      <c r="Y255" s="33"/>
      <c r="Z255" s="33"/>
    </row>
    <row r="256" spans="1:26" ht="15.75" customHeight="1">
      <c r="A256" s="33"/>
      <c r="B256" s="33"/>
      <c r="C256" s="33"/>
      <c r="D256" s="33"/>
      <c r="E256" s="33"/>
      <c r="F256" s="33"/>
      <c r="G256" s="33"/>
      <c r="H256" s="33"/>
      <c r="I256" s="33"/>
      <c r="J256" s="33"/>
      <c r="K256" s="33"/>
      <c r="L256" s="33"/>
      <c r="M256" s="33"/>
      <c r="N256" s="33"/>
      <c r="O256" s="33"/>
      <c r="P256" s="279"/>
      <c r="Q256" s="33"/>
      <c r="R256" s="33"/>
      <c r="S256" s="33"/>
      <c r="T256" s="33"/>
      <c r="U256" s="33"/>
      <c r="V256" s="33"/>
      <c r="W256" s="33"/>
      <c r="X256" s="33"/>
      <c r="Y256" s="33"/>
      <c r="Z256" s="33"/>
    </row>
    <row r="257" spans="1:26" ht="15.75" customHeight="1">
      <c r="A257" s="33"/>
      <c r="B257" s="33"/>
      <c r="C257" s="33"/>
      <c r="D257" s="33"/>
      <c r="E257" s="33"/>
      <c r="F257" s="33"/>
      <c r="G257" s="33"/>
      <c r="H257" s="33"/>
      <c r="I257" s="33"/>
      <c r="J257" s="33"/>
      <c r="K257" s="33"/>
      <c r="L257" s="33"/>
      <c r="M257" s="33"/>
      <c r="N257" s="33"/>
      <c r="O257" s="33"/>
      <c r="P257" s="279"/>
      <c r="Q257" s="33"/>
      <c r="R257" s="33"/>
      <c r="S257" s="33"/>
      <c r="T257" s="33"/>
      <c r="U257" s="33"/>
      <c r="V257" s="33"/>
      <c r="W257" s="33"/>
      <c r="X257" s="33"/>
      <c r="Y257" s="33"/>
      <c r="Z257" s="33"/>
    </row>
    <row r="258" spans="1:26" ht="15.75" customHeight="1">
      <c r="A258" s="33"/>
      <c r="B258" s="33"/>
      <c r="C258" s="33"/>
      <c r="D258" s="33"/>
      <c r="E258" s="33"/>
      <c r="F258" s="33"/>
      <c r="G258" s="33"/>
      <c r="H258" s="33"/>
      <c r="I258" s="33"/>
      <c r="J258" s="33"/>
      <c r="K258" s="33"/>
      <c r="L258" s="33"/>
      <c r="M258" s="33"/>
      <c r="N258" s="33"/>
      <c r="O258" s="33"/>
      <c r="P258" s="279"/>
      <c r="Q258" s="33"/>
      <c r="R258" s="33"/>
      <c r="S258" s="33"/>
      <c r="T258" s="33"/>
      <c r="U258" s="33"/>
      <c r="V258" s="33"/>
      <c r="W258" s="33"/>
      <c r="X258" s="33"/>
      <c r="Y258" s="33"/>
      <c r="Z258" s="33"/>
    </row>
    <row r="259" spans="1:26" ht="15.75" customHeight="1">
      <c r="A259" s="33"/>
      <c r="B259" s="33"/>
      <c r="C259" s="33"/>
      <c r="D259" s="33"/>
      <c r="E259" s="33"/>
      <c r="F259" s="33"/>
      <c r="G259" s="33"/>
      <c r="H259" s="33"/>
      <c r="I259" s="33"/>
      <c r="J259" s="33"/>
      <c r="K259" s="33"/>
      <c r="L259" s="33"/>
      <c r="M259" s="33"/>
      <c r="N259" s="33"/>
      <c r="O259" s="33"/>
      <c r="P259" s="279"/>
      <c r="Q259" s="33"/>
      <c r="R259" s="33"/>
      <c r="S259" s="33"/>
      <c r="T259" s="33"/>
      <c r="U259" s="33"/>
      <c r="V259" s="33"/>
      <c r="W259" s="33"/>
      <c r="X259" s="33"/>
      <c r="Y259" s="33"/>
      <c r="Z259" s="33"/>
    </row>
    <row r="260" spans="1:26" ht="15.75" customHeight="1">
      <c r="A260" s="33"/>
      <c r="B260" s="33"/>
      <c r="C260" s="33"/>
      <c r="D260" s="33"/>
      <c r="E260" s="33"/>
      <c r="F260" s="33"/>
      <c r="G260" s="33"/>
      <c r="H260" s="33"/>
      <c r="I260" s="33"/>
      <c r="J260" s="33"/>
      <c r="K260" s="33"/>
      <c r="L260" s="33"/>
      <c r="M260" s="33"/>
      <c r="N260" s="33"/>
      <c r="O260" s="33"/>
      <c r="P260" s="279"/>
      <c r="Q260" s="33"/>
      <c r="R260" s="33"/>
      <c r="S260" s="33"/>
      <c r="T260" s="33"/>
      <c r="U260" s="33"/>
      <c r="V260" s="33"/>
      <c r="W260" s="33"/>
      <c r="X260" s="33"/>
      <c r="Y260" s="33"/>
      <c r="Z260" s="33"/>
    </row>
    <row r="261" spans="1:26" ht="15.75" customHeight="1">
      <c r="A261" s="33"/>
      <c r="B261" s="33"/>
      <c r="C261" s="33"/>
      <c r="D261" s="33"/>
      <c r="E261" s="33"/>
      <c r="F261" s="33"/>
      <c r="G261" s="33"/>
      <c r="H261" s="33"/>
      <c r="I261" s="33"/>
      <c r="J261" s="33"/>
      <c r="K261" s="33"/>
      <c r="L261" s="33"/>
      <c r="M261" s="33"/>
      <c r="N261" s="33"/>
      <c r="O261" s="33"/>
      <c r="P261" s="279"/>
      <c r="Q261" s="33"/>
      <c r="R261" s="33"/>
      <c r="S261" s="33"/>
      <c r="T261" s="33"/>
      <c r="U261" s="33"/>
      <c r="V261" s="33"/>
      <c r="W261" s="33"/>
      <c r="X261" s="33"/>
      <c r="Y261" s="33"/>
      <c r="Z261" s="33"/>
    </row>
    <row r="262" spans="1:26" ht="15.75" customHeight="1">
      <c r="A262" s="33"/>
      <c r="B262" s="33"/>
      <c r="C262" s="33"/>
      <c r="D262" s="33"/>
      <c r="E262" s="33"/>
      <c r="F262" s="33"/>
      <c r="G262" s="33"/>
      <c r="H262" s="33"/>
      <c r="I262" s="33"/>
      <c r="J262" s="33"/>
      <c r="K262" s="33"/>
      <c r="L262" s="33"/>
      <c r="M262" s="33"/>
      <c r="N262" s="33"/>
      <c r="O262" s="33"/>
      <c r="P262" s="279"/>
      <c r="Q262" s="33"/>
      <c r="R262" s="33"/>
      <c r="S262" s="33"/>
      <c r="T262" s="33"/>
      <c r="U262" s="33"/>
      <c r="V262" s="33"/>
      <c r="W262" s="33"/>
      <c r="X262" s="33"/>
      <c r="Y262" s="33"/>
      <c r="Z262" s="33"/>
    </row>
    <row r="263" spans="1:26" ht="15.75" customHeight="1">
      <c r="A263" s="33"/>
      <c r="B263" s="33"/>
      <c r="C263" s="33"/>
      <c r="D263" s="33"/>
      <c r="E263" s="33"/>
      <c r="F263" s="33"/>
      <c r="G263" s="33"/>
      <c r="H263" s="33"/>
      <c r="I263" s="33"/>
      <c r="J263" s="33"/>
      <c r="K263" s="33"/>
      <c r="L263" s="33"/>
      <c r="M263" s="33"/>
      <c r="N263" s="33"/>
      <c r="O263" s="33"/>
      <c r="P263" s="279"/>
      <c r="Q263" s="33"/>
      <c r="R263" s="33"/>
      <c r="S263" s="33"/>
      <c r="T263" s="33"/>
      <c r="U263" s="33"/>
      <c r="V263" s="33"/>
      <c r="W263" s="33"/>
      <c r="X263" s="33"/>
      <c r="Y263" s="33"/>
      <c r="Z263" s="33"/>
    </row>
    <row r="264" spans="1:26" ht="15.75" customHeight="1">
      <c r="A264" s="33"/>
      <c r="B264" s="33"/>
      <c r="C264" s="33"/>
      <c r="D264" s="33"/>
      <c r="E264" s="33"/>
      <c r="F264" s="33"/>
      <c r="G264" s="33"/>
      <c r="H264" s="33"/>
      <c r="I264" s="33"/>
      <c r="J264" s="33"/>
      <c r="K264" s="33"/>
      <c r="L264" s="33"/>
      <c r="M264" s="33"/>
      <c r="N264" s="33"/>
      <c r="O264" s="33"/>
      <c r="P264" s="279"/>
      <c r="Q264" s="33"/>
      <c r="R264" s="33"/>
      <c r="S264" s="33"/>
      <c r="T264" s="33"/>
      <c r="U264" s="33"/>
      <c r="V264" s="33"/>
      <c r="W264" s="33"/>
      <c r="X264" s="33"/>
      <c r="Y264" s="33"/>
      <c r="Z264" s="33"/>
    </row>
    <row r="265" spans="1:26" ht="15.75" customHeight="1">
      <c r="A265" s="33"/>
      <c r="B265" s="33"/>
      <c r="C265" s="33"/>
      <c r="D265" s="33"/>
      <c r="E265" s="33"/>
      <c r="F265" s="33"/>
      <c r="G265" s="33"/>
      <c r="H265" s="33"/>
      <c r="I265" s="33"/>
      <c r="J265" s="33"/>
      <c r="K265" s="33"/>
      <c r="L265" s="33"/>
      <c r="M265" s="33"/>
      <c r="N265" s="33"/>
      <c r="O265" s="33"/>
      <c r="P265" s="279"/>
      <c r="Q265" s="33"/>
      <c r="R265" s="33"/>
      <c r="S265" s="33"/>
      <c r="T265" s="33"/>
      <c r="U265" s="33"/>
      <c r="V265" s="33"/>
      <c r="W265" s="33"/>
      <c r="X265" s="33"/>
      <c r="Y265" s="33"/>
      <c r="Z265" s="33"/>
    </row>
    <row r="266" spans="1:26" ht="15.75" customHeight="1">
      <c r="A266" s="33"/>
      <c r="B266" s="33"/>
      <c r="C266" s="33"/>
      <c r="D266" s="33"/>
      <c r="E266" s="33"/>
      <c r="F266" s="33"/>
      <c r="G266" s="33"/>
      <c r="H266" s="33"/>
      <c r="I266" s="33"/>
      <c r="J266" s="33"/>
      <c r="K266" s="33"/>
      <c r="L266" s="33"/>
      <c r="M266" s="33"/>
      <c r="N266" s="33"/>
      <c r="O266" s="33"/>
      <c r="P266" s="279"/>
      <c r="Q266" s="33"/>
      <c r="R266" s="33"/>
      <c r="S266" s="33"/>
      <c r="T266" s="33"/>
      <c r="U266" s="33"/>
      <c r="V266" s="33"/>
      <c r="W266" s="33"/>
      <c r="X266" s="33"/>
      <c r="Y266" s="33"/>
      <c r="Z266" s="33"/>
    </row>
    <row r="267" spans="1:26" ht="15.75" customHeight="1">
      <c r="A267" s="33"/>
      <c r="B267" s="33"/>
      <c r="C267" s="33"/>
      <c r="D267" s="33"/>
      <c r="E267" s="33"/>
      <c r="F267" s="33"/>
      <c r="G267" s="33"/>
      <c r="H267" s="33"/>
      <c r="I267" s="33"/>
      <c r="J267" s="33"/>
      <c r="K267" s="33"/>
      <c r="L267" s="33"/>
      <c r="M267" s="33"/>
      <c r="N267" s="33"/>
      <c r="O267" s="33"/>
      <c r="P267" s="279"/>
      <c r="Q267" s="33"/>
      <c r="R267" s="33"/>
      <c r="S267" s="33"/>
      <c r="T267" s="33"/>
      <c r="U267" s="33"/>
      <c r="V267" s="33"/>
      <c r="W267" s="33"/>
      <c r="X267" s="33"/>
      <c r="Y267" s="33"/>
      <c r="Z267" s="33"/>
    </row>
    <row r="268" spans="1:26" ht="15.75" customHeight="1">
      <c r="A268" s="33"/>
      <c r="B268" s="33"/>
      <c r="C268" s="33"/>
      <c r="D268" s="33"/>
      <c r="E268" s="33"/>
      <c r="F268" s="33"/>
      <c r="G268" s="33"/>
      <c r="H268" s="33"/>
      <c r="I268" s="33"/>
      <c r="J268" s="33"/>
      <c r="K268" s="33"/>
      <c r="L268" s="33"/>
      <c r="M268" s="33"/>
      <c r="N268" s="33"/>
      <c r="O268" s="33"/>
      <c r="P268" s="279"/>
      <c r="Q268" s="33"/>
      <c r="R268" s="33"/>
      <c r="S268" s="33"/>
      <c r="T268" s="33"/>
      <c r="U268" s="33"/>
      <c r="V268" s="33"/>
      <c r="W268" s="33"/>
      <c r="X268" s="33"/>
      <c r="Y268" s="33"/>
      <c r="Z268" s="33"/>
    </row>
    <row r="269" spans="1:26" ht="15.75" customHeight="1">
      <c r="A269" s="33"/>
      <c r="B269" s="33"/>
      <c r="C269" s="33"/>
      <c r="D269" s="33"/>
      <c r="E269" s="33"/>
      <c r="F269" s="33"/>
      <c r="G269" s="33"/>
      <c r="H269" s="33"/>
      <c r="I269" s="33"/>
      <c r="J269" s="33"/>
      <c r="K269" s="33"/>
      <c r="L269" s="33"/>
      <c r="M269" s="33"/>
      <c r="N269" s="33"/>
      <c r="O269" s="33"/>
      <c r="P269" s="279"/>
      <c r="Q269" s="33"/>
      <c r="R269" s="33"/>
      <c r="S269" s="33"/>
      <c r="T269" s="33"/>
      <c r="U269" s="33"/>
      <c r="V269" s="33"/>
      <c r="W269" s="33"/>
      <c r="X269" s="33"/>
      <c r="Y269" s="33"/>
      <c r="Z269" s="33"/>
    </row>
    <row r="270" spans="1:26" ht="15.75" customHeight="1">
      <c r="A270" s="33"/>
      <c r="B270" s="33"/>
      <c r="C270" s="33"/>
      <c r="D270" s="33"/>
      <c r="E270" s="33"/>
      <c r="F270" s="33"/>
      <c r="G270" s="33"/>
      <c r="H270" s="33"/>
      <c r="I270" s="33"/>
      <c r="J270" s="33"/>
      <c r="K270" s="33"/>
      <c r="L270" s="33"/>
      <c r="M270" s="33"/>
      <c r="N270" s="33"/>
      <c r="O270" s="33"/>
      <c r="P270" s="279"/>
      <c r="Q270" s="33"/>
      <c r="R270" s="33"/>
      <c r="S270" s="33"/>
      <c r="T270" s="33"/>
      <c r="U270" s="33"/>
      <c r="V270" s="33"/>
      <c r="W270" s="33"/>
      <c r="X270" s="33"/>
      <c r="Y270" s="33"/>
      <c r="Z270" s="33"/>
    </row>
    <row r="271" spans="1:26" ht="15.75" customHeight="1">
      <c r="A271" s="33"/>
      <c r="B271" s="33"/>
      <c r="C271" s="33"/>
      <c r="D271" s="33"/>
      <c r="E271" s="33"/>
      <c r="F271" s="33"/>
      <c r="G271" s="33"/>
      <c r="H271" s="33"/>
      <c r="I271" s="33"/>
      <c r="J271" s="33"/>
      <c r="K271" s="33"/>
      <c r="L271" s="33"/>
      <c r="M271" s="33"/>
      <c r="N271" s="33"/>
      <c r="O271" s="33"/>
      <c r="P271" s="279"/>
      <c r="Q271" s="33"/>
      <c r="R271" s="33"/>
      <c r="S271" s="33"/>
      <c r="T271" s="33"/>
      <c r="U271" s="33"/>
      <c r="V271" s="33"/>
      <c r="W271" s="33"/>
      <c r="X271" s="33"/>
      <c r="Y271" s="33"/>
      <c r="Z271" s="33"/>
    </row>
    <row r="272" spans="1:26" ht="15.75" customHeight="1">
      <c r="A272" s="33"/>
      <c r="B272" s="33"/>
      <c r="C272" s="33"/>
      <c r="D272" s="33"/>
      <c r="E272" s="33"/>
      <c r="F272" s="33"/>
      <c r="G272" s="33"/>
      <c r="H272" s="33"/>
      <c r="I272" s="33"/>
      <c r="J272" s="33"/>
      <c r="K272" s="33"/>
      <c r="L272" s="33"/>
      <c r="M272" s="33"/>
      <c r="N272" s="33"/>
      <c r="O272" s="33"/>
      <c r="P272" s="279"/>
      <c r="Q272" s="33"/>
      <c r="R272" s="33"/>
      <c r="S272" s="33"/>
      <c r="T272" s="33"/>
      <c r="U272" s="33"/>
      <c r="V272" s="33"/>
      <c r="W272" s="33"/>
      <c r="X272" s="33"/>
      <c r="Y272" s="33"/>
      <c r="Z272" s="33"/>
    </row>
    <row r="273" spans="1:26" ht="15.75" customHeight="1">
      <c r="A273" s="33"/>
      <c r="B273" s="33"/>
      <c r="C273" s="33"/>
      <c r="D273" s="33"/>
      <c r="E273" s="33"/>
      <c r="F273" s="33"/>
      <c r="G273" s="33"/>
      <c r="H273" s="33"/>
      <c r="I273" s="33"/>
      <c r="J273" s="33"/>
      <c r="K273" s="33"/>
      <c r="L273" s="33"/>
      <c r="M273" s="33"/>
      <c r="N273" s="33"/>
      <c r="O273" s="33"/>
      <c r="P273" s="279"/>
      <c r="Q273" s="33"/>
      <c r="R273" s="33"/>
      <c r="S273" s="33"/>
      <c r="T273" s="33"/>
      <c r="U273" s="33"/>
      <c r="V273" s="33"/>
      <c r="W273" s="33"/>
      <c r="X273" s="33"/>
      <c r="Y273" s="33"/>
      <c r="Z273" s="33"/>
    </row>
    <row r="274" spans="1:26" ht="15.75" customHeight="1">
      <c r="A274" s="33"/>
      <c r="B274" s="33"/>
      <c r="C274" s="33"/>
      <c r="D274" s="33"/>
      <c r="E274" s="33"/>
      <c r="F274" s="33"/>
      <c r="G274" s="33"/>
      <c r="H274" s="33"/>
      <c r="I274" s="33"/>
      <c r="J274" s="33"/>
      <c r="K274" s="33"/>
      <c r="L274" s="33"/>
      <c r="M274" s="33"/>
      <c r="N274" s="33"/>
      <c r="O274" s="33"/>
      <c r="P274" s="279"/>
      <c r="Q274" s="33"/>
      <c r="R274" s="33"/>
      <c r="S274" s="33"/>
      <c r="T274" s="33"/>
      <c r="U274" s="33"/>
      <c r="V274" s="33"/>
      <c r="W274" s="33"/>
      <c r="X274" s="33"/>
      <c r="Y274" s="33"/>
      <c r="Z274" s="33"/>
    </row>
    <row r="275" spans="1:26" ht="15.75" customHeight="1">
      <c r="A275" s="33"/>
      <c r="B275" s="33"/>
      <c r="C275" s="33"/>
      <c r="D275" s="33"/>
      <c r="E275" s="33"/>
      <c r="F275" s="33"/>
      <c r="G275" s="33"/>
      <c r="H275" s="33"/>
      <c r="I275" s="33"/>
      <c r="J275" s="33"/>
      <c r="K275" s="33"/>
      <c r="L275" s="33"/>
      <c r="M275" s="33"/>
      <c r="N275" s="33"/>
      <c r="O275" s="33"/>
      <c r="P275" s="279"/>
      <c r="Q275" s="33"/>
      <c r="R275" s="33"/>
      <c r="S275" s="33"/>
      <c r="T275" s="33"/>
      <c r="U275" s="33"/>
      <c r="V275" s="33"/>
      <c r="W275" s="33"/>
      <c r="X275" s="33"/>
      <c r="Y275" s="33"/>
      <c r="Z275" s="33"/>
    </row>
    <row r="276" spans="1:26" ht="15.75" customHeight="1">
      <c r="A276" s="33"/>
      <c r="B276" s="33"/>
      <c r="C276" s="33"/>
      <c r="D276" s="33"/>
      <c r="E276" s="33"/>
      <c r="F276" s="33"/>
      <c r="G276" s="33"/>
      <c r="H276" s="33"/>
      <c r="I276" s="33"/>
      <c r="J276" s="33"/>
      <c r="K276" s="33"/>
      <c r="L276" s="33"/>
      <c r="M276" s="33"/>
      <c r="N276" s="33"/>
      <c r="O276" s="33"/>
      <c r="P276" s="279"/>
      <c r="Q276" s="33"/>
      <c r="R276" s="33"/>
      <c r="S276" s="33"/>
      <c r="T276" s="33"/>
      <c r="U276" s="33"/>
      <c r="V276" s="33"/>
      <c r="W276" s="33"/>
      <c r="X276" s="33"/>
      <c r="Y276" s="33"/>
      <c r="Z276" s="33"/>
    </row>
    <row r="277" spans="1:26" ht="15.75" customHeight="1">
      <c r="A277" s="33"/>
      <c r="B277" s="33"/>
      <c r="C277" s="33"/>
      <c r="D277" s="33"/>
      <c r="E277" s="33"/>
      <c r="F277" s="33"/>
      <c r="G277" s="33"/>
      <c r="H277" s="33"/>
      <c r="I277" s="33"/>
      <c r="J277" s="33"/>
      <c r="K277" s="33"/>
      <c r="L277" s="33"/>
      <c r="M277" s="33"/>
      <c r="N277" s="33"/>
      <c r="O277" s="33"/>
      <c r="P277" s="279"/>
      <c r="Q277" s="33"/>
      <c r="R277" s="33"/>
      <c r="S277" s="33"/>
      <c r="T277" s="33"/>
      <c r="U277" s="33"/>
      <c r="V277" s="33"/>
      <c r="W277" s="33"/>
      <c r="X277" s="33"/>
      <c r="Y277" s="33"/>
      <c r="Z277" s="33"/>
    </row>
    <row r="278" spans="1:26" ht="15.75" customHeight="1">
      <c r="A278" s="33"/>
      <c r="B278" s="33"/>
      <c r="C278" s="33"/>
      <c r="D278" s="33"/>
      <c r="E278" s="33"/>
      <c r="F278" s="33"/>
      <c r="G278" s="33"/>
      <c r="H278" s="33"/>
      <c r="I278" s="33"/>
      <c r="J278" s="33"/>
      <c r="K278" s="33"/>
      <c r="L278" s="33"/>
      <c r="M278" s="33"/>
      <c r="N278" s="33"/>
      <c r="O278" s="33"/>
      <c r="P278" s="279"/>
      <c r="Q278" s="33"/>
      <c r="R278" s="33"/>
      <c r="S278" s="33"/>
      <c r="T278" s="33"/>
      <c r="U278" s="33"/>
      <c r="V278" s="33"/>
      <c r="W278" s="33"/>
      <c r="X278" s="33"/>
      <c r="Y278" s="33"/>
      <c r="Z278" s="33"/>
    </row>
    <row r="279" spans="1:26" ht="15.75" customHeight="1">
      <c r="A279" s="33"/>
      <c r="B279" s="33"/>
      <c r="C279" s="33"/>
      <c r="D279" s="33"/>
      <c r="E279" s="33"/>
      <c r="F279" s="33"/>
      <c r="G279" s="33"/>
      <c r="H279" s="33"/>
      <c r="I279" s="33"/>
      <c r="J279" s="33"/>
      <c r="K279" s="33"/>
      <c r="L279" s="33"/>
      <c r="M279" s="33"/>
      <c r="N279" s="33"/>
      <c r="O279" s="33"/>
      <c r="P279" s="279"/>
      <c r="Q279" s="33"/>
      <c r="R279" s="33"/>
      <c r="S279" s="33"/>
      <c r="T279" s="33"/>
      <c r="U279" s="33"/>
      <c r="V279" s="33"/>
      <c r="W279" s="33"/>
      <c r="X279" s="33"/>
      <c r="Y279" s="33"/>
      <c r="Z279" s="33"/>
    </row>
    <row r="280" spans="1:26" ht="15.75" customHeight="1">
      <c r="A280" s="33"/>
      <c r="B280" s="33"/>
      <c r="C280" s="33"/>
      <c r="D280" s="33"/>
      <c r="E280" s="33"/>
      <c r="F280" s="33"/>
      <c r="G280" s="33"/>
      <c r="H280" s="33"/>
      <c r="I280" s="33"/>
      <c r="J280" s="33"/>
      <c r="K280" s="33"/>
      <c r="L280" s="33"/>
      <c r="M280" s="33"/>
      <c r="N280" s="33"/>
      <c r="O280" s="33"/>
      <c r="P280" s="279"/>
      <c r="Q280" s="33"/>
      <c r="R280" s="33"/>
      <c r="S280" s="33"/>
      <c r="T280" s="33"/>
      <c r="U280" s="33"/>
      <c r="V280" s="33"/>
      <c r="W280" s="33"/>
      <c r="X280" s="33"/>
      <c r="Y280" s="33"/>
      <c r="Z280" s="33"/>
    </row>
    <row r="281" spans="1:26" ht="15.75" customHeight="1">
      <c r="A281" s="33"/>
      <c r="B281" s="33"/>
      <c r="C281" s="33"/>
      <c r="D281" s="33"/>
      <c r="E281" s="33"/>
      <c r="F281" s="33"/>
      <c r="G281" s="33"/>
      <c r="H281" s="33"/>
      <c r="I281" s="33"/>
      <c r="J281" s="33"/>
      <c r="K281" s="33"/>
      <c r="L281" s="33"/>
      <c r="M281" s="33"/>
      <c r="N281" s="33"/>
      <c r="O281" s="33"/>
      <c r="P281" s="279"/>
      <c r="Q281" s="33"/>
      <c r="R281" s="33"/>
      <c r="S281" s="33"/>
      <c r="T281" s="33"/>
      <c r="U281" s="33"/>
      <c r="V281" s="33"/>
      <c r="W281" s="33"/>
      <c r="X281" s="33"/>
      <c r="Y281" s="33"/>
      <c r="Z281" s="33"/>
    </row>
    <row r="282" spans="1:26" ht="15.75" customHeight="1">
      <c r="A282" s="33"/>
      <c r="B282" s="33"/>
      <c r="C282" s="33"/>
      <c r="D282" s="33"/>
      <c r="E282" s="33"/>
      <c r="F282" s="33"/>
      <c r="G282" s="33"/>
      <c r="H282" s="33"/>
      <c r="I282" s="33"/>
      <c r="J282" s="33"/>
      <c r="K282" s="33"/>
      <c r="L282" s="33"/>
      <c r="M282" s="33"/>
      <c r="N282" s="33"/>
      <c r="O282" s="33"/>
      <c r="P282" s="279"/>
      <c r="Q282" s="33"/>
      <c r="R282" s="33"/>
      <c r="S282" s="33"/>
      <c r="T282" s="33"/>
      <c r="U282" s="33"/>
      <c r="V282" s="33"/>
      <c r="W282" s="33"/>
      <c r="X282" s="33"/>
      <c r="Y282" s="33"/>
      <c r="Z282" s="33"/>
    </row>
    <row r="283" spans="1:26" ht="15.75" customHeight="1">
      <c r="A283" s="33"/>
      <c r="B283" s="33"/>
      <c r="C283" s="33"/>
      <c r="D283" s="33"/>
      <c r="E283" s="33"/>
      <c r="F283" s="33"/>
      <c r="G283" s="33"/>
      <c r="H283" s="33"/>
      <c r="I283" s="33"/>
      <c r="J283" s="33"/>
      <c r="K283" s="33"/>
      <c r="L283" s="33"/>
      <c r="M283" s="33"/>
      <c r="N283" s="33"/>
      <c r="O283" s="33"/>
      <c r="P283" s="279"/>
      <c r="Q283" s="33"/>
      <c r="R283" s="33"/>
      <c r="S283" s="33"/>
      <c r="T283" s="33"/>
      <c r="U283" s="33"/>
      <c r="V283" s="33"/>
      <c r="W283" s="33"/>
      <c r="X283" s="33"/>
      <c r="Y283" s="33"/>
      <c r="Z283" s="33"/>
    </row>
    <row r="284" spans="1:26" ht="15.75" customHeight="1">
      <c r="A284" s="33"/>
      <c r="B284" s="33"/>
      <c r="C284" s="33"/>
      <c r="D284" s="33"/>
      <c r="E284" s="33"/>
      <c r="F284" s="33"/>
      <c r="G284" s="33"/>
      <c r="H284" s="33"/>
      <c r="I284" s="33"/>
      <c r="J284" s="33"/>
      <c r="K284" s="33"/>
      <c r="L284" s="33"/>
      <c r="M284" s="33"/>
      <c r="N284" s="33"/>
      <c r="O284" s="33"/>
      <c r="P284" s="279"/>
      <c r="Q284" s="33"/>
      <c r="R284" s="33"/>
      <c r="S284" s="33"/>
      <c r="T284" s="33"/>
      <c r="U284" s="33"/>
      <c r="V284" s="33"/>
      <c r="W284" s="33"/>
      <c r="X284" s="33"/>
      <c r="Y284" s="33"/>
      <c r="Z284" s="33"/>
    </row>
    <row r="285" spans="1:26" ht="15.75" customHeight="1">
      <c r="A285" s="33"/>
      <c r="B285" s="33"/>
      <c r="C285" s="33"/>
      <c r="D285" s="33"/>
      <c r="E285" s="33"/>
      <c r="F285" s="33"/>
      <c r="G285" s="33"/>
      <c r="H285" s="33"/>
      <c r="I285" s="33"/>
      <c r="J285" s="33"/>
      <c r="K285" s="33"/>
      <c r="L285" s="33"/>
      <c r="M285" s="33"/>
      <c r="N285" s="33"/>
      <c r="O285" s="33"/>
      <c r="P285" s="279"/>
      <c r="Q285" s="33"/>
      <c r="R285" s="33"/>
      <c r="S285" s="33"/>
      <c r="T285" s="33"/>
      <c r="U285" s="33"/>
      <c r="V285" s="33"/>
      <c r="W285" s="33"/>
      <c r="X285" s="33"/>
      <c r="Y285" s="33"/>
      <c r="Z285" s="33"/>
    </row>
    <row r="286" spans="1:26" ht="15.75" customHeight="1">
      <c r="A286" s="33"/>
      <c r="B286" s="33"/>
      <c r="C286" s="33"/>
      <c r="D286" s="33"/>
      <c r="E286" s="33"/>
      <c r="F286" s="33"/>
      <c r="G286" s="33"/>
      <c r="H286" s="33"/>
      <c r="I286" s="33"/>
      <c r="J286" s="33"/>
      <c r="K286" s="33"/>
      <c r="L286" s="33"/>
      <c r="M286" s="33"/>
      <c r="N286" s="33"/>
      <c r="O286" s="33"/>
      <c r="P286" s="279"/>
      <c r="Q286" s="33"/>
      <c r="R286" s="33"/>
      <c r="S286" s="33"/>
      <c r="T286" s="33"/>
      <c r="U286" s="33"/>
      <c r="V286" s="33"/>
      <c r="W286" s="33"/>
      <c r="X286" s="33"/>
      <c r="Y286" s="33"/>
      <c r="Z286" s="33"/>
    </row>
    <row r="287" spans="1:26" ht="15.75" customHeight="1">
      <c r="A287" s="33"/>
      <c r="B287" s="33"/>
      <c r="C287" s="33"/>
      <c r="D287" s="33"/>
      <c r="E287" s="33"/>
      <c r="F287" s="33"/>
      <c r="G287" s="33"/>
      <c r="H287" s="33"/>
      <c r="I287" s="33"/>
      <c r="J287" s="33"/>
      <c r="K287" s="33"/>
      <c r="L287" s="33"/>
      <c r="M287" s="33"/>
      <c r="N287" s="33"/>
      <c r="O287" s="33"/>
      <c r="P287" s="279"/>
      <c r="Q287" s="33"/>
      <c r="R287" s="33"/>
      <c r="S287" s="33"/>
      <c r="T287" s="33"/>
      <c r="U287" s="33"/>
      <c r="V287" s="33"/>
      <c r="W287" s="33"/>
      <c r="X287" s="33"/>
      <c r="Y287" s="33"/>
      <c r="Z287" s="33"/>
    </row>
    <row r="288" spans="1:26" ht="15.75" customHeight="1">
      <c r="A288" s="33"/>
      <c r="B288" s="33"/>
      <c r="C288" s="33"/>
      <c r="D288" s="33"/>
      <c r="E288" s="33"/>
      <c r="F288" s="33"/>
      <c r="G288" s="33"/>
      <c r="H288" s="33"/>
      <c r="I288" s="33"/>
      <c r="J288" s="33"/>
      <c r="K288" s="33"/>
      <c r="L288" s="33"/>
      <c r="M288" s="33"/>
      <c r="N288" s="33"/>
      <c r="O288" s="33"/>
      <c r="P288" s="279"/>
      <c r="Q288" s="33"/>
      <c r="R288" s="33"/>
      <c r="S288" s="33"/>
      <c r="T288" s="33"/>
      <c r="U288" s="33"/>
      <c r="V288" s="33"/>
      <c r="W288" s="33"/>
      <c r="X288" s="33"/>
      <c r="Y288" s="33"/>
      <c r="Z288" s="33"/>
    </row>
    <row r="289" spans="1:26" ht="15.75" customHeight="1">
      <c r="A289" s="33"/>
      <c r="B289" s="33"/>
      <c r="C289" s="33"/>
      <c r="D289" s="33"/>
      <c r="E289" s="33"/>
      <c r="F289" s="33"/>
      <c r="G289" s="33"/>
      <c r="H289" s="33"/>
      <c r="I289" s="33"/>
      <c r="J289" s="33"/>
      <c r="K289" s="33"/>
      <c r="L289" s="33"/>
      <c r="M289" s="33"/>
      <c r="N289" s="33"/>
      <c r="O289" s="33"/>
      <c r="P289" s="279"/>
      <c r="Q289" s="33"/>
      <c r="R289" s="33"/>
      <c r="S289" s="33"/>
      <c r="T289" s="33"/>
      <c r="U289" s="33"/>
      <c r="V289" s="33"/>
      <c r="W289" s="33"/>
      <c r="X289" s="33"/>
      <c r="Y289" s="33"/>
      <c r="Z289" s="33"/>
    </row>
    <row r="290" spans="1:26" ht="15.75" customHeight="1">
      <c r="A290" s="33"/>
      <c r="B290" s="33"/>
      <c r="C290" s="33"/>
      <c r="D290" s="33"/>
      <c r="E290" s="33"/>
      <c r="F290" s="33"/>
      <c r="G290" s="33"/>
      <c r="H290" s="33"/>
      <c r="I290" s="33"/>
      <c r="J290" s="33"/>
      <c r="K290" s="33"/>
      <c r="L290" s="33"/>
      <c r="M290" s="33"/>
      <c r="N290" s="33"/>
      <c r="O290" s="33"/>
      <c r="P290" s="279"/>
      <c r="Q290" s="33"/>
      <c r="R290" s="33"/>
      <c r="S290" s="33"/>
      <c r="T290" s="33"/>
      <c r="U290" s="33"/>
      <c r="V290" s="33"/>
      <c r="W290" s="33"/>
      <c r="X290" s="33"/>
      <c r="Y290" s="33"/>
      <c r="Z290" s="33"/>
    </row>
    <row r="291" spans="1:26" ht="15.75" customHeight="1">
      <c r="A291" s="33"/>
      <c r="B291" s="33"/>
      <c r="C291" s="33"/>
      <c r="D291" s="33"/>
      <c r="E291" s="33"/>
      <c r="F291" s="33"/>
      <c r="G291" s="33"/>
      <c r="H291" s="33"/>
      <c r="I291" s="33"/>
      <c r="J291" s="33"/>
      <c r="K291" s="33"/>
      <c r="L291" s="33"/>
      <c r="M291" s="33"/>
      <c r="N291" s="33"/>
      <c r="O291" s="33"/>
      <c r="P291" s="279"/>
      <c r="Q291" s="33"/>
      <c r="R291" s="33"/>
      <c r="S291" s="33"/>
      <c r="T291" s="33"/>
      <c r="U291" s="33"/>
      <c r="V291" s="33"/>
      <c r="W291" s="33"/>
      <c r="X291" s="33"/>
      <c r="Y291" s="33"/>
      <c r="Z291" s="33"/>
    </row>
    <row r="292" spans="1:26" ht="15.75" customHeight="1">
      <c r="A292" s="33"/>
      <c r="B292" s="33"/>
      <c r="C292" s="33"/>
      <c r="D292" s="33"/>
      <c r="E292" s="33"/>
      <c r="F292" s="33"/>
      <c r="G292" s="33"/>
      <c r="H292" s="33"/>
      <c r="I292" s="33"/>
      <c r="J292" s="33"/>
      <c r="K292" s="33"/>
      <c r="L292" s="33"/>
      <c r="M292" s="33"/>
      <c r="N292" s="33"/>
      <c r="O292" s="33"/>
      <c r="P292" s="279"/>
      <c r="Q292" s="33"/>
      <c r="R292" s="33"/>
      <c r="S292" s="33"/>
      <c r="T292" s="33"/>
      <c r="U292" s="33"/>
      <c r="V292" s="33"/>
      <c r="W292" s="33"/>
      <c r="X292" s="33"/>
      <c r="Y292" s="33"/>
      <c r="Z292" s="33"/>
    </row>
    <row r="293" spans="1:26" ht="15.75" customHeight="1">
      <c r="A293" s="33"/>
      <c r="B293" s="33"/>
      <c r="C293" s="33"/>
      <c r="D293" s="33"/>
      <c r="E293" s="33"/>
      <c r="F293" s="33"/>
      <c r="G293" s="33"/>
      <c r="H293" s="33"/>
      <c r="I293" s="33"/>
      <c r="J293" s="33"/>
      <c r="K293" s="33"/>
      <c r="L293" s="33"/>
      <c r="M293" s="33"/>
      <c r="N293" s="33"/>
      <c r="O293" s="33"/>
      <c r="P293" s="279"/>
      <c r="Q293" s="33"/>
      <c r="R293" s="33"/>
      <c r="S293" s="33"/>
      <c r="T293" s="33"/>
      <c r="U293" s="33"/>
      <c r="V293" s="33"/>
      <c r="W293" s="33"/>
      <c r="X293" s="33"/>
      <c r="Y293" s="33"/>
      <c r="Z293" s="33"/>
    </row>
    <row r="294" spans="1:26" ht="15.75" customHeight="1">
      <c r="A294" s="33"/>
      <c r="B294" s="33"/>
      <c r="C294" s="33"/>
      <c r="D294" s="33"/>
      <c r="E294" s="33"/>
      <c r="F294" s="33"/>
      <c r="G294" s="33"/>
      <c r="H294" s="33"/>
      <c r="I294" s="33"/>
      <c r="J294" s="33"/>
      <c r="K294" s="33"/>
      <c r="L294" s="33"/>
      <c r="M294" s="33"/>
      <c r="N294" s="33"/>
      <c r="O294" s="33"/>
      <c r="P294" s="279"/>
      <c r="Q294" s="33"/>
      <c r="R294" s="33"/>
      <c r="S294" s="33"/>
      <c r="T294" s="33"/>
      <c r="U294" s="33"/>
      <c r="V294" s="33"/>
      <c r="W294" s="33"/>
      <c r="X294" s="33"/>
      <c r="Y294" s="33"/>
      <c r="Z294" s="33"/>
    </row>
    <row r="295" spans="1:26" ht="15.75" customHeight="1">
      <c r="A295" s="33"/>
      <c r="B295" s="33"/>
      <c r="C295" s="33"/>
      <c r="D295" s="33"/>
      <c r="E295" s="33"/>
      <c r="F295" s="33"/>
      <c r="G295" s="33"/>
      <c r="H295" s="33"/>
      <c r="I295" s="33"/>
      <c r="J295" s="33"/>
      <c r="K295" s="33"/>
      <c r="L295" s="33"/>
      <c r="M295" s="33"/>
      <c r="N295" s="33"/>
      <c r="O295" s="33"/>
      <c r="P295" s="279"/>
      <c r="Q295" s="33"/>
      <c r="R295" s="33"/>
      <c r="S295" s="33"/>
      <c r="T295" s="33"/>
      <c r="U295" s="33"/>
      <c r="V295" s="33"/>
      <c r="W295" s="33"/>
      <c r="X295" s="33"/>
      <c r="Y295" s="33"/>
      <c r="Z295" s="33"/>
    </row>
    <row r="296" spans="1:26" ht="15.75" customHeight="1">
      <c r="A296" s="33"/>
      <c r="B296" s="33"/>
      <c r="C296" s="33"/>
      <c r="D296" s="33"/>
      <c r="E296" s="33"/>
      <c r="F296" s="33"/>
      <c r="G296" s="33"/>
      <c r="H296" s="33"/>
      <c r="I296" s="33"/>
      <c r="J296" s="33"/>
      <c r="K296" s="33"/>
      <c r="L296" s="33"/>
      <c r="M296" s="33"/>
      <c r="N296" s="33"/>
      <c r="O296" s="33"/>
      <c r="P296" s="279"/>
      <c r="Q296" s="33"/>
      <c r="R296" s="33"/>
      <c r="S296" s="33"/>
      <c r="T296" s="33"/>
      <c r="U296" s="33"/>
      <c r="V296" s="33"/>
      <c r="W296" s="33"/>
      <c r="X296" s="33"/>
      <c r="Y296" s="33"/>
      <c r="Z296" s="33"/>
    </row>
    <row r="297" spans="1:26" ht="15.75" customHeight="1">
      <c r="A297" s="33"/>
      <c r="B297" s="33"/>
      <c r="C297" s="33"/>
      <c r="D297" s="33"/>
      <c r="E297" s="33"/>
      <c r="F297" s="33"/>
      <c r="G297" s="33"/>
      <c r="H297" s="33"/>
      <c r="I297" s="33"/>
      <c r="J297" s="33"/>
      <c r="K297" s="33"/>
      <c r="L297" s="33"/>
      <c r="M297" s="33"/>
      <c r="N297" s="33"/>
      <c r="O297" s="33"/>
      <c r="P297" s="279"/>
      <c r="Q297" s="33"/>
      <c r="R297" s="33"/>
      <c r="S297" s="33"/>
      <c r="T297" s="33"/>
      <c r="U297" s="33"/>
      <c r="V297" s="33"/>
      <c r="W297" s="33"/>
      <c r="X297" s="33"/>
      <c r="Y297" s="33"/>
      <c r="Z297" s="33"/>
    </row>
    <row r="298" spans="1:26" ht="15.75" customHeight="1">
      <c r="A298" s="33"/>
      <c r="B298" s="33"/>
      <c r="C298" s="33"/>
      <c r="D298" s="33"/>
      <c r="E298" s="33"/>
      <c r="F298" s="33"/>
      <c r="G298" s="33"/>
      <c r="H298" s="33"/>
      <c r="I298" s="33"/>
      <c r="J298" s="33"/>
      <c r="K298" s="33"/>
      <c r="L298" s="33"/>
      <c r="M298" s="33"/>
      <c r="N298" s="33"/>
      <c r="O298" s="33"/>
      <c r="P298" s="279"/>
      <c r="Q298" s="33"/>
      <c r="R298" s="33"/>
      <c r="S298" s="33"/>
      <c r="T298" s="33"/>
      <c r="U298" s="33"/>
      <c r="V298" s="33"/>
      <c r="W298" s="33"/>
      <c r="X298" s="33"/>
      <c r="Y298" s="33"/>
      <c r="Z298" s="33"/>
    </row>
    <row r="299" spans="1:26" ht="15.75" customHeight="1">
      <c r="A299" s="33"/>
      <c r="B299" s="33"/>
      <c r="C299" s="33"/>
      <c r="D299" s="33"/>
      <c r="E299" s="33"/>
      <c r="F299" s="33"/>
      <c r="G299" s="33"/>
      <c r="H299" s="33"/>
      <c r="I299" s="33"/>
      <c r="J299" s="33"/>
      <c r="K299" s="33"/>
      <c r="L299" s="33"/>
      <c r="M299" s="33"/>
      <c r="N299" s="33"/>
      <c r="O299" s="33"/>
      <c r="P299" s="279"/>
      <c r="Q299" s="33"/>
      <c r="R299" s="33"/>
      <c r="S299" s="33"/>
      <c r="T299" s="33"/>
      <c r="U299" s="33"/>
      <c r="V299" s="33"/>
      <c r="W299" s="33"/>
      <c r="X299" s="33"/>
      <c r="Y299" s="33"/>
      <c r="Z299" s="33"/>
    </row>
    <row r="300" spans="1:26" ht="15.75" customHeight="1">
      <c r="A300" s="33"/>
      <c r="B300" s="33"/>
      <c r="C300" s="33"/>
      <c r="D300" s="33"/>
      <c r="E300" s="33"/>
      <c r="F300" s="33"/>
      <c r="G300" s="33"/>
      <c r="H300" s="33"/>
      <c r="I300" s="33"/>
      <c r="J300" s="33"/>
      <c r="K300" s="33"/>
      <c r="L300" s="33"/>
      <c r="M300" s="33"/>
      <c r="N300" s="33"/>
      <c r="O300" s="33"/>
      <c r="P300" s="279"/>
      <c r="Q300" s="33"/>
      <c r="R300" s="33"/>
      <c r="S300" s="33"/>
      <c r="T300" s="33"/>
      <c r="U300" s="33"/>
      <c r="V300" s="33"/>
      <c r="W300" s="33"/>
      <c r="X300" s="33"/>
      <c r="Y300" s="33"/>
      <c r="Z300" s="33"/>
    </row>
    <row r="301" spans="1:26" ht="15.75" customHeight="1">
      <c r="A301" s="33"/>
      <c r="B301" s="33"/>
      <c r="C301" s="33"/>
      <c r="D301" s="33"/>
      <c r="E301" s="33"/>
      <c r="F301" s="33"/>
      <c r="G301" s="33"/>
      <c r="H301" s="33"/>
      <c r="I301" s="33"/>
      <c r="J301" s="33"/>
      <c r="K301" s="33"/>
      <c r="L301" s="33"/>
      <c r="M301" s="33"/>
      <c r="N301" s="33"/>
      <c r="O301" s="33"/>
      <c r="P301" s="279"/>
      <c r="Q301" s="33"/>
      <c r="R301" s="33"/>
      <c r="S301" s="33"/>
      <c r="T301" s="33"/>
      <c r="U301" s="33"/>
      <c r="V301" s="33"/>
      <c r="W301" s="33"/>
      <c r="X301" s="33"/>
      <c r="Y301" s="33"/>
      <c r="Z301" s="33"/>
    </row>
    <row r="302" spans="1:26" ht="15.75" customHeight="1">
      <c r="A302" s="33"/>
      <c r="B302" s="33"/>
      <c r="C302" s="33"/>
      <c r="D302" s="33"/>
      <c r="E302" s="33"/>
      <c r="F302" s="33"/>
      <c r="G302" s="33"/>
      <c r="H302" s="33"/>
      <c r="I302" s="33"/>
      <c r="J302" s="33"/>
      <c r="K302" s="33"/>
      <c r="L302" s="33"/>
      <c r="M302" s="33"/>
      <c r="N302" s="33"/>
      <c r="O302" s="33"/>
      <c r="P302" s="279"/>
      <c r="Q302" s="33"/>
      <c r="R302" s="33"/>
      <c r="S302" s="33"/>
      <c r="T302" s="33"/>
      <c r="U302" s="33"/>
      <c r="V302" s="33"/>
      <c r="W302" s="33"/>
      <c r="X302" s="33"/>
      <c r="Y302" s="33"/>
      <c r="Z302" s="33"/>
    </row>
    <row r="303" spans="1:26" ht="15.75" customHeight="1">
      <c r="A303" s="33"/>
      <c r="B303" s="33"/>
      <c r="C303" s="33"/>
      <c r="D303" s="33"/>
      <c r="E303" s="33"/>
      <c r="F303" s="33"/>
      <c r="G303" s="33"/>
      <c r="H303" s="33"/>
      <c r="I303" s="33"/>
      <c r="J303" s="33"/>
      <c r="K303" s="33"/>
      <c r="L303" s="33"/>
      <c r="M303" s="33"/>
      <c r="N303" s="33"/>
      <c r="O303" s="33"/>
      <c r="P303" s="279"/>
      <c r="Q303" s="33"/>
      <c r="R303" s="33"/>
      <c r="S303" s="33"/>
      <c r="T303" s="33"/>
      <c r="U303" s="33"/>
      <c r="V303" s="33"/>
      <c r="W303" s="33"/>
      <c r="X303" s="33"/>
      <c r="Y303" s="33"/>
      <c r="Z303" s="33"/>
    </row>
    <row r="304" spans="1:26" ht="15.75" customHeight="1">
      <c r="A304" s="33"/>
      <c r="B304" s="33"/>
      <c r="C304" s="33"/>
      <c r="D304" s="33"/>
      <c r="E304" s="33"/>
      <c r="F304" s="33"/>
      <c r="G304" s="33"/>
      <c r="H304" s="33"/>
      <c r="I304" s="33"/>
      <c r="J304" s="33"/>
      <c r="K304" s="33"/>
      <c r="L304" s="33"/>
      <c r="M304" s="33"/>
      <c r="N304" s="33"/>
      <c r="O304" s="33"/>
      <c r="P304" s="279"/>
      <c r="Q304" s="33"/>
      <c r="R304" s="33"/>
      <c r="S304" s="33"/>
      <c r="T304" s="33"/>
      <c r="U304" s="33"/>
      <c r="V304" s="33"/>
      <c r="W304" s="33"/>
      <c r="X304" s="33"/>
      <c r="Y304" s="33"/>
      <c r="Z304" s="33"/>
    </row>
    <row r="305" spans="1:26" ht="15.75" customHeight="1">
      <c r="A305" s="33"/>
      <c r="B305" s="33"/>
      <c r="C305" s="33"/>
      <c r="D305" s="33"/>
      <c r="E305" s="33"/>
      <c r="F305" s="33"/>
      <c r="G305" s="33"/>
      <c r="H305" s="33"/>
      <c r="I305" s="33"/>
      <c r="J305" s="33"/>
      <c r="K305" s="33"/>
      <c r="L305" s="33"/>
      <c r="M305" s="33"/>
      <c r="N305" s="33"/>
      <c r="O305" s="33"/>
      <c r="P305" s="279"/>
      <c r="Q305" s="33"/>
      <c r="R305" s="33"/>
      <c r="S305" s="33"/>
      <c r="T305" s="33"/>
      <c r="U305" s="33"/>
      <c r="V305" s="33"/>
      <c r="W305" s="33"/>
      <c r="X305" s="33"/>
      <c r="Y305" s="33"/>
      <c r="Z305" s="33"/>
    </row>
    <row r="306" spans="1:26" ht="15.75" customHeight="1">
      <c r="A306" s="33"/>
      <c r="B306" s="33"/>
      <c r="C306" s="33"/>
      <c r="D306" s="33"/>
      <c r="E306" s="33"/>
      <c r="F306" s="33"/>
      <c r="G306" s="33"/>
      <c r="H306" s="33"/>
      <c r="I306" s="33"/>
      <c r="J306" s="33"/>
      <c r="K306" s="33"/>
      <c r="L306" s="33"/>
      <c r="M306" s="33"/>
      <c r="N306" s="33"/>
      <c r="O306" s="33"/>
      <c r="P306" s="279"/>
      <c r="Q306" s="33"/>
      <c r="R306" s="33"/>
      <c r="S306" s="33"/>
      <c r="T306" s="33"/>
      <c r="U306" s="33"/>
      <c r="V306" s="33"/>
      <c r="W306" s="33"/>
      <c r="X306" s="33"/>
      <c r="Y306" s="33"/>
      <c r="Z306" s="33"/>
    </row>
    <row r="307" spans="1:26" ht="15.75" customHeight="1">
      <c r="A307" s="33"/>
      <c r="B307" s="33"/>
      <c r="C307" s="33"/>
      <c r="D307" s="33"/>
      <c r="E307" s="33"/>
      <c r="F307" s="33"/>
      <c r="G307" s="33"/>
      <c r="H307" s="33"/>
      <c r="I307" s="33"/>
      <c r="J307" s="33"/>
      <c r="K307" s="33"/>
      <c r="L307" s="33"/>
      <c r="M307" s="33"/>
      <c r="N307" s="33"/>
      <c r="O307" s="33"/>
      <c r="P307" s="279"/>
      <c r="Q307" s="33"/>
      <c r="R307" s="33"/>
      <c r="S307" s="33"/>
      <c r="T307" s="33"/>
      <c r="U307" s="33"/>
      <c r="V307" s="33"/>
      <c r="W307" s="33"/>
      <c r="X307" s="33"/>
      <c r="Y307" s="33"/>
      <c r="Z307" s="33"/>
    </row>
    <row r="308" spans="1:26" ht="15.75" customHeight="1">
      <c r="A308" s="33"/>
      <c r="B308" s="33"/>
      <c r="C308" s="33"/>
      <c r="D308" s="33"/>
      <c r="E308" s="33"/>
      <c r="F308" s="33"/>
      <c r="G308" s="33"/>
      <c r="H308" s="33"/>
      <c r="I308" s="33"/>
      <c r="J308" s="33"/>
      <c r="K308" s="33"/>
      <c r="L308" s="33"/>
      <c r="M308" s="33"/>
      <c r="N308" s="33"/>
      <c r="O308" s="33"/>
      <c r="P308" s="279"/>
      <c r="Q308" s="33"/>
      <c r="R308" s="33"/>
      <c r="S308" s="33"/>
      <c r="T308" s="33"/>
      <c r="U308" s="33"/>
      <c r="V308" s="33"/>
      <c r="W308" s="33"/>
      <c r="X308" s="33"/>
      <c r="Y308" s="33"/>
      <c r="Z308" s="33"/>
    </row>
    <row r="309" spans="1:26" ht="15.75" customHeight="1">
      <c r="A309" s="33"/>
      <c r="B309" s="33"/>
      <c r="C309" s="33"/>
      <c r="D309" s="33"/>
      <c r="E309" s="33"/>
      <c r="F309" s="33"/>
      <c r="G309" s="33"/>
      <c r="H309" s="33"/>
      <c r="I309" s="33"/>
      <c r="J309" s="33"/>
      <c r="K309" s="33"/>
      <c r="L309" s="33"/>
      <c r="M309" s="33"/>
      <c r="N309" s="33"/>
      <c r="O309" s="33"/>
      <c r="P309" s="279"/>
      <c r="Q309" s="33"/>
      <c r="R309" s="33"/>
      <c r="S309" s="33"/>
      <c r="T309" s="33"/>
      <c r="U309" s="33"/>
      <c r="V309" s="33"/>
      <c r="W309" s="33"/>
      <c r="X309" s="33"/>
      <c r="Y309" s="33"/>
      <c r="Z309" s="33"/>
    </row>
    <row r="310" spans="1:26" ht="15.75" customHeight="1">
      <c r="A310" s="33"/>
      <c r="B310" s="33"/>
      <c r="C310" s="33"/>
      <c r="D310" s="33"/>
      <c r="E310" s="33"/>
      <c r="F310" s="33"/>
      <c r="G310" s="33"/>
      <c r="H310" s="33"/>
      <c r="I310" s="33"/>
      <c r="J310" s="33"/>
      <c r="K310" s="33"/>
      <c r="L310" s="33"/>
      <c r="M310" s="33"/>
      <c r="N310" s="33"/>
      <c r="O310" s="33"/>
      <c r="P310" s="279"/>
      <c r="Q310" s="33"/>
      <c r="R310" s="33"/>
      <c r="S310" s="33"/>
      <c r="T310" s="33"/>
      <c r="U310" s="33"/>
      <c r="V310" s="33"/>
      <c r="W310" s="33"/>
      <c r="X310" s="33"/>
      <c r="Y310" s="33"/>
      <c r="Z310" s="33"/>
    </row>
    <row r="311" spans="1:26" ht="15.75" customHeight="1">
      <c r="A311" s="33"/>
      <c r="B311" s="33"/>
      <c r="C311" s="33"/>
      <c r="D311" s="33"/>
      <c r="E311" s="33"/>
      <c r="F311" s="33"/>
      <c r="G311" s="33"/>
      <c r="H311" s="33"/>
      <c r="I311" s="33"/>
      <c r="J311" s="33"/>
      <c r="K311" s="33"/>
      <c r="L311" s="33"/>
      <c r="M311" s="33"/>
      <c r="N311" s="33"/>
      <c r="O311" s="33"/>
      <c r="P311" s="279"/>
      <c r="Q311" s="33"/>
      <c r="R311" s="33"/>
      <c r="S311" s="33"/>
      <c r="T311" s="33"/>
      <c r="U311" s="33"/>
      <c r="V311" s="33"/>
      <c r="W311" s="33"/>
      <c r="X311" s="33"/>
      <c r="Y311" s="33"/>
      <c r="Z311" s="33"/>
    </row>
    <row r="312" spans="1:26" ht="15.75" customHeight="1">
      <c r="A312" s="33"/>
      <c r="B312" s="33"/>
      <c r="C312" s="33"/>
      <c r="D312" s="33"/>
      <c r="E312" s="33"/>
      <c r="F312" s="33"/>
      <c r="G312" s="33"/>
      <c r="H312" s="33"/>
      <c r="I312" s="33"/>
      <c r="J312" s="33"/>
      <c r="K312" s="33"/>
      <c r="L312" s="33"/>
      <c r="M312" s="33"/>
      <c r="N312" s="33"/>
      <c r="O312" s="33"/>
      <c r="P312" s="279"/>
      <c r="Q312" s="33"/>
      <c r="R312" s="33"/>
      <c r="S312" s="33"/>
      <c r="T312" s="33"/>
      <c r="U312" s="33"/>
      <c r="V312" s="33"/>
      <c r="W312" s="33"/>
      <c r="X312" s="33"/>
      <c r="Y312" s="33"/>
      <c r="Z312" s="33"/>
    </row>
    <row r="313" spans="1:26" ht="15.75" customHeight="1">
      <c r="A313" s="33"/>
      <c r="B313" s="33"/>
      <c r="C313" s="33"/>
      <c r="D313" s="33"/>
      <c r="E313" s="33"/>
      <c r="F313" s="33"/>
      <c r="G313" s="33"/>
      <c r="H313" s="33"/>
      <c r="I313" s="33"/>
      <c r="J313" s="33"/>
      <c r="K313" s="33"/>
      <c r="L313" s="33"/>
      <c r="M313" s="33"/>
      <c r="N313" s="33"/>
      <c r="O313" s="33"/>
      <c r="P313" s="279"/>
      <c r="Q313" s="33"/>
      <c r="R313" s="33"/>
      <c r="S313" s="33"/>
      <c r="T313" s="33"/>
      <c r="U313" s="33"/>
      <c r="V313" s="33"/>
      <c r="W313" s="33"/>
      <c r="X313" s="33"/>
      <c r="Y313" s="33"/>
      <c r="Z313" s="33"/>
    </row>
    <row r="314" spans="1:26" ht="15.75" customHeight="1">
      <c r="A314" s="33"/>
      <c r="B314" s="33"/>
      <c r="C314" s="33"/>
      <c r="D314" s="33"/>
      <c r="E314" s="33"/>
      <c r="F314" s="33"/>
      <c r="G314" s="33"/>
      <c r="H314" s="33"/>
      <c r="I314" s="33"/>
      <c r="J314" s="33"/>
      <c r="K314" s="33"/>
      <c r="L314" s="33"/>
      <c r="M314" s="33"/>
      <c r="N314" s="33"/>
      <c r="O314" s="33"/>
      <c r="P314" s="279"/>
      <c r="Q314" s="33"/>
      <c r="R314" s="33"/>
      <c r="S314" s="33"/>
      <c r="T314" s="33"/>
      <c r="U314" s="33"/>
      <c r="V314" s="33"/>
      <c r="W314" s="33"/>
      <c r="X314" s="33"/>
      <c r="Y314" s="33"/>
      <c r="Z314" s="33"/>
    </row>
    <row r="315" spans="1:26" ht="15.75" customHeight="1">
      <c r="A315" s="33"/>
      <c r="B315" s="33"/>
      <c r="C315" s="33"/>
      <c r="D315" s="33"/>
      <c r="E315" s="33"/>
      <c r="F315" s="33"/>
      <c r="G315" s="33"/>
      <c r="H315" s="33"/>
      <c r="I315" s="33"/>
      <c r="J315" s="33"/>
      <c r="K315" s="33"/>
      <c r="L315" s="33"/>
      <c r="M315" s="33"/>
      <c r="N315" s="33"/>
      <c r="O315" s="33"/>
      <c r="P315" s="279"/>
      <c r="Q315" s="33"/>
      <c r="R315" s="33"/>
      <c r="S315" s="33"/>
      <c r="T315" s="33"/>
      <c r="U315" s="33"/>
      <c r="V315" s="33"/>
      <c r="W315" s="33"/>
      <c r="X315" s="33"/>
      <c r="Y315" s="33"/>
      <c r="Z315" s="33"/>
    </row>
    <row r="316" spans="1:26" ht="15.75" customHeight="1">
      <c r="A316" s="33"/>
      <c r="B316" s="33"/>
      <c r="C316" s="33"/>
      <c r="D316" s="33"/>
      <c r="E316" s="33"/>
      <c r="F316" s="33"/>
      <c r="G316" s="33"/>
      <c r="H316" s="33"/>
      <c r="I316" s="33"/>
      <c r="J316" s="33"/>
      <c r="K316" s="33"/>
      <c r="L316" s="33"/>
      <c r="M316" s="33"/>
      <c r="N316" s="33"/>
      <c r="O316" s="33"/>
      <c r="P316" s="279"/>
      <c r="Q316" s="33"/>
      <c r="R316" s="33"/>
      <c r="S316" s="33"/>
      <c r="T316" s="33"/>
      <c r="U316" s="33"/>
      <c r="V316" s="33"/>
      <c r="W316" s="33"/>
      <c r="X316" s="33"/>
      <c r="Y316" s="33"/>
      <c r="Z316" s="33"/>
    </row>
    <row r="317" spans="1:26" ht="15.75" customHeight="1">
      <c r="A317" s="33"/>
      <c r="B317" s="33"/>
      <c r="C317" s="33"/>
      <c r="D317" s="33"/>
      <c r="E317" s="33"/>
      <c r="F317" s="33"/>
      <c r="G317" s="33"/>
      <c r="H317" s="33"/>
      <c r="I317" s="33"/>
      <c r="J317" s="33"/>
      <c r="K317" s="33"/>
      <c r="L317" s="33"/>
      <c r="M317" s="33"/>
      <c r="N317" s="33"/>
      <c r="O317" s="33"/>
      <c r="P317" s="279"/>
      <c r="Q317" s="33"/>
      <c r="R317" s="33"/>
      <c r="S317" s="33"/>
      <c r="T317" s="33"/>
      <c r="U317" s="33"/>
      <c r="V317" s="33"/>
      <c r="W317" s="33"/>
      <c r="X317" s="33"/>
      <c r="Y317" s="33"/>
      <c r="Z317" s="33"/>
    </row>
    <row r="318" spans="1:26" ht="15.75" customHeight="1">
      <c r="A318" s="33"/>
      <c r="B318" s="33"/>
      <c r="C318" s="33"/>
      <c r="D318" s="33"/>
      <c r="E318" s="33"/>
      <c r="F318" s="33"/>
      <c r="G318" s="33"/>
      <c r="H318" s="33"/>
      <c r="I318" s="33"/>
      <c r="J318" s="33"/>
      <c r="K318" s="33"/>
      <c r="L318" s="33"/>
      <c r="M318" s="33"/>
      <c r="N318" s="33"/>
      <c r="O318" s="33"/>
      <c r="P318" s="279"/>
      <c r="Q318" s="33"/>
      <c r="R318" s="33"/>
      <c r="S318" s="33"/>
      <c r="T318" s="33"/>
      <c r="U318" s="33"/>
      <c r="V318" s="33"/>
      <c r="W318" s="33"/>
      <c r="X318" s="33"/>
      <c r="Y318" s="33"/>
      <c r="Z318" s="33"/>
    </row>
    <row r="319" spans="1:26" ht="15.75" customHeight="1"/>
    <row r="320" spans="1:26"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sheetProtection password="CC0A" sheet="1" objects="1" scenarios="1"/>
  <mergeCells count="2">
    <mergeCell ref="D122:P122"/>
    <mergeCell ref="B121:C121"/>
  </mergeCells>
  <conditionalFormatting sqref="D3:D120">
    <cfRule type="expression" dxfId="352" priority="17">
      <formula>ISERROR($D$14)</formula>
    </cfRule>
  </conditionalFormatting>
  <conditionalFormatting sqref="E3:E120">
    <cfRule type="expression" dxfId="351" priority="16">
      <formula>ISERROR($E$14)</formula>
    </cfRule>
  </conditionalFormatting>
  <conditionalFormatting sqref="F3:F120">
    <cfRule type="expression" dxfId="350" priority="15">
      <formula>ISERROR($F$14)</formula>
    </cfRule>
  </conditionalFormatting>
  <conditionalFormatting sqref="G3:G120">
    <cfRule type="expression" dxfId="349" priority="14">
      <formula>ISERROR($G$14)</formula>
    </cfRule>
  </conditionalFormatting>
  <conditionalFormatting sqref="H3:H120">
    <cfRule type="expression" dxfId="348" priority="13">
      <formula>ISERROR($H$14)</formula>
    </cfRule>
  </conditionalFormatting>
  <conditionalFormatting sqref="I3:I120">
    <cfRule type="expression" dxfId="347" priority="12">
      <formula>ISERROR($I$14)</formula>
    </cfRule>
  </conditionalFormatting>
  <conditionalFormatting sqref="J3:J120">
    <cfRule type="expression" dxfId="346" priority="11">
      <formula>ISERROR($J$14)</formula>
    </cfRule>
  </conditionalFormatting>
  <conditionalFormatting sqref="K3:O120">
    <cfRule type="expression" dxfId="345" priority="1">
      <formula>ISERROR(K$14)</formula>
    </cfRule>
  </conditionalFormatting>
  <hyperlinks>
    <hyperlink ref="A1" location="DASHBOARD!A1" display="BACK" xr:uid="{00000000-0004-0000-0D00-000000000000}"/>
  </hyperlinks>
  <pageMargins left="0.70866141732283472" right="0.70866141732283472" top="0" bottom="0.15748031496062992" header="0" footer="0"/>
  <pageSetup paperSize="9" scale="59" fitToHeight="0" orientation="landscape" r:id="rId1"/>
  <rowBreaks count="2" manualBreakCount="2">
    <brk id="69" max="16383" man="1"/>
    <brk id="120" max="16383" man="1"/>
  </rowBreaks>
  <colBreaks count="1" manualBreakCount="1">
    <brk id="2"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345"/>
  <sheetViews>
    <sheetView view="pageBreakPreview" topLeftCell="A14" zoomScaleNormal="100" zoomScaleSheetLayoutView="100" workbookViewId="0"/>
  </sheetViews>
  <sheetFormatPr defaultColWidth="11.1796875" defaultRowHeight="15" customHeight="1"/>
  <cols>
    <col min="1" max="1" width="7.1796875" customWidth="1"/>
    <col min="2" max="2" width="2.6328125" customWidth="1"/>
    <col min="3" max="3" width="38.81640625" customWidth="1"/>
    <col min="4" max="5" width="11.36328125" customWidth="1"/>
    <col min="6" max="6" width="11.36328125" style="320" customWidth="1"/>
    <col min="7" max="15" width="11.36328125" customWidth="1"/>
    <col min="16" max="16" width="14" style="559" customWidth="1"/>
    <col min="17" max="17" width="1.453125" customWidth="1"/>
    <col min="18" max="26" width="8.54296875" customWidth="1"/>
  </cols>
  <sheetData>
    <row r="1" spans="1:26" ht="18.75" customHeight="1">
      <c r="A1" s="404" t="s">
        <v>379</v>
      </c>
      <c r="B1" s="35"/>
      <c r="C1" s="274" t="s">
        <v>470</v>
      </c>
      <c r="D1" s="36"/>
      <c r="E1" s="36"/>
      <c r="F1" s="322"/>
      <c r="G1" s="36"/>
      <c r="H1" s="36"/>
      <c r="I1" s="36"/>
      <c r="J1" s="548" t="s">
        <v>415</v>
      </c>
      <c r="K1" s="36"/>
      <c r="L1" s="36"/>
      <c r="N1" s="570"/>
      <c r="O1" s="36"/>
      <c r="P1" s="550"/>
      <c r="Q1" s="37"/>
      <c r="R1" s="33"/>
      <c r="S1" s="33"/>
      <c r="T1" s="33"/>
      <c r="U1" s="33"/>
      <c r="V1" s="33"/>
      <c r="W1" s="33"/>
      <c r="X1" s="33"/>
      <c r="Y1" s="33"/>
      <c r="Z1" s="33"/>
    </row>
    <row r="2" spans="1:26" ht="15.6">
      <c r="A2" s="33"/>
      <c r="B2" s="32"/>
      <c r="C2" s="256" t="s">
        <v>89</v>
      </c>
      <c r="D2" s="9" t="s">
        <v>451</v>
      </c>
      <c r="E2" s="9" t="s">
        <v>452</v>
      </c>
      <c r="F2" s="9" t="s">
        <v>453</v>
      </c>
      <c r="G2" s="9" t="s">
        <v>454</v>
      </c>
      <c r="H2" s="9" t="s">
        <v>455</v>
      </c>
      <c r="I2" s="9" t="s">
        <v>456</v>
      </c>
      <c r="J2" s="9" t="s">
        <v>457</v>
      </c>
      <c r="K2" s="9" t="s">
        <v>458</v>
      </c>
      <c r="L2" s="9" t="s">
        <v>459</v>
      </c>
      <c r="M2" s="9" t="s">
        <v>460</v>
      </c>
      <c r="N2" s="9" t="s">
        <v>461</v>
      </c>
      <c r="O2" s="9" t="s">
        <v>462</v>
      </c>
      <c r="P2" s="551" t="s">
        <v>410</v>
      </c>
      <c r="Q2" s="34"/>
      <c r="R2" s="33"/>
      <c r="S2" s="33"/>
      <c r="T2" s="33"/>
      <c r="U2" s="33"/>
      <c r="V2" s="33"/>
      <c r="W2" s="33"/>
      <c r="X2" s="33"/>
      <c r="Y2" s="33"/>
      <c r="Z2" s="33"/>
    </row>
    <row r="3" spans="1:26" ht="15.6">
      <c r="A3" s="33"/>
      <c r="B3" s="32"/>
      <c r="C3" s="258" t="s">
        <v>103</v>
      </c>
      <c r="D3" s="311">
        <f>'R2'!C27</f>
        <v>369380</v>
      </c>
      <c r="E3" s="311">
        <f>'R2'!D27</f>
        <v>32560</v>
      </c>
      <c r="F3" s="311">
        <f>'R2'!E27</f>
        <v>376970</v>
      </c>
      <c r="G3" s="311">
        <f>'R2'!F27</f>
        <v>380050</v>
      </c>
      <c r="H3" s="311">
        <f>'R2'!G27</f>
        <v>540540</v>
      </c>
      <c r="I3" s="311">
        <f>'R2'!H27</f>
        <v>412610</v>
      </c>
      <c r="J3" s="311">
        <f>'R2'!I27</f>
        <v>403920</v>
      </c>
      <c r="K3" s="311">
        <f>'R2'!J27</f>
        <v>670670</v>
      </c>
      <c r="L3" s="311">
        <f>'R2'!K27</f>
        <v>293370</v>
      </c>
      <c r="M3" s="311">
        <f>'R2'!L27</f>
        <v>334290</v>
      </c>
      <c r="N3" s="311">
        <f>'R2'!M27</f>
        <v>365640</v>
      </c>
      <c r="O3" s="311">
        <f>'R2'!N27</f>
        <v>0</v>
      </c>
      <c r="P3" s="552">
        <f>'R2'!O27</f>
        <v>4180000</v>
      </c>
      <c r="Q3" s="34"/>
      <c r="R3" s="33"/>
      <c r="S3" s="33"/>
      <c r="T3" s="33"/>
      <c r="U3" s="33"/>
      <c r="V3" s="33"/>
      <c r="W3" s="33"/>
      <c r="X3" s="33"/>
      <c r="Y3" s="33"/>
      <c r="Z3" s="33"/>
    </row>
    <row r="4" spans="1:26" ht="15.6">
      <c r="A4" s="33"/>
      <c r="B4" s="32"/>
      <c r="C4" s="260" t="s">
        <v>104</v>
      </c>
      <c r="D4" s="311">
        <f>'R2'!C84</f>
        <v>260060</v>
      </c>
      <c r="E4" s="311">
        <f>'R2'!D84</f>
        <v>28930</v>
      </c>
      <c r="F4" s="311">
        <f>'R2'!E84</f>
        <v>266620</v>
      </c>
      <c r="G4" s="311">
        <f>'R2'!F84</f>
        <v>271445</v>
      </c>
      <c r="H4" s="311">
        <f>'R2'!G84</f>
        <v>376300</v>
      </c>
      <c r="I4" s="311">
        <f>'R2'!H84</f>
        <v>290320</v>
      </c>
      <c r="J4" s="311">
        <f>'R2'!I84</f>
        <v>286035</v>
      </c>
      <c r="K4" s="311">
        <f>'R2'!J84</f>
        <v>457425</v>
      </c>
      <c r="L4" s="311">
        <f>'R2'!K84</f>
        <v>201840</v>
      </c>
      <c r="M4" s="311">
        <f>'R2'!L84</f>
        <v>229545</v>
      </c>
      <c r="N4" s="311">
        <f>'R2'!M84</f>
        <v>249300</v>
      </c>
      <c r="O4" s="311">
        <f>'R2'!N84</f>
        <v>0</v>
      </c>
      <c r="P4" s="552">
        <f>'R2'!O84</f>
        <v>2917820</v>
      </c>
      <c r="Q4" s="34"/>
      <c r="R4" s="33"/>
      <c r="S4" s="33"/>
      <c r="T4" s="33"/>
      <c r="U4" s="33"/>
      <c r="V4" s="33"/>
      <c r="W4" s="33"/>
      <c r="X4" s="33"/>
      <c r="Y4" s="33"/>
      <c r="Z4" s="33"/>
    </row>
    <row r="5" spans="1:26" ht="15.6">
      <c r="A5" s="33"/>
      <c r="B5" s="32"/>
      <c r="C5" s="260" t="s">
        <v>105</v>
      </c>
      <c r="D5" s="311">
        <f>'R2'!C55</f>
        <v>22559.999999999996</v>
      </c>
      <c r="E5" s="311">
        <f>'R2'!D55</f>
        <v>21206.399999999994</v>
      </c>
      <c r="F5" s="311">
        <f>'R2'!E55</f>
        <v>19934.015999999996</v>
      </c>
      <c r="G5" s="311">
        <f>'R2'!F55</f>
        <v>18737.975039999994</v>
      </c>
      <c r="H5" s="311">
        <f>'R2'!G55</f>
        <v>17613.696537599993</v>
      </c>
      <c r="I5" s="311">
        <f>'R2'!H55</f>
        <v>16556.874745343994</v>
      </c>
      <c r="J5" s="311">
        <f>'R2'!I55</f>
        <v>15563.462260623353</v>
      </c>
      <c r="K5" s="311">
        <f>'R2'!J55</f>
        <v>14629.654524985952</v>
      </c>
      <c r="L5" s="311">
        <f>'R2'!K55</f>
        <v>13751.875253486791</v>
      </c>
      <c r="M5" s="311">
        <f>'R2'!L55</f>
        <v>12926.762738277586</v>
      </c>
      <c r="N5" s="311">
        <f>'R2'!M55</f>
        <v>12151.156973980929</v>
      </c>
      <c r="O5" s="311">
        <f>'R2'!N55</f>
        <v>11422.087555542072</v>
      </c>
      <c r="P5" s="552">
        <f>'R2'!O55</f>
        <v>197053.96162984063</v>
      </c>
      <c r="Q5" s="34"/>
      <c r="R5" s="33"/>
      <c r="S5" s="33"/>
      <c r="T5" s="33"/>
      <c r="U5" s="33"/>
      <c r="V5" s="33"/>
      <c r="W5" s="33"/>
      <c r="X5" s="33"/>
      <c r="Y5" s="33"/>
      <c r="Z5" s="33"/>
    </row>
    <row r="6" spans="1:26" ht="15.6">
      <c r="A6" s="33"/>
      <c r="B6" s="32"/>
      <c r="C6" s="260" t="s">
        <v>106</v>
      </c>
      <c r="D6" s="311">
        <f>'R2'!C69</f>
        <v>7000</v>
      </c>
      <c r="E6" s="311">
        <f>'R2'!D69</f>
        <v>7000</v>
      </c>
      <c r="F6" s="311">
        <f>'R2'!E69</f>
        <v>7000</v>
      </c>
      <c r="G6" s="311">
        <f>'R2'!F69</f>
        <v>7000</v>
      </c>
      <c r="H6" s="311">
        <f>'R2'!G69</f>
        <v>7000</v>
      </c>
      <c r="I6" s="311">
        <f>'R2'!H69</f>
        <v>7000</v>
      </c>
      <c r="J6" s="311">
        <f>'R2'!I69</f>
        <v>7000</v>
      </c>
      <c r="K6" s="311">
        <f>'R2'!J69</f>
        <v>7000</v>
      </c>
      <c r="L6" s="311">
        <f>'R2'!K69</f>
        <v>7000</v>
      </c>
      <c r="M6" s="311">
        <f>'R2'!L69</f>
        <v>7000</v>
      </c>
      <c r="N6" s="311">
        <f>'R2'!M69</f>
        <v>7000</v>
      </c>
      <c r="O6" s="311">
        <f>'R2'!N69</f>
        <v>7000</v>
      </c>
      <c r="P6" s="552">
        <f>'R2'!O69</f>
        <v>84000</v>
      </c>
      <c r="Q6" s="34"/>
      <c r="R6" s="33"/>
      <c r="S6" s="33"/>
      <c r="T6" s="33"/>
      <c r="U6" s="33"/>
      <c r="V6" s="33"/>
      <c r="W6" s="33"/>
      <c r="X6" s="33"/>
      <c r="Y6" s="33"/>
      <c r="Z6" s="33"/>
    </row>
    <row r="7" spans="1:26" ht="15.6">
      <c r="A7" s="33"/>
      <c r="B7" s="32"/>
      <c r="C7" s="260" t="s">
        <v>107</v>
      </c>
      <c r="D7" s="311">
        <f t="shared" ref="D7:O7" si="0">D8-D4-D5-D6</f>
        <v>60275.799999999988</v>
      </c>
      <c r="E7" s="311">
        <f t="shared" si="0"/>
        <v>59913.2</v>
      </c>
      <c r="F7" s="311">
        <f t="shared" si="0"/>
        <v>60173.283999999985</v>
      </c>
      <c r="G7" s="311">
        <f t="shared" si="0"/>
        <v>60126.248959999997</v>
      </c>
      <c r="H7" s="311">
        <f t="shared" si="0"/>
        <v>60225.304022400029</v>
      </c>
      <c r="I7" s="311">
        <f t="shared" si="0"/>
        <v>60064.969781055988</v>
      </c>
      <c r="J7" s="311">
        <f t="shared" si="0"/>
        <v>58015.67759419261</v>
      </c>
      <c r="K7" s="311">
        <f t="shared" si="0"/>
        <v>58219.268938541165</v>
      </c>
      <c r="L7" s="311">
        <f t="shared" si="0"/>
        <v>57839.694802228601</v>
      </c>
      <c r="M7" s="311">
        <f t="shared" si="0"/>
        <v>57842.515114094916</v>
      </c>
      <c r="N7" s="311">
        <f t="shared" si="0"/>
        <v>57838.698207249188</v>
      </c>
      <c r="O7" s="311">
        <f t="shared" si="0"/>
        <v>57475.920314814248</v>
      </c>
      <c r="P7" s="552">
        <f>SUM(D7:O7)</f>
        <v>708010.58173457673</v>
      </c>
      <c r="Q7" s="34"/>
      <c r="R7" s="33"/>
      <c r="S7" s="33"/>
      <c r="T7" s="33"/>
      <c r="U7" s="33"/>
      <c r="V7" s="33"/>
      <c r="W7" s="33"/>
      <c r="X7" s="33"/>
      <c r="Y7" s="33"/>
      <c r="Z7" s="33"/>
    </row>
    <row r="8" spans="1:26" ht="15.6">
      <c r="A8" s="33"/>
      <c r="B8" s="32"/>
      <c r="C8" s="261" t="s">
        <v>108</v>
      </c>
      <c r="D8" s="311">
        <f>'R2'!C89</f>
        <v>349895.8</v>
      </c>
      <c r="E8" s="311">
        <f>'R2'!D89</f>
        <v>117049.59999999999</v>
      </c>
      <c r="F8" s="311">
        <f>'R2'!E89</f>
        <v>353727.3</v>
      </c>
      <c r="G8" s="311">
        <f>'R2'!F89</f>
        <v>357309.22399999999</v>
      </c>
      <c r="H8" s="311">
        <f>'R2'!G89</f>
        <v>461139.00056000001</v>
      </c>
      <c r="I8" s="311">
        <f>'R2'!H89</f>
        <v>373941.84452639997</v>
      </c>
      <c r="J8" s="311">
        <f>'R2'!I89</f>
        <v>366614.13985481596</v>
      </c>
      <c r="K8" s="311">
        <f>'R2'!J89</f>
        <v>537273.92346352711</v>
      </c>
      <c r="L8" s="311">
        <f>'R2'!K89</f>
        <v>280431.57005571539</v>
      </c>
      <c r="M8" s="311">
        <f>'R2'!L89</f>
        <v>307314.2778523725</v>
      </c>
      <c r="N8" s="311">
        <f>'R2'!M89</f>
        <v>326289.85518123012</v>
      </c>
      <c r="O8" s="311">
        <f>'R2'!N89</f>
        <v>75898.007870356319</v>
      </c>
      <c r="P8" s="553">
        <f>SUM(P4:P7)</f>
        <v>3906884.5433644173</v>
      </c>
      <c r="Q8" s="34"/>
      <c r="R8" s="33"/>
      <c r="S8" s="33"/>
      <c r="T8" s="33"/>
      <c r="U8" s="33"/>
      <c r="V8" s="33"/>
      <c r="W8" s="33"/>
      <c r="X8" s="33"/>
      <c r="Y8" s="33"/>
      <c r="Z8" s="33"/>
    </row>
    <row r="9" spans="1:26" ht="15.6">
      <c r="A9" s="33"/>
      <c r="B9" s="32"/>
      <c r="C9" s="261" t="s">
        <v>109</v>
      </c>
      <c r="D9" s="311">
        <f t="shared" ref="D9:P9" si="1">D3-D8</f>
        <v>19484.200000000012</v>
      </c>
      <c r="E9" s="311">
        <f t="shared" si="1"/>
        <v>-84489.599999999991</v>
      </c>
      <c r="F9" s="311">
        <f t="shared" si="1"/>
        <v>23242.700000000012</v>
      </c>
      <c r="G9" s="311">
        <f t="shared" si="1"/>
        <v>22740.776000000013</v>
      </c>
      <c r="H9" s="311">
        <f t="shared" si="1"/>
        <v>79400.999439999985</v>
      </c>
      <c r="I9" s="311">
        <f t="shared" si="1"/>
        <v>38668.155473600025</v>
      </c>
      <c r="J9" s="311">
        <f t="shared" si="1"/>
        <v>37305.860145184037</v>
      </c>
      <c r="K9" s="311">
        <f t="shared" si="1"/>
        <v>133396.07653647289</v>
      </c>
      <c r="L9" s="311">
        <f t="shared" si="1"/>
        <v>12938.42994428461</v>
      </c>
      <c r="M9" s="311">
        <f t="shared" si="1"/>
        <v>26975.722147627501</v>
      </c>
      <c r="N9" s="311">
        <f t="shared" si="1"/>
        <v>39350.144818769884</v>
      </c>
      <c r="O9" s="311">
        <f t="shared" si="1"/>
        <v>-75898.007870356319</v>
      </c>
      <c r="P9" s="553">
        <f t="shared" si="1"/>
        <v>273115.45663558273</v>
      </c>
      <c r="Q9" s="34"/>
      <c r="R9" s="33"/>
      <c r="S9" s="33"/>
      <c r="T9" s="33"/>
      <c r="U9" s="33"/>
      <c r="V9" s="33"/>
      <c r="W9" s="33"/>
      <c r="X9" s="33"/>
      <c r="Y9" s="33"/>
      <c r="Z9" s="33"/>
    </row>
    <row r="10" spans="1:26" ht="15.6">
      <c r="A10" s="33"/>
      <c r="B10" s="32"/>
      <c r="C10" s="262" t="s">
        <v>290</v>
      </c>
      <c r="D10" s="311">
        <f>'R2'!C96</f>
        <v>5000</v>
      </c>
      <c r="E10" s="311">
        <f>'R2'!D96</f>
        <v>5000</v>
      </c>
      <c r="F10" s="311">
        <f>'R2'!E96</f>
        <v>5000</v>
      </c>
      <c r="G10" s="311">
        <f>'R2'!F96</f>
        <v>5000</v>
      </c>
      <c r="H10" s="311">
        <f>'R2'!G96</f>
        <v>5000</v>
      </c>
      <c r="I10" s="311">
        <f>'R2'!H96</f>
        <v>5000</v>
      </c>
      <c r="J10" s="311">
        <f>'R2'!I96</f>
        <v>5000</v>
      </c>
      <c r="K10" s="311">
        <f>'R2'!J96</f>
        <v>5000</v>
      </c>
      <c r="L10" s="311">
        <f>'R2'!K96</f>
        <v>5000</v>
      </c>
      <c r="M10" s="311">
        <f>'R2'!L96</f>
        <v>5000</v>
      </c>
      <c r="N10" s="311">
        <f>'R2'!M96</f>
        <v>5000</v>
      </c>
      <c r="O10" s="311">
        <f>'R2'!N96</f>
        <v>5000</v>
      </c>
      <c r="P10" s="553">
        <f>'R2'!O96</f>
        <v>60000</v>
      </c>
      <c r="Q10" s="34"/>
      <c r="R10" s="33"/>
      <c r="S10" s="33"/>
      <c r="T10" s="33"/>
      <c r="U10" s="33"/>
      <c r="V10" s="33"/>
      <c r="W10" s="33"/>
      <c r="X10" s="33"/>
      <c r="Y10" s="33"/>
      <c r="Z10" s="33"/>
    </row>
    <row r="11" spans="1:26" ht="15.6">
      <c r="A11" s="33"/>
      <c r="B11" s="32"/>
      <c r="C11" s="258" t="s">
        <v>110</v>
      </c>
      <c r="D11" s="311">
        <f t="shared" ref="D11:P11" si="2">D9-D10</f>
        <v>14484.200000000012</v>
      </c>
      <c r="E11" s="311">
        <f t="shared" si="2"/>
        <v>-89489.599999999991</v>
      </c>
      <c r="F11" s="311">
        <f t="shared" si="2"/>
        <v>18242.700000000012</v>
      </c>
      <c r="G11" s="311">
        <f t="shared" si="2"/>
        <v>17740.776000000013</v>
      </c>
      <c r="H11" s="311">
        <f t="shared" si="2"/>
        <v>74400.999439999985</v>
      </c>
      <c r="I11" s="311">
        <f t="shared" si="2"/>
        <v>33668.155473600025</v>
      </c>
      <c r="J11" s="311">
        <f t="shared" si="2"/>
        <v>32305.860145184037</v>
      </c>
      <c r="K11" s="311">
        <f t="shared" si="2"/>
        <v>128396.07653647289</v>
      </c>
      <c r="L11" s="311">
        <f t="shared" si="2"/>
        <v>7938.4299442846095</v>
      </c>
      <c r="M11" s="311">
        <f t="shared" si="2"/>
        <v>21975.722147627501</v>
      </c>
      <c r="N11" s="311">
        <f t="shared" si="2"/>
        <v>34350.144818769884</v>
      </c>
      <c r="O11" s="311">
        <f t="shared" si="2"/>
        <v>-80898.007870356319</v>
      </c>
      <c r="P11" s="552">
        <f t="shared" si="2"/>
        <v>213115.45663558273</v>
      </c>
      <c r="Q11" s="34"/>
      <c r="R11" s="33"/>
      <c r="S11" s="33"/>
      <c r="T11" s="33"/>
      <c r="U11" s="33"/>
      <c r="V11" s="33"/>
      <c r="W11" s="33"/>
      <c r="X11" s="33"/>
      <c r="Y11" s="33"/>
      <c r="Z11" s="33"/>
    </row>
    <row r="12" spans="1:26" ht="15.6">
      <c r="A12" s="33"/>
      <c r="B12" s="32"/>
      <c r="C12" s="260" t="s">
        <v>111</v>
      </c>
      <c r="D12" s="311">
        <f>'R2'!C97</f>
        <v>2896.8400000000024</v>
      </c>
      <c r="E12" s="311">
        <f>'R2'!D97</f>
        <v>0</v>
      </c>
      <c r="F12" s="311">
        <f>'R2'!E97</f>
        <v>3648.5399999999995</v>
      </c>
      <c r="G12" s="311">
        <f>'R2'!F97</f>
        <v>3548.1551999999997</v>
      </c>
      <c r="H12" s="311">
        <f>'R2'!G97</f>
        <v>14880.199887999997</v>
      </c>
      <c r="I12" s="311">
        <f>'R2'!H97</f>
        <v>6733.6310947200054</v>
      </c>
      <c r="J12" s="311">
        <f>'R2'!I97</f>
        <v>6461.1720290368075</v>
      </c>
      <c r="K12" s="311">
        <f>'R2'!J97</f>
        <v>25679.21530729458</v>
      </c>
      <c r="L12" s="311">
        <f>'R2'!K97</f>
        <v>1587.6859888569231</v>
      </c>
      <c r="M12" s="311">
        <f>'R2'!L97</f>
        <v>4395.1444295255005</v>
      </c>
      <c r="N12" s="311">
        <f>'R2'!M97</f>
        <v>6870.0289637539718</v>
      </c>
      <c r="O12" s="311">
        <f>'R2'!N97</f>
        <v>0</v>
      </c>
      <c r="P12" s="552">
        <f>'R2'!O97</f>
        <v>76700.612901187793</v>
      </c>
      <c r="Q12" s="34"/>
      <c r="R12" s="33"/>
      <c r="S12" s="33"/>
      <c r="T12" s="33"/>
      <c r="U12" s="33"/>
      <c r="V12" s="33"/>
      <c r="W12" s="33"/>
      <c r="X12" s="33"/>
      <c r="Y12" s="33"/>
      <c r="Z12" s="33"/>
    </row>
    <row r="13" spans="1:26" ht="15.6">
      <c r="A13" s="33"/>
      <c r="B13" s="32"/>
      <c r="C13" s="417" t="s">
        <v>386</v>
      </c>
      <c r="D13" s="311">
        <f t="shared" ref="D13:P13" si="3">D11-D12</f>
        <v>11587.36000000001</v>
      </c>
      <c r="E13" s="311">
        <f t="shared" si="3"/>
        <v>-89489.599999999991</v>
      </c>
      <c r="F13" s="311">
        <f t="shared" si="3"/>
        <v>14594.160000000013</v>
      </c>
      <c r="G13" s="311">
        <f t="shared" si="3"/>
        <v>14192.620800000013</v>
      </c>
      <c r="H13" s="311">
        <f t="shared" si="3"/>
        <v>59520.799551999989</v>
      </c>
      <c r="I13" s="311">
        <f t="shared" si="3"/>
        <v>26934.524378880022</v>
      </c>
      <c r="J13" s="311">
        <f t="shared" si="3"/>
        <v>25844.68811614723</v>
      </c>
      <c r="K13" s="311">
        <f t="shared" si="3"/>
        <v>102716.86122917831</v>
      </c>
      <c r="L13" s="311">
        <f t="shared" si="3"/>
        <v>6350.7439554276862</v>
      </c>
      <c r="M13" s="311">
        <f t="shared" si="3"/>
        <v>17580.577718102002</v>
      </c>
      <c r="N13" s="311">
        <f t="shared" si="3"/>
        <v>27480.115855015913</v>
      </c>
      <c r="O13" s="311">
        <f t="shared" si="3"/>
        <v>-80898.007870356319</v>
      </c>
      <c r="P13" s="552">
        <f t="shared" si="3"/>
        <v>136414.84373439493</v>
      </c>
      <c r="Q13" s="34"/>
      <c r="R13" s="33"/>
      <c r="S13" s="33"/>
      <c r="T13" s="33"/>
      <c r="U13" s="33"/>
      <c r="V13" s="33"/>
      <c r="W13" s="33"/>
      <c r="X13" s="33"/>
      <c r="Y13" s="33"/>
      <c r="Z13" s="33"/>
    </row>
    <row r="14" spans="1:26" s="308" customFormat="1" ht="16.2" thickBot="1">
      <c r="B14" s="309"/>
      <c r="C14" s="420" t="s">
        <v>112</v>
      </c>
      <c r="D14" s="696">
        <f>D13-IF('R2'!C146&gt;0,'R2'!C146*0.1,0)</f>
        <v>11587.36000000001</v>
      </c>
      <c r="E14" s="696">
        <f>E13-IF('R2'!D146&gt;0,'R2'!D146*0.1,0)</f>
        <v>-89489.599999999991</v>
      </c>
      <c r="F14" s="696">
        <f>F13-IF('R2'!E146&gt;0,'R2'!E146*0.1,0)</f>
        <v>14594.160000000013</v>
      </c>
      <c r="G14" s="696">
        <f>G13-IF('R2'!F146&gt;0,'R2'!F146*0.1,0)</f>
        <v>14192.620800000013</v>
      </c>
      <c r="H14" s="696">
        <f>H13-IF('R2'!G146&gt;0,'R2'!G146*0.1,0)</f>
        <v>59520.799551999989</v>
      </c>
      <c r="I14" s="696">
        <f>I13-IF('R2'!H146&gt;0,'R2'!H146*0.1,0)</f>
        <v>26934.524378880022</v>
      </c>
      <c r="J14" s="696">
        <f>J13-IF('R2'!I146&gt;0,'R2'!I146*0.1,0)</f>
        <v>25844.68811614723</v>
      </c>
      <c r="K14" s="696">
        <f>K13-IF('R2'!J146&gt;0,'R2'!J146*0.1,0)</f>
        <v>102716.86122917831</v>
      </c>
      <c r="L14" s="696">
        <f>L13-IF('R2'!K146&gt;0,'R2'!K146*0.1,0)</f>
        <v>6350.7439554276862</v>
      </c>
      <c r="M14" s="696">
        <f>M13-IF('R2'!L146&gt;0,'R2'!L146*0.1,0)</f>
        <v>17580.577718102002</v>
      </c>
      <c r="N14" s="696">
        <f>N13-IF('R2'!M146&gt;0,'R2'!M146*0.1,0)</f>
        <v>27480.115855015913</v>
      </c>
      <c r="O14" s="696">
        <f>O13-IF('R2'!N146&gt;0,'R2'!N146*0.1,0)</f>
        <v>-80898.007870356319</v>
      </c>
      <c r="P14" s="571">
        <f>SUM(D14:O14)</f>
        <v>136414.84373439485</v>
      </c>
      <c r="Q14" s="310"/>
    </row>
    <row r="15" spans="1:26" s="349" customFormat="1" ht="0.75" customHeight="1" thickBot="1">
      <c r="A15" s="346" t="s">
        <v>345</v>
      </c>
      <c r="B15" s="346"/>
      <c r="C15" s="418"/>
      <c r="D15" s="347">
        <f>IF(ISBLANK(inputs!$C$18),$A15,VALUE(inputs!$E$18))</f>
        <v>4000</v>
      </c>
      <c r="E15" s="347">
        <f>IF(ISBLANK(inputs!$C$19),$A15,VALUE(inputs!$E$19))</f>
        <v>4000</v>
      </c>
      <c r="F15" s="347">
        <f>IF(ISBLANK(inputs!$C$20),$A15,VALUE(inputs!$E$20))</f>
        <v>4000</v>
      </c>
      <c r="G15" s="347">
        <f>IF(ISBLANK(inputs!$C$21),$A15,VALUE(inputs!$E$21))</f>
        <v>4000</v>
      </c>
      <c r="H15" s="347">
        <f>IF(ISBLANK(inputs!$C$22),$A15,VALUE(inputs!$E$22))</f>
        <v>4000</v>
      </c>
      <c r="I15" s="347">
        <f>IF(ISBLANK(inputs!$C$23),$A15,VALUE(inputs!$E$23))</f>
        <v>4000</v>
      </c>
      <c r="J15" s="347">
        <f>IF(ISBLANK(inputs!$C$24),$A15,VALUE(inputs!$E$24))</f>
        <v>3000</v>
      </c>
      <c r="K15" s="347">
        <f>IF(ISBLANK(inputs!$C$25),$A15,VALUE(inputs!$E$25))</f>
        <v>3000</v>
      </c>
      <c r="L15" s="347">
        <f>IF(ISBLANK(inputs!$C$26),$A15,VALUE(inputs!$E$26))</f>
        <v>3000</v>
      </c>
      <c r="M15" s="347">
        <f>IF(ISBLANK(inputs!$C$27),$A15,VALUE(inputs!$E$27))</f>
        <v>3000</v>
      </c>
      <c r="N15" s="347">
        <f>IF(ISBLANK(inputs!$C$28),$A15,VALUE(inputs!$E$28))</f>
        <v>3000</v>
      </c>
      <c r="O15" s="347">
        <f>IF(ISBLANK(inputs!$C$29),$A15,VALUE(inputs!$E$29))</f>
        <v>3000</v>
      </c>
      <c r="P15" s="572"/>
      <c r="Q15" s="346"/>
      <c r="R15" s="346"/>
      <c r="S15" s="346"/>
      <c r="T15" s="346"/>
      <c r="U15" s="346"/>
      <c r="V15" s="346"/>
      <c r="W15" s="346"/>
      <c r="X15" s="346"/>
      <c r="Y15" s="346"/>
      <c r="Z15" s="346"/>
    </row>
    <row r="16" spans="1:26" ht="26.25" customHeight="1">
      <c r="A16" s="33"/>
      <c r="B16" s="35"/>
      <c r="C16" s="251" t="s">
        <v>113</v>
      </c>
      <c r="D16" s="311"/>
      <c r="E16" s="311"/>
      <c r="F16" s="311"/>
      <c r="G16" s="311"/>
      <c r="H16" s="311"/>
      <c r="I16" s="311"/>
      <c r="J16" s="311"/>
      <c r="K16" s="311"/>
      <c r="L16" s="311"/>
      <c r="M16" s="311"/>
      <c r="N16" s="311"/>
      <c r="O16" s="311"/>
      <c r="P16" s="550"/>
      <c r="Q16" s="37"/>
      <c r="R16" s="33"/>
      <c r="S16" s="33"/>
      <c r="T16" s="33"/>
      <c r="U16" s="33"/>
      <c r="V16" s="33"/>
      <c r="W16" s="33"/>
      <c r="X16" s="33"/>
      <c r="Y16" s="33"/>
      <c r="Z16" s="33"/>
    </row>
    <row r="17" spans="1:26" ht="21.75" customHeight="1">
      <c r="A17" s="33"/>
      <c r="B17" s="32"/>
      <c r="C17" s="422" t="s">
        <v>114</v>
      </c>
      <c r="D17" s="311"/>
      <c r="E17" s="311"/>
      <c r="F17" s="311"/>
      <c r="G17" s="311"/>
      <c r="H17" s="311"/>
      <c r="I17" s="311"/>
      <c r="J17" s="311"/>
      <c r="K17" s="311"/>
      <c r="L17" s="311"/>
      <c r="M17" s="311"/>
      <c r="N17" s="311"/>
      <c r="O17" s="311"/>
      <c r="P17" s="556"/>
      <c r="Q17" s="34"/>
      <c r="R17" s="33"/>
      <c r="S17" s="33"/>
      <c r="T17" s="33"/>
      <c r="U17" s="33"/>
      <c r="V17" s="33"/>
      <c r="W17" s="33"/>
      <c r="X17" s="33"/>
      <c r="Y17" s="33"/>
      <c r="Z17" s="33"/>
    </row>
    <row r="18" spans="1:26" ht="15.6">
      <c r="A18" s="33"/>
      <c r="B18" s="32"/>
      <c r="C18" s="419" t="s">
        <v>89</v>
      </c>
      <c r="D18" s="311" t="s">
        <v>451</v>
      </c>
      <c r="E18" s="311" t="s">
        <v>452</v>
      </c>
      <c r="F18" s="311" t="s">
        <v>453</v>
      </c>
      <c r="G18" s="311" t="s">
        <v>454</v>
      </c>
      <c r="H18" s="311" t="s">
        <v>455</v>
      </c>
      <c r="I18" s="311" t="s">
        <v>456</v>
      </c>
      <c r="J18" s="311" t="s">
        <v>457</v>
      </c>
      <c r="K18" s="311" t="s">
        <v>458</v>
      </c>
      <c r="L18" s="311" t="s">
        <v>459</v>
      </c>
      <c r="M18" s="311" t="s">
        <v>460</v>
      </c>
      <c r="N18" s="311" t="s">
        <v>461</v>
      </c>
      <c r="O18" s="311" t="s">
        <v>462</v>
      </c>
      <c r="P18" s="551" t="s">
        <v>411</v>
      </c>
      <c r="Q18" s="34"/>
      <c r="R18" s="33"/>
      <c r="S18" s="33"/>
      <c r="T18" s="33"/>
      <c r="U18" s="33"/>
      <c r="V18" s="33"/>
      <c r="W18" s="33"/>
      <c r="X18" s="33"/>
      <c r="Y18" s="33"/>
      <c r="Z18" s="33"/>
    </row>
    <row r="19" spans="1:26" ht="15.6">
      <c r="A19" s="33"/>
      <c r="B19" s="32"/>
      <c r="C19" s="422" t="s">
        <v>115</v>
      </c>
      <c r="D19" s="311"/>
      <c r="E19" s="311"/>
      <c r="F19" s="311"/>
      <c r="G19" s="311"/>
      <c r="H19" s="311"/>
      <c r="I19" s="311"/>
      <c r="J19" s="311"/>
      <c r="K19" s="311"/>
      <c r="L19" s="311"/>
      <c r="M19" s="311"/>
      <c r="N19" s="311"/>
      <c r="O19" s="311"/>
      <c r="P19" s="551" t="s">
        <v>371</v>
      </c>
      <c r="Q19" s="34"/>
      <c r="R19" s="33"/>
      <c r="S19" s="33"/>
      <c r="T19" s="33"/>
      <c r="U19" s="33"/>
      <c r="V19" s="33"/>
      <c r="W19" s="33"/>
      <c r="X19" s="33"/>
      <c r="Y19" s="33"/>
      <c r="Z19" s="33"/>
    </row>
    <row r="20" spans="1:26" ht="15.6">
      <c r="A20" s="33"/>
      <c r="B20" s="32"/>
      <c r="C20" s="423" t="s">
        <v>352</v>
      </c>
      <c r="D20" s="311">
        <f>'R2'!C117</f>
        <v>686207.35999999987</v>
      </c>
      <c r="E20" s="311">
        <f>'R2'!D117</f>
        <v>962141.35999999987</v>
      </c>
      <c r="F20" s="311">
        <f>'R2'!E117</f>
        <v>600046.10399999993</v>
      </c>
      <c r="G20" s="311">
        <f>'R2'!F117</f>
        <v>580789.47375999996</v>
      </c>
      <c r="H20" s="311">
        <f>'R2'!G117</f>
        <v>551534.17733440001</v>
      </c>
      <c r="I20" s="311">
        <f>'R2'!H117</f>
        <v>696658.57149433601</v>
      </c>
      <c r="J20" s="311">
        <f>'R2'!I117</f>
        <v>715881.7372046758</v>
      </c>
      <c r="K20" s="311">
        <f>'R2'!J117</f>
        <v>706248.16737239528</v>
      </c>
      <c r="L20" s="311">
        <f>'R2'!K117</f>
        <v>1074161.9061300517</v>
      </c>
      <c r="M20" s="311">
        <f>'R2'!L117</f>
        <v>1061091.0989622485</v>
      </c>
      <c r="N20" s="311">
        <f>'R2'!M117</f>
        <v>1087407.5130245136</v>
      </c>
      <c r="O20" s="311">
        <f>'R2'!N117</f>
        <v>1379625.4254689715</v>
      </c>
      <c r="P20" s="557">
        <f t="shared" ref="P20:P52" si="4">AVERAGE(D20:O20)</f>
        <v>841816.0745626326</v>
      </c>
      <c r="Q20" s="34"/>
      <c r="R20" s="33"/>
      <c r="S20" s="33"/>
      <c r="T20" s="33"/>
      <c r="U20" s="33"/>
      <c r="V20" s="33"/>
      <c r="W20" s="33"/>
      <c r="X20" s="33"/>
      <c r="Y20" s="33"/>
      <c r="Z20" s="33"/>
    </row>
    <row r="21" spans="1:26" ht="15.75" customHeight="1">
      <c r="A21" s="33"/>
      <c r="B21" s="32"/>
      <c r="C21" s="419" t="s">
        <v>117</v>
      </c>
      <c r="D21" s="311">
        <f>'R2'!C119</f>
        <v>369380</v>
      </c>
      <c r="E21" s="311">
        <f>'R2'!D119</f>
        <v>32560</v>
      </c>
      <c r="F21" s="311">
        <f>'R2'!E119</f>
        <v>376970</v>
      </c>
      <c r="G21" s="311">
        <f>'R2'!F119</f>
        <v>380050</v>
      </c>
      <c r="H21" s="311">
        <f>'R2'!G119</f>
        <v>540540</v>
      </c>
      <c r="I21" s="311">
        <f>'R2'!H119</f>
        <v>412610</v>
      </c>
      <c r="J21" s="311">
        <f>'R2'!I119</f>
        <v>403920</v>
      </c>
      <c r="K21" s="311">
        <f>'R2'!J119</f>
        <v>670670</v>
      </c>
      <c r="L21" s="311">
        <f>'R2'!K119</f>
        <v>293370</v>
      </c>
      <c r="M21" s="311">
        <f>'R2'!L119</f>
        <v>334290</v>
      </c>
      <c r="N21" s="311">
        <f>'R2'!M119</f>
        <v>365640</v>
      </c>
      <c r="O21" s="311">
        <f>'R2'!N119</f>
        <v>0</v>
      </c>
      <c r="P21" s="557">
        <f t="shared" si="4"/>
        <v>348333.33333333331</v>
      </c>
      <c r="Q21" s="34"/>
      <c r="R21" s="33"/>
      <c r="S21" s="33"/>
      <c r="T21" s="33"/>
      <c r="U21" s="33"/>
      <c r="V21" s="33"/>
      <c r="W21" s="33"/>
      <c r="X21" s="33"/>
      <c r="Y21" s="33"/>
      <c r="Z21" s="33"/>
    </row>
    <row r="22" spans="1:26" ht="15.75" customHeight="1">
      <c r="A22" s="33"/>
      <c r="B22" s="32"/>
      <c r="C22" s="419" t="s">
        <v>118</v>
      </c>
      <c r="D22" s="311">
        <f>'R2'!C118</f>
        <v>114940</v>
      </c>
      <c r="E22" s="311">
        <f>'R2'!D118</f>
        <v>94220</v>
      </c>
      <c r="F22" s="311">
        <f>'R2'!E118</f>
        <v>134330</v>
      </c>
      <c r="G22" s="311">
        <f>'R2'!F118</f>
        <v>172480</v>
      </c>
      <c r="H22" s="311">
        <f>'R2'!G118</f>
        <v>108500</v>
      </c>
      <c r="I22" s="311">
        <f>'R2'!H118</f>
        <v>125930</v>
      </c>
      <c r="J22" s="311">
        <f>'R2'!I118</f>
        <v>148890</v>
      </c>
      <c r="K22" s="311">
        <f>'R2'!J118</f>
        <v>2100</v>
      </c>
      <c r="L22" s="311">
        <f>'R2'!K118</f>
        <v>25410</v>
      </c>
      <c r="M22" s="311">
        <f>'R2'!L118</f>
        <v>22680</v>
      </c>
      <c r="N22" s="311">
        <f>'R2'!M118</f>
        <v>0</v>
      </c>
      <c r="O22" s="311">
        <f>'R2'!N118</f>
        <v>0</v>
      </c>
      <c r="P22" s="557">
        <f t="shared" si="4"/>
        <v>79123.333333333328</v>
      </c>
      <c r="Q22" s="34"/>
      <c r="R22" s="33"/>
      <c r="S22" s="33"/>
      <c r="T22" s="33"/>
      <c r="U22" s="33"/>
      <c r="V22" s="33"/>
      <c r="W22" s="33"/>
      <c r="X22" s="33"/>
      <c r="Y22" s="33"/>
      <c r="Z22" s="33"/>
    </row>
    <row r="23" spans="1:26" ht="15.75" customHeight="1">
      <c r="A23" s="33"/>
      <c r="B23" s="32"/>
      <c r="C23" s="422" t="s">
        <v>119</v>
      </c>
      <c r="D23" s="311">
        <f t="shared" ref="D23:O23" si="5">SUM(D20:D22)</f>
        <v>1170527.3599999999</v>
      </c>
      <c r="E23" s="311">
        <f t="shared" si="5"/>
        <v>1088921.3599999999</v>
      </c>
      <c r="F23" s="311">
        <f t="shared" si="5"/>
        <v>1111346.1039999998</v>
      </c>
      <c r="G23" s="311">
        <f t="shared" si="5"/>
        <v>1133319.47376</v>
      </c>
      <c r="H23" s="311">
        <f t="shared" si="5"/>
        <v>1200574.1773343999</v>
      </c>
      <c r="I23" s="311">
        <f t="shared" si="5"/>
        <v>1235198.571494336</v>
      </c>
      <c r="J23" s="311">
        <f t="shared" si="5"/>
        <v>1268691.7372046758</v>
      </c>
      <c r="K23" s="311">
        <f t="shared" si="5"/>
        <v>1379018.1673723953</v>
      </c>
      <c r="L23" s="311">
        <f t="shared" si="5"/>
        <v>1392941.9061300517</v>
      </c>
      <c r="M23" s="311">
        <f t="shared" si="5"/>
        <v>1418061.0989622485</v>
      </c>
      <c r="N23" s="311">
        <f t="shared" si="5"/>
        <v>1453047.5130245136</v>
      </c>
      <c r="O23" s="311">
        <f t="shared" si="5"/>
        <v>1379625.4254689715</v>
      </c>
      <c r="P23" s="557">
        <f t="shared" si="4"/>
        <v>1269272.7412292992</v>
      </c>
      <c r="Q23" s="34"/>
      <c r="R23" s="33"/>
      <c r="S23" s="33"/>
      <c r="T23" s="33"/>
      <c r="U23" s="33"/>
      <c r="V23" s="33"/>
      <c r="W23" s="33"/>
      <c r="X23" s="33"/>
      <c r="Y23" s="33"/>
      <c r="Z23" s="33"/>
    </row>
    <row r="24" spans="1:26" ht="15.75" customHeight="1">
      <c r="A24" s="33"/>
      <c r="B24" s="32"/>
      <c r="C24" s="419"/>
      <c r="D24" s="311"/>
      <c r="E24" s="311"/>
      <c r="F24" s="311"/>
      <c r="G24" s="311"/>
      <c r="H24" s="311"/>
      <c r="I24" s="311"/>
      <c r="J24" s="311"/>
      <c r="K24" s="311"/>
      <c r="L24" s="311"/>
      <c r="M24" s="311"/>
      <c r="N24" s="311"/>
      <c r="O24" s="311"/>
      <c r="P24" s="557"/>
      <c r="Q24" s="34"/>
      <c r="R24" s="33"/>
      <c r="S24" s="33"/>
      <c r="T24" s="33"/>
      <c r="U24" s="33"/>
      <c r="V24" s="33"/>
      <c r="W24" s="33"/>
      <c r="X24" s="33"/>
      <c r="Y24" s="33"/>
      <c r="Z24" s="33"/>
    </row>
    <row r="25" spans="1:26" ht="15.75" customHeight="1">
      <c r="A25" s="33"/>
      <c r="B25" s="32"/>
      <c r="C25" s="422" t="s">
        <v>120</v>
      </c>
      <c r="D25" s="311"/>
      <c r="E25" s="311"/>
      <c r="F25" s="311"/>
      <c r="G25" s="311"/>
      <c r="H25" s="311"/>
      <c r="I25" s="311"/>
      <c r="J25" s="311"/>
      <c r="K25" s="311"/>
      <c r="L25" s="311"/>
      <c r="M25" s="311"/>
      <c r="N25" s="311"/>
      <c r="O25" s="311"/>
      <c r="P25" s="557"/>
      <c r="Q25" s="34"/>
      <c r="R25" s="33"/>
      <c r="S25" s="33"/>
      <c r="T25" s="33"/>
      <c r="U25" s="33"/>
      <c r="V25" s="33"/>
      <c r="W25" s="33"/>
      <c r="X25" s="33"/>
      <c r="Y25" s="33"/>
      <c r="Z25" s="33"/>
    </row>
    <row r="26" spans="1:26" ht="15.75" customHeight="1">
      <c r="A26" s="33"/>
      <c r="B26" s="32"/>
      <c r="C26" s="419" t="s">
        <v>121</v>
      </c>
      <c r="D26" s="311">
        <f>'R2'!C123</f>
        <v>1000000</v>
      </c>
      <c r="E26" s="311">
        <f>'R2'!D123</f>
        <v>1000000</v>
      </c>
      <c r="F26" s="311">
        <f>'R2'!E123</f>
        <v>1000000</v>
      </c>
      <c r="G26" s="311">
        <f>'R2'!F123</f>
        <v>1000000</v>
      </c>
      <c r="H26" s="311">
        <f>'R2'!G123</f>
        <v>1000000</v>
      </c>
      <c r="I26" s="311">
        <f>'R2'!H123</f>
        <v>1000000</v>
      </c>
      <c r="J26" s="311">
        <f>'R2'!I123</f>
        <v>1000000</v>
      </c>
      <c r="K26" s="311">
        <f>'R2'!J123</f>
        <v>1000000</v>
      </c>
      <c r="L26" s="311">
        <f>'R2'!K123</f>
        <v>1000000</v>
      </c>
      <c r="M26" s="311">
        <f>'R2'!L123</f>
        <v>1000000</v>
      </c>
      <c r="N26" s="311">
        <f>'R2'!M123</f>
        <v>1000000</v>
      </c>
      <c r="O26" s="311">
        <f>'R2'!N123</f>
        <v>1000000</v>
      </c>
      <c r="P26" s="557">
        <f t="shared" si="4"/>
        <v>1000000</v>
      </c>
      <c r="Q26" s="34"/>
      <c r="R26" s="33"/>
      <c r="S26" s="33"/>
      <c r="T26" s="33"/>
      <c r="U26" s="33"/>
      <c r="V26" s="33"/>
      <c r="W26" s="33"/>
      <c r="X26" s="33"/>
      <c r="Y26" s="33"/>
      <c r="Z26" s="33"/>
    </row>
    <row r="27" spans="1:26" ht="15.75" customHeight="1">
      <c r="A27" s="33"/>
      <c r="B27" s="32"/>
      <c r="C27" s="419" t="s">
        <v>346</v>
      </c>
      <c r="D27" s="311">
        <f>'R2'!C124</f>
        <v>2000</v>
      </c>
      <c r="E27" s="311">
        <f>'R2'!D124</f>
        <v>4000</v>
      </c>
      <c r="F27" s="311">
        <f>'R2'!E124</f>
        <v>6000</v>
      </c>
      <c r="G27" s="311">
        <f>'R2'!F124</f>
        <v>8000</v>
      </c>
      <c r="H27" s="311">
        <f>'R2'!G124</f>
        <v>10000</v>
      </c>
      <c r="I27" s="311">
        <f>'R2'!H124</f>
        <v>12000</v>
      </c>
      <c r="J27" s="311">
        <f>'R2'!I124</f>
        <v>14000</v>
      </c>
      <c r="K27" s="311">
        <f>'R2'!J124</f>
        <v>16000</v>
      </c>
      <c r="L27" s="311">
        <f>'R2'!K124</f>
        <v>18000</v>
      </c>
      <c r="M27" s="311">
        <f>'R2'!L124</f>
        <v>20000</v>
      </c>
      <c r="N27" s="311">
        <f>'R2'!M124</f>
        <v>22000</v>
      </c>
      <c r="O27" s="311">
        <f>'R2'!N124</f>
        <v>24000</v>
      </c>
      <c r="P27" s="557">
        <f t="shared" si="4"/>
        <v>13000</v>
      </c>
      <c r="Q27" s="34"/>
      <c r="R27" s="33"/>
      <c r="S27" s="33"/>
      <c r="T27" s="33"/>
      <c r="U27" s="33"/>
      <c r="V27" s="33"/>
      <c r="W27" s="33"/>
      <c r="X27" s="33"/>
      <c r="Y27" s="33"/>
      <c r="Z27" s="33"/>
    </row>
    <row r="28" spans="1:26" ht="15.75" customHeight="1">
      <c r="A28" s="33"/>
      <c r="B28" s="32"/>
      <c r="C28" s="419" t="s">
        <v>122</v>
      </c>
      <c r="D28" s="311">
        <f>'R2'!C125</f>
        <v>500000</v>
      </c>
      <c r="E28" s="311">
        <f>'R2'!D125</f>
        <v>500000</v>
      </c>
      <c r="F28" s="311">
        <f>'R2'!E125</f>
        <v>500000</v>
      </c>
      <c r="G28" s="311">
        <f>'R2'!F125</f>
        <v>500000</v>
      </c>
      <c r="H28" s="311">
        <f>'R2'!G125</f>
        <v>500000</v>
      </c>
      <c r="I28" s="311">
        <f>'R2'!H125</f>
        <v>500000</v>
      </c>
      <c r="J28" s="311">
        <f>'R2'!I125</f>
        <v>500000</v>
      </c>
      <c r="K28" s="311">
        <f>'R2'!J125</f>
        <v>500000</v>
      </c>
      <c r="L28" s="311">
        <f>'R2'!K125</f>
        <v>500000</v>
      </c>
      <c r="M28" s="311">
        <f>'R2'!L125</f>
        <v>500000</v>
      </c>
      <c r="N28" s="311">
        <f>'R2'!M125</f>
        <v>500000</v>
      </c>
      <c r="O28" s="311">
        <f>'R2'!N125</f>
        <v>500000</v>
      </c>
      <c r="P28" s="557">
        <f t="shared" si="4"/>
        <v>500000</v>
      </c>
      <c r="Q28" s="34"/>
      <c r="R28" s="33"/>
      <c r="S28" s="33"/>
      <c r="T28" s="33"/>
      <c r="U28" s="33"/>
      <c r="V28" s="33"/>
      <c r="W28" s="33"/>
      <c r="X28" s="33"/>
      <c r="Y28" s="33"/>
      <c r="Z28" s="33"/>
    </row>
    <row r="29" spans="1:26" ht="15.75" customHeight="1">
      <c r="A29" s="33"/>
      <c r="B29" s="32"/>
      <c r="C29" s="419" t="s">
        <v>346</v>
      </c>
      <c r="D29" s="311">
        <f>'R2'!C126</f>
        <v>5000</v>
      </c>
      <c r="E29" s="311">
        <f>'R2'!D126</f>
        <v>10000</v>
      </c>
      <c r="F29" s="311">
        <f>'R2'!E126</f>
        <v>15000</v>
      </c>
      <c r="G29" s="311">
        <f>'R2'!F126</f>
        <v>20000</v>
      </c>
      <c r="H29" s="311">
        <f>'R2'!G126</f>
        <v>25000</v>
      </c>
      <c r="I29" s="311">
        <f>'R2'!H126</f>
        <v>30000</v>
      </c>
      <c r="J29" s="311">
        <f>'R2'!I126</f>
        <v>35000</v>
      </c>
      <c r="K29" s="311">
        <f>'R2'!J126</f>
        <v>40000</v>
      </c>
      <c r="L29" s="311">
        <f>'R2'!K126</f>
        <v>45000</v>
      </c>
      <c r="M29" s="311">
        <f>'R2'!L126</f>
        <v>50000</v>
      </c>
      <c r="N29" s="311">
        <f>'R2'!M126</f>
        <v>55000</v>
      </c>
      <c r="O29" s="311">
        <f>'R2'!N126</f>
        <v>60000</v>
      </c>
      <c r="P29" s="557">
        <f t="shared" si="4"/>
        <v>32500</v>
      </c>
      <c r="Q29" s="34"/>
      <c r="R29" s="33"/>
      <c r="S29" s="33"/>
      <c r="T29" s="33"/>
      <c r="U29" s="33"/>
      <c r="V29" s="33"/>
      <c r="W29" s="33"/>
      <c r="X29" s="33"/>
      <c r="Y29" s="33"/>
      <c r="Z29" s="33"/>
    </row>
    <row r="30" spans="1:26" ht="15.75" customHeight="1">
      <c r="A30" s="33"/>
      <c r="B30" s="32"/>
      <c r="C30" s="419" t="s">
        <v>123</v>
      </c>
      <c r="D30" s="311">
        <f>'R2'!C122</f>
        <v>100000</v>
      </c>
      <c r="E30" s="311">
        <f>'R2'!D122</f>
        <v>100000</v>
      </c>
      <c r="F30" s="311">
        <f>'R2'!E122</f>
        <v>100000</v>
      </c>
      <c r="G30" s="311">
        <f>'R2'!F122</f>
        <v>100000</v>
      </c>
      <c r="H30" s="311">
        <f>'R2'!G122</f>
        <v>100000</v>
      </c>
      <c r="I30" s="311">
        <f>'R2'!H122</f>
        <v>100000</v>
      </c>
      <c r="J30" s="311">
        <f>'R2'!I122</f>
        <v>100000</v>
      </c>
      <c r="K30" s="311">
        <f>'R2'!J122</f>
        <v>100000</v>
      </c>
      <c r="L30" s="311">
        <f>'R2'!K122</f>
        <v>100000</v>
      </c>
      <c r="M30" s="311">
        <f>'R2'!L122</f>
        <v>100000</v>
      </c>
      <c r="N30" s="311">
        <f>'R2'!M122</f>
        <v>100000</v>
      </c>
      <c r="O30" s="311">
        <f>'R2'!N122</f>
        <v>100000</v>
      </c>
      <c r="P30" s="557">
        <f t="shared" si="4"/>
        <v>100000</v>
      </c>
      <c r="Q30" s="34"/>
      <c r="R30" s="33"/>
      <c r="S30" s="33"/>
      <c r="T30" s="33"/>
      <c r="U30" s="33"/>
      <c r="V30" s="33"/>
      <c r="W30" s="33"/>
      <c r="X30" s="33"/>
      <c r="Y30" s="33"/>
      <c r="Z30" s="33"/>
    </row>
    <row r="31" spans="1:26" ht="15.75" customHeight="1">
      <c r="A31" s="33"/>
      <c r="B31" s="32"/>
      <c r="C31" s="422" t="s">
        <v>124</v>
      </c>
      <c r="D31" s="311">
        <f t="shared" ref="D31:O31" si="6">D26-D27+D28-D29+D30</f>
        <v>1593000</v>
      </c>
      <c r="E31" s="311">
        <f t="shared" si="6"/>
        <v>1586000</v>
      </c>
      <c r="F31" s="311">
        <f t="shared" si="6"/>
        <v>1579000</v>
      </c>
      <c r="G31" s="311">
        <f t="shared" si="6"/>
        <v>1572000</v>
      </c>
      <c r="H31" s="311">
        <f t="shared" si="6"/>
        <v>1565000</v>
      </c>
      <c r="I31" s="311">
        <f t="shared" si="6"/>
        <v>1558000</v>
      </c>
      <c r="J31" s="311">
        <f t="shared" si="6"/>
        <v>1551000</v>
      </c>
      <c r="K31" s="311">
        <f t="shared" si="6"/>
        <v>1544000</v>
      </c>
      <c r="L31" s="311">
        <f t="shared" si="6"/>
        <v>1537000</v>
      </c>
      <c r="M31" s="311">
        <f t="shared" si="6"/>
        <v>1530000</v>
      </c>
      <c r="N31" s="311">
        <f t="shared" si="6"/>
        <v>1523000</v>
      </c>
      <c r="O31" s="311">
        <f t="shared" si="6"/>
        <v>1516000</v>
      </c>
      <c r="P31" s="557">
        <f t="shared" si="4"/>
        <v>1554500</v>
      </c>
      <c r="Q31" s="34"/>
      <c r="R31" s="33"/>
      <c r="S31" s="33"/>
      <c r="T31" s="33"/>
      <c r="U31" s="33"/>
      <c r="V31" s="33"/>
      <c r="W31" s="33"/>
      <c r="X31" s="33"/>
      <c r="Y31" s="33"/>
      <c r="Z31" s="33"/>
    </row>
    <row r="32" spans="1:26" ht="15.75" customHeight="1">
      <c r="A32" s="33"/>
      <c r="B32" s="32"/>
      <c r="C32" s="419"/>
      <c r="D32" s="311"/>
      <c r="E32" s="311"/>
      <c r="F32" s="311"/>
      <c r="G32" s="311"/>
      <c r="H32" s="311"/>
      <c r="I32" s="311"/>
      <c r="J32" s="311"/>
      <c r="K32" s="311"/>
      <c r="L32" s="311"/>
      <c r="M32" s="311"/>
      <c r="N32" s="311"/>
      <c r="O32" s="311"/>
      <c r="P32" s="557"/>
      <c r="Q32" s="34"/>
      <c r="R32" s="33"/>
      <c r="S32" s="33"/>
      <c r="T32" s="33"/>
      <c r="U32" s="33"/>
      <c r="V32" s="33"/>
      <c r="W32" s="33"/>
      <c r="X32" s="33"/>
      <c r="Y32" s="33"/>
      <c r="Z32" s="33"/>
    </row>
    <row r="33" spans="1:26" ht="15.75" customHeight="1">
      <c r="A33" s="33"/>
      <c r="B33" s="32"/>
      <c r="C33" s="422" t="s">
        <v>125</v>
      </c>
      <c r="D33" s="311">
        <f t="shared" ref="D33:O33" si="7">D23+D31</f>
        <v>2763527.36</v>
      </c>
      <c r="E33" s="311">
        <f t="shared" si="7"/>
        <v>2674921.36</v>
      </c>
      <c r="F33" s="311">
        <f t="shared" si="7"/>
        <v>2690346.1039999998</v>
      </c>
      <c r="G33" s="311">
        <f t="shared" si="7"/>
        <v>2705319.47376</v>
      </c>
      <c r="H33" s="311">
        <f t="shared" si="7"/>
        <v>2765574.1773343999</v>
      </c>
      <c r="I33" s="311">
        <f t="shared" si="7"/>
        <v>2793198.5714943362</v>
      </c>
      <c r="J33" s="311">
        <f t="shared" si="7"/>
        <v>2819691.7372046756</v>
      </c>
      <c r="K33" s="311">
        <f t="shared" si="7"/>
        <v>2923018.1673723953</v>
      </c>
      <c r="L33" s="311">
        <f t="shared" si="7"/>
        <v>2929941.9061300517</v>
      </c>
      <c r="M33" s="311">
        <f t="shared" si="7"/>
        <v>2948061.0989622483</v>
      </c>
      <c r="N33" s="311">
        <f t="shared" si="7"/>
        <v>2976047.5130245136</v>
      </c>
      <c r="O33" s="311">
        <f t="shared" si="7"/>
        <v>2895625.4254689715</v>
      </c>
      <c r="P33" s="557">
        <f t="shared" si="4"/>
        <v>2823772.741229299</v>
      </c>
      <c r="Q33" s="34"/>
      <c r="R33" s="33"/>
      <c r="S33" s="33"/>
      <c r="T33" s="33"/>
      <c r="U33" s="33"/>
      <c r="V33" s="33"/>
      <c r="W33" s="33"/>
      <c r="X33" s="33"/>
      <c r="Y33" s="33"/>
      <c r="Z33" s="33"/>
    </row>
    <row r="34" spans="1:26" ht="15.75" customHeight="1">
      <c r="A34" s="33"/>
      <c r="B34" s="32"/>
      <c r="C34" s="419"/>
      <c r="D34" s="311"/>
      <c r="E34" s="311"/>
      <c r="F34" s="311"/>
      <c r="G34" s="311"/>
      <c r="H34" s="311"/>
      <c r="I34" s="311"/>
      <c r="J34" s="311"/>
      <c r="K34" s="311"/>
      <c r="L34" s="311"/>
      <c r="M34" s="311"/>
      <c r="N34" s="311"/>
      <c r="O34" s="311"/>
      <c r="P34" s="557"/>
      <c r="Q34" s="34"/>
      <c r="R34" s="33"/>
      <c r="S34" s="33"/>
      <c r="T34" s="33"/>
      <c r="U34" s="33"/>
      <c r="V34" s="33"/>
      <c r="W34" s="33"/>
      <c r="X34" s="33"/>
      <c r="Y34" s="33"/>
      <c r="Z34" s="33"/>
    </row>
    <row r="35" spans="1:26" ht="15.75" customHeight="1">
      <c r="A35" s="33"/>
      <c r="B35" s="32"/>
      <c r="C35" s="422" t="s">
        <v>126</v>
      </c>
      <c r="D35" s="311"/>
      <c r="E35" s="311"/>
      <c r="F35" s="311"/>
      <c r="G35" s="311"/>
      <c r="H35" s="311"/>
      <c r="I35" s="311"/>
      <c r="J35" s="311"/>
      <c r="K35" s="311"/>
      <c r="L35" s="311"/>
      <c r="M35" s="311"/>
      <c r="N35" s="311"/>
      <c r="O35" s="311"/>
      <c r="P35" s="557"/>
      <c r="Q35" s="34"/>
      <c r="R35" s="33"/>
      <c r="S35" s="33"/>
      <c r="T35" s="33"/>
      <c r="U35" s="33"/>
      <c r="V35" s="33"/>
      <c r="W35" s="33"/>
      <c r="X35" s="33"/>
      <c r="Y35" s="33"/>
      <c r="Z35" s="33"/>
    </row>
    <row r="36" spans="1:26" ht="15.75" customHeight="1">
      <c r="A36" s="33"/>
      <c r="B36" s="32"/>
      <c r="C36" s="422"/>
      <c r="D36" s="311"/>
      <c r="E36" s="311"/>
      <c r="F36" s="311"/>
      <c r="G36" s="311"/>
      <c r="H36" s="311"/>
      <c r="I36" s="311"/>
      <c r="J36" s="311"/>
      <c r="K36" s="311"/>
      <c r="L36" s="311"/>
      <c r="M36" s="311"/>
      <c r="N36" s="311"/>
      <c r="O36" s="311"/>
      <c r="P36" s="557"/>
      <c r="Q36" s="34"/>
      <c r="R36" s="33"/>
      <c r="S36" s="33"/>
      <c r="T36" s="33"/>
      <c r="U36" s="33"/>
      <c r="V36" s="33"/>
      <c r="W36" s="33"/>
      <c r="X36" s="33"/>
      <c r="Y36" s="33"/>
      <c r="Z36" s="33"/>
    </row>
    <row r="37" spans="1:26" ht="15.75" customHeight="1">
      <c r="A37" s="33"/>
      <c r="B37" s="32"/>
      <c r="C37" s="421" t="s">
        <v>127</v>
      </c>
      <c r="D37" s="311"/>
      <c r="E37" s="311"/>
      <c r="F37" s="311"/>
      <c r="G37" s="311"/>
      <c r="H37" s="311"/>
      <c r="I37" s="311"/>
      <c r="J37" s="311"/>
      <c r="K37" s="311"/>
      <c r="L37" s="311"/>
      <c r="M37" s="311"/>
      <c r="N37" s="311"/>
      <c r="O37" s="311"/>
      <c r="P37" s="557"/>
      <c r="Q37" s="34"/>
      <c r="R37" s="33"/>
      <c r="S37" s="33"/>
      <c r="T37" s="33"/>
      <c r="U37" s="33"/>
      <c r="V37" s="33"/>
      <c r="W37" s="33"/>
      <c r="X37" s="33"/>
      <c r="Y37" s="33"/>
      <c r="Z37" s="33"/>
    </row>
    <row r="38" spans="1:26" ht="15.75" customHeight="1">
      <c r="A38" s="33"/>
      <c r="B38" s="32"/>
      <c r="C38" s="256" t="s">
        <v>128</v>
      </c>
      <c r="D38" s="311">
        <f>'R2'!C136</f>
        <v>2000</v>
      </c>
      <c r="E38" s="311">
        <f>'R2'!D136</f>
        <v>2000</v>
      </c>
      <c r="F38" s="311">
        <f>'R2'!E136</f>
        <v>2000</v>
      </c>
      <c r="G38" s="311">
        <f>'R2'!F136</f>
        <v>2000</v>
      </c>
      <c r="H38" s="311">
        <f>'R2'!G136</f>
        <v>2000</v>
      </c>
      <c r="I38" s="311">
        <f>'R2'!H136</f>
        <v>2000</v>
      </c>
      <c r="J38" s="311">
        <f>'R2'!I136</f>
        <v>2000</v>
      </c>
      <c r="K38" s="311">
        <f>'R2'!J136</f>
        <v>2000</v>
      </c>
      <c r="L38" s="311">
        <f>'R2'!K136</f>
        <v>2000</v>
      </c>
      <c r="M38" s="311">
        <f>'R2'!L136</f>
        <v>2000</v>
      </c>
      <c r="N38" s="311">
        <f>'R2'!M136</f>
        <v>2000</v>
      </c>
      <c r="O38" s="311">
        <f>'R2'!N136</f>
        <v>2000</v>
      </c>
      <c r="P38" s="557">
        <f t="shared" si="4"/>
        <v>2000</v>
      </c>
      <c r="Q38" s="34"/>
      <c r="R38" s="33"/>
      <c r="S38" s="33"/>
      <c r="T38" s="33"/>
      <c r="U38" s="33"/>
      <c r="V38" s="33"/>
      <c r="W38" s="33"/>
      <c r="X38" s="33"/>
      <c r="Y38" s="33"/>
      <c r="Z38" s="33"/>
    </row>
    <row r="39" spans="1:26" s="320" customFormat="1" ht="15.75" customHeight="1">
      <c r="A39" s="323"/>
      <c r="B39" s="690"/>
      <c r="C39" s="688"/>
      <c r="D39" s="311"/>
      <c r="E39" s="311"/>
      <c r="F39" s="311"/>
      <c r="G39" s="311"/>
      <c r="H39" s="311"/>
      <c r="I39" s="311"/>
      <c r="J39" s="311"/>
      <c r="K39" s="311"/>
      <c r="L39" s="311"/>
      <c r="M39" s="311"/>
      <c r="N39" s="311"/>
      <c r="O39" s="311"/>
      <c r="P39" s="337"/>
      <c r="Q39" s="691"/>
      <c r="R39" s="323"/>
      <c r="S39" s="323"/>
      <c r="T39" s="323"/>
      <c r="U39" s="323"/>
      <c r="V39" s="323"/>
      <c r="W39" s="323"/>
      <c r="X39" s="323"/>
      <c r="Y39" s="323"/>
      <c r="Z39" s="323"/>
    </row>
    <row r="40" spans="1:26" ht="15.75" customHeight="1">
      <c r="A40" s="33"/>
      <c r="B40" s="32"/>
      <c r="C40" s="269" t="s">
        <v>130</v>
      </c>
      <c r="D40" s="311">
        <f t="shared" ref="D40:O40" si="8">SUM(D38:D39)</f>
        <v>2000</v>
      </c>
      <c r="E40" s="311">
        <f t="shared" si="8"/>
        <v>2000</v>
      </c>
      <c r="F40" s="311">
        <f t="shared" si="8"/>
        <v>2000</v>
      </c>
      <c r="G40" s="311">
        <f t="shared" si="8"/>
        <v>2000</v>
      </c>
      <c r="H40" s="311">
        <f t="shared" si="8"/>
        <v>2000</v>
      </c>
      <c r="I40" s="311">
        <f t="shared" si="8"/>
        <v>2000</v>
      </c>
      <c r="J40" s="311">
        <f t="shared" si="8"/>
        <v>2000</v>
      </c>
      <c r="K40" s="311">
        <f t="shared" si="8"/>
        <v>2000</v>
      </c>
      <c r="L40" s="311">
        <f t="shared" si="8"/>
        <v>2000</v>
      </c>
      <c r="M40" s="311">
        <f t="shared" si="8"/>
        <v>2000</v>
      </c>
      <c r="N40" s="311">
        <f t="shared" si="8"/>
        <v>2000</v>
      </c>
      <c r="O40" s="311">
        <f t="shared" si="8"/>
        <v>2000</v>
      </c>
      <c r="P40" s="557">
        <f t="shared" si="4"/>
        <v>2000</v>
      </c>
      <c r="Q40" s="34"/>
      <c r="R40" s="33"/>
      <c r="S40" s="33"/>
      <c r="T40" s="33"/>
      <c r="U40" s="33"/>
      <c r="V40" s="33"/>
      <c r="W40" s="33"/>
      <c r="X40" s="33"/>
      <c r="Y40" s="33"/>
      <c r="Z40" s="33"/>
    </row>
    <row r="41" spans="1:26" ht="15.75" customHeight="1">
      <c r="A41" s="33"/>
      <c r="B41" s="32"/>
      <c r="C41" s="256"/>
      <c r="D41" s="311"/>
      <c r="E41" s="311"/>
      <c r="F41" s="311"/>
      <c r="G41" s="311"/>
      <c r="H41" s="311"/>
      <c r="I41" s="311"/>
      <c r="J41" s="311"/>
      <c r="K41" s="311"/>
      <c r="L41" s="311"/>
      <c r="M41" s="311"/>
      <c r="N41" s="311"/>
      <c r="O41" s="311"/>
      <c r="P41" s="557"/>
      <c r="Q41" s="34"/>
      <c r="R41" s="33"/>
      <c r="S41" s="33"/>
      <c r="T41" s="33"/>
      <c r="U41" s="33"/>
      <c r="V41" s="33"/>
      <c r="W41" s="33"/>
      <c r="X41" s="33"/>
      <c r="Y41" s="33"/>
      <c r="Z41" s="33"/>
    </row>
    <row r="42" spans="1:26" ht="15.75" customHeight="1">
      <c r="A42" s="33"/>
      <c r="B42" s="32"/>
      <c r="C42" s="269" t="s">
        <v>131</v>
      </c>
      <c r="D42" s="311"/>
      <c r="E42" s="311"/>
      <c r="F42" s="311"/>
      <c r="G42" s="311"/>
      <c r="H42" s="311"/>
      <c r="I42" s="311"/>
      <c r="J42" s="311"/>
      <c r="K42" s="311"/>
      <c r="L42" s="311"/>
      <c r="M42" s="311"/>
      <c r="N42" s="311"/>
      <c r="O42" s="311"/>
      <c r="P42" s="557"/>
      <c r="Q42" s="34"/>
      <c r="R42" s="33"/>
      <c r="S42" s="33"/>
      <c r="T42" s="33"/>
      <c r="U42" s="33"/>
      <c r="V42" s="33"/>
      <c r="W42" s="33"/>
      <c r="X42" s="33"/>
      <c r="Y42" s="33"/>
      <c r="Z42" s="33"/>
    </row>
    <row r="43" spans="1:26" ht="15.75" customHeight="1">
      <c r="A43" s="33"/>
      <c r="B43" s="32"/>
      <c r="C43" s="256" t="s">
        <v>132</v>
      </c>
      <c r="D43" s="311">
        <f>'R2'!C137</f>
        <v>100000</v>
      </c>
      <c r="E43" s="311">
        <f>'R2'!D137</f>
        <v>100000</v>
      </c>
      <c r="F43" s="311">
        <f>'R2'!E137</f>
        <v>100000</v>
      </c>
      <c r="G43" s="311">
        <f>'R2'!F137</f>
        <v>100000</v>
      </c>
      <c r="H43" s="311">
        <f>'R2'!G137</f>
        <v>100000</v>
      </c>
      <c r="I43" s="311">
        <f>'R2'!H137</f>
        <v>100000</v>
      </c>
      <c r="J43" s="311">
        <f>'R2'!I137</f>
        <v>100000</v>
      </c>
      <c r="K43" s="311">
        <f>'R2'!J137</f>
        <v>100000</v>
      </c>
      <c r="L43" s="311">
        <f>'R2'!K137</f>
        <v>100000</v>
      </c>
      <c r="M43" s="311">
        <f>'R2'!L137</f>
        <v>100000</v>
      </c>
      <c r="N43" s="311">
        <f>'R2'!M137</f>
        <v>100000</v>
      </c>
      <c r="O43" s="311">
        <f>'R2'!N137</f>
        <v>100000</v>
      </c>
      <c r="P43" s="557">
        <f t="shared" si="4"/>
        <v>100000</v>
      </c>
      <c r="Q43" s="34"/>
      <c r="R43" s="33"/>
      <c r="S43" s="33"/>
      <c r="T43" s="33"/>
      <c r="U43" s="33"/>
      <c r="V43" s="33"/>
      <c r="W43" s="33"/>
      <c r="X43" s="33"/>
      <c r="Y43" s="33"/>
      <c r="Z43" s="33"/>
    </row>
    <row r="44" spans="1:26" ht="15.75" customHeight="1">
      <c r="A44" s="33"/>
      <c r="B44" s="32"/>
      <c r="C44" s="256" t="s">
        <v>437</v>
      </c>
      <c r="D44" s="311">
        <f>'R2'!C135</f>
        <v>1940</v>
      </c>
      <c r="E44" s="311">
        <f>'R2'!D135</f>
        <v>2823.6</v>
      </c>
      <c r="F44" s="311">
        <f>'R2'!E135</f>
        <v>3654.1839999999997</v>
      </c>
      <c r="G44" s="311">
        <f>'R2'!F135</f>
        <v>4434.9329599999992</v>
      </c>
      <c r="H44" s="311">
        <f>'R2'!G135</f>
        <v>5168.8369823999992</v>
      </c>
      <c r="I44" s="311">
        <f>'R2'!H135</f>
        <v>5858.706763455999</v>
      </c>
      <c r="J44" s="311">
        <f>'R2'!I135</f>
        <v>6507.184357648639</v>
      </c>
      <c r="K44" s="311">
        <f>'R2'!J135</f>
        <v>7116.7532961897205</v>
      </c>
      <c r="L44" s="311">
        <f>'R2'!K135</f>
        <v>7689.7480984183367</v>
      </c>
      <c r="M44" s="311">
        <f>'R2'!L135</f>
        <v>8228.3632125132353</v>
      </c>
      <c r="N44" s="311">
        <f>'R2'!M135</f>
        <v>8734.6614197624403</v>
      </c>
      <c r="O44" s="311">
        <f>'R2'!N135</f>
        <v>9210.5817345766936</v>
      </c>
      <c r="P44" s="557">
        <f t="shared" si="4"/>
        <v>5947.2960687470886</v>
      </c>
      <c r="Q44" s="34"/>
      <c r="R44" s="33"/>
      <c r="S44" s="33"/>
      <c r="T44" s="33"/>
      <c r="U44" s="33"/>
      <c r="V44" s="33"/>
      <c r="W44" s="33"/>
      <c r="X44" s="33"/>
      <c r="Y44" s="33"/>
      <c r="Z44" s="33"/>
    </row>
    <row r="45" spans="1:26" ht="15.75" customHeight="1">
      <c r="A45" s="33"/>
      <c r="B45" s="32"/>
      <c r="C45" s="269" t="s">
        <v>134</v>
      </c>
      <c r="D45" s="311">
        <f t="shared" ref="D45:O45" si="9">SUM(D43:D44)</f>
        <v>101940</v>
      </c>
      <c r="E45" s="311">
        <f t="shared" si="9"/>
        <v>102823.6</v>
      </c>
      <c r="F45" s="311">
        <f t="shared" si="9"/>
        <v>103654.18399999999</v>
      </c>
      <c r="G45" s="311">
        <f t="shared" si="9"/>
        <v>104434.93296000001</v>
      </c>
      <c r="H45" s="311">
        <f t="shared" si="9"/>
        <v>105168.8369824</v>
      </c>
      <c r="I45" s="311">
        <f t="shared" si="9"/>
        <v>105858.70676345599</v>
      </c>
      <c r="J45" s="311">
        <f t="shared" si="9"/>
        <v>106507.18435764864</v>
      </c>
      <c r="K45" s="311">
        <f t="shared" si="9"/>
        <v>107116.75329618972</v>
      </c>
      <c r="L45" s="311">
        <f t="shared" si="9"/>
        <v>107689.74809841833</v>
      </c>
      <c r="M45" s="311">
        <f t="shared" si="9"/>
        <v>108228.36321251324</v>
      </c>
      <c r="N45" s="311">
        <f t="shared" si="9"/>
        <v>108734.66141976244</v>
      </c>
      <c r="O45" s="311">
        <f t="shared" si="9"/>
        <v>109210.5817345767</v>
      </c>
      <c r="P45" s="557">
        <f t="shared" si="4"/>
        <v>105947.29606874708</v>
      </c>
      <c r="Q45" s="34"/>
      <c r="R45" s="33"/>
      <c r="S45" s="33"/>
      <c r="T45" s="33"/>
      <c r="U45" s="33"/>
      <c r="V45" s="33"/>
      <c r="W45" s="33"/>
      <c r="X45" s="33"/>
      <c r="Y45" s="33"/>
      <c r="Z45" s="33"/>
    </row>
    <row r="46" spans="1:26" ht="15.75" customHeight="1">
      <c r="A46" s="33"/>
      <c r="B46" s="32"/>
      <c r="C46" s="256"/>
      <c r="D46" s="311"/>
      <c r="E46" s="311"/>
      <c r="F46" s="311"/>
      <c r="G46" s="311"/>
      <c r="H46" s="311"/>
      <c r="I46" s="311"/>
      <c r="J46" s="311"/>
      <c r="K46" s="311"/>
      <c r="L46" s="311"/>
      <c r="M46" s="311"/>
      <c r="N46" s="311"/>
      <c r="O46" s="311"/>
      <c r="P46" s="557"/>
      <c r="Q46" s="34"/>
      <c r="R46" s="33"/>
      <c r="S46" s="33"/>
      <c r="T46" s="33"/>
      <c r="U46" s="33"/>
      <c r="V46" s="33"/>
      <c r="W46" s="33"/>
      <c r="X46" s="33"/>
      <c r="Y46" s="33"/>
      <c r="Z46" s="33"/>
    </row>
    <row r="47" spans="1:26" ht="15.75" customHeight="1">
      <c r="A47" s="33"/>
      <c r="B47" s="32"/>
      <c r="C47" s="269" t="s">
        <v>135</v>
      </c>
      <c r="D47" s="311"/>
      <c r="E47" s="311"/>
      <c r="F47" s="311"/>
      <c r="G47" s="311"/>
      <c r="H47" s="311"/>
      <c r="I47" s="311"/>
      <c r="J47" s="311"/>
      <c r="K47" s="311"/>
      <c r="L47" s="311"/>
      <c r="M47" s="311"/>
      <c r="N47" s="311"/>
      <c r="O47" s="311"/>
      <c r="P47" s="557"/>
      <c r="Q47" s="34"/>
      <c r="R47" s="33"/>
      <c r="S47" s="33"/>
      <c r="T47" s="33"/>
      <c r="U47" s="33"/>
      <c r="V47" s="33"/>
      <c r="W47" s="33"/>
      <c r="X47" s="33"/>
      <c r="Y47" s="33"/>
      <c r="Z47" s="33"/>
    </row>
    <row r="48" spans="1:26" ht="15.75" customHeight="1">
      <c r="A48" s="33"/>
      <c r="B48" s="32"/>
      <c r="C48" s="256" t="s">
        <v>355</v>
      </c>
      <c r="D48" s="311">
        <f>'R2'!C140</f>
        <v>2648000</v>
      </c>
      <c r="E48" s="311">
        <f>'R2'!D140</f>
        <v>2648000</v>
      </c>
      <c r="F48" s="311">
        <f>'R2'!E140</f>
        <v>2648000</v>
      </c>
      <c r="G48" s="311">
        <f>'R2'!F140</f>
        <v>2648000</v>
      </c>
      <c r="H48" s="311">
        <f>'R2'!G140</f>
        <v>2648000</v>
      </c>
      <c r="I48" s="311">
        <f>'R2'!H140</f>
        <v>2648000</v>
      </c>
      <c r="J48" s="311">
        <f>'R2'!I140</f>
        <v>2648000</v>
      </c>
      <c r="K48" s="311">
        <f>'R2'!J140</f>
        <v>2648000</v>
      </c>
      <c r="L48" s="311">
        <f>'R2'!K140</f>
        <v>2648000</v>
      </c>
      <c r="M48" s="311">
        <f>'R2'!L140</f>
        <v>2648000</v>
      </c>
      <c r="N48" s="311">
        <f>'R2'!M140</f>
        <v>2648000</v>
      </c>
      <c r="O48" s="311">
        <f>'R2'!N140</f>
        <v>2648000</v>
      </c>
      <c r="P48" s="557">
        <f t="shared" si="4"/>
        <v>2648000</v>
      </c>
      <c r="Q48" s="34"/>
      <c r="R48" s="33"/>
      <c r="S48" s="33"/>
      <c r="T48" s="33"/>
      <c r="U48" s="33"/>
      <c r="V48" s="33"/>
      <c r="W48" s="33"/>
      <c r="X48" s="33"/>
      <c r="Y48" s="33"/>
      <c r="Z48" s="33"/>
    </row>
    <row r="49" spans="1:26" ht="15.75" customHeight="1">
      <c r="A49" s="33"/>
      <c r="B49" s="32"/>
      <c r="C49" s="256" t="s">
        <v>137</v>
      </c>
      <c r="D49" s="311">
        <f>'R2'!C141</f>
        <v>11587.36000000001</v>
      </c>
      <c r="E49" s="311">
        <f>'R2'!D141</f>
        <v>-77902.239999999976</v>
      </c>
      <c r="F49" s="311">
        <f>'R2'!E141</f>
        <v>-63308.07999999998</v>
      </c>
      <c r="G49" s="311">
        <f>'R2'!F141</f>
        <v>-49115.459199999983</v>
      </c>
      <c r="H49" s="311">
        <f>'R2'!G141</f>
        <v>10405.340352000007</v>
      </c>
      <c r="I49" s="311">
        <f>'R2'!H141</f>
        <v>37339.864730880028</v>
      </c>
      <c r="J49" s="311">
        <f>'R2'!I141</f>
        <v>63184.552847027255</v>
      </c>
      <c r="K49" s="311">
        <f>'R2'!J141</f>
        <v>165901.41407620558</v>
      </c>
      <c r="L49" s="311">
        <f>'R2'!K141</f>
        <v>172252.15803163327</v>
      </c>
      <c r="M49" s="311">
        <f>'R2'!L141</f>
        <v>189832.73574973526</v>
      </c>
      <c r="N49" s="311">
        <f>'R2'!M141</f>
        <v>217312.85160475117</v>
      </c>
      <c r="O49" s="311">
        <f>'R2'!N141</f>
        <v>136414.84373439485</v>
      </c>
      <c r="P49" s="557">
        <f t="shared" si="4"/>
        <v>67825.445160552292</v>
      </c>
      <c r="Q49" s="34"/>
      <c r="R49" s="33"/>
      <c r="S49" s="33"/>
      <c r="T49" s="33"/>
      <c r="U49" s="33"/>
      <c r="V49" s="33"/>
      <c r="W49" s="33"/>
      <c r="X49" s="33"/>
      <c r="Y49" s="33"/>
      <c r="Z49" s="33"/>
    </row>
    <row r="50" spans="1:26" ht="15.75" customHeight="1">
      <c r="A50" s="33"/>
      <c r="B50" s="32"/>
      <c r="C50" s="424" t="s">
        <v>138</v>
      </c>
      <c r="D50" s="311">
        <f t="shared" ref="D50:O50" si="10">SUM(D48:D49)</f>
        <v>2659587.36</v>
      </c>
      <c r="E50" s="311">
        <f t="shared" si="10"/>
        <v>2570097.7600000002</v>
      </c>
      <c r="F50" s="311">
        <f t="shared" si="10"/>
        <v>2584691.92</v>
      </c>
      <c r="G50" s="311">
        <f t="shared" si="10"/>
        <v>2598884.5408000001</v>
      </c>
      <c r="H50" s="311">
        <f t="shared" si="10"/>
        <v>2658405.3403520002</v>
      </c>
      <c r="I50" s="311">
        <f t="shared" si="10"/>
        <v>2685339.8647308801</v>
      </c>
      <c r="J50" s="311">
        <f t="shared" si="10"/>
        <v>2711184.5528470273</v>
      </c>
      <c r="K50" s="311">
        <f t="shared" si="10"/>
        <v>2813901.4140762053</v>
      </c>
      <c r="L50" s="311">
        <f t="shared" si="10"/>
        <v>2820252.1580316331</v>
      </c>
      <c r="M50" s="311">
        <f t="shared" si="10"/>
        <v>2837832.7357497355</v>
      </c>
      <c r="N50" s="311">
        <f t="shared" si="10"/>
        <v>2865312.8516047513</v>
      </c>
      <c r="O50" s="311">
        <f t="shared" si="10"/>
        <v>2784414.8437343948</v>
      </c>
      <c r="P50" s="557">
        <f t="shared" si="4"/>
        <v>2715825.4451605524</v>
      </c>
      <c r="Q50" s="34"/>
      <c r="R50" s="33"/>
      <c r="S50" s="33"/>
      <c r="T50" s="33"/>
      <c r="U50" s="33"/>
      <c r="V50" s="33"/>
      <c r="W50" s="33"/>
      <c r="X50" s="33"/>
      <c r="Y50" s="33"/>
      <c r="Z50" s="33"/>
    </row>
    <row r="51" spans="1:26" ht="15.75" customHeight="1">
      <c r="A51" s="33"/>
      <c r="B51" s="32"/>
      <c r="C51" s="419"/>
      <c r="D51" s="311"/>
      <c r="E51" s="311"/>
      <c r="F51" s="311"/>
      <c r="G51" s="311"/>
      <c r="H51" s="311"/>
      <c r="I51" s="311"/>
      <c r="J51" s="311"/>
      <c r="K51" s="311"/>
      <c r="L51" s="311"/>
      <c r="M51" s="311"/>
      <c r="N51" s="311"/>
      <c r="O51" s="311"/>
      <c r="P51" s="557"/>
      <c r="Q51" s="34"/>
      <c r="R51" s="33"/>
      <c r="S51" s="33"/>
      <c r="T51" s="33"/>
      <c r="U51" s="33"/>
      <c r="V51" s="33"/>
      <c r="W51" s="33"/>
      <c r="X51" s="33"/>
      <c r="Y51" s="33"/>
      <c r="Z51" s="33"/>
    </row>
    <row r="52" spans="1:26" ht="15.75" customHeight="1">
      <c r="A52" s="33"/>
      <c r="B52" s="32"/>
      <c r="C52" s="422" t="s">
        <v>139</v>
      </c>
      <c r="D52" s="311">
        <f t="shared" ref="D52:O52" si="11">D40+D45+D50</f>
        <v>2763527.36</v>
      </c>
      <c r="E52" s="311">
        <f t="shared" si="11"/>
        <v>2674921.3600000003</v>
      </c>
      <c r="F52" s="311">
        <f t="shared" si="11"/>
        <v>2690346.1039999998</v>
      </c>
      <c r="G52" s="311">
        <f t="shared" si="11"/>
        <v>2705319.47376</v>
      </c>
      <c r="H52" s="311">
        <f t="shared" si="11"/>
        <v>2765574.1773344004</v>
      </c>
      <c r="I52" s="311">
        <f t="shared" si="11"/>
        <v>2793198.5714943362</v>
      </c>
      <c r="J52" s="311">
        <f t="shared" si="11"/>
        <v>2819691.737204676</v>
      </c>
      <c r="K52" s="311">
        <f t="shared" si="11"/>
        <v>2923018.1673723953</v>
      </c>
      <c r="L52" s="311">
        <f t="shared" si="11"/>
        <v>2929941.9061300512</v>
      </c>
      <c r="M52" s="311">
        <f t="shared" si="11"/>
        <v>2948061.0989622488</v>
      </c>
      <c r="N52" s="311">
        <f t="shared" si="11"/>
        <v>2976047.5130245136</v>
      </c>
      <c r="O52" s="311">
        <f t="shared" si="11"/>
        <v>2895625.4254689715</v>
      </c>
      <c r="P52" s="557">
        <f t="shared" si="4"/>
        <v>2823772.741229299</v>
      </c>
      <c r="Q52" s="34"/>
      <c r="R52" s="33"/>
      <c r="S52" s="33"/>
      <c r="T52" s="33"/>
      <c r="U52" s="33"/>
      <c r="V52" s="33"/>
      <c r="W52" s="33"/>
      <c r="X52" s="33"/>
      <c r="Y52" s="33"/>
      <c r="Z52" s="33"/>
    </row>
    <row r="53" spans="1:26" ht="15.75" customHeight="1" thickBot="1">
      <c r="A53" s="33"/>
      <c r="B53" s="40"/>
      <c r="C53" s="313" t="s">
        <v>418</v>
      </c>
      <c r="D53" s="311"/>
      <c r="E53" s="311"/>
      <c r="F53" s="311"/>
      <c r="G53" s="311"/>
      <c r="H53" s="311"/>
      <c r="I53" s="311"/>
      <c r="J53" s="311"/>
      <c r="K53" s="311"/>
      <c r="L53" s="311"/>
      <c r="M53" s="311"/>
      <c r="N53" s="311"/>
      <c r="O53" s="311"/>
      <c r="P53" s="558"/>
      <c r="Q53" s="42"/>
      <c r="R53" s="33"/>
      <c r="S53" s="33"/>
      <c r="T53" s="33"/>
      <c r="U53" s="33"/>
      <c r="V53" s="33"/>
      <c r="W53" s="33"/>
      <c r="X53" s="33"/>
      <c r="Y53" s="33"/>
      <c r="Z53" s="33"/>
    </row>
    <row r="54" spans="1:26" s="349" customFormat="1" ht="8.25" customHeight="1" thickBot="1">
      <c r="A54" s="350"/>
      <c r="B54" s="350"/>
      <c r="C54" s="357"/>
      <c r="D54" s="351"/>
      <c r="E54" s="351"/>
      <c r="F54" s="351"/>
      <c r="G54" s="351"/>
      <c r="H54" s="351"/>
      <c r="I54" s="351"/>
      <c r="J54" s="351"/>
      <c r="K54" s="351"/>
      <c r="L54" s="351"/>
      <c r="M54" s="351"/>
      <c r="N54" s="351"/>
      <c r="O54" s="351"/>
      <c r="P54" s="556"/>
      <c r="Q54" s="350"/>
      <c r="R54" s="350"/>
      <c r="S54" s="350"/>
      <c r="T54" s="350"/>
      <c r="U54" s="350"/>
      <c r="V54" s="350"/>
      <c r="W54" s="350"/>
      <c r="X54" s="350"/>
      <c r="Y54" s="350"/>
      <c r="Z54" s="350"/>
    </row>
    <row r="55" spans="1:26" ht="15.75" customHeight="1">
      <c r="A55" s="33"/>
      <c r="B55" s="35"/>
      <c r="C55" s="251" t="s">
        <v>140</v>
      </c>
      <c r="D55" s="311"/>
      <c r="E55" s="311"/>
      <c r="F55" s="311"/>
      <c r="G55" s="311"/>
      <c r="H55" s="311"/>
      <c r="I55" s="311"/>
      <c r="J55" s="311"/>
      <c r="K55" s="311"/>
      <c r="L55" s="311"/>
      <c r="M55" s="311"/>
      <c r="N55" s="311"/>
      <c r="O55" s="311"/>
      <c r="P55" s="550"/>
      <c r="Q55" s="37"/>
      <c r="R55" s="33"/>
      <c r="S55" s="33"/>
      <c r="T55" s="33"/>
      <c r="U55" s="33"/>
      <c r="V55" s="33"/>
      <c r="W55" s="33"/>
      <c r="X55" s="33"/>
      <c r="Y55" s="33"/>
      <c r="Z55" s="33"/>
    </row>
    <row r="56" spans="1:26" ht="15.75" customHeight="1">
      <c r="A56" s="33"/>
      <c r="B56" s="32"/>
      <c r="C56" s="256" t="s">
        <v>89</v>
      </c>
      <c r="D56" s="311" t="s">
        <v>451</v>
      </c>
      <c r="E56" s="311" t="s">
        <v>452</v>
      </c>
      <c r="F56" s="311" t="s">
        <v>453</v>
      </c>
      <c r="G56" s="311" t="s">
        <v>454</v>
      </c>
      <c r="H56" s="311" t="s">
        <v>455</v>
      </c>
      <c r="I56" s="311" t="s">
        <v>456</v>
      </c>
      <c r="J56" s="311" t="s">
        <v>457</v>
      </c>
      <c r="K56" s="311" t="s">
        <v>458</v>
      </c>
      <c r="L56" s="311" t="s">
        <v>459</v>
      </c>
      <c r="M56" s="311" t="s">
        <v>460</v>
      </c>
      <c r="N56" s="311" t="s">
        <v>461</v>
      </c>
      <c r="O56" s="311" t="s">
        <v>462</v>
      </c>
      <c r="P56" s="551" t="s">
        <v>412</v>
      </c>
      <c r="Q56" s="34"/>
      <c r="R56" s="33"/>
      <c r="S56" s="33"/>
      <c r="T56" s="33"/>
      <c r="U56" s="33"/>
      <c r="V56" s="33"/>
      <c r="W56" s="33"/>
      <c r="X56" s="33"/>
      <c r="Y56" s="33"/>
      <c r="Z56" s="33"/>
    </row>
    <row r="57" spans="1:26" ht="15.75" customHeight="1">
      <c r="A57" s="33"/>
      <c r="B57" s="32"/>
      <c r="C57" s="256" t="s">
        <v>141</v>
      </c>
      <c r="D57" s="311">
        <f>'R2'!C98</f>
        <v>11587.36000000001</v>
      </c>
      <c r="E57" s="311">
        <f>'R2'!D98</f>
        <v>-89489.599999999991</v>
      </c>
      <c r="F57" s="311">
        <f>'R2'!E98</f>
        <v>14594.159999999998</v>
      </c>
      <c r="G57" s="311">
        <f>'R2'!F98</f>
        <v>14192.620799999999</v>
      </c>
      <c r="H57" s="311">
        <f>'R2'!G98</f>
        <v>59520.799551999989</v>
      </c>
      <c r="I57" s="311">
        <f>'R2'!H98</f>
        <v>26934.524378880022</v>
      </c>
      <c r="J57" s="311">
        <f>'R2'!I98</f>
        <v>25844.68811614723</v>
      </c>
      <c r="K57" s="311">
        <f>'R2'!J98</f>
        <v>102716.86122917834</v>
      </c>
      <c r="L57" s="311">
        <f>'R2'!K98</f>
        <v>6350.7439554276916</v>
      </c>
      <c r="M57" s="311">
        <f>'R2'!L98</f>
        <v>17580.577718102002</v>
      </c>
      <c r="N57" s="311">
        <f>'R2'!M98</f>
        <v>27480.115855015891</v>
      </c>
      <c r="O57" s="311">
        <f>'R2'!N98</f>
        <v>-80898.007870356319</v>
      </c>
      <c r="P57" s="557">
        <f t="shared" ref="P57:P68" si="12">AVERAGE(D57:O57)</f>
        <v>11367.903644532904</v>
      </c>
      <c r="Q57" s="34"/>
      <c r="R57" s="33"/>
      <c r="S57" s="33"/>
      <c r="T57" s="33"/>
      <c r="U57" s="33"/>
      <c r="V57" s="33"/>
      <c r="W57" s="33"/>
      <c r="X57" s="33"/>
      <c r="Y57" s="33"/>
      <c r="Z57" s="33"/>
    </row>
    <row r="58" spans="1:26" ht="15.75" customHeight="1">
      <c r="A58" s="33"/>
      <c r="B58" s="32"/>
      <c r="C58" s="256" t="s">
        <v>142</v>
      </c>
      <c r="D58" s="311">
        <f>'R2'!C69</f>
        <v>7000</v>
      </c>
      <c r="E58" s="311">
        <f>'R2'!D69</f>
        <v>7000</v>
      </c>
      <c r="F58" s="311">
        <f>'R2'!E69</f>
        <v>7000</v>
      </c>
      <c r="G58" s="311">
        <f>'R2'!F69</f>
        <v>7000</v>
      </c>
      <c r="H58" s="311">
        <f>'R2'!G69</f>
        <v>7000</v>
      </c>
      <c r="I58" s="311">
        <f>'R2'!H69</f>
        <v>7000</v>
      </c>
      <c r="J58" s="311">
        <f>'R2'!I69</f>
        <v>7000</v>
      </c>
      <c r="K58" s="311">
        <f>'R2'!J69</f>
        <v>7000</v>
      </c>
      <c r="L58" s="311">
        <f>'R2'!K69</f>
        <v>7000</v>
      </c>
      <c r="M58" s="311">
        <f>'R2'!L69</f>
        <v>7000</v>
      </c>
      <c r="N58" s="311">
        <f>'R2'!M69</f>
        <v>7000</v>
      </c>
      <c r="O58" s="311">
        <f>'R2'!N69</f>
        <v>7000</v>
      </c>
      <c r="P58" s="557">
        <f t="shared" si="12"/>
        <v>7000</v>
      </c>
      <c r="Q58" s="34"/>
      <c r="R58" s="33"/>
      <c r="S58" s="33"/>
      <c r="T58" s="33"/>
      <c r="U58" s="33"/>
      <c r="V58" s="33"/>
      <c r="W58" s="33"/>
      <c r="X58" s="33"/>
      <c r="Y58" s="33"/>
      <c r="Z58" s="33"/>
    </row>
    <row r="59" spans="1:26" ht="15.75" customHeight="1">
      <c r="A59" s="33"/>
      <c r="B59" s="32"/>
      <c r="C59" s="256" t="s">
        <v>143</v>
      </c>
      <c r="D59" s="311">
        <f>'R2'!C150</f>
        <v>-235060</v>
      </c>
      <c r="E59" s="311">
        <f>'R2'!D150</f>
        <v>-20720</v>
      </c>
      <c r="F59" s="311">
        <f>'R2'!E150</f>
        <v>40110</v>
      </c>
      <c r="G59" s="311">
        <f>'R2'!F150</f>
        <v>38150</v>
      </c>
      <c r="H59" s="311">
        <f>'R2'!G150</f>
        <v>-63980</v>
      </c>
      <c r="I59" s="311">
        <f>'R2'!H150</f>
        <v>17430</v>
      </c>
      <c r="J59" s="311">
        <f>'R2'!I150</f>
        <v>22960</v>
      </c>
      <c r="K59" s="311">
        <f>'R2'!J150</f>
        <v>-146790</v>
      </c>
      <c r="L59" s="311">
        <f>'R2'!K150</f>
        <v>23310</v>
      </c>
      <c r="M59" s="311">
        <f>'R2'!L150</f>
        <v>-2730</v>
      </c>
      <c r="N59" s="311">
        <f>'R2'!M150</f>
        <v>-22680</v>
      </c>
      <c r="O59" s="311">
        <f>'R2'!N150</f>
        <v>0</v>
      </c>
      <c r="P59" s="557">
        <f t="shared" si="12"/>
        <v>-29166.666666666668</v>
      </c>
      <c r="Q59" s="34"/>
      <c r="R59" s="33"/>
      <c r="S59" s="33"/>
      <c r="T59" s="33"/>
      <c r="U59" s="33"/>
      <c r="V59" s="33"/>
      <c r="W59" s="33"/>
      <c r="X59" s="33"/>
      <c r="Y59" s="33"/>
      <c r="Z59" s="33"/>
    </row>
    <row r="60" spans="1:26" ht="15.75" customHeight="1">
      <c r="A60" s="33"/>
      <c r="B60" s="32"/>
      <c r="C60" s="256" t="s">
        <v>144</v>
      </c>
      <c r="D60" s="311">
        <f>'R2'!C149</f>
        <v>940</v>
      </c>
      <c r="E60" s="311">
        <f>'R2'!D149</f>
        <v>883.59999999999991</v>
      </c>
      <c r="F60" s="311">
        <f>'R2'!E149</f>
        <v>830.58399999999983</v>
      </c>
      <c r="G60" s="311">
        <f>'R2'!F149</f>
        <v>780.74895999999944</v>
      </c>
      <c r="H60" s="311">
        <f>'R2'!G149</f>
        <v>733.90402240000003</v>
      </c>
      <c r="I60" s="311">
        <f>'R2'!H149</f>
        <v>689.86978105599974</v>
      </c>
      <c r="J60" s="311">
        <f>'R2'!I149</f>
        <v>648.47759419264003</v>
      </c>
      <c r="K60" s="311">
        <f>'R2'!J149</f>
        <v>609.56893854108148</v>
      </c>
      <c r="L60" s="311">
        <f>'R2'!K149</f>
        <v>572.99480222861621</v>
      </c>
      <c r="M60" s="311">
        <f>'R2'!L149</f>
        <v>538.61511409489867</v>
      </c>
      <c r="N60" s="311">
        <f>'R2'!M149</f>
        <v>506.29820724920501</v>
      </c>
      <c r="O60" s="311">
        <f>'R2'!N149</f>
        <v>475.92031481425329</v>
      </c>
      <c r="P60" s="557">
        <f t="shared" si="12"/>
        <v>684.21514454805776</v>
      </c>
      <c r="Q60" s="34"/>
      <c r="R60" s="33"/>
      <c r="S60" s="33"/>
      <c r="T60" s="33"/>
      <c r="U60" s="33"/>
      <c r="V60" s="33"/>
      <c r="W60" s="33"/>
      <c r="X60" s="33"/>
      <c r="Y60" s="33"/>
      <c r="Z60" s="33"/>
    </row>
    <row r="61" spans="1:26" ht="15.75" customHeight="1">
      <c r="A61" s="33"/>
      <c r="B61" s="32"/>
      <c r="C61" s="256" t="s">
        <v>145</v>
      </c>
      <c r="D61" s="311">
        <f>'R2'!C147</f>
        <v>369380</v>
      </c>
      <c r="E61" s="311">
        <f>'R2'!D147</f>
        <v>-336820</v>
      </c>
      <c r="F61" s="311">
        <f>'R2'!E147</f>
        <v>344410</v>
      </c>
      <c r="G61" s="311">
        <f>'R2'!F147</f>
        <v>3080</v>
      </c>
      <c r="H61" s="311">
        <f>'R2'!G147</f>
        <v>160490</v>
      </c>
      <c r="I61" s="311">
        <f>'R2'!H147</f>
        <v>-127930</v>
      </c>
      <c r="J61" s="311">
        <f>'R2'!I147</f>
        <v>-8690</v>
      </c>
      <c r="K61" s="311">
        <f>'R2'!J147</f>
        <v>266750</v>
      </c>
      <c r="L61" s="311">
        <f>'R2'!K147</f>
        <v>-377300</v>
      </c>
      <c r="M61" s="311">
        <f>'R2'!L147</f>
        <v>40920</v>
      </c>
      <c r="N61" s="311">
        <f>'R2'!M147</f>
        <v>31350</v>
      </c>
      <c r="O61" s="311">
        <f>'R2'!N147</f>
        <v>-365640</v>
      </c>
      <c r="P61" s="557">
        <f t="shared" si="12"/>
        <v>0</v>
      </c>
      <c r="Q61" s="34"/>
      <c r="R61" s="33"/>
      <c r="S61" s="33"/>
      <c r="T61" s="33"/>
      <c r="U61" s="33"/>
      <c r="V61" s="33"/>
      <c r="W61" s="33"/>
      <c r="X61" s="33"/>
      <c r="Y61" s="33"/>
      <c r="Z61" s="33"/>
    </row>
    <row r="62" spans="1:26" ht="15.75" customHeight="1">
      <c r="A62" s="33"/>
      <c r="B62" s="32"/>
      <c r="C62" s="256" t="s">
        <v>146</v>
      </c>
      <c r="D62" s="311">
        <f>'R2'!C148</f>
        <v>0</v>
      </c>
      <c r="E62" s="311">
        <f>'R2'!D148</f>
        <v>0</v>
      </c>
      <c r="F62" s="311">
        <f>'R2'!E148</f>
        <v>0</v>
      </c>
      <c r="G62" s="311">
        <f>'R2'!F148</f>
        <v>0</v>
      </c>
      <c r="H62" s="311">
        <f>'R2'!G148</f>
        <v>0</v>
      </c>
      <c r="I62" s="311">
        <f>'R2'!H148</f>
        <v>0</v>
      </c>
      <c r="J62" s="311">
        <f>'R2'!I148</f>
        <v>0</v>
      </c>
      <c r="K62" s="311">
        <f>'R2'!J148</f>
        <v>0</v>
      </c>
      <c r="L62" s="311">
        <f>'R2'!K148</f>
        <v>0</v>
      </c>
      <c r="M62" s="311">
        <f>'R2'!L148</f>
        <v>0</v>
      </c>
      <c r="N62" s="311">
        <f>'R2'!M148</f>
        <v>0</v>
      </c>
      <c r="O62" s="311">
        <f>'R2'!N148</f>
        <v>0</v>
      </c>
      <c r="P62" s="557">
        <f t="shared" si="12"/>
        <v>0</v>
      </c>
      <c r="Q62" s="34"/>
      <c r="R62" s="33"/>
      <c r="S62" s="33"/>
      <c r="T62" s="33"/>
      <c r="U62" s="33"/>
      <c r="V62" s="33"/>
      <c r="W62" s="33"/>
      <c r="X62" s="33"/>
      <c r="Y62" s="33"/>
      <c r="Z62" s="33"/>
    </row>
    <row r="63" spans="1:26" ht="15.75" customHeight="1">
      <c r="A63" s="33"/>
      <c r="B63" s="32"/>
      <c r="C63" s="256" t="s">
        <v>148</v>
      </c>
      <c r="D63" s="311">
        <f>'R2'!C35</f>
        <v>0</v>
      </c>
      <c r="E63" s="311">
        <f>'R2'!D35</f>
        <v>0</v>
      </c>
      <c r="F63" s="311">
        <f>'R2'!E35</f>
        <v>0</v>
      </c>
      <c r="G63" s="311">
        <f>'R2'!F35</f>
        <v>0</v>
      </c>
      <c r="H63" s="311">
        <f>'R2'!G35</f>
        <v>0</v>
      </c>
      <c r="I63" s="311">
        <f>'R2'!H35</f>
        <v>0</v>
      </c>
      <c r="J63" s="311">
        <f>'R2'!I35</f>
        <v>0</v>
      </c>
      <c r="K63" s="311">
        <f>'R2'!J35</f>
        <v>0</v>
      </c>
      <c r="L63" s="311">
        <f>'R2'!K35</f>
        <v>0</v>
      </c>
      <c r="M63" s="311">
        <f>'R2'!L35</f>
        <v>0</v>
      </c>
      <c r="N63" s="311">
        <f>'R2'!M35</f>
        <v>0</v>
      </c>
      <c r="O63" s="311">
        <f>'R2'!N35</f>
        <v>0</v>
      </c>
      <c r="P63" s="557">
        <f>AVERAGE(D63:O63)</f>
        <v>0</v>
      </c>
      <c r="Q63" s="34"/>
      <c r="R63" s="33"/>
      <c r="S63" s="33"/>
      <c r="T63" s="33"/>
      <c r="U63" s="33"/>
      <c r="V63" s="33"/>
      <c r="W63" s="33"/>
      <c r="X63" s="33"/>
      <c r="Y63" s="33"/>
      <c r="Z63" s="33"/>
    </row>
    <row r="64" spans="1:26" ht="15.75" customHeight="1">
      <c r="A64" s="33"/>
      <c r="B64" s="32"/>
      <c r="C64" s="256" t="s">
        <v>149</v>
      </c>
      <c r="D64" s="311">
        <f>'R2'!C146</f>
        <v>0</v>
      </c>
      <c r="E64" s="311">
        <f>'R2'!D146</f>
        <v>0</v>
      </c>
      <c r="F64" s="311">
        <f>'R2'!E146</f>
        <v>0</v>
      </c>
      <c r="G64" s="311">
        <f>'R2'!F146</f>
        <v>0</v>
      </c>
      <c r="H64" s="311">
        <f>'R2'!G146</f>
        <v>0</v>
      </c>
      <c r="I64" s="311">
        <f>'R2'!H146</f>
        <v>0</v>
      </c>
      <c r="J64" s="311">
        <f>'R2'!I146</f>
        <v>0</v>
      </c>
      <c r="K64" s="311">
        <f>'R2'!J146</f>
        <v>0</v>
      </c>
      <c r="L64" s="311">
        <f>'R2'!K146</f>
        <v>0</v>
      </c>
      <c r="M64" s="311">
        <f>'R2'!L146</f>
        <v>0</v>
      </c>
      <c r="N64" s="311">
        <f>'R2'!M146</f>
        <v>0</v>
      </c>
      <c r="O64" s="311">
        <f>'R2'!N146</f>
        <v>0</v>
      </c>
      <c r="P64" s="557">
        <f>AVERAGE(D64:O64)</f>
        <v>0</v>
      </c>
      <c r="Q64" s="34"/>
      <c r="R64" s="33"/>
      <c r="S64" s="33"/>
      <c r="T64" s="33"/>
      <c r="U64" s="33"/>
      <c r="V64" s="33"/>
      <c r="W64" s="33"/>
      <c r="X64" s="33"/>
      <c r="Y64" s="33"/>
      <c r="Z64" s="33"/>
    </row>
    <row r="65" spans="1:26" ht="15.75" customHeight="1">
      <c r="A65" s="33"/>
      <c r="B65" s="32"/>
      <c r="C65" s="256" t="s">
        <v>407</v>
      </c>
      <c r="D65" s="311">
        <f>'R2'!C100</f>
        <v>0</v>
      </c>
      <c r="E65" s="311">
        <f>'R2'!D100</f>
        <v>0</v>
      </c>
      <c r="F65" s="311">
        <f>'R2'!E100</f>
        <v>0</v>
      </c>
      <c r="G65" s="311">
        <f>'R2'!F100</f>
        <v>0</v>
      </c>
      <c r="H65" s="311">
        <f>'R2'!G100</f>
        <v>0</v>
      </c>
      <c r="I65" s="311">
        <f>'R2'!H100</f>
        <v>0</v>
      </c>
      <c r="J65" s="311">
        <f>'R2'!I100</f>
        <v>0</v>
      </c>
      <c r="K65" s="311">
        <f>'R2'!J100</f>
        <v>0</v>
      </c>
      <c r="L65" s="311">
        <f>'R2'!K100</f>
        <v>0</v>
      </c>
      <c r="M65" s="311">
        <f>'R2'!L100</f>
        <v>0</v>
      </c>
      <c r="N65" s="311">
        <f>'R2'!M100</f>
        <v>0</v>
      </c>
      <c r="O65" s="311">
        <f>'R2'!N100</f>
        <v>0</v>
      </c>
      <c r="P65" s="557">
        <f>AVERAGE(D65:O65)</f>
        <v>0</v>
      </c>
      <c r="Q65" s="34"/>
      <c r="R65" s="33"/>
      <c r="S65" s="33"/>
      <c r="T65" s="33"/>
      <c r="U65" s="33"/>
      <c r="V65" s="33"/>
      <c r="W65" s="33"/>
      <c r="X65" s="33"/>
      <c r="Y65" s="33"/>
      <c r="Z65" s="33"/>
    </row>
    <row r="66" spans="1:26" ht="15.75" customHeight="1">
      <c r="A66" s="33"/>
      <c r="B66" s="32"/>
      <c r="C66" s="589" t="s">
        <v>150</v>
      </c>
      <c r="D66" s="311">
        <f t="shared" ref="D66:O66" si="13">D68-D67</f>
        <v>-114792.64000000013</v>
      </c>
      <c r="E66" s="311">
        <f t="shared" si="13"/>
        <v>275934</v>
      </c>
      <c r="F66" s="311">
        <f t="shared" si="13"/>
        <v>-362095.25599999994</v>
      </c>
      <c r="G66" s="311">
        <f t="shared" si="13"/>
        <v>-19256.630239999969</v>
      </c>
      <c r="H66" s="311">
        <f t="shared" si="13"/>
        <v>-29255.296425599954</v>
      </c>
      <c r="I66" s="311">
        <f t="shared" si="13"/>
        <v>145124.394159936</v>
      </c>
      <c r="J66" s="311">
        <f t="shared" si="13"/>
        <v>19223.165710339788</v>
      </c>
      <c r="K66" s="311">
        <f t="shared" si="13"/>
        <v>-9633.569832280511</v>
      </c>
      <c r="L66" s="311">
        <f t="shared" si="13"/>
        <v>367913.73875765642</v>
      </c>
      <c r="M66" s="311">
        <f t="shared" si="13"/>
        <v>-13070.80716780317</v>
      </c>
      <c r="N66" s="311">
        <f t="shared" si="13"/>
        <v>26316.414062265074</v>
      </c>
      <c r="O66" s="311">
        <f t="shared" si="13"/>
        <v>292217.91244445788</v>
      </c>
      <c r="P66" s="557">
        <f t="shared" si="12"/>
        <v>48218.785455747624</v>
      </c>
      <c r="Q66" s="34"/>
      <c r="R66" s="33"/>
      <c r="S66" s="33"/>
      <c r="T66" s="33"/>
      <c r="U66" s="33"/>
      <c r="V66" s="33"/>
      <c r="W66" s="33"/>
      <c r="X66" s="33"/>
      <c r="Y66" s="33"/>
      <c r="Z66" s="33"/>
    </row>
    <row r="67" spans="1:26" ht="15.75" customHeight="1">
      <c r="A67" s="33"/>
      <c r="B67" s="32"/>
      <c r="C67" s="588" t="s">
        <v>151</v>
      </c>
      <c r="D67" s="311">
        <f>'R2'!A117</f>
        <v>801000</v>
      </c>
      <c r="E67" s="311">
        <f t="shared" ref="E67:O67" si="14">D68</f>
        <v>686207.35999999987</v>
      </c>
      <c r="F67" s="311">
        <f t="shared" si="14"/>
        <v>962141.35999999987</v>
      </c>
      <c r="G67" s="311">
        <f t="shared" si="14"/>
        <v>600046.10399999993</v>
      </c>
      <c r="H67" s="311">
        <f t="shared" si="14"/>
        <v>580789.47375999996</v>
      </c>
      <c r="I67" s="311">
        <f t="shared" si="14"/>
        <v>551534.17733440001</v>
      </c>
      <c r="J67" s="311">
        <f t="shared" si="14"/>
        <v>696658.57149433601</v>
      </c>
      <c r="K67" s="311">
        <f t="shared" si="14"/>
        <v>715881.7372046758</v>
      </c>
      <c r="L67" s="311">
        <f t="shared" si="14"/>
        <v>706248.16737239528</v>
      </c>
      <c r="M67" s="311">
        <f t="shared" si="14"/>
        <v>1074161.9061300517</v>
      </c>
      <c r="N67" s="311">
        <f t="shared" si="14"/>
        <v>1061091.0989622485</v>
      </c>
      <c r="O67" s="311">
        <f t="shared" si="14"/>
        <v>1087407.5130245136</v>
      </c>
      <c r="P67" s="557">
        <f t="shared" si="12"/>
        <v>793597.28910688497</v>
      </c>
      <c r="Q67" s="34"/>
      <c r="R67" s="33"/>
      <c r="S67" s="33"/>
      <c r="T67" s="33"/>
      <c r="U67" s="33"/>
      <c r="V67" s="33"/>
      <c r="W67" s="33"/>
      <c r="X67" s="33"/>
      <c r="Y67" s="33"/>
      <c r="Z67" s="33"/>
    </row>
    <row r="68" spans="1:26" ht="15.75" customHeight="1">
      <c r="A68" s="33"/>
      <c r="B68" s="32"/>
      <c r="C68" s="8" t="s">
        <v>152</v>
      </c>
      <c r="D68" s="311">
        <f t="shared" ref="D68:O68" si="15">D67+D57+D58-D59+D60-D61+D62+D64+D63-D65</f>
        <v>686207.35999999987</v>
      </c>
      <c r="E68" s="311">
        <f t="shared" si="15"/>
        <v>962141.35999999987</v>
      </c>
      <c r="F68" s="311">
        <f t="shared" si="15"/>
        <v>600046.10399999993</v>
      </c>
      <c r="G68" s="311">
        <f t="shared" si="15"/>
        <v>580789.47375999996</v>
      </c>
      <c r="H68" s="311">
        <f t="shared" si="15"/>
        <v>551534.17733440001</v>
      </c>
      <c r="I68" s="311">
        <f t="shared" si="15"/>
        <v>696658.57149433601</v>
      </c>
      <c r="J68" s="311">
        <f t="shared" si="15"/>
        <v>715881.7372046758</v>
      </c>
      <c r="K68" s="311">
        <f t="shared" si="15"/>
        <v>706248.16737239528</v>
      </c>
      <c r="L68" s="311">
        <f t="shared" si="15"/>
        <v>1074161.9061300517</v>
      </c>
      <c r="M68" s="311">
        <f t="shared" si="15"/>
        <v>1061091.0989622485</v>
      </c>
      <c r="N68" s="311">
        <f t="shared" si="15"/>
        <v>1087407.5130245136</v>
      </c>
      <c r="O68" s="311">
        <f t="shared" si="15"/>
        <v>1379625.4254689715</v>
      </c>
      <c r="P68" s="557">
        <f t="shared" si="12"/>
        <v>841816.0745626326</v>
      </c>
      <c r="Q68" s="34"/>
      <c r="R68" s="33"/>
      <c r="S68" s="33"/>
      <c r="T68" s="33"/>
      <c r="U68" s="33"/>
      <c r="V68" s="33"/>
      <c r="W68" s="33"/>
      <c r="X68" s="33"/>
      <c r="Y68" s="33"/>
      <c r="Z68" s="33"/>
    </row>
    <row r="69" spans="1:26" ht="15.75" customHeight="1" thickBot="1">
      <c r="A69" s="33"/>
      <c r="B69" s="40"/>
      <c r="C69" s="264"/>
      <c r="D69" s="259"/>
      <c r="E69" s="259"/>
      <c r="F69" s="259"/>
      <c r="G69" s="259"/>
      <c r="H69" s="259"/>
      <c r="I69" s="259"/>
      <c r="J69" s="259"/>
      <c r="K69" s="259"/>
      <c r="L69" s="259"/>
      <c r="M69" s="259"/>
      <c r="N69" s="259"/>
      <c r="O69" s="259"/>
      <c r="P69" s="573"/>
      <c r="Q69" s="42"/>
      <c r="R69" s="33"/>
      <c r="S69" s="33"/>
      <c r="T69" s="33"/>
      <c r="U69" s="33"/>
      <c r="V69" s="33"/>
      <c r="W69" s="33"/>
      <c r="X69" s="33"/>
      <c r="Y69" s="33"/>
      <c r="Z69" s="33"/>
    </row>
    <row r="70" spans="1:26" s="349" customFormat="1" ht="8.25" customHeight="1" thickBot="1">
      <c r="A70" s="350"/>
      <c r="B70" s="350"/>
      <c r="C70" s="357"/>
      <c r="D70" s="353"/>
      <c r="E70" s="353"/>
      <c r="F70" s="353"/>
      <c r="G70" s="353"/>
      <c r="H70" s="353"/>
      <c r="I70" s="353"/>
      <c r="J70" s="353"/>
      <c r="K70" s="353"/>
      <c r="L70" s="353"/>
      <c r="M70" s="353"/>
      <c r="N70" s="353"/>
      <c r="O70" s="353"/>
      <c r="P70" s="556"/>
      <c r="Q70" s="350"/>
      <c r="R70" s="350"/>
      <c r="S70" s="350"/>
      <c r="T70" s="350"/>
      <c r="U70" s="350"/>
      <c r="V70" s="350"/>
      <c r="W70" s="350"/>
      <c r="X70" s="350"/>
      <c r="Y70" s="350"/>
      <c r="Z70" s="350"/>
    </row>
    <row r="71" spans="1:26" ht="29.25" customHeight="1">
      <c r="A71" s="33"/>
      <c r="B71" s="35"/>
      <c r="C71" s="251" t="s">
        <v>153</v>
      </c>
      <c r="D71" s="259"/>
      <c r="E71" s="259"/>
      <c r="F71" s="259"/>
      <c r="G71" s="259"/>
      <c r="H71" s="259"/>
      <c r="I71" s="259"/>
      <c r="J71" s="259"/>
      <c r="K71" s="259"/>
      <c r="L71" s="259"/>
      <c r="M71" s="259"/>
      <c r="N71" s="259"/>
      <c r="O71" s="259"/>
      <c r="P71" s="550"/>
      <c r="Q71" s="37"/>
      <c r="R71" s="33"/>
      <c r="S71" s="33"/>
      <c r="T71" s="33"/>
      <c r="U71" s="33"/>
      <c r="V71" s="33"/>
      <c r="W71" s="33"/>
      <c r="X71" s="33"/>
      <c r="Y71" s="33"/>
      <c r="Z71" s="33"/>
    </row>
    <row r="72" spans="1:26" ht="32.25" customHeight="1">
      <c r="A72" s="33"/>
      <c r="B72" s="32"/>
      <c r="C72" s="267" t="s">
        <v>154</v>
      </c>
      <c r="D72" s="259"/>
      <c r="E72" s="259"/>
      <c r="F72" s="259"/>
      <c r="G72" s="259"/>
      <c r="H72" s="259"/>
      <c r="I72" s="259"/>
      <c r="J72" s="259"/>
      <c r="K72" s="259"/>
      <c r="L72" s="259"/>
      <c r="M72" s="259"/>
      <c r="N72" s="259"/>
      <c r="O72" s="259"/>
      <c r="P72" s="556"/>
      <c r="Q72" s="34"/>
      <c r="R72" s="33"/>
      <c r="S72" s="33"/>
      <c r="T72" s="33"/>
      <c r="U72" s="33"/>
      <c r="V72" s="33"/>
      <c r="W72" s="33"/>
      <c r="X72" s="33"/>
      <c r="Y72" s="33"/>
      <c r="Z72" s="33"/>
    </row>
    <row r="73" spans="1:26" ht="15.75" customHeight="1">
      <c r="A73" s="33"/>
      <c r="B73" s="32"/>
      <c r="C73" s="256"/>
      <c r="D73" s="259" t="s">
        <v>451</v>
      </c>
      <c r="E73" s="259" t="s">
        <v>452</v>
      </c>
      <c r="F73" s="259" t="s">
        <v>453</v>
      </c>
      <c r="G73" s="259" t="s">
        <v>454</v>
      </c>
      <c r="H73" s="259" t="s">
        <v>455</v>
      </c>
      <c r="I73" s="259" t="s">
        <v>456</v>
      </c>
      <c r="J73" s="259" t="s">
        <v>457</v>
      </c>
      <c r="K73" s="259" t="s">
        <v>458</v>
      </c>
      <c r="L73" s="259" t="s">
        <v>459</v>
      </c>
      <c r="M73" s="259" t="s">
        <v>460</v>
      </c>
      <c r="N73" s="259" t="s">
        <v>461</v>
      </c>
      <c r="O73" s="259" t="s">
        <v>462</v>
      </c>
      <c r="P73" s="551" t="s">
        <v>411</v>
      </c>
      <c r="Q73" s="34"/>
      <c r="R73" s="33"/>
      <c r="S73" s="33"/>
      <c r="T73" s="33"/>
      <c r="U73" s="33"/>
      <c r="V73" s="33"/>
      <c r="W73" s="33"/>
      <c r="X73" s="33"/>
      <c r="Y73" s="33"/>
      <c r="Z73" s="33"/>
    </row>
    <row r="74" spans="1:26" ht="15.75" customHeight="1">
      <c r="A74" s="33"/>
      <c r="B74" s="32"/>
      <c r="C74" s="269" t="s">
        <v>155</v>
      </c>
      <c r="D74" s="259"/>
      <c r="E74" s="259"/>
      <c r="F74" s="259"/>
      <c r="G74" s="259"/>
      <c r="H74" s="259"/>
      <c r="I74" s="259"/>
      <c r="J74" s="259"/>
      <c r="K74" s="259"/>
      <c r="L74" s="259"/>
      <c r="M74" s="259"/>
      <c r="N74" s="259"/>
      <c r="O74" s="259"/>
      <c r="P74" s="551" t="s">
        <v>371</v>
      </c>
      <c r="Q74" s="34"/>
      <c r="R74" s="33"/>
      <c r="S74" s="33"/>
      <c r="T74" s="33"/>
      <c r="U74" s="33"/>
      <c r="V74" s="33"/>
      <c r="W74" s="33"/>
      <c r="X74" s="33"/>
      <c r="Y74" s="33"/>
      <c r="Z74" s="33"/>
    </row>
    <row r="75" spans="1:26" ht="15.75" customHeight="1">
      <c r="A75" s="33"/>
      <c r="B75" s="32"/>
      <c r="C75" s="256" t="str">
        <f>'R1'!B110</f>
        <v>ROI%</v>
      </c>
      <c r="D75" s="587">
        <f>'R2'!C110</f>
        <v>0.43663379287270027</v>
      </c>
      <c r="E75" s="587">
        <f>'R2'!D110</f>
        <v>-3.4223704848983334</v>
      </c>
      <c r="F75" s="587">
        <f>'R2'!E110</f>
        <v>0.56623687506102083</v>
      </c>
      <c r="G75" s="587">
        <f>'R2'!F110</f>
        <v>0.54759955437445607</v>
      </c>
      <c r="H75" s="587">
        <f>'R2'!G110</f>
        <v>2.2643149188097471</v>
      </c>
      <c r="I75" s="587">
        <f>'R2'!H110</f>
        <v>1.0080766707686719</v>
      </c>
      <c r="J75" s="587">
        <f>'R2'!I110</f>
        <v>0.95782715378676853</v>
      </c>
      <c r="K75" s="587">
        <f>'R2'!J110</f>
        <v>3.7181995662731198</v>
      </c>
      <c r="L75" s="587">
        <f>'R2'!K110</f>
        <v>0.22543737490108079</v>
      </c>
      <c r="M75" s="587">
        <f>'R2'!L110</f>
        <v>0.62143209400849708</v>
      </c>
      <c r="N75" s="587">
        <f>'R2'!M110</f>
        <v>0.96368277590343143</v>
      </c>
      <c r="O75" s="587">
        <f>'R2'!N110</f>
        <v>-2.8637843178564064</v>
      </c>
      <c r="P75" s="560">
        <f>AVERAGE(D75:O75)</f>
        <v>0.41860716450039631</v>
      </c>
      <c r="Q75" s="34"/>
      <c r="R75" s="33"/>
      <c r="S75" s="33"/>
      <c r="T75" s="33"/>
      <c r="U75" s="33"/>
      <c r="V75" s="33"/>
      <c r="W75" s="33"/>
      <c r="X75" s="33"/>
      <c r="Y75" s="33"/>
      <c r="Z75" s="33"/>
    </row>
    <row r="76" spans="1:26" ht="15.75" customHeight="1">
      <c r="A76" s="33"/>
      <c r="B76" s="32"/>
      <c r="C76" s="256" t="str">
        <f>'R1'!B111</f>
        <v>ROA%</v>
      </c>
      <c r="D76" s="587">
        <f>'R2'!C111</f>
        <v>0.42024852697439552</v>
      </c>
      <c r="E76" s="587">
        <f>'R2'!D111</f>
        <v>-3.2909972901243059</v>
      </c>
      <c r="F76" s="587">
        <f>'R2'!E111</f>
        <v>0.54402357749820462</v>
      </c>
      <c r="G76" s="587">
        <f>'R2'!F111</f>
        <v>0.52607488716496908</v>
      </c>
      <c r="H76" s="587">
        <f>'R2'!G111</f>
        <v>2.175907752843758</v>
      </c>
      <c r="I76" s="587">
        <f>'R2'!H111</f>
        <v>0.96908168748417611</v>
      </c>
      <c r="J76" s="587">
        <f>'R2'!I111</f>
        <v>0.92090479930072466</v>
      </c>
      <c r="K76" s="587">
        <f>'R2'!J111</f>
        <v>3.5772958389317435</v>
      </c>
      <c r="L76" s="587">
        <f>'R2'!K111</f>
        <v>0.21700964556989935</v>
      </c>
      <c r="M76" s="587">
        <f>'R2'!L111</f>
        <v>0.59818199149852058</v>
      </c>
      <c r="N76" s="587">
        <f>'R2'!M111</f>
        <v>0.92773842125085249</v>
      </c>
      <c r="O76" s="587">
        <f>'R2'!N111</f>
        <v>-2.7555352185918109</v>
      </c>
      <c r="P76" s="560">
        <f t="shared" ref="P76:P77" si="16">AVERAGE(D76:O76)</f>
        <v>0.40249455165009396</v>
      </c>
      <c r="Q76" s="34"/>
      <c r="R76" s="33"/>
      <c r="S76" s="33"/>
      <c r="T76" s="33"/>
      <c r="U76" s="33"/>
      <c r="V76" s="33"/>
      <c r="W76" s="33"/>
      <c r="X76" s="33"/>
      <c r="Y76" s="33"/>
      <c r="Z76" s="33"/>
    </row>
    <row r="77" spans="1:26" ht="15.75" customHeight="1">
      <c r="A77" s="33"/>
      <c r="B77" s="32"/>
      <c r="C77" s="256" t="str">
        <f>'R1'!B112</f>
        <v>Leverage %</v>
      </c>
      <c r="D77" s="311">
        <f>'R2'!C112</f>
        <v>3.9166571532418457</v>
      </c>
      <c r="E77" s="311">
        <f>'R2'!D112</f>
        <v>4.0087920245569197</v>
      </c>
      <c r="F77" s="311">
        <f>'R2'!E112</f>
        <v>4.099262649257108</v>
      </c>
      <c r="G77" s="311">
        <f>'R2'!F112</f>
        <v>4.1066215098744205</v>
      </c>
      <c r="H77" s="311">
        <f>'R2'!G112</f>
        <v>4.0769613015486481</v>
      </c>
      <c r="I77" s="311">
        <f>'R2'!H112</f>
        <v>4.0368207174572097</v>
      </c>
      <c r="J77" s="311">
        <f>'R2'!I112</f>
        <v>4.0213728674778917</v>
      </c>
      <c r="K77" s="311">
        <f>'R2'!J112</f>
        <v>3.9498662626946892</v>
      </c>
      <c r="L77" s="311">
        <f>'R2'!K112</f>
        <v>3.8937436367174287</v>
      </c>
      <c r="M77" s="311">
        <f>'R2'!L112</f>
        <v>3.8963135153260753</v>
      </c>
      <c r="N77" s="311">
        <f>'R2'!M112</f>
        <v>3.8832836975192437</v>
      </c>
      <c r="O77" s="311">
        <f>'R2'!N112</f>
        <v>3.9368474989094446</v>
      </c>
      <c r="P77" s="560">
        <f t="shared" si="16"/>
        <v>3.9855452362150783</v>
      </c>
      <c r="Q77" s="34"/>
      <c r="R77" s="33"/>
      <c r="S77" s="33"/>
      <c r="T77" s="33"/>
      <c r="U77" s="33"/>
      <c r="V77" s="33"/>
      <c r="W77" s="33"/>
      <c r="X77" s="33"/>
      <c r="Y77" s="33"/>
      <c r="Z77" s="33"/>
    </row>
    <row r="78" spans="1:26" ht="15.75" customHeight="1">
      <c r="A78" s="33"/>
      <c r="B78" s="32"/>
      <c r="C78" s="271" t="str">
        <f>'R1'!B20</f>
        <v>Gross profit margin (%)</v>
      </c>
      <c r="D78" s="312">
        <f>'R2'!C20</f>
        <v>6.8179652390492201E-2</v>
      </c>
      <c r="E78" s="312">
        <f>'R2'!D20</f>
        <v>-2.4284889434889432</v>
      </c>
      <c r="F78" s="312">
        <f>'R2'!E20</f>
        <v>7.5325941056317472E-2</v>
      </c>
      <c r="G78" s="312">
        <f>'R2'!F20</f>
        <v>7.2739168004209973E-2</v>
      </c>
      <c r="H78" s="312">
        <f>'R2'!G20</f>
        <v>0.15553061670181667</v>
      </c>
      <c r="I78" s="312">
        <f>'R2'!H20</f>
        <v>0.10449941683158437</v>
      </c>
      <c r="J78" s="312">
        <f>'R2'!I20</f>
        <v>0.1028625671324699</v>
      </c>
      <c r="K78" s="312">
        <f>'R2'!J20</f>
        <v>0.20493524569337873</v>
      </c>
      <c r="L78" s="312">
        <f>'R2'!K20</f>
        <v>5.7277172019728317E-2</v>
      </c>
      <c r="M78" s="312">
        <f>'R2'!L20</f>
        <v>9.1743090484615139E-2</v>
      </c>
      <c r="N78" s="312">
        <f>'R2'!M20</f>
        <v>0.11727829519477051</v>
      </c>
      <c r="O78" s="312">
        <f>'R2'!N20</f>
        <v>0</v>
      </c>
      <c r="P78" s="561">
        <f>AVERAGE(D78:O78)</f>
        <v>-0.11484314816496333</v>
      </c>
      <c r="Q78" s="34"/>
      <c r="R78" s="33"/>
      <c r="S78" s="33"/>
      <c r="T78" s="33"/>
      <c r="U78" s="33"/>
      <c r="V78" s="33"/>
      <c r="W78" s="33"/>
      <c r="X78" s="33"/>
      <c r="Y78" s="33"/>
      <c r="Z78" s="33"/>
    </row>
    <row r="79" spans="1:26" ht="15.75" customHeight="1">
      <c r="A79" s="33"/>
      <c r="B79" s="32"/>
      <c r="C79" s="256"/>
      <c r="D79" s="259"/>
      <c r="E79" s="259"/>
      <c r="F79" s="259"/>
      <c r="G79" s="259"/>
      <c r="H79" s="259"/>
      <c r="I79" s="259"/>
      <c r="J79" s="259"/>
      <c r="K79" s="259"/>
      <c r="L79" s="259"/>
      <c r="M79" s="259"/>
      <c r="N79" s="259"/>
      <c r="O79" s="259"/>
      <c r="P79" s="562"/>
      <c r="Q79" s="34"/>
      <c r="R79" s="33"/>
      <c r="S79" s="33"/>
      <c r="T79" s="33"/>
      <c r="U79" s="33"/>
      <c r="V79" s="33"/>
      <c r="W79" s="33"/>
      <c r="X79" s="33"/>
      <c r="Y79" s="33"/>
      <c r="Z79" s="33"/>
    </row>
    <row r="80" spans="1:26" ht="15.75" customHeight="1">
      <c r="A80" s="33"/>
      <c r="B80" s="32"/>
      <c r="C80" s="269" t="s">
        <v>160</v>
      </c>
      <c r="D80" s="259"/>
      <c r="E80" s="259"/>
      <c r="F80" s="259"/>
      <c r="G80" s="259"/>
      <c r="H80" s="259"/>
      <c r="I80" s="259"/>
      <c r="J80" s="259"/>
      <c r="K80" s="259"/>
      <c r="L80" s="259"/>
      <c r="M80" s="259"/>
      <c r="N80" s="259"/>
      <c r="O80" s="259"/>
      <c r="P80" s="562"/>
      <c r="Q80" s="34"/>
      <c r="R80" s="33"/>
      <c r="S80" s="33"/>
      <c r="T80" s="33"/>
      <c r="U80" s="33"/>
      <c r="V80" s="33"/>
      <c r="W80" s="33"/>
      <c r="X80" s="33"/>
      <c r="Y80" s="33"/>
      <c r="Z80" s="33"/>
    </row>
    <row r="81" spans="1:26" ht="15.75" customHeight="1">
      <c r="A81" s="33"/>
      <c r="B81" s="32"/>
      <c r="C81" s="256" t="str">
        <f>'R1'!B154</f>
        <v>Share price</v>
      </c>
      <c r="D81" s="311">
        <f>MAX(0,'R2'!C154)</f>
        <v>94.074854941882464</v>
      </c>
      <c r="E81" s="311">
        <f>MAX(0,'R2'!D154)</f>
        <v>56.444912965129475</v>
      </c>
      <c r="F81" s="311">
        <f>MAX(0,'R2'!E154)</f>
        <v>67.807095100005228</v>
      </c>
      <c r="G81" s="311">
        <f>MAX(0,'R2'!F154)</f>
        <v>74.970015099066131</v>
      </c>
      <c r="H81" s="311">
        <f>MAX(0,'R2'!G154)</f>
        <v>61.607927628586786</v>
      </c>
      <c r="I81" s="311">
        <f>MAX(0,'R2'!H154)</f>
        <v>124.12032813861028</v>
      </c>
      <c r="J81" s="311">
        <f>MAX(0,'R2'!I154)</f>
        <v>125.23309989770804</v>
      </c>
      <c r="K81" s="311">
        <f>MAX(0,'R2'!J154)</f>
        <v>145.56754086776419</v>
      </c>
      <c r="L81" s="311">
        <f>MAX(0,'R2'!K154)</f>
        <v>128.11097517733265</v>
      </c>
      <c r="M81" s="311">
        <f>MAX(0,'R2'!L154)</f>
        <v>118.5719347315394</v>
      </c>
      <c r="N81" s="311">
        <f>MAX(0,'R2'!M154)</f>
        <v>109.9487335487961</v>
      </c>
      <c r="O81" s="311">
        <f>MAX(0,'R2'!N154)</f>
        <v>87.203173921571207</v>
      </c>
      <c r="P81" s="563">
        <f t="shared" ref="P81:P85" si="17">AVERAGE(D81:O81)</f>
        <v>99.471716001499331</v>
      </c>
      <c r="Q81" s="34"/>
      <c r="R81" s="33"/>
      <c r="S81" s="33"/>
      <c r="T81" s="33"/>
      <c r="U81" s="33"/>
      <c r="V81" s="33"/>
      <c r="W81" s="33"/>
      <c r="X81" s="33"/>
      <c r="Y81" s="33"/>
      <c r="Z81" s="33"/>
    </row>
    <row r="82" spans="1:26" ht="15.75" customHeight="1">
      <c r="A82" s="33"/>
      <c r="B82" s="32"/>
      <c r="C82" s="256" t="str">
        <f>'R1'!B155</f>
        <v>Market capitalization</v>
      </c>
      <c r="D82" s="311">
        <f>MAX(0,'R2'!C155)</f>
        <v>2491102.1588610476</v>
      </c>
      <c r="E82" s="311">
        <f>MAX(0,'R2'!D155)</f>
        <v>1494661.2953166284</v>
      </c>
      <c r="F82" s="311">
        <f>MAX(0,'R2'!E155)</f>
        <v>1795531.8782481384</v>
      </c>
      <c r="G82" s="311">
        <f>MAX(0,'R2'!F155)</f>
        <v>1985205.9998232711</v>
      </c>
      <c r="H82" s="311">
        <f>MAX(0,'R2'!G155)</f>
        <v>1631377.923604978</v>
      </c>
      <c r="I82" s="311">
        <f>MAX(0,'R2'!H155)</f>
        <v>3286706.2891104002</v>
      </c>
      <c r="J82" s="311">
        <f>MAX(0,'R2'!I155)</f>
        <v>3316172.4852913092</v>
      </c>
      <c r="K82" s="311">
        <f>MAX(0,'R2'!J155)</f>
        <v>3854628.4821783961</v>
      </c>
      <c r="L82" s="311">
        <f>MAX(0,'R2'!K155)</f>
        <v>3392378.6226957687</v>
      </c>
      <c r="M82" s="311">
        <f>MAX(0,'R2'!L155)</f>
        <v>3139784.8316911631</v>
      </c>
      <c r="N82" s="311">
        <f>MAX(0,'R2'!M155)</f>
        <v>2911442.4643721208</v>
      </c>
      <c r="O82" s="311">
        <f>MAX(0,'R2'!N155)</f>
        <v>2309140.0454432056</v>
      </c>
      <c r="P82" s="563">
        <f t="shared" si="17"/>
        <v>2634011.0397197027</v>
      </c>
      <c r="Q82" s="34"/>
      <c r="R82" s="33"/>
      <c r="S82" s="33"/>
      <c r="T82" s="33"/>
      <c r="U82" s="33"/>
      <c r="V82" s="33"/>
      <c r="W82" s="33"/>
      <c r="X82" s="33"/>
      <c r="Y82" s="33"/>
      <c r="Z82" s="33"/>
    </row>
    <row r="83" spans="1:26" ht="15.75" customHeight="1">
      <c r="A83" s="33"/>
      <c r="B83" s="32"/>
      <c r="C83" s="256" t="str">
        <f>'R1'!B165</f>
        <v>Sales forecast error % (missing target)</v>
      </c>
      <c r="D83" s="311">
        <f>'R2'!C165</f>
        <v>100</v>
      </c>
      <c r="E83" s="311">
        <f>'R2'!D165</f>
        <v>100</v>
      </c>
      <c r="F83" s="311">
        <f>'R2'!E165</f>
        <v>3.8278908135925938</v>
      </c>
      <c r="G83" s="311">
        <f>'R2'!F165</f>
        <v>7.7489803973161422</v>
      </c>
      <c r="H83" s="311">
        <f>'R2'!G165</f>
        <v>20.079920079920079</v>
      </c>
      <c r="I83" s="311">
        <f>'R2'!H165</f>
        <v>10.297859964615496</v>
      </c>
      <c r="J83" s="311">
        <f>'R2'!I165</f>
        <v>278.78787878787881</v>
      </c>
      <c r="K83" s="311">
        <f>'R2'!J165</f>
        <v>18.141559932604707</v>
      </c>
      <c r="L83" s="311">
        <f>'R2'!K165</f>
        <v>105.06527593141766</v>
      </c>
      <c r="M83" s="311">
        <f>'R2'!L165</f>
        <v>421.70271321307848</v>
      </c>
      <c r="N83" s="311">
        <f>'R2'!M165</f>
        <v>84.607810961601572</v>
      </c>
      <c r="O83" s="311">
        <f>'R2'!N165</f>
        <v>100</v>
      </c>
      <c r="P83" s="563">
        <f t="shared" si="17"/>
        <v>104.18832417350212</v>
      </c>
      <c r="Q83" s="34"/>
      <c r="R83" s="33"/>
      <c r="S83" s="33"/>
      <c r="T83" s="33"/>
      <c r="U83" s="33"/>
      <c r="V83" s="33"/>
      <c r="W83" s="33"/>
      <c r="X83" s="33"/>
      <c r="Y83" s="33"/>
      <c r="Z83" s="33"/>
    </row>
    <row r="84" spans="1:26" ht="15.75" customHeight="1">
      <c r="A84" s="33"/>
      <c r="B84" s="32"/>
      <c r="C84" s="256" t="str">
        <f>'R1'!B166</f>
        <v>Profit forecast error % (missing target)</v>
      </c>
      <c r="D84" s="311">
        <f>'R2'!C166</f>
        <v>100</v>
      </c>
      <c r="E84" s="311">
        <f>'R2'!D166</f>
        <v>100.00000000000001</v>
      </c>
      <c r="F84" s="311">
        <f>'R2'!E166</f>
        <v>1635.7422421023207</v>
      </c>
      <c r="G84" s="311">
        <f>'R2'!F166</f>
        <v>254.34611203027427</v>
      </c>
      <c r="H84" s="311">
        <f>'R2'!G166</f>
        <v>34.326152541264861</v>
      </c>
      <c r="I84" s="311">
        <f>'R2'!H166</f>
        <v>4656.20798785855</v>
      </c>
      <c r="J84" s="311">
        <f>'R2'!I166</f>
        <v>515.80545791366876</v>
      </c>
      <c r="K84" s="311">
        <f>'R2'!J166</f>
        <v>108.7252252788829</v>
      </c>
      <c r="L84" s="311">
        <f>'R2'!K166</f>
        <v>22157.864746568972</v>
      </c>
      <c r="M84" s="311">
        <f>'R2'!L166</f>
        <v>1985.284146393675</v>
      </c>
      <c r="N84" s="311">
        <f>'R2'!M166</f>
        <v>100</v>
      </c>
      <c r="O84" s="311">
        <f>'R2'!N166</f>
        <v>605.37709241887569</v>
      </c>
      <c r="P84" s="563">
        <f t="shared" si="17"/>
        <v>2687.8065969255404</v>
      </c>
      <c r="Q84" s="34"/>
      <c r="R84" s="33"/>
      <c r="S84" s="33"/>
      <c r="T84" s="33"/>
      <c r="U84" s="33"/>
      <c r="V84" s="33"/>
      <c r="W84" s="33"/>
      <c r="X84" s="33"/>
      <c r="Y84" s="33"/>
      <c r="Z84" s="33"/>
    </row>
    <row r="85" spans="1:26" ht="15.75" customHeight="1">
      <c r="A85" s="33"/>
      <c r="B85" s="32"/>
      <c r="C85" s="256" t="str">
        <f>'R1'!B11</f>
        <v>Market share %</v>
      </c>
      <c r="D85" s="312">
        <f>'R2'!C11</f>
        <v>0.45481028231706833</v>
      </c>
      <c r="E85" s="312">
        <f>'R2'!D11</f>
        <v>0.25099670822073417</v>
      </c>
      <c r="F85" s="312">
        <f>'R2'!E11</f>
        <v>0.46808637530784702</v>
      </c>
      <c r="G85" s="312">
        <f>'R2'!F11</f>
        <v>0.4760724777591156</v>
      </c>
      <c r="H85" s="312">
        <f>'R2'!G11</f>
        <v>0.75171619193221317</v>
      </c>
      <c r="I85" s="312">
        <f>'R2'!H11</f>
        <v>0.50073143526881447</v>
      </c>
      <c r="J85" s="312">
        <f>'R2'!I11</f>
        <v>0.51544076361594615</v>
      </c>
      <c r="K85" s="312">
        <f>'R2'!J11</f>
        <v>0.71674976458054351</v>
      </c>
      <c r="L85" s="312">
        <f>'R2'!K11</f>
        <v>0.54632355046473324</v>
      </c>
      <c r="M85" s="312">
        <f>'R2'!L11</f>
        <v>0.45920217588395285</v>
      </c>
      <c r="N85" s="312">
        <f>'R2'!M11</f>
        <v>0.27491279831984106</v>
      </c>
      <c r="O85" s="312">
        <f>'R2'!N11</f>
        <v>0</v>
      </c>
      <c r="P85" s="564">
        <f t="shared" si="17"/>
        <v>0.4512535436392342</v>
      </c>
      <c r="Q85" s="34"/>
      <c r="R85" s="33"/>
      <c r="S85" s="33"/>
      <c r="T85" s="33"/>
      <c r="U85" s="33"/>
      <c r="V85" s="33"/>
      <c r="W85" s="33"/>
      <c r="X85" s="33"/>
      <c r="Y85" s="33"/>
      <c r="Z85" s="33"/>
    </row>
    <row r="86" spans="1:26" ht="15.75" customHeight="1">
      <c r="A86" s="33"/>
      <c r="B86" s="32"/>
      <c r="C86" s="269"/>
      <c r="D86" s="259"/>
      <c r="E86" s="259"/>
      <c r="F86" s="259"/>
      <c r="G86" s="259"/>
      <c r="H86" s="259"/>
      <c r="I86" s="259"/>
      <c r="J86" s="259"/>
      <c r="K86" s="259"/>
      <c r="L86" s="259"/>
      <c r="M86" s="259"/>
      <c r="N86" s="259"/>
      <c r="O86" s="259"/>
      <c r="P86" s="562"/>
      <c r="Q86" s="34"/>
      <c r="R86" s="33"/>
      <c r="S86" s="33"/>
      <c r="T86" s="33"/>
      <c r="U86" s="33"/>
      <c r="V86" s="33"/>
      <c r="W86" s="33"/>
      <c r="X86" s="33"/>
      <c r="Y86" s="33"/>
      <c r="Z86" s="33"/>
    </row>
    <row r="87" spans="1:26" ht="15.75" customHeight="1">
      <c r="A87" s="33"/>
      <c r="B87" s="32"/>
      <c r="C87" s="249"/>
      <c r="D87" s="259"/>
      <c r="E87" s="259"/>
      <c r="F87" s="259"/>
      <c r="G87" s="259"/>
      <c r="H87" s="259"/>
      <c r="I87" s="259"/>
      <c r="J87" s="259"/>
      <c r="K87" s="259"/>
      <c r="L87" s="259"/>
      <c r="M87" s="259"/>
      <c r="N87" s="259"/>
      <c r="O87" s="259"/>
      <c r="P87" s="565"/>
      <c r="Q87" s="34"/>
      <c r="R87" s="33"/>
      <c r="S87" s="33"/>
      <c r="T87" s="33"/>
      <c r="U87" s="33"/>
      <c r="V87" s="33"/>
      <c r="W87" s="33"/>
      <c r="X87" s="33"/>
      <c r="Y87" s="33"/>
      <c r="Z87" s="33"/>
    </row>
    <row r="88" spans="1:26" ht="15.75" customHeight="1">
      <c r="A88" s="33"/>
      <c r="B88" s="32"/>
      <c r="C88" s="273" t="str">
        <f>'R1'!B163</f>
        <v>GDP growth %</v>
      </c>
      <c r="D88" s="259">
        <f>'R2'!C163</f>
        <v>-3</v>
      </c>
      <c r="E88" s="259">
        <f>'R2'!D163</f>
        <v>-1</v>
      </c>
      <c r="F88" s="259">
        <f>'R2'!E163</f>
        <v>0</v>
      </c>
      <c r="G88" s="259">
        <f>'R2'!F163</f>
        <v>1</v>
      </c>
      <c r="H88" s="259">
        <f>'R2'!G163</f>
        <v>2</v>
      </c>
      <c r="I88" s="259">
        <f>'R2'!H163</f>
        <v>2</v>
      </c>
      <c r="J88" s="259">
        <f>'R2'!I163</f>
        <v>0</v>
      </c>
      <c r="K88" s="259">
        <f>'R2'!J163</f>
        <v>3</v>
      </c>
      <c r="L88" s="259">
        <f>'R2'!K163</f>
        <v>4</v>
      </c>
      <c r="M88" s="259">
        <f>'R2'!L163</f>
        <v>5</v>
      </c>
      <c r="N88" s="259">
        <f>'R2'!M163</f>
        <v>4</v>
      </c>
      <c r="O88" s="259">
        <f>'R2'!N163</f>
        <v>-5</v>
      </c>
      <c r="P88" s="563"/>
      <c r="Q88" s="34"/>
      <c r="R88" s="33"/>
      <c r="S88" s="33"/>
      <c r="T88" s="33"/>
      <c r="U88" s="33"/>
      <c r="V88" s="33"/>
      <c r="W88" s="33"/>
      <c r="X88" s="33"/>
      <c r="Y88" s="33"/>
      <c r="Z88" s="33"/>
    </row>
    <row r="89" spans="1:26" s="349" customFormat="1" ht="6.75" customHeight="1">
      <c r="A89" s="350"/>
      <c r="B89" s="354"/>
      <c r="C89" s="357"/>
      <c r="D89" s="353"/>
      <c r="E89" s="353"/>
      <c r="F89" s="353"/>
      <c r="G89" s="353"/>
      <c r="H89" s="353"/>
      <c r="I89" s="353"/>
      <c r="J89" s="353"/>
      <c r="K89" s="353"/>
      <c r="L89" s="353"/>
      <c r="M89" s="353"/>
      <c r="N89" s="353"/>
      <c r="O89" s="353"/>
      <c r="P89" s="566"/>
      <c r="Q89" s="356"/>
      <c r="R89" s="350"/>
      <c r="S89" s="350"/>
      <c r="T89" s="350"/>
      <c r="U89" s="350"/>
      <c r="V89" s="350"/>
      <c r="W89" s="350"/>
      <c r="X89" s="350"/>
      <c r="Y89" s="350"/>
      <c r="Z89" s="350"/>
    </row>
    <row r="90" spans="1:26" ht="15.75" customHeight="1">
      <c r="A90" s="33"/>
      <c r="B90" s="32"/>
      <c r="C90" s="267" t="s">
        <v>166</v>
      </c>
      <c r="D90" s="259" t="s">
        <v>451</v>
      </c>
      <c r="E90" s="259" t="s">
        <v>452</v>
      </c>
      <c r="F90" s="259" t="s">
        <v>453</v>
      </c>
      <c r="G90" s="259" t="s">
        <v>454</v>
      </c>
      <c r="H90" s="259" t="s">
        <v>455</v>
      </c>
      <c r="I90" s="259" t="s">
        <v>456</v>
      </c>
      <c r="J90" s="259" t="s">
        <v>457</v>
      </c>
      <c r="K90" s="259" t="s">
        <v>458</v>
      </c>
      <c r="L90" s="259" t="s">
        <v>459</v>
      </c>
      <c r="M90" s="259" t="s">
        <v>460</v>
      </c>
      <c r="N90" s="259" t="s">
        <v>461</v>
      </c>
      <c r="O90" s="259" t="s">
        <v>462</v>
      </c>
      <c r="P90" s="551" t="s">
        <v>412</v>
      </c>
      <c r="Q90" s="34"/>
      <c r="R90" s="33"/>
      <c r="S90" s="33"/>
      <c r="T90" s="33"/>
      <c r="U90" s="33"/>
      <c r="V90" s="33"/>
      <c r="W90" s="33"/>
      <c r="X90" s="33"/>
      <c r="Y90" s="33"/>
      <c r="Z90" s="33"/>
    </row>
    <row r="91" spans="1:26" ht="15.75" customHeight="1">
      <c r="A91" s="33"/>
      <c r="B91" s="32"/>
      <c r="C91" s="269" t="s">
        <v>167</v>
      </c>
      <c r="D91" s="259"/>
      <c r="E91" s="259"/>
      <c r="F91" s="259"/>
      <c r="G91" s="259"/>
      <c r="H91" s="259"/>
      <c r="I91" s="259"/>
      <c r="J91" s="259"/>
      <c r="K91" s="259"/>
      <c r="L91" s="259"/>
      <c r="M91" s="259"/>
      <c r="N91" s="259"/>
      <c r="O91" s="259"/>
      <c r="P91" s="551"/>
      <c r="Q91" s="34"/>
      <c r="R91" s="33"/>
      <c r="S91" s="33"/>
      <c r="T91" s="33"/>
      <c r="U91" s="33"/>
      <c r="V91" s="33"/>
      <c r="W91" s="33"/>
      <c r="X91" s="33"/>
      <c r="Y91" s="33"/>
      <c r="Z91" s="33"/>
    </row>
    <row r="92" spans="1:26" ht="15.75" customHeight="1">
      <c r="A92" s="33"/>
      <c r="B92" s="32"/>
      <c r="C92" s="256" t="s">
        <v>168</v>
      </c>
      <c r="D92" s="311">
        <f>'R2'!C31</f>
        <v>0</v>
      </c>
      <c r="E92" s="311">
        <f>'R2'!D31</f>
        <v>0</v>
      </c>
      <c r="F92" s="311">
        <f>'R2'!E31</f>
        <v>0</v>
      </c>
      <c r="G92" s="311">
        <f>'R2'!F31</f>
        <v>0</v>
      </c>
      <c r="H92" s="311">
        <f>'R2'!G31</f>
        <v>0</v>
      </c>
      <c r="I92" s="311">
        <f>'R2'!H31</f>
        <v>0</v>
      </c>
      <c r="J92" s="311">
        <f>'R2'!I31</f>
        <v>0</v>
      </c>
      <c r="K92" s="311">
        <f>'R2'!J31</f>
        <v>0</v>
      </c>
      <c r="L92" s="311">
        <f>'R2'!K31</f>
        <v>0</v>
      </c>
      <c r="M92" s="311">
        <f>'R2'!L31</f>
        <v>0</v>
      </c>
      <c r="N92" s="311">
        <f>'R2'!M31</f>
        <v>0</v>
      </c>
      <c r="O92" s="311">
        <f>'R2'!N31</f>
        <v>0</v>
      </c>
      <c r="P92" s="563">
        <f>SUM(D92:O92)</f>
        <v>0</v>
      </c>
      <c r="Q92" s="34"/>
      <c r="R92" s="33"/>
      <c r="S92" s="33"/>
      <c r="T92" s="33"/>
      <c r="U92" s="33"/>
      <c r="V92" s="33"/>
      <c r="W92" s="33"/>
      <c r="X92" s="33"/>
      <c r="Y92" s="33"/>
      <c r="Z92" s="33"/>
    </row>
    <row r="93" spans="1:26" ht="15.75" customHeight="1">
      <c r="A93" s="33"/>
      <c r="B93" s="32"/>
      <c r="C93" s="256" t="s">
        <v>169</v>
      </c>
      <c r="D93" s="311">
        <f>'R2'!C32</f>
        <v>0</v>
      </c>
      <c r="E93" s="311">
        <f>'R2'!D32</f>
        <v>0</v>
      </c>
      <c r="F93" s="311">
        <f>'R2'!E32</f>
        <v>0</v>
      </c>
      <c r="G93" s="311">
        <f>'R2'!F32</f>
        <v>0</v>
      </c>
      <c r="H93" s="311">
        <f>'R2'!G32</f>
        <v>0</v>
      </c>
      <c r="I93" s="311">
        <f>'R2'!H32</f>
        <v>0</v>
      </c>
      <c r="J93" s="311">
        <f>'R2'!I32</f>
        <v>0</v>
      </c>
      <c r="K93" s="311">
        <f>'R2'!J32</f>
        <v>0</v>
      </c>
      <c r="L93" s="311">
        <f>'R2'!K32</f>
        <v>0</v>
      </c>
      <c r="M93" s="311">
        <f>'R2'!L32</f>
        <v>0</v>
      </c>
      <c r="N93" s="311">
        <f>'R2'!M32</f>
        <v>0</v>
      </c>
      <c r="O93" s="311">
        <f>'R2'!N32</f>
        <v>0</v>
      </c>
      <c r="P93" s="563">
        <f t="shared" ref="P93:P102" si="18">SUM(D93:O93)</f>
        <v>0</v>
      </c>
      <c r="Q93" s="34"/>
      <c r="R93" s="33"/>
      <c r="S93" s="33"/>
      <c r="T93" s="33"/>
      <c r="U93" s="33"/>
      <c r="V93" s="33"/>
      <c r="W93" s="33"/>
      <c r="X93" s="33"/>
      <c r="Y93" s="33"/>
      <c r="Z93" s="33"/>
    </row>
    <row r="94" spans="1:26" ht="15.75" customHeight="1">
      <c r="A94" s="33"/>
      <c r="B94" s="32"/>
      <c r="C94" s="269" t="s">
        <v>170</v>
      </c>
      <c r="D94" s="311">
        <f>'R2'!C52</f>
        <v>9.3999999999999986</v>
      </c>
      <c r="E94" s="311">
        <f>'R2'!D52</f>
        <v>8.8359999999999985</v>
      </c>
      <c r="F94" s="311">
        <f>'R2'!E52</f>
        <v>8.3058399999999981</v>
      </c>
      <c r="G94" s="311">
        <f>'R2'!F52</f>
        <v>7.8074895999999976</v>
      </c>
      <c r="H94" s="311">
        <f>'R2'!G52</f>
        <v>7.339040223999997</v>
      </c>
      <c r="I94" s="311">
        <f>'R2'!H52</f>
        <v>6.8986978105599972</v>
      </c>
      <c r="J94" s="311">
        <f>'R2'!I52</f>
        <v>6.4847759419263973</v>
      </c>
      <c r="K94" s="311">
        <f>'R2'!J52</f>
        <v>6.0956893854108127</v>
      </c>
      <c r="L94" s="311">
        <f>'R2'!K52</f>
        <v>5.7299480222861634</v>
      </c>
      <c r="M94" s="311">
        <f>'R2'!L52</f>
        <v>5.3861511409489937</v>
      </c>
      <c r="N94" s="311">
        <f>'R2'!M52</f>
        <v>5.062982072492054</v>
      </c>
      <c r="O94" s="311">
        <f>'R2'!N52</f>
        <v>4.7592031481425305</v>
      </c>
      <c r="P94" s="563">
        <f t="shared" si="18"/>
        <v>82.105817345766923</v>
      </c>
      <c r="Q94" s="34"/>
      <c r="R94" s="33"/>
      <c r="S94" s="33"/>
      <c r="T94" s="33"/>
      <c r="U94" s="33"/>
      <c r="V94" s="33"/>
      <c r="W94" s="33"/>
      <c r="X94" s="33"/>
      <c r="Y94" s="33"/>
      <c r="Z94" s="33"/>
    </row>
    <row r="95" spans="1:26" ht="15.75" customHeight="1">
      <c r="A95" s="33"/>
      <c r="B95" s="32"/>
      <c r="C95" s="256"/>
      <c r="D95" s="259"/>
      <c r="E95" s="259"/>
      <c r="F95" s="259"/>
      <c r="G95" s="259"/>
      <c r="H95" s="259"/>
      <c r="I95" s="259"/>
      <c r="J95" s="259"/>
      <c r="K95" s="259"/>
      <c r="L95" s="259"/>
      <c r="M95" s="259"/>
      <c r="N95" s="259"/>
      <c r="O95" s="259"/>
      <c r="P95" s="563">
        <f t="shared" si="18"/>
        <v>0</v>
      </c>
      <c r="Q95" s="34"/>
      <c r="R95" s="33"/>
      <c r="S95" s="33"/>
      <c r="T95" s="33"/>
      <c r="U95" s="33"/>
      <c r="V95" s="33"/>
      <c r="W95" s="33"/>
      <c r="X95" s="33"/>
      <c r="Y95" s="33"/>
      <c r="Z95" s="33"/>
    </row>
    <row r="96" spans="1:26" ht="15.75" customHeight="1">
      <c r="A96" s="33"/>
      <c r="B96" s="32"/>
      <c r="C96" s="269" t="s">
        <v>171</v>
      </c>
      <c r="D96" s="259"/>
      <c r="E96" s="259"/>
      <c r="F96" s="259"/>
      <c r="G96" s="259"/>
      <c r="H96" s="259"/>
      <c r="I96" s="259"/>
      <c r="J96" s="259"/>
      <c r="K96" s="259"/>
      <c r="L96" s="259"/>
      <c r="M96" s="259"/>
      <c r="N96" s="259"/>
      <c r="O96" s="259"/>
      <c r="P96" s="563">
        <f t="shared" si="18"/>
        <v>0</v>
      </c>
      <c r="Q96" s="34"/>
      <c r="R96" s="33"/>
      <c r="S96" s="33"/>
      <c r="T96" s="33"/>
      <c r="U96" s="33"/>
      <c r="V96" s="33"/>
      <c r="W96" s="33"/>
      <c r="X96" s="33"/>
      <c r="Y96" s="33"/>
      <c r="Z96" s="33"/>
    </row>
    <row r="97" spans="1:26" ht="15.75" customHeight="1">
      <c r="A97" s="33"/>
      <c r="B97" s="32"/>
      <c r="C97" s="272" t="str">
        <f>'R1'!B51</f>
        <v>Hiring and dismissal cost</v>
      </c>
      <c r="D97" s="259">
        <f>'R2'!C51</f>
        <v>0</v>
      </c>
      <c r="E97" s="259">
        <f>'R2'!D51</f>
        <v>0</v>
      </c>
      <c r="F97" s="259">
        <f>'R2'!E51</f>
        <v>0</v>
      </c>
      <c r="G97" s="259">
        <f>'R2'!F51</f>
        <v>0</v>
      </c>
      <c r="H97" s="259">
        <f>'R2'!G51</f>
        <v>0</v>
      </c>
      <c r="I97" s="259">
        <f>'R2'!H51</f>
        <v>0</v>
      </c>
      <c r="J97" s="259">
        <f>'R2'!I51</f>
        <v>0</v>
      </c>
      <c r="K97" s="259">
        <f>'R2'!J51</f>
        <v>0</v>
      </c>
      <c r="L97" s="259">
        <f>'R2'!K51</f>
        <v>0</v>
      </c>
      <c r="M97" s="259">
        <f>'R2'!L51</f>
        <v>0</v>
      </c>
      <c r="N97" s="259">
        <f>'R2'!M51</f>
        <v>0</v>
      </c>
      <c r="O97" s="259">
        <f>'R2'!N51</f>
        <v>0</v>
      </c>
      <c r="P97" s="563">
        <f t="shared" si="18"/>
        <v>0</v>
      </c>
      <c r="Q97" s="34"/>
      <c r="R97" s="33"/>
      <c r="S97" s="33"/>
      <c r="T97" s="33"/>
      <c r="U97" s="33"/>
      <c r="V97" s="33"/>
      <c r="W97" s="33"/>
      <c r="X97" s="33"/>
      <c r="Y97" s="33"/>
      <c r="Z97" s="33"/>
    </row>
    <row r="98" spans="1:26" ht="15.75" customHeight="1">
      <c r="A98" s="33"/>
      <c r="B98" s="32"/>
      <c r="C98" s="272" t="str">
        <f>'R1'!B53</f>
        <v>Worker wages</v>
      </c>
      <c r="D98" s="259">
        <f>'R2'!C53</f>
        <v>18799.999999999996</v>
      </c>
      <c r="E98" s="259">
        <f>'R2'!D53</f>
        <v>17671.999999999996</v>
      </c>
      <c r="F98" s="259">
        <f>'R2'!E53</f>
        <v>16611.679999999997</v>
      </c>
      <c r="G98" s="259">
        <f>'R2'!F53</f>
        <v>15614.979199999994</v>
      </c>
      <c r="H98" s="259">
        <f>'R2'!G53</f>
        <v>14678.080447999993</v>
      </c>
      <c r="I98" s="259">
        <f>'R2'!H53</f>
        <v>13797.395621119995</v>
      </c>
      <c r="J98" s="259">
        <f>'R2'!I53</f>
        <v>12969.551883852795</v>
      </c>
      <c r="K98" s="259">
        <f>'R2'!J53</f>
        <v>12191.378770821626</v>
      </c>
      <c r="L98" s="259">
        <f>'R2'!K53</f>
        <v>11459.896044572326</v>
      </c>
      <c r="M98" s="259">
        <f>'R2'!L53</f>
        <v>10772.302281897988</v>
      </c>
      <c r="N98" s="259">
        <f>'R2'!M53</f>
        <v>10125.964144984107</v>
      </c>
      <c r="O98" s="259">
        <f>'R2'!N53</f>
        <v>9518.4062962850603</v>
      </c>
      <c r="P98" s="563">
        <f t="shared" si="18"/>
        <v>164211.63469153389</v>
      </c>
      <c r="Q98" s="34"/>
      <c r="R98" s="33"/>
      <c r="S98" s="33"/>
      <c r="T98" s="33"/>
      <c r="U98" s="33"/>
      <c r="V98" s="33"/>
      <c r="W98" s="33"/>
      <c r="X98" s="33"/>
      <c r="Y98" s="33"/>
      <c r="Z98" s="33"/>
    </row>
    <row r="99" spans="1:26" ht="15.75" customHeight="1">
      <c r="A99" s="33"/>
      <c r="B99" s="32"/>
      <c r="C99" s="272" t="str">
        <f>'R1'!B54</f>
        <v>Sales and administrative wages</v>
      </c>
      <c r="D99" s="259">
        <f>'R2'!C54</f>
        <v>3759.9999999999995</v>
      </c>
      <c r="E99" s="259">
        <f>'R2'!D54</f>
        <v>3534.3999999999996</v>
      </c>
      <c r="F99" s="259">
        <f>'R2'!E54</f>
        <v>3322.3359999999993</v>
      </c>
      <c r="G99" s="259">
        <f>'R2'!F54</f>
        <v>3122.9958399999991</v>
      </c>
      <c r="H99" s="259">
        <f>'R2'!G54</f>
        <v>2935.6160895999988</v>
      </c>
      <c r="I99" s="259">
        <f>'R2'!H54</f>
        <v>2759.479124223999</v>
      </c>
      <c r="J99" s="259">
        <f>'R2'!I54</f>
        <v>2593.9103767705592</v>
      </c>
      <c r="K99" s="259">
        <f>'R2'!J54</f>
        <v>2438.2757541643255</v>
      </c>
      <c r="L99" s="259">
        <f>'R2'!K54</f>
        <v>2291.9792089144653</v>
      </c>
      <c r="M99" s="259">
        <f>'R2'!L54</f>
        <v>2154.4604563795979</v>
      </c>
      <c r="N99" s="259">
        <f>'R2'!M54</f>
        <v>2025.1928289968216</v>
      </c>
      <c r="O99" s="259">
        <f>'R2'!N54</f>
        <v>1903.6812592570122</v>
      </c>
      <c r="P99" s="563">
        <f t="shared" si="18"/>
        <v>32842.326938306775</v>
      </c>
      <c r="Q99" s="34"/>
      <c r="R99" s="33"/>
      <c r="S99" s="33"/>
      <c r="T99" s="33"/>
      <c r="U99" s="33"/>
      <c r="V99" s="33"/>
      <c r="W99" s="33"/>
      <c r="X99" s="33"/>
      <c r="Y99" s="33"/>
      <c r="Z99" s="33"/>
    </row>
    <row r="100" spans="1:26" ht="15.75" customHeight="1">
      <c r="A100" s="33"/>
      <c r="B100" s="32"/>
      <c r="C100" s="256"/>
      <c r="D100" s="259"/>
      <c r="E100" s="259"/>
      <c r="F100" s="259"/>
      <c r="G100" s="259"/>
      <c r="H100" s="259"/>
      <c r="I100" s="259"/>
      <c r="J100" s="259"/>
      <c r="K100" s="259"/>
      <c r="L100" s="259"/>
      <c r="M100" s="259"/>
      <c r="N100" s="259"/>
      <c r="O100" s="259"/>
      <c r="P100" s="563">
        <f t="shared" si="18"/>
        <v>0</v>
      </c>
      <c r="Q100" s="34"/>
      <c r="R100" s="33"/>
      <c r="S100" s="33"/>
      <c r="T100" s="33"/>
      <c r="U100" s="33"/>
      <c r="V100" s="33"/>
      <c r="W100" s="33"/>
      <c r="X100" s="33"/>
      <c r="Y100" s="33"/>
      <c r="Z100" s="33"/>
    </row>
    <row r="101" spans="1:26" ht="15.75" customHeight="1">
      <c r="A101" s="33"/>
      <c r="B101" s="32"/>
      <c r="C101" s="269" t="s">
        <v>175</v>
      </c>
      <c r="D101" s="259"/>
      <c r="E101" s="259"/>
      <c r="F101" s="259"/>
      <c r="G101" s="259"/>
      <c r="H101" s="259"/>
      <c r="I101" s="259"/>
      <c r="J101" s="259"/>
      <c r="K101" s="259"/>
      <c r="L101" s="259"/>
      <c r="M101" s="259"/>
      <c r="N101" s="259"/>
      <c r="O101" s="259"/>
      <c r="P101" s="563">
        <f t="shared" si="18"/>
        <v>0</v>
      </c>
      <c r="Q101" s="34"/>
      <c r="R101" s="33"/>
      <c r="S101" s="33"/>
      <c r="T101" s="33"/>
      <c r="U101" s="33"/>
      <c r="V101" s="33"/>
      <c r="W101" s="33"/>
      <c r="X101" s="33"/>
      <c r="Y101" s="33"/>
      <c r="Z101" s="33"/>
    </row>
    <row r="102" spans="1:26" ht="15.75" customHeight="1">
      <c r="A102" s="33"/>
      <c r="B102" s="32"/>
      <c r="C102" s="256" t="str">
        <f>'R1'!B36</f>
        <v>Training expense $</v>
      </c>
      <c r="D102" s="259">
        <f>'R2'!C36</f>
        <v>0</v>
      </c>
      <c r="E102" s="259">
        <f>'R2'!D36</f>
        <v>0</v>
      </c>
      <c r="F102" s="259">
        <f>'R2'!E36</f>
        <v>0</v>
      </c>
      <c r="G102" s="259">
        <f>'R2'!F36</f>
        <v>0</v>
      </c>
      <c r="H102" s="259">
        <f>'R2'!G36</f>
        <v>0</v>
      </c>
      <c r="I102" s="259">
        <f>'R2'!H36</f>
        <v>0</v>
      </c>
      <c r="J102" s="259">
        <f>'R2'!I36</f>
        <v>0</v>
      </c>
      <c r="K102" s="259">
        <f>'R2'!J36</f>
        <v>0</v>
      </c>
      <c r="L102" s="259">
        <f>'R2'!K36</f>
        <v>0</v>
      </c>
      <c r="M102" s="259">
        <f>'R2'!L36</f>
        <v>0</v>
      </c>
      <c r="N102" s="259">
        <f>'R2'!M36</f>
        <v>0</v>
      </c>
      <c r="O102" s="259">
        <f>'R2'!N36</f>
        <v>0</v>
      </c>
      <c r="P102" s="563">
        <f t="shared" si="18"/>
        <v>0</v>
      </c>
      <c r="Q102" s="34"/>
      <c r="R102" s="33"/>
      <c r="S102" s="33"/>
      <c r="T102" s="33"/>
      <c r="U102" s="33"/>
      <c r="V102" s="33"/>
      <c r="W102" s="33"/>
      <c r="X102" s="33"/>
      <c r="Y102" s="33"/>
      <c r="Z102" s="33"/>
    </row>
    <row r="103" spans="1:26" ht="15.75" customHeight="1">
      <c r="A103" s="33"/>
      <c r="B103" s="32"/>
      <c r="C103" s="256" t="str">
        <f>'R1'!B158</f>
        <v>Max. productivity in hourly production per worker</v>
      </c>
      <c r="D103" s="259">
        <f>'R2'!C158</f>
        <v>9.9</v>
      </c>
      <c r="E103" s="259">
        <f>'R2'!D158</f>
        <v>9.8010000000000002</v>
      </c>
      <c r="F103" s="259">
        <f>'R2'!E158</f>
        <v>9.7029899999999998</v>
      </c>
      <c r="G103" s="259">
        <f>'R2'!F158</f>
        <v>9.605960099999999</v>
      </c>
      <c r="H103" s="259">
        <f>'R2'!G158</f>
        <v>9.5099004989999987</v>
      </c>
      <c r="I103" s="259">
        <f>'R2'!H158</f>
        <v>9.414801494009998</v>
      </c>
      <c r="J103" s="259">
        <f>'R2'!I158</f>
        <v>9.3206534790698985</v>
      </c>
      <c r="K103" s="259">
        <f>'R2'!J158</f>
        <v>9.2274469442791993</v>
      </c>
      <c r="L103" s="259">
        <f>'R2'!K158</f>
        <v>9.1351724748364074</v>
      </c>
      <c r="M103" s="259">
        <f>'R2'!L158</f>
        <v>9.0438207500880434</v>
      </c>
      <c r="N103" s="259">
        <f>'R2'!M158</f>
        <v>8.9533825425871623</v>
      </c>
      <c r="O103" s="259">
        <f>'R2'!N158</f>
        <v>8.8638487171612912</v>
      </c>
      <c r="P103" s="563">
        <f t="shared" ref="P103:P104" si="19">AVERAGE(D103:O103)</f>
        <v>9.3732480834193321</v>
      </c>
      <c r="Q103" s="34"/>
      <c r="R103" s="33"/>
      <c r="S103" s="33"/>
      <c r="T103" s="33"/>
      <c r="U103" s="33"/>
      <c r="V103" s="33"/>
      <c r="W103" s="33"/>
      <c r="X103" s="33"/>
      <c r="Y103" s="33"/>
      <c r="Z103" s="33"/>
    </row>
    <row r="104" spans="1:26" ht="15.75" customHeight="1">
      <c r="A104" s="33"/>
      <c r="B104" s="32"/>
      <c r="C104" s="269" t="str">
        <f>'R1'!B161</f>
        <v>Capacity utilization %</v>
      </c>
      <c r="D104" s="315">
        <f>MAX(0,MIN(100,'R2'!C161))</f>
        <v>25.774461944674716</v>
      </c>
      <c r="E104" s="315">
        <f>MAX(0,MIN(100,'R2'!D161))</f>
        <v>2.441392347698506</v>
      </c>
      <c r="F104" s="315">
        <f>MAX(0,MIN(100,'R2'!E161))</f>
        <v>30.373645800888347</v>
      </c>
      <c r="G104" s="315">
        <f>MAX(0,MIN(100,'R2'!F161))</f>
        <v>32.905449155352656</v>
      </c>
      <c r="H104" s="315">
        <f>MAX(0,MIN(100,'R2'!G161))</f>
        <v>50.291185758935846</v>
      </c>
      <c r="I104" s="315">
        <f>MAX(0,MIN(100,'R2'!H161))</f>
        <v>41.251594430822735</v>
      </c>
      <c r="J104" s="315">
        <f>MAX(0,MIN(100,'R2'!I161))</f>
        <v>43.394361188468828</v>
      </c>
      <c r="K104" s="315">
        <f>MAX(0,MIN(100,'R2'!J161))</f>
        <v>77.425456345220653</v>
      </c>
      <c r="L104" s="315">
        <f>MAX(0,MIN(100,'R2'!K161))</f>
        <v>36.393811909960036</v>
      </c>
      <c r="M104" s="315">
        <f>MAX(0,MIN(100,'R2'!L161))</f>
        <v>44.562770399335371</v>
      </c>
      <c r="N104" s="315">
        <f>MAX(0,MIN(100,'R2'!M161))</f>
        <v>52.376858843272565</v>
      </c>
      <c r="O104" s="315">
        <f>MAX(0,MIN(100,'R2'!N161))</f>
        <v>0</v>
      </c>
      <c r="P104" s="563">
        <f t="shared" si="19"/>
        <v>36.43258234371919</v>
      </c>
      <c r="Q104" s="34"/>
      <c r="R104" s="33"/>
      <c r="S104" s="33"/>
      <c r="T104" s="33"/>
      <c r="U104" s="33"/>
      <c r="V104" s="33"/>
      <c r="W104" s="33"/>
      <c r="X104" s="33"/>
      <c r="Y104" s="33"/>
      <c r="Z104" s="33"/>
    </row>
    <row r="105" spans="1:26" ht="15.75" customHeight="1">
      <c r="A105" s="33"/>
      <c r="B105" s="32"/>
      <c r="C105" s="249"/>
      <c r="D105" s="259"/>
      <c r="E105" s="259"/>
      <c r="F105" s="259"/>
      <c r="G105" s="259"/>
      <c r="H105" s="259"/>
      <c r="I105" s="259"/>
      <c r="J105" s="259"/>
      <c r="K105" s="259"/>
      <c r="L105" s="259"/>
      <c r="M105" s="259"/>
      <c r="N105" s="259"/>
      <c r="O105" s="259"/>
      <c r="P105" s="565"/>
      <c r="Q105" s="34"/>
      <c r="R105" s="33"/>
      <c r="S105" s="33"/>
      <c r="T105" s="33"/>
      <c r="U105" s="33"/>
      <c r="V105" s="33"/>
      <c r="W105" s="33"/>
      <c r="X105" s="33"/>
      <c r="Y105" s="33"/>
      <c r="Z105" s="33"/>
    </row>
    <row r="106" spans="1:26" ht="15.75" customHeight="1">
      <c r="A106" s="33"/>
      <c r="B106" s="32"/>
      <c r="C106" s="425" t="s">
        <v>176</v>
      </c>
      <c r="D106" s="311">
        <f>'R2'!C97</f>
        <v>2896.8400000000024</v>
      </c>
      <c r="E106" s="311">
        <f>'R2'!D97</f>
        <v>0</v>
      </c>
      <c r="F106" s="311">
        <f>'R2'!E97</f>
        <v>3648.5399999999995</v>
      </c>
      <c r="G106" s="311">
        <f>'R2'!F97</f>
        <v>3548.1551999999997</v>
      </c>
      <c r="H106" s="311">
        <f>'R2'!G97</f>
        <v>14880.199887999997</v>
      </c>
      <c r="I106" s="311">
        <f>'R2'!H97</f>
        <v>6733.6310947200054</v>
      </c>
      <c r="J106" s="311">
        <f>'R2'!I97</f>
        <v>6461.1720290368075</v>
      </c>
      <c r="K106" s="311">
        <f>'R2'!J97</f>
        <v>25679.21530729458</v>
      </c>
      <c r="L106" s="311">
        <f>'R2'!K97</f>
        <v>1587.6859888569231</v>
      </c>
      <c r="M106" s="311">
        <f>'R2'!L97</f>
        <v>4395.1444295255005</v>
      </c>
      <c r="N106" s="311">
        <f>'R2'!M97</f>
        <v>6870.0289637539718</v>
      </c>
      <c r="O106" s="311">
        <f>'R2'!N97</f>
        <v>0</v>
      </c>
      <c r="P106" s="563">
        <f t="shared" ref="P106" si="20">AVERAGE(D106:O106)</f>
        <v>6391.7177417656494</v>
      </c>
      <c r="Q106" s="34"/>
      <c r="R106" s="33"/>
      <c r="S106" s="33"/>
      <c r="T106" s="33"/>
      <c r="U106" s="33"/>
      <c r="V106" s="33"/>
      <c r="W106" s="33"/>
      <c r="X106" s="33"/>
      <c r="Y106" s="33"/>
      <c r="Z106" s="33"/>
    </row>
    <row r="107" spans="1:26" ht="18.75" customHeight="1">
      <c r="A107" s="33"/>
      <c r="B107" s="32"/>
      <c r="C107" s="267"/>
      <c r="D107" s="311"/>
      <c r="E107" s="311"/>
      <c r="F107" s="311"/>
      <c r="G107" s="311"/>
      <c r="H107" s="311"/>
      <c r="I107" s="311"/>
      <c r="J107" s="311"/>
      <c r="K107" s="311"/>
      <c r="L107" s="311"/>
      <c r="M107" s="311"/>
      <c r="N107" s="311"/>
      <c r="O107" s="311"/>
      <c r="P107" s="565"/>
      <c r="Q107" s="34"/>
      <c r="R107" s="33"/>
      <c r="S107" s="33"/>
      <c r="T107" s="33"/>
      <c r="U107" s="33"/>
      <c r="V107" s="33"/>
      <c r="W107" s="33"/>
      <c r="X107" s="33"/>
      <c r="Y107" s="33"/>
      <c r="Z107" s="33"/>
    </row>
    <row r="108" spans="1:26" ht="20.25" customHeight="1">
      <c r="A108" s="33"/>
      <c r="B108" s="32"/>
      <c r="C108" s="267" t="s">
        <v>177</v>
      </c>
      <c r="D108" s="311">
        <f>Demand!F$2</f>
        <v>2009</v>
      </c>
      <c r="E108" s="311">
        <f>Demand!G$2</f>
        <v>2010</v>
      </c>
      <c r="F108" s="311">
        <f>Demand!H$2</f>
        <v>2011</v>
      </c>
      <c r="G108" s="311">
        <f>Demand!I$2</f>
        <v>2012</v>
      </c>
      <c r="H108" s="311">
        <f>Demand!J$2</f>
        <v>2013</v>
      </c>
      <c r="I108" s="311">
        <f>Demand!K$2</f>
        <v>2014</v>
      </c>
      <c r="J108" s="311">
        <f>Demand!L$2</f>
        <v>2015</v>
      </c>
      <c r="K108" s="311">
        <f>Demand!M$2</f>
        <v>2016</v>
      </c>
      <c r="L108" s="311">
        <f>Demand!N$2</f>
        <v>2017</v>
      </c>
      <c r="M108" s="311">
        <f>Demand!O$2</f>
        <v>2018</v>
      </c>
      <c r="N108" s="311">
        <f>Demand!P$2</f>
        <v>2019</v>
      </c>
      <c r="O108" s="311">
        <f>Demand!Q$2</f>
        <v>2020</v>
      </c>
      <c r="P108" s="551"/>
      <c r="Q108" s="34"/>
      <c r="R108" s="33"/>
      <c r="S108" s="33"/>
      <c r="T108" s="33"/>
      <c r="U108" s="33"/>
      <c r="V108" s="33"/>
      <c r="W108" s="33"/>
      <c r="X108" s="33"/>
      <c r="Y108" s="33"/>
      <c r="Z108" s="33"/>
    </row>
    <row r="109" spans="1:26" ht="15.75" customHeight="1">
      <c r="A109" s="33"/>
      <c r="B109" s="32"/>
      <c r="C109" s="269" t="s">
        <v>178</v>
      </c>
      <c r="D109" s="311"/>
      <c r="E109" s="311"/>
      <c r="F109" s="311"/>
      <c r="G109" s="311"/>
      <c r="H109" s="311"/>
      <c r="I109" s="311"/>
      <c r="J109" s="311"/>
      <c r="K109" s="311"/>
      <c r="L109" s="311"/>
      <c r="M109" s="311"/>
      <c r="N109" s="311"/>
      <c r="O109" s="311"/>
      <c r="P109" s="562"/>
      <c r="Q109" s="34"/>
      <c r="R109" s="33"/>
      <c r="S109" s="33"/>
      <c r="T109" s="33"/>
      <c r="U109" s="33"/>
      <c r="V109" s="33"/>
      <c r="W109" s="33"/>
      <c r="X109" s="33"/>
      <c r="Y109" s="33"/>
      <c r="Z109" s="33"/>
    </row>
    <row r="110" spans="1:26" ht="15.75" customHeight="1">
      <c r="A110" s="33"/>
      <c r="B110" s="32"/>
      <c r="C110" s="256" t="str">
        <f>'R1'!B106</f>
        <v>Carbon footprint metric tons of CO2</v>
      </c>
      <c r="D110" s="311">
        <f>'R2'!C106</f>
        <v>43.58</v>
      </c>
      <c r="E110" s="311">
        <f>'R2'!D106</f>
        <v>12.96</v>
      </c>
      <c r="F110" s="311">
        <f>'R2'!E106</f>
        <v>44.27</v>
      </c>
      <c r="G110" s="311">
        <f>'R2'!F106</f>
        <v>44.550000000000004</v>
      </c>
      <c r="H110" s="311">
        <f>'R2'!G106</f>
        <v>59.14</v>
      </c>
      <c r="I110" s="311">
        <f>'R2'!H106</f>
        <v>47.51</v>
      </c>
      <c r="J110" s="311">
        <f>'R2'!I106</f>
        <v>46.72</v>
      </c>
      <c r="K110" s="311">
        <f>'R2'!J106</f>
        <v>70.97</v>
      </c>
      <c r="L110" s="311">
        <f>'R2'!K106</f>
        <v>36.67</v>
      </c>
      <c r="M110" s="311">
        <f>'R2'!L106</f>
        <v>40.39</v>
      </c>
      <c r="N110" s="311">
        <f>'R2'!M106</f>
        <v>43.24</v>
      </c>
      <c r="O110" s="311">
        <f>'R2'!N106</f>
        <v>10</v>
      </c>
      <c r="P110" s="563">
        <f>SUM(D110:O110)</f>
        <v>500.00000000000006</v>
      </c>
      <c r="Q110" s="34"/>
      <c r="R110" s="33"/>
      <c r="S110" s="33"/>
      <c r="T110" s="33"/>
      <c r="U110" s="33"/>
      <c r="V110" s="33"/>
      <c r="W110" s="33"/>
      <c r="X110" s="33"/>
      <c r="Y110" s="33"/>
      <c r="Z110" s="33"/>
    </row>
    <row r="111" spans="1:26" ht="15.75" customHeight="1">
      <c r="A111" s="33"/>
      <c r="B111" s="32"/>
      <c r="C111" s="256" t="str">
        <f>'R1'!B108</f>
        <v>Average physical inventory</v>
      </c>
      <c r="D111" s="311">
        <f>'R2'!C108</f>
        <v>5000</v>
      </c>
      <c r="E111" s="311">
        <f>'R2'!D108</f>
        <v>3321</v>
      </c>
      <c r="F111" s="311">
        <f>'R2'!E108</f>
        <v>3494</v>
      </c>
      <c r="G111" s="311">
        <f>'R2'!F108</f>
        <v>5632.5</v>
      </c>
      <c r="H111" s="311">
        <f>'R2'!G108</f>
        <v>6191.5</v>
      </c>
      <c r="I111" s="311">
        <f>'R2'!H108</f>
        <v>6007</v>
      </c>
      <c r="J111" s="311">
        <f>'R2'!I108</f>
        <v>5674.5</v>
      </c>
      <c r="K111" s="311">
        <f>'R2'!J108</f>
        <v>5963</v>
      </c>
      <c r="L111" s="311">
        <f>'R2'!K108</f>
        <v>4578.5</v>
      </c>
      <c r="M111" s="311">
        <f>'R2'!L108</f>
        <v>3196.5</v>
      </c>
      <c r="N111" s="311">
        <f>'R2'!M108</f>
        <v>3343.5</v>
      </c>
      <c r="O111" s="311">
        <f>'R2'!N108</f>
        <v>1662</v>
      </c>
      <c r="P111" s="563">
        <f t="shared" ref="P111:P112" si="21">AVERAGE(D111:O111)</f>
        <v>4505.333333333333</v>
      </c>
      <c r="Q111" s="34"/>
      <c r="R111" s="33"/>
      <c r="S111" s="33"/>
      <c r="T111" s="33"/>
      <c r="U111" s="33"/>
      <c r="V111" s="33"/>
      <c r="W111" s="33"/>
      <c r="X111" s="33"/>
      <c r="Y111" s="33"/>
      <c r="Z111" s="33"/>
    </row>
    <row r="112" spans="1:26" ht="15.75" customHeight="1">
      <c r="A112" s="33"/>
      <c r="B112" s="32"/>
      <c r="C112" s="269" t="str">
        <f>'R1'!B153</f>
        <v>Environmental index</v>
      </c>
      <c r="D112" s="259">
        <f>'R2'!C153</f>
        <v>100.22946305644791</v>
      </c>
      <c r="E112" s="259">
        <f>'R2'!D153</f>
        <v>100.77160493827161</v>
      </c>
      <c r="F112" s="259">
        <f>'R2'!E153</f>
        <v>100.22588660492433</v>
      </c>
      <c r="G112" s="259">
        <f>'R2'!F153</f>
        <v>100.22446689113356</v>
      </c>
      <c r="H112" s="259">
        <f>'R2'!G153</f>
        <v>100.16909029421711</v>
      </c>
      <c r="I112" s="259">
        <f>'R2'!H153</f>
        <v>100.21048200378867</v>
      </c>
      <c r="J112" s="259">
        <f>'R2'!I153</f>
        <v>100.21404109589041</v>
      </c>
      <c r="K112" s="259">
        <f>'R2'!J153</f>
        <v>100.14090460758067</v>
      </c>
      <c r="L112" s="259">
        <f>'R2'!K153</f>
        <v>100.27270248159259</v>
      </c>
      <c r="M112" s="259">
        <f>'R2'!L153</f>
        <v>100.24758603614757</v>
      </c>
      <c r="N112" s="259">
        <f>'R2'!M153</f>
        <v>100.23126734505088</v>
      </c>
      <c r="O112" s="259">
        <f>'R2'!N153</f>
        <v>101</v>
      </c>
      <c r="P112" s="563">
        <f t="shared" si="21"/>
        <v>100.32812461292043</v>
      </c>
      <c r="Q112" s="34"/>
      <c r="R112" s="33"/>
      <c r="S112" s="33"/>
      <c r="T112" s="33"/>
      <c r="U112" s="33"/>
      <c r="V112" s="33"/>
      <c r="W112" s="33"/>
      <c r="X112" s="33"/>
      <c r="Y112" s="33"/>
      <c r="Z112" s="33"/>
    </row>
    <row r="113" spans="1:26" ht="15.75" customHeight="1">
      <c r="A113" s="33"/>
      <c r="B113" s="32"/>
      <c r="C113" s="267"/>
      <c r="D113" s="259"/>
      <c r="E113" s="259"/>
      <c r="F113" s="259"/>
      <c r="G113" s="259"/>
      <c r="H113" s="259"/>
      <c r="I113" s="259"/>
      <c r="J113" s="259"/>
      <c r="K113" s="259"/>
      <c r="L113" s="259"/>
      <c r="M113" s="259"/>
      <c r="N113" s="259"/>
      <c r="O113" s="259"/>
      <c r="P113" s="565"/>
      <c r="Q113" s="34"/>
      <c r="R113" s="33"/>
      <c r="S113" s="33"/>
      <c r="T113" s="33"/>
      <c r="U113" s="33"/>
      <c r="V113" s="33"/>
      <c r="W113" s="33"/>
      <c r="X113" s="33"/>
      <c r="Y113" s="33"/>
      <c r="Z113" s="33"/>
    </row>
    <row r="114" spans="1:26" ht="15.75" customHeight="1">
      <c r="A114" s="33"/>
      <c r="B114" s="32"/>
      <c r="C114" s="422" t="s">
        <v>182</v>
      </c>
      <c r="D114" s="259" t="s">
        <v>451</v>
      </c>
      <c r="E114" s="259" t="s">
        <v>452</v>
      </c>
      <c r="F114" s="259" t="s">
        <v>453</v>
      </c>
      <c r="G114" s="259" t="s">
        <v>454</v>
      </c>
      <c r="H114" s="259" t="s">
        <v>455</v>
      </c>
      <c r="I114" s="259" t="s">
        <v>456</v>
      </c>
      <c r="J114" s="259" t="s">
        <v>457</v>
      </c>
      <c r="K114" s="259" t="s">
        <v>458</v>
      </c>
      <c r="L114" s="259" t="s">
        <v>459</v>
      </c>
      <c r="M114" s="259" t="s">
        <v>460</v>
      </c>
      <c r="N114" s="259" t="s">
        <v>461</v>
      </c>
      <c r="O114" s="259" t="s">
        <v>462</v>
      </c>
      <c r="P114" s="551"/>
      <c r="Q114" s="34"/>
      <c r="R114" s="33"/>
      <c r="S114" s="33"/>
      <c r="T114" s="33"/>
      <c r="U114" s="33"/>
      <c r="V114" s="33"/>
      <c r="W114" s="33"/>
      <c r="X114" s="33"/>
      <c r="Y114" s="33"/>
      <c r="Z114" s="33"/>
    </row>
    <row r="115" spans="1:26" ht="15.75" customHeight="1">
      <c r="A115" s="33"/>
      <c r="B115" s="32"/>
      <c r="C115" s="426" t="str">
        <f>'W1'!B59</f>
        <v>Backordering costs and shortage penalties</v>
      </c>
      <c r="D115" s="311">
        <f>'R2'!C59</f>
        <v>0</v>
      </c>
      <c r="E115" s="311">
        <f>'R2'!D59</f>
        <v>0</v>
      </c>
      <c r="F115" s="311">
        <f>'R2'!E59</f>
        <v>0</v>
      </c>
      <c r="G115" s="311">
        <f>'R2'!F59</f>
        <v>0</v>
      </c>
      <c r="H115" s="311">
        <f>'R2'!G59</f>
        <v>0</v>
      </c>
      <c r="I115" s="311">
        <f>'R2'!H59</f>
        <v>0</v>
      </c>
      <c r="J115" s="311">
        <f>'R2'!I59</f>
        <v>0</v>
      </c>
      <c r="K115" s="311">
        <f>'R2'!J59</f>
        <v>0</v>
      </c>
      <c r="L115" s="311">
        <f>'R2'!K59</f>
        <v>0</v>
      </c>
      <c r="M115" s="311">
        <f>'R2'!L59</f>
        <v>0</v>
      </c>
      <c r="N115" s="311">
        <f>'R2'!M59</f>
        <v>0</v>
      </c>
      <c r="O115" s="311">
        <f>'R2'!N59</f>
        <v>0</v>
      </c>
      <c r="P115" s="563">
        <f t="shared" ref="P115:P117" si="22">SUM(D115:O115)</f>
        <v>0</v>
      </c>
      <c r="Q115" s="34"/>
      <c r="R115" s="33"/>
      <c r="S115" s="33"/>
      <c r="T115" s="33"/>
      <c r="U115" s="33"/>
      <c r="V115" s="33"/>
      <c r="W115" s="33"/>
      <c r="X115" s="33"/>
      <c r="Y115" s="33"/>
      <c r="Z115" s="33"/>
    </row>
    <row r="116" spans="1:26" ht="15.75" customHeight="1">
      <c r="A116" s="33"/>
      <c r="B116" s="32"/>
      <c r="C116" s="256" t="s">
        <v>184</v>
      </c>
      <c r="D116" s="311">
        <f>'R2'!C60</f>
        <v>27000</v>
      </c>
      <c r="E116" s="311">
        <f>'R2'!D60</f>
        <v>10210</v>
      </c>
      <c r="F116" s="311">
        <f>'R2'!E60</f>
        <v>28730</v>
      </c>
      <c r="G116" s="311">
        <f>'R2'!F60</f>
        <v>31595</v>
      </c>
      <c r="H116" s="311">
        <f>'R2'!G60</f>
        <v>34320</v>
      </c>
      <c r="I116" s="311">
        <f>'R2'!H60</f>
        <v>29750</v>
      </c>
      <c r="J116" s="311">
        <f>'R2'!I60</f>
        <v>30995</v>
      </c>
      <c r="K116" s="311">
        <f>'R2'!J60</f>
        <v>32635</v>
      </c>
      <c r="L116" s="311">
        <f>'R2'!K60</f>
        <v>17150</v>
      </c>
      <c r="M116" s="311">
        <f>'R2'!L60</f>
        <v>18815</v>
      </c>
      <c r="N116" s="311">
        <f>'R2'!M60</f>
        <v>18620</v>
      </c>
      <c r="O116" s="311">
        <f>'R2'!N60</f>
        <v>2000</v>
      </c>
      <c r="P116" s="563">
        <f t="shared" si="22"/>
        <v>281820</v>
      </c>
      <c r="Q116" s="34"/>
      <c r="R116" s="33"/>
      <c r="S116" s="33"/>
      <c r="T116" s="33"/>
      <c r="U116" s="33"/>
      <c r="V116" s="33"/>
      <c r="W116" s="33"/>
      <c r="X116" s="33"/>
      <c r="Y116" s="33"/>
      <c r="Z116" s="33"/>
    </row>
    <row r="117" spans="1:26" ht="15.75" customHeight="1">
      <c r="A117" s="33"/>
      <c r="B117" s="32"/>
      <c r="C117" s="256" t="str">
        <f>'R1'!B77</f>
        <v>Freight cost (fixed plus variable)</v>
      </c>
      <c r="D117" s="311">
        <f>'R2'!C77</f>
        <v>33000</v>
      </c>
      <c r="E117" s="311">
        <f>'R2'!D77</f>
        <v>33000</v>
      </c>
      <c r="F117" s="311">
        <f>'R2'!E77</f>
        <v>33000</v>
      </c>
      <c r="G117" s="311">
        <f>'R2'!F77</f>
        <v>33000</v>
      </c>
      <c r="H117" s="311">
        <f>'R2'!G77</f>
        <v>33000</v>
      </c>
      <c r="I117" s="311">
        <f>'R2'!H77</f>
        <v>33000</v>
      </c>
      <c r="J117" s="311">
        <f>'R2'!I77</f>
        <v>31000</v>
      </c>
      <c r="K117" s="311">
        <f>'R2'!J77</f>
        <v>31000</v>
      </c>
      <c r="L117" s="311">
        <f>'R2'!K77</f>
        <v>31000</v>
      </c>
      <c r="M117" s="311">
        <f>'R2'!L77</f>
        <v>31000</v>
      </c>
      <c r="N117" s="311">
        <f>'R2'!M77</f>
        <v>31000</v>
      </c>
      <c r="O117" s="311">
        <f>'R2'!N77</f>
        <v>31000</v>
      </c>
      <c r="P117" s="563">
        <f t="shared" si="22"/>
        <v>384000</v>
      </c>
      <c r="Q117" s="34"/>
      <c r="R117" s="33"/>
      <c r="S117" s="33"/>
      <c r="T117" s="33"/>
      <c r="U117" s="33"/>
      <c r="V117" s="33"/>
      <c r="W117" s="33"/>
      <c r="X117" s="33"/>
      <c r="Y117" s="33"/>
      <c r="Z117" s="33"/>
    </row>
    <row r="118" spans="1:26" ht="15.75" customHeight="1">
      <c r="A118" s="33"/>
      <c r="B118" s="32"/>
      <c r="C118" s="427" t="str">
        <f>'R1'!B114</f>
        <v>Inventory turnover</v>
      </c>
      <c r="D118" s="259">
        <f>'R2'!C109</f>
        <v>0.67159999999999997</v>
      </c>
      <c r="E118" s="259">
        <f>'R2'!D109</f>
        <v>8.9129780186690752E-2</v>
      </c>
      <c r="F118" s="259">
        <f>'R2'!E109</f>
        <v>0.980824270177447</v>
      </c>
      <c r="G118" s="259">
        <f>'R2'!F109</f>
        <v>0.6134043497558811</v>
      </c>
      <c r="H118" s="259">
        <f>'R2'!G109</f>
        <v>0.79366873940079141</v>
      </c>
      <c r="I118" s="259">
        <f>'R2'!H109</f>
        <v>0.62443815548526715</v>
      </c>
      <c r="J118" s="259">
        <f>'R2'!I109</f>
        <v>0.64710547184773992</v>
      </c>
      <c r="K118" s="259">
        <f>'R2'!J109</f>
        <v>1.0224719101123596</v>
      </c>
      <c r="L118" s="259">
        <f>'R2'!K109</f>
        <v>0.58250518728841327</v>
      </c>
      <c r="M118" s="259">
        <f>'R2'!L109</f>
        <v>0.9507273580478649</v>
      </c>
      <c r="N118" s="259">
        <f>'R2'!M109</f>
        <v>0.99416778824585017</v>
      </c>
      <c r="O118" s="259">
        <f>'R2'!N109</f>
        <v>0</v>
      </c>
      <c r="P118" s="259">
        <f>'R2'!O109</f>
        <v>0.66417025087902537</v>
      </c>
      <c r="Q118" s="34"/>
      <c r="R118" s="33"/>
      <c r="S118" s="33"/>
      <c r="T118" s="33"/>
      <c r="U118" s="33"/>
      <c r="V118" s="33"/>
      <c r="W118" s="33"/>
      <c r="X118" s="33"/>
      <c r="Y118" s="33"/>
      <c r="Z118" s="33"/>
    </row>
    <row r="119" spans="1:26" ht="21" customHeight="1">
      <c r="A119" s="33"/>
      <c r="B119" s="32"/>
      <c r="C119" s="422" t="str">
        <f>'R1'!B172</f>
        <v>Inventory service level % (Fill Rate)</v>
      </c>
      <c r="D119" s="311">
        <f>MAX(0,MIN(100,'R2'!C172))</f>
        <v>100</v>
      </c>
      <c r="E119" s="311">
        <f>MAX(0,MIN(100,'R2'!D172))</f>
        <v>100</v>
      </c>
      <c r="F119" s="311">
        <f>MAX(0,MIN(100,'R2'!E172))</f>
        <v>100</v>
      </c>
      <c r="G119" s="311">
        <f>MAX(0,MIN(100,'R2'!F172))</f>
        <v>100</v>
      </c>
      <c r="H119" s="311">
        <f>MAX(0,MIN(100,'R2'!G172))</f>
        <v>100</v>
      </c>
      <c r="I119" s="311">
        <f>MAX(0,MIN(100,'R2'!H172))</f>
        <v>100</v>
      </c>
      <c r="J119" s="311">
        <f>MAX(0,MIN(100,'R2'!I172))</f>
        <v>100</v>
      </c>
      <c r="K119" s="311">
        <f>MAX(0,MIN(100,'R2'!J172))</f>
        <v>100</v>
      </c>
      <c r="L119" s="311">
        <f>MAX(0,MIN(100,'R2'!K172))</f>
        <v>100</v>
      </c>
      <c r="M119" s="311">
        <f>MAX(0,MIN(100,'R2'!L172))</f>
        <v>100</v>
      </c>
      <c r="N119" s="311">
        <f>MAX(0,MIN(100,'R2'!M172))</f>
        <v>91.725403109008397</v>
      </c>
      <c r="O119" s="311">
        <f>MAX(0,MIN(100,'R2'!N172))</f>
        <v>71.305261577722732</v>
      </c>
      <c r="P119" s="563">
        <f>AVERAGE(D119:O119)</f>
        <v>96.9192220572276</v>
      </c>
      <c r="Q119" s="34"/>
      <c r="R119" s="33"/>
      <c r="S119" s="33"/>
      <c r="T119" s="33"/>
      <c r="U119" s="33"/>
      <c r="V119" s="33"/>
      <c r="W119" s="33"/>
      <c r="X119" s="33"/>
      <c r="Y119" s="33"/>
      <c r="Z119" s="33"/>
    </row>
    <row r="120" spans="1:26" ht="15.75" customHeight="1" thickBot="1">
      <c r="A120" s="33"/>
      <c r="B120" s="40"/>
      <c r="C120" s="264"/>
      <c r="D120" s="41"/>
      <c r="E120" s="41"/>
      <c r="F120" s="41"/>
      <c r="G120" s="41"/>
      <c r="H120" s="41"/>
      <c r="I120" s="41"/>
      <c r="J120" s="41"/>
      <c r="K120" s="41"/>
      <c r="L120" s="41"/>
      <c r="M120" s="41"/>
      <c r="N120" s="41"/>
      <c r="O120" s="41"/>
      <c r="P120" s="558"/>
      <c r="Q120" s="42"/>
      <c r="R120" s="33"/>
      <c r="S120" s="33"/>
      <c r="T120" s="33"/>
      <c r="U120" s="33"/>
      <c r="V120" s="33"/>
      <c r="W120" s="33"/>
      <c r="X120" s="33"/>
      <c r="Y120" s="33"/>
      <c r="Z120" s="33"/>
    </row>
    <row r="121" spans="1:26" ht="15.75" customHeight="1">
      <c r="A121" s="33"/>
      <c r="B121" s="738" t="s">
        <v>369</v>
      </c>
      <c r="C121" s="738"/>
      <c r="D121" s="33"/>
      <c r="E121" s="33"/>
      <c r="F121" s="323"/>
      <c r="G121" s="33"/>
      <c r="H121" s="33"/>
      <c r="I121" s="33"/>
      <c r="J121" s="33"/>
      <c r="K121" s="33"/>
      <c r="L121" s="33"/>
      <c r="M121" s="33"/>
      <c r="N121" s="33"/>
      <c r="O121" s="33"/>
      <c r="P121" s="556"/>
      <c r="Q121" s="33"/>
      <c r="R121" s="33"/>
      <c r="S121" s="33"/>
      <c r="T121" s="33"/>
      <c r="U121" s="33"/>
      <c r="V121" s="33"/>
      <c r="W121" s="33"/>
      <c r="X121" s="33"/>
      <c r="Y121" s="33"/>
      <c r="Z121" s="33"/>
    </row>
    <row r="122" spans="1:26" ht="26.25" customHeight="1">
      <c r="A122" s="33"/>
      <c r="B122" s="33"/>
      <c r="C122" s="331" t="s">
        <v>349</v>
      </c>
      <c r="D122" s="307"/>
      <c r="E122" s="307"/>
      <c r="F122" s="318"/>
      <c r="G122" s="307"/>
      <c r="H122" s="307"/>
      <c r="I122" s="307"/>
      <c r="J122" s="307"/>
      <c r="K122" s="307"/>
      <c r="L122" s="307"/>
      <c r="M122" s="307"/>
      <c r="N122" s="307"/>
      <c r="O122" s="307"/>
      <c r="P122" s="567"/>
      <c r="Q122" s="33"/>
      <c r="R122" s="33"/>
      <c r="S122" s="33"/>
      <c r="T122" s="33"/>
      <c r="U122" s="33"/>
      <c r="V122" s="33"/>
      <c r="W122" s="33"/>
      <c r="X122" s="33"/>
      <c r="Y122" s="33"/>
      <c r="Z122" s="33"/>
    </row>
    <row r="123" spans="1:26" ht="15.75" customHeight="1">
      <c r="A123" s="33"/>
      <c r="B123" s="33"/>
      <c r="C123" s="296" t="str">
        <f>inputs!Q2</f>
        <v>RESULTS</v>
      </c>
      <c r="D123" s="296"/>
      <c r="E123" s="545"/>
      <c r="F123" s="319"/>
      <c r="G123" s="545"/>
      <c r="H123" s="545"/>
      <c r="I123" s="249"/>
      <c r="J123" s="549"/>
      <c r="K123" s="549"/>
      <c r="L123" s="549"/>
      <c r="M123" s="249"/>
      <c r="N123" s="249"/>
      <c r="O123" s="249"/>
      <c r="P123" s="568"/>
      <c r="Q123" s="33"/>
      <c r="R123" s="33"/>
      <c r="S123" s="33"/>
      <c r="T123" s="33"/>
      <c r="U123" s="33"/>
      <c r="V123" s="33"/>
      <c r="W123" s="33"/>
      <c r="X123" s="33"/>
      <c r="Y123" s="33"/>
      <c r="Z123" s="33"/>
    </row>
    <row r="124" spans="1:26" ht="15.75" customHeight="1">
      <c r="A124" s="33"/>
      <c r="B124" s="33"/>
      <c r="C124" s="296" t="str">
        <f>inputs!Q3</f>
        <v>Actual order placed</v>
      </c>
      <c r="D124" s="296" t="str">
        <f>inputs!R3</f>
        <v>Orders due</v>
      </c>
      <c r="E124" s="545" t="str">
        <f>inputs!S3</f>
        <v>Available inventory</v>
      </c>
      <c r="F124" s="319" t="str">
        <f>inputs!T3</f>
        <v>Actual sales (units)</v>
      </c>
      <c r="G124" s="545" t="str">
        <f>inputs!U3</f>
        <v>Market share %</v>
      </c>
      <c r="H124" s="545" t="str">
        <f>inputs!V3</f>
        <v>Shortage (units)</v>
      </c>
      <c r="I124" s="249"/>
      <c r="J124" s="249"/>
      <c r="K124" s="249"/>
      <c r="L124" s="249"/>
      <c r="M124" s="249"/>
      <c r="N124" s="249"/>
      <c r="O124" s="249"/>
      <c r="P124" s="568"/>
      <c r="Q124" s="33"/>
      <c r="R124" s="33"/>
      <c r="S124" s="33"/>
      <c r="T124" s="33"/>
      <c r="U124" s="33"/>
      <c r="V124" s="33"/>
      <c r="W124" s="33"/>
      <c r="X124" s="33"/>
      <c r="Y124" s="33"/>
      <c r="Z124" s="33"/>
    </row>
    <row r="125" spans="1:26" ht="15.75" customHeight="1">
      <c r="A125" s="33"/>
      <c r="B125" s="249">
        <v>1</v>
      </c>
      <c r="C125" s="296">
        <f>inputs!Q18</f>
        <v>4000</v>
      </c>
      <c r="D125" s="296">
        <f>inputs!R18</f>
        <v>3358</v>
      </c>
      <c r="E125" s="545">
        <f>inputs!S18</f>
        <v>5000</v>
      </c>
      <c r="F125" s="319">
        <f>inputs!T18</f>
        <v>3358</v>
      </c>
      <c r="G125" s="546">
        <f>inputs!U18</f>
        <v>0.45481028231706833</v>
      </c>
      <c r="H125" s="545">
        <f>inputs!V18</f>
        <v>0</v>
      </c>
      <c r="I125" s="33"/>
      <c r="J125" s="33"/>
      <c r="K125" s="33"/>
      <c r="L125" s="33"/>
      <c r="M125" s="33"/>
      <c r="N125" s="33"/>
      <c r="O125" s="33"/>
      <c r="P125" s="556"/>
      <c r="Q125" s="33"/>
      <c r="R125" s="33"/>
      <c r="S125" s="33"/>
      <c r="T125" s="33"/>
      <c r="U125" s="33"/>
      <c r="V125" s="33"/>
      <c r="W125" s="33"/>
      <c r="X125" s="33"/>
      <c r="Y125" s="33"/>
      <c r="Z125" s="33"/>
    </row>
    <row r="126" spans="1:26" ht="15.75" customHeight="1">
      <c r="A126" s="33"/>
      <c r="B126" s="249">
        <v>2</v>
      </c>
      <c r="C126" s="545">
        <f>inputs!Q19</f>
        <v>4000</v>
      </c>
      <c r="D126" s="545">
        <f>inputs!R19</f>
        <v>296</v>
      </c>
      <c r="E126" s="545">
        <f>inputs!S19</f>
        <v>1642</v>
      </c>
      <c r="F126" s="319">
        <f>inputs!T19</f>
        <v>296</v>
      </c>
      <c r="G126" s="546">
        <f>inputs!U19</f>
        <v>0.25099670822073417</v>
      </c>
      <c r="H126" s="545">
        <f>inputs!V19</f>
        <v>0</v>
      </c>
      <c r="I126" s="33"/>
      <c r="J126" s="33"/>
      <c r="K126" s="33"/>
      <c r="L126" s="33"/>
      <c r="M126" s="33"/>
      <c r="N126" s="33"/>
      <c r="O126" s="33"/>
      <c r="P126" s="556"/>
      <c r="Q126" s="33"/>
      <c r="R126" s="33"/>
      <c r="S126" s="33"/>
      <c r="T126" s="33"/>
      <c r="U126" s="33"/>
      <c r="V126" s="33"/>
      <c r="W126" s="33"/>
      <c r="X126" s="33"/>
      <c r="Y126" s="33"/>
      <c r="Z126" s="33"/>
    </row>
    <row r="127" spans="1:26" ht="15.75" customHeight="1">
      <c r="A127" s="33"/>
      <c r="B127" s="249">
        <v>3</v>
      </c>
      <c r="C127" s="319">
        <f>inputs!Q20</f>
        <v>4000</v>
      </c>
      <c r="D127" s="319">
        <f>inputs!R20</f>
        <v>3427</v>
      </c>
      <c r="E127" s="319">
        <f>inputs!S20</f>
        <v>5346</v>
      </c>
      <c r="F127" s="319">
        <f>inputs!T20</f>
        <v>3427</v>
      </c>
      <c r="G127" s="546">
        <f>inputs!U20</f>
        <v>0.46808637530784702</v>
      </c>
      <c r="H127" s="545">
        <f>inputs!V20</f>
        <v>0</v>
      </c>
      <c r="I127" s="33"/>
      <c r="J127" s="33"/>
      <c r="K127" s="33"/>
      <c r="L127" s="33"/>
      <c r="M127" s="33"/>
      <c r="N127" s="33"/>
      <c r="O127" s="33"/>
      <c r="P127" s="556"/>
      <c r="Q127" s="33"/>
      <c r="R127" s="33"/>
      <c r="S127" s="33"/>
      <c r="T127" s="33"/>
      <c r="U127" s="33"/>
      <c r="V127" s="33"/>
      <c r="W127" s="33"/>
      <c r="X127" s="33"/>
      <c r="Y127" s="33"/>
      <c r="Z127" s="33"/>
    </row>
    <row r="128" spans="1:26" ht="15.75" customHeight="1">
      <c r="A128" s="33"/>
      <c r="B128" s="249">
        <v>4</v>
      </c>
      <c r="C128" s="545">
        <f>inputs!Q21</f>
        <v>4000</v>
      </c>
      <c r="D128" s="545">
        <f>inputs!R21</f>
        <v>3455</v>
      </c>
      <c r="E128" s="545">
        <f>inputs!S21</f>
        <v>5919</v>
      </c>
      <c r="F128" s="545">
        <f>inputs!T21</f>
        <v>3455</v>
      </c>
      <c r="G128" s="546">
        <f>inputs!U21</f>
        <v>0.4760724777591156</v>
      </c>
      <c r="H128" s="545">
        <f>inputs!V21</f>
        <v>0</v>
      </c>
      <c r="I128" s="33"/>
      <c r="J128" s="33"/>
      <c r="K128" s="33"/>
      <c r="L128" s="33"/>
      <c r="M128" s="33"/>
      <c r="N128" s="33"/>
      <c r="O128" s="33"/>
      <c r="P128" s="556"/>
      <c r="Q128" s="33"/>
      <c r="R128" s="33"/>
      <c r="S128" s="33"/>
      <c r="T128" s="33"/>
      <c r="U128" s="33"/>
      <c r="V128" s="33"/>
      <c r="W128" s="33"/>
      <c r="X128" s="33"/>
      <c r="Y128" s="33"/>
      <c r="Z128" s="33"/>
    </row>
    <row r="129" spans="1:26" ht="15.75" customHeight="1">
      <c r="A129" s="33"/>
      <c r="B129" s="249">
        <v>5</v>
      </c>
      <c r="C129" s="545">
        <f>inputs!Q22</f>
        <v>4000</v>
      </c>
      <c r="D129" s="545">
        <f>inputs!R22</f>
        <v>4914</v>
      </c>
      <c r="E129" s="545">
        <f>inputs!S22</f>
        <v>6464</v>
      </c>
      <c r="F129" s="545">
        <f>inputs!T22</f>
        <v>4914</v>
      </c>
      <c r="G129" s="546">
        <f>inputs!U22</f>
        <v>0.75171619193221317</v>
      </c>
      <c r="H129" s="545">
        <f>inputs!V22</f>
        <v>0</v>
      </c>
      <c r="I129" s="33"/>
      <c r="J129" s="33"/>
      <c r="K129" s="33"/>
      <c r="L129" s="33"/>
      <c r="M129" s="33"/>
      <c r="N129" s="33"/>
      <c r="O129" s="33"/>
      <c r="P129" s="556"/>
      <c r="Q129" s="33"/>
      <c r="R129" s="33"/>
      <c r="S129" s="33"/>
      <c r="T129" s="33"/>
      <c r="U129" s="33"/>
      <c r="V129" s="33"/>
      <c r="W129" s="33"/>
      <c r="X129" s="33"/>
      <c r="Y129" s="33"/>
      <c r="Z129" s="33"/>
    </row>
    <row r="130" spans="1:26" ht="15.75" customHeight="1">
      <c r="A130" s="33"/>
      <c r="B130" s="249">
        <v>6</v>
      </c>
      <c r="C130" s="545">
        <f>inputs!Q23</f>
        <v>4000</v>
      </c>
      <c r="D130" s="545">
        <f>inputs!R23</f>
        <v>3751</v>
      </c>
      <c r="E130" s="545">
        <f>inputs!S23</f>
        <v>5550</v>
      </c>
      <c r="F130" s="545">
        <f>inputs!T23</f>
        <v>3751</v>
      </c>
      <c r="G130" s="546">
        <f>inputs!U23</f>
        <v>0.50073143526881447</v>
      </c>
      <c r="H130" s="545">
        <f>inputs!V23</f>
        <v>0</v>
      </c>
      <c r="I130" s="33"/>
      <c r="J130" s="33"/>
      <c r="K130" s="33"/>
      <c r="L130" s="33"/>
      <c r="M130" s="33"/>
      <c r="N130" s="33"/>
      <c r="O130" s="33"/>
      <c r="P130" s="556"/>
      <c r="Q130" s="33"/>
      <c r="R130" s="33"/>
      <c r="S130" s="33"/>
      <c r="T130" s="33"/>
      <c r="U130" s="33"/>
      <c r="V130" s="33"/>
      <c r="W130" s="33"/>
      <c r="X130" s="33"/>
      <c r="Y130" s="33"/>
      <c r="Z130" s="33"/>
    </row>
    <row r="131" spans="1:26" ht="15.75" customHeight="1">
      <c r="A131" s="33"/>
      <c r="B131" s="249">
        <v>7</v>
      </c>
      <c r="C131" s="545">
        <f>inputs!Q24</f>
        <v>3000</v>
      </c>
      <c r="D131" s="545">
        <f>inputs!R24</f>
        <v>3672</v>
      </c>
      <c r="E131" s="545">
        <f>inputs!S24</f>
        <v>5799</v>
      </c>
      <c r="F131" s="319">
        <f>inputs!T24</f>
        <v>3672</v>
      </c>
      <c r="G131" s="546">
        <f>inputs!U24</f>
        <v>0.51544076361594615</v>
      </c>
      <c r="H131" s="545">
        <f>inputs!V24</f>
        <v>0</v>
      </c>
      <c r="I131" s="33"/>
      <c r="J131" s="33"/>
      <c r="K131" s="33"/>
      <c r="L131" s="33"/>
      <c r="M131" s="33"/>
      <c r="N131" s="33"/>
      <c r="O131" s="33"/>
      <c r="P131" s="556"/>
      <c r="Q131" s="33"/>
      <c r="R131" s="33"/>
      <c r="S131" s="33"/>
      <c r="T131" s="33"/>
      <c r="U131" s="33"/>
      <c r="V131" s="33"/>
      <c r="W131" s="33"/>
      <c r="X131" s="33"/>
      <c r="Y131" s="33"/>
      <c r="Z131" s="33"/>
    </row>
    <row r="132" spans="1:26" ht="15.75" customHeight="1">
      <c r="A132" s="33"/>
      <c r="B132" s="249">
        <v>8</v>
      </c>
      <c r="C132" s="545">
        <f>inputs!Q25</f>
        <v>3000</v>
      </c>
      <c r="D132" s="545">
        <f>inputs!R25</f>
        <v>6097</v>
      </c>
      <c r="E132" s="545">
        <f>inputs!S25</f>
        <v>6127</v>
      </c>
      <c r="F132" s="319">
        <f>inputs!T25</f>
        <v>6097</v>
      </c>
      <c r="G132" s="546">
        <f>inputs!U25</f>
        <v>0.71674976458054351</v>
      </c>
      <c r="H132" s="545">
        <f>inputs!V25</f>
        <v>0</v>
      </c>
      <c r="I132" s="33"/>
      <c r="J132" s="33"/>
      <c r="K132" s="33"/>
      <c r="L132" s="33"/>
      <c r="M132" s="33"/>
      <c r="N132" s="33"/>
      <c r="O132" s="33"/>
      <c r="P132" s="556"/>
      <c r="Q132" s="33"/>
      <c r="R132" s="33"/>
      <c r="S132" s="33"/>
      <c r="T132" s="33"/>
      <c r="U132" s="33"/>
      <c r="V132" s="33"/>
      <c r="W132" s="33"/>
      <c r="X132" s="33"/>
      <c r="Y132" s="33"/>
      <c r="Z132" s="33"/>
    </row>
    <row r="133" spans="1:26" ht="15.75" customHeight="1">
      <c r="A133" s="33"/>
      <c r="B133" s="249">
        <v>9</v>
      </c>
      <c r="C133" s="545">
        <f>inputs!Q26</f>
        <v>3000</v>
      </c>
      <c r="D133" s="545">
        <f>inputs!R26</f>
        <v>2667</v>
      </c>
      <c r="E133" s="545">
        <f>inputs!S26</f>
        <v>3030</v>
      </c>
      <c r="F133" s="319">
        <f>inputs!T26</f>
        <v>2667</v>
      </c>
      <c r="G133" s="546">
        <f>inputs!U26</f>
        <v>0.54632355046473324</v>
      </c>
      <c r="H133" s="545">
        <f>inputs!V26</f>
        <v>0</v>
      </c>
      <c r="I133" s="33"/>
      <c r="J133" s="33"/>
      <c r="K133" s="33"/>
      <c r="L133" s="33"/>
      <c r="M133" s="33"/>
      <c r="N133" s="33"/>
      <c r="O133" s="33"/>
      <c r="P133" s="556"/>
      <c r="Q133" s="33"/>
      <c r="R133" s="33"/>
      <c r="S133" s="33"/>
      <c r="T133" s="33"/>
      <c r="U133" s="33"/>
      <c r="V133" s="33"/>
      <c r="W133" s="33"/>
      <c r="X133" s="33"/>
      <c r="Y133" s="33"/>
      <c r="Z133" s="33"/>
    </row>
    <row r="134" spans="1:26" ht="15.75" customHeight="1">
      <c r="A134" s="33"/>
      <c r="B134" s="249">
        <v>10</v>
      </c>
      <c r="C134" s="545">
        <f>inputs!Q27</f>
        <v>3000</v>
      </c>
      <c r="D134" s="545">
        <f>inputs!R27</f>
        <v>3039</v>
      </c>
      <c r="E134" s="545">
        <f>inputs!S27</f>
        <v>3363</v>
      </c>
      <c r="F134" s="319">
        <f>inputs!T27</f>
        <v>3039</v>
      </c>
      <c r="G134" s="546">
        <f>inputs!U27</f>
        <v>0.45920217588395285</v>
      </c>
      <c r="H134" s="545">
        <f>inputs!V27</f>
        <v>0</v>
      </c>
      <c r="I134" s="33"/>
      <c r="J134" s="33"/>
      <c r="K134" s="33"/>
      <c r="L134" s="33"/>
      <c r="M134" s="33"/>
      <c r="N134" s="33"/>
      <c r="O134" s="33"/>
      <c r="P134" s="556"/>
      <c r="Q134" s="33"/>
      <c r="R134" s="33"/>
      <c r="S134" s="33"/>
      <c r="T134" s="33"/>
      <c r="U134" s="33"/>
      <c r="V134" s="33"/>
      <c r="W134" s="33"/>
      <c r="X134" s="33"/>
      <c r="Y134" s="33"/>
      <c r="Z134" s="33"/>
    </row>
    <row r="135" spans="1:26" ht="15.75" customHeight="1">
      <c r="A135" s="33"/>
      <c r="B135" s="249">
        <v>11</v>
      </c>
      <c r="C135" s="545">
        <f>inputs!Q28</f>
        <v>3000</v>
      </c>
      <c r="D135" s="545">
        <f>inputs!R28</f>
        <v>6752</v>
      </c>
      <c r="E135" s="545">
        <f>inputs!S28</f>
        <v>3324</v>
      </c>
      <c r="F135" s="319">
        <f>inputs!T28</f>
        <v>3324</v>
      </c>
      <c r="G135" s="546">
        <f>inputs!U28</f>
        <v>0.27491279831984106</v>
      </c>
      <c r="H135" s="545">
        <f>inputs!V28</f>
        <v>-3428</v>
      </c>
      <c r="I135" s="33"/>
      <c r="J135" s="33"/>
      <c r="K135" s="33"/>
      <c r="L135" s="33"/>
      <c r="M135" s="33"/>
      <c r="N135" s="33"/>
      <c r="O135" s="33"/>
      <c r="P135" s="556"/>
      <c r="Q135" s="33"/>
      <c r="R135" s="33"/>
      <c r="S135" s="33"/>
      <c r="T135" s="33"/>
      <c r="U135" s="33"/>
      <c r="V135" s="33"/>
      <c r="W135" s="33"/>
      <c r="X135" s="33"/>
      <c r="Y135" s="33"/>
      <c r="Z135" s="33"/>
    </row>
    <row r="136" spans="1:26" ht="15.75" customHeight="1">
      <c r="A136" s="33"/>
      <c r="B136" s="249">
        <v>12</v>
      </c>
      <c r="C136" s="545">
        <f>inputs!Q29</f>
        <v>3000</v>
      </c>
      <c r="D136" s="545">
        <f>inputs!R29</f>
        <v>11864</v>
      </c>
      <c r="E136" s="545">
        <f>inputs!S29</f>
        <v>0</v>
      </c>
      <c r="F136" s="319">
        <f>inputs!T29</f>
        <v>0</v>
      </c>
      <c r="G136" s="546">
        <f>inputs!U29</f>
        <v>0</v>
      </c>
      <c r="H136" s="545">
        <f>inputs!V29</f>
        <v>-11864</v>
      </c>
      <c r="I136" s="33"/>
      <c r="J136" s="33"/>
      <c r="K136" s="33"/>
      <c r="L136" s="33"/>
      <c r="M136" s="33"/>
      <c r="N136" s="33"/>
      <c r="O136" s="33"/>
      <c r="P136" s="556"/>
      <c r="Q136" s="33"/>
      <c r="R136" s="33"/>
      <c r="S136" s="33"/>
      <c r="T136" s="33"/>
      <c r="U136" s="33"/>
      <c r="V136" s="33"/>
      <c r="W136" s="33"/>
      <c r="X136" s="33"/>
      <c r="Y136" s="33"/>
      <c r="Z136" s="33"/>
    </row>
    <row r="137" spans="1:26" ht="15.75" customHeight="1">
      <c r="A137" s="33"/>
      <c r="B137" s="249"/>
      <c r="C137" s="33"/>
      <c r="D137" s="33"/>
      <c r="E137" s="33"/>
      <c r="F137" s="323"/>
      <c r="G137" s="33"/>
      <c r="H137" s="33"/>
      <c r="I137" s="33"/>
      <c r="J137" s="33"/>
      <c r="K137" s="33"/>
      <c r="L137" s="33"/>
      <c r="M137" s="33"/>
      <c r="N137" s="33"/>
      <c r="O137" s="33"/>
      <c r="P137" s="556"/>
      <c r="Q137" s="33"/>
      <c r="R137" s="33"/>
      <c r="S137" s="33"/>
      <c r="T137" s="33"/>
      <c r="U137" s="33"/>
      <c r="V137" s="33"/>
      <c r="W137" s="33"/>
      <c r="X137" s="33"/>
      <c r="Y137" s="33"/>
      <c r="Z137" s="33"/>
    </row>
    <row r="138" spans="1:26" ht="15.75" customHeight="1">
      <c r="A138" s="33"/>
      <c r="C138" s="297" t="str">
        <f>inputs!E3</f>
        <v>Order in units:</v>
      </c>
      <c r="D138" s="297" t="str">
        <f>inputs!F3</f>
        <v>Price $</v>
      </c>
      <c r="E138" s="297" t="str">
        <f>inputs!G3</f>
        <v>Workers hired</v>
      </c>
      <c r="F138" s="321" t="str">
        <f>inputs!H3</f>
        <v>Workers dismissed</v>
      </c>
      <c r="G138" s="297" t="str">
        <f>inputs!I3</f>
        <v>Marketing expense $</v>
      </c>
      <c r="H138" s="297" t="str">
        <f>inputs!J3</f>
        <v>Dividends %</v>
      </c>
      <c r="I138" s="297" t="str">
        <f>inputs!K3</f>
        <v>Loans $</v>
      </c>
      <c r="J138" s="297" t="str">
        <f>inputs!L3</f>
        <v>Training expense $</v>
      </c>
      <c r="K138" s="297" t="str">
        <f>inputs!M3</f>
        <v>R&amp;D expense $</v>
      </c>
      <c r="L138" s="297" t="str">
        <f>inputs!N3</f>
        <v>Sales forecast next period $</v>
      </c>
      <c r="M138" s="297" t="str">
        <f>inputs!O3</f>
        <v>Net income forecast $</v>
      </c>
      <c r="N138" s="449" t="s">
        <v>414</v>
      </c>
      <c r="O138" s="297"/>
      <c r="P138" s="556"/>
      <c r="Q138" s="33"/>
      <c r="R138" s="33"/>
      <c r="S138" s="33"/>
      <c r="T138" s="33"/>
      <c r="U138" s="33"/>
      <c r="V138" s="33"/>
      <c r="W138" s="33"/>
      <c r="X138" s="33"/>
      <c r="Y138" s="33"/>
      <c r="Z138" s="33"/>
    </row>
    <row r="139" spans="1:26" s="324" customFormat="1" ht="15.75" customHeight="1">
      <c r="B139" s="325">
        <v>1</v>
      </c>
      <c r="C139" s="326">
        <f>inputs!E18</f>
        <v>4000</v>
      </c>
      <c r="D139" s="326">
        <f>inputs!F18</f>
        <v>110</v>
      </c>
      <c r="E139" s="326">
        <f>inputs!G18</f>
        <v>0</v>
      </c>
      <c r="F139" s="327">
        <f>inputs!H18</f>
        <v>0</v>
      </c>
      <c r="G139" s="326">
        <f>inputs!I18</f>
        <v>0</v>
      </c>
      <c r="H139" s="326">
        <f>inputs!J18</f>
        <v>0</v>
      </c>
      <c r="I139" s="326">
        <f>inputs!K18</f>
        <v>0</v>
      </c>
      <c r="J139" s="326">
        <f>inputs!L18</f>
        <v>0</v>
      </c>
      <c r="K139" s="326">
        <f>inputs!M18</f>
        <v>0</v>
      </c>
      <c r="L139" s="326">
        <f>inputs!N18</f>
        <v>0</v>
      </c>
      <c r="M139" s="326">
        <f>inputs!O18</f>
        <v>0</v>
      </c>
      <c r="N139" s="326">
        <f>inputs!P18</f>
        <v>0</v>
      </c>
      <c r="O139" s="326"/>
      <c r="P139" s="569"/>
    </row>
    <row r="140" spans="1:26" s="324" customFormat="1" ht="15.75" customHeight="1">
      <c r="B140" s="325">
        <v>2</v>
      </c>
      <c r="C140" s="326">
        <f>inputs!E19</f>
        <v>4000</v>
      </c>
      <c r="D140" s="326">
        <f>inputs!F19</f>
        <v>110</v>
      </c>
      <c r="E140" s="326">
        <f>inputs!G19</f>
        <v>0</v>
      </c>
      <c r="F140" s="327">
        <f>inputs!H19</f>
        <v>0</v>
      </c>
      <c r="G140" s="326">
        <f>inputs!I19</f>
        <v>0</v>
      </c>
      <c r="H140" s="326">
        <f>inputs!J19</f>
        <v>0</v>
      </c>
      <c r="I140" s="326">
        <f>inputs!K19</f>
        <v>0</v>
      </c>
      <c r="J140" s="326">
        <f>inputs!L19</f>
        <v>0</v>
      </c>
      <c r="K140" s="326">
        <f>inputs!M19</f>
        <v>0</v>
      </c>
      <c r="L140" s="326">
        <f>inputs!N19</f>
        <v>0</v>
      </c>
      <c r="M140" s="326">
        <f>inputs!O19</f>
        <v>0</v>
      </c>
      <c r="N140" s="326">
        <f>inputs!P19</f>
        <v>0</v>
      </c>
      <c r="O140" s="326"/>
      <c r="P140" s="569"/>
    </row>
    <row r="141" spans="1:26" s="324" customFormat="1" ht="15.75" customHeight="1">
      <c r="B141" s="325">
        <v>3</v>
      </c>
      <c r="C141" s="326">
        <f>inputs!E20</f>
        <v>4000</v>
      </c>
      <c r="D141" s="326">
        <f>inputs!F20</f>
        <v>110</v>
      </c>
      <c r="E141" s="326">
        <f>inputs!G20</f>
        <v>0</v>
      </c>
      <c r="F141" s="327">
        <f>inputs!H20</f>
        <v>0</v>
      </c>
      <c r="G141" s="326">
        <f>inputs!I20</f>
        <v>0</v>
      </c>
      <c r="H141" s="326">
        <f>inputs!J20</f>
        <v>0</v>
      </c>
      <c r="I141" s="326">
        <f>inputs!K20</f>
        <v>0</v>
      </c>
      <c r="J141" s="326">
        <f>inputs!L20</f>
        <v>0</v>
      </c>
      <c r="K141" s="326">
        <f>inputs!M20</f>
        <v>0</v>
      </c>
      <c r="L141" s="326">
        <f>inputs!N20</f>
        <v>0</v>
      </c>
      <c r="M141" s="326">
        <f>inputs!O20</f>
        <v>0</v>
      </c>
      <c r="N141" s="326">
        <f>inputs!P20</f>
        <v>0</v>
      </c>
      <c r="O141" s="326"/>
      <c r="P141" s="569"/>
    </row>
    <row r="142" spans="1:26" s="324" customFormat="1" ht="15.75" customHeight="1">
      <c r="B142" s="325">
        <v>4</v>
      </c>
      <c r="C142" s="326">
        <f>inputs!E21</f>
        <v>4000</v>
      </c>
      <c r="D142" s="326">
        <f>inputs!F21</f>
        <v>110</v>
      </c>
      <c r="E142" s="326">
        <f>inputs!G21</f>
        <v>0</v>
      </c>
      <c r="F142" s="327">
        <f>inputs!H21</f>
        <v>0</v>
      </c>
      <c r="G142" s="326">
        <f>inputs!I21</f>
        <v>0</v>
      </c>
      <c r="H142" s="326">
        <f>inputs!J21</f>
        <v>0</v>
      </c>
      <c r="I142" s="326">
        <f>inputs!K21</f>
        <v>0</v>
      </c>
      <c r="J142" s="326">
        <f>inputs!L21</f>
        <v>0</v>
      </c>
      <c r="K142" s="326">
        <f>inputs!M21</f>
        <v>0</v>
      </c>
      <c r="L142" s="326">
        <f>inputs!N21</f>
        <v>0</v>
      </c>
      <c r="M142" s="326">
        <f>inputs!O21</f>
        <v>0</v>
      </c>
      <c r="N142" s="326">
        <f>inputs!P21</f>
        <v>0</v>
      </c>
      <c r="O142" s="326"/>
      <c r="P142" s="569"/>
    </row>
    <row r="143" spans="1:26" s="324" customFormat="1" ht="15.75" customHeight="1">
      <c r="B143" s="325">
        <v>5</v>
      </c>
      <c r="C143" s="326">
        <f>inputs!E22</f>
        <v>4000</v>
      </c>
      <c r="D143" s="326">
        <f>inputs!F22</f>
        <v>110</v>
      </c>
      <c r="E143" s="326">
        <f>inputs!G22</f>
        <v>0</v>
      </c>
      <c r="F143" s="327">
        <f>inputs!H22</f>
        <v>0</v>
      </c>
      <c r="G143" s="326">
        <f>inputs!I22</f>
        <v>0</v>
      </c>
      <c r="H143" s="326">
        <f>inputs!J22</f>
        <v>0</v>
      </c>
      <c r="I143" s="326">
        <f>inputs!K22</f>
        <v>0</v>
      </c>
      <c r="J143" s="326">
        <f>inputs!L22</f>
        <v>0</v>
      </c>
      <c r="K143" s="326">
        <f>inputs!M22</f>
        <v>0</v>
      </c>
      <c r="L143" s="326">
        <f>inputs!N22</f>
        <v>0</v>
      </c>
      <c r="M143" s="326">
        <f>inputs!O22</f>
        <v>0</v>
      </c>
      <c r="N143" s="326">
        <f>inputs!P22</f>
        <v>0</v>
      </c>
      <c r="O143" s="326"/>
      <c r="P143" s="569"/>
    </row>
    <row r="144" spans="1:26" s="324" customFormat="1" ht="15.75" customHeight="1">
      <c r="B144" s="325">
        <v>6</v>
      </c>
      <c r="C144" s="326">
        <f>inputs!E23</f>
        <v>4000</v>
      </c>
      <c r="D144" s="326">
        <f>inputs!F23</f>
        <v>110</v>
      </c>
      <c r="E144" s="326">
        <f>inputs!G23</f>
        <v>0</v>
      </c>
      <c r="F144" s="327">
        <f>inputs!H23</f>
        <v>0</v>
      </c>
      <c r="G144" s="326">
        <f>inputs!I23</f>
        <v>0</v>
      </c>
      <c r="H144" s="326">
        <f>inputs!J23</f>
        <v>0</v>
      </c>
      <c r="I144" s="326">
        <f>inputs!K23</f>
        <v>0</v>
      </c>
      <c r="J144" s="326">
        <f>inputs!L23</f>
        <v>0</v>
      </c>
      <c r="K144" s="326">
        <f>inputs!M23</f>
        <v>0</v>
      </c>
      <c r="L144" s="326">
        <f>inputs!N23</f>
        <v>0</v>
      </c>
      <c r="M144" s="326">
        <f>inputs!O23</f>
        <v>0</v>
      </c>
      <c r="N144" s="326">
        <f>inputs!P23</f>
        <v>0</v>
      </c>
      <c r="O144" s="326"/>
      <c r="P144" s="569"/>
    </row>
    <row r="145" spans="1:26" s="324" customFormat="1" ht="15.75" customHeight="1">
      <c r="B145" s="325">
        <v>7</v>
      </c>
      <c r="C145" s="326">
        <f>inputs!E24</f>
        <v>3000</v>
      </c>
      <c r="D145" s="326">
        <f>inputs!F24</f>
        <v>110</v>
      </c>
      <c r="E145" s="326">
        <f>inputs!G24</f>
        <v>0</v>
      </c>
      <c r="F145" s="327">
        <f>inputs!H24</f>
        <v>0</v>
      </c>
      <c r="G145" s="326">
        <f>inputs!I24</f>
        <v>0</v>
      </c>
      <c r="H145" s="326">
        <f>inputs!J24</f>
        <v>0</v>
      </c>
      <c r="I145" s="326">
        <f>inputs!K24</f>
        <v>0</v>
      </c>
      <c r="J145" s="326">
        <f>inputs!L24</f>
        <v>0</v>
      </c>
      <c r="K145" s="326">
        <f>inputs!M24</f>
        <v>0</v>
      </c>
      <c r="L145" s="326">
        <f>inputs!N24</f>
        <v>0</v>
      </c>
      <c r="M145" s="326">
        <f>inputs!O24</f>
        <v>0</v>
      </c>
      <c r="N145" s="326">
        <f>inputs!P24</f>
        <v>0</v>
      </c>
      <c r="O145" s="326"/>
      <c r="P145" s="569"/>
    </row>
    <row r="146" spans="1:26" s="324" customFormat="1" ht="15.75" customHeight="1">
      <c r="B146" s="325">
        <v>8</v>
      </c>
      <c r="C146" s="326">
        <f>inputs!E25</f>
        <v>3000</v>
      </c>
      <c r="D146" s="326">
        <f>inputs!F25</f>
        <v>110</v>
      </c>
      <c r="E146" s="326">
        <f>inputs!G25</f>
        <v>0</v>
      </c>
      <c r="F146" s="327">
        <f>inputs!H25</f>
        <v>0</v>
      </c>
      <c r="G146" s="326">
        <f>inputs!I25</f>
        <v>0</v>
      </c>
      <c r="H146" s="326">
        <f>inputs!J25</f>
        <v>0</v>
      </c>
      <c r="I146" s="326">
        <f>inputs!K25</f>
        <v>0</v>
      </c>
      <c r="J146" s="326">
        <f>inputs!L25</f>
        <v>0</v>
      </c>
      <c r="K146" s="326">
        <f>inputs!M25</f>
        <v>0</v>
      </c>
      <c r="L146" s="326">
        <f>inputs!N25</f>
        <v>0</v>
      </c>
      <c r="M146" s="326">
        <f>inputs!O25</f>
        <v>0</v>
      </c>
      <c r="N146" s="326">
        <f>inputs!P25</f>
        <v>0</v>
      </c>
      <c r="O146" s="326"/>
      <c r="P146" s="569"/>
    </row>
    <row r="147" spans="1:26" s="324" customFormat="1" ht="15.75" customHeight="1">
      <c r="B147" s="325">
        <v>9</v>
      </c>
      <c r="C147" s="326">
        <f>inputs!E26</f>
        <v>3000</v>
      </c>
      <c r="D147" s="326">
        <f>inputs!F26</f>
        <v>110</v>
      </c>
      <c r="E147" s="326">
        <f>inputs!G26</f>
        <v>0</v>
      </c>
      <c r="F147" s="327">
        <f>inputs!H26</f>
        <v>0</v>
      </c>
      <c r="G147" s="326">
        <f>inputs!I26</f>
        <v>0</v>
      </c>
      <c r="H147" s="326">
        <f>inputs!J26</f>
        <v>0</v>
      </c>
      <c r="I147" s="326">
        <f>inputs!K26</f>
        <v>0</v>
      </c>
      <c r="J147" s="326">
        <f>inputs!L26</f>
        <v>0</v>
      </c>
      <c r="K147" s="326">
        <f>inputs!M26</f>
        <v>0</v>
      </c>
      <c r="L147" s="326">
        <f>inputs!N26</f>
        <v>0</v>
      </c>
      <c r="M147" s="326">
        <f>inputs!O26</f>
        <v>0</v>
      </c>
      <c r="N147" s="326">
        <f>inputs!P26</f>
        <v>0</v>
      </c>
      <c r="O147" s="326"/>
      <c r="P147" s="569"/>
    </row>
    <row r="148" spans="1:26" s="324" customFormat="1" ht="15.75" customHeight="1">
      <c r="B148" s="325">
        <v>10</v>
      </c>
      <c r="C148" s="326">
        <f>inputs!E27</f>
        <v>3000</v>
      </c>
      <c r="D148" s="326">
        <f>inputs!F27</f>
        <v>110</v>
      </c>
      <c r="E148" s="326">
        <f>inputs!G27</f>
        <v>0</v>
      </c>
      <c r="F148" s="327">
        <f>inputs!H27</f>
        <v>0</v>
      </c>
      <c r="G148" s="326">
        <f>inputs!I27</f>
        <v>0</v>
      </c>
      <c r="H148" s="326">
        <f>inputs!J27</f>
        <v>0</v>
      </c>
      <c r="I148" s="326">
        <f>inputs!K27</f>
        <v>0</v>
      </c>
      <c r="J148" s="326">
        <f>inputs!L27</f>
        <v>0</v>
      </c>
      <c r="K148" s="326">
        <f>inputs!M27</f>
        <v>0</v>
      </c>
      <c r="L148" s="326">
        <f>inputs!N27</f>
        <v>0</v>
      </c>
      <c r="M148" s="326">
        <f>inputs!O27</f>
        <v>0</v>
      </c>
      <c r="N148" s="326">
        <f>inputs!P27</f>
        <v>0</v>
      </c>
      <c r="O148" s="326"/>
      <c r="P148" s="569"/>
    </row>
    <row r="149" spans="1:26" s="324" customFormat="1" ht="15.75" customHeight="1">
      <c r="B149" s="325">
        <v>11</v>
      </c>
      <c r="C149" s="326">
        <f>inputs!E28</f>
        <v>3000</v>
      </c>
      <c r="D149" s="326">
        <f>inputs!F28</f>
        <v>110</v>
      </c>
      <c r="E149" s="326">
        <f>inputs!G28</f>
        <v>0</v>
      </c>
      <c r="F149" s="327">
        <f>inputs!H28</f>
        <v>0</v>
      </c>
      <c r="G149" s="326">
        <f>inputs!I28</f>
        <v>0</v>
      </c>
      <c r="H149" s="326">
        <f>inputs!J28</f>
        <v>0</v>
      </c>
      <c r="I149" s="326">
        <f>inputs!K28</f>
        <v>0</v>
      </c>
      <c r="J149" s="326">
        <f>inputs!L28</f>
        <v>0</v>
      </c>
      <c r="K149" s="326">
        <f>inputs!M28</f>
        <v>0</v>
      </c>
      <c r="L149" s="326">
        <f>inputs!N28</f>
        <v>0</v>
      </c>
      <c r="M149" s="326">
        <f>inputs!O28</f>
        <v>0</v>
      </c>
      <c r="N149" s="326">
        <f>inputs!P28</f>
        <v>0</v>
      </c>
      <c r="O149" s="326"/>
      <c r="P149" s="569"/>
    </row>
    <row r="150" spans="1:26" s="324" customFormat="1" ht="15.75" customHeight="1">
      <c r="B150" s="325">
        <v>12</v>
      </c>
      <c r="C150" s="326">
        <f>inputs!E29</f>
        <v>3000</v>
      </c>
      <c r="D150" s="326">
        <f>inputs!F29</f>
        <v>110</v>
      </c>
      <c r="E150" s="326">
        <f>inputs!G29</f>
        <v>0</v>
      </c>
      <c r="F150" s="327">
        <f>inputs!H29</f>
        <v>0</v>
      </c>
      <c r="G150" s="326">
        <f>inputs!I29</f>
        <v>0</v>
      </c>
      <c r="H150" s="326">
        <f>inputs!J29</f>
        <v>0</v>
      </c>
      <c r="I150" s="326">
        <f>inputs!K29</f>
        <v>0</v>
      </c>
      <c r="J150" s="326">
        <f>inputs!L29</f>
        <v>0</v>
      </c>
      <c r="K150" s="326">
        <f>inputs!M29</f>
        <v>0</v>
      </c>
      <c r="L150" s="326">
        <f>inputs!N29</f>
        <v>0</v>
      </c>
      <c r="M150" s="326">
        <f>inputs!O29</f>
        <v>0</v>
      </c>
      <c r="N150" s="326">
        <f>inputs!P29</f>
        <v>0</v>
      </c>
      <c r="O150" s="326"/>
      <c r="P150" s="569"/>
    </row>
    <row r="151" spans="1:26" ht="15.75" customHeight="1">
      <c r="A151" s="33"/>
      <c r="B151" s="33"/>
      <c r="C151" s="33"/>
      <c r="D151" s="33"/>
      <c r="E151" s="33"/>
      <c r="F151" s="323"/>
      <c r="G151" s="33"/>
      <c r="H151" s="33"/>
      <c r="I151" s="33"/>
      <c r="J151" s="33"/>
      <c r="K151" s="33"/>
      <c r="L151" s="33"/>
      <c r="M151" s="33"/>
      <c r="N151" s="33"/>
      <c r="O151" s="33"/>
      <c r="P151" s="556"/>
      <c r="Q151" s="33"/>
      <c r="R151" s="33"/>
      <c r="S151" s="33"/>
      <c r="T151" s="33"/>
      <c r="U151" s="33"/>
      <c r="V151" s="33"/>
      <c r="W151" s="33"/>
      <c r="X151" s="33"/>
      <c r="Y151" s="33"/>
      <c r="Z151" s="33"/>
    </row>
    <row r="152" spans="1:26" ht="15.75" customHeight="1">
      <c r="A152" s="33"/>
      <c r="B152" s="33"/>
      <c r="C152" s="33"/>
      <c r="D152" s="33"/>
      <c r="E152" s="33"/>
      <c r="F152" s="323"/>
      <c r="G152" s="33"/>
      <c r="H152" s="33"/>
      <c r="I152" s="33"/>
      <c r="J152" s="33"/>
      <c r="K152" s="33"/>
      <c r="L152" s="33"/>
      <c r="M152" s="33"/>
      <c r="N152" s="33"/>
      <c r="O152" s="33"/>
      <c r="P152" s="556"/>
      <c r="Q152" s="33"/>
      <c r="R152" s="33"/>
      <c r="S152" s="33"/>
      <c r="T152" s="33"/>
      <c r="U152" s="33"/>
      <c r="V152" s="33"/>
      <c r="W152" s="33"/>
      <c r="X152" s="33"/>
      <c r="Y152" s="33"/>
      <c r="Z152" s="33"/>
    </row>
    <row r="153" spans="1:26" ht="15.75" customHeight="1">
      <c r="A153" s="33"/>
      <c r="B153" s="33"/>
      <c r="C153" s="33"/>
      <c r="D153" s="33"/>
      <c r="E153" s="33"/>
      <c r="F153" s="323"/>
      <c r="G153" s="33"/>
      <c r="H153" s="33"/>
      <c r="I153" s="33"/>
      <c r="J153" s="33"/>
      <c r="K153" s="33"/>
      <c r="L153" s="33"/>
      <c r="M153" s="33"/>
      <c r="N153" s="33"/>
      <c r="O153" s="33"/>
      <c r="P153" s="556"/>
      <c r="Q153" s="33"/>
      <c r="R153" s="33"/>
      <c r="S153" s="33"/>
      <c r="T153" s="33"/>
      <c r="U153" s="33"/>
      <c r="V153" s="33"/>
      <c r="W153" s="33"/>
      <c r="X153" s="33"/>
      <c r="Y153" s="33"/>
      <c r="Z153" s="33"/>
    </row>
    <row r="154" spans="1:26" ht="15.75" customHeight="1">
      <c r="A154" s="33"/>
      <c r="B154" s="33"/>
      <c r="C154" s="33"/>
      <c r="D154" s="33"/>
      <c r="E154" s="33"/>
      <c r="F154" s="323"/>
      <c r="G154" s="33"/>
      <c r="H154" s="33"/>
      <c r="I154" s="33"/>
      <c r="J154" s="33"/>
      <c r="K154" s="33"/>
      <c r="L154" s="33"/>
      <c r="M154" s="33"/>
      <c r="N154" s="33"/>
      <c r="O154" s="33"/>
      <c r="P154" s="556"/>
      <c r="Q154" s="33"/>
      <c r="R154" s="33"/>
      <c r="S154" s="33"/>
      <c r="T154" s="33"/>
      <c r="U154" s="33"/>
      <c r="V154" s="33"/>
      <c r="W154" s="33"/>
      <c r="X154" s="33"/>
      <c r="Y154" s="33"/>
      <c r="Z154" s="33"/>
    </row>
    <row r="155" spans="1:26" ht="15.75" customHeight="1">
      <c r="A155" s="33"/>
      <c r="B155" s="33"/>
      <c r="C155" s="33"/>
      <c r="D155" s="33"/>
      <c r="E155" s="33"/>
      <c r="F155" s="323"/>
      <c r="G155" s="33"/>
      <c r="H155" s="33"/>
      <c r="I155" s="33"/>
      <c r="J155" s="33"/>
      <c r="K155" s="33"/>
      <c r="L155" s="33"/>
      <c r="M155" s="33"/>
      <c r="N155" s="33"/>
      <c r="O155" s="33"/>
      <c r="P155" s="556"/>
      <c r="Q155" s="33"/>
      <c r="R155" s="33"/>
      <c r="S155" s="33"/>
      <c r="T155" s="33"/>
      <c r="U155" s="33"/>
      <c r="V155" s="33"/>
      <c r="W155" s="33"/>
      <c r="X155" s="33"/>
      <c r="Y155" s="33"/>
      <c r="Z155" s="33"/>
    </row>
    <row r="156" spans="1:26" ht="15.75" customHeight="1">
      <c r="A156" s="33"/>
      <c r="B156" s="33"/>
      <c r="C156" s="33"/>
      <c r="D156" s="33"/>
      <c r="E156" s="33"/>
      <c r="F156" s="323"/>
      <c r="G156" s="33"/>
      <c r="H156" s="33"/>
      <c r="I156" s="33"/>
      <c r="J156" s="33"/>
      <c r="K156" s="33"/>
      <c r="L156" s="33"/>
      <c r="M156" s="33"/>
      <c r="N156" s="33"/>
      <c r="O156" s="33"/>
      <c r="P156" s="556"/>
      <c r="Q156" s="33"/>
      <c r="R156" s="33"/>
      <c r="S156" s="33"/>
      <c r="T156" s="33"/>
      <c r="U156" s="33"/>
      <c r="V156" s="33"/>
      <c r="W156" s="33"/>
      <c r="X156" s="33"/>
      <c r="Y156" s="33"/>
      <c r="Z156" s="33"/>
    </row>
    <row r="157" spans="1:26" ht="15.75" customHeight="1">
      <c r="A157" s="33"/>
      <c r="B157" s="33"/>
      <c r="C157" s="33"/>
      <c r="D157" s="33"/>
      <c r="E157" s="33"/>
      <c r="F157" s="323"/>
      <c r="G157" s="33"/>
      <c r="H157" s="33"/>
      <c r="I157" s="33"/>
      <c r="J157" s="33"/>
      <c r="K157" s="33"/>
      <c r="L157" s="33"/>
      <c r="M157" s="33"/>
      <c r="N157" s="33"/>
      <c r="O157" s="33"/>
      <c r="P157" s="556"/>
      <c r="Q157" s="33"/>
      <c r="R157" s="33"/>
      <c r="S157" s="33"/>
      <c r="T157" s="33"/>
      <c r="U157" s="33"/>
      <c r="V157" s="33"/>
      <c r="W157" s="33"/>
      <c r="X157" s="33"/>
      <c r="Y157" s="33"/>
      <c r="Z157" s="33"/>
    </row>
    <row r="158" spans="1:26" ht="15.75" customHeight="1">
      <c r="A158" s="33"/>
      <c r="B158" s="33"/>
      <c r="C158" s="33"/>
      <c r="D158" s="33"/>
      <c r="E158" s="33"/>
      <c r="F158" s="323"/>
      <c r="G158" s="33"/>
      <c r="H158" s="33"/>
      <c r="I158" s="33"/>
      <c r="J158" s="33"/>
      <c r="K158" s="33"/>
      <c r="L158" s="33"/>
      <c r="M158" s="33"/>
      <c r="N158" s="33"/>
      <c r="O158" s="33"/>
      <c r="P158" s="556"/>
      <c r="Q158" s="33"/>
      <c r="R158" s="33"/>
      <c r="S158" s="33"/>
      <c r="T158" s="33"/>
      <c r="U158" s="33"/>
      <c r="V158" s="33"/>
      <c r="W158" s="33"/>
      <c r="X158" s="33"/>
      <c r="Y158" s="33"/>
      <c r="Z158" s="33"/>
    </row>
    <row r="159" spans="1:26" ht="15.75" customHeight="1">
      <c r="A159" s="33"/>
      <c r="B159" s="33"/>
      <c r="C159" s="33"/>
      <c r="D159" s="33"/>
      <c r="E159" s="33"/>
      <c r="F159" s="323"/>
      <c r="G159" s="33"/>
      <c r="H159" s="33"/>
      <c r="I159" s="33"/>
      <c r="J159" s="33"/>
      <c r="K159" s="33"/>
      <c r="L159" s="33"/>
      <c r="M159" s="33"/>
      <c r="N159" s="33"/>
      <c r="O159" s="33"/>
      <c r="P159" s="556"/>
      <c r="Q159" s="33"/>
      <c r="R159" s="33"/>
      <c r="S159" s="33"/>
      <c r="T159" s="33"/>
      <c r="U159" s="33"/>
      <c r="V159" s="33"/>
      <c r="W159" s="33"/>
      <c r="X159" s="33"/>
      <c r="Y159" s="33"/>
      <c r="Z159" s="33"/>
    </row>
    <row r="160" spans="1:26" ht="15.75" customHeight="1">
      <c r="A160" s="33"/>
      <c r="B160" s="33"/>
      <c r="C160" s="33"/>
      <c r="D160" s="33"/>
      <c r="E160" s="33"/>
      <c r="F160" s="323"/>
      <c r="G160" s="33"/>
      <c r="H160" s="33"/>
      <c r="I160" s="33"/>
      <c r="J160" s="33"/>
      <c r="K160" s="33"/>
      <c r="L160" s="33"/>
      <c r="M160" s="33"/>
      <c r="N160" s="33"/>
      <c r="O160" s="33"/>
      <c r="P160" s="556"/>
      <c r="Q160" s="33"/>
      <c r="R160" s="33"/>
      <c r="S160" s="33"/>
      <c r="T160" s="33"/>
      <c r="U160" s="33"/>
      <c r="V160" s="33"/>
      <c r="W160" s="33"/>
      <c r="X160" s="33"/>
      <c r="Y160" s="33"/>
      <c r="Z160" s="33"/>
    </row>
    <row r="161" spans="1:26" ht="15.75" customHeight="1">
      <c r="A161" s="33"/>
      <c r="B161" s="33"/>
      <c r="C161" s="33"/>
      <c r="D161" s="33"/>
      <c r="E161" s="33"/>
      <c r="F161" s="323"/>
      <c r="G161" s="33"/>
      <c r="H161" s="33"/>
      <c r="I161" s="33"/>
      <c r="J161" s="33"/>
      <c r="K161" s="33"/>
      <c r="L161" s="33"/>
      <c r="M161" s="33"/>
      <c r="N161" s="33"/>
      <c r="O161" s="33"/>
      <c r="P161" s="556"/>
      <c r="Q161" s="33"/>
      <c r="R161" s="33"/>
      <c r="S161" s="33"/>
      <c r="T161" s="33"/>
      <c r="U161" s="33"/>
      <c r="V161" s="33"/>
      <c r="W161" s="33"/>
      <c r="X161" s="33"/>
      <c r="Y161" s="33"/>
      <c r="Z161" s="33"/>
    </row>
    <row r="162" spans="1:26" ht="15.75" customHeight="1">
      <c r="A162" s="33"/>
      <c r="B162" s="33"/>
      <c r="C162" s="33"/>
      <c r="D162" s="33"/>
      <c r="E162" s="33"/>
      <c r="F162" s="323"/>
      <c r="G162" s="33"/>
      <c r="H162" s="33"/>
      <c r="I162" s="33"/>
      <c r="J162" s="33"/>
      <c r="K162" s="33"/>
      <c r="L162" s="33"/>
      <c r="M162" s="33"/>
      <c r="N162" s="33"/>
      <c r="O162" s="33"/>
      <c r="P162" s="556"/>
      <c r="Q162" s="33"/>
      <c r="R162" s="33"/>
      <c r="S162" s="33"/>
      <c r="T162" s="33"/>
      <c r="U162" s="33"/>
      <c r="V162" s="33"/>
      <c r="W162" s="33"/>
      <c r="X162" s="33"/>
      <c r="Y162" s="33"/>
      <c r="Z162" s="33"/>
    </row>
    <row r="163" spans="1:26" ht="15.75" customHeight="1">
      <c r="A163" s="33"/>
      <c r="B163" s="33"/>
      <c r="C163" s="33"/>
      <c r="D163" s="33"/>
      <c r="E163" s="33"/>
      <c r="F163" s="323"/>
      <c r="G163" s="33"/>
      <c r="H163" s="33"/>
      <c r="I163" s="33"/>
      <c r="J163" s="33"/>
      <c r="K163" s="33"/>
      <c r="L163" s="33"/>
      <c r="M163" s="33"/>
      <c r="N163" s="33"/>
      <c r="O163" s="33"/>
      <c r="P163" s="556"/>
      <c r="Q163" s="33"/>
      <c r="R163" s="33"/>
      <c r="S163" s="33"/>
      <c r="T163" s="33"/>
      <c r="U163" s="33"/>
      <c r="V163" s="33"/>
      <c r="W163" s="33"/>
      <c r="X163" s="33"/>
      <c r="Y163" s="33"/>
      <c r="Z163" s="33"/>
    </row>
    <row r="164" spans="1:26" ht="15.75" customHeight="1">
      <c r="A164" s="33"/>
      <c r="B164" s="33"/>
      <c r="C164" s="33"/>
      <c r="D164" s="33"/>
      <c r="E164" s="33"/>
      <c r="F164" s="323"/>
      <c r="G164" s="33"/>
      <c r="H164" s="33"/>
      <c r="I164" s="33"/>
      <c r="J164" s="33"/>
      <c r="K164" s="33"/>
      <c r="L164" s="33"/>
      <c r="M164" s="33"/>
      <c r="N164" s="33"/>
      <c r="O164" s="33"/>
      <c r="P164" s="556"/>
      <c r="Q164" s="33"/>
      <c r="R164" s="33"/>
      <c r="S164" s="33"/>
      <c r="T164" s="33"/>
      <c r="U164" s="33"/>
      <c r="V164" s="33"/>
      <c r="W164" s="33"/>
      <c r="X164" s="33"/>
      <c r="Y164" s="33"/>
      <c r="Z164" s="33"/>
    </row>
    <row r="165" spans="1:26" ht="15.75" customHeight="1">
      <c r="A165" s="33"/>
      <c r="B165" s="33"/>
      <c r="C165" s="33"/>
      <c r="D165" s="33"/>
      <c r="E165" s="33"/>
      <c r="F165" s="323"/>
      <c r="G165" s="33"/>
      <c r="H165" s="33"/>
      <c r="I165" s="33"/>
      <c r="J165" s="33"/>
      <c r="K165" s="33"/>
      <c r="L165" s="33"/>
      <c r="M165" s="33"/>
      <c r="N165" s="33"/>
      <c r="O165" s="33"/>
      <c r="P165" s="556"/>
      <c r="Q165" s="33"/>
      <c r="R165" s="33"/>
      <c r="S165" s="33"/>
      <c r="T165" s="33"/>
      <c r="U165" s="33"/>
      <c r="V165" s="33"/>
      <c r="W165" s="33"/>
      <c r="X165" s="33"/>
      <c r="Y165" s="33"/>
      <c r="Z165" s="33"/>
    </row>
    <row r="166" spans="1:26" ht="15.75" customHeight="1">
      <c r="A166" s="33"/>
      <c r="B166" s="33"/>
      <c r="C166" s="33"/>
      <c r="D166" s="33"/>
      <c r="E166" s="33"/>
      <c r="F166" s="323"/>
      <c r="G166" s="33"/>
      <c r="H166" s="33"/>
      <c r="I166" s="33"/>
      <c r="J166" s="33"/>
      <c r="K166" s="33"/>
      <c r="L166" s="33"/>
      <c r="M166" s="33"/>
      <c r="N166" s="33"/>
      <c r="O166" s="33"/>
      <c r="P166" s="556"/>
      <c r="Q166" s="33"/>
      <c r="R166" s="33"/>
      <c r="S166" s="33"/>
      <c r="T166" s="33"/>
      <c r="U166" s="33"/>
      <c r="V166" s="33"/>
      <c r="W166" s="33"/>
      <c r="X166" s="33"/>
      <c r="Y166" s="33"/>
      <c r="Z166" s="33"/>
    </row>
    <row r="167" spans="1:26" ht="15.75" customHeight="1">
      <c r="A167" s="33"/>
      <c r="B167" s="33"/>
      <c r="C167" s="33"/>
      <c r="D167" s="33"/>
      <c r="E167" s="33"/>
      <c r="F167" s="323"/>
      <c r="G167" s="33"/>
      <c r="H167" s="33"/>
      <c r="I167" s="33"/>
      <c r="J167" s="33"/>
      <c r="K167" s="33"/>
      <c r="L167" s="33"/>
      <c r="M167" s="33"/>
      <c r="N167" s="33"/>
      <c r="O167" s="33"/>
      <c r="P167" s="556"/>
      <c r="Q167" s="33"/>
      <c r="R167" s="33"/>
      <c r="S167" s="33"/>
      <c r="T167" s="33"/>
      <c r="U167" s="33"/>
      <c r="V167" s="33"/>
      <c r="W167" s="33"/>
      <c r="X167" s="33"/>
      <c r="Y167" s="33"/>
      <c r="Z167" s="33"/>
    </row>
    <row r="168" spans="1:26" ht="15.75" customHeight="1">
      <c r="A168" s="33"/>
      <c r="B168" s="33"/>
      <c r="C168" s="33"/>
      <c r="D168" s="33"/>
      <c r="E168" s="33"/>
      <c r="F168" s="323"/>
      <c r="G168" s="33"/>
      <c r="H168" s="33"/>
      <c r="I168" s="33"/>
      <c r="J168" s="33"/>
      <c r="K168" s="33"/>
      <c r="L168" s="33"/>
      <c r="M168" s="33"/>
      <c r="N168" s="33"/>
      <c r="O168" s="33"/>
      <c r="P168" s="556"/>
      <c r="Q168" s="33"/>
      <c r="R168" s="33"/>
      <c r="S168" s="33"/>
      <c r="T168" s="33"/>
      <c r="U168" s="33"/>
      <c r="V168" s="33"/>
      <c r="W168" s="33"/>
      <c r="X168" s="33"/>
      <c r="Y168" s="33"/>
      <c r="Z168" s="33"/>
    </row>
    <row r="169" spans="1:26" ht="15.75" customHeight="1">
      <c r="A169" s="33"/>
      <c r="B169" s="33"/>
      <c r="C169" s="33"/>
      <c r="D169" s="33"/>
      <c r="E169" s="33"/>
      <c r="F169" s="323"/>
      <c r="G169" s="33"/>
      <c r="H169" s="33"/>
      <c r="I169" s="33"/>
      <c r="J169" s="33"/>
      <c r="K169" s="33"/>
      <c r="L169" s="33"/>
      <c r="M169" s="33"/>
      <c r="N169" s="33"/>
      <c r="O169" s="33"/>
      <c r="P169" s="556"/>
      <c r="Q169" s="33"/>
      <c r="R169" s="33"/>
      <c r="S169" s="33"/>
      <c r="T169" s="33"/>
      <c r="U169" s="33"/>
      <c r="V169" s="33"/>
      <c r="W169" s="33"/>
      <c r="X169" s="33"/>
      <c r="Y169" s="33"/>
      <c r="Z169" s="33"/>
    </row>
    <row r="170" spans="1:26" ht="15.75" customHeight="1">
      <c r="A170" s="33"/>
      <c r="B170" s="33"/>
      <c r="C170" s="33"/>
      <c r="D170" s="33"/>
      <c r="E170" s="33"/>
      <c r="F170" s="323"/>
      <c r="G170" s="33"/>
      <c r="H170" s="33"/>
      <c r="I170" s="33"/>
      <c r="J170" s="33"/>
      <c r="K170" s="33"/>
      <c r="L170" s="33"/>
      <c r="M170" s="33"/>
      <c r="N170" s="33"/>
      <c r="O170" s="33"/>
      <c r="P170" s="556"/>
      <c r="Q170" s="33"/>
      <c r="R170" s="33"/>
      <c r="S170" s="33"/>
      <c r="T170" s="33"/>
      <c r="U170" s="33"/>
      <c r="V170" s="33"/>
      <c r="W170" s="33"/>
      <c r="X170" s="33"/>
      <c r="Y170" s="33"/>
      <c r="Z170" s="33"/>
    </row>
    <row r="171" spans="1:26" ht="15.75" customHeight="1">
      <c r="A171" s="33"/>
      <c r="B171" s="33"/>
      <c r="C171" s="33"/>
      <c r="D171" s="33"/>
      <c r="E171" s="33"/>
      <c r="F171" s="323"/>
      <c r="G171" s="33"/>
      <c r="H171" s="33"/>
      <c r="I171" s="33"/>
      <c r="J171" s="33"/>
      <c r="K171" s="33"/>
      <c r="L171" s="33"/>
      <c r="M171" s="33"/>
      <c r="N171" s="33"/>
      <c r="O171" s="33"/>
      <c r="P171" s="556"/>
      <c r="Q171" s="33"/>
      <c r="R171" s="33"/>
      <c r="S171" s="33"/>
      <c r="T171" s="33"/>
      <c r="U171" s="33"/>
      <c r="V171" s="33"/>
      <c r="W171" s="33"/>
      <c r="X171" s="33"/>
      <c r="Y171" s="33"/>
      <c r="Z171" s="33"/>
    </row>
    <row r="172" spans="1:26" ht="15.75" customHeight="1"/>
    <row r="173" spans="1:26" ht="15.75" customHeight="1"/>
    <row r="174" spans="1:26" ht="15.75" customHeight="1"/>
    <row r="175" spans="1:26" ht="15.75" customHeight="1"/>
    <row r="176" spans="1:2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sheetData>
  <sheetProtection password="CC0A" sheet="1" objects="1" scenarios="1"/>
  <mergeCells count="1">
    <mergeCell ref="B121:C121"/>
  </mergeCells>
  <conditionalFormatting sqref="D3:D120">
    <cfRule type="expression" dxfId="344" priority="12">
      <formula>ISERROR($D$14)</formula>
    </cfRule>
  </conditionalFormatting>
  <conditionalFormatting sqref="E3:E120">
    <cfRule type="expression" dxfId="343" priority="11">
      <formula>ISERROR($E$14)</formula>
    </cfRule>
  </conditionalFormatting>
  <conditionalFormatting sqref="F3:F120">
    <cfRule type="expression" dxfId="342" priority="10">
      <formula>ISERROR($F$14)</formula>
    </cfRule>
  </conditionalFormatting>
  <conditionalFormatting sqref="G3:G120">
    <cfRule type="expression" dxfId="341" priority="9">
      <formula>ISERROR($G$14)</formula>
    </cfRule>
  </conditionalFormatting>
  <conditionalFormatting sqref="H3:H120">
    <cfRule type="expression" dxfId="340" priority="8">
      <formula>ISERROR($H$14)</formula>
    </cfRule>
  </conditionalFormatting>
  <conditionalFormatting sqref="I3:I120">
    <cfRule type="expression" dxfId="339" priority="7">
      <formula>ISERROR($I$14)</formula>
    </cfRule>
  </conditionalFormatting>
  <conditionalFormatting sqref="J3:J120">
    <cfRule type="expression" dxfId="338" priority="6">
      <formula>ISERROR($J$14)</formula>
    </cfRule>
  </conditionalFormatting>
  <conditionalFormatting sqref="K3:O120">
    <cfRule type="expression" dxfId="337" priority="1">
      <formula>ISERROR(K$14)</formula>
    </cfRule>
  </conditionalFormatting>
  <hyperlinks>
    <hyperlink ref="A1" location="DASHBOARD!A1" display="BACK" xr:uid="{00000000-0004-0000-0E00-000000000000}"/>
  </hyperlinks>
  <pageMargins left="0.23622047244094491" right="0.23622047244094491" top="0" bottom="0.15748031496062992" header="0.31496062992125984" footer="0.31496062992125984"/>
  <pageSetup paperSize="9" scale="62" fitToHeight="0" orientation="landscape" r:id="rId1"/>
  <rowBreaks count="2" manualBreakCount="2">
    <brk id="53" max="16383" man="1"/>
    <brk id="112" min="1" max="15" man="1"/>
  </rowBreaks>
  <colBreaks count="1" manualBreakCount="1">
    <brk id="2"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997"/>
  <sheetViews>
    <sheetView workbookViewId="0">
      <selection activeCell="A17" sqref="A17"/>
    </sheetView>
  </sheetViews>
  <sheetFormatPr defaultColWidth="11.1796875" defaultRowHeight="15" customHeight="1"/>
  <cols>
    <col min="1" max="1" width="6" customWidth="1"/>
    <col min="2" max="2" width="2.6328125" customWidth="1"/>
    <col min="3" max="3" width="33.81640625" customWidth="1"/>
    <col min="4" max="15" width="11.36328125" customWidth="1"/>
    <col min="16" max="16" width="13" customWidth="1"/>
    <col min="17" max="17" width="1.453125" customWidth="1"/>
    <col min="18" max="26" width="8.54296875" customWidth="1"/>
  </cols>
  <sheetData>
    <row r="1" spans="1:26" ht="21.75" customHeight="1">
      <c r="A1" s="404" t="s">
        <v>379</v>
      </c>
      <c r="B1" s="35"/>
      <c r="C1" s="274" t="s">
        <v>347</v>
      </c>
      <c r="D1" s="36"/>
      <c r="E1" s="36"/>
      <c r="F1" s="36"/>
      <c r="G1" s="36"/>
      <c r="H1" s="36"/>
      <c r="I1" s="36"/>
      <c r="J1" s="36"/>
      <c r="K1" s="36"/>
      <c r="L1" s="36"/>
      <c r="M1" s="36"/>
      <c r="N1" s="36"/>
      <c r="O1" s="36"/>
      <c r="P1" s="275"/>
      <c r="Q1" s="37"/>
      <c r="R1" s="33"/>
      <c r="S1" s="33"/>
      <c r="T1" s="33"/>
      <c r="U1" s="33"/>
      <c r="V1" s="33"/>
      <c r="W1" s="33"/>
      <c r="X1" s="33"/>
      <c r="Y1" s="33"/>
      <c r="Z1" s="33"/>
    </row>
    <row r="2" spans="1:26" ht="15.6">
      <c r="A2" s="33"/>
      <c r="B2" s="32"/>
      <c r="C2" s="256" t="s">
        <v>89</v>
      </c>
      <c r="D2" s="9" t="s">
        <v>451</v>
      </c>
      <c r="E2" s="9" t="s">
        <v>452</v>
      </c>
      <c r="F2" s="9" t="s">
        <v>453</v>
      </c>
      <c r="G2" s="9" t="s">
        <v>454</v>
      </c>
      <c r="H2" s="9" t="s">
        <v>455</v>
      </c>
      <c r="I2" s="9" t="s">
        <v>456</v>
      </c>
      <c r="J2" s="9" t="s">
        <v>457</v>
      </c>
      <c r="K2" s="9" t="s">
        <v>458</v>
      </c>
      <c r="L2" s="9" t="s">
        <v>459</v>
      </c>
      <c r="M2" s="9" t="s">
        <v>460</v>
      </c>
      <c r="N2" s="9" t="s">
        <v>461</v>
      </c>
      <c r="O2" s="9" t="s">
        <v>462</v>
      </c>
      <c r="P2" s="276" t="s">
        <v>102</v>
      </c>
      <c r="Q2" s="34"/>
      <c r="R2" s="33"/>
      <c r="S2" s="33"/>
      <c r="T2" s="33"/>
      <c r="U2" s="33"/>
      <c r="V2" s="33"/>
      <c r="W2" s="33"/>
      <c r="X2" s="33"/>
      <c r="Y2" s="33"/>
      <c r="Z2" s="33"/>
    </row>
    <row r="3" spans="1:26" ht="15.6">
      <c r="A3" s="33"/>
      <c r="B3" s="32"/>
      <c r="C3" s="258" t="s">
        <v>103</v>
      </c>
      <c r="D3" s="311">
        <f>'W2'!C27</f>
        <v>280000</v>
      </c>
      <c r="E3" s="311">
        <f>'W2'!D27</f>
        <v>280000</v>
      </c>
      <c r="F3" s="311">
        <f>'W2'!E27</f>
        <v>280000</v>
      </c>
      <c r="G3" s="311">
        <f>'W2'!F27</f>
        <v>280000</v>
      </c>
      <c r="H3" s="311">
        <f>'W2'!G27</f>
        <v>280000</v>
      </c>
      <c r="I3" s="311">
        <f>'W2'!H27</f>
        <v>280000</v>
      </c>
      <c r="J3" s="311">
        <f>'W2'!I27</f>
        <v>210000</v>
      </c>
      <c r="K3" s="311">
        <f>'W2'!J27</f>
        <v>210000</v>
      </c>
      <c r="L3" s="311">
        <f>'W2'!K27</f>
        <v>210000</v>
      </c>
      <c r="M3" s="311">
        <f>'W2'!L27</f>
        <v>210000</v>
      </c>
      <c r="N3" s="311">
        <f>'W2'!M27</f>
        <v>210000</v>
      </c>
      <c r="O3" s="311">
        <f>'W2'!N27</f>
        <v>210000</v>
      </c>
      <c r="P3" s="667">
        <f>'W2'!O27</f>
        <v>2940000</v>
      </c>
      <c r="Q3" s="34"/>
      <c r="R3" s="33"/>
      <c r="S3" s="33"/>
      <c r="T3" s="33"/>
      <c r="U3" s="33"/>
      <c r="V3" s="33"/>
      <c r="W3" s="33"/>
      <c r="X3" s="33"/>
      <c r="Y3" s="33"/>
      <c r="Z3" s="33"/>
    </row>
    <row r="4" spans="1:26">
      <c r="A4" s="33"/>
      <c r="B4" s="32"/>
      <c r="C4" s="260" t="s">
        <v>104</v>
      </c>
      <c r="D4" s="311">
        <f>'W2'!C84</f>
        <v>200000</v>
      </c>
      <c r="E4" s="311">
        <f>'W2'!D84</f>
        <v>192000</v>
      </c>
      <c r="F4" s="311">
        <f>'W2'!E84</f>
        <v>192000</v>
      </c>
      <c r="G4" s="311">
        <f>'W2'!F84</f>
        <v>192000</v>
      </c>
      <c r="H4" s="311">
        <f>'W2'!G84</f>
        <v>192000</v>
      </c>
      <c r="I4" s="311">
        <f>'W2'!H84</f>
        <v>192000</v>
      </c>
      <c r="J4" s="311">
        <f>'W2'!I84</f>
        <v>147000</v>
      </c>
      <c r="K4" s="311">
        <f>'W2'!J84</f>
        <v>149000</v>
      </c>
      <c r="L4" s="311">
        <f>'W2'!K84</f>
        <v>149000</v>
      </c>
      <c r="M4" s="311">
        <f>'W2'!L84</f>
        <v>149000</v>
      </c>
      <c r="N4" s="311">
        <f>'W2'!M84</f>
        <v>149000</v>
      </c>
      <c r="O4" s="311">
        <f>'W2'!N84</f>
        <v>149000</v>
      </c>
      <c r="P4" s="668">
        <f>'W2'!O84</f>
        <v>2052000</v>
      </c>
      <c r="Q4" s="34"/>
      <c r="R4" s="33"/>
      <c r="S4" s="33"/>
      <c r="T4" s="33"/>
      <c r="U4" s="33"/>
      <c r="V4" s="33"/>
      <c r="W4" s="33"/>
      <c r="X4" s="33"/>
      <c r="Y4" s="33"/>
      <c r="Z4" s="33"/>
    </row>
    <row r="5" spans="1:26">
      <c r="A5" s="33"/>
      <c r="B5" s="32"/>
      <c r="C5" s="260" t="s">
        <v>105</v>
      </c>
      <c r="D5" s="311">
        <f>'W2'!C55</f>
        <v>11760</v>
      </c>
      <c r="E5" s="311">
        <f>'W2'!D55</f>
        <v>11524.800000000003</v>
      </c>
      <c r="F5" s="311">
        <f>'W2'!E55</f>
        <v>11294.304</v>
      </c>
      <c r="G5" s="311">
        <f>'W2'!F55</f>
        <v>11068.417920000002</v>
      </c>
      <c r="H5" s="311">
        <f>'W2'!G55</f>
        <v>10847.049561600001</v>
      </c>
      <c r="I5" s="311">
        <f>'W2'!H55</f>
        <v>10630.108570368002</v>
      </c>
      <c r="J5" s="311">
        <f>'W2'!I55</f>
        <v>10417.506398960641</v>
      </c>
      <c r="K5" s="311">
        <f>'W2'!J55</f>
        <v>10209.156270981428</v>
      </c>
      <c r="L5" s="311">
        <f>'W2'!K55</f>
        <v>10004.973145561798</v>
      </c>
      <c r="M5" s="311">
        <f>'W2'!L55</f>
        <v>9804.8736826505628</v>
      </c>
      <c r="N5" s="311">
        <f>'W2'!M55</f>
        <v>9608.7762089975513</v>
      </c>
      <c r="O5" s="311">
        <f>'W2'!N55</f>
        <v>9416.6006848176003</v>
      </c>
      <c r="P5" s="668">
        <f>'W2'!O55</f>
        <v>126586.56644393761</v>
      </c>
      <c r="Q5" s="34"/>
      <c r="R5" s="33"/>
      <c r="S5" s="33"/>
      <c r="T5" s="33"/>
      <c r="U5" s="33"/>
      <c r="V5" s="33"/>
      <c r="W5" s="33"/>
      <c r="X5" s="33"/>
      <c r="Y5" s="33"/>
      <c r="Z5" s="33"/>
    </row>
    <row r="6" spans="1:26">
      <c r="A6" s="33"/>
      <c r="B6" s="32"/>
      <c r="C6" s="260" t="s">
        <v>106</v>
      </c>
      <c r="D6" s="311">
        <f>'W2'!C69</f>
        <v>7000</v>
      </c>
      <c r="E6" s="311">
        <f>'W2'!D69</f>
        <v>7000</v>
      </c>
      <c r="F6" s="311">
        <f>'W2'!E69</f>
        <v>7000</v>
      </c>
      <c r="G6" s="311">
        <f>'W2'!F69</f>
        <v>7000</v>
      </c>
      <c r="H6" s="311">
        <f>'W2'!G69</f>
        <v>7000</v>
      </c>
      <c r="I6" s="311">
        <f>'W2'!H69</f>
        <v>7000</v>
      </c>
      <c r="J6" s="311">
        <f>'W2'!I69</f>
        <v>7000</v>
      </c>
      <c r="K6" s="311">
        <f>'W2'!J69</f>
        <v>7000</v>
      </c>
      <c r="L6" s="311">
        <f>'W2'!K69</f>
        <v>7000</v>
      </c>
      <c r="M6" s="311">
        <f>'W2'!L69</f>
        <v>7000</v>
      </c>
      <c r="N6" s="311">
        <f>'W2'!M69</f>
        <v>7000</v>
      </c>
      <c r="O6" s="311">
        <f>'W2'!N69</f>
        <v>7000</v>
      </c>
      <c r="P6" s="668">
        <f>'W2'!O69</f>
        <v>84000</v>
      </c>
      <c r="Q6" s="34"/>
      <c r="R6" s="33"/>
      <c r="S6" s="33"/>
      <c r="T6" s="33"/>
      <c r="U6" s="33"/>
      <c r="V6" s="33"/>
      <c r="W6" s="33"/>
      <c r="X6" s="33"/>
      <c r="Y6" s="33"/>
      <c r="Z6" s="33"/>
    </row>
    <row r="7" spans="1:26">
      <c r="A7" s="33"/>
      <c r="B7" s="32"/>
      <c r="C7" s="260" t="s">
        <v>107</v>
      </c>
      <c r="D7" s="311">
        <f t="shared" ref="D7:O7" si="0">D8-D4-D5-D6</f>
        <v>36090</v>
      </c>
      <c r="E7" s="311">
        <f t="shared" si="0"/>
        <v>36280.199999999997</v>
      </c>
      <c r="F7" s="311">
        <f t="shared" si="0"/>
        <v>36470.59599999999</v>
      </c>
      <c r="G7" s="311">
        <f t="shared" si="0"/>
        <v>36661.184080000014</v>
      </c>
      <c r="H7" s="311">
        <f t="shared" si="0"/>
        <v>36851.960398399999</v>
      </c>
      <c r="I7" s="311">
        <f t="shared" si="0"/>
        <v>37042.921190431982</v>
      </c>
      <c r="J7" s="311">
        <f t="shared" si="0"/>
        <v>36134.062766623349</v>
      </c>
      <c r="K7" s="311">
        <f t="shared" si="0"/>
        <v>36325.381511290892</v>
      </c>
      <c r="L7" s="311">
        <f t="shared" si="0"/>
        <v>36516.873881065068</v>
      </c>
      <c r="M7" s="311">
        <f t="shared" si="0"/>
        <v>36708.536403443781</v>
      </c>
      <c r="N7" s="311">
        <f t="shared" si="0"/>
        <v>36900.365675374902</v>
      </c>
      <c r="O7" s="311">
        <f t="shared" si="0"/>
        <v>37092.358361867417</v>
      </c>
      <c r="P7" s="668">
        <f>SUM(D7:O7)</f>
        <v>439074.44026849745</v>
      </c>
      <c r="Q7" s="34"/>
      <c r="R7" s="33"/>
      <c r="S7" s="33"/>
      <c r="T7" s="33"/>
      <c r="U7" s="33"/>
      <c r="V7" s="33"/>
      <c r="W7" s="33"/>
      <c r="X7" s="33"/>
      <c r="Y7" s="33"/>
      <c r="Z7" s="33"/>
    </row>
    <row r="8" spans="1:26" ht="15.6">
      <c r="A8" s="33"/>
      <c r="B8" s="32"/>
      <c r="C8" s="261" t="s">
        <v>108</v>
      </c>
      <c r="D8" s="311">
        <f>'W2'!C89</f>
        <v>254850</v>
      </c>
      <c r="E8" s="311">
        <f>'W2'!D89</f>
        <v>246805</v>
      </c>
      <c r="F8" s="311">
        <f>'W2'!E89</f>
        <v>246764.9</v>
      </c>
      <c r="G8" s="311">
        <f>'W2'!F89</f>
        <v>246729.60200000001</v>
      </c>
      <c r="H8" s="311">
        <f>'W2'!G89</f>
        <v>246699.00996</v>
      </c>
      <c r="I8" s="311">
        <f>'W2'!H89</f>
        <v>246673.02976079998</v>
      </c>
      <c r="J8" s="311">
        <f>'W2'!I89</f>
        <v>200551.56916558399</v>
      </c>
      <c r="K8" s="311">
        <f>'W2'!J89</f>
        <v>202534.53778227232</v>
      </c>
      <c r="L8" s="311">
        <f>'W2'!K89</f>
        <v>202521.84702662687</v>
      </c>
      <c r="M8" s="311">
        <f>'W2'!L89</f>
        <v>202513.41008609434</v>
      </c>
      <c r="N8" s="311">
        <f>'W2'!M89</f>
        <v>202509.14188437245</v>
      </c>
      <c r="O8" s="311">
        <f>'W2'!N89</f>
        <v>202508.95904668502</v>
      </c>
      <c r="P8" s="669">
        <f>SUM(P4:P7)</f>
        <v>2701661.0067124353</v>
      </c>
      <c r="Q8" s="34"/>
      <c r="R8" s="33"/>
      <c r="S8" s="33"/>
      <c r="T8" s="33"/>
      <c r="U8" s="33"/>
      <c r="V8" s="33"/>
      <c r="W8" s="33"/>
      <c r="X8" s="33"/>
      <c r="Y8" s="33"/>
      <c r="Z8" s="33"/>
    </row>
    <row r="9" spans="1:26" ht="15.6">
      <c r="A9" s="33"/>
      <c r="B9" s="32"/>
      <c r="C9" s="261" t="s">
        <v>109</v>
      </c>
      <c r="D9" s="311">
        <f t="shared" ref="D9:P9" si="1">D3-D8</f>
        <v>25150</v>
      </c>
      <c r="E9" s="311">
        <f t="shared" si="1"/>
        <v>33195</v>
      </c>
      <c r="F9" s="311">
        <f t="shared" si="1"/>
        <v>33235.100000000006</v>
      </c>
      <c r="G9" s="311">
        <f t="shared" si="1"/>
        <v>33270.397999999986</v>
      </c>
      <c r="H9" s="311">
        <f t="shared" si="1"/>
        <v>33300.990040000004</v>
      </c>
      <c r="I9" s="311">
        <f t="shared" si="1"/>
        <v>33326.970239200018</v>
      </c>
      <c r="J9" s="311">
        <f t="shared" si="1"/>
        <v>9448.430834416009</v>
      </c>
      <c r="K9" s="311">
        <f t="shared" si="1"/>
        <v>7465.462217727676</v>
      </c>
      <c r="L9" s="311">
        <f t="shared" si="1"/>
        <v>7478.1529733731295</v>
      </c>
      <c r="M9" s="311">
        <f t="shared" si="1"/>
        <v>7486.5899139056564</v>
      </c>
      <c r="N9" s="311">
        <f t="shared" si="1"/>
        <v>7490.8581156275468</v>
      </c>
      <c r="O9" s="311">
        <f t="shared" si="1"/>
        <v>7491.0409533149796</v>
      </c>
      <c r="P9" s="669">
        <f t="shared" si="1"/>
        <v>238338.99328756472</v>
      </c>
      <c r="Q9" s="34"/>
      <c r="R9" s="33"/>
      <c r="S9" s="33"/>
      <c r="T9" s="33"/>
      <c r="U9" s="33"/>
      <c r="V9" s="33"/>
      <c r="W9" s="33"/>
      <c r="X9" s="33"/>
      <c r="Y9" s="33"/>
      <c r="Z9" s="33"/>
    </row>
    <row r="10" spans="1:26">
      <c r="A10" s="33"/>
      <c r="B10" s="32"/>
      <c r="C10" s="262" t="s">
        <v>290</v>
      </c>
      <c r="D10" s="311">
        <f>'W2'!C96</f>
        <v>5000</v>
      </c>
      <c r="E10" s="311">
        <f>'W2'!D96</f>
        <v>5000</v>
      </c>
      <c r="F10" s="311">
        <f>'W2'!E96</f>
        <v>5000</v>
      </c>
      <c r="G10" s="311">
        <f>'W2'!F96</f>
        <v>5000</v>
      </c>
      <c r="H10" s="311">
        <f>'W2'!G96</f>
        <v>5000</v>
      </c>
      <c r="I10" s="311">
        <f>'W2'!H96</f>
        <v>5000</v>
      </c>
      <c r="J10" s="311">
        <f>'W2'!I96</f>
        <v>5000</v>
      </c>
      <c r="K10" s="311">
        <f>'W2'!J96</f>
        <v>5000</v>
      </c>
      <c r="L10" s="311">
        <f>'W2'!K96</f>
        <v>5000</v>
      </c>
      <c r="M10" s="311">
        <f>'W2'!L96</f>
        <v>5000</v>
      </c>
      <c r="N10" s="311">
        <f>'W2'!M96</f>
        <v>5000</v>
      </c>
      <c r="O10" s="311">
        <f>'W2'!N96</f>
        <v>5000</v>
      </c>
      <c r="P10" s="670">
        <f>'W2'!O96</f>
        <v>60000</v>
      </c>
      <c r="Q10" s="34"/>
      <c r="R10" s="33"/>
      <c r="S10" s="33"/>
      <c r="T10" s="33"/>
      <c r="U10" s="33"/>
      <c r="V10" s="33"/>
      <c r="W10" s="33"/>
      <c r="X10" s="33"/>
      <c r="Y10" s="33"/>
      <c r="Z10" s="33"/>
    </row>
    <row r="11" spans="1:26" ht="15.6">
      <c r="A11" s="33"/>
      <c r="B11" s="32"/>
      <c r="C11" s="258" t="s">
        <v>110</v>
      </c>
      <c r="D11" s="311">
        <f t="shared" ref="D11:P11" si="2">D9-D10</f>
        <v>20150</v>
      </c>
      <c r="E11" s="311">
        <f t="shared" si="2"/>
        <v>28195</v>
      </c>
      <c r="F11" s="311">
        <f t="shared" si="2"/>
        <v>28235.100000000006</v>
      </c>
      <c r="G11" s="311">
        <f t="shared" si="2"/>
        <v>28270.397999999986</v>
      </c>
      <c r="H11" s="311">
        <f t="shared" si="2"/>
        <v>28300.990040000004</v>
      </c>
      <c r="I11" s="311">
        <f t="shared" si="2"/>
        <v>28326.970239200018</v>
      </c>
      <c r="J11" s="311">
        <f t="shared" si="2"/>
        <v>4448.430834416009</v>
      </c>
      <c r="K11" s="311">
        <f t="shared" si="2"/>
        <v>2465.462217727676</v>
      </c>
      <c r="L11" s="311">
        <f t="shared" si="2"/>
        <v>2478.1529733731295</v>
      </c>
      <c r="M11" s="311">
        <f t="shared" si="2"/>
        <v>2486.5899139056564</v>
      </c>
      <c r="N11" s="311">
        <f t="shared" si="2"/>
        <v>2490.8581156275468</v>
      </c>
      <c r="O11" s="311">
        <f t="shared" si="2"/>
        <v>2491.0409533149796</v>
      </c>
      <c r="P11" s="667">
        <f t="shared" si="2"/>
        <v>178338.99328756472</v>
      </c>
      <c r="Q11" s="34"/>
      <c r="R11" s="33"/>
      <c r="S11" s="33"/>
      <c r="T11" s="33"/>
      <c r="U11" s="33"/>
      <c r="V11" s="33"/>
      <c r="W11" s="33"/>
      <c r="X11" s="33"/>
      <c r="Y11" s="33"/>
      <c r="Z11" s="33"/>
    </row>
    <row r="12" spans="1:26">
      <c r="A12" s="33"/>
      <c r="B12" s="32"/>
      <c r="C12" s="260" t="s">
        <v>111</v>
      </c>
      <c r="D12" s="311">
        <f>'W2'!C97</f>
        <v>4030</v>
      </c>
      <c r="E12" s="311">
        <f>'W2'!D97</f>
        <v>5639</v>
      </c>
      <c r="F12" s="311">
        <f>'W2'!E97</f>
        <v>5647.0200000000023</v>
      </c>
      <c r="G12" s="311">
        <f>'W2'!F97</f>
        <v>5654.0795999999973</v>
      </c>
      <c r="H12" s="311">
        <f>'W2'!G97</f>
        <v>5660.1980079999994</v>
      </c>
      <c r="I12" s="311">
        <f>'W2'!H97</f>
        <v>5665.3940478400027</v>
      </c>
      <c r="J12" s="311">
        <f>'W2'!I97</f>
        <v>889.68616688319889</v>
      </c>
      <c r="K12" s="311">
        <f>'W2'!J97</f>
        <v>493.09244354553778</v>
      </c>
      <c r="L12" s="311">
        <f>'W2'!K97</f>
        <v>495.63059467462807</v>
      </c>
      <c r="M12" s="311">
        <f>'W2'!L97</f>
        <v>497.31798278113274</v>
      </c>
      <c r="N12" s="311">
        <f>'W2'!M97</f>
        <v>498.17162312551193</v>
      </c>
      <c r="O12" s="311">
        <f>'W2'!N97</f>
        <v>498.20819066299771</v>
      </c>
      <c r="P12" s="668">
        <f>'W2'!O97</f>
        <v>35667.798657513013</v>
      </c>
      <c r="Q12" s="34"/>
      <c r="R12" s="33"/>
      <c r="S12" s="33"/>
      <c r="T12" s="33"/>
      <c r="U12" s="33"/>
      <c r="V12" s="33"/>
      <c r="W12" s="33"/>
      <c r="X12" s="33"/>
      <c r="Y12" s="33"/>
      <c r="Z12" s="33"/>
    </row>
    <row r="13" spans="1:26" ht="15.6">
      <c r="A13" s="33"/>
      <c r="B13" s="32"/>
      <c r="C13" s="417" t="s">
        <v>386</v>
      </c>
      <c r="D13" s="311">
        <f t="shared" ref="D13:P13" si="3">D11-D12</f>
        <v>16120</v>
      </c>
      <c r="E13" s="311">
        <f t="shared" si="3"/>
        <v>22556</v>
      </c>
      <c r="F13" s="311">
        <f t="shared" si="3"/>
        <v>22588.080000000002</v>
      </c>
      <c r="G13" s="311">
        <f t="shared" si="3"/>
        <v>22616.318399999989</v>
      </c>
      <c r="H13" s="311">
        <f t="shared" si="3"/>
        <v>22640.792032000005</v>
      </c>
      <c r="I13" s="311">
        <f t="shared" si="3"/>
        <v>22661.576191360014</v>
      </c>
      <c r="J13" s="311">
        <f t="shared" si="3"/>
        <v>3558.7446675328101</v>
      </c>
      <c r="K13" s="311">
        <f t="shared" si="3"/>
        <v>1972.3697741821384</v>
      </c>
      <c r="L13" s="311">
        <f t="shared" si="3"/>
        <v>1982.5223786985014</v>
      </c>
      <c r="M13" s="311">
        <f t="shared" si="3"/>
        <v>1989.2719311245237</v>
      </c>
      <c r="N13" s="311">
        <f t="shared" si="3"/>
        <v>1992.686492502035</v>
      </c>
      <c r="O13" s="311">
        <f t="shared" si="3"/>
        <v>1992.8327626519817</v>
      </c>
      <c r="P13" s="667">
        <f t="shared" si="3"/>
        <v>142671.1946300517</v>
      </c>
      <c r="Q13" s="34"/>
      <c r="R13" s="33"/>
      <c r="S13" s="33"/>
      <c r="T13" s="33"/>
      <c r="U13" s="33"/>
      <c r="V13" s="33"/>
      <c r="W13" s="33"/>
      <c r="X13" s="33"/>
      <c r="Y13" s="33"/>
      <c r="Z13" s="33"/>
    </row>
    <row r="14" spans="1:26" s="698" customFormat="1" ht="15.6" thickBot="1">
      <c r="B14" s="699"/>
      <c r="C14" s="695" t="s">
        <v>112</v>
      </c>
      <c r="D14" s="696">
        <f>D13</f>
        <v>16120</v>
      </c>
      <c r="E14" s="696">
        <f t="shared" ref="E14:O14" si="4">E13</f>
        <v>22556</v>
      </c>
      <c r="F14" s="696">
        <f t="shared" si="4"/>
        <v>22588.080000000002</v>
      </c>
      <c r="G14" s="696">
        <f t="shared" si="4"/>
        <v>22616.318399999989</v>
      </c>
      <c r="H14" s="696">
        <f t="shared" si="4"/>
        <v>22640.792032000005</v>
      </c>
      <c r="I14" s="696">
        <f t="shared" si="4"/>
        <v>22661.576191360014</v>
      </c>
      <c r="J14" s="696">
        <f t="shared" si="4"/>
        <v>3558.7446675328101</v>
      </c>
      <c r="K14" s="696">
        <f t="shared" si="4"/>
        <v>1972.3697741821384</v>
      </c>
      <c r="L14" s="696">
        <f t="shared" si="4"/>
        <v>1982.5223786985014</v>
      </c>
      <c r="M14" s="696">
        <f t="shared" si="4"/>
        <v>1989.2719311245237</v>
      </c>
      <c r="N14" s="696">
        <f t="shared" si="4"/>
        <v>1992.686492502035</v>
      </c>
      <c r="O14" s="696">
        <f t="shared" si="4"/>
        <v>1992.8327626519817</v>
      </c>
      <c r="P14" s="701">
        <f>P13</f>
        <v>142671.1946300517</v>
      </c>
      <c r="Q14" s="700"/>
    </row>
    <row r="15" spans="1:26" ht="15.6" thickBot="1">
      <c r="A15" s="278" t="s">
        <v>345</v>
      </c>
      <c r="B15" s="278"/>
      <c r="C15" s="418"/>
      <c r="D15" s="347">
        <f>IF(ISBLANK(inputs!$C$44),$A15,VALUE(inputs!$E$44))</f>
        <v>4000</v>
      </c>
      <c r="E15" s="347">
        <f>IF(ISBLANK(inputs!$C$45),$A15,VALUE(inputs!$E$45))</f>
        <v>4000</v>
      </c>
      <c r="F15" s="347">
        <f>IF(ISBLANK(inputs!$C$46),$A15,VALUE(inputs!$E$46))</f>
        <v>4000</v>
      </c>
      <c r="G15" s="347">
        <f>IF(ISBLANK(inputs!$C$47),$A15,VALUE(inputs!$E$47))</f>
        <v>4000</v>
      </c>
      <c r="H15" s="347">
        <f>IF(ISBLANK(inputs!$C$48),$A15,VALUE(inputs!$E$48))</f>
        <v>4000</v>
      </c>
      <c r="I15" s="347">
        <f>IF(ISBLANK(inputs!$C$49),$A15,VALUE(inputs!$E$49))</f>
        <v>4000</v>
      </c>
      <c r="J15" s="347">
        <f>IF(ISBLANK(inputs!$C$50),$A15,VALUE(inputs!$E$50))</f>
        <v>3000</v>
      </c>
      <c r="K15" s="347">
        <f>IF(ISBLANK(inputs!$C$51),$A15,VALUE(inputs!$E$51))</f>
        <v>3000</v>
      </c>
      <c r="L15" s="347">
        <f>IF(ISBLANK(inputs!$C$52),$A15,VALUE(inputs!$E$52))</f>
        <v>3000</v>
      </c>
      <c r="M15" s="347">
        <f>IF(ISBLANK(inputs!$C$53),$A15,VALUE(inputs!$E$53))</f>
        <v>3000</v>
      </c>
      <c r="N15" s="347">
        <f>IF(ISBLANK(inputs!$C$54),$A15,VALUE(inputs!$E$54))</f>
        <v>3000</v>
      </c>
      <c r="O15" s="347">
        <f>IF(ISBLANK(inputs!$C$55),$A15,VALUE(inputs!$E$55))</f>
        <v>3000</v>
      </c>
      <c r="P15" s="671"/>
      <c r="Q15" s="278"/>
      <c r="R15" s="278"/>
      <c r="S15" s="278"/>
      <c r="T15" s="278"/>
      <c r="U15" s="278"/>
      <c r="V15" s="278"/>
      <c r="W15" s="278"/>
      <c r="X15" s="278"/>
      <c r="Y15" s="278"/>
      <c r="Z15" s="278"/>
    </row>
    <row r="16" spans="1:26" ht="26.25" customHeight="1">
      <c r="A16" s="33"/>
      <c r="B16" s="35"/>
      <c r="C16" s="251" t="s">
        <v>113</v>
      </c>
      <c r="D16" s="311"/>
      <c r="E16" s="311"/>
      <c r="F16" s="311"/>
      <c r="G16" s="311"/>
      <c r="H16" s="311"/>
      <c r="I16" s="311"/>
      <c r="J16" s="311"/>
      <c r="K16" s="311"/>
      <c r="L16" s="311"/>
      <c r="M16" s="311"/>
      <c r="N16" s="311"/>
      <c r="O16" s="311"/>
      <c r="P16" s="672"/>
      <c r="Q16" s="37"/>
      <c r="R16" s="33"/>
      <c r="S16" s="33"/>
      <c r="T16" s="33"/>
      <c r="U16" s="33"/>
      <c r="V16" s="33"/>
      <c r="W16" s="33"/>
      <c r="X16" s="33"/>
      <c r="Y16" s="33"/>
      <c r="Z16" s="33"/>
    </row>
    <row r="17" spans="1:26" ht="21.75" customHeight="1">
      <c r="A17" s="33"/>
      <c r="B17" s="32"/>
      <c r="C17" s="422" t="s">
        <v>114</v>
      </c>
      <c r="D17" s="311"/>
      <c r="E17" s="311"/>
      <c r="F17" s="311"/>
      <c r="G17" s="311"/>
      <c r="H17" s="311"/>
      <c r="I17" s="311"/>
      <c r="J17" s="311"/>
      <c r="K17" s="311"/>
      <c r="L17" s="311"/>
      <c r="M17" s="311"/>
      <c r="N17" s="311"/>
      <c r="O17" s="311"/>
      <c r="P17" s="673"/>
      <c r="Q17" s="34"/>
      <c r="R17" s="33"/>
      <c r="S17" s="33"/>
      <c r="T17" s="33"/>
      <c r="U17" s="33"/>
      <c r="V17" s="33"/>
      <c r="W17" s="33"/>
      <c r="X17" s="33"/>
      <c r="Y17" s="33"/>
      <c r="Z17" s="33"/>
    </row>
    <row r="18" spans="1:26" ht="15.6">
      <c r="A18" s="33"/>
      <c r="B18" s="32"/>
      <c r="C18" s="419" t="s">
        <v>89</v>
      </c>
      <c r="D18" s="311" t="s">
        <v>90</v>
      </c>
      <c r="E18" s="311" t="s">
        <v>91</v>
      </c>
      <c r="F18" s="311" t="s">
        <v>92</v>
      </c>
      <c r="G18" s="311" t="s">
        <v>93</v>
      </c>
      <c r="H18" s="311" t="s">
        <v>94</v>
      </c>
      <c r="I18" s="311" t="s">
        <v>95</v>
      </c>
      <c r="J18" s="311" t="s">
        <v>96</v>
      </c>
      <c r="K18" s="311" t="s">
        <v>97</v>
      </c>
      <c r="L18" s="311" t="s">
        <v>98</v>
      </c>
      <c r="M18" s="311" t="s">
        <v>99</v>
      </c>
      <c r="N18" s="311" t="s">
        <v>100</v>
      </c>
      <c r="O18" s="311" t="s">
        <v>101</v>
      </c>
      <c r="P18" s="674" t="s">
        <v>102</v>
      </c>
      <c r="Q18" s="34"/>
      <c r="R18" s="33"/>
      <c r="S18" s="33"/>
      <c r="T18" s="33"/>
      <c r="U18" s="33"/>
      <c r="V18" s="33"/>
      <c r="W18" s="33"/>
      <c r="X18" s="33"/>
      <c r="Y18" s="33"/>
      <c r="Z18" s="33"/>
    </row>
    <row r="19" spans="1:26">
      <c r="A19" s="33"/>
      <c r="B19" s="32"/>
      <c r="C19" s="422" t="s">
        <v>115</v>
      </c>
      <c r="D19" s="311"/>
      <c r="E19" s="311"/>
      <c r="F19" s="311"/>
      <c r="G19" s="311"/>
      <c r="H19" s="311"/>
      <c r="I19" s="311"/>
      <c r="J19" s="311"/>
      <c r="K19" s="311"/>
      <c r="L19" s="311"/>
      <c r="M19" s="311"/>
      <c r="N19" s="311"/>
      <c r="O19" s="311"/>
      <c r="P19" s="675"/>
      <c r="Q19" s="34"/>
      <c r="R19" s="33"/>
      <c r="S19" s="33"/>
      <c r="T19" s="33"/>
      <c r="U19" s="33"/>
      <c r="V19" s="33"/>
      <c r="W19" s="33"/>
      <c r="X19" s="33"/>
      <c r="Y19" s="33"/>
      <c r="Z19" s="33"/>
    </row>
    <row r="20" spans="1:26">
      <c r="A20" s="33"/>
      <c r="B20" s="32"/>
      <c r="C20" s="423" t="s">
        <v>352</v>
      </c>
      <c r="D20" s="311">
        <f>'W2'!C117</f>
        <v>745070</v>
      </c>
      <c r="E20" s="311">
        <f>'W2'!D117</f>
        <v>926216.2</v>
      </c>
      <c r="F20" s="311">
        <f>'W2'!E117</f>
        <v>789594.87599999993</v>
      </c>
      <c r="G20" s="311">
        <f>'W2'!F117</f>
        <v>793887.37847999996</v>
      </c>
      <c r="H20" s="311">
        <f>'W2'!G117</f>
        <v>799455.13091039995</v>
      </c>
      <c r="I20" s="311">
        <f>'W2'!H117</f>
        <v>880689.62829219201</v>
      </c>
      <c r="J20" s="311">
        <f>'W2'!I117</f>
        <v>905477.43572634819</v>
      </c>
      <c r="K20" s="311">
        <f>'W2'!J117</f>
        <v>900115.1870118212</v>
      </c>
      <c r="L20" s="311">
        <f>'W2'!K117</f>
        <v>1048879.5832715847</v>
      </c>
      <c r="M20" s="311">
        <f>'W2'!L117</f>
        <v>1043292.3916061531</v>
      </c>
      <c r="N20" s="311">
        <f>'W2'!M117</f>
        <v>1054440.4437740301</v>
      </c>
      <c r="O20" s="311">
        <f>'W2'!N117</f>
        <v>1213405.6348985496</v>
      </c>
      <c r="P20" s="676">
        <f t="shared" ref="P20:P22" si="5">SUM(D20:O20)</f>
        <v>11100523.889971077</v>
      </c>
      <c r="Q20" s="34"/>
      <c r="R20" s="33"/>
      <c r="S20" s="33"/>
      <c r="T20" s="33"/>
      <c r="U20" s="33"/>
      <c r="V20" s="33"/>
      <c r="W20" s="33"/>
      <c r="X20" s="33"/>
      <c r="Y20" s="33"/>
      <c r="Z20" s="33"/>
    </row>
    <row r="21" spans="1:26" ht="15.75" customHeight="1">
      <c r="A21" s="33"/>
      <c r="B21" s="32"/>
      <c r="C21" s="419" t="s">
        <v>117</v>
      </c>
      <c r="D21" s="311">
        <f>'W2'!C119</f>
        <v>280000</v>
      </c>
      <c r="E21" s="311">
        <f>'W2'!D119</f>
        <v>280000</v>
      </c>
      <c r="F21" s="311">
        <f>'W2'!E119</f>
        <v>280000</v>
      </c>
      <c r="G21" s="311">
        <f>'W2'!F119</f>
        <v>280000</v>
      </c>
      <c r="H21" s="311">
        <f>'W2'!G119</f>
        <v>280000</v>
      </c>
      <c r="I21" s="311">
        <f>'W2'!H119</f>
        <v>280000</v>
      </c>
      <c r="J21" s="311">
        <f>'W2'!I119</f>
        <v>210000</v>
      </c>
      <c r="K21" s="311">
        <f>'W2'!J119</f>
        <v>210000</v>
      </c>
      <c r="L21" s="311">
        <f>'W2'!K119</f>
        <v>210000</v>
      </c>
      <c r="M21" s="311">
        <f>'W2'!L119</f>
        <v>210000</v>
      </c>
      <c r="N21" s="311">
        <f>'W2'!M119</f>
        <v>210000</v>
      </c>
      <c r="O21" s="311">
        <f>'W2'!N119</f>
        <v>210000</v>
      </c>
      <c r="P21" s="676">
        <f t="shared" si="5"/>
        <v>2940000</v>
      </c>
      <c r="Q21" s="34"/>
      <c r="R21" s="33"/>
      <c r="S21" s="33"/>
      <c r="T21" s="33"/>
      <c r="U21" s="33"/>
      <c r="V21" s="33"/>
      <c r="W21" s="33"/>
      <c r="X21" s="33"/>
      <c r="Y21" s="33"/>
      <c r="Z21" s="33"/>
    </row>
    <row r="22" spans="1:26" ht="15.75" customHeight="1">
      <c r="A22" s="33"/>
      <c r="B22" s="32"/>
      <c r="C22" s="419" t="s">
        <v>118</v>
      </c>
      <c r="D22" s="311">
        <f>'W2'!C118</f>
        <v>45000</v>
      </c>
      <c r="E22" s="311">
        <f>'W2'!D118</f>
        <v>-106110</v>
      </c>
      <c r="F22" s="311">
        <f>'W2'!E118</f>
        <v>60570</v>
      </c>
      <c r="G22" s="311">
        <f>'W2'!F118</f>
        <v>86355</v>
      </c>
      <c r="H22" s="311">
        <f>'W2'!G118</f>
        <v>110880</v>
      </c>
      <c r="I22" s="311">
        <f>'W2'!H118</f>
        <v>69750</v>
      </c>
      <c r="J22" s="311">
        <f>'W2'!I118</f>
        <v>125955</v>
      </c>
      <c r="K22" s="311">
        <f>'W2'!J118</f>
        <v>140715</v>
      </c>
      <c r="L22" s="311">
        <f>'W2'!K118</f>
        <v>1350</v>
      </c>
      <c r="M22" s="311">
        <f>'W2'!L118</f>
        <v>16335</v>
      </c>
      <c r="N22" s="311">
        <f>'W2'!M118</f>
        <v>14580</v>
      </c>
      <c r="O22" s="311">
        <f>'W2'!N118</f>
        <v>-135000</v>
      </c>
      <c r="P22" s="676">
        <f t="shared" si="5"/>
        <v>430380</v>
      </c>
      <c r="Q22" s="34"/>
      <c r="R22" s="33"/>
      <c r="S22" s="33"/>
      <c r="T22" s="33"/>
      <c r="U22" s="33"/>
      <c r="V22" s="33"/>
      <c r="W22" s="33"/>
      <c r="X22" s="33"/>
      <c r="Y22" s="33"/>
      <c r="Z22" s="33"/>
    </row>
    <row r="23" spans="1:26" ht="15.75" customHeight="1">
      <c r="A23" s="33"/>
      <c r="B23" s="32"/>
      <c r="C23" s="422" t="s">
        <v>119</v>
      </c>
      <c r="D23" s="311">
        <f t="shared" ref="D23:P23" si="6">SUM(D20:D22)</f>
        <v>1070070</v>
      </c>
      <c r="E23" s="311">
        <f t="shared" si="6"/>
        <v>1100106.2</v>
      </c>
      <c r="F23" s="311">
        <f t="shared" si="6"/>
        <v>1130164.8759999999</v>
      </c>
      <c r="G23" s="311">
        <f t="shared" si="6"/>
        <v>1160242.37848</v>
      </c>
      <c r="H23" s="311">
        <f t="shared" si="6"/>
        <v>1190335.1309103998</v>
      </c>
      <c r="I23" s="311">
        <f t="shared" si="6"/>
        <v>1230439.628292192</v>
      </c>
      <c r="J23" s="311">
        <f t="shared" si="6"/>
        <v>1241432.4357263483</v>
      </c>
      <c r="K23" s="311">
        <f t="shared" si="6"/>
        <v>1250830.1870118212</v>
      </c>
      <c r="L23" s="311">
        <f t="shared" si="6"/>
        <v>1260229.5832715847</v>
      </c>
      <c r="M23" s="311">
        <f t="shared" si="6"/>
        <v>1269627.391606153</v>
      </c>
      <c r="N23" s="311">
        <f t="shared" si="6"/>
        <v>1279020.4437740301</v>
      </c>
      <c r="O23" s="311">
        <f t="shared" si="6"/>
        <v>1288405.6348985496</v>
      </c>
      <c r="P23" s="677">
        <f t="shared" si="6"/>
        <v>14470903.889971077</v>
      </c>
      <c r="Q23" s="34"/>
      <c r="R23" s="33"/>
      <c r="S23" s="33"/>
      <c r="T23" s="33"/>
      <c r="U23" s="33"/>
      <c r="V23" s="33"/>
      <c r="W23" s="33"/>
      <c r="X23" s="33"/>
      <c r="Y23" s="33"/>
      <c r="Z23" s="33"/>
    </row>
    <row r="24" spans="1:26" ht="15.75" customHeight="1">
      <c r="A24" s="33"/>
      <c r="B24" s="32"/>
      <c r="C24" s="419"/>
      <c r="D24" s="311"/>
      <c r="E24" s="311"/>
      <c r="F24" s="311"/>
      <c r="G24" s="311"/>
      <c r="H24" s="311"/>
      <c r="I24" s="311"/>
      <c r="J24" s="311"/>
      <c r="K24" s="311"/>
      <c r="L24" s="311"/>
      <c r="M24" s="311"/>
      <c r="N24" s="311"/>
      <c r="O24" s="311"/>
      <c r="P24" s="677"/>
      <c r="Q24" s="34"/>
      <c r="R24" s="33"/>
      <c r="S24" s="33"/>
      <c r="T24" s="33"/>
      <c r="U24" s="33"/>
      <c r="V24" s="33"/>
      <c r="W24" s="33"/>
      <c r="X24" s="33"/>
      <c r="Y24" s="33"/>
      <c r="Z24" s="33"/>
    </row>
    <row r="25" spans="1:26" ht="15.75" customHeight="1">
      <c r="A25" s="33"/>
      <c r="B25" s="32"/>
      <c r="C25" s="422" t="s">
        <v>120</v>
      </c>
      <c r="D25" s="311"/>
      <c r="E25" s="311"/>
      <c r="F25" s="311"/>
      <c r="G25" s="311"/>
      <c r="H25" s="311"/>
      <c r="I25" s="311"/>
      <c r="J25" s="311"/>
      <c r="K25" s="311"/>
      <c r="L25" s="311"/>
      <c r="M25" s="311"/>
      <c r="N25" s="311"/>
      <c r="O25" s="311"/>
      <c r="P25" s="676"/>
      <c r="Q25" s="34"/>
      <c r="R25" s="33"/>
      <c r="S25" s="33"/>
      <c r="T25" s="33"/>
      <c r="U25" s="33"/>
      <c r="V25" s="33"/>
      <c r="W25" s="33"/>
      <c r="X25" s="33"/>
      <c r="Y25" s="33"/>
      <c r="Z25" s="33"/>
    </row>
    <row r="26" spans="1:26" ht="15.75" customHeight="1">
      <c r="A26" s="33"/>
      <c r="B26" s="32"/>
      <c r="C26" s="419" t="s">
        <v>121</v>
      </c>
      <c r="D26" s="311">
        <f>'W2'!C123</f>
        <v>1000000</v>
      </c>
      <c r="E26" s="311">
        <f>'W2'!D123</f>
        <v>1000000</v>
      </c>
      <c r="F26" s="311">
        <f>'W2'!E123</f>
        <v>1000000</v>
      </c>
      <c r="G26" s="311">
        <f>'W2'!F123</f>
        <v>1000000</v>
      </c>
      <c r="H26" s="311">
        <f>'W2'!G123</f>
        <v>1000000</v>
      </c>
      <c r="I26" s="311">
        <f>'W2'!H123</f>
        <v>1000000</v>
      </c>
      <c r="J26" s="311">
        <f>'W2'!I123</f>
        <v>1000000</v>
      </c>
      <c r="K26" s="311">
        <f>'W2'!J123</f>
        <v>1000000</v>
      </c>
      <c r="L26" s="311">
        <f>'W2'!K123</f>
        <v>1000000</v>
      </c>
      <c r="M26" s="311">
        <f>'W2'!L123</f>
        <v>1000000</v>
      </c>
      <c r="N26" s="311">
        <f>'W2'!M123</f>
        <v>1000000</v>
      </c>
      <c r="O26" s="311">
        <f>'W2'!N123</f>
        <v>1000000</v>
      </c>
      <c r="P26" s="676">
        <f t="shared" ref="P26:P30" si="7">SUM(D26:O26)</f>
        <v>12000000</v>
      </c>
      <c r="Q26" s="34"/>
      <c r="R26" s="33"/>
      <c r="S26" s="33"/>
      <c r="T26" s="33"/>
      <c r="U26" s="33"/>
      <c r="V26" s="33"/>
      <c r="W26" s="33"/>
      <c r="X26" s="33"/>
      <c r="Y26" s="33"/>
      <c r="Z26" s="33"/>
    </row>
    <row r="27" spans="1:26" ht="15.75" customHeight="1">
      <c r="A27" s="33"/>
      <c r="B27" s="32"/>
      <c r="C27" s="419" t="s">
        <v>346</v>
      </c>
      <c r="D27" s="311">
        <f>'W2'!C124</f>
        <v>2000</v>
      </c>
      <c r="E27" s="311">
        <f>'W2'!D124</f>
        <v>4000</v>
      </c>
      <c r="F27" s="311">
        <f>'W2'!E124</f>
        <v>6000</v>
      </c>
      <c r="G27" s="311">
        <f>'W2'!F124</f>
        <v>8000</v>
      </c>
      <c r="H27" s="311">
        <f>'W2'!G124</f>
        <v>10000</v>
      </c>
      <c r="I27" s="311">
        <f>'W2'!H124</f>
        <v>12000</v>
      </c>
      <c r="J27" s="311">
        <f>'W2'!I124</f>
        <v>14000</v>
      </c>
      <c r="K27" s="311">
        <f>'W2'!J124</f>
        <v>16000</v>
      </c>
      <c r="L27" s="311">
        <f>'W2'!K124</f>
        <v>18000</v>
      </c>
      <c r="M27" s="311">
        <f>'W2'!L124</f>
        <v>20000</v>
      </c>
      <c r="N27" s="311">
        <f>'W2'!M124</f>
        <v>22000</v>
      </c>
      <c r="O27" s="311">
        <f>'W2'!N124</f>
        <v>24000</v>
      </c>
      <c r="P27" s="676">
        <f t="shared" si="7"/>
        <v>156000</v>
      </c>
      <c r="Q27" s="34"/>
      <c r="R27" s="33"/>
      <c r="S27" s="33"/>
      <c r="T27" s="33"/>
      <c r="U27" s="33"/>
      <c r="V27" s="33"/>
      <c r="W27" s="33"/>
      <c r="X27" s="33"/>
      <c r="Y27" s="33"/>
      <c r="Z27" s="33"/>
    </row>
    <row r="28" spans="1:26" ht="15.75" customHeight="1">
      <c r="A28" s="33"/>
      <c r="B28" s="32"/>
      <c r="C28" s="419" t="s">
        <v>122</v>
      </c>
      <c r="D28" s="311">
        <f>'W2'!C125</f>
        <v>500000</v>
      </c>
      <c r="E28" s="311">
        <f>'W2'!D125</f>
        <v>500000</v>
      </c>
      <c r="F28" s="311">
        <f>'W2'!E125</f>
        <v>500000</v>
      </c>
      <c r="G28" s="311">
        <f>'W2'!F125</f>
        <v>500000</v>
      </c>
      <c r="H28" s="311">
        <f>'W2'!G125</f>
        <v>500000</v>
      </c>
      <c r="I28" s="311">
        <f>'W2'!H125</f>
        <v>500000</v>
      </c>
      <c r="J28" s="311">
        <f>'W2'!I125</f>
        <v>500000</v>
      </c>
      <c r="K28" s="311">
        <f>'W2'!J125</f>
        <v>500000</v>
      </c>
      <c r="L28" s="311">
        <f>'W2'!K125</f>
        <v>500000</v>
      </c>
      <c r="M28" s="311">
        <f>'W2'!L125</f>
        <v>500000</v>
      </c>
      <c r="N28" s="311">
        <f>'W2'!M125</f>
        <v>500000</v>
      </c>
      <c r="O28" s="311">
        <f>'W2'!N125</f>
        <v>500000</v>
      </c>
      <c r="P28" s="676">
        <f t="shared" si="7"/>
        <v>6000000</v>
      </c>
      <c r="Q28" s="34"/>
      <c r="R28" s="33"/>
      <c r="S28" s="33"/>
      <c r="T28" s="33"/>
      <c r="U28" s="33"/>
      <c r="V28" s="33"/>
      <c r="W28" s="33"/>
      <c r="X28" s="33"/>
      <c r="Y28" s="33"/>
      <c r="Z28" s="33"/>
    </row>
    <row r="29" spans="1:26" ht="15.75" customHeight="1">
      <c r="A29" s="33"/>
      <c r="B29" s="32"/>
      <c r="C29" s="419" t="s">
        <v>346</v>
      </c>
      <c r="D29" s="311">
        <f>'W2'!C126</f>
        <v>5000</v>
      </c>
      <c r="E29" s="311">
        <f>'W2'!D126</f>
        <v>10000</v>
      </c>
      <c r="F29" s="311">
        <f>'W2'!E126</f>
        <v>15000</v>
      </c>
      <c r="G29" s="311">
        <f>'W2'!F126</f>
        <v>20000</v>
      </c>
      <c r="H29" s="311">
        <f>'W2'!G126</f>
        <v>25000</v>
      </c>
      <c r="I29" s="311">
        <f>'W2'!H126</f>
        <v>30000</v>
      </c>
      <c r="J29" s="311">
        <f>'W2'!I126</f>
        <v>35000</v>
      </c>
      <c r="K29" s="311">
        <f>'W2'!J126</f>
        <v>40000</v>
      </c>
      <c r="L29" s="311">
        <f>'W2'!K126</f>
        <v>45000</v>
      </c>
      <c r="M29" s="311">
        <f>'W2'!L126</f>
        <v>50000</v>
      </c>
      <c r="N29" s="311">
        <f>'W2'!M126</f>
        <v>55000</v>
      </c>
      <c r="O29" s="311">
        <f>'W2'!N126</f>
        <v>60000</v>
      </c>
      <c r="P29" s="676">
        <f t="shared" si="7"/>
        <v>390000</v>
      </c>
      <c r="Q29" s="34"/>
      <c r="R29" s="33"/>
      <c r="S29" s="33"/>
      <c r="T29" s="33"/>
      <c r="U29" s="33"/>
      <c r="V29" s="33"/>
      <c r="W29" s="33"/>
      <c r="X29" s="33"/>
      <c r="Y29" s="33"/>
      <c r="Z29" s="33"/>
    </row>
    <row r="30" spans="1:26" ht="15.75" customHeight="1">
      <c r="A30" s="33"/>
      <c r="B30" s="32"/>
      <c r="C30" s="419" t="s">
        <v>123</v>
      </c>
      <c r="D30" s="311">
        <f>'W2'!C122</f>
        <v>100000</v>
      </c>
      <c r="E30" s="311">
        <f>'W2'!D122</f>
        <v>100000</v>
      </c>
      <c r="F30" s="311">
        <f>'W2'!E122</f>
        <v>100000</v>
      </c>
      <c r="G30" s="311">
        <f>'W2'!F122</f>
        <v>100000</v>
      </c>
      <c r="H30" s="311">
        <f>'W2'!G122</f>
        <v>100000</v>
      </c>
      <c r="I30" s="311">
        <f>'W2'!H122</f>
        <v>100000</v>
      </c>
      <c r="J30" s="311">
        <f>'W2'!I122</f>
        <v>100000</v>
      </c>
      <c r="K30" s="311">
        <f>'W2'!J122</f>
        <v>100000</v>
      </c>
      <c r="L30" s="311">
        <f>'W2'!K122</f>
        <v>100000</v>
      </c>
      <c r="M30" s="311">
        <f>'W2'!L122</f>
        <v>100000</v>
      </c>
      <c r="N30" s="311">
        <f>'W2'!M122</f>
        <v>100000</v>
      </c>
      <c r="O30" s="311">
        <f>'W2'!N122</f>
        <v>100000</v>
      </c>
      <c r="P30" s="676">
        <f t="shared" si="7"/>
        <v>1200000</v>
      </c>
      <c r="Q30" s="34"/>
      <c r="R30" s="33"/>
      <c r="S30" s="33"/>
      <c r="T30" s="33"/>
      <c r="U30" s="33"/>
      <c r="V30" s="33"/>
      <c r="W30" s="33"/>
      <c r="X30" s="33"/>
      <c r="Y30" s="33"/>
      <c r="Z30" s="33"/>
    </row>
    <row r="31" spans="1:26" ht="15.75" customHeight="1">
      <c r="A31" s="33"/>
      <c r="B31" s="32"/>
      <c r="C31" s="422" t="s">
        <v>124</v>
      </c>
      <c r="D31" s="311">
        <f t="shared" ref="D31:P31" si="8">D26-D27+D28-D29+D30</f>
        <v>1593000</v>
      </c>
      <c r="E31" s="311">
        <f t="shared" si="8"/>
        <v>1586000</v>
      </c>
      <c r="F31" s="311">
        <f t="shared" si="8"/>
        <v>1579000</v>
      </c>
      <c r="G31" s="311">
        <f t="shared" si="8"/>
        <v>1572000</v>
      </c>
      <c r="H31" s="311">
        <f t="shared" si="8"/>
        <v>1565000</v>
      </c>
      <c r="I31" s="311">
        <f t="shared" si="8"/>
        <v>1558000</v>
      </c>
      <c r="J31" s="311">
        <f t="shared" si="8"/>
        <v>1551000</v>
      </c>
      <c r="K31" s="311">
        <f t="shared" si="8"/>
        <v>1544000</v>
      </c>
      <c r="L31" s="311">
        <f t="shared" si="8"/>
        <v>1537000</v>
      </c>
      <c r="M31" s="311">
        <f t="shared" si="8"/>
        <v>1530000</v>
      </c>
      <c r="N31" s="311">
        <f t="shared" si="8"/>
        <v>1523000</v>
      </c>
      <c r="O31" s="311">
        <f t="shared" si="8"/>
        <v>1516000</v>
      </c>
      <c r="P31" s="677">
        <f t="shared" si="8"/>
        <v>18654000</v>
      </c>
      <c r="Q31" s="34"/>
      <c r="R31" s="33"/>
      <c r="S31" s="33"/>
      <c r="T31" s="33"/>
      <c r="U31" s="33"/>
      <c r="V31" s="33"/>
      <c r="W31" s="33"/>
      <c r="X31" s="33"/>
      <c r="Y31" s="33"/>
      <c r="Z31" s="33"/>
    </row>
    <row r="32" spans="1:26" ht="15.75" customHeight="1">
      <c r="A32" s="33"/>
      <c r="B32" s="32"/>
      <c r="C32" s="419"/>
      <c r="D32" s="311"/>
      <c r="E32" s="311"/>
      <c r="F32" s="311"/>
      <c r="G32" s="311"/>
      <c r="H32" s="311"/>
      <c r="I32" s="311"/>
      <c r="J32" s="311"/>
      <c r="K32" s="311"/>
      <c r="L32" s="311"/>
      <c r="M32" s="311"/>
      <c r="N32" s="311"/>
      <c r="O32" s="311"/>
      <c r="P32" s="678"/>
      <c r="Q32" s="34"/>
      <c r="R32" s="33"/>
      <c r="S32" s="33"/>
      <c r="T32" s="33"/>
      <c r="U32" s="33"/>
      <c r="V32" s="33"/>
      <c r="W32" s="33"/>
      <c r="X32" s="33"/>
      <c r="Y32" s="33"/>
      <c r="Z32" s="33"/>
    </row>
    <row r="33" spans="1:26" ht="15.75" customHeight="1">
      <c r="A33" s="33"/>
      <c r="B33" s="32"/>
      <c r="C33" s="422" t="s">
        <v>125</v>
      </c>
      <c r="D33" s="311">
        <f t="shared" ref="D33:P33" si="9">D23+D31</f>
        <v>2663070</v>
      </c>
      <c r="E33" s="311">
        <f t="shared" si="9"/>
        <v>2686106.2</v>
      </c>
      <c r="F33" s="311">
        <f t="shared" si="9"/>
        <v>2709164.8760000002</v>
      </c>
      <c r="G33" s="311">
        <f t="shared" si="9"/>
        <v>2732242.37848</v>
      </c>
      <c r="H33" s="311">
        <f t="shared" si="9"/>
        <v>2755335.1309103998</v>
      </c>
      <c r="I33" s="311">
        <f t="shared" si="9"/>
        <v>2788439.6282921918</v>
      </c>
      <c r="J33" s="311">
        <f t="shared" si="9"/>
        <v>2792432.4357263483</v>
      </c>
      <c r="K33" s="311">
        <f t="shared" si="9"/>
        <v>2794830.1870118212</v>
      </c>
      <c r="L33" s="311">
        <f t="shared" si="9"/>
        <v>2797229.5832715845</v>
      </c>
      <c r="M33" s="311">
        <f t="shared" si="9"/>
        <v>2799627.391606153</v>
      </c>
      <c r="N33" s="311">
        <f t="shared" si="9"/>
        <v>2802020.4437740301</v>
      </c>
      <c r="O33" s="311">
        <f t="shared" si="9"/>
        <v>2804405.6348985499</v>
      </c>
      <c r="P33" s="679">
        <f t="shared" si="9"/>
        <v>33124903.889971077</v>
      </c>
      <c r="Q33" s="34"/>
      <c r="R33" s="33"/>
      <c r="S33" s="33"/>
      <c r="T33" s="33"/>
      <c r="U33" s="33"/>
      <c r="V33" s="33"/>
      <c r="W33" s="33"/>
      <c r="X33" s="33"/>
      <c r="Y33" s="33"/>
      <c r="Z33" s="33"/>
    </row>
    <row r="34" spans="1:26" ht="15.75" customHeight="1">
      <c r="A34" s="33"/>
      <c r="B34" s="32"/>
      <c r="C34" s="419"/>
      <c r="D34" s="311"/>
      <c r="E34" s="311"/>
      <c r="F34" s="311"/>
      <c r="G34" s="311"/>
      <c r="H34" s="311"/>
      <c r="I34" s="311"/>
      <c r="J34" s="311"/>
      <c r="K34" s="311"/>
      <c r="L34" s="311"/>
      <c r="M34" s="311"/>
      <c r="N34" s="311"/>
      <c r="O34" s="311"/>
      <c r="P34" s="284"/>
      <c r="Q34" s="34"/>
      <c r="R34" s="33"/>
      <c r="S34" s="33"/>
      <c r="T34" s="33"/>
      <c r="U34" s="33"/>
      <c r="V34" s="33"/>
      <c r="W34" s="33"/>
      <c r="X34" s="33"/>
      <c r="Y34" s="33"/>
      <c r="Z34" s="33"/>
    </row>
    <row r="35" spans="1:26" ht="15.75" customHeight="1">
      <c r="A35" s="33"/>
      <c r="B35" s="32"/>
      <c r="C35" s="422" t="s">
        <v>126</v>
      </c>
      <c r="D35" s="311"/>
      <c r="E35" s="311"/>
      <c r="F35" s="311"/>
      <c r="G35" s="311"/>
      <c r="H35" s="311"/>
      <c r="I35" s="311"/>
      <c r="J35" s="311"/>
      <c r="K35" s="311"/>
      <c r="L35" s="311"/>
      <c r="M35" s="311"/>
      <c r="N35" s="311"/>
      <c r="O35" s="311"/>
      <c r="P35" s="284"/>
      <c r="Q35" s="34"/>
      <c r="R35" s="33"/>
      <c r="S35" s="33"/>
      <c r="T35" s="33"/>
      <c r="U35" s="33"/>
      <c r="V35" s="33"/>
      <c r="W35" s="33"/>
      <c r="X35" s="33"/>
      <c r="Y35" s="33"/>
      <c r="Z35" s="33"/>
    </row>
    <row r="36" spans="1:26" ht="15.75" customHeight="1">
      <c r="A36" s="33"/>
      <c r="B36" s="32"/>
      <c r="C36" s="422"/>
      <c r="D36" s="311"/>
      <c r="E36" s="311"/>
      <c r="F36" s="311"/>
      <c r="G36" s="311"/>
      <c r="H36" s="311"/>
      <c r="I36" s="311"/>
      <c r="J36" s="311"/>
      <c r="K36" s="311"/>
      <c r="L36" s="311"/>
      <c r="M36" s="311"/>
      <c r="N36" s="311"/>
      <c r="O36" s="311"/>
      <c r="P36" s="284"/>
      <c r="Q36" s="34"/>
      <c r="R36" s="33"/>
      <c r="S36" s="33"/>
      <c r="T36" s="33"/>
      <c r="U36" s="33"/>
      <c r="V36" s="33"/>
      <c r="W36" s="33"/>
      <c r="X36" s="33"/>
      <c r="Y36" s="33"/>
      <c r="Z36" s="33"/>
    </row>
    <row r="37" spans="1:26" ht="15.75" customHeight="1">
      <c r="A37" s="33"/>
      <c r="B37" s="32"/>
      <c r="C37" s="421" t="s">
        <v>127</v>
      </c>
      <c r="D37" s="311"/>
      <c r="E37" s="311"/>
      <c r="F37" s="311"/>
      <c r="G37" s="311"/>
      <c r="H37" s="311"/>
      <c r="I37" s="311"/>
      <c r="J37" s="311"/>
      <c r="K37" s="311"/>
      <c r="L37" s="311"/>
      <c r="M37" s="311"/>
      <c r="N37" s="311"/>
      <c r="O37" s="311"/>
      <c r="P37" s="280"/>
      <c r="Q37" s="34"/>
      <c r="R37" s="33"/>
      <c r="S37" s="33"/>
      <c r="T37" s="33"/>
      <c r="U37" s="33"/>
      <c r="V37" s="33"/>
      <c r="W37" s="33"/>
      <c r="X37" s="33"/>
      <c r="Y37" s="33"/>
      <c r="Z37" s="33"/>
    </row>
    <row r="38" spans="1:26" ht="15.75" customHeight="1">
      <c r="A38" s="33"/>
      <c r="B38" s="32"/>
      <c r="C38" s="256" t="s">
        <v>128</v>
      </c>
      <c r="D38" s="311">
        <f>'W2'!C136</f>
        <v>2000</v>
      </c>
      <c r="E38" s="311">
        <f>'W2'!D136</f>
        <v>2000</v>
      </c>
      <c r="F38" s="311">
        <f>'W2'!E136</f>
        <v>2000</v>
      </c>
      <c r="G38" s="311">
        <f>'W2'!F136</f>
        <v>2000</v>
      </c>
      <c r="H38" s="311">
        <f>'W2'!G136</f>
        <v>2000</v>
      </c>
      <c r="I38" s="311">
        <f>'W2'!H136</f>
        <v>2000</v>
      </c>
      <c r="J38" s="311">
        <f>'W2'!I136</f>
        <v>2000</v>
      </c>
      <c r="K38" s="311">
        <f>'W2'!J136</f>
        <v>2000</v>
      </c>
      <c r="L38" s="311">
        <f>'W2'!K136</f>
        <v>2000</v>
      </c>
      <c r="M38" s="311">
        <f>'W2'!L136</f>
        <v>2000</v>
      </c>
      <c r="N38" s="311">
        <f>'W2'!M136</f>
        <v>2000</v>
      </c>
      <c r="O38" s="311">
        <f>'W2'!N136</f>
        <v>2000</v>
      </c>
      <c r="P38" s="676">
        <f t="shared" ref="P38:P39" si="10">SUM(D38:O38)</f>
        <v>24000</v>
      </c>
      <c r="Q38" s="34"/>
      <c r="R38" s="33"/>
      <c r="S38" s="33"/>
      <c r="T38" s="33"/>
      <c r="U38" s="33"/>
      <c r="V38" s="33"/>
      <c r="W38" s="33"/>
      <c r="X38" s="33"/>
      <c r="Y38" s="33"/>
      <c r="Z38" s="33"/>
    </row>
    <row r="39" spans="1:26" ht="15.75" customHeight="1">
      <c r="A39" s="33"/>
      <c r="B39" s="32"/>
      <c r="C39" s="256" t="s">
        <v>129</v>
      </c>
      <c r="D39" s="311">
        <f>'W2'!C134</f>
        <v>0</v>
      </c>
      <c r="E39" s="311">
        <f>'W2'!D134</f>
        <v>0</v>
      </c>
      <c r="F39" s="311">
        <f>'W2'!E134</f>
        <v>0</v>
      </c>
      <c r="G39" s="311">
        <f>'W2'!F134</f>
        <v>0</v>
      </c>
      <c r="H39" s="311">
        <f>'W2'!G134</f>
        <v>0</v>
      </c>
      <c r="I39" s="311">
        <f>'W2'!H134</f>
        <v>0</v>
      </c>
      <c r="J39" s="311">
        <f>'W2'!I134</f>
        <v>0</v>
      </c>
      <c r="K39" s="311">
        <f>'W2'!J134</f>
        <v>0</v>
      </c>
      <c r="L39" s="311">
        <f>'W2'!K134</f>
        <v>0</v>
      </c>
      <c r="M39" s="311">
        <f>'W2'!L134</f>
        <v>0</v>
      </c>
      <c r="N39" s="311">
        <f>'W2'!M134</f>
        <v>0</v>
      </c>
      <c r="O39" s="311">
        <f>'W2'!N134</f>
        <v>0</v>
      </c>
      <c r="P39" s="676">
        <f t="shared" si="10"/>
        <v>0</v>
      </c>
      <c r="Q39" s="34"/>
      <c r="R39" s="33"/>
      <c r="S39" s="33"/>
      <c r="T39" s="33"/>
      <c r="U39" s="33"/>
      <c r="V39" s="33"/>
      <c r="W39" s="33"/>
      <c r="X39" s="33"/>
      <c r="Y39" s="33"/>
      <c r="Z39" s="33"/>
    </row>
    <row r="40" spans="1:26" ht="15.75" customHeight="1">
      <c r="A40" s="33"/>
      <c r="B40" s="32"/>
      <c r="C40" s="269" t="s">
        <v>130</v>
      </c>
      <c r="D40" s="311">
        <f t="shared" ref="D40:P40" si="11">SUM(D38:D39)</f>
        <v>2000</v>
      </c>
      <c r="E40" s="311">
        <f t="shared" si="11"/>
        <v>2000</v>
      </c>
      <c r="F40" s="311">
        <f t="shared" si="11"/>
        <v>2000</v>
      </c>
      <c r="G40" s="311">
        <f t="shared" si="11"/>
        <v>2000</v>
      </c>
      <c r="H40" s="311">
        <f t="shared" si="11"/>
        <v>2000</v>
      </c>
      <c r="I40" s="311">
        <f t="shared" si="11"/>
        <v>2000</v>
      </c>
      <c r="J40" s="311">
        <f t="shared" si="11"/>
        <v>2000</v>
      </c>
      <c r="K40" s="311">
        <f t="shared" si="11"/>
        <v>2000</v>
      </c>
      <c r="L40" s="311">
        <f t="shared" si="11"/>
        <v>2000</v>
      </c>
      <c r="M40" s="311">
        <f t="shared" si="11"/>
        <v>2000</v>
      </c>
      <c r="N40" s="311">
        <f t="shared" si="11"/>
        <v>2000</v>
      </c>
      <c r="O40" s="311">
        <f t="shared" si="11"/>
        <v>2000</v>
      </c>
      <c r="P40" s="677">
        <f t="shared" si="11"/>
        <v>24000</v>
      </c>
      <c r="Q40" s="34"/>
      <c r="R40" s="33"/>
      <c r="S40" s="33"/>
      <c r="T40" s="33"/>
      <c r="U40" s="33"/>
      <c r="V40" s="33"/>
      <c r="W40" s="33"/>
      <c r="X40" s="33"/>
      <c r="Y40" s="33"/>
      <c r="Z40" s="33"/>
    </row>
    <row r="41" spans="1:26" ht="15.75" customHeight="1">
      <c r="A41" s="33"/>
      <c r="B41" s="32"/>
      <c r="C41" s="256"/>
      <c r="D41" s="311"/>
      <c r="E41" s="311"/>
      <c r="F41" s="311"/>
      <c r="G41" s="311"/>
      <c r="H41" s="311"/>
      <c r="I41" s="311"/>
      <c r="J41" s="311"/>
      <c r="K41" s="311"/>
      <c r="L41" s="311"/>
      <c r="M41" s="311"/>
      <c r="N41" s="311"/>
      <c r="O41" s="311"/>
      <c r="P41" s="676"/>
      <c r="Q41" s="34"/>
      <c r="R41" s="33"/>
      <c r="S41" s="33"/>
      <c r="T41" s="33"/>
      <c r="U41" s="33"/>
      <c r="V41" s="33"/>
      <c r="W41" s="33"/>
      <c r="X41" s="33"/>
      <c r="Y41" s="33"/>
      <c r="Z41" s="33"/>
    </row>
    <row r="42" spans="1:26" ht="15.75" customHeight="1">
      <c r="A42" s="33"/>
      <c r="B42" s="32"/>
      <c r="C42" s="269" t="s">
        <v>131</v>
      </c>
      <c r="D42" s="311"/>
      <c r="E42" s="311"/>
      <c r="F42" s="311"/>
      <c r="G42" s="311"/>
      <c r="H42" s="311"/>
      <c r="I42" s="311"/>
      <c r="J42" s="311"/>
      <c r="K42" s="311"/>
      <c r="L42" s="311"/>
      <c r="M42" s="311"/>
      <c r="N42" s="311"/>
      <c r="O42" s="311"/>
      <c r="P42" s="676"/>
      <c r="Q42" s="34"/>
      <c r="R42" s="33"/>
      <c r="S42" s="33"/>
      <c r="T42" s="33"/>
      <c r="U42" s="33"/>
      <c r="V42" s="33"/>
      <c r="W42" s="33"/>
      <c r="X42" s="33"/>
      <c r="Y42" s="33"/>
      <c r="Z42" s="33"/>
    </row>
    <row r="43" spans="1:26" ht="15.75" customHeight="1">
      <c r="A43" s="33"/>
      <c r="B43" s="32"/>
      <c r="C43" s="256" t="s">
        <v>132</v>
      </c>
      <c r="D43" s="311">
        <f>'W2'!C137</f>
        <v>100000</v>
      </c>
      <c r="E43" s="311">
        <f>'W2'!D137</f>
        <v>100000</v>
      </c>
      <c r="F43" s="311">
        <f>'W2'!E137</f>
        <v>100000</v>
      </c>
      <c r="G43" s="311">
        <f>'W2'!F137</f>
        <v>100000</v>
      </c>
      <c r="H43" s="311">
        <f>'W2'!G137</f>
        <v>100000</v>
      </c>
      <c r="I43" s="311">
        <f>'W2'!H137</f>
        <v>100000</v>
      </c>
      <c r="J43" s="311">
        <f>'W2'!I137</f>
        <v>100000</v>
      </c>
      <c r="K43" s="311">
        <f>'W2'!J137</f>
        <v>100000</v>
      </c>
      <c r="L43" s="311">
        <f>'W2'!K137</f>
        <v>100000</v>
      </c>
      <c r="M43" s="311">
        <f>'W2'!L137</f>
        <v>100000</v>
      </c>
      <c r="N43" s="311">
        <f>'W2'!M137</f>
        <v>100000</v>
      </c>
      <c r="O43" s="311">
        <f>'W2'!N137</f>
        <v>100000</v>
      </c>
      <c r="P43" s="676">
        <f t="shared" ref="P43:P44" si="12">SUM(D43:O43)</f>
        <v>1200000</v>
      </c>
      <c r="Q43" s="34"/>
      <c r="R43" s="33"/>
      <c r="S43" s="33"/>
      <c r="T43" s="33"/>
      <c r="U43" s="33"/>
      <c r="V43" s="33"/>
      <c r="W43" s="33"/>
      <c r="X43" s="33"/>
      <c r="Y43" s="33"/>
      <c r="Z43" s="33"/>
    </row>
    <row r="44" spans="1:26" ht="15.75" customHeight="1">
      <c r="A44" s="33"/>
      <c r="B44" s="32"/>
      <c r="C44" s="256" t="s">
        <v>133</v>
      </c>
      <c r="D44" s="311">
        <f>'W2'!C135</f>
        <v>990</v>
      </c>
      <c r="E44" s="311">
        <f>'W2'!D135</f>
        <v>1470.2</v>
      </c>
      <c r="F44" s="311">
        <f>'W2'!E135</f>
        <v>1940.796</v>
      </c>
      <c r="G44" s="311">
        <f>'W2'!F135</f>
        <v>2401.9800800000003</v>
      </c>
      <c r="H44" s="311">
        <f>'W2'!G135</f>
        <v>2853.9404784000003</v>
      </c>
      <c r="I44" s="311">
        <f>'W2'!H135</f>
        <v>13296.861668832</v>
      </c>
      <c r="J44" s="311">
        <f>'W2'!I135</f>
        <v>13730.924435455359</v>
      </c>
      <c r="K44" s="311">
        <f>'W2'!J135</f>
        <v>14156.305946746252</v>
      </c>
      <c r="L44" s="311">
        <f>'W2'!K135</f>
        <v>14573.179827811327</v>
      </c>
      <c r="M44" s="311">
        <f>'W2'!L135</f>
        <v>14981.716231255101</v>
      </c>
      <c r="N44" s="311">
        <f>'W2'!M135</f>
        <v>15382.081906629999</v>
      </c>
      <c r="O44" s="311">
        <f>'W2'!N135</f>
        <v>15774.440268497399</v>
      </c>
      <c r="P44" s="676">
        <f t="shared" si="12"/>
        <v>111552.42684362744</v>
      </c>
      <c r="Q44" s="34"/>
      <c r="R44" s="33"/>
      <c r="S44" s="33"/>
      <c r="T44" s="33"/>
      <c r="U44" s="33"/>
      <c r="V44" s="33"/>
      <c r="W44" s="33"/>
      <c r="X44" s="33"/>
      <c r="Y44" s="33"/>
      <c r="Z44" s="33"/>
    </row>
    <row r="45" spans="1:26" ht="15.75" customHeight="1">
      <c r="A45" s="33"/>
      <c r="B45" s="32"/>
      <c r="C45" s="269" t="s">
        <v>134</v>
      </c>
      <c r="D45" s="311">
        <f t="shared" ref="D45:P45" si="13">SUM(D43:D44)</f>
        <v>100990</v>
      </c>
      <c r="E45" s="311">
        <f t="shared" si="13"/>
        <v>101470.2</v>
      </c>
      <c r="F45" s="311">
        <f t="shared" si="13"/>
        <v>101940.796</v>
      </c>
      <c r="G45" s="311">
        <f t="shared" si="13"/>
        <v>102401.98007999999</v>
      </c>
      <c r="H45" s="311">
        <f t="shared" si="13"/>
        <v>102853.94047840001</v>
      </c>
      <c r="I45" s="311">
        <f t="shared" si="13"/>
        <v>113296.861668832</v>
      </c>
      <c r="J45" s="311">
        <f t="shared" si="13"/>
        <v>113730.92443545535</v>
      </c>
      <c r="K45" s="311">
        <f t="shared" si="13"/>
        <v>114156.30594674626</v>
      </c>
      <c r="L45" s="311">
        <f t="shared" si="13"/>
        <v>114573.17982781133</v>
      </c>
      <c r="M45" s="311">
        <f t="shared" si="13"/>
        <v>114981.71623125509</v>
      </c>
      <c r="N45" s="311">
        <f t="shared" si="13"/>
        <v>115382.08190663</v>
      </c>
      <c r="O45" s="311">
        <f t="shared" si="13"/>
        <v>115774.4402684974</v>
      </c>
      <c r="P45" s="677">
        <f t="shared" si="13"/>
        <v>1311552.4268436274</v>
      </c>
      <c r="Q45" s="34"/>
      <c r="R45" s="33"/>
      <c r="S45" s="33"/>
      <c r="T45" s="33"/>
      <c r="U45" s="33"/>
      <c r="V45" s="33"/>
      <c r="W45" s="33"/>
      <c r="X45" s="33"/>
      <c r="Y45" s="33"/>
      <c r="Z45" s="33"/>
    </row>
    <row r="46" spans="1:26" ht="15.75" customHeight="1">
      <c r="A46" s="33"/>
      <c r="B46" s="32"/>
      <c r="C46" s="256"/>
      <c r="D46" s="311"/>
      <c r="E46" s="311"/>
      <c r="F46" s="311"/>
      <c r="G46" s="311"/>
      <c r="H46" s="311"/>
      <c r="I46" s="311"/>
      <c r="J46" s="311"/>
      <c r="K46" s="311"/>
      <c r="L46" s="311"/>
      <c r="M46" s="311"/>
      <c r="N46" s="311"/>
      <c r="O46" s="311"/>
      <c r="P46" s="676"/>
      <c r="Q46" s="34"/>
      <c r="R46" s="33"/>
      <c r="S46" s="33"/>
      <c r="T46" s="33"/>
      <c r="U46" s="33"/>
      <c r="V46" s="33"/>
      <c r="W46" s="33"/>
      <c r="X46" s="33"/>
      <c r="Y46" s="33"/>
      <c r="Z46" s="33"/>
    </row>
    <row r="47" spans="1:26" ht="15.75" customHeight="1">
      <c r="A47" s="33"/>
      <c r="B47" s="32"/>
      <c r="C47" s="269" t="s">
        <v>135</v>
      </c>
      <c r="D47" s="311"/>
      <c r="E47" s="311"/>
      <c r="F47" s="311"/>
      <c r="G47" s="311"/>
      <c r="H47" s="311"/>
      <c r="I47" s="311"/>
      <c r="J47" s="311"/>
      <c r="K47" s="311"/>
      <c r="L47" s="311"/>
      <c r="M47" s="311"/>
      <c r="N47" s="311"/>
      <c r="O47" s="311"/>
      <c r="P47" s="676"/>
      <c r="Q47" s="34"/>
      <c r="R47" s="33"/>
      <c r="S47" s="33"/>
      <c r="T47" s="33"/>
      <c r="U47" s="33"/>
      <c r="V47" s="33"/>
      <c r="W47" s="33"/>
      <c r="X47" s="33"/>
      <c r="Y47" s="33"/>
      <c r="Z47" s="33"/>
    </row>
    <row r="48" spans="1:26" ht="15.75" customHeight="1">
      <c r="A48" s="33"/>
      <c r="B48" s="32"/>
      <c r="C48" s="256" t="s">
        <v>355</v>
      </c>
      <c r="D48" s="311">
        <f>'W2'!C140</f>
        <v>2498000</v>
      </c>
      <c r="E48" s="311">
        <f>'W2'!D140</f>
        <v>2498000</v>
      </c>
      <c r="F48" s="311">
        <f>'W2'!E140</f>
        <v>2498000</v>
      </c>
      <c r="G48" s="311">
        <f>'W2'!F140</f>
        <v>2498000</v>
      </c>
      <c r="H48" s="311">
        <f>'W2'!G140</f>
        <v>2498000</v>
      </c>
      <c r="I48" s="311">
        <f>'W2'!H140</f>
        <v>2498000</v>
      </c>
      <c r="J48" s="311">
        <f>'W2'!I140</f>
        <v>2498000</v>
      </c>
      <c r="K48" s="311">
        <f>'W2'!J140</f>
        <v>2498000</v>
      </c>
      <c r="L48" s="311">
        <f>'W2'!K140</f>
        <v>2498000</v>
      </c>
      <c r="M48" s="311">
        <f>'W2'!L140</f>
        <v>2498000</v>
      </c>
      <c r="N48" s="311">
        <f>'W2'!M140</f>
        <v>2498000</v>
      </c>
      <c r="O48" s="311">
        <f>'W2'!N140</f>
        <v>2498000</v>
      </c>
      <c r="P48" s="676">
        <f t="shared" ref="P48:P49" si="14">SUM(D48:O48)</f>
        <v>29976000</v>
      </c>
      <c r="Q48" s="34"/>
      <c r="R48" s="33"/>
      <c r="S48" s="33"/>
      <c r="T48" s="33"/>
      <c r="U48" s="33"/>
      <c r="V48" s="33"/>
      <c r="W48" s="33"/>
      <c r="X48" s="33"/>
      <c r="Y48" s="33"/>
      <c r="Z48" s="33"/>
    </row>
    <row r="49" spans="1:26" ht="15.75" customHeight="1">
      <c r="A49" s="33"/>
      <c r="B49" s="32"/>
      <c r="C49" s="256" t="s">
        <v>137</v>
      </c>
      <c r="D49" s="311">
        <f>'W2'!C141</f>
        <v>62080</v>
      </c>
      <c r="E49" s="311">
        <f>'W2'!D141</f>
        <v>84636</v>
      </c>
      <c r="F49" s="311">
        <f>'W2'!E141</f>
        <v>107224.08000000002</v>
      </c>
      <c r="G49" s="311">
        <f>'W2'!F141</f>
        <v>129840.39840000001</v>
      </c>
      <c r="H49" s="311">
        <f>'W2'!G141</f>
        <v>152481.190432</v>
      </c>
      <c r="I49" s="311">
        <f>'W2'!H141</f>
        <v>175142.76662336002</v>
      </c>
      <c r="J49" s="311">
        <f>'W2'!I141</f>
        <v>178701.51129089281</v>
      </c>
      <c r="K49" s="311">
        <f>'W2'!J141</f>
        <v>180673.88106507497</v>
      </c>
      <c r="L49" s="311">
        <f>'W2'!K141</f>
        <v>182656.40344377348</v>
      </c>
      <c r="M49" s="311">
        <f>'W2'!L141</f>
        <v>184645.67537489801</v>
      </c>
      <c r="N49" s="311">
        <f>'W2'!M141</f>
        <v>186638.36186740006</v>
      </c>
      <c r="O49" s="311">
        <f>'W2'!N141</f>
        <v>188631.19463005205</v>
      </c>
      <c r="P49" s="676">
        <f t="shared" si="14"/>
        <v>1813351.4631274513</v>
      </c>
      <c r="Q49" s="34"/>
      <c r="R49" s="33"/>
      <c r="S49" s="33"/>
      <c r="T49" s="33"/>
      <c r="U49" s="33"/>
      <c r="V49" s="33"/>
      <c r="W49" s="33"/>
      <c r="X49" s="33"/>
      <c r="Y49" s="33"/>
      <c r="Z49" s="33"/>
    </row>
    <row r="50" spans="1:26" ht="15.75" customHeight="1">
      <c r="A50" s="33"/>
      <c r="B50" s="32"/>
      <c r="C50" s="424" t="s">
        <v>138</v>
      </c>
      <c r="D50" s="311">
        <f t="shared" ref="D50:P50" si="15">SUM(D48:D49)</f>
        <v>2560080</v>
      </c>
      <c r="E50" s="311">
        <f t="shared" si="15"/>
        <v>2582636</v>
      </c>
      <c r="F50" s="311">
        <f t="shared" si="15"/>
        <v>2605224.08</v>
      </c>
      <c r="G50" s="311">
        <f t="shared" si="15"/>
        <v>2627840.3983999998</v>
      </c>
      <c r="H50" s="311">
        <f t="shared" si="15"/>
        <v>2650481.190432</v>
      </c>
      <c r="I50" s="311">
        <f t="shared" si="15"/>
        <v>2673142.7666233601</v>
      </c>
      <c r="J50" s="311">
        <f t="shared" si="15"/>
        <v>2676701.511290893</v>
      </c>
      <c r="K50" s="311">
        <f t="shared" si="15"/>
        <v>2678673.8810650748</v>
      </c>
      <c r="L50" s="311">
        <f t="shared" si="15"/>
        <v>2680656.4034437733</v>
      </c>
      <c r="M50" s="311">
        <f t="shared" si="15"/>
        <v>2682645.6753748981</v>
      </c>
      <c r="N50" s="311">
        <f t="shared" si="15"/>
        <v>2684638.3618673999</v>
      </c>
      <c r="O50" s="311">
        <f t="shared" si="15"/>
        <v>2686631.194630052</v>
      </c>
      <c r="P50" s="677">
        <f t="shared" si="15"/>
        <v>31789351.463127453</v>
      </c>
      <c r="Q50" s="34"/>
      <c r="R50" s="33"/>
      <c r="S50" s="33"/>
      <c r="T50" s="33"/>
      <c r="U50" s="33"/>
      <c r="V50" s="33"/>
      <c r="W50" s="33"/>
      <c r="X50" s="33"/>
      <c r="Y50" s="33"/>
      <c r="Z50" s="33"/>
    </row>
    <row r="51" spans="1:26" ht="15.75" customHeight="1">
      <c r="A51" s="33"/>
      <c r="B51" s="32"/>
      <c r="C51" s="419"/>
      <c r="D51" s="311"/>
      <c r="E51" s="311"/>
      <c r="F51" s="311"/>
      <c r="G51" s="311"/>
      <c r="H51" s="311"/>
      <c r="I51" s="311"/>
      <c r="J51" s="311"/>
      <c r="K51" s="311"/>
      <c r="L51" s="311"/>
      <c r="M51" s="311"/>
      <c r="N51" s="311"/>
      <c r="O51" s="311"/>
      <c r="P51" s="678"/>
      <c r="Q51" s="34"/>
      <c r="R51" s="33"/>
      <c r="S51" s="33"/>
      <c r="T51" s="33"/>
      <c r="U51" s="33"/>
      <c r="V51" s="33"/>
      <c r="W51" s="33"/>
      <c r="X51" s="33"/>
      <c r="Y51" s="33"/>
      <c r="Z51" s="33"/>
    </row>
    <row r="52" spans="1:26" ht="15.75" customHeight="1">
      <c r="A52" s="33"/>
      <c r="B52" s="32"/>
      <c r="C52" s="422" t="s">
        <v>139</v>
      </c>
      <c r="D52" s="311">
        <f t="shared" ref="D52:P52" si="16">D40+D45+D50</f>
        <v>2663070</v>
      </c>
      <c r="E52" s="311">
        <f t="shared" si="16"/>
        <v>2686106.2</v>
      </c>
      <c r="F52" s="311">
        <f t="shared" si="16"/>
        <v>2709164.8760000002</v>
      </c>
      <c r="G52" s="311">
        <f t="shared" si="16"/>
        <v>2732242.37848</v>
      </c>
      <c r="H52" s="311">
        <f t="shared" si="16"/>
        <v>2755335.1309103998</v>
      </c>
      <c r="I52" s="311">
        <f t="shared" si="16"/>
        <v>2788439.6282921922</v>
      </c>
      <c r="J52" s="311">
        <f t="shared" si="16"/>
        <v>2792432.4357263483</v>
      </c>
      <c r="K52" s="311">
        <f t="shared" si="16"/>
        <v>2794830.1870118212</v>
      </c>
      <c r="L52" s="311">
        <f t="shared" si="16"/>
        <v>2797229.5832715845</v>
      </c>
      <c r="M52" s="311">
        <f t="shared" si="16"/>
        <v>2799627.391606153</v>
      </c>
      <c r="N52" s="311">
        <f t="shared" si="16"/>
        <v>2802020.4437740301</v>
      </c>
      <c r="O52" s="311">
        <f t="shared" si="16"/>
        <v>2804405.6348985494</v>
      </c>
      <c r="P52" s="679">
        <f t="shared" si="16"/>
        <v>33124903.889971081</v>
      </c>
      <c r="Q52" s="34"/>
      <c r="R52" s="33"/>
      <c r="S52" s="33"/>
      <c r="T52" s="33"/>
      <c r="U52" s="33"/>
      <c r="V52" s="33"/>
      <c r="W52" s="33"/>
      <c r="X52" s="33"/>
      <c r="Y52" s="33"/>
      <c r="Z52" s="33"/>
    </row>
    <row r="53" spans="1:26" ht="15.75" customHeight="1" thickBot="1">
      <c r="A53" s="33"/>
      <c r="B53" s="40"/>
      <c r="C53" s="313" t="s">
        <v>354</v>
      </c>
      <c r="D53" s="311"/>
      <c r="E53" s="311"/>
      <c r="F53" s="311"/>
      <c r="G53" s="311"/>
      <c r="H53" s="311"/>
      <c r="I53" s="311"/>
      <c r="J53" s="311"/>
      <c r="K53" s="311"/>
      <c r="L53" s="311"/>
      <c r="M53" s="311"/>
      <c r="N53" s="311"/>
      <c r="O53" s="311"/>
      <c r="P53" s="680"/>
      <c r="Q53" s="42"/>
      <c r="R53" s="33"/>
      <c r="S53" s="33"/>
      <c r="T53" s="33"/>
      <c r="U53" s="33"/>
      <c r="V53" s="33"/>
      <c r="W53" s="33"/>
      <c r="X53" s="33"/>
      <c r="Y53" s="33"/>
      <c r="Z53" s="33"/>
    </row>
    <row r="54" spans="1:26" ht="15.75" customHeight="1" thickBot="1">
      <c r="A54" s="33"/>
      <c r="B54" s="33"/>
      <c r="C54" s="357"/>
      <c r="D54" s="351"/>
      <c r="E54" s="351"/>
      <c r="F54" s="351"/>
      <c r="G54" s="351"/>
      <c r="H54" s="351"/>
      <c r="I54" s="351"/>
      <c r="J54" s="351"/>
      <c r="K54" s="351"/>
      <c r="L54" s="351"/>
      <c r="M54" s="351"/>
      <c r="N54" s="351"/>
      <c r="O54" s="351"/>
      <c r="P54" s="673"/>
      <c r="Q54" s="33"/>
      <c r="R54" s="33"/>
      <c r="S54" s="33"/>
      <c r="T54" s="33"/>
      <c r="U54" s="33"/>
      <c r="V54" s="33"/>
      <c r="W54" s="33"/>
      <c r="X54" s="33"/>
      <c r="Y54" s="33"/>
      <c r="Z54" s="33"/>
    </row>
    <row r="55" spans="1:26" ht="15.75" customHeight="1">
      <c r="A55" s="33"/>
      <c r="B55" s="35"/>
      <c r="C55" s="251" t="s">
        <v>140</v>
      </c>
      <c r="D55" s="311"/>
      <c r="E55" s="311"/>
      <c r="F55" s="311"/>
      <c r="G55" s="311"/>
      <c r="H55" s="311"/>
      <c r="I55" s="311"/>
      <c r="J55" s="311"/>
      <c r="K55" s="311"/>
      <c r="L55" s="311"/>
      <c r="M55" s="311"/>
      <c r="N55" s="311"/>
      <c r="O55" s="311"/>
      <c r="P55" s="672"/>
      <c r="Q55" s="37"/>
      <c r="R55" s="33"/>
      <c r="S55" s="33"/>
      <c r="T55" s="33"/>
      <c r="U55" s="33"/>
      <c r="V55" s="33"/>
      <c r="W55" s="33"/>
      <c r="X55" s="33"/>
      <c r="Y55" s="33"/>
      <c r="Z55" s="33"/>
    </row>
    <row r="56" spans="1:26" ht="15.75" customHeight="1">
      <c r="A56" s="33"/>
      <c r="B56" s="32"/>
      <c r="C56" s="256" t="s">
        <v>89</v>
      </c>
      <c r="D56" s="311" t="s">
        <v>90</v>
      </c>
      <c r="E56" s="311" t="s">
        <v>91</v>
      </c>
      <c r="F56" s="311" t="s">
        <v>92</v>
      </c>
      <c r="G56" s="311" t="s">
        <v>93</v>
      </c>
      <c r="H56" s="311" t="s">
        <v>94</v>
      </c>
      <c r="I56" s="311" t="s">
        <v>95</v>
      </c>
      <c r="J56" s="311" t="s">
        <v>96</v>
      </c>
      <c r="K56" s="311" t="s">
        <v>97</v>
      </c>
      <c r="L56" s="311" t="s">
        <v>98</v>
      </c>
      <c r="M56" s="311" t="s">
        <v>99</v>
      </c>
      <c r="N56" s="311" t="s">
        <v>100</v>
      </c>
      <c r="O56" s="311" t="s">
        <v>101</v>
      </c>
      <c r="P56" s="674" t="s">
        <v>102</v>
      </c>
      <c r="Q56" s="34"/>
      <c r="R56" s="33"/>
      <c r="S56" s="33"/>
      <c r="T56" s="33"/>
      <c r="U56" s="33"/>
      <c r="V56" s="33"/>
      <c r="W56" s="33"/>
      <c r="X56" s="33"/>
      <c r="Y56" s="33"/>
      <c r="Z56" s="33"/>
    </row>
    <row r="57" spans="1:26" ht="15.75" customHeight="1">
      <c r="A57" s="33"/>
      <c r="B57" s="32"/>
      <c r="C57" s="256" t="s">
        <v>141</v>
      </c>
      <c r="D57" s="311">
        <f>'W2'!C98</f>
        <v>16120</v>
      </c>
      <c r="E57" s="311">
        <f>'W2'!D98</f>
        <v>22556</v>
      </c>
      <c r="F57" s="311">
        <f>'W2'!E98</f>
        <v>22588.080000000009</v>
      </c>
      <c r="G57" s="311">
        <f>'W2'!F98</f>
        <v>22616.318399999989</v>
      </c>
      <c r="H57" s="311">
        <f>'W2'!G98</f>
        <v>22640.792031999998</v>
      </c>
      <c r="I57" s="311">
        <f>'W2'!H98</f>
        <v>22661.576191360007</v>
      </c>
      <c r="J57" s="311">
        <f>'W2'!I98</f>
        <v>3558.7446675327956</v>
      </c>
      <c r="K57" s="311">
        <f>'W2'!J98</f>
        <v>1972.3697741821511</v>
      </c>
      <c r="L57" s="311">
        <f>'W2'!K98</f>
        <v>1982.5223786985123</v>
      </c>
      <c r="M57" s="311">
        <f>'W2'!L98</f>
        <v>1989.271931124531</v>
      </c>
      <c r="N57" s="311">
        <f>'W2'!M98</f>
        <v>1992.6864925020477</v>
      </c>
      <c r="O57" s="311">
        <f>'W2'!N98</f>
        <v>1992.8327626519908</v>
      </c>
      <c r="P57" s="676">
        <f>'W2'!O98</f>
        <v>142671.19463005205</v>
      </c>
      <c r="Q57" s="34"/>
      <c r="R57" s="33"/>
      <c r="S57" s="33"/>
      <c r="T57" s="33"/>
      <c r="U57" s="33"/>
      <c r="V57" s="33"/>
      <c r="W57" s="33"/>
      <c r="X57" s="33"/>
      <c r="Y57" s="33"/>
      <c r="Z57" s="33"/>
    </row>
    <row r="58" spans="1:26" ht="15.75" customHeight="1">
      <c r="A58" s="33"/>
      <c r="B58" s="32"/>
      <c r="C58" s="256" t="s">
        <v>142</v>
      </c>
      <c r="D58" s="311">
        <f>'W2'!C69</f>
        <v>7000</v>
      </c>
      <c r="E58" s="311">
        <f>'W2'!D69</f>
        <v>7000</v>
      </c>
      <c r="F58" s="311">
        <f>'W2'!E69</f>
        <v>7000</v>
      </c>
      <c r="G58" s="311">
        <f>'W2'!F69</f>
        <v>7000</v>
      </c>
      <c r="H58" s="311">
        <f>'W2'!G69</f>
        <v>7000</v>
      </c>
      <c r="I58" s="311">
        <f>'W2'!H69</f>
        <v>7000</v>
      </c>
      <c r="J58" s="311">
        <f>'W2'!I69</f>
        <v>7000</v>
      </c>
      <c r="K58" s="311">
        <f>'W2'!J69</f>
        <v>7000</v>
      </c>
      <c r="L58" s="311">
        <f>'W2'!K69</f>
        <v>7000</v>
      </c>
      <c r="M58" s="311">
        <f>'W2'!L69</f>
        <v>7000</v>
      </c>
      <c r="N58" s="311">
        <f>'W2'!M69</f>
        <v>7000</v>
      </c>
      <c r="O58" s="311">
        <f>'W2'!N69</f>
        <v>7000</v>
      </c>
      <c r="P58" s="676">
        <f>'W2'!O69</f>
        <v>84000</v>
      </c>
      <c r="Q58" s="34"/>
      <c r="R58" s="33"/>
      <c r="S58" s="33"/>
      <c r="T58" s="33"/>
      <c r="U58" s="33"/>
      <c r="V58" s="33"/>
      <c r="W58" s="33"/>
      <c r="X58" s="33"/>
      <c r="Y58" s="33"/>
      <c r="Z58" s="33"/>
    </row>
    <row r="59" spans="1:26" ht="15.75" customHeight="1">
      <c r="A59" s="33"/>
      <c r="B59" s="32"/>
      <c r="C59" s="256" t="s">
        <v>143</v>
      </c>
      <c r="D59" s="311">
        <f>'W2'!C150</f>
        <v>-405000</v>
      </c>
      <c r="E59" s="311">
        <f>'W2'!D150</f>
        <v>-151110</v>
      </c>
      <c r="F59" s="311">
        <f>'W2'!E150</f>
        <v>166680</v>
      </c>
      <c r="G59" s="311">
        <f>'W2'!F150</f>
        <v>25785</v>
      </c>
      <c r="H59" s="311">
        <f>'W2'!G150</f>
        <v>24525</v>
      </c>
      <c r="I59" s="311">
        <f>'W2'!H150</f>
        <v>-41130</v>
      </c>
      <c r="J59" s="311">
        <f>'W2'!I150</f>
        <v>56205</v>
      </c>
      <c r="K59" s="311">
        <f>'W2'!J150</f>
        <v>14760</v>
      </c>
      <c r="L59" s="311">
        <f>'W2'!K150</f>
        <v>-139365</v>
      </c>
      <c r="M59" s="311">
        <f>'W2'!L150</f>
        <v>14985</v>
      </c>
      <c r="N59" s="311">
        <f>'W2'!M150</f>
        <v>-1755</v>
      </c>
      <c r="O59" s="311">
        <f>'W2'!N150</f>
        <v>-149580</v>
      </c>
      <c r="P59" s="676">
        <f>'W2'!O150</f>
        <v>-585000</v>
      </c>
      <c r="Q59" s="34"/>
      <c r="R59" s="33"/>
      <c r="S59" s="33"/>
      <c r="T59" s="33"/>
      <c r="U59" s="33"/>
      <c r="V59" s="33"/>
      <c r="W59" s="33"/>
      <c r="X59" s="33"/>
      <c r="Y59" s="33"/>
      <c r="Z59" s="33"/>
    </row>
    <row r="60" spans="1:26" ht="15.75" customHeight="1">
      <c r="A60" s="33"/>
      <c r="B60" s="32"/>
      <c r="C60" s="256" t="s">
        <v>144</v>
      </c>
      <c r="D60" s="311">
        <f>'W2'!C149</f>
        <v>490</v>
      </c>
      <c r="E60" s="311">
        <f>'W2'!D149</f>
        <v>480.20000000000005</v>
      </c>
      <c r="F60" s="311">
        <f>'W2'!E149</f>
        <v>470.596</v>
      </c>
      <c r="G60" s="311">
        <f>'W2'!F149</f>
        <v>461.18408000000022</v>
      </c>
      <c r="H60" s="311">
        <f>'W2'!G149</f>
        <v>451.96039840000003</v>
      </c>
      <c r="I60" s="311">
        <f>'W2'!H149</f>
        <v>10442.921190432</v>
      </c>
      <c r="J60" s="311">
        <f>'W2'!I149</f>
        <v>434.06276662335949</v>
      </c>
      <c r="K60" s="311">
        <f>'W2'!J149</f>
        <v>425.38151129089238</v>
      </c>
      <c r="L60" s="311">
        <f>'W2'!K149</f>
        <v>416.87388106507569</v>
      </c>
      <c r="M60" s="311">
        <f>'W2'!L149</f>
        <v>408.53640344377345</v>
      </c>
      <c r="N60" s="311">
        <f>'W2'!M149</f>
        <v>400.36567537489827</v>
      </c>
      <c r="O60" s="311">
        <f>'W2'!N149</f>
        <v>392.35836186740016</v>
      </c>
      <c r="P60" s="676">
        <f>'W2'!O149</f>
        <v>15274.440268497399</v>
      </c>
      <c r="Q60" s="34"/>
      <c r="R60" s="33"/>
      <c r="S60" s="33"/>
      <c r="T60" s="33"/>
      <c r="U60" s="33"/>
      <c r="V60" s="33"/>
      <c r="W60" s="33"/>
      <c r="X60" s="33"/>
      <c r="Y60" s="33"/>
      <c r="Z60" s="33"/>
    </row>
    <row r="61" spans="1:26" ht="15.75" customHeight="1">
      <c r="A61" s="33"/>
      <c r="B61" s="32"/>
      <c r="C61" s="256" t="s">
        <v>145</v>
      </c>
      <c r="D61" s="311">
        <f>'W2'!C147</f>
        <v>-70000</v>
      </c>
      <c r="E61" s="311">
        <f>'W2'!D147</f>
        <v>0</v>
      </c>
      <c r="F61" s="311">
        <f>'W2'!E147</f>
        <v>0</v>
      </c>
      <c r="G61" s="311">
        <f>'W2'!F147</f>
        <v>0</v>
      </c>
      <c r="H61" s="311">
        <f>'W2'!G147</f>
        <v>0</v>
      </c>
      <c r="I61" s="311">
        <f>'W2'!H147</f>
        <v>0</v>
      </c>
      <c r="J61" s="311">
        <f>'W2'!I147</f>
        <v>-70000</v>
      </c>
      <c r="K61" s="311">
        <f>'W2'!J147</f>
        <v>0</v>
      </c>
      <c r="L61" s="311">
        <f>'W2'!K147</f>
        <v>0</v>
      </c>
      <c r="M61" s="311">
        <f>'W2'!L147</f>
        <v>0</v>
      </c>
      <c r="N61" s="311">
        <f>'W2'!M147</f>
        <v>0</v>
      </c>
      <c r="O61" s="311">
        <f>'W2'!N147</f>
        <v>0</v>
      </c>
      <c r="P61" s="676">
        <f>'W2'!O147</f>
        <v>-140000</v>
      </c>
      <c r="Q61" s="34"/>
      <c r="R61" s="33"/>
      <c r="S61" s="33"/>
      <c r="T61" s="33"/>
      <c r="U61" s="33"/>
      <c r="V61" s="33"/>
      <c r="W61" s="33"/>
      <c r="X61" s="33"/>
      <c r="Y61" s="33"/>
      <c r="Z61" s="33"/>
    </row>
    <row r="62" spans="1:26" ht="15.75" customHeight="1">
      <c r="A62" s="33"/>
      <c r="B62" s="32"/>
      <c r="C62" s="256" t="s">
        <v>146</v>
      </c>
      <c r="D62" s="311">
        <f>'W2'!C148</f>
        <v>0</v>
      </c>
      <c r="E62" s="311">
        <f>'W2'!D148</f>
        <v>0</v>
      </c>
      <c r="F62" s="311">
        <f>'W2'!E148</f>
        <v>0</v>
      </c>
      <c r="G62" s="311">
        <f>'W2'!F148</f>
        <v>0</v>
      </c>
      <c r="H62" s="311">
        <f>'W2'!G148</f>
        <v>0</v>
      </c>
      <c r="I62" s="311">
        <f>'W2'!H148</f>
        <v>0</v>
      </c>
      <c r="J62" s="311">
        <f>'W2'!I148</f>
        <v>0</v>
      </c>
      <c r="K62" s="311">
        <f>'W2'!J148</f>
        <v>0</v>
      </c>
      <c r="L62" s="311">
        <f>'W2'!K148</f>
        <v>0</v>
      </c>
      <c r="M62" s="311">
        <f>'W2'!L148</f>
        <v>0</v>
      </c>
      <c r="N62" s="311">
        <f>'W2'!M148</f>
        <v>0</v>
      </c>
      <c r="O62" s="311">
        <f>'W2'!N148</f>
        <v>0</v>
      </c>
      <c r="P62" s="676">
        <f>'W2'!O148</f>
        <v>0</v>
      </c>
      <c r="Q62" s="34"/>
      <c r="R62" s="33"/>
      <c r="S62" s="33"/>
      <c r="T62" s="33"/>
      <c r="U62" s="33"/>
      <c r="V62" s="33"/>
      <c r="W62" s="33"/>
      <c r="X62" s="33"/>
      <c r="Y62" s="33"/>
      <c r="Z62" s="33"/>
    </row>
    <row r="63" spans="1:26" ht="15.75" customHeight="1">
      <c r="A63" s="33"/>
      <c r="B63" s="32"/>
      <c r="C63" s="256" t="s">
        <v>147</v>
      </c>
      <c r="D63" s="311">
        <f>'W2'!C50</f>
        <v>490</v>
      </c>
      <c r="E63" s="311">
        <f>'W2'!D50</f>
        <v>480.20000000000005</v>
      </c>
      <c r="F63" s="311">
        <f>'W2'!E50</f>
        <v>470.596</v>
      </c>
      <c r="G63" s="311">
        <f>'W2'!F50</f>
        <v>461.18408000000011</v>
      </c>
      <c r="H63" s="311">
        <f>'W2'!G50</f>
        <v>451.96039840000003</v>
      </c>
      <c r="I63" s="311">
        <f>'W2'!H50</f>
        <v>442.92119043200006</v>
      </c>
      <c r="J63" s="311">
        <f>'W2'!I50</f>
        <v>434.06276662336006</v>
      </c>
      <c r="K63" s="311">
        <f>'W2'!J50</f>
        <v>425.38151129089283</v>
      </c>
      <c r="L63" s="311">
        <f>'W2'!K50</f>
        <v>416.87388106507495</v>
      </c>
      <c r="M63" s="311">
        <f>'W2'!L50</f>
        <v>408.53640344377345</v>
      </c>
      <c r="N63" s="311">
        <f>'W2'!M50</f>
        <v>400.36567537489799</v>
      </c>
      <c r="O63" s="311">
        <f>'W2'!N50</f>
        <v>392.35836186739999</v>
      </c>
      <c r="P63" s="676">
        <f>'W2'!O50</f>
        <v>5274.4402684973993</v>
      </c>
      <c r="Q63" s="34"/>
      <c r="R63" s="33"/>
      <c r="S63" s="33"/>
      <c r="T63" s="33"/>
      <c r="U63" s="33"/>
      <c r="V63" s="33"/>
      <c r="W63" s="33"/>
      <c r="X63" s="33"/>
      <c r="Y63" s="33"/>
      <c r="Z63" s="33"/>
    </row>
    <row r="64" spans="1:26" ht="15.75" customHeight="1">
      <c r="A64" s="33"/>
      <c r="B64" s="32"/>
      <c r="C64" s="256" t="s">
        <v>148</v>
      </c>
      <c r="D64" s="311">
        <f>'W2'!C35</f>
        <v>0</v>
      </c>
      <c r="E64" s="311">
        <f>'W2'!D35</f>
        <v>0</v>
      </c>
      <c r="F64" s="311">
        <f>'W2'!E35</f>
        <v>0</v>
      </c>
      <c r="G64" s="311">
        <f>'W2'!F35</f>
        <v>0</v>
      </c>
      <c r="H64" s="311">
        <f>'W2'!G35</f>
        <v>0</v>
      </c>
      <c r="I64" s="311">
        <f>'W2'!H35</f>
        <v>0</v>
      </c>
      <c r="J64" s="311">
        <f>'W2'!I35</f>
        <v>0</v>
      </c>
      <c r="K64" s="311">
        <f>'W2'!J35</f>
        <v>0</v>
      </c>
      <c r="L64" s="311">
        <f>'W2'!K35</f>
        <v>0</v>
      </c>
      <c r="M64" s="311">
        <f>'W2'!L35</f>
        <v>0</v>
      </c>
      <c r="N64" s="311">
        <f>'W2'!M35</f>
        <v>0</v>
      </c>
      <c r="O64" s="311">
        <f>'W2'!N35</f>
        <v>0</v>
      </c>
      <c r="P64" s="676">
        <f>'W2'!O35</f>
        <v>0</v>
      </c>
      <c r="Q64" s="34"/>
      <c r="R64" s="33"/>
      <c r="S64" s="33"/>
      <c r="T64" s="33"/>
      <c r="U64" s="33"/>
      <c r="V64" s="33"/>
      <c r="W64" s="33"/>
      <c r="X64" s="33"/>
      <c r="Y64" s="33"/>
      <c r="Z64" s="33"/>
    </row>
    <row r="65" spans="1:26" ht="15.75" customHeight="1">
      <c r="A65" s="33"/>
      <c r="B65" s="32"/>
      <c r="C65" s="256" t="s">
        <v>149</v>
      </c>
      <c r="D65" s="311">
        <f>'W2'!C146</f>
        <v>0</v>
      </c>
      <c r="E65" s="311">
        <f>'W2'!D146</f>
        <v>0</v>
      </c>
      <c r="F65" s="311">
        <f>'W2'!E146</f>
        <v>0</v>
      </c>
      <c r="G65" s="311">
        <f>'W2'!F146</f>
        <v>0</v>
      </c>
      <c r="H65" s="311">
        <f>'W2'!G146</f>
        <v>0</v>
      </c>
      <c r="I65" s="311">
        <f>'W2'!H146</f>
        <v>0</v>
      </c>
      <c r="J65" s="311">
        <f>'W2'!I146</f>
        <v>0</v>
      </c>
      <c r="K65" s="311">
        <f>'W2'!J146</f>
        <v>0</v>
      </c>
      <c r="L65" s="311">
        <f>'W2'!K146</f>
        <v>0</v>
      </c>
      <c r="M65" s="311">
        <f>'W2'!L146</f>
        <v>0</v>
      </c>
      <c r="N65" s="311">
        <f>'W2'!M146</f>
        <v>0</v>
      </c>
      <c r="O65" s="311">
        <f>'W2'!N146</f>
        <v>0</v>
      </c>
      <c r="P65" s="676">
        <f>'W2'!O146</f>
        <v>0</v>
      </c>
      <c r="Q65" s="34"/>
      <c r="R65" s="33"/>
      <c r="S65" s="33"/>
      <c r="T65" s="33"/>
      <c r="U65" s="33"/>
      <c r="V65" s="33"/>
      <c r="W65" s="33"/>
      <c r="X65" s="33"/>
      <c r="Y65" s="33"/>
      <c r="Z65" s="33"/>
    </row>
    <row r="66" spans="1:26" ht="15.75" customHeight="1">
      <c r="A66" s="33"/>
      <c r="B66" s="32"/>
      <c r="C66" s="588" t="s">
        <v>150</v>
      </c>
      <c r="D66" s="311">
        <f t="shared" ref="D66:P66" si="17">D68-D67</f>
        <v>499100</v>
      </c>
      <c r="E66" s="311">
        <f t="shared" si="17"/>
        <v>181626.39999999991</v>
      </c>
      <c r="F66" s="311">
        <f t="shared" si="17"/>
        <v>-136150.728</v>
      </c>
      <c r="G66" s="311">
        <f t="shared" si="17"/>
        <v>4753.6865600000601</v>
      </c>
      <c r="H66" s="311">
        <f t="shared" si="17"/>
        <v>6019.7128287999658</v>
      </c>
      <c r="I66" s="311">
        <f t="shared" si="17"/>
        <v>81677.418572224095</v>
      </c>
      <c r="J66" s="311">
        <f t="shared" si="17"/>
        <v>25221.870200779405</v>
      </c>
      <c r="K66" s="311">
        <f t="shared" si="17"/>
        <v>-4936.8672032360919</v>
      </c>
      <c r="L66" s="311">
        <f t="shared" si="17"/>
        <v>149181.27014082856</v>
      </c>
      <c r="M66" s="311">
        <f t="shared" si="17"/>
        <v>-5178.6552619880531</v>
      </c>
      <c r="N66" s="311">
        <f t="shared" si="17"/>
        <v>11548.417843251722</v>
      </c>
      <c r="O66" s="311">
        <f t="shared" si="17"/>
        <v>159357.54948638706</v>
      </c>
      <c r="P66" s="677">
        <f t="shared" si="17"/>
        <v>972220.07516704686</v>
      </c>
      <c r="Q66" s="34"/>
      <c r="R66" s="33"/>
      <c r="S66" s="33"/>
      <c r="T66" s="33"/>
      <c r="U66" s="33"/>
      <c r="V66" s="33"/>
      <c r="W66" s="33"/>
      <c r="X66" s="33"/>
      <c r="Y66" s="33"/>
      <c r="Z66" s="33"/>
    </row>
    <row r="67" spans="1:26" ht="15.75" customHeight="1">
      <c r="A67" s="33"/>
      <c r="B67" s="32"/>
      <c r="C67" s="588" t="s">
        <v>151</v>
      </c>
      <c r="D67" s="311">
        <f>'W2'!A151</f>
        <v>277100</v>
      </c>
      <c r="E67" s="311">
        <f t="shared" ref="E67:O67" si="18">D68</f>
        <v>776200</v>
      </c>
      <c r="F67" s="311">
        <f t="shared" si="18"/>
        <v>957826.39999999991</v>
      </c>
      <c r="G67" s="311">
        <f t="shared" si="18"/>
        <v>821675.6719999999</v>
      </c>
      <c r="H67" s="311">
        <f t="shared" si="18"/>
        <v>826429.35855999996</v>
      </c>
      <c r="I67" s="311">
        <f t="shared" si="18"/>
        <v>832449.07138879993</v>
      </c>
      <c r="J67" s="311">
        <f t="shared" si="18"/>
        <v>914126.48996102402</v>
      </c>
      <c r="K67" s="311">
        <f t="shared" si="18"/>
        <v>939348.36016180343</v>
      </c>
      <c r="L67" s="311">
        <f t="shared" si="18"/>
        <v>934411.49295856734</v>
      </c>
      <c r="M67" s="311">
        <f t="shared" si="18"/>
        <v>1083592.7630993959</v>
      </c>
      <c r="N67" s="311">
        <f t="shared" si="18"/>
        <v>1078414.1078374078</v>
      </c>
      <c r="O67" s="311">
        <f t="shared" si="18"/>
        <v>1089962.5256806596</v>
      </c>
      <c r="P67" s="677">
        <f>D67</f>
        <v>277100</v>
      </c>
      <c r="Q67" s="34"/>
      <c r="R67" s="33"/>
      <c r="S67" s="33"/>
      <c r="T67" s="33"/>
      <c r="U67" s="33"/>
      <c r="V67" s="33"/>
      <c r="W67" s="33"/>
      <c r="X67" s="33"/>
      <c r="Y67" s="33"/>
      <c r="Z67" s="33"/>
    </row>
    <row r="68" spans="1:26" ht="15.75" customHeight="1">
      <c r="A68" s="33"/>
      <c r="B68" s="32"/>
      <c r="C68" s="8" t="s">
        <v>152</v>
      </c>
      <c r="D68" s="311">
        <f t="shared" ref="D68:P68" si="19">D67+D57+D58-D59+D60-D61+D62+D63-D65+D64</f>
        <v>776200</v>
      </c>
      <c r="E68" s="311">
        <f t="shared" si="19"/>
        <v>957826.39999999991</v>
      </c>
      <c r="F68" s="311">
        <f t="shared" si="19"/>
        <v>821675.6719999999</v>
      </c>
      <c r="G68" s="311">
        <f t="shared" si="19"/>
        <v>826429.35855999996</v>
      </c>
      <c r="H68" s="311">
        <f t="shared" si="19"/>
        <v>832449.07138879993</v>
      </c>
      <c r="I68" s="311">
        <f t="shared" si="19"/>
        <v>914126.48996102402</v>
      </c>
      <c r="J68" s="311">
        <f t="shared" si="19"/>
        <v>939348.36016180343</v>
      </c>
      <c r="K68" s="311">
        <f t="shared" si="19"/>
        <v>934411.49295856734</v>
      </c>
      <c r="L68" s="311">
        <f t="shared" si="19"/>
        <v>1083592.7630993959</v>
      </c>
      <c r="M68" s="311">
        <f t="shared" si="19"/>
        <v>1078414.1078374078</v>
      </c>
      <c r="N68" s="311">
        <f t="shared" si="19"/>
        <v>1089962.5256806596</v>
      </c>
      <c r="O68" s="311">
        <f t="shared" si="19"/>
        <v>1249320.0751670466</v>
      </c>
      <c r="P68" s="677">
        <f t="shared" si="19"/>
        <v>1249320.0751670469</v>
      </c>
      <c r="Q68" s="34"/>
      <c r="R68" s="33"/>
      <c r="S68" s="33"/>
      <c r="T68" s="33"/>
      <c r="U68" s="33"/>
      <c r="V68" s="33"/>
      <c r="W68" s="33"/>
      <c r="X68" s="33"/>
      <c r="Y68" s="33"/>
      <c r="Z68" s="33"/>
    </row>
    <row r="69" spans="1:26" ht="15.75" customHeight="1" thickBot="1">
      <c r="A69" s="33"/>
      <c r="B69" s="40"/>
      <c r="C69" s="264"/>
      <c r="D69" s="259"/>
      <c r="E69" s="259"/>
      <c r="F69" s="259"/>
      <c r="G69" s="259"/>
      <c r="H69" s="259"/>
      <c r="I69" s="259"/>
      <c r="J69" s="259"/>
      <c r="K69" s="259"/>
      <c r="L69" s="259"/>
      <c r="M69" s="259"/>
      <c r="N69" s="259"/>
      <c r="O69" s="259"/>
      <c r="P69" s="277"/>
      <c r="Q69" s="42"/>
      <c r="R69" s="33"/>
      <c r="S69" s="33"/>
      <c r="T69" s="33"/>
      <c r="U69" s="33"/>
      <c r="V69" s="33"/>
      <c r="W69" s="33"/>
      <c r="X69" s="33"/>
      <c r="Y69" s="33"/>
      <c r="Z69" s="33"/>
    </row>
    <row r="70" spans="1:26" ht="15.75" customHeight="1" thickBot="1">
      <c r="A70" s="33"/>
      <c r="B70" s="33"/>
      <c r="C70" s="357"/>
      <c r="D70" s="353"/>
      <c r="E70" s="353"/>
      <c r="F70" s="353"/>
      <c r="G70" s="353"/>
      <c r="H70" s="353"/>
      <c r="I70" s="353"/>
      <c r="J70" s="353"/>
      <c r="K70" s="353"/>
      <c r="L70" s="353"/>
      <c r="M70" s="353"/>
      <c r="N70" s="353"/>
      <c r="O70" s="353"/>
      <c r="P70" s="279"/>
      <c r="Q70" s="33"/>
      <c r="R70" s="33"/>
      <c r="S70" s="33"/>
      <c r="T70" s="33"/>
      <c r="U70" s="33"/>
      <c r="V70" s="33"/>
      <c r="W70" s="33"/>
      <c r="X70" s="33"/>
      <c r="Y70" s="33"/>
      <c r="Z70" s="33"/>
    </row>
    <row r="71" spans="1:26" ht="29.25" customHeight="1">
      <c r="A71" s="33"/>
      <c r="B71" s="35"/>
      <c r="C71" s="251" t="s">
        <v>153</v>
      </c>
      <c r="D71" s="259"/>
      <c r="E71" s="259"/>
      <c r="F71" s="259"/>
      <c r="G71" s="259"/>
      <c r="H71" s="259"/>
      <c r="I71" s="259"/>
      <c r="J71" s="259"/>
      <c r="K71" s="259"/>
      <c r="L71" s="259"/>
      <c r="M71" s="259"/>
      <c r="N71" s="259"/>
      <c r="O71" s="259"/>
      <c r="P71" s="275"/>
      <c r="Q71" s="37"/>
      <c r="R71" s="33"/>
      <c r="S71" s="33"/>
      <c r="T71" s="33"/>
      <c r="U71" s="33"/>
      <c r="V71" s="33"/>
      <c r="W71" s="33"/>
      <c r="X71" s="33"/>
      <c r="Y71" s="33"/>
      <c r="Z71" s="33"/>
    </row>
    <row r="72" spans="1:26" ht="32.25" customHeight="1">
      <c r="A72" s="33"/>
      <c r="B72" s="32"/>
      <c r="C72" s="267" t="s">
        <v>154</v>
      </c>
      <c r="D72" s="259"/>
      <c r="E72" s="259"/>
      <c r="F72" s="259"/>
      <c r="G72" s="259"/>
      <c r="H72" s="259"/>
      <c r="I72" s="259"/>
      <c r="J72" s="259"/>
      <c r="K72" s="259"/>
      <c r="L72" s="259"/>
      <c r="M72" s="259"/>
      <c r="N72" s="259"/>
      <c r="O72" s="259"/>
      <c r="P72" s="279"/>
      <c r="Q72" s="34"/>
      <c r="R72" s="33"/>
      <c r="S72" s="33"/>
      <c r="T72" s="33"/>
      <c r="U72" s="33"/>
      <c r="V72" s="33"/>
      <c r="W72" s="33"/>
      <c r="X72" s="33"/>
      <c r="Y72" s="33"/>
      <c r="Z72" s="33"/>
    </row>
    <row r="73" spans="1:26" ht="15.75" customHeight="1">
      <c r="A73" s="33"/>
      <c r="B73" s="32"/>
      <c r="C73" s="256"/>
      <c r="D73" s="259" t="s">
        <v>90</v>
      </c>
      <c r="E73" s="259" t="s">
        <v>91</v>
      </c>
      <c r="F73" s="259" t="s">
        <v>92</v>
      </c>
      <c r="G73" s="259" t="s">
        <v>93</v>
      </c>
      <c r="H73" s="259" t="s">
        <v>94</v>
      </c>
      <c r="I73" s="259" t="s">
        <v>95</v>
      </c>
      <c r="J73" s="259" t="s">
        <v>96</v>
      </c>
      <c r="K73" s="259" t="s">
        <v>97</v>
      </c>
      <c r="L73" s="259" t="s">
        <v>98</v>
      </c>
      <c r="M73" s="259" t="s">
        <v>99</v>
      </c>
      <c r="N73" s="259" t="s">
        <v>100</v>
      </c>
      <c r="O73" s="259" t="s">
        <v>101</v>
      </c>
      <c r="P73" s="276" t="s">
        <v>102</v>
      </c>
      <c r="Q73" s="34"/>
      <c r="R73" s="33"/>
      <c r="S73" s="33"/>
      <c r="T73" s="33"/>
      <c r="U73" s="33"/>
      <c r="V73" s="33"/>
      <c r="W73" s="33"/>
      <c r="X73" s="33"/>
      <c r="Y73" s="33"/>
      <c r="Z73" s="33"/>
    </row>
    <row r="74" spans="1:26" ht="15.75" customHeight="1">
      <c r="A74" s="33"/>
      <c r="B74" s="32"/>
      <c r="C74" s="269" t="s">
        <v>155</v>
      </c>
      <c r="D74" s="259"/>
      <c r="E74" s="259"/>
      <c r="F74" s="259"/>
      <c r="G74" s="259"/>
      <c r="H74" s="259"/>
      <c r="I74" s="259"/>
      <c r="J74" s="259"/>
      <c r="K74" s="259"/>
      <c r="L74" s="259"/>
      <c r="M74" s="259"/>
      <c r="N74" s="259"/>
      <c r="O74" s="259"/>
      <c r="P74" s="280"/>
      <c r="Q74" s="34"/>
      <c r="R74" s="33"/>
      <c r="S74" s="33"/>
      <c r="T74" s="33"/>
      <c r="U74" s="33"/>
      <c r="V74" s="33"/>
      <c r="W74" s="33"/>
      <c r="X74" s="33"/>
      <c r="Y74" s="33"/>
      <c r="Z74" s="33"/>
    </row>
    <row r="75" spans="1:26" ht="15.75" customHeight="1">
      <c r="A75" s="33"/>
      <c r="B75" s="32"/>
      <c r="C75" s="256" t="str">
        <f>'R1'!B110</f>
        <v>ROI%</v>
      </c>
      <c r="D75" s="587">
        <f>'W2'!C110</f>
        <v>0.63165649172028437</v>
      </c>
      <c r="E75" s="587">
        <f>'W2'!D110</f>
        <v>0.87720185209527413</v>
      </c>
      <c r="F75" s="587">
        <f>'W2'!E110</f>
        <v>0.87080528972169235</v>
      </c>
      <c r="G75" s="587">
        <f>'W2'!F110</f>
        <v>0.86436230600066633</v>
      </c>
      <c r="H75" s="587">
        <f>'W2'!G110</f>
        <v>0.85787846196805939</v>
      </c>
      <c r="I75" s="587">
        <f>'W2'!H110</f>
        <v>0.85135901311462026</v>
      </c>
      <c r="J75" s="587">
        <f>'W2'!I110</f>
        <v>0.13304105624996793</v>
      </c>
      <c r="K75" s="587">
        <f>'W2'!J110</f>
        <v>7.3659440456683087E-2</v>
      </c>
      <c r="L75" s="587">
        <f>'W2'!K110</f>
        <v>7.3983959690970935E-2</v>
      </c>
      <c r="M75" s="587">
        <f>'W2'!L110</f>
        <v>7.4180864769142027E-2</v>
      </c>
      <c r="N75" s="587">
        <f>'W2'!M110</f>
        <v>7.4253066492299402E-2</v>
      </c>
      <c r="O75" s="587">
        <f>'W2'!N110</f>
        <v>7.4203416592314761E-2</v>
      </c>
      <c r="P75" s="286">
        <f>'W2'!O110</f>
        <v>0.45471543490599792</v>
      </c>
      <c r="Q75" s="34"/>
      <c r="R75" s="33"/>
      <c r="S75" s="33"/>
      <c r="T75" s="33"/>
      <c r="U75" s="33"/>
      <c r="V75" s="33"/>
      <c r="W75" s="33"/>
      <c r="X75" s="33"/>
      <c r="Y75" s="33"/>
      <c r="Z75" s="33"/>
    </row>
    <row r="76" spans="1:26" ht="15.75" customHeight="1">
      <c r="A76" s="33"/>
      <c r="B76" s="32"/>
      <c r="C76" s="256" t="str">
        <f>'R1'!B111</f>
        <v>ROA%</v>
      </c>
      <c r="D76" s="587">
        <f>'W2'!C111</f>
        <v>0.60721005437392761</v>
      </c>
      <c r="E76" s="587">
        <f>'W2'!D111</f>
        <v>0.8433448126087153</v>
      </c>
      <c r="F76" s="587">
        <f>'W2'!E111</f>
        <v>0.83732882673789899</v>
      </c>
      <c r="G76" s="587">
        <f>'W2'!F111</f>
        <v>0.83126725651271927</v>
      </c>
      <c r="H76" s="587">
        <f>'W2'!G111</f>
        <v>0.82516527532437911</v>
      </c>
      <c r="I76" s="587">
        <f>'W2'!H111</f>
        <v>0.81755039393482176</v>
      </c>
      <c r="J76" s="587">
        <f>'W2'!I111</f>
        <v>0.12753364086150723</v>
      </c>
      <c r="K76" s="587">
        <f>'W2'!J111</f>
        <v>7.0602364963311667E-2</v>
      </c>
      <c r="L76" s="587">
        <f>'W2'!K111</f>
        <v>7.0904906604674509E-2</v>
      </c>
      <c r="M76" s="587">
        <f>'W2'!L111</f>
        <v>7.1085323068059508E-2</v>
      </c>
      <c r="N76" s="587">
        <f>'W2'!M111</f>
        <v>7.114643944291453E-2</v>
      </c>
      <c r="O76" s="587">
        <f>'W2'!N111</f>
        <v>7.1091020721130382E-2</v>
      </c>
      <c r="P76" s="286">
        <f>'W2'!O111</f>
        <v>0.43701919292950508</v>
      </c>
      <c r="Q76" s="34"/>
      <c r="R76" s="33"/>
      <c r="S76" s="33"/>
      <c r="T76" s="33"/>
      <c r="U76" s="33"/>
      <c r="V76" s="33"/>
      <c r="W76" s="33"/>
      <c r="X76" s="33"/>
      <c r="Y76" s="33"/>
      <c r="Z76" s="33"/>
    </row>
    <row r="77" spans="1:26" ht="15.75" customHeight="1">
      <c r="A77" s="33"/>
      <c r="B77" s="32"/>
      <c r="C77" s="256" t="str">
        <f>'R1'!B112</f>
        <v>Leverage %</v>
      </c>
      <c r="D77" s="311">
        <f>'W2'!C112</f>
        <v>15.689327947832011</v>
      </c>
      <c r="E77" s="311">
        <f>'W2'!D112</f>
        <v>21.850216167571279</v>
      </c>
      <c r="F77" s="311">
        <f>'W2'!E112</f>
        <v>21.780985999411538</v>
      </c>
      <c r="G77" s="311">
        <f>'W2'!F112</f>
        <v>21.710681623360646</v>
      </c>
      <c r="H77" s="311">
        <f>'W2'!G112</f>
        <v>21.639332327212522</v>
      </c>
      <c r="I77" s="311">
        <f>'W2'!H112</f>
        <v>20.587321027524073</v>
      </c>
      <c r="J77" s="311">
        <f>'W2'!I112</f>
        <v>3.0807936374600033</v>
      </c>
      <c r="K77" s="311">
        <f>'W2'!J112</f>
        <v>1.7011456568188321</v>
      </c>
      <c r="L77" s="311">
        <f>'W2'!K112</f>
        <v>1.7037139682583748</v>
      </c>
      <c r="M77" s="311">
        <f>'W2'!L112</f>
        <v>1.703472686456927</v>
      </c>
      <c r="N77" s="311">
        <f>'W2'!M112</f>
        <v>1.7005070820107417</v>
      </c>
      <c r="O77" s="311">
        <f>'W2'!N112</f>
        <v>1.6948989925679157</v>
      </c>
      <c r="P77" s="286">
        <f>'W2'!O112</f>
        <v>11.236866426373737</v>
      </c>
      <c r="Q77" s="34"/>
      <c r="R77" s="33"/>
      <c r="S77" s="33"/>
      <c r="T77" s="33"/>
      <c r="U77" s="33"/>
      <c r="V77" s="33"/>
      <c r="W77" s="33"/>
      <c r="X77" s="33"/>
      <c r="Y77" s="33"/>
      <c r="Z77" s="33"/>
    </row>
    <row r="78" spans="1:26" ht="15.75" customHeight="1">
      <c r="A78" s="33"/>
      <c r="B78" s="32"/>
      <c r="C78" s="271" t="str">
        <f>'R1'!B20</f>
        <v>Gross profit margin (%)</v>
      </c>
      <c r="D78" s="312">
        <f>'W2'!C20</f>
        <v>0.10249999999999999</v>
      </c>
      <c r="E78" s="312">
        <f>'W2'!D20</f>
        <v>0.13141428571428571</v>
      </c>
      <c r="F78" s="312">
        <f>'W2'!E20</f>
        <v>0.13174314285714292</v>
      </c>
      <c r="G78" s="312">
        <f>'W2'!F20</f>
        <v>0.13205827999999997</v>
      </c>
      <c r="H78" s="312">
        <f>'W2'!G20</f>
        <v>0.13235997154285714</v>
      </c>
      <c r="I78" s="312">
        <f>'W2'!H20</f>
        <v>0.13264848639771434</v>
      </c>
      <c r="J78" s="312">
        <f>'W2'!I20</f>
        <v>6.3422593654918077E-2</v>
      </c>
      <c r="K78" s="312">
        <f>'W2'!J20</f>
        <v>5.4249379877057871E-2</v>
      </c>
      <c r="L78" s="312">
        <f>'W2'!K20</f>
        <v>5.4583439898564359E-2</v>
      </c>
      <c r="M78" s="312">
        <f>'W2'!L20</f>
        <v>5.4901294910116812E-2</v>
      </c>
      <c r="N78" s="312">
        <f>'W2'!M20</f>
        <v>5.5203269011914517E-2</v>
      </c>
      <c r="O78" s="312">
        <f>'W2'!N20</f>
        <v>5.5489679822152332E-2</v>
      </c>
      <c r="P78" s="287">
        <f>AVERAGE(D78:O78)</f>
        <v>9.1714485307226992E-2</v>
      </c>
      <c r="Q78" s="34"/>
      <c r="R78" s="33"/>
      <c r="S78" s="33"/>
      <c r="T78" s="33"/>
      <c r="U78" s="33"/>
      <c r="V78" s="33"/>
      <c r="W78" s="33"/>
      <c r="X78" s="33"/>
      <c r="Y78" s="33"/>
      <c r="Z78" s="33"/>
    </row>
    <row r="79" spans="1:26" ht="15.75" customHeight="1">
      <c r="A79" s="33"/>
      <c r="B79" s="32"/>
      <c r="C79" s="256"/>
      <c r="D79" s="259"/>
      <c r="E79" s="259"/>
      <c r="F79" s="259"/>
      <c r="G79" s="259"/>
      <c r="H79" s="259"/>
      <c r="I79" s="259"/>
      <c r="J79" s="259"/>
      <c r="K79" s="259"/>
      <c r="L79" s="259"/>
      <c r="M79" s="259"/>
      <c r="N79" s="259"/>
      <c r="O79" s="259"/>
      <c r="P79" s="282"/>
      <c r="Q79" s="34"/>
      <c r="R79" s="33"/>
      <c r="S79" s="33"/>
      <c r="T79" s="33"/>
      <c r="U79" s="33"/>
      <c r="V79" s="33"/>
      <c r="W79" s="33"/>
      <c r="X79" s="33"/>
      <c r="Y79" s="33"/>
      <c r="Z79" s="33"/>
    </row>
    <row r="80" spans="1:26" ht="15.75" customHeight="1">
      <c r="A80" s="33"/>
      <c r="B80" s="32"/>
      <c r="C80" s="269" t="s">
        <v>160</v>
      </c>
      <c r="D80" s="259"/>
      <c r="E80" s="259"/>
      <c r="F80" s="259"/>
      <c r="G80" s="259"/>
      <c r="H80" s="259"/>
      <c r="I80" s="259"/>
      <c r="J80" s="259"/>
      <c r="K80" s="259"/>
      <c r="L80" s="259"/>
      <c r="M80" s="259"/>
      <c r="N80" s="259"/>
      <c r="O80" s="259"/>
      <c r="P80" s="281"/>
      <c r="Q80" s="34"/>
      <c r="R80" s="33"/>
      <c r="S80" s="33"/>
      <c r="T80" s="33"/>
      <c r="U80" s="33"/>
      <c r="V80" s="33"/>
      <c r="W80" s="33"/>
      <c r="X80" s="33"/>
      <c r="Y80" s="33"/>
      <c r="Z80" s="33"/>
    </row>
    <row r="81" spans="1:26" ht="15.75" customHeight="1">
      <c r="A81" s="33"/>
      <c r="B81" s="32"/>
      <c r="C81" s="256" t="str">
        <f>'R1'!B154</f>
        <v>Share price</v>
      </c>
      <c r="D81" s="311">
        <f>'W2'!C154</f>
        <v>99.127198966843196</v>
      </c>
      <c r="E81" s="311">
        <f>'W2'!D154</f>
        <v>108.53294930840525</v>
      </c>
      <c r="F81" s="311">
        <f>'W2'!E154</f>
        <v>126.81897419770982</v>
      </c>
      <c r="G81" s="311">
        <f>'W2'!F154</f>
        <v>133.96724365562665</v>
      </c>
      <c r="H81" s="311">
        <f>'W2'!G154</f>
        <v>131.90307802928172</v>
      </c>
      <c r="I81" s="311">
        <f>'W2'!H154</f>
        <v>131.45482318636215</v>
      </c>
      <c r="J81" s="311">
        <f>'W2'!I154</f>
        <v>380.31528349391158</v>
      </c>
      <c r="K81" s="311">
        <f>'W2'!J154</f>
        <v>301.18516926798981</v>
      </c>
      <c r="L81" s="311">
        <f>'W2'!K154</f>
        <v>221.22469842314604</v>
      </c>
      <c r="M81" s="311">
        <f>'W2'!L154</f>
        <v>173.16381598098877</v>
      </c>
      <c r="N81" s="311">
        <f>'W2'!M154</f>
        <v>141.03339685194541</v>
      </c>
      <c r="O81" s="311">
        <f>'W2'!N154</f>
        <v>116.26141359559222</v>
      </c>
      <c r="P81" s="288">
        <f>'W2'!O154</f>
        <v>172.08233707981685</v>
      </c>
      <c r="Q81" s="34"/>
      <c r="R81" s="33"/>
      <c r="S81" s="33"/>
      <c r="T81" s="33"/>
      <c r="U81" s="33"/>
      <c r="V81" s="33"/>
      <c r="W81" s="33"/>
      <c r="X81" s="33"/>
      <c r="Y81" s="33"/>
      <c r="Z81" s="33"/>
    </row>
    <row r="82" spans="1:26" ht="15.75" customHeight="1">
      <c r="A82" s="33"/>
      <c r="B82" s="32"/>
      <c r="C82" s="256" t="str">
        <f>'R1'!B155</f>
        <v>Market capitalization</v>
      </c>
      <c r="D82" s="311">
        <f>'W2'!C155</f>
        <v>2476197.4301917432</v>
      </c>
      <c r="E82" s="311">
        <f>'W2'!D155</f>
        <v>2711153.073723963</v>
      </c>
      <c r="F82" s="311">
        <f>'W2'!E155</f>
        <v>3167937.9754587915</v>
      </c>
      <c r="G82" s="311">
        <f>'W2'!F155</f>
        <v>3346501.7465175535</v>
      </c>
      <c r="H82" s="311">
        <f>'W2'!G155</f>
        <v>3294938.8891714574</v>
      </c>
      <c r="I82" s="311">
        <f>'W2'!H155</f>
        <v>3283741.4831953263</v>
      </c>
      <c r="J82" s="311">
        <f>'W2'!I155</f>
        <v>9500275.7816779111</v>
      </c>
      <c r="K82" s="311">
        <f>'W2'!J155</f>
        <v>7523605.5283143856</v>
      </c>
      <c r="L82" s="311">
        <f>'W2'!K155</f>
        <v>5526192.9666101877</v>
      </c>
      <c r="M82" s="311">
        <f>'W2'!L155</f>
        <v>4325632.1232050993</v>
      </c>
      <c r="N82" s="311">
        <f>'W2'!M155</f>
        <v>3523014.2533615963</v>
      </c>
      <c r="O82" s="311">
        <f>'W2'!N155</f>
        <v>2904210.1116178934</v>
      </c>
      <c r="P82" s="288">
        <f>'W2'!O155</f>
        <v>4298616.7802538266</v>
      </c>
      <c r="Q82" s="34"/>
      <c r="R82" s="33"/>
      <c r="S82" s="33"/>
      <c r="T82" s="33"/>
      <c r="U82" s="33"/>
      <c r="V82" s="33"/>
      <c r="W82" s="33"/>
      <c r="X82" s="33"/>
      <c r="Y82" s="33"/>
      <c r="Z82" s="33"/>
    </row>
    <row r="83" spans="1:26" ht="15.75" customHeight="1">
      <c r="A83" s="33"/>
      <c r="B83" s="32"/>
      <c r="C83" s="256" t="str">
        <f>'R1'!B165</f>
        <v>Sales forecast error % (missing target)</v>
      </c>
      <c r="D83" s="311">
        <f>'W2'!C165</f>
        <v>100</v>
      </c>
      <c r="E83" s="311">
        <f>'W2'!D165</f>
        <v>100</v>
      </c>
      <c r="F83" s="311">
        <f>'W2'!E165</f>
        <v>100</v>
      </c>
      <c r="G83" s="311">
        <f>'W2'!F165</f>
        <v>100</v>
      </c>
      <c r="H83" s="311">
        <f>'W2'!G165</f>
        <v>100</v>
      </c>
      <c r="I83" s="311">
        <f>'W2'!H165</f>
        <v>100</v>
      </c>
      <c r="J83" s="311">
        <f>'W2'!I165</f>
        <v>100</v>
      </c>
      <c r="K83" s="311">
        <f>'W2'!J165</f>
        <v>100</v>
      </c>
      <c r="L83" s="311">
        <f>'W2'!K165</f>
        <v>100</v>
      </c>
      <c r="M83" s="311">
        <f>'W2'!L165</f>
        <v>100</v>
      </c>
      <c r="N83" s="311">
        <f>'W2'!M165</f>
        <v>100</v>
      </c>
      <c r="O83" s="311">
        <f>'W2'!N165</f>
        <v>100</v>
      </c>
      <c r="P83" s="288">
        <f>'W2'!O165</f>
        <v>100</v>
      </c>
      <c r="Q83" s="34"/>
      <c r="R83" s="33"/>
      <c r="S83" s="33"/>
      <c r="T83" s="33"/>
      <c r="U83" s="33"/>
      <c r="V83" s="33"/>
      <c r="W83" s="33"/>
      <c r="X83" s="33"/>
      <c r="Y83" s="33"/>
      <c r="Z83" s="33"/>
    </row>
    <row r="84" spans="1:26" ht="15.75" customHeight="1">
      <c r="A84" s="33"/>
      <c r="B84" s="32"/>
      <c r="C84" s="256" t="str">
        <f>'R1'!B166</f>
        <v>Profit forecast error % (missing target)</v>
      </c>
      <c r="D84" s="311">
        <f>'W2'!C166</f>
        <v>100</v>
      </c>
      <c r="E84" s="311">
        <f>'W2'!D166</f>
        <v>100</v>
      </c>
      <c r="F84" s="311">
        <f>'W2'!E166</f>
        <v>100</v>
      </c>
      <c r="G84" s="311">
        <f>'W2'!F166</f>
        <v>100</v>
      </c>
      <c r="H84" s="311">
        <f>'W2'!G166</f>
        <v>100</v>
      </c>
      <c r="I84" s="311">
        <f>'W2'!H166</f>
        <v>99.999999999999986</v>
      </c>
      <c r="J84" s="311">
        <f>'W2'!I166</f>
        <v>100</v>
      </c>
      <c r="K84" s="311">
        <f>'W2'!J166</f>
        <v>100</v>
      </c>
      <c r="L84" s="311">
        <f>'W2'!K166</f>
        <v>100</v>
      </c>
      <c r="M84" s="311">
        <f>'W2'!L166</f>
        <v>100</v>
      </c>
      <c r="N84" s="311">
        <f>'W2'!M166</f>
        <v>100</v>
      </c>
      <c r="O84" s="311">
        <f>'W2'!N166</f>
        <v>100</v>
      </c>
      <c r="P84" s="288">
        <f>'W2'!O166</f>
        <v>100</v>
      </c>
      <c r="Q84" s="34"/>
      <c r="R84" s="33"/>
      <c r="S84" s="33"/>
      <c r="T84" s="33"/>
      <c r="U84" s="33"/>
      <c r="V84" s="33"/>
      <c r="W84" s="33"/>
      <c r="X84" s="33"/>
      <c r="Y84" s="33"/>
      <c r="Z84" s="33"/>
    </row>
    <row r="85" spans="1:26" ht="15.75" customHeight="1">
      <c r="A85" s="33"/>
      <c r="B85" s="32"/>
      <c r="C85" s="256" t="str">
        <f>'R1'!B11</f>
        <v>Market share %</v>
      </c>
      <c r="D85" s="312">
        <f>'W2'!C11</f>
        <v>0.51282051282051277</v>
      </c>
      <c r="E85" s="312">
        <f>'W2'!D11</f>
        <v>0.50632911392405067</v>
      </c>
      <c r="F85" s="312">
        <f>'W2'!E11</f>
        <v>0.5</v>
      </c>
      <c r="G85" s="312">
        <f>'W2'!F11</f>
        <v>0.49382716049382713</v>
      </c>
      <c r="H85" s="312">
        <f>'W2'!G11</f>
        <v>0.34782608695652173</v>
      </c>
      <c r="I85" s="312">
        <f>'W2'!H11</f>
        <v>0.47058823529411764</v>
      </c>
      <c r="J85" s="312">
        <f>'W2'!I11</f>
        <v>0.38961038961038963</v>
      </c>
      <c r="K85" s="312">
        <f>'W2'!J11</f>
        <v>0.27272727272727271</v>
      </c>
      <c r="L85" s="312">
        <f>'W2'!K11</f>
        <v>0.375</v>
      </c>
      <c r="M85" s="312">
        <f>'W2'!L11</f>
        <v>0.42857142857142855</v>
      </c>
      <c r="N85" s="312">
        <f>'W2'!M11</f>
        <v>0.52591954794285478</v>
      </c>
      <c r="O85" s="312">
        <f>'W2'!N11</f>
        <v>1</v>
      </c>
      <c r="P85" s="287">
        <f>'1'!R123</f>
        <v>0.45081981549139521</v>
      </c>
      <c r="Q85" s="34"/>
      <c r="R85" s="33"/>
      <c r="S85" s="33"/>
      <c r="T85" s="33"/>
      <c r="U85" s="33"/>
      <c r="V85" s="33"/>
      <c r="W85" s="33"/>
      <c r="X85" s="33"/>
      <c r="Y85" s="33"/>
      <c r="Z85" s="33"/>
    </row>
    <row r="86" spans="1:26" ht="15.75" customHeight="1">
      <c r="A86" s="33"/>
      <c r="B86" s="32"/>
      <c r="C86" s="269"/>
      <c r="D86" s="259"/>
      <c r="E86" s="259"/>
      <c r="F86" s="259"/>
      <c r="G86" s="259"/>
      <c r="H86" s="259"/>
      <c r="I86" s="259"/>
      <c r="J86" s="259"/>
      <c r="K86" s="259"/>
      <c r="L86" s="259"/>
      <c r="M86" s="259"/>
      <c r="N86" s="259"/>
      <c r="O86" s="259"/>
      <c r="P86" s="282"/>
      <c r="Q86" s="34"/>
      <c r="R86" s="33"/>
      <c r="S86" s="33"/>
      <c r="T86" s="33"/>
      <c r="U86" s="33"/>
      <c r="V86" s="33"/>
      <c r="W86" s="33"/>
      <c r="X86" s="33"/>
      <c r="Y86" s="33"/>
      <c r="Z86" s="33"/>
    </row>
    <row r="87" spans="1:26" ht="15.75" customHeight="1">
      <c r="A87" s="33"/>
      <c r="B87" s="32"/>
      <c r="C87" s="249"/>
      <c r="D87" s="259"/>
      <c r="E87" s="259"/>
      <c r="F87" s="259"/>
      <c r="G87" s="259"/>
      <c r="H87" s="259"/>
      <c r="I87" s="259"/>
      <c r="J87" s="259"/>
      <c r="K87" s="259"/>
      <c r="L87" s="259"/>
      <c r="M87" s="259"/>
      <c r="N87" s="259"/>
      <c r="O87" s="259"/>
      <c r="P87" s="283"/>
      <c r="Q87" s="34"/>
      <c r="R87" s="33"/>
      <c r="S87" s="33"/>
      <c r="T87" s="33"/>
      <c r="U87" s="33"/>
      <c r="V87" s="33"/>
      <c r="W87" s="33"/>
      <c r="X87" s="33"/>
      <c r="Y87" s="33"/>
      <c r="Z87" s="33"/>
    </row>
    <row r="88" spans="1:26" ht="15.75" customHeight="1">
      <c r="A88" s="33"/>
      <c r="B88" s="32"/>
      <c r="C88" s="273" t="str">
        <f>'R1'!B163</f>
        <v>GDP growth %</v>
      </c>
      <c r="D88" s="259">
        <f>'W2'!C163</f>
        <v>1</v>
      </c>
      <c r="E88" s="259">
        <f>'W2'!D163</f>
        <v>1</v>
      </c>
      <c r="F88" s="259">
        <f>'W2'!E163</f>
        <v>1</v>
      </c>
      <c r="G88" s="259">
        <f>'W2'!F163</f>
        <v>1</v>
      </c>
      <c r="H88" s="259">
        <f>'W2'!G163</f>
        <v>1</v>
      </c>
      <c r="I88" s="259">
        <f>'W2'!H163</f>
        <v>1</v>
      </c>
      <c r="J88" s="259">
        <f>'W2'!I163</f>
        <v>1</v>
      </c>
      <c r="K88" s="259">
        <f>'W2'!J163</f>
        <v>1</v>
      </c>
      <c r="L88" s="259">
        <f>'W2'!K163</f>
        <v>1</v>
      </c>
      <c r="M88" s="259">
        <f>'W2'!L163</f>
        <v>1</v>
      </c>
      <c r="N88" s="259">
        <f>'W2'!M163</f>
        <v>1</v>
      </c>
      <c r="O88" s="259">
        <f>'W2'!N163</f>
        <v>1</v>
      </c>
      <c r="P88" s="289">
        <f>'W2'!O163</f>
        <v>1</v>
      </c>
      <c r="Q88" s="34"/>
      <c r="R88" s="33"/>
      <c r="S88" s="33"/>
      <c r="T88" s="33"/>
      <c r="U88" s="33"/>
      <c r="V88" s="33"/>
      <c r="W88" s="33"/>
      <c r="X88" s="33"/>
      <c r="Y88" s="33"/>
      <c r="Z88" s="33"/>
    </row>
    <row r="89" spans="1:26" ht="15.75" customHeight="1">
      <c r="A89" s="33"/>
      <c r="B89" s="32"/>
      <c r="C89" s="357"/>
      <c r="D89" s="353"/>
      <c r="E89" s="353"/>
      <c r="F89" s="353"/>
      <c r="G89" s="353"/>
      <c r="H89" s="353"/>
      <c r="I89" s="353"/>
      <c r="J89" s="353"/>
      <c r="K89" s="353"/>
      <c r="L89" s="353"/>
      <c r="M89" s="353"/>
      <c r="N89" s="353"/>
      <c r="O89" s="353"/>
      <c r="P89" s="284"/>
      <c r="Q89" s="34"/>
      <c r="R89" s="33"/>
      <c r="S89" s="33"/>
      <c r="T89" s="33"/>
      <c r="U89" s="33"/>
      <c r="V89" s="33"/>
      <c r="W89" s="33"/>
      <c r="X89" s="33"/>
      <c r="Y89" s="33"/>
      <c r="Z89" s="33"/>
    </row>
    <row r="90" spans="1:26" ht="15.75" customHeight="1">
      <c r="A90" s="33"/>
      <c r="B90" s="32"/>
      <c r="C90" s="267" t="s">
        <v>166</v>
      </c>
      <c r="D90" s="259" t="s">
        <v>90</v>
      </c>
      <c r="E90" s="259" t="s">
        <v>91</v>
      </c>
      <c r="F90" s="259" t="s">
        <v>92</v>
      </c>
      <c r="G90" s="259" t="s">
        <v>93</v>
      </c>
      <c r="H90" s="259" t="s">
        <v>94</v>
      </c>
      <c r="I90" s="259" t="s">
        <v>95</v>
      </c>
      <c r="J90" s="259" t="s">
        <v>96</v>
      </c>
      <c r="K90" s="259" t="s">
        <v>97</v>
      </c>
      <c r="L90" s="259" t="s">
        <v>98</v>
      </c>
      <c r="M90" s="259" t="s">
        <v>99</v>
      </c>
      <c r="N90" s="259" t="s">
        <v>100</v>
      </c>
      <c r="O90" s="259" t="s">
        <v>101</v>
      </c>
      <c r="P90" s="276" t="s">
        <v>102</v>
      </c>
      <c r="Q90" s="34"/>
      <c r="R90" s="33"/>
      <c r="S90" s="33"/>
      <c r="T90" s="33"/>
      <c r="U90" s="33"/>
      <c r="V90" s="33"/>
      <c r="W90" s="33"/>
      <c r="X90" s="33"/>
      <c r="Y90" s="33"/>
      <c r="Z90" s="33"/>
    </row>
    <row r="91" spans="1:26" ht="15.75" customHeight="1">
      <c r="A91" s="33"/>
      <c r="B91" s="32"/>
      <c r="C91" s="269" t="s">
        <v>167</v>
      </c>
      <c r="D91" s="259"/>
      <c r="E91" s="259"/>
      <c r="F91" s="259"/>
      <c r="G91" s="259"/>
      <c r="H91" s="259"/>
      <c r="I91" s="259"/>
      <c r="J91" s="259"/>
      <c r="K91" s="259"/>
      <c r="L91" s="259"/>
      <c r="M91" s="259"/>
      <c r="N91" s="259"/>
      <c r="O91" s="259"/>
      <c r="P91" s="280"/>
      <c r="Q91" s="34"/>
      <c r="R91" s="33"/>
      <c r="S91" s="33"/>
      <c r="T91" s="33"/>
      <c r="U91" s="33"/>
      <c r="V91" s="33"/>
      <c r="W91" s="33"/>
      <c r="X91" s="33"/>
      <c r="Y91" s="33"/>
      <c r="Z91" s="33"/>
    </row>
    <row r="92" spans="1:26" ht="15.75" customHeight="1">
      <c r="A92" s="33"/>
      <c r="B92" s="32"/>
      <c r="C92" s="256" t="s">
        <v>168</v>
      </c>
      <c r="D92" s="311">
        <f>'W2'!C31</f>
        <v>0</v>
      </c>
      <c r="E92" s="311">
        <f>'W2'!D31</f>
        <v>0</v>
      </c>
      <c r="F92" s="311">
        <f>'W2'!E31</f>
        <v>0</v>
      </c>
      <c r="G92" s="311">
        <f>'W2'!F31</f>
        <v>0</v>
      </c>
      <c r="H92" s="311">
        <f>'W2'!G31</f>
        <v>0</v>
      </c>
      <c r="I92" s="311">
        <f>'W2'!H31</f>
        <v>0</v>
      </c>
      <c r="J92" s="311">
        <f>'W2'!I31</f>
        <v>0</v>
      </c>
      <c r="K92" s="311">
        <f>'W2'!J31</f>
        <v>0</v>
      </c>
      <c r="L92" s="311">
        <f>'W2'!K31</f>
        <v>0</v>
      </c>
      <c r="M92" s="311">
        <f>'W2'!L31</f>
        <v>0</v>
      </c>
      <c r="N92" s="311">
        <f>'W2'!M31</f>
        <v>0</v>
      </c>
      <c r="O92" s="311">
        <f>'W2'!N31</f>
        <v>0</v>
      </c>
      <c r="P92" s="288">
        <f>'W2'!O31</f>
        <v>0</v>
      </c>
      <c r="Q92" s="34"/>
      <c r="R92" s="33"/>
      <c r="S92" s="33"/>
      <c r="T92" s="33"/>
      <c r="U92" s="33"/>
      <c r="V92" s="33"/>
      <c r="W92" s="33"/>
      <c r="X92" s="33"/>
      <c r="Y92" s="33"/>
      <c r="Z92" s="33"/>
    </row>
    <row r="93" spans="1:26" ht="15.75" customHeight="1">
      <c r="A93" s="33"/>
      <c r="B93" s="32"/>
      <c r="C93" s="256" t="s">
        <v>169</v>
      </c>
      <c r="D93" s="311">
        <f>'W2'!C32</f>
        <v>0</v>
      </c>
      <c r="E93" s="311">
        <f>'W2'!D32</f>
        <v>0</v>
      </c>
      <c r="F93" s="311">
        <f>'W2'!E32</f>
        <v>0</v>
      </c>
      <c r="G93" s="311">
        <f>'W2'!F32</f>
        <v>0</v>
      </c>
      <c r="H93" s="311">
        <f>'W2'!G32</f>
        <v>0</v>
      </c>
      <c r="I93" s="311">
        <f>'W2'!H32</f>
        <v>0</v>
      </c>
      <c r="J93" s="311">
        <f>'W2'!I32</f>
        <v>0</v>
      </c>
      <c r="K93" s="311">
        <f>'W2'!J32</f>
        <v>0</v>
      </c>
      <c r="L93" s="311">
        <f>'W2'!K32</f>
        <v>0</v>
      </c>
      <c r="M93" s="311">
        <f>'W2'!L32</f>
        <v>0</v>
      </c>
      <c r="N93" s="311">
        <f>'W2'!M32</f>
        <v>0</v>
      </c>
      <c r="O93" s="311">
        <f>'W2'!N32</f>
        <v>0</v>
      </c>
      <c r="P93" s="288">
        <f>'W2'!O32</f>
        <v>0</v>
      </c>
      <c r="Q93" s="34"/>
      <c r="R93" s="33"/>
      <c r="S93" s="33"/>
      <c r="T93" s="33"/>
      <c r="U93" s="33"/>
      <c r="V93" s="33"/>
      <c r="W93" s="33"/>
      <c r="X93" s="33"/>
      <c r="Y93" s="33"/>
      <c r="Z93" s="33"/>
    </row>
    <row r="94" spans="1:26" ht="15.75" customHeight="1">
      <c r="A94" s="33"/>
      <c r="B94" s="32"/>
      <c r="C94" s="269" t="s">
        <v>170</v>
      </c>
      <c r="D94" s="311">
        <f>'W2'!C52</f>
        <v>9.8000000000000007</v>
      </c>
      <c r="E94" s="311">
        <f>'W2'!D52</f>
        <v>9.604000000000001</v>
      </c>
      <c r="F94" s="311">
        <f>'W2'!E52</f>
        <v>9.4119200000000003</v>
      </c>
      <c r="G94" s="311">
        <f>'W2'!F52</f>
        <v>9.2236816000000008</v>
      </c>
      <c r="H94" s="311">
        <f>'W2'!G52</f>
        <v>9.0392079680000013</v>
      </c>
      <c r="I94" s="311">
        <f>'W2'!H52</f>
        <v>8.8584238086400013</v>
      </c>
      <c r="J94" s="311">
        <f>'W2'!I52</f>
        <v>8.6812553324672006</v>
      </c>
      <c r="K94" s="311">
        <f>'W2'!J52</f>
        <v>8.5076302258178558</v>
      </c>
      <c r="L94" s="311">
        <f>'W2'!K52</f>
        <v>8.3374776213014989</v>
      </c>
      <c r="M94" s="311">
        <f>'W2'!L52</f>
        <v>8.1707280688754693</v>
      </c>
      <c r="N94" s="311">
        <f>'W2'!M52</f>
        <v>8.00731350749796</v>
      </c>
      <c r="O94" s="311">
        <f>'W2'!N52</f>
        <v>7.8471672373480006</v>
      </c>
      <c r="P94" s="290">
        <f>'W2'!O52</f>
        <v>8.7907337808289991</v>
      </c>
      <c r="Q94" s="34"/>
      <c r="R94" s="33"/>
      <c r="S94" s="33"/>
      <c r="T94" s="33"/>
      <c r="U94" s="33"/>
      <c r="V94" s="33"/>
      <c r="W94" s="33"/>
      <c r="X94" s="33"/>
      <c r="Y94" s="33"/>
      <c r="Z94" s="33"/>
    </row>
    <row r="95" spans="1:26" ht="15.75" customHeight="1">
      <c r="A95" s="33"/>
      <c r="B95" s="32"/>
      <c r="C95" s="256"/>
      <c r="D95" s="259"/>
      <c r="E95" s="259"/>
      <c r="F95" s="259"/>
      <c r="G95" s="259"/>
      <c r="H95" s="259"/>
      <c r="I95" s="259"/>
      <c r="J95" s="259"/>
      <c r="K95" s="259"/>
      <c r="L95" s="259"/>
      <c r="M95" s="259"/>
      <c r="N95" s="259"/>
      <c r="O95" s="259"/>
      <c r="P95" s="281"/>
      <c r="Q95" s="34"/>
      <c r="R95" s="33"/>
      <c r="S95" s="33"/>
      <c r="T95" s="33"/>
      <c r="U95" s="33"/>
      <c r="V95" s="33"/>
      <c r="W95" s="33"/>
      <c r="X95" s="33"/>
      <c r="Y95" s="33"/>
      <c r="Z95" s="33"/>
    </row>
    <row r="96" spans="1:26" ht="15.75" customHeight="1">
      <c r="A96" s="33"/>
      <c r="B96" s="32"/>
      <c r="C96" s="269" t="s">
        <v>171</v>
      </c>
      <c r="D96" s="259"/>
      <c r="E96" s="259"/>
      <c r="F96" s="259"/>
      <c r="G96" s="259"/>
      <c r="H96" s="259"/>
      <c r="I96" s="259"/>
      <c r="J96" s="259"/>
      <c r="K96" s="259"/>
      <c r="L96" s="259"/>
      <c r="M96" s="259"/>
      <c r="N96" s="259"/>
      <c r="O96" s="259"/>
      <c r="P96" s="281"/>
      <c r="Q96" s="34"/>
      <c r="R96" s="33"/>
      <c r="S96" s="33"/>
      <c r="T96" s="33"/>
      <c r="U96" s="33"/>
      <c r="V96" s="33"/>
      <c r="W96" s="33"/>
      <c r="X96" s="33"/>
      <c r="Y96" s="33"/>
      <c r="Z96" s="33"/>
    </row>
    <row r="97" spans="1:26" ht="15.75" customHeight="1">
      <c r="A97" s="33"/>
      <c r="B97" s="32"/>
      <c r="C97" s="272" t="str">
        <f>'R1'!B51</f>
        <v>Hiring and dismissal cost</v>
      </c>
      <c r="D97" s="259">
        <f>'W2'!C51</f>
        <v>0</v>
      </c>
      <c r="E97" s="259">
        <f>'W2'!D51</f>
        <v>0</v>
      </c>
      <c r="F97" s="259">
        <f>'W2'!E51</f>
        <v>0</v>
      </c>
      <c r="G97" s="259">
        <f>'W2'!F51</f>
        <v>0</v>
      </c>
      <c r="H97" s="259">
        <f>'W2'!G51</f>
        <v>0</v>
      </c>
      <c r="I97" s="259">
        <f>'W2'!H51</f>
        <v>0</v>
      </c>
      <c r="J97" s="259">
        <f>'W2'!I51</f>
        <v>0</v>
      </c>
      <c r="K97" s="259">
        <f>'W2'!J51</f>
        <v>0</v>
      </c>
      <c r="L97" s="259">
        <f>'W2'!K51</f>
        <v>0</v>
      </c>
      <c r="M97" s="259">
        <f>'W2'!L51</f>
        <v>0</v>
      </c>
      <c r="N97" s="259">
        <f>'W2'!M51</f>
        <v>0</v>
      </c>
      <c r="O97" s="259">
        <f>'W2'!N51</f>
        <v>0</v>
      </c>
      <c r="P97" s="288">
        <f>'W2'!O51</f>
        <v>0</v>
      </c>
      <c r="Q97" s="34"/>
      <c r="R97" s="33"/>
      <c r="S97" s="33"/>
      <c r="T97" s="33"/>
      <c r="U97" s="33"/>
      <c r="V97" s="33"/>
      <c r="W97" s="33"/>
      <c r="X97" s="33"/>
      <c r="Y97" s="33"/>
      <c r="Z97" s="33"/>
    </row>
    <row r="98" spans="1:26" ht="15.75" customHeight="1">
      <c r="A98" s="33"/>
      <c r="B98" s="32"/>
      <c r="C98" s="272" t="str">
        <f>'R1'!B53</f>
        <v>Worker wages</v>
      </c>
      <c r="D98" s="259">
        <f>'W2'!C53</f>
        <v>9800</v>
      </c>
      <c r="E98" s="259">
        <f>'W2'!D53</f>
        <v>9604.0000000000018</v>
      </c>
      <c r="F98" s="259">
        <f>'W2'!E53</f>
        <v>9411.92</v>
      </c>
      <c r="G98" s="259">
        <f>'W2'!F53</f>
        <v>9223.6816000000017</v>
      </c>
      <c r="H98" s="259">
        <f>'W2'!G53</f>
        <v>9039.2079680000006</v>
      </c>
      <c r="I98" s="259">
        <f>'W2'!H53</f>
        <v>8858.4238086400019</v>
      </c>
      <c r="J98" s="259">
        <f>'W2'!I53</f>
        <v>8681.2553324672008</v>
      </c>
      <c r="K98" s="259">
        <f>'W2'!J53</f>
        <v>8507.6302258178566</v>
      </c>
      <c r="L98" s="259">
        <f>'W2'!K53</f>
        <v>8337.4776213014993</v>
      </c>
      <c r="M98" s="259">
        <f>'W2'!L53</f>
        <v>8170.728068875469</v>
      </c>
      <c r="N98" s="259">
        <f>'W2'!M53</f>
        <v>8007.31350749796</v>
      </c>
      <c r="O98" s="259">
        <f>'W2'!N53</f>
        <v>7847.1672373480005</v>
      </c>
      <c r="P98" s="288">
        <f>'W2'!O53</f>
        <v>105488.80536994799</v>
      </c>
      <c r="Q98" s="34"/>
      <c r="R98" s="33"/>
      <c r="S98" s="33"/>
      <c r="T98" s="33"/>
      <c r="U98" s="33"/>
      <c r="V98" s="33"/>
      <c r="W98" s="33"/>
      <c r="X98" s="33"/>
      <c r="Y98" s="33"/>
      <c r="Z98" s="33"/>
    </row>
    <row r="99" spans="1:26" ht="15.75" customHeight="1">
      <c r="A99" s="33"/>
      <c r="B99" s="32"/>
      <c r="C99" s="272" t="str">
        <f>'R1'!B54</f>
        <v>Sales and administrative wages</v>
      </c>
      <c r="D99" s="259">
        <f>'W2'!C54</f>
        <v>1960</v>
      </c>
      <c r="E99" s="259">
        <f>'W2'!D54</f>
        <v>1920.8000000000004</v>
      </c>
      <c r="F99" s="259">
        <f>'W2'!E54</f>
        <v>1882.384</v>
      </c>
      <c r="G99" s="259">
        <f>'W2'!F54</f>
        <v>1844.7363200000004</v>
      </c>
      <c r="H99" s="259">
        <f>'W2'!G54</f>
        <v>1807.8415936000001</v>
      </c>
      <c r="I99" s="259">
        <f>'W2'!H54</f>
        <v>1771.6847617280005</v>
      </c>
      <c r="J99" s="259">
        <f>'W2'!I54</f>
        <v>1736.2510664934402</v>
      </c>
      <c r="K99" s="259">
        <f>'W2'!J54</f>
        <v>1701.5260451635713</v>
      </c>
      <c r="L99" s="259">
        <f>'W2'!K54</f>
        <v>1667.4955242603</v>
      </c>
      <c r="M99" s="259">
        <f>'W2'!L54</f>
        <v>1634.1456137750938</v>
      </c>
      <c r="N99" s="259">
        <f>'W2'!M54</f>
        <v>1601.4627014995922</v>
      </c>
      <c r="O99" s="259">
        <f>'W2'!N54</f>
        <v>1569.4334474696002</v>
      </c>
      <c r="P99" s="288">
        <f>'W2'!O54</f>
        <v>21097.761073989601</v>
      </c>
      <c r="Q99" s="34"/>
      <c r="R99" s="33"/>
      <c r="S99" s="33"/>
      <c r="T99" s="33"/>
      <c r="U99" s="33"/>
      <c r="V99" s="33"/>
      <c r="W99" s="33"/>
      <c r="X99" s="33"/>
      <c r="Y99" s="33"/>
      <c r="Z99" s="33"/>
    </row>
    <row r="100" spans="1:26" ht="15.75" customHeight="1">
      <c r="A100" s="33"/>
      <c r="B100" s="32"/>
      <c r="C100" s="256"/>
      <c r="D100" s="259"/>
      <c r="E100" s="259"/>
      <c r="F100" s="259"/>
      <c r="G100" s="259"/>
      <c r="H100" s="259"/>
      <c r="I100" s="259"/>
      <c r="J100" s="259"/>
      <c r="K100" s="259"/>
      <c r="L100" s="259"/>
      <c r="M100" s="259"/>
      <c r="N100" s="259"/>
      <c r="O100" s="259"/>
      <c r="P100" s="281"/>
      <c r="Q100" s="34"/>
      <c r="R100" s="33"/>
      <c r="S100" s="33"/>
      <c r="T100" s="33"/>
      <c r="U100" s="33"/>
      <c r="V100" s="33"/>
      <c r="W100" s="33"/>
      <c r="X100" s="33"/>
      <c r="Y100" s="33"/>
      <c r="Z100" s="33"/>
    </row>
    <row r="101" spans="1:26" ht="15.75" customHeight="1">
      <c r="A101" s="33"/>
      <c r="B101" s="32"/>
      <c r="C101" s="269" t="s">
        <v>175</v>
      </c>
      <c r="D101" s="259"/>
      <c r="E101" s="259"/>
      <c r="F101" s="259"/>
      <c r="G101" s="259"/>
      <c r="H101" s="259"/>
      <c r="I101" s="259"/>
      <c r="J101" s="259"/>
      <c r="K101" s="259"/>
      <c r="L101" s="259"/>
      <c r="M101" s="259"/>
      <c r="N101" s="259"/>
      <c r="O101" s="259"/>
      <c r="P101" s="281"/>
      <c r="Q101" s="34"/>
      <c r="R101" s="33"/>
      <c r="S101" s="33"/>
      <c r="T101" s="33"/>
      <c r="U101" s="33"/>
      <c r="V101" s="33"/>
      <c r="W101" s="33"/>
      <c r="X101" s="33"/>
      <c r="Y101" s="33"/>
      <c r="Z101" s="33"/>
    </row>
    <row r="102" spans="1:26" ht="15.75" customHeight="1">
      <c r="A102" s="33"/>
      <c r="B102" s="32"/>
      <c r="C102" s="256" t="str">
        <f>'R1'!B36</f>
        <v>Training expense $</v>
      </c>
      <c r="D102" s="259">
        <f>'W2'!C36</f>
        <v>0</v>
      </c>
      <c r="E102" s="259">
        <f>'W2'!D36</f>
        <v>0</v>
      </c>
      <c r="F102" s="259">
        <f>'W2'!E36</f>
        <v>0</v>
      </c>
      <c r="G102" s="259">
        <f>'W2'!F36</f>
        <v>0</v>
      </c>
      <c r="H102" s="259">
        <f>'W2'!G36</f>
        <v>0</v>
      </c>
      <c r="I102" s="259">
        <f>'W2'!H36</f>
        <v>0</v>
      </c>
      <c r="J102" s="259">
        <f>'W2'!I36</f>
        <v>0</v>
      </c>
      <c r="K102" s="259">
        <f>'W2'!J36</f>
        <v>0</v>
      </c>
      <c r="L102" s="259">
        <f>'W2'!K36</f>
        <v>0</v>
      </c>
      <c r="M102" s="259">
        <f>'W2'!L36</f>
        <v>0</v>
      </c>
      <c r="N102" s="259">
        <f>'W2'!M36</f>
        <v>0</v>
      </c>
      <c r="O102" s="259">
        <f>'W2'!N36</f>
        <v>0</v>
      </c>
      <c r="P102" s="288">
        <f>'W2'!O36</f>
        <v>0</v>
      </c>
      <c r="Q102" s="34"/>
      <c r="R102" s="33"/>
      <c r="S102" s="33"/>
      <c r="T102" s="33"/>
      <c r="U102" s="33"/>
      <c r="V102" s="33"/>
      <c r="W102" s="33"/>
      <c r="X102" s="33"/>
      <c r="Y102" s="33"/>
      <c r="Z102" s="33"/>
    </row>
    <row r="103" spans="1:26" ht="15.75" customHeight="1">
      <c r="A103" s="33"/>
      <c r="B103" s="32"/>
      <c r="C103" s="256" t="str">
        <f>'R1'!B158</f>
        <v>Max. productivity in hourly production per worker</v>
      </c>
      <c r="D103" s="259">
        <f>'W2'!C158</f>
        <v>9.9</v>
      </c>
      <c r="E103" s="259">
        <f>'W2'!D158</f>
        <v>9.8010000000000002</v>
      </c>
      <c r="F103" s="259">
        <f>'W2'!E158</f>
        <v>9.7029899999999998</v>
      </c>
      <c r="G103" s="259">
        <f>'W2'!F158</f>
        <v>9.605960099999999</v>
      </c>
      <c r="H103" s="259">
        <f>'W2'!G158</f>
        <v>9.5099004989999987</v>
      </c>
      <c r="I103" s="259">
        <f>'W2'!H158</f>
        <v>9.414801494009998</v>
      </c>
      <c r="J103" s="259">
        <f>'W2'!I158</f>
        <v>9.3206534790698985</v>
      </c>
      <c r="K103" s="259">
        <f>'W2'!J158</f>
        <v>9.2274469442791993</v>
      </c>
      <c r="L103" s="259">
        <f>'W2'!K158</f>
        <v>9.1351724748364074</v>
      </c>
      <c r="M103" s="259">
        <f>'W2'!L158</f>
        <v>9.0438207500880434</v>
      </c>
      <c r="N103" s="259">
        <f>'W2'!M158</f>
        <v>8.9533825425871623</v>
      </c>
      <c r="O103" s="259">
        <f>'W2'!N158</f>
        <v>8.8638487171612912</v>
      </c>
      <c r="P103" s="288">
        <f>'W2'!O158</f>
        <v>9.3732480834193321</v>
      </c>
      <c r="Q103" s="34"/>
      <c r="R103" s="33"/>
      <c r="S103" s="33"/>
      <c r="T103" s="33"/>
      <c r="U103" s="33"/>
      <c r="V103" s="33"/>
      <c r="W103" s="33"/>
      <c r="X103" s="33"/>
      <c r="Y103" s="33"/>
      <c r="Z103" s="33"/>
    </row>
    <row r="104" spans="1:26" ht="15.75" customHeight="1">
      <c r="A104" s="33"/>
      <c r="B104" s="32"/>
      <c r="C104" s="269" t="str">
        <f>'R1'!B161</f>
        <v>Capacity utilization %</v>
      </c>
      <c r="D104" s="315">
        <f>'W2'!C161</f>
        <v>24.722443089790026</v>
      </c>
      <c r="E104" s="315">
        <f>'W2'!D161</f>
        <v>2.2461623057334439</v>
      </c>
      <c r="F104" s="315">
        <f>'W2'!E161</f>
        <v>26.804163469180608</v>
      </c>
      <c r="G104" s="315">
        <f>'W2'!F161</f>
        <v>27.853189561936372</v>
      </c>
      <c r="H104" s="315">
        <f>'W2'!G161</f>
        <v>40.832010559344383</v>
      </c>
      <c r="I104" s="315">
        <f>'W2'!H161</f>
        <v>32.125611771301848</v>
      </c>
      <c r="J104" s="315">
        <f>'W2'!I161</f>
        <v>32.414979017818268</v>
      </c>
      <c r="K104" s="315">
        <f>'W2'!J161</f>
        <v>55.47508764213822</v>
      </c>
      <c r="L104" s="315">
        <f>'W2'!K161</f>
        <v>25.011719377110289</v>
      </c>
      <c r="M104" s="315">
        <f>'W2'!L161</f>
        <v>29.375817504505726</v>
      </c>
      <c r="N104" s="315">
        <f>'W2'!M161</f>
        <v>33.117611429678803</v>
      </c>
      <c r="O104" s="315">
        <f>'W2'!N161</f>
        <v>0</v>
      </c>
      <c r="P104" s="290">
        <f>'W2'!O161</f>
        <v>27.498232977378166</v>
      </c>
      <c r="Q104" s="34"/>
      <c r="R104" s="33"/>
      <c r="S104" s="33"/>
      <c r="T104" s="33"/>
      <c r="U104" s="33"/>
      <c r="V104" s="33"/>
      <c r="W104" s="33"/>
      <c r="X104" s="33"/>
      <c r="Y104" s="33"/>
      <c r="Z104" s="33"/>
    </row>
    <row r="105" spans="1:26" ht="15.75" customHeight="1">
      <c r="A105" s="33"/>
      <c r="B105" s="32"/>
      <c r="C105" s="249"/>
      <c r="D105" s="259"/>
      <c r="E105" s="259"/>
      <c r="F105" s="259"/>
      <c r="G105" s="259"/>
      <c r="H105" s="259"/>
      <c r="I105" s="259"/>
      <c r="J105" s="259"/>
      <c r="K105" s="259"/>
      <c r="L105" s="259"/>
      <c r="M105" s="259"/>
      <c r="N105" s="259"/>
      <c r="O105" s="259"/>
      <c r="P105" s="283"/>
      <c r="Q105" s="34"/>
      <c r="R105" s="33"/>
      <c r="S105" s="33"/>
      <c r="T105" s="33"/>
      <c r="U105" s="33"/>
      <c r="V105" s="33"/>
      <c r="W105" s="33"/>
      <c r="X105" s="33"/>
      <c r="Y105" s="33"/>
      <c r="Z105" s="33"/>
    </row>
    <row r="106" spans="1:26" ht="15.75" customHeight="1">
      <c r="A106" s="33"/>
      <c r="B106" s="32"/>
      <c r="C106" s="425" t="s">
        <v>176</v>
      </c>
      <c r="D106" s="311">
        <f>'W2'!C97</f>
        <v>4030</v>
      </c>
      <c r="E106" s="311">
        <f>'W2'!D97</f>
        <v>5639</v>
      </c>
      <c r="F106" s="311">
        <f>'W2'!E97</f>
        <v>5647.0200000000023</v>
      </c>
      <c r="G106" s="311">
        <f>'W2'!F97</f>
        <v>5654.0795999999973</v>
      </c>
      <c r="H106" s="311">
        <f>'W2'!G97</f>
        <v>5660.1980079999994</v>
      </c>
      <c r="I106" s="311">
        <f>'W2'!H97</f>
        <v>5665.3940478400027</v>
      </c>
      <c r="J106" s="311">
        <f>'W2'!I97</f>
        <v>889.68616688319889</v>
      </c>
      <c r="K106" s="311">
        <f>'W2'!J97</f>
        <v>493.09244354553778</v>
      </c>
      <c r="L106" s="311">
        <f>'W2'!K97</f>
        <v>495.63059467462807</v>
      </c>
      <c r="M106" s="311">
        <f>'W2'!L97</f>
        <v>497.31798278113274</v>
      </c>
      <c r="N106" s="311">
        <f>'W2'!M97</f>
        <v>498.17162312551193</v>
      </c>
      <c r="O106" s="311">
        <f>'W2'!N97</f>
        <v>498.20819066299771</v>
      </c>
      <c r="P106" s="291">
        <f>'W2'!O97</f>
        <v>35667.798657513013</v>
      </c>
      <c r="Q106" s="34"/>
      <c r="R106" s="33"/>
      <c r="S106" s="33"/>
      <c r="T106" s="33"/>
      <c r="U106" s="33"/>
      <c r="V106" s="33"/>
      <c r="W106" s="33"/>
      <c r="X106" s="33"/>
      <c r="Y106" s="33"/>
      <c r="Z106" s="33"/>
    </row>
    <row r="107" spans="1:26" ht="18.75" customHeight="1">
      <c r="A107" s="33"/>
      <c r="B107" s="32"/>
      <c r="C107" s="267"/>
      <c r="D107" s="311"/>
      <c r="E107" s="311"/>
      <c r="F107" s="311"/>
      <c r="G107" s="311"/>
      <c r="H107" s="311"/>
      <c r="I107" s="311"/>
      <c r="J107" s="311"/>
      <c r="K107" s="311"/>
      <c r="L107" s="311"/>
      <c r="M107" s="311"/>
      <c r="N107" s="311"/>
      <c r="O107" s="311"/>
      <c r="P107" s="292"/>
      <c r="Q107" s="34"/>
      <c r="R107" s="33"/>
      <c r="S107" s="33"/>
      <c r="T107" s="33"/>
      <c r="U107" s="33"/>
      <c r="V107" s="33"/>
      <c r="W107" s="33"/>
      <c r="X107" s="33"/>
      <c r="Y107" s="33"/>
      <c r="Z107" s="33"/>
    </row>
    <row r="108" spans="1:26" ht="20.25" customHeight="1">
      <c r="A108" s="33"/>
      <c r="B108" s="32"/>
      <c r="C108" s="267" t="s">
        <v>177</v>
      </c>
      <c r="D108" s="311" t="s">
        <v>90</v>
      </c>
      <c r="E108" s="311" t="s">
        <v>91</v>
      </c>
      <c r="F108" s="311" t="s">
        <v>92</v>
      </c>
      <c r="G108" s="311" t="s">
        <v>93</v>
      </c>
      <c r="H108" s="311" t="s">
        <v>94</v>
      </c>
      <c r="I108" s="311" t="s">
        <v>95</v>
      </c>
      <c r="J108" s="311" t="s">
        <v>96</v>
      </c>
      <c r="K108" s="311" t="s">
        <v>97</v>
      </c>
      <c r="L108" s="311" t="s">
        <v>98</v>
      </c>
      <c r="M108" s="311" t="s">
        <v>99</v>
      </c>
      <c r="N108" s="311" t="s">
        <v>100</v>
      </c>
      <c r="O108" s="311" t="s">
        <v>101</v>
      </c>
      <c r="P108" s="276" t="s">
        <v>102</v>
      </c>
      <c r="Q108" s="34"/>
      <c r="R108" s="33"/>
      <c r="S108" s="33"/>
      <c r="T108" s="33"/>
      <c r="U108" s="33"/>
      <c r="V108" s="33"/>
      <c r="W108" s="33"/>
      <c r="X108" s="33"/>
      <c r="Y108" s="33"/>
      <c r="Z108" s="33"/>
    </row>
    <row r="109" spans="1:26" ht="15.75" customHeight="1">
      <c r="A109" s="33"/>
      <c r="B109" s="32"/>
      <c r="C109" s="269" t="s">
        <v>178</v>
      </c>
      <c r="D109" s="311"/>
      <c r="E109" s="311"/>
      <c r="F109" s="311"/>
      <c r="G109" s="311"/>
      <c r="H109" s="311"/>
      <c r="I109" s="311"/>
      <c r="J109" s="311"/>
      <c r="K109" s="311"/>
      <c r="L109" s="311"/>
      <c r="M109" s="311"/>
      <c r="N109" s="311"/>
      <c r="O109" s="311"/>
      <c r="P109" s="281"/>
      <c r="Q109" s="34"/>
      <c r="R109" s="33"/>
      <c r="S109" s="33"/>
      <c r="T109" s="33"/>
      <c r="U109" s="33"/>
      <c r="V109" s="33"/>
      <c r="W109" s="33"/>
      <c r="X109" s="33"/>
      <c r="Y109" s="33"/>
      <c r="Z109" s="33"/>
    </row>
    <row r="110" spans="1:26" ht="15.75" customHeight="1">
      <c r="A110" s="33"/>
      <c r="B110" s="32"/>
      <c r="C110" s="256" t="str">
        <f>'R1'!B106</f>
        <v>Carbon footprint metric tons of CO2</v>
      </c>
      <c r="D110" s="311">
        <f>'W2'!C106</f>
        <v>50</v>
      </c>
      <c r="E110" s="311">
        <f>'W2'!D106</f>
        <v>50</v>
      </c>
      <c r="F110" s="311">
        <f>'W2'!E106</f>
        <v>50</v>
      </c>
      <c r="G110" s="311">
        <f>'W2'!F106</f>
        <v>50</v>
      </c>
      <c r="H110" s="311">
        <f>'W2'!G106</f>
        <v>50</v>
      </c>
      <c r="I110" s="311">
        <f>'W2'!H106</f>
        <v>50</v>
      </c>
      <c r="J110" s="311">
        <f>'W2'!I106</f>
        <v>40</v>
      </c>
      <c r="K110" s="311">
        <f>'W2'!J106</f>
        <v>40</v>
      </c>
      <c r="L110" s="311">
        <f>'W2'!K106</f>
        <v>40</v>
      </c>
      <c r="M110" s="311">
        <f>'W2'!L106</f>
        <v>40</v>
      </c>
      <c r="N110" s="311">
        <f>'W2'!M106</f>
        <v>40</v>
      </c>
      <c r="O110" s="311">
        <f>'W2'!N106</f>
        <v>40</v>
      </c>
      <c r="P110" s="288">
        <f>'W2'!O106</f>
        <v>540</v>
      </c>
      <c r="Q110" s="34"/>
      <c r="R110" s="33"/>
      <c r="S110" s="33"/>
      <c r="T110" s="33"/>
      <c r="U110" s="33"/>
      <c r="V110" s="33"/>
      <c r="W110" s="33"/>
      <c r="X110" s="33"/>
      <c r="Y110" s="33"/>
      <c r="Z110" s="33"/>
    </row>
    <row r="111" spans="1:26" ht="15.75" customHeight="1">
      <c r="A111" s="33"/>
      <c r="B111" s="32"/>
      <c r="C111" s="256" t="str">
        <f>'R1'!B108</f>
        <v>Average physical inventory</v>
      </c>
      <c r="D111" s="311">
        <f>'W2'!C108</f>
        <v>7500</v>
      </c>
      <c r="E111" s="311">
        <f>'W2'!D108</f>
        <v>3321</v>
      </c>
      <c r="F111" s="311">
        <f>'W2'!E108</f>
        <v>3494</v>
      </c>
      <c r="G111" s="311">
        <f>'W2'!F108</f>
        <v>5632.5</v>
      </c>
      <c r="H111" s="311">
        <f>'W2'!G108</f>
        <v>6191.5</v>
      </c>
      <c r="I111" s="311">
        <f>'W2'!H108</f>
        <v>6007</v>
      </c>
      <c r="J111" s="311">
        <f>'W2'!I108</f>
        <v>5674.5</v>
      </c>
      <c r="K111" s="311">
        <f>'W2'!J108</f>
        <v>5963</v>
      </c>
      <c r="L111" s="311">
        <f>'W2'!K108</f>
        <v>4578.5</v>
      </c>
      <c r="M111" s="311">
        <f>'W2'!L108</f>
        <v>3196.5</v>
      </c>
      <c r="N111" s="311">
        <f>'W2'!M108</f>
        <v>3343.5</v>
      </c>
      <c r="O111" s="311">
        <f>'W2'!N108</f>
        <v>1662</v>
      </c>
      <c r="P111" s="288">
        <f>'W2'!O108</f>
        <v>4713.666666666667</v>
      </c>
      <c r="Q111" s="34"/>
      <c r="R111" s="33"/>
      <c r="S111" s="33"/>
      <c r="T111" s="33"/>
      <c r="U111" s="33"/>
      <c r="V111" s="33"/>
      <c r="W111" s="33"/>
      <c r="X111" s="33"/>
      <c r="Y111" s="33"/>
      <c r="Z111" s="33"/>
    </row>
    <row r="112" spans="1:26" ht="15.75" customHeight="1">
      <c r="A112" s="33"/>
      <c r="B112" s="32"/>
      <c r="C112" s="269" t="str">
        <f>'R1'!B153</f>
        <v>Environmental index</v>
      </c>
      <c r="D112" s="259">
        <f>'W2'!C153</f>
        <v>101.2</v>
      </c>
      <c r="E112" s="259">
        <f>'W2'!D153</f>
        <v>101.2</v>
      </c>
      <c r="F112" s="259">
        <f>'W2'!E153</f>
        <v>101.2</v>
      </c>
      <c r="G112" s="259">
        <f>'W2'!F153</f>
        <v>101.2</v>
      </c>
      <c r="H112" s="259">
        <f>'W2'!G153</f>
        <v>101.2</v>
      </c>
      <c r="I112" s="259">
        <f>'W2'!H153</f>
        <v>101.2</v>
      </c>
      <c r="J112" s="259">
        <f>'W2'!I153</f>
        <v>101.5</v>
      </c>
      <c r="K112" s="259">
        <f>'W2'!J153</f>
        <v>101.5</v>
      </c>
      <c r="L112" s="259">
        <f>'W2'!K153</f>
        <v>101.5</v>
      </c>
      <c r="M112" s="259">
        <f>'W2'!L153</f>
        <v>101.5</v>
      </c>
      <c r="N112" s="259">
        <f>'W2'!M153</f>
        <v>101.5</v>
      </c>
      <c r="O112" s="259">
        <f>'W2'!N153</f>
        <v>101.5</v>
      </c>
      <c r="P112" s="290">
        <f>'W2'!O153</f>
        <v>101.35000000000001</v>
      </c>
      <c r="Q112" s="34"/>
      <c r="R112" s="33"/>
      <c r="S112" s="33"/>
      <c r="T112" s="33"/>
      <c r="U112" s="33"/>
      <c r="V112" s="33"/>
      <c r="W112" s="33"/>
      <c r="X112" s="33"/>
      <c r="Y112" s="33"/>
      <c r="Z112" s="33"/>
    </row>
    <row r="113" spans="1:26" ht="15.75" customHeight="1">
      <c r="A113" s="33"/>
      <c r="B113" s="32"/>
      <c r="C113" s="267"/>
      <c r="D113" s="259"/>
      <c r="E113" s="259"/>
      <c r="F113" s="259"/>
      <c r="G113" s="259"/>
      <c r="H113" s="259"/>
      <c r="I113" s="259"/>
      <c r="J113" s="259"/>
      <c r="K113" s="259"/>
      <c r="L113" s="259"/>
      <c r="M113" s="259"/>
      <c r="N113" s="259"/>
      <c r="O113" s="259"/>
      <c r="P113" s="292"/>
      <c r="Q113" s="34"/>
      <c r="R113" s="33"/>
      <c r="S113" s="33"/>
      <c r="T113" s="33"/>
      <c r="U113" s="33"/>
      <c r="V113" s="33"/>
      <c r="W113" s="33"/>
      <c r="X113" s="33"/>
      <c r="Y113" s="33"/>
      <c r="Z113" s="33"/>
    </row>
    <row r="114" spans="1:26" ht="15.75" customHeight="1">
      <c r="A114" s="33"/>
      <c r="B114" s="32"/>
      <c r="C114" s="422" t="s">
        <v>182</v>
      </c>
      <c r="D114" s="259" t="s">
        <v>90</v>
      </c>
      <c r="E114" s="259" t="s">
        <v>91</v>
      </c>
      <c r="F114" s="259" t="s">
        <v>92</v>
      </c>
      <c r="G114" s="259" t="s">
        <v>93</v>
      </c>
      <c r="H114" s="259" t="s">
        <v>94</v>
      </c>
      <c r="I114" s="259" t="s">
        <v>95</v>
      </c>
      <c r="J114" s="259" t="s">
        <v>96</v>
      </c>
      <c r="K114" s="259" t="s">
        <v>97</v>
      </c>
      <c r="L114" s="259" t="s">
        <v>98</v>
      </c>
      <c r="M114" s="259" t="s">
        <v>99</v>
      </c>
      <c r="N114" s="259" t="s">
        <v>100</v>
      </c>
      <c r="O114" s="259" t="s">
        <v>101</v>
      </c>
      <c r="P114" s="276" t="s">
        <v>102</v>
      </c>
      <c r="Q114" s="34"/>
      <c r="R114" s="33"/>
      <c r="S114" s="33"/>
      <c r="T114" s="33"/>
      <c r="U114" s="33"/>
      <c r="V114" s="33"/>
      <c r="W114" s="33"/>
      <c r="X114" s="33"/>
      <c r="Y114" s="33"/>
      <c r="Z114" s="33"/>
    </row>
    <row r="115" spans="1:26" ht="15.75" customHeight="1">
      <c r="A115" s="33"/>
      <c r="B115" s="32"/>
      <c r="C115" s="426" t="str">
        <f>'W1'!B59</f>
        <v>Backordering costs and shortage penalties</v>
      </c>
      <c r="D115" s="311">
        <f>'W2'!C59</f>
        <v>0</v>
      </c>
      <c r="E115" s="311">
        <f>'W2'!D59</f>
        <v>0</v>
      </c>
      <c r="F115" s="311">
        <f>'W2'!E59</f>
        <v>0</v>
      </c>
      <c r="G115" s="311">
        <f>'W2'!F59</f>
        <v>0</v>
      </c>
      <c r="H115" s="311">
        <f>'W2'!G59</f>
        <v>0</v>
      </c>
      <c r="I115" s="311">
        <f>'W2'!H59</f>
        <v>0</v>
      </c>
      <c r="J115" s="311">
        <f>'W2'!I59</f>
        <v>0</v>
      </c>
      <c r="K115" s="311">
        <f>'W2'!J59</f>
        <v>0</v>
      </c>
      <c r="L115" s="311">
        <f>'W2'!K59</f>
        <v>0</v>
      </c>
      <c r="M115" s="311">
        <f>'W2'!L59</f>
        <v>0</v>
      </c>
      <c r="N115" s="311">
        <f>'W2'!M59</f>
        <v>0</v>
      </c>
      <c r="O115" s="311">
        <f>'W2'!N59</f>
        <v>0</v>
      </c>
      <c r="P115" s="272">
        <f>'W2'!O59</f>
        <v>0</v>
      </c>
      <c r="Q115" s="34"/>
      <c r="R115" s="33"/>
      <c r="S115" s="33"/>
      <c r="T115" s="33"/>
      <c r="U115" s="33"/>
      <c r="V115" s="33"/>
      <c r="W115" s="33"/>
      <c r="X115" s="33"/>
      <c r="Y115" s="33"/>
      <c r="Z115" s="33"/>
    </row>
    <row r="116" spans="1:26" ht="15.75" customHeight="1">
      <c r="A116" s="33"/>
      <c r="B116" s="32"/>
      <c r="C116" s="256" t="s">
        <v>184</v>
      </c>
      <c r="D116" s="311">
        <f>'W2'!C60</f>
        <v>22000</v>
      </c>
      <c r="E116" s="311">
        <f>'W2'!D60</f>
        <v>14000</v>
      </c>
      <c r="F116" s="311">
        <f>'W2'!E60</f>
        <v>14000</v>
      </c>
      <c r="G116" s="311">
        <f>'W2'!F60</f>
        <v>14000</v>
      </c>
      <c r="H116" s="311">
        <f>'W2'!G60</f>
        <v>14000</v>
      </c>
      <c r="I116" s="311">
        <f>'W2'!H60</f>
        <v>14000</v>
      </c>
      <c r="J116" s="311">
        <f>'W2'!I60</f>
        <v>14000</v>
      </c>
      <c r="K116" s="311">
        <f>'W2'!J60</f>
        <v>16000</v>
      </c>
      <c r="L116" s="311">
        <f>'W2'!K60</f>
        <v>16000</v>
      </c>
      <c r="M116" s="311">
        <f>'W2'!L60</f>
        <v>16000</v>
      </c>
      <c r="N116" s="311">
        <f>'W2'!M60</f>
        <v>16000</v>
      </c>
      <c r="O116" s="311">
        <f>'W2'!N60</f>
        <v>16000</v>
      </c>
      <c r="P116" s="288">
        <f>'W2'!O60</f>
        <v>186000</v>
      </c>
      <c r="Q116" s="34"/>
      <c r="R116" s="33"/>
      <c r="S116" s="33"/>
      <c r="T116" s="33"/>
      <c r="U116" s="33"/>
      <c r="V116" s="33"/>
      <c r="W116" s="33"/>
      <c r="X116" s="33"/>
      <c r="Y116" s="33"/>
      <c r="Z116" s="33"/>
    </row>
    <row r="117" spans="1:26" ht="15.75" customHeight="1">
      <c r="A117" s="33"/>
      <c r="B117" s="32"/>
      <c r="C117" s="256" t="str">
        <f>'R1'!B77</f>
        <v>Freight cost (fixed plus variable)</v>
      </c>
      <c r="D117" s="311">
        <f>'W2'!C77</f>
        <v>19000</v>
      </c>
      <c r="E117" s="311">
        <f>'W2'!D77</f>
        <v>19000</v>
      </c>
      <c r="F117" s="311">
        <f>'W2'!E77</f>
        <v>19000</v>
      </c>
      <c r="G117" s="311">
        <f>'W2'!F77</f>
        <v>19000</v>
      </c>
      <c r="H117" s="311">
        <f>'W2'!G77</f>
        <v>19000</v>
      </c>
      <c r="I117" s="311">
        <f>'W2'!H77</f>
        <v>19000</v>
      </c>
      <c r="J117" s="311">
        <f>'W2'!I77</f>
        <v>18000</v>
      </c>
      <c r="K117" s="311">
        <f>'W2'!J77</f>
        <v>18000</v>
      </c>
      <c r="L117" s="311">
        <f>'W2'!K77</f>
        <v>18000</v>
      </c>
      <c r="M117" s="311">
        <f>'W2'!L77</f>
        <v>18000</v>
      </c>
      <c r="N117" s="311">
        <f>'W2'!M77</f>
        <v>18000</v>
      </c>
      <c r="O117" s="311">
        <f>'W2'!N77</f>
        <v>18000</v>
      </c>
      <c r="P117" s="288">
        <f>'W2'!O77</f>
        <v>222000</v>
      </c>
      <c r="Q117" s="34"/>
      <c r="R117" s="33"/>
      <c r="S117" s="33"/>
      <c r="T117" s="33"/>
      <c r="U117" s="33"/>
      <c r="V117" s="33"/>
      <c r="W117" s="33"/>
      <c r="X117" s="33"/>
      <c r="Y117" s="33"/>
      <c r="Z117" s="33"/>
    </row>
    <row r="118" spans="1:26" ht="15.75" customHeight="1">
      <c r="A118" s="33"/>
      <c r="B118" s="32"/>
      <c r="C118" s="427" t="str">
        <f>'R1'!B114</f>
        <v>Inventory turnover</v>
      </c>
      <c r="D118" s="259">
        <f>'W2'!C114</f>
        <v>0.72727272727272729</v>
      </c>
      <c r="E118" s="259">
        <f>'W2'!D114</f>
        <v>-5.8910162002945512</v>
      </c>
      <c r="F118" s="259">
        <f>'W2'!E114</f>
        <v>-7.9051383399209483</v>
      </c>
      <c r="G118" s="259">
        <f>'W2'!F114</f>
        <v>2.4502297090352219</v>
      </c>
      <c r="H118" s="259">
        <f>'W2'!G114</f>
        <v>1.8252338580880676</v>
      </c>
      <c r="I118" s="259">
        <f>'W2'!H114</f>
        <v>1.9930244145490783</v>
      </c>
      <c r="J118" s="259">
        <f>'W2'!I114</f>
        <v>1.3796275005748448</v>
      </c>
      <c r="K118" s="259">
        <f>'W2'!J114</f>
        <v>1.0124873439082012</v>
      </c>
      <c r="L118" s="259">
        <f>'W2'!K114</f>
        <v>1.9005384859043395</v>
      </c>
      <c r="M118" s="259">
        <f>'W2'!L114</f>
        <v>15.267175572519085</v>
      </c>
      <c r="N118" s="259">
        <f>'W2'!M114</f>
        <v>8.7336244541484724</v>
      </c>
      <c r="O118" s="259">
        <f>'W2'!N114</f>
        <v>-2.2421524663677128</v>
      </c>
      <c r="P118" s="286">
        <f>AVERAGE(D118:O118)</f>
        <v>1.6042422549514022</v>
      </c>
      <c r="Q118" s="34"/>
      <c r="R118" s="33"/>
      <c r="S118" s="33"/>
      <c r="T118" s="33"/>
      <c r="U118" s="33"/>
      <c r="V118" s="33"/>
      <c r="W118" s="33"/>
      <c r="X118" s="33"/>
      <c r="Y118" s="33"/>
      <c r="Z118" s="33"/>
    </row>
    <row r="119" spans="1:26" ht="21" customHeight="1">
      <c r="A119" s="33"/>
      <c r="B119" s="32"/>
      <c r="C119" s="422" t="str">
        <f>'R1'!B172</f>
        <v>Inventory service level % (Fill Rate)</v>
      </c>
      <c r="D119" s="311">
        <f>'W2'!C172</f>
        <v>107.68126346015794</v>
      </c>
      <c r="E119" s="311">
        <f>'W2'!D172</f>
        <v>150.21955165241508</v>
      </c>
      <c r="F119" s="311">
        <f>'W2'!E172</f>
        <v>140.71682807714592</v>
      </c>
      <c r="G119" s="311">
        <f>'W2'!F172</f>
        <v>135.16992790937178</v>
      </c>
      <c r="H119" s="311">
        <f>'W2'!G172</f>
        <v>122.24938875305624</v>
      </c>
      <c r="I119" s="311">
        <f>'W2'!H172</f>
        <v>119.8297591008636</v>
      </c>
      <c r="J119" s="311">
        <f>'W2'!I172</f>
        <v>114.80644351164209</v>
      </c>
      <c r="K119" s="311">
        <f>'W2'!J172</f>
        <v>103.03208713570798</v>
      </c>
      <c r="L119" s="311">
        <f>'W2'!K172</f>
        <v>103.72028277424462</v>
      </c>
      <c r="M119" s="311">
        <f>'W2'!L172</f>
        <v>103.33702994253453</v>
      </c>
      <c r="N119" s="311">
        <f>'W2'!M172</f>
        <v>94.770397174119068</v>
      </c>
      <c r="O119" s="311">
        <f>'W2'!N172</f>
        <v>80.628559665134148</v>
      </c>
      <c r="P119" s="293">
        <f>'W2'!O172</f>
        <v>114.68012659636609</v>
      </c>
      <c r="Q119" s="34"/>
      <c r="R119" s="33"/>
      <c r="S119" s="33"/>
      <c r="T119" s="33"/>
      <c r="U119" s="33"/>
      <c r="V119" s="33"/>
      <c r="W119" s="33"/>
      <c r="X119" s="33"/>
      <c r="Y119" s="33"/>
      <c r="Z119" s="33"/>
    </row>
    <row r="120" spans="1:26" ht="15.75" customHeight="1" thickBot="1">
      <c r="A120" s="33"/>
      <c r="B120" s="40"/>
      <c r="C120" s="264"/>
      <c r="D120" s="41"/>
      <c r="E120" s="41"/>
      <c r="F120" s="41"/>
      <c r="G120" s="41"/>
      <c r="H120" s="41"/>
      <c r="I120" s="41"/>
      <c r="J120" s="41"/>
      <c r="K120" s="41"/>
      <c r="L120" s="41"/>
      <c r="M120" s="41"/>
      <c r="N120" s="41"/>
      <c r="O120" s="41"/>
      <c r="P120" s="285"/>
      <c r="Q120" s="42"/>
      <c r="R120" s="33"/>
      <c r="S120" s="33"/>
      <c r="T120" s="33"/>
      <c r="U120" s="33"/>
      <c r="V120" s="33"/>
      <c r="W120" s="33"/>
      <c r="X120" s="33"/>
      <c r="Y120" s="33"/>
      <c r="Z120" s="33"/>
    </row>
    <row r="121" spans="1:26" ht="15.75" customHeight="1">
      <c r="A121" s="33"/>
      <c r="B121" s="738" t="s">
        <v>369</v>
      </c>
      <c r="C121" s="738"/>
      <c r="D121" s="33"/>
      <c r="E121" s="33"/>
      <c r="F121" s="33"/>
      <c r="G121" s="33"/>
      <c r="H121" s="33"/>
      <c r="I121" s="33"/>
      <c r="J121" s="33"/>
      <c r="K121" s="33"/>
      <c r="L121" s="33"/>
      <c r="M121" s="33"/>
      <c r="N121" s="33"/>
      <c r="O121" s="33"/>
      <c r="P121" s="279"/>
      <c r="Q121" s="33"/>
      <c r="R121" s="33"/>
      <c r="S121" s="33"/>
      <c r="T121" s="33"/>
      <c r="U121" s="33"/>
      <c r="V121" s="33"/>
      <c r="W121" s="33"/>
      <c r="X121" s="33"/>
      <c r="Y121" s="33"/>
      <c r="Z121" s="33"/>
    </row>
    <row r="122" spans="1:26" ht="46.5" customHeight="1">
      <c r="A122" s="33"/>
      <c r="B122" s="33"/>
      <c r="C122" s="331" t="s">
        <v>349</v>
      </c>
      <c r="D122" s="739"/>
      <c r="E122" s="739"/>
      <c r="F122" s="739"/>
      <c r="G122" s="739"/>
      <c r="H122" s="739"/>
      <c r="I122" s="739"/>
      <c r="J122" s="739"/>
      <c r="K122" s="739"/>
      <c r="L122" s="739"/>
      <c r="M122" s="739"/>
      <c r="N122" s="739"/>
      <c r="O122" s="739"/>
      <c r="P122" s="739"/>
      <c r="Q122" s="33"/>
      <c r="R122" s="33"/>
      <c r="S122" s="33"/>
      <c r="T122" s="33"/>
      <c r="U122" s="33"/>
      <c r="V122" s="33"/>
      <c r="W122" s="33"/>
      <c r="X122" s="33"/>
      <c r="Y122" s="33"/>
      <c r="Z122" s="33"/>
    </row>
    <row r="123" spans="1:26" ht="15.75" customHeight="1">
      <c r="A123" s="33"/>
      <c r="B123" s="33"/>
      <c r="C123" s="296" t="str">
        <f>inputs!Q2</f>
        <v>RESULTS</v>
      </c>
      <c r="D123" s="296"/>
      <c r="E123" s="296"/>
      <c r="F123" s="296"/>
      <c r="G123" s="296"/>
      <c r="H123" s="296"/>
      <c r="I123" s="249"/>
      <c r="J123" s="249"/>
      <c r="K123" s="249"/>
      <c r="L123" s="249"/>
      <c r="M123" s="249"/>
      <c r="N123" s="249"/>
      <c r="O123" s="249"/>
      <c r="P123" s="268"/>
      <c r="Q123" s="33"/>
      <c r="R123" s="33"/>
      <c r="S123" s="33"/>
      <c r="T123" s="33"/>
      <c r="U123" s="33"/>
      <c r="V123" s="33"/>
      <c r="W123" s="33"/>
      <c r="X123" s="33"/>
      <c r="Y123" s="33"/>
      <c r="Z123" s="33"/>
    </row>
    <row r="124" spans="1:26" ht="15.75" customHeight="1">
      <c r="A124" s="33"/>
      <c r="B124" s="33"/>
      <c r="C124" s="296" t="str">
        <f>inputs!Q3</f>
        <v>Actual order placed</v>
      </c>
      <c r="D124" s="296" t="str">
        <f>inputs!R3</f>
        <v>Orders due</v>
      </c>
      <c r="E124" s="296" t="str">
        <f>inputs!S3</f>
        <v>Available inventory</v>
      </c>
      <c r="F124" s="296" t="str">
        <f>inputs!T3</f>
        <v>Actual sales (units)</v>
      </c>
      <c r="G124" s="296" t="str">
        <f>inputs!U3</f>
        <v>Market share %</v>
      </c>
      <c r="H124" s="296" t="str">
        <f>inputs!V3</f>
        <v>Shortage (units)</v>
      </c>
      <c r="I124" s="249"/>
      <c r="J124" s="249"/>
      <c r="K124" s="249"/>
      <c r="L124" s="249"/>
      <c r="M124" s="249"/>
      <c r="N124" s="249"/>
      <c r="O124" s="249"/>
      <c r="P124" s="268"/>
      <c r="Q124" s="33"/>
      <c r="R124" s="33"/>
      <c r="S124" s="33"/>
      <c r="T124" s="33"/>
      <c r="U124" s="33"/>
      <c r="V124" s="33"/>
      <c r="W124" s="33"/>
      <c r="X124" s="33"/>
      <c r="Y124" s="33"/>
      <c r="Z124" s="33"/>
    </row>
    <row r="125" spans="1:26" ht="15.75" customHeight="1">
      <c r="A125" s="33"/>
      <c r="B125" s="249">
        <v>1</v>
      </c>
      <c r="C125" s="296">
        <f>inputs!Q44</f>
        <v>4000</v>
      </c>
      <c r="D125" s="296">
        <f>inputs!R44</f>
        <v>3358</v>
      </c>
      <c r="E125" s="296">
        <f>inputs!S44</f>
        <v>5000</v>
      </c>
      <c r="F125" s="296">
        <f>inputs!T44</f>
        <v>4000</v>
      </c>
      <c r="G125" s="303">
        <f>inputs!U44</f>
        <v>0.51282051282051277</v>
      </c>
      <c r="H125" s="296">
        <f>inputs!V44</f>
        <v>0</v>
      </c>
      <c r="I125" s="33"/>
      <c r="J125" s="33"/>
      <c r="K125" s="33"/>
      <c r="L125" s="33"/>
      <c r="M125" s="33"/>
      <c r="N125" s="33"/>
      <c r="O125" s="33"/>
      <c r="P125" s="279"/>
      <c r="Q125" s="33"/>
      <c r="R125" s="33"/>
      <c r="S125" s="33"/>
      <c r="T125" s="33"/>
      <c r="U125" s="33"/>
      <c r="V125" s="33"/>
      <c r="W125" s="33"/>
      <c r="X125" s="33"/>
      <c r="Y125" s="33"/>
      <c r="Z125" s="33"/>
    </row>
    <row r="126" spans="1:26" ht="15.75" customHeight="1">
      <c r="A126" s="33"/>
      <c r="B126" s="249">
        <v>2</v>
      </c>
      <c r="C126" s="296">
        <f>inputs!Q45</f>
        <v>4000</v>
      </c>
      <c r="D126" s="296">
        <f>inputs!R45</f>
        <v>296</v>
      </c>
      <c r="E126" s="296">
        <f>inputs!S45</f>
        <v>1642</v>
      </c>
      <c r="F126" s="296">
        <f>inputs!T45</f>
        <v>4000</v>
      </c>
      <c r="G126" s="303">
        <f>inputs!U45</f>
        <v>0.50632911392405067</v>
      </c>
      <c r="H126" s="296">
        <f>inputs!V45</f>
        <v>0</v>
      </c>
      <c r="I126" s="33"/>
      <c r="J126" s="33"/>
      <c r="K126" s="33"/>
      <c r="L126" s="33"/>
      <c r="M126" s="33"/>
      <c r="N126" s="33"/>
      <c r="O126" s="33"/>
      <c r="P126" s="279"/>
      <c r="Q126" s="33"/>
      <c r="R126" s="33"/>
      <c r="S126" s="33"/>
      <c r="T126" s="33"/>
      <c r="U126" s="33"/>
      <c r="V126" s="33"/>
      <c r="W126" s="33"/>
      <c r="X126" s="33"/>
      <c r="Y126" s="33"/>
      <c r="Z126" s="33"/>
    </row>
    <row r="127" spans="1:26" ht="15.75" customHeight="1">
      <c r="A127" s="33"/>
      <c r="B127" s="249">
        <v>3</v>
      </c>
      <c r="C127" s="296">
        <f>inputs!Q46</f>
        <v>4000</v>
      </c>
      <c r="D127" s="296">
        <f>inputs!R46</f>
        <v>3427</v>
      </c>
      <c r="E127" s="296">
        <f>inputs!S46</f>
        <v>5346</v>
      </c>
      <c r="F127" s="296">
        <f>inputs!T46</f>
        <v>4000</v>
      </c>
      <c r="G127" s="303">
        <f>inputs!U46</f>
        <v>0.5</v>
      </c>
      <c r="H127" s="296">
        <f>inputs!V46</f>
        <v>0</v>
      </c>
      <c r="I127" s="33"/>
      <c r="J127" s="33"/>
      <c r="K127" s="33"/>
      <c r="L127" s="33"/>
      <c r="M127" s="33"/>
      <c r="N127" s="33"/>
      <c r="O127" s="33"/>
      <c r="P127" s="279"/>
      <c r="Q127" s="33"/>
      <c r="R127" s="33"/>
      <c r="S127" s="33"/>
      <c r="T127" s="33"/>
      <c r="U127" s="33"/>
      <c r="V127" s="33"/>
      <c r="W127" s="33"/>
      <c r="X127" s="33"/>
      <c r="Y127" s="33"/>
      <c r="Z127" s="33"/>
    </row>
    <row r="128" spans="1:26" ht="15.75" customHeight="1">
      <c r="A128" s="33"/>
      <c r="B128" s="249">
        <v>4</v>
      </c>
      <c r="C128" s="296">
        <f>inputs!Q47</f>
        <v>4000</v>
      </c>
      <c r="D128" s="296">
        <f>inputs!R47</f>
        <v>3455</v>
      </c>
      <c r="E128" s="296">
        <f>inputs!S47</f>
        <v>5919</v>
      </c>
      <c r="F128" s="296">
        <f>inputs!T47</f>
        <v>4000</v>
      </c>
      <c r="G128" s="303">
        <f>inputs!U47</f>
        <v>0.49382716049382713</v>
      </c>
      <c r="H128" s="296">
        <f>inputs!V47</f>
        <v>0</v>
      </c>
      <c r="I128" s="33"/>
      <c r="J128" s="33"/>
      <c r="K128" s="33"/>
      <c r="L128" s="33"/>
      <c r="M128" s="33"/>
      <c r="N128" s="33"/>
      <c r="O128" s="33"/>
      <c r="P128" s="279"/>
      <c r="Q128" s="33"/>
      <c r="R128" s="33"/>
      <c r="S128" s="33"/>
      <c r="T128" s="33"/>
      <c r="U128" s="33"/>
      <c r="V128" s="33"/>
      <c r="W128" s="33"/>
      <c r="X128" s="33"/>
      <c r="Y128" s="33"/>
      <c r="Z128" s="33"/>
    </row>
    <row r="129" spans="1:26" ht="15.75" customHeight="1">
      <c r="A129" s="33"/>
      <c r="B129" s="249">
        <v>5</v>
      </c>
      <c r="C129" s="296">
        <f>inputs!Q48</f>
        <v>4000</v>
      </c>
      <c r="D129" s="296">
        <f>inputs!R48</f>
        <v>4914</v>
      </c>
      <c r="E129" s="296">
        <f>inputs!S48</f>
        <v>6464</v>
      </c>
      <c r="F129" s="296">
        <f>inputs!T48</f>
        <v>4000</v>
      </c>
      <c r="G129" s="303">
        <f>inputs!U48</f>
        <v>0.34782608695652173</v>
      </c>
      <c r="H129" s="296">
        <f>inputs!V48</f>
        <v>0</v>
      </c>
      <c r="I129" s="33"/>
      <c r="J129" s="33"/>
      <c r="K129" s="33"/>
      <c r="L129" s="33"/>
      <c r="M129" s="33"/>
      <c r="N129" s="33"/>
      <c r="O129" s="33"/>
      <c r="P129" s="279"/>
      <c r="Q129" s="33"/>
      <c r="R129" s="33"/>
      <c r="S129" s="33"/>
      <c r="T129" s="33"/>
      <c r="U129" s="33"/>
      <c r="V129" s="33"/>
      <c r="W129" s="33"/>
      <c r="X129" s="33"/>
      <c r="Y129" s="33"/>
      <c r="Z129" s="33"/>
    </row>
    <row r="130" spans="1:26" ht="15.75" customHeight="1">
      <c r="A130" s="33"/>
      <c r="B130" s="249">
        <v>6</v>
      </c>
      <c r="C130" s="296">
        <f>inputs!Q49</f>
        <v>4000</v>
      </c>
      <c r="D130" s="296">
        <f>inputs!R49</f>
        <v>3751</v>
      </c>
      <c r="E130" s="296">
        <f>inputs!S49</f>
        <v>5550</v>
      </c>
      <c r="F130" s="296">
        <f>inputs!T49</f>
        <v>4000</v>
      </c>
      <c r="G130" s="303">
        <f>inputs!U49</f>
        <v>0.47058823529411764</v>
      </c>
      <c r="H130" s="296">
        <f>inputs!V49</f>
        <v>0</v>
      </c>
      <c r="I130" s="33"/>
      <c r="J130" s="33"/>
      <c r="K130" s="33"/>
      <c r="L130" s="33"/>
      <c r="M130" s="33"/>
      <c r="N130" s="33"/>
      <c r="O130" s="33"/>
      <c r="P130" s="279"/>
      <c r="Q130" s="33"/>
      <c r="R130" s="33"/>
      <c r="S130" s="33"/>
      <c r="T130" s="33"/>
      <c r="U130" s="33"/>
      <c r="V130" s="33"/>
      <c r="W130" s="33"/>
      <c r="X130" s="33"/>
      <c r="Y130" s="33"/>
      <c r="Z130" s="33"/>
    </row>
    <row r="131" spans="1:26" ht="15.75" customHeight="1">
      <c r="A131" s="33"/>
      <c r="B131" s="249">
        <v>7</v>
      </c>
      <c r="C131" s="296">
        <f>inputs!Q50</f>
        <v>3000</v>
      </c>
      <c r="D131" s="296">
        <f>inputs!R50</f>
        <v>3672</v>
      </c>
      <c r="E131" s="296">
        <f>inputs!S50</f>
        <v>5799</v>
      </c>
      <c r="F131" s="296">
        <f>inputs!T50</f>
        <v>3000</v>
      </c>
      <c r="G131" s="303">
        <f>inputs!U50</f>
        <v>0.38961038961038963</v>
      </c>
      <c r="H131" s="296">
        <f>inputs!V50</f>
        <v>0</v>
      </c>
      <c r="I131" s="33"/>
      <c r="J131" s="33"/>
      <c r="K131" s="33"/>
      <c r="L131" s="33"/>
      <c r="M131" s="33"/>
      <c r="N131" s="33"/>
      <c r="O131" s="33"/>
      <c r="P131" s="279"/>
      <c r="Q131" s="33"/>
      <c r="R131" s="33"/>
      <c r="S131" s="33"/>
      <c r="T131" s="33"/>
      <c r="U131" s="33"/>
      <c r="V131" s="33"/>
      <c r="W131" s="33"/>
      <c r="X131" s="33"/>
      <c r="Y131" s="33"/>
      <c r="Z131" s="33"/>
    </row>
    <row r="132" spans="1:26" ht="15.75" customHeight="1">
      <c r="A132" s="33"/>
      <c r="B132" s="249">
        <v>8</v>
      </c>
      <c r="C132" s="296">
        <f>inputs!Q51</f>
        <v>3000</v>
      </c>
      <c r="D132" s="296">
        <f>inputs!R51</f>
        <v>6097</v>
      </c>
      <c r="E132" s="296">
        <f>inputs!S51</f>
        <v>6127</v>
      </c>
      <c r="F132" s="296">
        <f>inputs!T51</f>
        <v>3000</v>
      </c>
      <c r="G132" s="303">
        <f>inputs!U51</f>
        <v>0.27272727272727271</v>
      </c>
      <c r="H132" s="296">
        <f>inputs!V51</f>
        <v>0</v>
      </c>
      <c r="I132" s="33"/>
      <c r="J132" s="33"/>
      <c r="K132" s="33"/>
      <c r="L132" s="33"/>
      <c r="M132" s="33"/>
      <c r="N132" s="33"/>
      <c r="O132" s="33"/>
      <c r="P132" s="279"/>
      <c r="Q132" s="33"/>
      <c r="R132" s="33"/>
      <c r="S132" s="33"/>
      <c r="T132" s="33"/>
      <c r="U132" s="33"/>
      <c r="V132" s="33"/>
      <c r="W132" s="33"/>
      <c r="X132" s="33"/>
      <c r="Y132" s="33"/>
      <c r="Z132" s="33"/>
    </row>
    <row r="133" spans="1:26" ht="15.75" customHeight="1">
      <c r="A133" s="33"/>
      <c r="B133" s="249">
        <v>9</v>
      </c>
      <c r="C133" s="296">
        <f>inputs!Q52</f>
        <v>3000</v>
      </c>
      <c r="D133" s="296">
        <f>inputs!R52</f>
        <v>2667</v>
      </c>
      <c r="E133" s="296">
        <f>inputs!S52</f>
        <v>3030</v>
      </c>
      <c r="F133" s="296">
        <f>inputs!T52</f>
        <v>3000</v>
      </c>
      <c r="G133" s="303">
        <f>inputs!U52</f>
        <v>0.375</v>
      </c>
      <c r="H133" s="296">
        <f>inputs!V52</f>
        <v>0</v>
      </c>
      <c r="I133" s="33"/>
      <c r="J133" s="33"/>
      <c r="K133" s="33"/>
      <c r="L133" s="33"/>
      <c r="M133" s="33"/>
      <c r="N133" s="33"/>
      <c r="O133" s="33"/>
      <c r="P133" s="279"/>
      <c r="Q133" s="33"/>
      <c r="R133" s="33"/>
      <c r="S133" s="33"/>
      <c r="T133" s="33"/>
      <c r="U133" s="33"/>
      <c r="V133" s="33"/>
      <c r="W133" s="33"/>
      <c r="X133" s="33"/>
      <c r="Y133" s="33"/>
      <c r="Z133" s="33"/>
    </row>
    <row r="134" spans="1:26" ht="15.75" customHeight="1">
      <c r="A134" s="33"/>
      <c r="B134" s="249">
        <v>10</v>
      </c>
      <c r="C134" s="296">
        <f>inputs!Q53</f>
        <v>3000</v>
      </c>
      <c r="D134" s="296">
        <f>inputs!R53</f>
        <v>3039</v>
      </c>
      <c r="E134" s="296">
        <f>inputs!S53</f>
        <v>3363</v>
      </c>
      <c r="F134" s="296">
        <f>inputs!T53</f>
        <v>3000</v>
      </c>
      <c r="G134" s="303">
        <f>inputs!U53</f>
        <v>0.42857142857142855</v>
      </c>
      <c r="H134" s="296">
        <f>inputs!V53</f>
        <v>0</v>
      </c>
      <c r="I134" s="33"/>
      <c r="J134" s="33"/>
      <c r="K134" s="33"/>
      <c r="L134" s="33"/>
      <c r="M134" s="33"/>
      <c r="N134" s="33"/>
      <c r="O134" s="33"/>
      <c r="P134" s="279"/>
      <c r="Q134" s="33"/>
      <c r="R134" s="33"/>
      <c r="S134" s="33"/>
      <c r="T134" s="33"/>
      <c r="U134" s="33"/>
      <c r="V134" s="33"/>
      <c r="W134" s="33"/>
      <c r="X134" s="33"/>
      <c r="Y134" s="33"/>
      <c r="Z134" s="33"/>
    </row>
    <row r="135" spans="1:26" ht="15.75" customHeight="1">
      <c r="A135" s="33"/>
      <c r="B135" s="249">
        <v>11</v>
      </c>
      <c r="C135" s="296">
        <f>inputs!Q54</f>
        <v>3000</v>
      </c>
      <c r="D135" s="296">
        <f>inputs!R54</f>
        <v>6752</v>
      </c>
      <c r="E135" s="296">
        <f>inputs!S54</f>
        <v>3324</v>
      </c>
      <c r="F135" s="296">
        <f>inputs!T54</f>
        <v>3000</v>
      </c>
      <c r="G135" s="303">
        <f>inputs!U54</f>
        <v>0.52591954794285478</v>
      </c>
      <c r="H135" s="296">
        <f>inputs!V54</f>
        <v>0</v>
      </c>
      <c r="I135" s="33"/>
      <c r="J135" s="33"/>
      <c r="K135" s="33"/>
      <c r="L135" s="33"/>
      <c r="M135" s="33"/>
      <c r="N135" s="33"/>
      <c r="O135" s="33"/>
      <c r="P135" s="279"/>
      <c r="Q135" s="33"/>
      <c r="R135" s="33"/>
      <c r="S135" s="33"/>
      <c r="T135" s="33"/>
      <c r="U135" s="33"/>
      <c r="V135" s="33"/>
      <c r="W135" s="33"/>
      <c r="X135" s="33"/>
      <c r="Y135" s="33"/>
      <c r="Z135" s="33"/>
    </row>
    <row r="136" spans="1:26" ht="15.75" customHeight="1">
      <c r="A136" s="33"/>
      <c r="B136" s="249">
        <v>12</v>
      </c>
      <c r="C136" s="296">
        <f>inputs!Q55</f>
        <v>3000</v>
      </c>
      <c r="D136" s="296">
        <f>inputs!R55</f>
        <v>11864</v>
      </c>
      <c r="E136" s="296">
        <f>inputs!S55</f>
        <v>0</v>
      </c>
      <c r="F136" s="296">
        <f>inputs!T55</f>
        <v>3000</v>
      </c>
      <c r="G136" s="303">
        <f>inputs!U55</f>
        <v>1</v>
      </c>
      <c r="H136" s="296">
        <f>inputs!V55</f>
        <v>0</v>
      </c>
      <c r="I136" s="33"/>
      <c r="J136" s="33"/>
      <c r="K136" s="33"/>
      <c r="L136" s="33"/>
      <c r="M136" s="33"/>
      <c r="N136" s="33"/>
      <c r="O136" s="33"/>
      <c r="P136" s="279"/>
      <c r="Q136" s="33"/>
      <c r="R136" s="33"/>
      <c r="S136" s="33"/>
      <c r="T136" s="33"/>
      <c r="U136" s="33"/>
      <c r="V136" s="33"/>
      <c r="W136" s="33"/>
      <c r="X136" s="33"/>
      <c r="Y136" s="33"/>
      <c r="Z136" s="33"/>
    </row>
    <row r="137" spans="1:26" ht="15.75" customHeight="1">
      <c r="A137" s="33"/>
      <c r="B137" s="249"/>
      <c r="C137" s="33"/>
      <c r="D137" s="33"/>
      <c r="E137" s="33"/>
      <c r="F137" s="33"/>
      <c r="G137" s="33"/>
      <c r="H137" s="33"/>
      <c r="I137" s="33"/>
      <c r="J137" s="33"/>
      <c r="K137" s="33"/>
      <c r="L137" s="33"/>
      <c r="M137" s="33"/>
      <c r="N137" s="33"/>
      <c r="O137" s="33"/>
      <c r="P137" s="279"/>
      <c r="Q137" s="33"/>
      <c r="R137" s="33"/>
      <c r="S137" s="33"/>
      <c r="T137" s="33"/>
      <c r="U137" s="33"/>
      <c r="V137" s="33"/>
      <c r="W137" s="33"/>
      <c r="X137" s="33"/>
      <c r="Y137" s="33"/>
      <c r="Z137" s="33"/>
    </row>
    <row r="138" spans="1:26" ht="15.75" customHeight="1">
      <c r="A138" s="33"/>
      <c r="C138" s="297" t="str">
        <f>inputs!E3</f>
        <v>Order in units:</v>
      </c>
      <c r="D138" s="297" t="str">
        <f>inputs!F3</f>
        <v>Price $</v>
      </c>
      <c r="E138" s="297" t="str">
        <f>inputs!G3</f>
        <v>Workers hired</v>
      </c>
      <c r="F138" s="297" t="str">
        <f>inputs!H3</f>
        <v>Workers dismissed</v>
      </c>
      <c r="G138" s="297" t="str">
        <f>inputs!I3</f>
        <v>Marketing expense $</v>
      </c>
      <c r="H138" s="297" t="str">
        <f>inputs!J3</f>
        <v>Dividends %</v>
      </c>
      <c r="I138" s="297" t="str">
        <f>inputs!K3</f>
        <v>Loans $</v>
      </c>
      <c r="J138" s="297" t="str">
        <f>inputs!L3</f>
        <v>Training expense $</v>
      </c>
      <c r="K138" s="297" t="str">
        <f>inputs!M3</f>
        <v>R&amp;D expense $</v>
      </c>
      <c r="L138" s="297" t="str">
        <f>inputs!N3</f>
        <v>Sales forecast next period $</v>
      </c>
      <c r="M138" s="297" t="str">
        <f>inputs!O3</f>
        <v>Net income forecast $</v>
      </c>
      <c r="N138" s="297" t="str">
        <f>inputs!P3</f>
        <v>notes</v>
      </c>
      <c r="O138" s="297"/>
      <c r="P138" s="279"/>
      <c r="Q138" s="33"/>
      <c r="R138" s="33"/>
      <c r="S138" s="33"/>
      <c r="T138" s="33"/>
      <c r="U138" s="33"/>
      <c r="V138" s="33"/>
      <c r="W138" s="33"/>
      <c r="X138" s="33"/>
      <c r="Y138" s="33"/>
      <c r="Z138" s="33"/>
    </row>
    <row r="139" spans="1:26" ht="15.75" customHeight="1">
      <c r="A139" s="33"/>
      <c r="B139" s="249">
        <v>1</v>
      </c>
      <c r="C139" s="33">
        <f>inputs!E44</f>
        <v>4000</v>
      </c>
      <c r="D139" s="33">
        <f>inputs!F44</f>
        <v>70</v>
      </c>
      <c r="E139" s="33">
        <f>inputs!G44</f>
        <v>0</v>
      </c>
      <c r="F139" s="33">
        <f>inputs!H44</f>
        <v>0</v>
      </c>
      <c r="G139" s="33">
        <f>inputs!I44</f>
        <v>0</v>
      </c>
      <c r="H139" s="33">
        <f>inputs!J44</f>
        <v>0</v>
      </c>
      <c r="I139" s="33">
        <f>inputs!K44</f>
        <v>0</v>
      </c>
      <c r="J139" s="33">
        <f>inputs!L44</f>
        <v>0</v>
      </c>
      <c r="K139" s="33">
        <f>inputs!M44</f>
        <v>0</v>
      </c>
      <c r="L139" s="33">
        <f>inputs!N44</f>
        <v>0</v>
      </c>
      <c r="M139" s="33">
        <f>inputs!O44</f>
        <v>0</v>
      </c>
      <c r="N139" s="33">
        <f>inputs!P44</f>
        <v>0</v>
      </c>
      <c r="O139" s="33"/>
      <c r="P139" s="279"/>
      <c r="Q139" s="33"/>
      <c r="R139" s="33"/>
      <c r="S139" s="33"/>
      <c r="T139" s="33"/>
      <c r="U139" s="33"/>
      <c r="V139" s="33"/>
      <c r="W139" s="33"/>
      <c r="X139" s="33"/>
      <c r="Y139" s="33"/>
      <c r="Z139" s="33"/>
    </row>
    <row r="140" spans="1:26" ht="15.75" customHeight="1">
      <c r="A140" s="33"/>
      <c r="B140" s="249">
        <v>2</v>
      </c>
      <c r="C140" s="33">
        <f>inputs!E45</f>
        <v>4000</v>
      </c>
      <c r="D140" s="33">
        <f>inputs!F45</f>
        <v>70</v>
      </c>
      <c r="E140" s="33">
        <f>inputs!G45</f>
        <v>0</v>
      </c>
      <c r="F140" s="33">
        <f>inputs!H45</f>
        <v>0</v>
      </c>
      <c r="G140" s="33">
        <f>inputs!I45</f>
        <v>0</v>
      </c>
      <c r="H140" s="33">
        <f>inputs!J45</f>
        <v>0</v>
      </c>
      <c r="I140" s="33">
        <f>inputs!K45</f>
        <v>0</v>
      </c>
      <c r="J140" s="33">
        <f>inputs!L45</f>
        <v>0</v>
      </c>
      <c r="K140" s="33">
        <f>inputs!M45</f>
        <v>0</v>
      </c>
      <c r="L140" s="33">
        <f>inputs!N45</f>
        <v>0</v>
      </c>
      <c r="M140" s="33">
        <f>inputs!O45</f>
        <v>0</v>
      </c>
      <c r="N140" s="33">
        <f>inputs!P45</f>
        <v>0</v>
      </c>
      <c r="O140" s="33"/>
      <c r="P140" s="279"/>
      <c r="Q140" s="33"/>
      <c r="R140" s="33"/>
      <c r="S140" s="33"/>
      <c r="T140" s="33"/>
      <c r="U140" s="33"/>
      <c r="V140" s="33"/>
      <c r="W140" s="33"/>
      <c r="X140" s="33"/>
      <c r="Y140" s="33"/>
      <c r="Z140" s="33"/>
    </row>
    <row r="141" spans="1:26" ht="15.75" customHeight="1">
      <c r="A141" s="33"/>
      <c r="B141" s="249">
        <v>3</v>
      </c>
      <c r="C141" s="33">
        <f>inputs!E46</f>
        <v>4000</v>
      </c>
      <c r="D141" s="33">
        <f>inputs!F46</f>
        <v>70</v>
      </c>
      <c r="E141" s="33">
        <f>inputs!G46</f>
        <v>0</v>
      </c>
      <c r="F141" s="33">
        <f>inputs!H46</f>
        <v>0</v>
      </c>
      <c r="G141" s="33">
        <f>inputs!I46</f>
        <v>0</v>
      </c>
      <c r="H141" s="33">
        <f>inputs!J46</f>
        <v>0</v>
      </c>
      <c r="I141" s="33">
        <f>inputs!K46</f>
        <v>0</v>
      </c>
      <c r="J141" s="33">
        <f>inputs!L46</f>
        <v>0</v>
      </c>
      <c r="K141" s="33">
        <f>inputs!M46</f>
        <v>0</v>
      </c>
      <c r="L141" s="33">
        <f>inputs!N46</f>
        <v>0</v>
      </c>
      <c r="M141" s="33">
        <f>inputs!O46</f>
        <v>0</v>
      </c>
      <c r="N141" s="33">
        <f>inputs!P46</f>
        <v>0</v>
      </c>
      <c r="O141" s="33"/>
      <c r="P141" s="279"/>
      <c r="Q141" s="33"/>
      <c r="R141" s="33"/>
      <c r="S141" s="33"/>
      <c r="T141" s="33"/>
      <c r="U141" s="33"/>
      <c r="V141" s="33"/>
      <c r="W141" s="33"/>
      <c r="X141" s="33"/>
      <c r="Y141" s="33"/>
      <c r="Z141" s="33"/>
    </row>
    <row r="142" spans="1:26" ht="15.75" customHeight="1">
      <c r="A142" s="33"/>
      <c r="B142" s="249">
        <v>4</v>
      </c>
      <c r="C142" s="33">
        <f>inputs!E47</f>
        <v>4000</v>
      </c>
      <c r="D142" s="33">
        <f>inputs!F47</f>
        <v>70</v>
      </c>
      <c r="E142" s="33">
        <f>inputs!G47</f>
        <v>0</v>
      </c>
      <c r="F142" s="33">
        <f>inputs!H47</f>
        <v>0</v>
      </c>
      <c r="G142" s="33">
        <f>inputs!I47</f>
        <v>0</v>
      </c>
      <c r="H142" s="33">
        <f>inputs!J47</f>
        <v>0</v>
      </c>
      <c r="I142" s="33">
        <f>inputs!K47</f>
        <v>0</v>
      </c>
      <c r="J142" s="33">
        <f>inputs!L47</f>
        <v>0</v>
      </c>
      <c r="K142" s="33">
        <f>inputs!M47</f>
        <v>0</v>
      </c>
      <c r="L142" s="33">
        <f>inputs!N47</f>
        <v>0</v>
      </c>
      <c r="M142" s="33">
        <f>inputs!O47</f>
        <v>0</v>
      </c>
      <c r="N142" s="33">
        <f>inputs!P47</f>
        <v>0</v>
      </c>
      <c r="O142" s="33"/>
      <c r="P142" s="279"/>
      <c r="Q142" s="33"/>
      <c r="R142" s="33"/>
      <c r="S142" s="33"/>
      <c r="T142" s="33"/>
      <c r="U142" s="33"/>
      <c r="V142" s="33"/>
      <c r="W142" s="33"/>
      <c r="X142" s="33"/>
      <c r="Y142" s="33"/>
      <c r="Z142" s="33"/>
    </row>
    <row r="143" spans="1:26" ht="15.75" customHeight="1">
      <c r="A143" s="33"/>
      <c r="B143" s="249">
        <v>5</v>
      </c>
      <c r="C143" s="33">
        <f>inputs!E48</f>
        <v>4000</v>
      </c>
      <c r="D143" s="33">
        <f>inputs!F48</f>
        <v>70</v>
      </c>
      <c r="E143" s="33">
        <f>inputs!G48</f>
        <v>0</v>
      </c>
      <c r="F143" s="33">
        <f>inputs!H48</f>
        <v>0</v>
      </c>
      <c r="G143" s="33">
        <f>inputs!I48</f>
        <v>0</v>
      </c>
      <c r="H143" s="33">
        <f>inputs!J48</f>
        <v>0</v>
      </c>
      <c r="I143" s="33">
        <f>inputs!K48</f>
        <v>0</v>
      </c>
      <c r="J143" s="33">
        <f>inputs!L48</f>
        <v>0</v>
      </c>
      <c r="K143" s="33">
        <f>inputs!M48</f>
        <v>0</v>
      </c>
      <c r="L143" s="33">
        <f>inputs!N48</f>
        <v>0</v>
      </c>
      <c r="M143" s="33">
        <f>inputs!O48</f>
        <v>0</v>
      </c>
      <c r="N143" s="33">
        <f>inputs!P48</f>
        <v>0</v>
      </c>
      <c r="O143" s="33"/>
      <c r="P143" s="279"/>
      <c r="Q143" s="33"/>
      <c r="R143" s="33"/>
      <c r="S143" s="33"/>
      <c r="T143" s="33"/>
      <c r="U143" s="33"/>
      <c r="V143" s="33"/>
      <c r="W143" s="33"/>
      <c r="X143" s="33"/>
      <c r="Y143" s="33"/>
      <c r="Z143" s="33"/>
    </row>
    <row r="144" spans="1:26" ht="15.75" customHeight="1">
      <c r="A144" s="33"/>
      <c r="B144" s="249">
        <v>6</v>
      </c>
      <c r="C144" s="33">
        <f>inputs!E49</f>
        <v>4000</v>
      </c>
      <c r="D144" s="33">
        <f>inputs!F49</f>
        <v>70</v>
      </c>
      <c r="E144" s="33">
        <f>inputs!G49</f>
        <v>0</v>
      </c>
      <c r="F144" s="33">
        <f>inputs!H49</f>
        <v>0</v>
      </c>
      <c r="G144" s="33">
        <f>inputs!I49</f>
        <v>0</v>
      </c>
      <c r="H144" s="33">
        <f>inputs!J49</f>
        <v>0</v>
      </c>
      <c r="I144" s="33">
        <f>inputs!K49</f>
        <v>0</v>
      </c>
      <c r="J144" s="33">
        <f>inputs!L49</f>
        <v>0</v>
      </c>
      <c r="K144" s="33">
        <f>inputs!M49</f>
        <v>0</v>
      </c>
      <c r="L144" s="33">
        <f>inputs!N49</f>
        <v>0</v>
      </c>
      <c r="M144" s="33">
        <f>inputs!O49</f>
        <v>0</v>
      </c>
      <c r="N144" s="33">
        <f>inputs!P49</f>
        <v>0</v>
      </c>
      <c r="O144" s="33"/>
      <c r="P144" s="279"/>
      <c r="Q144" s="33"/>
      <c r="R144" s="33"/>
      <c r="S144" s="33"/>
      <c r="T144" s="33"/>
      <c r="U144" s="33"/>
      <c r="V144" s="33"/>
      <c r="W144" s="33"/>
      <c r="X144" s="33"/>
      <c r="Y144" s="33"/>
      <c r="Z144" s="33"/>
    </row>
    <row r="145" spans="1:26" ht="15.75" customHeight="1">
      <c r="A145" s="33"/>
      <c r="B145" s="249">
        <v>7</v>
      </c>
      <c r="C145" s="33">
        <f>inputs!E50</f>
        <v>3000</v>
      </c>
      <c r="D145" s="33">
        <f>inputs!F50</f>
        <v>70</v>
      </c>
      <c r="E145" s="33">
        <f>inputs!G50</f>
        <v>0</v>
      </c>
      <c r="F145" s="33">
        <f>inputs!H50</f>
        <v>0</v>
      </c>
      <c r="G145" s="33">
        <f>inputs!I50</f>
        <v>0</v>
      </c>
      <c r="H145" s="33">
        <f>inputs!J50</f>
        <v>0</v>
      </c>
      <c r="I145" s="33">
        <f>inputs!K50</f>
        <v>0</v>
      </c>
      <c r="J145" s="33">
        <f>inputs!L50</f>
        <v>0</v>
      </c>
      <c r="K145" s="33">
        <f>inputs!M50</f>
        <v>0</v>
      </c>
      <c r="L145" s="33">
        <f>inputs!N50</f>
        <v>0</v>
      </c>
      <c r="M145" s="33">
        <f>inputs!O50</f>
        <v>0</v>
      </c>
      <c r="N145" s="33">
        <f>inputs!P50</f>
        <v>0</v>
      </c>
      <c r="O145" s="33"/>
      <c r="P145" s="279"/>
      <c r="Q145" s="33"/>
      <c r="R145" s="33"/>
      <c r="S145" s="33"/>
      <c r="T145" s="33"/>
      <c r="U145" s="33"/>
      <c r="V145" s="33"/>
      <c r="W145" s="33"/>
      <c r="X145" s="33"/>
      <c r="Y145" s="33"/>
      <c r="Z145" s="33"/>
    </row>
    <row r="146" spans="1:26" ht="15.75" customHeight="1">
      <c r="A146" s="33"/>
      <c r="B146" s="249">
        <v>8</v>
      </c>
      <c r="C146" s="33">
        <f>inputs!E51</f>
        <v>3000</v>
      </c>
      <c r="D146" s="33">
        <f>inputs!F51</f>
        <v>70</v>
      </c>
      <c r="E146" s="33">
        <f>inputs!G51</f>
        <v>0</v>
      </c>
      <c r="F146" s="33">
        <f>inputs!H51</f>
        <v>0</v>
      </c>
      <c r="G146" s="33">
        <f>inputs!I51</f>
        <v>0</v>
      </c>
      <c r="H146" s="33">
        <f>inputs!J51</f>
        <v>0</v>
      </c>
      <c r="I146" s="33">
        <f>inputs!K51</f>
        <v>0</v>
      </c>
      <c r="J146" s="33">
        <f>inputs!L51</f>
        <v>0</v>
      </c>
      <c r="K146" s="33">
        <f>inputs!M51</f>
        <v>0</v>
      </c>
      <c r="L146" s="33">
        <f>inputs!N51</f>
        <v>0</v>
      </c>
      <c r="M146" s="33">
        <f>inputs!O51</f>
        <v>0</v>
      </c>
      <c r="N146" s="33">
        <f>inputs!P51</f>
        <v>0</v>
      </c>
      <c r="O146" s="33"/>
      <c r="P146" s="279"/>
      <c r="Q146" s="33"/>
      <c r="R146" s="33"/>
      <c r="S146" s="33"/>
      <c r="T146" s="33"/>
      <c r="U146" s="33"/>
      <c r="V146" s="33"/>
      <c r="W146" s="33"/>
      <c r="X146" s="33"/>
      <c r="Y146" s="33"/>
      <c r="Z146" s="33"/>
    </row>
    <row r="147" spans="1:26" ht="15.75" customHeight="1">
      <c r="A147" s="33"/>
      <c r="B147" s="249">
        <v>9</v>
      </c>
      <c r="C147" s="33">
        <f>inputs!E52</f>
        <v>3000</v>
      </c>
      <c r="D147" s="33">
        <f>inputs!F52</f>
        <v>70</v>
      </c>
      <c r="E147" s="33">
        <f>inputs!G52</f>
        <v>0</v>
      </c>
      <c r="F147" s="33">
        <f>inputs!H52</f>
        <v>0</v>
      </c>
      <c r="G147" s="33">
        <f>inputs!I52</f>
        <v>0</v>
      </c>
      <c r="H147" s="33">
        <f>inputs!J52</f>
        <v>0</v>
      </c>
      <c r="I147" s="33">
        <f>inputs!K52</f>
        <v>0</v>
      </c>
      <c r="J147" s="33">
        <f>inputs!L52</f>
        <v>0</v>
      </c>
      <c r="K147" s="33">
        <f>inputs!M52</f>
        <v>0</v>
      </c>
      <c r="L147" s="33">
        <f>inputs!N52</f>
        <v>0</v>
      </c>
      <c r="M147" s="33">
        <f>inputs!O52</f>
        <v>0</v>
      </c>
      <c r="N147" s="33">
        <f>inputs!P52</f>
        <v>0</v>
      </c>
      <c r="O147" s="33"/>
      <c r="P147" s="279"/>
      <c r="Q147" s="33"/>
      <c r="R147" s="33"/>
      <c r="S147" s="33"/>
      <c r="T147" s="33"/>
      <c r="U147" s="33"/>
      <c r="V147" s="33"/>
      <c r="W147" s="33"/>
      <c r="X147" s="33"/>
      <c r="Y147" s="33"/>
      <c r="Z147" s="33"/>
    </row>
    <row r="148" spans="1:26" ht="15.75" customHeight="1">
      <c r="A148" s="33"/>
      <c r="B148" s="249">
        <v>10</v>
      </c>
      <c r="C148" s="33">
        <f>inputs!E53</f>
        <v>3000</v>
      </c>
      <c r="D148" s="33">
        <f>inputs!F53</f>
        <v>70</v>
      </c>
      <c r="E148" s="33">
        <f>inputs!G53</f>
        <v>0</v>
      </c>
      <c r="F148" s="33">
        <f>inputs!H53</f>
        <v>0</v>
      </c>
      <c r="G148" s="33">
        <f>inputs!I53</f>
        <v>0</v>
      </c>
      <c r="H148" s="33">
        <f>inputs!J53</f>
        <v>0</v>
      </c>
      <c r="I148" s="33">
        <f>inputs!K53</f>
        <v>0</v>
      </c>
      <c r="J148" s="33">
        <f>inputs!L53</f>
        <v>0</v>
      </c>
      <c r="K148" s="33">
        <f>inputs!M53</f>
        <v>0</v>
      </c>
      <c r="L148" s="33">
        <f>inputs!N53</f>
        <v>0</v>
      </c>
      <c r="M148" s="33">
        <f>inputs!O53</f>
        <v>0</v>
      </c>
      <c r="N148" s="33">
        <f>inputs!P53</f>
        <v>0</v>
      </c>
      <c r="O148" s="33"/>
      <c r="P148" s="279"/>
      <c r="Q148" s="33"/>
      <c r="R148" s="33"/>
      <c r="S148" s="33"/>
      <c r="T148" s="33"/>
      <c r="U148" s="33"/>
      <c r="V148" s="33"/>
      <c r="W148" s="33"/>
      <c r="X148" s="33"/>
      <c r="Y148" s="33"/>
      <c r="Z148" s="33"/>
    </row>
    <row r="149" spans="1:26" ht="15.75" customHeight="1">
      <c r="A149" s="33"/>
      <c r="B149" s="249">
        <v>11</v>
      </c>
      <c r="C149" s="33">
        <f>inputs!E54</f>
        <v>3000</v>
      </c>
      <c r="D149" s="33">
        <f>inputs!F54</f>
        <v>70</v>
      </c>
      <c r="E149" s="33">
        <f>inputs!G54</f>
        <v>0</v>
      </c>
      <c r="F149" s="33">
        <f>inputs!H54</f>
        <v>0</v>
      </c>
      <c r="G149" s="33">
        <f>inputs!I54</f>
        <v>0</v>
      </c>
      <c r="H149" s="33">
        <f>inputs!J54</f>
        <v>0</v>
      </c>
      <c r="I149" s="33">
        <f>inputs!K54</f>
        <v>0</v>
      </c>
      <c r="J149" s="33">
        <f>inputs!L54</f>
        <v>0</v>
      </c>
      <c r="K149" s="33">
        <f>inputs!M54</f>
        <v>0</v>
      </c>
      <c r="L149" s="33">
        <f>inputs!N54</f>
        <v>0</v>
      </c>
      <c r="M149" s="33">
        <f>inputs!O54</f>
        <v>0</v>
      </c>
      <c r="N149" s="33">
        <f>inputs!P54</f>
        <v>0</v>
      </c>
      <c r="O149" s="33"/>
      <c r="P149" s="279"/>
      <c r="Q149" s="33"/>
      <c r="R149" s="33"/>
      <c r="S149" s="33"/>
      <c r="T149" s="33"/>
      <c r="U149" s="33"/>
      <c r="V149" s="33"/>
      <c r="W149" s="33"/>
      <c r="X149" s="33"/>
      <c r="Y149" s="33"/>
      <c r="Z149" s="33"/>
    </row>
    <row r="150" spans="1:26" ht="15.75" customHeight="1">
      <c r="A150" s="33"/>
      <c r="B150" s="249">
        <v>12</v>
      </c>
      <c r="C150" s="33">
        <f>inputs!E55</f>
        <v>3000</v>
      </c>
      <c r="D150" s="33">
        <f>inputs!F55</f>
        <v>70</v>
      </c>
      <c r="E150" s="33">
        <f>inputs!G55</f>
        <v>0</v>
      </c>
      <c r="F150" s="33">
        <f>inputs!H55</f>
        <v>0</v>
      </c>
      <c r="G150" s="33">
        <f>inputs!I55</f>
        <v>0</v>
      </c>
      <c r="H150" s="33">
        <f>inputs!J55</f>
        <v>0</v>
      </c>
      <c r="I150" s="33">
        <f>inputs!K55</f>
        <v>0</v>
      </c>
      <c r="J150" s="33">
        <f>inputs!L55</f>
        <v>0</v>
      </c>
      <c r="K150" s="33">
        <f>inputs!M55</f>
        <v>0</v>
      </c>
      <c r="L150" s="33">
        <f>inputs!N55</f>
        <v>0</v>
      </c>
      <c r="M150" s="33">
        <f>inputs!O55</f>
        <v>0</v>
      </c>
      <c r="N150" s="33">
        <f>inputs!P55</f>
        <v>0</v>
      </c>
      <c r="O150" s="33"/>
      <c r="P150" s="279"/>
      <c r="Q150" s="33"/>
      <c r="R150" s="33"/>
      <c r="S150" s="33"/>
      <c r="T150" s="33"/>
      <c r="U150" s="33"/>
      <c r="V150" s="33"/>
      <c r="W150" s="33"/>
      <c r="X150" s="33"/>
      <c r="Y150" s="33"/>
      <c r="Z150" s="33"/>
    </row>
    <row r="151" spans="1:26" ht="15.75" customHeight="1">
      <c r="A151" s="33"/>
      <c r="B151" s="33"/>
      <c r="C151" s="33"/>
      <c r="D151" s="33"/>
      <c r="E151" s="33"/>
      <c r="F151" s="33"/>
      <c r="G151" s="33"/>
      <c r="H151" s="33"/>
      <c r="I151" s="33"/>
      <c r="J151" s="33"/>
      <c r="K151" s="33"/>
      <c r="L151" s="33"/>
      <c r="M151" s="33"/>
      <c r="N151" s="33"/>
      <c r="O151" s="33"/>
      <c r="P151" s="279"/>
      <c r="Q151" s="33"/>
      <c r="R151" s="33"/>
      <c r="S151" s="33"/>
      <c r="T151" s="33"/>
      <c r="U151" s="33"/>
      <c r="V151" s="33"/>
      <c r="W151" s="33"/>
      <c r="X151" s="33"/>
      <c r="Y151" s="33"/>
      <c r="Z151" s="33"/>
    </row>
    <row r="152" spans="1:26" ht="15.75" customHeight="1">
      <c r="A152" s="33"/>
      <c r="B152" s="33"/>
      <c r="C152" s="33"/>
      <c r="D152" s="33"/>
      <c r="E152" s="33"/>
      <c r="F152" s="33"/>
      <c r="G152" s="33"/>
      <c r="H152" s="33"/>
      <c r="I152" s="33"/>
      <c r="J152" s="33"/>
      <c r="K152" s="33"/>
      <c r="L152" s="33"/>
      <c r="M152" s="33"/>
      <c r="N152" s="33"/>
      <c r="O152" s="33"/>
      <c r="P152" s="279"/>
      <c r="Q152" s="33"/>
      <c r="R152" s="33"/>
      <c r="S152" s="33"/>
      <c r="T152" s="33"/>
      <c r="U152" s="33"/>
      <c r="V152" s="33"/>
      <c r="W152" s="33"/>
      <c r="X152" s="33"/>
      <c r="Y152" s="33"/>
      <c r="Z152" s="33"/>
    </row>
    <row r="153" spans="1:26" ht="15.75" customHeight="1">
      <c r="A153" s="33"/>
      <c r="B153" s="33"/>
      <c r="C153" s="33"/>
      <c r="D153" s="33"/>
      <c r="E153" s="33"/>
      <c r="F153" s="33"/>
      <c r="G153" s="33"/>
      <c r="H153" s="33"/>
      <c r="I153" s="33"/>
      <c r="J153" s="33"/>
      <c r="K153" s="33"/>
      <c r="L153" s="33"/>
      <c r="M153" s="33"/>
      <c r="N153" s="33"/>
      <c r="O153" s="33"/>
      <c r="P153" s="279"/>
      <c r="Q153" s="33"/>
      <c r="R153" s="33"/>
      <c r="S153" s="33"/>
      <c r="T153" s="33"/>
      <c r="U153" s="33"/>
      <c r="V153" s="33"/>
      <c r="W153" s="33"/>
      <c r="X153" s="33"/>
      <c r="Y153" s="33"/>
      <c r="Z153" s="33"/>
    </row>
    <row r="154" spans="1:26" ht="15.75" customHeight="1">
      <c r="A154" s="33"/>
      <c r="B154" s="33"/>
      <c r="C154" s="33"/>
      <c r="D154" s="33"/>
      <c r="E154" s="33"/>
      <c r="F154" s="33"/>
      <c r="G154" s="33"/>
      <c r="H154" s="33"/>
      <c r="I154" s="33"/>
      <c r="J154" s="33"/>
      <c r="K154" s="33"/>
      <c r="L154" s="33"/>
      <c r="M154" s="33"/>
      <c r="N154" s="33"/>
      <c r="O154" s="33"/>
      <c r="P154" s="279"/>
      <c r="Q154" s="33"/>
      <c r="R154" s="33"/>
      <c r="S154" s="33"/>
      <c r="T154" s="33"/>
      <c r="U154" s="33"/>
      <c r="V154" s="33"/>
      <c r="W154" s="33"/>
      <c r="X154" s="33"/>
      <c r="Y154" s="33"/>
      <c r="Z154" s="33"/>
    </row>
    <row r="155" spans="1:26" ht="15.75" customHeight="1">
      <c r="A155" s="33"/>
      <c r="B155" s="33"/>
      <c r="C155" s="33"/>
      <c r="D155" s="33"/>
      <c r="E155" s="33"/>
      <c r="F155" s="33"/>
      <c r="G155" s="33"/>
      <c r="H155" s="33"/>
      <c r="I155" s="33"/>
      <c r="J155" s="33"/>
      <c r="K155" s="33"/>
      <c r="L155" s="33"/>
      <c r="M155" s="33"/>
      <c r="N155" s="33"/>
      <c r="O155" s="33"/>
      <c r="P155" s="279"/>
      <c r="Q155" s="33"/>
      <c r="R155" s="33"/>
      <c r="S155" s="33"/>
      <c r="T155" s="33"/>
      <c r="U155" s="33"/>
      <c r="V155" s="33"/>
      <c r="W155" s="33"/>
      <c r="X155" s="33"/>
      <c r="Y155" s="33"/>
      <c r="Z155" s="33"/>
    </row>
    <row r="156" spans="1:26" ht="15.75" customHeight="1">
      <c r="A156" s="33"/>
      <c r="B156" s="33"/>
      <c r="C156" s="33"/>
      <c r="D156" s="33"/>
      <c r="E156" s="33"/>
      <c r="F156" s="33"/>
      <c r="G156" s="33"/>
      <c r="H156" s="33"/>
      <c r="I156" s="33"/>
      <c r="J156" s="33"/>
      <c r="K156" s="33"/>
      <c r="L156" s="33"/>
      <c r="M156" s="33"/>
      <c r="N156" s="33"/>
      <c r="O156" s="33"/>
      <c r="P156" s="279"/>
      <c r="Q156" s="33"/>
      <c r="R156" s="33"/>
      <c r="S156" s="33"/>
      <c r="T156" s="33"/>
      <c r="U156" s="33"/>
      <c r="V156" s="33"/>
      <c r="W156" s="33"/>
      <c r="X156" s="33"/>
      <c r="Y156" s="33"/>
      <c r="Z156" s="33"/>
    </row>
    <row r="157" spans="1:26" ht="15.75" customHeight="1">
      <c r="A157" s="33"/>
      <c r="B157" s="33"/>
      <c r="C157" s="33"/>
      <c r="D157" s="33"/>
      <c r="E157" s="33"/>
      <c r="F157" s="33"/>
      <c r="G157" s="33"/>
      <c r="H157" s="33"/>
      <c r="I157" s="33"/>
      <c r="J157" s="33"/>
      <c r="K157" s="33"/>
      <c r="L157" s="33"/>
      <c r="M157" s="33"/>
      <c r="N157" s="33"/>
      <c r="O157" s="33"/>
      <c r="P157" s="279"/>
      <c r="Q157" s="33"/>
      <c r="R157" s="33"/>
      <c r="S157" s="33"/>
      <c r="T157" s="33"/>
      <c r="U157" s="33"/>
      <c r="V157" s="33"/>
      <c r="W157" s="33"/>
      <c r="X157" s="33"/>
      <c r="Y157" s="33"/>
      <c r="Z157" s="33"/>
    </row>
    <row r="158" spans="1:26" ht="15.75" customHeight="1">
      <c r="A158" s="33"/>
      <c r="B158" s="33"/>
      <c r="C158" s="33"/>
      <c r="D158" s="33"/>
      <c r="E158" s="33"/>
      <c r="F158" s="33"/>
      <c r="G158" s="33"/>
      <c r="H158" s="33"/>
      <c r="I158" s="33"/>
      <c r="J158" s="33"/>
      <c r="K158" s="33"/>
      <c r="L158" s="33"/>
      <c r="M158" s="33"/>
      <c r="N158" s="33"/>
      <c r="O158" s="33"/>
      <c r="P158" s="279"/>
      <c r="Q158" s="33"/>
      <c r="R158" s="33"/>
      <c r="S158" s="33"/>
      <c r="T158" s="33"/>
      <c r="U158" s="33"/>
      <c r="V158" s="33"/>
      <c r="W158" s="33"/>
      <c r="X158" s="33"/>
      <c r="Y158" s="33"/>
      <c r="Z158" s="33"/>
    </row>
    <row r="159" spans="1:26" ht="15.75" customHeight="1">
      <c r="A159" s="33"/>
      <c r="B159" s="33"/>
      <c r="C159" s="33"/>
      <c r="D159" s="33"/>
      <c r="E159" s="33"/>
      <c r="F159" s="33"/>
      <c r="G159" s="33"/>
      <c r="H159" s="33"/>
      <c r="I159" s="33"/>
      <c r="J159" s="33"/>
      <c r="K159" s="33"/>
      <c r="L159" s="33"/>
      <c r="M159" s="33"/>
      <c r="N159" s="33"/>
      <c r="O159" s="33"/>
      <c r="P159" s="279"/>
      <c r="Q159" s="33"/>
      <c r="R159" s="33"/>
      <c r="S159" s="33"/>
      <c r="T159" s="33"/>
      <c r="U159" s="33"/>
      <c r="V159" s="33"/>
      <c r="W159" s="33"/>
      <c r="X159" s="33"/>
      <c r="Y159" s="33"/>
      <c r="Z159" s="33"/>
    </row>
    <row r="160" spans="1:26" ht="15.75" customHeight="1">
      <c r="A160" s="33"/>
      <c r="B160" s="33"/>
      <c r="C160" s="33"/>
      <c r="D160" s="33"/>
      <c r="E160" s="33"/>
      <c r="F160" s="33"/>
      <c r="G160" s="33"/>
      <c r="H160" s="33"/>
      <c r="I160" s="33"/>
      <c r="J160" s="33"/>
      <c r="K160" s="33"/>
      <c r="L160" s="33"/>
      <c r="M160" s="33"/>
      <c r="N160" s="33"/>
      <c r="O160" s="33"/>
      <c r="P160" s="279"/>
      <c r="Q160" s="33"/>
      <c r="R160" s="33"/>
      <c r="S160" s="33"/>
      <c r="T160" s="33"/>
      <c r="U160" s="33"/>
      <c r="V160" s="33"/>
      <c r="W160" s="33"/>
      <c r="X160" s="33"/>
      <c r="Y160" s="33"/>
      <c r="Z160" s="33"/>
    </row>
    <row r="161" spans="1:26" ht="15.75" customHeight="1">
      <c r="A161" s="33"/>
      <c r="B161" s="33"/>
      <c r="C161" s="33"/>
      <c r="D161" s="33"/>
      <c r="E161" s="33"/>
      <c r="F161" s="33"/>
      <c r="G161" s="33"/>
      <c r="H161" s="33"/>
      <c r="I161" s="33"/>
      <c r="J161" s="33"/>
      <c r="K161" s="33"/>
      <c r="L161" s="33"/>
      <c r="M161" s="33"/>
      <c r="N161" s="33"/>
      <c r="O161" s="33"/>
      <c r="P161" s="279"/>
      <c r="Q161" s="33"/>
      <c r="R161" s="33"/>
      <c r="S161" s="33"/>
      <c r="T161" s="33"/>
      <c r="U161" s="33"/>
      <c r="V161" s="33"/>
      <c r="W161" s="33"/>
      <c r="X161" s="33"/>
      <c r="Y161" s="33"/>
      <c r="Z161" s="33"/>
    </row>
    <row r="162" spans="1:26" ht="15.75" customHeight="1">
      <c r="A162" s="33"/>
      <c r="B162" s="33"/>
      <c r="C162" s="33"/>
      <c r="D162" s="33"/>
      <c r="E162" s="33"/>
      <c r="F162" s="33"/>
      <c r="G162" s="33"/>
      <c r="H162" s="33"/>
      <c r="I162" s="33"/>
      <c r="J162" s="33"/>
      <c r="K162" s="33"/>
      <c r="L162" s="33"/>
      <c r="M162" s="33"/>
      <c r="N162" s="33"/>
      <c r="O162" s="33"/>
      <c r="P162" s="279"/>
      <c r="Q162" s="33"/>
      <c r="R162" s="33"/>
      <c r="S162" s="33"/>
      <c r="T162" s="33"/>
      <c r="U162" s="33"/>
      <c r="V162" s="33"/>
      <c r="W162" s="33"/>
      <c r="X162" s="33"/>
      <c r="Y162" s="33"/>
      <c r="Z162" s="33"/>
    </row>
    <row r="163" spans="1:26" ht="15.75" customHeight="1">
      <c r="A163" s="33"/>
      <c r="B163" s="33"/>
      <c r="C163" s="33"/>
      <c r="D163" s="33"/>
      <c r="E163" s="33"/>
      <c r="F163" s="33"/>
      <c r="G163" s="33"/>
      <c r="H163" s="33"/>
      <c r="I163" s="33"/>
      <c r="J163" s="33"/>
      <c r="K163" s="33"/>
      <c r="L163" s="33"/>
      <c r="M163" s="33"/>
      <c r="N163" s="33"/>
      <c r="O163" s="33"/>
      <c r="P163" s="279"/>
      <c r="Q163" s="33"/>
      <c r="R163" s="33"/>
      <c r="S163" s="33"/>
      <c r="T163" s="33"/>
      <c r="U163" s="33"/>
      <c r="V163" s="33"/>
      <c r="W163" s="33"/>
      <c r="X163" s="33"/>
      <c r="Y163" s="33"/>
      <c r="Z163" s="33"/>
    </row>
    <row r="164" spans="1:26" ht="15.75" customHeight="1">
      <c r="A164" s="33"/>
      <c r="B164" s="33"/>
      <c r="C164" s="33"/>
      <c r="D164" s="33"/>
      <c r="E164" s="33"/>
      <c r="F164" s="33"/>
      <c r="G164" s="33"/>
      <c r="H164" s="33"/>
      <c r="I164" s="33"/>
      <c r="J164" s="33"/>
      <c r="K164" s="33"/>
      <c r="L164" s="33"/>
      <c r="M164" s="33"/>
      <c r="N164" s="33"/>
      <c r="O164" s="33"/>
      <c r="P164" s="279"/>
      <c r="Q164" s="33"/>
      <c r="R164" s="33"/>
      <c r="S164" s="33"/>
      <c r="T164" s="33"/>
      <c r="U164" s="33"/>
      <c r="V164" s="33"/>
      <c r="W164" s="33"/>
      <c r="X164" s="33"/>
      <c r="Y164" s="33"/>
      <c r="Z164" s="33"/>
    </row>
    <row r="165" spans="1:26" ht="15.75" customHeight="1">
      <c r="A165" s="33"/>
      <c r="B165" s="33"/>
      <c r="C165" s="33"/>
      <c r="D165" s="33"/>
      <c r="E165" s="33"/>
      <c r="F165" s="33"/>
      <c r="G165" s="33"/>
      <c r="H165" s="33"/>
      <c r="I165" s="33"/>
      <c r="J165" s="33"/>
      <c r="K165" s="33"/>
      <c r="L165" s="33"/>
      <c r="M165" s="33"/>
      <c r="N165" s="33"/>
      <c r="O165" s="33"/>
      <c r="P165" s="279"/>
      <c r="Q165" s="33"/>
      <c r="R165" s="33"/>
      <c r="S165" s="33"/>
      <c r="T165" s="33"/>
      <c r="U165" s="33"/>
      <c r="V165" s="33"/>
      <c r="W165" s="33"/>
      <c r="X165" s="33"/>
      <c r="Y165" s="33"/>
      <c r="Z165" s="33"/>
    </row>
    <row r="166" spans="1:26" ht="15.75" customHeight="1">
      <c r="A166" s="33"/>
      <c r="B166" s="33"/>
      <c r="C166" s="33"/>
      <c r="D166" s="33"/>
      <c r="E166" s="33"/>
      <c r="F166" s="33"/>
      <c r="G166" s="33"/>
      <c r="H166" s="33"/>
      <c r="I166" s="33"/>
      <c r="J166" s="33"/>
      <c r="K166" s="33"/>
      <c r="L166" s="33"/>
      <c r="M166" s="33"/>
      <c r="N166" s="33"/>
      <c r="O166" s="33"/>
      <c r="P166" s="279"/>
      <c r="Q166" s="33"/>
      <c r="R166" s="33"/>
      <c r="S166" s="33"/>
      <c r="T166" s="33"/>
      <c r="U166" s="33"/>
      <c r="V166" s="33"/>
      <c r="W166" s="33"/>
      <c r="X166" s="33"/>
      <c r="Y166" s="33"/>
      <c r="Z166" s="33"/>
    </row>
    <row r="167" spans="1:26" ht="15.75" customHeight="1">
      <c r="A167" s="33"/>
      <c r="B167" s="33"/>
      <c r="C167" s="33"/>
      <c r="D167" s="33"/>
      <c r="E167" s="33"/>
      <c r="F167" s="33"/>
      <c r="G167" s="33"/>
      <c r="H167" s="33"/>
      <c r="I167" s="33"/>
      <c r="J167" s="33"/>
      <c r="K167" s="33"/>
      <c r="L167" s="33"/>
      <c r="M167" s="33"/>
      <c r="N167" s="33"/>
      <c r="O167" s="33"/>
      <c r="P167" s="279"/>
      <c r="Q167" s="33"/>
      <c r="R167" s="33"/>
      <c r="S167" s="33"/>
      <c r="T167" s="33"/>
      <c r="U167" s="33"/>
      <c r="V167" s="33"/>
      <c r="W167" s="33"/>
      <c r="X167" s="33"/>
      <c r="Y167" s="33"/>
      <c r="Z167" s="33"/>
    </row>
    <row r="168" spans="1:26" ht="15.75" customHeight="1">
      <c r="A168" s="33"/>
      <c r="B168" s="33"/>
      <c r="C168" s="33"/>
      <c r="D168" s="33"/>
      <c r="E168" s="33"/>
      <c r="F168" s="33"/>
      <c r="G168" s="33"/>
      <c r="H168" s="33"/>
      <c r="I168" s="33"/>
      <c r="J168" s="33"/>
      <c r="K168" s="33"/>
      <c r="L168" s="33"/>
      <c r="M168" s="33"/>
      <c r="N168" s="33"/>
      <c r="O168" s="33"/>
      <c r="P168" s="279"/>
      <c r="Q168" s="33"/>
      <c r="R168" s="33"/>
      <c r="S168" s="33"/>
      <c r="T168" s="33"/>
      <c r="U168" s="33"/>
      <c r="V168" s="33"/>
      <c r="W168" s="33"/>
      <c r="X168" s="33"/>
      <c r="Y168" s="33"/>
      <c r="Z168" s="33"/>
    </row>
    <row r="169" spans="1:26" ht="15.75" customHeight="1">
      <c r="A169" s="33"/>
      <c r="B169" s="33"/>
      <c r="C169" s="33"/>
      <c r="D169" s="33"/>
      <c r="E169" s="33"/>
      <c r="F169" s="33"/>
      <c r="G169" s="33"/>
      <c r="H169" s="33"/>
      <c r="I169" s="33"/>
      <c r="J169" s="33"/>
      <c r="K169" s="33"/>
      <c r="L169" s="33"/>
      <c r="M169" s="33"/>
      <c r="N169" s="33"/>
      <c r="O169" s="33"/>
      <c r="P169" s="279"/>
      <c r="Q169" s="33"/>
      <c r="R169" s="33"/>
      <c r="S169" s="33"/>
      <c r="T169" s="33"/>
      <c r="U169" s="33"/>
      <c r="V169" s="33"/>
      <c r="W169" s="33"/>
      <c r="X169" s="33"/>
      <c r="Y169" s="33"/>
      <c r="Z169" s="33"/>
    </row>
    <row r="170" spans="1:26" ht="15.75" customHeight="1">
      <c r="A170" s="33"/>
      <c r="B170" s="33"/>
      <c r="C170" s="33"/>
      <c r="D170" s="33"/>
      <c r="E170" s="33"/>
      <c r="F170" s="33"/>
      <c r="G170" s="33"/>
      <c r="H170" s="33"/>
      <c r="I170" s="33"/>
      <c r="J170" s="33"/>
      <c r="K170" s="33"/>
      <c r="L170" s="33"/>
      <c r="M170" s="33"/>
      <c r="N170" s="33"/>
      <c r="O170" s="33"/>
      <c r="P170" s="279"/>
      <c r="Q170" s="33"/>
      <c r="R170" s="33"/>
      <c r="S170" s="33"/>
      <c r="T170" s="33"/>
      <c r="U170" s="33"/>
      <c r="V170" s="33"/>
      <c r="W170" s="33"/>
      <c r="X170" s="33"/>
      <c r="Y170" s="33"/>
      <c r="Z170" s="33"/>
    </row>
    <row r="171" spans="1:26" ht="15.75" customHeight="1">
      <c r="A171" s="33"/>
      <c r="B171" s="33"/>
      <c r="C171" s="33"/>
      <c r="D171" s="33"/>
      <c r="E171" s="33"/>
      <c r="F171" s="33"/>
      <c r="G171" s="33"/>
      <c r="H171" s="33"/>
      <c r="I171" s="33"/>
      <c r="J171" s="33"/>
      <c r="K171" s="33"/>
      <c r="L171" s="33"/>
      <c r="M171" s="33"/>
      <c r="N171" s="33"/>
      <c r="O171" s="33"/>
      <c r="P171" s="279"/>
      <c r="Q171" s="33"/>
      <c r="R171" s="33"/>
      <c r="S171" s="33"/>
      <c r="T171" s="33"/>
      <c r="U171" s="33"/>
      <c r="V171" s="33"/>
      <c r="W171" s="33"/>
      <c r="X171" s="33"/>
      <c r="Y171" s="33"/>
      <c r="Z171" s="33"/>
    </row>
    <row r="172" spans="1:26" ht="15.75" customHeight="1">
      <c r="A172" s="33"/>
      <c r="B172" s="33"/>
      <c r="C172" s="33"/>
      <c r="D172" s="33"/>
      <c r="E172" s="33"/>
      <c r="F172" s="33"/>
      <c r="G172" s="33"/>
      <c r="H172" s="33"/>
      <c r="I172" s="33"/>
      <c r="J172" s="33"/>
      <c r="K172" s="33"/>
      <c r="L172" s="33"/>
      <c r="M172" s="33"/>
      <c r="N172" s="33"/>
      <c r="O172" s="33"/>
      <c r="P172" s="279"/>
      <c r="Q172" s="33"/>
      <c r="R172" s="33"/>
      <c r="S172" s="33"/>
      <c r="T172" s="33"/>
      <c r="U172" s="33"/>
      <c r="V172" s="33"/>
      <c r="W172" s="33"/>
      <c r="X172" s="33"/>
      <c r="Y172" s="33"/>
      <c r="Z172" s="33"/>
    </row>
    <row r="173" spans="1:26" ht="15.75" customHeight="1">
      <c r="A173" s="33"/>
      <c r="B173" s="33"/>
      <c r="C173" s="33"/>
      <c r="D173" s="33"/>
      <c r="E173" s="33"/>
      <c r="F173" s="33"/>
      <c r="G173" s="33"/>
      <c r="H173" s="33"/>
      <c r="I173" s="33"/>
      <c r="J173" s="33"/>
      <c r="K173" s="33"/>
      <c r="L173" s="33"/>
      <c r="M173" s="33"/>
      <c r="N173" s="33"/>
      <c r="O173" s="33"/>
      <c r="P173" s="279"/>
      <c r="Q173" s="33"/>
      <c r="R173" s="33"/>
      <c r="S173" s="33"/>
      <c r="T173" s="33"/>
      <c r="U173" s="33"/>
      <c r="V173" s="33"/>
      <c r="W173" s="33"/>
      <c r="X173" s="33"/>
      <c r="Y173" s="33"/>
      <c r="Z173" s="33"/>
    </row>
    <row r="174" spans="1:26" ht="15.75" customHeight="1">
      <c r="A174" s="33"/>
      <c r="B174" s="33"/>
      <c r="C174" s="33"/>
      <c r="D174" s="33"/>
      <c r="E174" s="33"/>
      <c r="F174" s="33"/>
      <c r="G174" s="33"/>
      <c r="H174" s="33"/>
      <c r="I174" s="33"/>
      <c r="J174" s="33"/>
      <c r="K174" s="33"/>
      <c r="L174" s="33"/>
      <c r="M174" s="33"/>
      <c r="N174" s="33"/>
      <c r="O174" s="33"/>
      <c r="P174" s="279"/>
      <c r="Q174" s="33"/>
      <c r="R174" s="33"/>
      <c r="S174" s="33"/>
      <c r="T174" s="33"/>
      <c r="U174" s="33"/>
      <c r="V174" s="33"/>
      <c r="W174" s="33"/>
      <c r="X174" s="33"/>
      <c r="Y174" s="33"/>
      <c r="Z174" s="33"/>
    </row>
    <row r="175" spans="1:26" ht="15.75" customHeight="1">
      <c r="A175" s="33"/>
      <c r="B175" s="33"/>
      <c r="C175" s="33"/>
      <c r="D175" s="33"/>
      <c r="E175" s="33"/>
      <c r="F175" s="33"/>
      <c r="G175" s="33"/>
      <c r="H175" s="33"/>
      <c r="I175" s="33"/>
      <c r="J175" s="33"/>
      <c r="K175" s="33"/>
      <c r="L175" s="33"/>
      <c r="M175" s="33"/>
      <c r="N175" s="33"/>
      <c r="O175" s="33"/>
      <c r="P175" s="279"/>
      <c r="Q175" s="33"/>
      <c r="R175" s="33"/>
      <c r="S175" s="33"/>
      <c r="T175" s="33"/>
      <c r="U175" s="33"/>
      <c r="V175" s="33"/>
      <c r="W175" s="33"/>
      <c r="X175" s="33"/>
      <c r="Y175" s="33"/>
      <c r="Z175" s="33"/>
    </row>
    <row r="176" spans="1:26" ht="15.75" customHeight="1">
      <c r="A176" s="33"/>
      <c r="B176" s="33"/>
      <c r="C176" s="33"/>
      <c r="D176" s="33"/>
      <c r="E176" s="33"/>
      <c r="F176" s="33"/>
      <c r="G176" s="33"/>
      <c r="H176" s="33"/>
      <c r="I176" s="33"/>
      <c r="J176" s="33"/>
      <c r="K176" s="33"/>
      <c r="L176" s="33"/>
      <c r="M176" s="33"/>
      <c r="N176" s="33"/>
      <c r="O176" s="33"/>
      <c r="P176" s="279"/>
      <c r="Q176" s="33"/>
      <c r="R176" s="33"/>
      <c r="S176" s="33"/>
      <c r="T176" s="33"/>
      <c r="U176" s="33"/>
      <c r="V176" s="33"/>
      <c r="W176" s="33"/>
      <c r="X176" s="33"/>
      <c r="Y176" s="33"/>
      <c r="Z176" s="33"/>
    </row>
    <row r="177" spans="1:26" ht="15.75" customHeight="1">
      <c r="A177" s="33"/>
      <c r="B177" s="33"/>
      <c r="C177" s="33"/>
      <c r="D177" s="33"/>
      <c r="E177" s="33"/>
      <c r="F177" s="33"/>
      <c r="G177" s="33"/>
      <c r="H177" s="33"/>
      <c r="I177" s="33"/>
      <c r="J177" s="33"/>
      <c r="K177" s="33"/>
      <c r="L177" s="33"/>
      <c r="M177" s="33"/>
      <c r="N177" s="33"/>
      <c r="O177" s="33"/>
      <c r="P177" s="279"/>
      <c r="Q177" s="33"/>
      <c r="R177" s="33"/>
      <c r="S177" s="33"/>
      <c r="T177" s="33"/>
      <c r="U177" s="33"/>
      <c r="V177" s="33"/>
      <c r="W177" s="33"/>
      <c r="X177" s="33"/>
      <c r="Y177" s="33"/>
      <c r="Z177" s="33"/>
    </row>
    <row r="178" spans="1:26" ht="15.75" customHeight="1">
      <c r="A178" s="33"/>
      <c r="B178" s="33"/>
      <c r="C178" s="33"/>
      <c r="D178" s="33"/>
      <c r="E178" s="33"/>
      <c r="F178" s="33"/>
      <c r="G178" s="33"/>
      <c r="H178" s="33"/>
      <c r="I178" s="33"/>
      <c r="J178" s="33"/>
      <c r="K178" s="33"/>
      <c r="L178" s="33"/>
      <c r="M178" s="33"/>
      <c r="N178" s="33"/>
      <c r="O178" s="33"/>
      <c r="P178" s="279"/>
      <c r="Q178" s="33"/>
      <c r="R178" s="33"/>
      <c r="S178" s="33"/>
      <c r="T178" s="33"/>
      <c r="U178" s="33"/>
      <c r="V178" s="33"/>
      <c r="W178" s="33"/>
      <c r="X178" s="33"/>
      <c r="Y178" s="33"/>
      <c r="Z178" s="33"/>
    </row>
    <row r="179" spans="1:26" ht="15.75" customHeight="1">
      <c r="A179" s="33"/>
      <c r="B179" s="33"/>
      <c r="C179" s="33"/>
      <c r="D179" s="33"/>
      <c r="E179" s="33"/>
      <c r="F179" s="33"/>
      <c r="G179" s="33"/>
      <c r="H179" s="33"/>
      <c r="I179" s="33"/>
      <c r="J179" s="33"/>
      <c r="K179" s="33"/>
      <c r="L179" s="33"/>
      <c r="M179" s="33"/>
      <c r="N179" s="33"/>
      <c r="O179" s="33"/>
      <c r="P179" s="279"/>
      <c r="Q179" s="33"/>
      <c r="R179" s="33"/>
      <c r="S179" s="33"/>
      <c r="T179" s="33"/>
      <c r="U179" s="33"/>
      <c r="V179" s="33"/>
      <c r="W179" s="33"/>
      <c r="X179" s="33"/>
      <c r="Y179" s="33"/>
      <c r="Z179" s="33"/>
    </row>
    <row r="180" spans="1:26" ht="15.75" customHeight="1">
      <c r="A180" s="33"/>
      <c r="B180" s="33"/>
      <c r="C180" s="33"/>
      <c r="D180" s="33"/>
      <c r="E180" s="33"/>
      <c r="F180" s="33"/>
      <c r="G180" s="33"/>
      <c r="H180" s="33"/>
      <c r="I180" s="33"/>
      <c r="J180" s="33"/>
      <c r="K180" s="33"/>
      <c r="L180" s="33"/>
      <c r="M180" s="33"/>
      <c r="N180" s="33"/>
      <c r="O180" s="33"/>
      <c r="P180" s="279"/>
      <c r="Q180" s="33"/>
      <c r="R180" s="33"/>
      <c r="S180" s="33"/>
      <c r="T180" s="33"/>
      <c r="U180" s="33"/>
      <c r="V180" s="33"/>
      <c r="W180" s="33"/>
      <c r="X180" s="33"/>
      <c r="Y180" s="33"/>
      <c r="Z180" s="33"/>
    </row>
    <row r="181" spans="1:26" ht="15.75" customHeight="1">
      <c r="A181" s="33"/>
      <c r="B181" s="33"/>
      <c r="C181" s="33"/>
      <c r="D181" s="33"/>
      <c r="E181" s="33"/>
      <c r="F181" s="33"/>
      <c r="G181" s="33"/>
      <c r="H181" s="33"/>
      <c r="I181" s="33"/>
      <c r="J181" s="33"/>
      <c r="K181" s="33"/>
      <c r="L181" s="33"/>
      <c r="M181" s="33"/>
      <c r="N181" s="33"/>
      <c r="O181" s="33"/>
      <c r="P181" s="279"/>
      <c r="Q181" s="33"/>
      <c r="R181" s="33"/>
      <c r="S181" s="33"/>
      <c r="T181" s="33"/>
      <c r="U181" s="33"/>
      <c r="V181" s="33"/>
      <c r="W181" s="33"/>
      <c r="X181" s="33"/>
      <c r="Y181" s="33"/>
      <c r="Z181" s="33"/>
    </row>
    <row r="182" spans="1:26" ht="15.75" customHeight="1">
      <c r="A182" s="33"/>
      <c r="B182" s="33"/>
      <c r="C182" s="33"/>
      <c r="D182" s="33"/>
      <c r="E182" s="33"/>
      <c r="F182" s="33"/>
      <c r="G182" s="33"/>
      <c r="H182" s="33"/>
      <c r="I182" s="33"/>
      <c r="J182" s="33"/>
      <c r="K182" s="33"/>
      <c r="L182" s="33"/>
      <c r="M182" s="33"/>
      <c r="N182" s="33"/>
      <c r="O182" s="33"/>
      <c r="P182" s="279"/>
      <c r="Q182" s="33"/>
      <c r="R182" s="33"/>
      <c r="S182" s="33"/>
      <c r="T182" s="33"/>
      <c r="U182" s="33"/>
      <c r="V182" s="33"/>
      <c r="W182" s="33"/>
      <c r="X182" s="33"/>
      <c r="Y182" s="33"/>
      <c r="Z182" s="33"/>
    </row>
    <row r="183" spans="1:26" ht="15.75" customHeight="1">
      <c r="A183" s="33"/>
      <c r="B183" s="33"/>
      <c r="C183" s="33"/>
      <c r="D183" s="33"/>
      <c r="E183" s="33"/>
      <c r="F183" s="33"/>
      <c r="G183" s="33"/>
      <c r="H183" s="33"/>
      <c r="I183" s="33"/>
      <c r="J183" s="33"/>
      <c r="K183" s="33"/>
      <c r="L183" s="33"/>
      <c r="M183" s="33"/>
      <c r="N183" s="33"/>
      <c r="O183" s="33"/>
      <c r="P183" s="279"/>
      <c r="Q183" s="33"/>
      <c r="R183" s="33"/>
      <c r="S183" s="33"/>
      <c r="T183" s="33"/>
      <c r="U183" s="33"/>
      <c r="V183" s="33"/>
      <c r="W183" s="33"/>
      <c r="X183" s="33"/>
      <c r="Y183" s="33"/>
      <c r="Z183" s="33"/>
    </row>
    <row r="184" spans="1:26" ht="15.75" customHeight="1">
      <c r="A184" s="33"/>
      <c r="B184" s="33"/>
      <c r="C184" s="33"/>
      <c r="D184" s="33"/>
      <c r="E184" s="33"/>
      <c r="F184" s="33"/>
      <c r="G184" s="33"/>
      <c r="H184" s="33"/>
      <c r="I184" s="33"/>
      <c r="J184" s="33"/>
      <c r="K184" s="33"/>
      <c r="L184" s="33"/>
      <c r="M184" s="33"/>
      <c r="N184" s="33"/>
      <c r="O184" s="33"/>
      <c r="P184" s="279"/>
      <c r="Q184" s="33"/>
      <c r="R184" s="33"/>
      <c r="S184" s="33"/>
      <c r="T184" s="33"/>
      <c r="U184" s="33"/>
      <c r="V184" s="33"/>
      <c r="W184" s="33"/>
      <c r="X184" s="33"/>
      <c r="Y184" s="33"/>
      <c r="Z184" s="33"/>
    </row>
    <row r="185" spans="1:26" ht="15.75" customHeight="1">
      <c r="A185" s="33"/>
      <c r="B185" s="33"/>
      <c r="C185" s="33"/>
      <c r="D185" s="33"/>
      <c r="E185" s="33"/>
      <c r="F185" s="33"/>
      <c r="G185" s="33"/>
      <c r="H185" s="33"/>
      <c r="I185" s="33"/>
      <c r="J185" s="33"/>
      <c r="K185" s="33"/>
      <c r="L185" s="33"/>
      <c r="M185" s="33"/>
      <c r="N185" s="33"/>
      <c r="O185" s="33"/>
      <c r="P185" s="279"/>
      <c r="Q185" s="33"/>
      <c r="R185" s="33"/>
      <c r="S185" s="33"/>
      <c r="T185" s="33"/>
      <c r="U185" s="33"/>
      <c r="V185" s="33"/>
      <c r="W185" s="33"/>
      <c r="X185" s="33"/>
      <c r="Y185" s="33"/>
      <c r="Z185" s="33"/>
    </row>
    <row r="186" spans="1:26" ht="15.75" customHeight="1">
      <c r="A186" s="33"/>
      <c r="B186" s="33"/>
      <c r="C186" s="33"/>
      <c r="D186" s="33"/>
      <c r="E186" s="33"/>
      <c r="F186" s="33"/>
      <c r="G186" s="33"/>
      <c r="H186" s="33"/>
      <c r="I186" s="33"/>
      <c r="J186" s="33"/>
      <c r="K186" s="33"/>
      <c r="L186" s="33"/>
      <c r="M186" s="33"/>
      <c r="N186" s="33"/>
      <c r="O186" s="33"/>
      <c r="P186" s="279"/>
      <c r="Q186" s="33"/>
      <c r="R186" s="33"/>
      <c r="S186" s="33"/>
      <c r="T186" s="33"/>
      <c r="U186" s="33"/>
      <c r="V186" s="33"/>
      <c r="W186" s="33"/>
      <c r="X186" s="33"/>
      <c r="Y186" s="33"/>
      <c r="Z186" s="33"/>
    </row>
    <row r="187" spans="1:26" ht="15.75" customHeight="1">
      <c r="A187" s="33"/>
      <c r="B187" s="33"/>
      <c r="C187" s="33"/>
      <c r="D187" s="33"/>
      <c r="E187" s="33"/>
      <c r="F187" s="33"/>
      <c r="G187" s="33"/>
      <c r="H187" s="33"/>
      <c r="I187" s="33"/>
      <c r="J187" s="33"/>
      <c r="K187" s="33"/>
      <c r="L187" s="33"/>
      <c r="M187" s="33"/>
      <c r="N187" s="33"/>
      <c r="O187" s="33"/>
      <c r="P187" s="279"/>
      <c r="Q187" s="33"/>
      <c r="R187" s="33"/>
      <c r="S187" s="33"/>
      <c r="T187" s="33"/>
      <c r="U187" s="33"/>
      <c r="V187" s="33"/>
      <c r="W187" s="33"/>
      <c r="X187" s="33"/>
      <c r="Y187" s="33"/>
      <c r="Z187" s="33"/>
    </row>
    <row r="188" spans="1:26" ht="15.75" customHeight="1">
      <c r="A188" s="33"/>
      <c r="B188" s="33"/>
      <c r="C188" s="33"/>
      <c r="D188" s="33"/>
      <c r="E188" s="33"/>
      <c r="F188" s="33"/>
      <c r="G188" s="33"/>
      <c r="H188" s="33"/>
      <c r="I188" s="33"/>
      <c r="J188" s="33"/>
      <c r="K188" s="33"/>
      <c r="L188" s="33"/>
      <c r="M188" s="33"/>
      <c r="N188" s="33"/>
      <c r="O188" s="33"/>
      <c r="P188" s="279"/>
      <c r="Q188" s="33"/>
      <c r="R188" s="33"/>
      <c r="S188" s="33"/>
      <c r="T188" s="33"/>
      <c r="U188" s="33"/>
      <c r="V188" s="33"/>
      <c r="W188" s="33"/>
      <c r="X188" s="33"/>
      <c r="Y188" s="33"/>
      <c r="Z188" s="33"/>
    </row>
    <row r="189" spans="1:26" ht="15.75" customHeight="1">
      <c r="A189" s="33"/>
      <c r="B189" s="33"/>
      <c r="C189" s="33"/>
      <c r="D189" s="33"/>
      <c r="E189" s="33"/>
      <c r="F189" s="33"/>
      <c r="G189" s="33"/>
      <c r="H189" s="33"/>
      <c r="I189" s="33"/>
      <c r="J189" s="33"/>
      <c r="K189" s="33"/>
      <c r="L189" s="33"/>
      <c r="M189" s="33"/>
      <c r="N189" s="33"/>
      <c r="O189" s="33"/>
      <c r="P189" s="279"/>
      <c r="Q189" s="33"/>
      <c r="R189" s="33"/>
      <c r="S189" s="33"/>
      <c r="T189" s="33"/>
      <c r="U189" s="33"/>
      <c r="V189" s="33"/>
      <c r="W189" s="33"/>
      <c r="X189" s="33"/>
      <c r="Y189" s="33"/>
      <c r="Z189" s="33"/>
    </row>
    <row r="190" spans="1:26" ht="15.75" customHeight="1">
      <c r="A190" s="33"/>
      <c r="B190" s="33"/>
      <c r="C190" s="33"/>
      <c r="D190" s="33"/>
      <c r="E190" s="33"/>
      <c r="F190" s="33"/>
      <c r="G190" s="33"/>
      <c r="H190" s="33"/>
      <c r="I190" s="33"/>
      <c r="J190" s="33"/>
      <c r="K190" s="33"/>
      <c r="L190" s="33"/>
      <c r="M190" s="33"/>
      <c r="N190" s="33"/>
      <c r="O190" s="33"/>
      <c r="P190" s="279"/>
      <c r="Q190" s="33"/>
      <c r="R190" s="33"/>
      <c r="S190" s="33"/>
      <c r="T190" s="33"/>
      <c r="U190" s="33"/>
      <c r="V190" s="33"/>
      <c r="W190" s="33"/>
      <c r="X190" s="33"/>
      <c r="Y190" s="33"/>
      <c r="Z190" s="33"/>
    </row>
    <row r="191" spans="1:26" ht="15.75" customHeight="1">
      <c r="A191" s="33"/>
      <c r="B191" s="33"/>
      <c r="C191" s="33"/>
      <c r="D191" s="33"/>
      <c r="E191" s="33"/>
      <c r="F191" s="33"/>
      <c r="G191" s="33"/>
      <c r="H191" s="33"/>
      <c r="I191" s="33"/>
      <c r="J191" s="33"/>
      <c r="K191" s="33"/>
      <c r="L191" s="33"/>
      <c r="M191" s="33"/>
      <c r="N191" s="33"/>
      <c r="O191" s="33"/>
      <c r="P191" s="279"/>
      <c r="Q191" s="33"/>
      <c r="R191" s="33"/>
      <c r="S191" s="33"/>
      <c r="T191" s="33"/>
      <c r="U191" s="33"/>
      <c r="V191" s="33"/>
      <c r="W191" s="33"/>
      <c r="X191" s="33"/>
      <c r="Y191" s="33"/>
      <c r="Z191" s="33"/>
    </row>
    <row r="192" spans="1:26" ht="15.75" customHeight="1">
      <c r="A192" s="33"/>
      <c r="B192" s="33"/>
      <c r="C192" s="33"/>
      <c r="D192" s="33"/>
      <c r="E192" s="33"/>
      <c r="F192" s="33"/>
      <c r="G192" s="33"/>
      <c r="H192" s="33"/>
      <c r="I192" s="33"/>
      <c r="J192" s="33"/>
      <c r="K192" s="33"/>
      <c r="L192" s="33"/>
      <c r="M192" s="33"/>
      <c r="N192" s="33"/>
      <c r="O192" s="33"/>
      <c r="P192" s="279"/>
      <c r="Q192" s="33"/>
      <c r="R192" s="33"/>
      <c r="S192" s="33"/>
      <c r="T192" s="33"/>
      <c r="U192" s="33"/>
      <c r="V192" s="33"/>
      <c r="W192" s="33"/>
      <c r="X192" s="33"/>
      <c r="Y192" s="33"/>
      <c r="Z192" s="33"/>
    </row>
    <row r="193" spans="1:26" ht="15.75" customHeight="1">
      <c r="A193" s="33"/>
      <c r="B193" s="33"/>
      <c r="C193" s="33"/>
      <c r="D193" s="33"/>
      <c r="E193" s="33"/>
      <c r="F193" s="33"/>
      <c r="G193" s="33"/>
      <c r="H193" s="33"/>
      <c r="I193" s="33"/>
      <c r="J193" s="33"/>
      <c r="K193" s="33"/>
      <c r="L193" s="33"/>
      <c r="M193" s="33"/>
      <c r="N193" s="33"/>
      <c r="O193" s="33"/>
      <c r="P193" s="279"/>
      <c r="Q193" s="33"/>
      <c r="R193" s="33"/>
      <c r="S193" s="33"/>
      <c r="T193" s="33"/>
      <c r="U193" s="33"/>
      <c r="V193" s="33"/>
      <c r="W193" s="33"/>
      <c r="X193" s="33"/>
      <c r="Y193" s="33"/>
      <c r="Z193" s="33"/>
    </row>
    <row r="194" spans="1:26" ht="15.75" customHeight="1">
      <c r="A194" s="33"/>
      <c r="B194" s="33"/>
      <c r="C194" s="33"/>
      <c r="D194" s="33"/>
      <c r="E194" s="33"/>
      <c r="F194" s="33"/>
      <c r="G194" s="33"/>
      <c r="H194" s="33"/>
      <c r="I194" s="33"/>
      <c r="J194" s="33"/>
      <c r="K194" s="33"/>
      <c r="L194" s="33"/>
      <c r="M194" s="33"/>
      <c r="N194" s="33"/>
      <c r="O194" s="33"/>
      <c r="P194" s="279"/>
      <c r="Q194" s="33"/>
      <c r="R194" s="33"/>
      <c r="S194" s="33"/>
      <c r="T194" s="33"/>
      <c r="U194" s="33"/>
      <c r="V194" s="33"/>
      <c r="W194" s="33"/>
      <c r="X194" s="33"/>
      <c r="Y194" s="33"/>
      <c r="Z194" s="33"/>
    </row>
    <row r="195" spans="1:26" ht="15.75" customHeight="1">
      <c r="A195" s="33"/>
      <c r="B195" s="33"/>
      <c r="C195" s="33"/>
      <c r="D195" s="33"/>
      <c r="E195" s="33"/>
      <c r="F195" s="33"/>
      <c r="G195" s="33"/>
      <c r="H195" s="33"/>
      <c r="I195" s="33"/>
      <c r="J195" s="33"/>
      <c r="K195" s="33"/>
      <c r="L195" s="33"/>
      <c r="M195" s="33"/>
      <c r="N195" s="33"/>
      <c r="O195" s="33"/>
      <c r="P195" s="279"/>
      <c r="Q195" s="33"/>
      <c r="R195" s="33"/>
      <c r="S195" s="33"/>
      <c r="T195" s="33"/>
      <c r="U195" s="33"/>
      <c r="V195" s="33"/>
      <c r="W195" s="33"/>
      <c r="X195" s="33"/>
      <c r="Y195" s="33"/>
      <c r="Z195" s="33"/>
    </row>
    <row r="196" spans="1:26" ht="15.75" customHeight="1">
      <c r="A196" s="33"/>
      <c r="B196" s="33"/>
      <c r="C196" s="33"/>
      <c r="D196" s="33"/>
      <c r="E196" s="33"/>
      <c r="F196" s="33"/>
      <c r="G196" s="33"/>
      <c r="H196" s="33"/>
      <c r="I196" s="33"/>
      <c r="J196" s="33"/>
      <c r="K196" s="33"/>
      <c r="L196" s="33"/>
      <c r="M196" s="33"/>
      <c r="N196" s="33"/>
      <c r="O196" s="33"/>
      <c r="P196" s="279"/>
      <c r="Q196" s="33"/>
      <c r="R196" s="33"/>
      <c r="S196" s="33"/>
      <c r="T196" s="33"/>
      <c r="U196" s="33"/>
      <c r="V196" s="33"/>
      <c r="W196" s="33"/>
      <c r="X196" s="33"/>
      <c r="Y196" s="33"/>
      <c r="Z196" s="33"/>
    </row>
    <row r="197" spans="1:26" ht="15.75" customHeight="1">
      <c r="A197" s="33"/>
      <c r="B197" s="33"/>
      <c r="C197" s="33"/>
      <c r="D197" s="33"/>
      <c r="E197" s="33"/>
      <c r="F197" s="33"/>
      <c r="G197" s="33"/>
      <c r="H197" s="33"/>
      <c r="I197" s="33"/>
      <c r="J197" s="33"/>
      <c r="K197" s="33"/>
      <c r="L197" s="33"/>
      <c r="M197" s="33"/>
      <c r="N197" s="33"/>
      <c r="O197" s="33"/>
      <c r="P197" s="279"/>
      <c r="Q197" s="33"/>
      <c r="R197" s="33"/>
      <c r="S197" s="33"/>
      <c r="T197" s="33"/>
      <c r="U197" s="33"/>
      <c r="V197" s="33"/>
      <c r="W197" s="33"/>
      <c r="X197" s="33"/>
      <c r="Y197" s="33"/>
      <c r="Z197" s="33"/>
    </row>
    <row r="198" spans="1:26" ht="15.75" customHeight="1">
      <c r="A198" s="33"/>
      <c r="B198" s="33"/>
      <c r="C198" s="33"/>
      <c r="D198" s="33"/>
      <c r="E198" s="33"/>
      <c r="F198" s="33"/>
      <c r="G198" s="33"/>
      <c r="H198" s="33"/>
      <c r="I198" s="33"/>
      <c r="J198" s="33"/>
      <c r="K198" s="33"/>
      <c r="L198" s="33"/>
      <c r="M198" s="33"/>
      <c r="N198" s="33"/>
      <c r="O198" s="33"/>
      <c r="P198" s="279"/>
      <c r="Q198" s="33"/>
      <c r="R198" s="33"/>
      <c r="S198" s="33"/>
      <c r="T198" s="33"/>
      <c r="U198" s="33"/>
      <c r="V198" s="33"/>
      <c r="W198" s="33"/>
      <c r="X198" s="33"/>
      <c r="Y198" s="33"/>
      <c r="Z198" s="33"/>
    </row>
    <row r="199" spans="1:26" ht="15.75" customHeight="1">
      <c r="A199" s="33"/>
      <c r="B199" s="33"/>
      <c r="C199" s="33"/>
      <c r="D199" s="33"/>
      <c r="E199" s="33"/>
      <c r="F199" s="33"/>
      <c r="G199" s="33"/>
      <c r="H199" s="33"/>
      <c r="I199" s="33"/>
      <c r="J199" s="33"/>
      <c r="K199" s="33"/>
      <c r="L199" s="33"/>
      <c r="M199" s="33"/>
      <c r="N199" s="33"/>
      <c r="O199" s="33"/>
      <c r="P199" s="279"/>
      <c r="Q199" s="33"/>
      <c r="R199" s="33"/>
      <c r="S199" s="33"/>
      <c r="T199" s="33"/>
      <c r="U199" s="33"/>
      <c r="V199" s="33"/>
      <c r="W199" s="33"/>
      <c r="X199" s="33"/>
      <c r="Y199" s="33"/>
      <c r="Z199" s="33"/>
    </row>
    <row r="200" spans="1:26" ht="15.75" customHeight="1">
      <c r="A200" s="33"/>
      <c r="B200" s="33"/>
      <c r="C200" s="33"/>
      <c r="D200" s="33"/>
      <c r="E200" s="33"/>
      <c r="F200" s="33"/>
      <c r="G200" s="33"/>
      <c r="H200" s="33"/>
      <c r="I200" s="33"/>
      <c r="J200" s="33"/>
      <c r="K200" s="33"/>
      <c r="L200" s="33"/>
      <c r="M200" s="33"/>
      <c r="N200" s="33"/>
      <c r="O200" s="33"/>
      <c r="P200" s="279"/>
      <c r="Q200" s="33"/>
      <c r="R200" s="33"/>
      <c r="S200" s="33"/>
      <c r="T200" s="33"/>
      <c r="U200" s="33"/>
      <c r="V200" s="33"/>
      <c r="W200" s="33"/>
      <c r="X200" s="33"/>
      <c r="Y200" s="33"/>
      <c r="Z200" s="33"/>
    </row>
    <row r="201" spans="1:26" ht="15.75" customHeight="1">
      <c r="A201" s="33"/>
      <c r="B201" s="33"/>
      <c r="C201" s="33"/>
      <c r="D201" s="33"/>
      <c r="E201" s="33"/>
      <c r="F201" s="33"/>
      <c r="G201" s="33"/>
      <c r="H201" s="33"/>
      <c r="I201" s="33"/>
      <c r="J201" s="33"/>
      <c r="K201" s="33"/>
      <c r="L201" s="33"/>
      <c r="M201" s="33"/>
      <c r="N201" s="33"/>
      <c r="O201" s="33"/>
      <c r="P201" s="279"/>
      <c r="Q201" s="33"/>
      <c r="R201" s="33"/>
      <c r="S201" s="33"/>
      <c r="T201" s="33"/>
      <c r="U201" s="33"/>
      <c r="V201" s="33"/>
      <c r="W201" s="33"/>
      <c r="X201" s="33"/>
      <c r="Y201" s="33"/>
      <c r="Z201" s="33"/>
    </row>
    <row r="202" spans="1:26" ht="15.75" customHeight="1">
      <c r="A202" s="33"/>
      <c r="B202" s="33"/>
      <c r="C202" s="33"/>
      <c r="D202" s="33"/>
      <c r="E202" s="33"/>
      <c r="F202" s="33"/>
      <c r="G202" s="33"/>
      <c r="H202" s="33"/>
      <c r="I202" s="33"/>
      <c r="J202" s="33"/>
      <c r="K202" s="33"/>
      <c r="L202" s="33"/>
      <c r="M202" s="33"/>
      <c r="N202" s="33"/>
      <c r="O202" s="33"/>
      <c r="P202" s="279"/>
      <c r="Q202" s="33"/>
      <c r="R202" s="33"/>
      <c r="S202" s="33"/>
      <c r="T202" s="33"/>
      <c r="U202" s="33"/>
      <c r="V202" s="33"/>
      <c r="W202" s="33"/>
      <c r="X202" s="33"/>
      <c r="Y202" s="33"/>
      <c r="Z202" s="33"/>
    </row>
    <row r="203" spans="1:26" ht="15.75" customHeight="1">
      <c r="A203" s="33"/>
      <c r="B203" s="33"/>
      <c r="C203" s="33"/>
      <c r="D203" s="33"/>
      <c r="E203" s="33"/>
      <c r="F203" s="33"/>
      <c r="G203" s="33"/>
      <c r="H203" s="33"/>
      <c r="I203" s="33"/>
      <c r="J203" s="33"/>
      <c r="K203" s="33"/>
      <c r="L203" s="33"/>
      <c r="M203" s="33"/>
      <c r="N203" s="33"/>
      <c r="O203" s="33"/>
      <c r="P203" s="279"/>
      <c r="Q203" s="33"/>
      <c r="R203" s="33"/>
      <c r="S203" s="33"/>
      <c r="T203" s="33"/>
      <c r="U203" s="33"/>
      <c r="V203" s="33"/>
      <c r="W203" s="33"/>
      <c r="X203" s="33"/>
      <c r="Y203" s="33"/>
      <c r="Z203" s="33"/>
    </row>
    <row r="204" spans="1:26" ht="15.75" customHeight="1">
      <c r="A204" s="33"/>
      <c r="B204" s="33"/>
      <c r="C204" s="33"/>
      <c r="D204" s="33"/>
      <c r="E204" s="33"/>
      <c r="F204" s="33"/>
      <c r="G204" s="33"/>
      <c r="H204" s="33"/>
      <c r="I204" s="33"/>
      <c r="J204" s="33"/>
      <c r="K204" s="33"/>
      <c r="L204" s="33"/>
      <c r="M204" s="33"/>
      <c r="N204" s="33"/>
      <c r="O204" s="33"/>
      <c r="P204" s="279"/>
      <c r="Q204" s="33"/>
      <c r="R204" s="33"/>
      <c r="S204" s="33"/>
      <c r="T204" s="33"/>
      <c r="U204" s="33"/>
      <c r="V204" s="33"/>
      <c r="W204" s="33"/>
      <c r="X204" s="33"/>
      <c r="Y204" s="33"/>
      <c r="Z204" s="33"/>
    </row>
    <row r="205" spans="1:26" ht="15.75" customHeight="1">
      <c r="A205" s="33"/>
      <c r="B205" s="33"/>
      <c r="C205" s="33"/>
      <c r="D205" s="33"/>
      <c r="E205" s="33"/>
      <c r="F205" s="33"/>
      <c r="G205" s="33"/>
      <c r="H205" s="33"/>
      <c r="I205" s="33"/>
      <c r="J205" s="33"/>
      <c r="K205" s="33"/>
      <c r="L205" s="33"/>
      <c r="M205" s="33"/>
      <c r="N205" s="33"/>
      <c r="O205" s="33"/>
      <c r="P205" s="279"/>
      <c r="Q205" s="33"/>
      <c r="R205" s="33"/>
      <c r="S205" s="33"/>
      <c r="T205" s="33"/>
      <c r="U205" s="33"/>
      <c r="V205" s="33"/>
      <c r="W205" s="33"/>
      <c r="X205" s="33"/>
      <c r="Y205" s="33"/>
      <c r="Z205" s="33"/>
    </row>
    <row r="206" spans="1:26" ht="15.75" customHeight="1">
      <c r="A206" s="33"/>
      <c r="B206" s="33"/>
      <c r="C206" s="33"/>
      <c r="D206" s="33"/>
      <c r="E206" s="33"/>
      <c r="F206" s="33"/>
      <c r="G206" s="33"/>
      <c r="H206" s="33"/>
      <c r="I206" s="33"/>
      <c r="J206" s="33"/>
      <c r="K206" s="33"/>
      <c r="L206" s="33"/>
      <c r="M206" s="33"/>
      <c r="N206" s="33"/>
      <c r="O206" s="33"/>
      <c r="P206" s="279"/>
      <c r="Q206" s="33"/>
      <c r="R206" s="33"/>
      <c r="S206" s="33"/>
      <c r="T206" s="33"/>
      <c r="U206" s="33"/>
      <c r="V206" s="33"/>
      <c r="W206" s="33"/>
      <c r="X206" s="33"/>
      <c r="Y206" s="33"/>
      <c r="Z206" s="33"/>
    </row>
    <row r="207" spans="1:26" ht="15.75" customHeight="1">
      <c r="A207" s="33"/>
      <c r="B207" s="33"/>
      <c r="C207" s="33"/>
      <c r="D207" s="33"/>
      <c r="E207" s="33"/>
      <c r="F207" s="33"/>
      <c r="G207" s="33"/>
      <c r="H207" s="33"/>
      <c r="I207" s="33"/>
      <c r="J207" s="33"/>
      <c r="K207" s="33"/>
      <c r="L207" s="33"/>
      <c r="M207" s="33"/>
      <c r="N207" s="33"/>
      <c r="O207" s="33"/>
      <c r="P207" s="279"/>
      <c r="Q207" s="33"/>
      <c r="R207" s="33"/>
      <c r="S207" s="33"/>
      <c r="T207" s="33"/>
      <c r="U207" s="33"/>
      <c r="V207" s="33"/>
      <c r="W207" s="33"/>
      <c r="X207" s="33"/>
      <c r="Y207" s="33"/>
      <c r="Z207" s="33"/>
    </row>
    <row r="208" spans="1:26" ht="15.75" customHeight="1">
      <c r="A208" s="33"/>
      <c r="B208" s="33"/>
      <c r="C208" s="33"/>
      <c r="D208" s="33"/>
      <c r="E208" s="33"/>
      <c r="F208" s="33"/>
      <c r="G208" s="33"/>
      <c r="H208" s="33"/>
      <c r="I208" s="33"/>
      <c r="J208" s="33"/>
      <c r="K208" s="33"/>
      <c r="L208" s="33"/>
      <c r="M208" s="33"/>
      <c r="N208" s="33"/>
      <c r="O208" s="33"/>
      <c r="P208" s="279"/>
      <c r="Q208" s="33"/>
      <c r="R208" s="33"/>
      <c r="S208" s="33"/>
      <c r="T208" s="33"/>
      <c r="U208" s="33"/>
      <c r="V208" s="33"/>
      <c r="W208" s="33"/>
      <c r="X208" s="33"/>
      <c r="Y208" s="33"/>
      <c r="Z208" s="33"/>
    </row>
    <row r="209" spans="1:26" ht="15.75" customHeight="1">
      <c r="A209" s="33"/>
      <c r="B209" s="33"/>
      <c r="C209" s="33"/>
      <c r="D209" s="33"/>
      <c r="E209" s="33"/>
      <c r="F209" s="33"/>
      <c r="G209" s="33"/>
      <c r="H209" s="33"/>
      <c r="I209" s="33"/>
      <c r="J209" s="33"/>
      <c r="K209" s="33"/>
      <c r="L209" s="33"/>
      <c r="M209" s="33"/>
      <c r="N209" s="33"/>
      <c r="O209" s="33"/>
      <c r="P209" s="279"/>
      <c r="Q209" s="33"/>
      <c r="R209" s="33"/>
      <c r="S209" s="33"/>
      <c r="T209" s="33"/>
      <c r="U209" s="33"/>
      <c r="V209" s="33"/>
      <c r="W209" s="33"/>
      <c r="X209" s="33"/>
      <c r="Y209" s="33"/>
      <c r="Z209" s="33"/>
    </row>
    <row r="210" spans="1:26" ht="15.75" customHeight="1">
      <c r="A210" s="33"/>
      <c r="B210" s="33"/>
      <c r="C210" s="33"/>
      <c r="D210" s="33"/>
      <c r="E210" s="33"/>
      <c r="F210" s="33"/>
      <c r="G210" s="33"/>
      <c r="H210" s="33"/>
      <c r="I210" s="33"/>
      <c r="J210" s="33"/>
      <c r="K210" s="33"/>
      <c r="L210" s="33"/>
      <c r="M210" s="33"/>
      <c r="N210" s="33"/>
      <c r="O210" s="33"/>
      <c r="P210" s="279"/>
      <c r="Q210" s="33"/>
      <c r="R210" s="33"/>
      <c r="S210" s="33"/>
      <c r="T210" s="33"/>
      <c r="U210" s="33"/>
      <c r="V210" s="33"/>
      <c r="W210" s="33"/>
      <c r="X210" s="33"/>
      <c r="Y210" s="33"/>
      <c r="Z210" s="33"/>
    </row>
    <row r="211" spans="1:26" ht="15.75" customHeight="1">
      <c r="A211" s="33"/>
      <c r="B211" s="33"/>
      <c r="C211" s="33"/>
      <c r="D211" s="33"/>
      <c r="E211" s="33"/>
      <c r="F211" s="33"/>
      <c r="G211" s="33"/>
      <c r="H211" s="33"/>
      <c r="I211" s="33"/>
      <c r="J211" s="33"/>
      <c r="K211" s="33"/>
      <c r="L211" s="33"/>
      <c r="M211" s="33"/>
      <c r="N211" s="33"/>
      <c r="O211" s="33"/>
      <c r="P211" s="279"/>
      <c r="Q211" s="33"/>
      <c r="R211" s="33"/>
      <c r="S211" s="33"/>
      <c r="T211" s="33"/>
      <c r="U211" s="33"/>
      <c r="V211" s="33"/>
      <c r="W211" s="33"/>
      <c r="X211" s="33"/>
      <c r="Y211" s="33"/>
      <c r="Z211" s="33"/>
    </row>
    <row r="212" spans="1:26" ht="15.75" customHeight="1">
      <c r="A212" s="33"/>
      <c r="B212" s="33"/>
      <c r="C212" s="33"/>
      <c r="D212" s="33"/>
      <c r="E212" s="33"/>
      <c r="F212" s="33"/>
      <c r="G212" s="33"/>
      <c r="H212" s="33"/>
      <c r="I212" s="33"/>
      <c r="J212" s="33"/>
      <c r="K212" s="33"/>
      <c r="L212" s="33"/>
      <c r="M212" s="33"/>
      <c r="N212" s="33"/>
      <c r="O212" s="33"/>
      <c r="P212" s="279"/>
      <c r="Q212" s="33"/>
      <c r="R212" s="33"/>
      <c r="S212" s="33"/>
      <c r="T212" s="33"/>
      <c r="U212" s="33"/>
      <c r="V212" s="33"/>
      <c r="W212" s="33"/>
      <c r="X212" s="33"/>
      <c r="Y212" s="33"/>
      <c r="Z212" s="33"/>
    </row>
    <row r="213" spans="1:26" ht="15.75" customHeight="1">
      <c r="A213" s="33"/>
      <c r="B213" s="33"/>
      <c r="C213" s="33"/>
      <c r="D213" s="33"/>
      <c r="E213" s="33"/>
      <c r="F213" s="33"/>
      <c r="G213" s="33"/>
      <c r="H213" s="33"/>
      <c r="I213" s="33"/>
      <c r="J213" s="33"/>
      <c r="K213" s="33"/>
      <c r="L213" s="33"/>
      <c r="M213" s="33"/>
      <c r="N213" s="33"/>
      <c r="O213" s="33"/>
      <c r="P213" s="279"/>
      <c r="Q213" s="33"/>
      <c r="R213" s="33"/>
      <c r="S213" s="33"/>
      <c r="T213" s="33"/>
      <c r="U213" s="33"/>
      <c r="V213" s="33"/>
      <c r="W213" s="33"/>
      <c r="X213" s="33"/>
      <c r="Y213" s="33"/>
      <c r="Z213" s="33"/>
    </row>
    <row r="214" spans="1:26" ht="15.75" customHeight="1">
      <c r="A214" s="33"/>
      <c r="B214" s="33"/>
      <c r="C214" s="33"/>
      <c r="D214" s="33"/>
      <c r="E214" s="33"/>
      <c r="F214" s="33"/>
      <c r="G214" s="33"/>
      <c r="H214" s="33"/>
      <c r="I214" s="33"/>
      <c r="J214" s="33"/>
      <c r="K214" s="33"/>
      <c r="L214" s="33"/>
      <c r="M214" s="33"/>
      <c r="N214" s="33"/>
      <c r="O214" s="33"/>
      <c r="P214" s="279"/>
      <c r="Q214" s="33"/>
      <c r="R214" s="33"/>
      <c r="S214" s="33"/>
      <c r="T214" s="33"/>
      <c r="U214" s="33"/>
      <c r="V214" s="33"/>
      <c r="W214" s="33"/>
      <c r="X214" s="33"/>
      <c r="Y214" s="33"/>
      <c r="Z214" s="33"/>
    </row>
    <row r="215" spans="1:26" ht="15.75" customHeight="1">
      <c r="A215" s="33"/>
      <c r="B215" s="33"/>
      <c r="C215" s="33"/>
      <c r="D215" s="33"/>
      <c r="E215" s="33"/>
      <c r="F215" s="33"/>
      <c r="G215" s="33"/>
      <c r="H215" s="33"/>
      <c r="I215" s="33"/>
      <c r="J215" s="33"/>
      <c r="K215" s="33"/>
      <c r="L215" s="33"/>
      <c r="M215" s="33"/>
      <c r="N215" s="33"/>
      <c r="O215" s="33"/>
      <c r="P215" s="279"/>
      <c r="Q215" s="33"/>
      <c r="R215" s="33"/>
      <c r="S215" s="33"/>
      <c r="T215" s="33"/>
      <c r="U215" s="33"/>
      <c r="V215" s="33"/>
      <c r="W215" s="33"/>
      <c r="X215" s="33"/>
      <c r="Y215" s="33"/>
      <c r="Z215" s="33"/>
    </row>
    <row r="216" spans="1:26" ht="15.75" customHeight="1">
      <c r="A216" s="33"/>
      <c r="B216" s="33"/>
      <c r="C216" s="33"/>
      <c r="D216" s="33"/>
      <c r="E216" s="33"/>
      <c r="F216" s="33"/>
      <c r="G216" s="33"/>
      <c r="H216" s="33"/>
      <c r="I216" s="33"/>
      <c r="J216" s="33"/>
      <c r="K216" s="33"/>
      <c r="L216" s="33"/>
      <c r="M216" s="33"/>
      <c r="N216" s="33"/>
      <c r="O216" s="33"/>
      <c r="P216" s="279"/>
      <c r="Q216" s="33"/>
      <c r="R216" s="33"/>
      <c r="S216" s="33"/>
      <c r="T216" s="33"/>
      <c r="U216" s="33"/>
      <c r="V216" s="33"/>
      <c r="W216" s="33"/>
      <c r="X216" s="33"/>
      <c r="Y216" s="33"/>
      <c r="Z216" s="33"/>
    </row>
    <row r="217" spans="1:26" ht="15.75" customHeight="1">
      <c r="A217" s="33"/>
      <c r="B217" s="33"/>
      <c r="C217" s="33"/>
      <c r="D217" s="33"/>
      <c r="E217" s="33"/>
      <c r="F217" s="33"/>
      <c r="G217" s="33"/>
      <c r="H217" s="33"/>
      <c r="I217" s="33"/>
      <c r="J217" s="33"/>
      <c r="K217" s="33"/>
      <c r="L217" s="33"/>
      <c r="M217" s="33"/>
      <c r="N217" s="33"/>
      <c r="O217" s="33"/>
      <c r="P217" s="279"/>
      <c r="Q217" s="33"/>
      <c r="R217" s="33"/>
      <c r="S217" s="33"/>
      <c r="T217" s="33"/>
      <c r="U217" s="33"/>
      <c r="V217" s="33"/>
      <c r="W217" s="33"/>
      <c r="X217" s="33"/>
      <c r="Y217" s="33"/>
      <c r="Z217" s="33"/>
    </row>
    <row r="218" spans="1:26" ht="15.75" customHeight="1">
      <c r="A218" s="33"/>
      <c r="B218" s="33"/>
      <c r="C218" s="33"/>
      <c r="D218" s="33"/>
      <c r="E218" s="33"/>
      <c r="F218" s="33"/>
      <c r="G218" s="33"/>
      <c r="H218" s="33"/>
      <c r="I218" s="33"/>
      <c r="J218" s="33"/>
      <c r="K218" s="33"/>
      <c r="L218" s="33"/>
      <c r="M218" s="33"/>
      <c r="N218" s="33"/>
      <c r="O218" s="33"/>
      <c r="P218" s="279"/>
      <c r="Q218" s="33"/>
      <c r="R218" s="33"/>
      <c r="S218" s="33"/>
      <c r="T218" s="33"/>
      <c r="U218" s="33"/>
      <c r="V218" s="33"/>
      <c r="W218" s="33"/>
      <c r="X218" s="33"/>
      <c r="Y218" s="33"/>
      <c r="Z218" s="33"/>
    </row>
    <row r="219" spans="1:26" ht="15.75" customHeight="1">
      <c r="A219" s="33"/>
      <c r="B219" s="33"/>
      <c r="C219" s="33"/>
      <c r="D219" s="33"/>
      <c r="E219" s="33"/>
      <c r="F219" s="33"/>
      <c r="G219" s="33"/>
      <c r="H219" s="33"/>
      <c r="I219" s="33"/>
      <c r="J219" s="33"/>
      <c r="K219" s="33"/>
      <c r="L219" s="33"/>
      <c r="M219" s="33"/>
      <c r="N219" s="33"/>
      <c r="O219" s="33"/>
      <c r="P219" s="279"/>
      <c r="Q219" s="33"/>
      <c r="R219" s="33"/>
      <c r="S219" s="33"/>
      <c r="T219" s="33"/>
      <c r="U219" s="33"/>
      <c r="V219" s="33"/>
      <c r="W219" s="33"/>
      <c r="X219" s="33"/>
      <c r="Y219" s="33"/>
      <c r="Z219" s="33"/>
    </row>
    <row r="220" spans="1:26" ht="15.75" customHeight="1">
      <c r="A220" s="33"/>
      <c r="B220" s="33"/>
      <c r="C220" s="33"/>
      <c r="D220" s="33"/>
      <c r="E220" s="33"/>
      <c r="F220" s="33"/>
      <c r="G220" s="33"/>
      <c r="H220" s="33"/>
      <c r="I220" s="33"/>
      <c r="J220" s="33"/>
      <c r="K220" s="33"/>
      <c r="L220" s="33"/>
      <c r="M220" s="33"/>
      <c r="N220" s="33"/>
      <c r="O220" s="33"/>
      <c r="P220" s="279"/>
      <c r="Q220" s="33"/>
      <c r="R220" s="33"/>
      <c r="S220" s="33"/>
      <c r="T220" s="33"/>
      <c r="U220" s="33"/>
      <c r="V220" s="33"/>
      <c r="W220" s="33"/>
      <c r="X220" s="33"/>
      <c r="Y220" s="33"/>
      <c r="Z220" s="33"/>
    </row>
    <row r="221" spans="1:26" ht="15.75" customHeight="1">
      <c r="A221" s="33"/>
      <c r="B221" s="33"/>
      <c r="C221" s="33"/>
      <c r="D221" s="33"/>
      <c r="E221" s="33"/>
      <c r="F221" s="33"/>
      <c r="G221" s="33"/>
      <c r="H221" s="33"/>
      <c r="I221" s="33"/>
      <c r="J221" s="33"/>
      <c r="K221" s="33"/>
      <c r="L221" s="33"/>
      <c r="M221" s="33"/>
      <c r="N221" s="33"/>
      <c r="O221" s="33"/>
      <c r="P221" s="279"/>
      <c r="Q221" s="33"/>
      <c r="R221" s="33"/>
      <c r="S221" s="33"/>
      <c r="T221" s="33"/>
      <c r="U221" s="33"/>
      <c r="V221" s="33"/>
      <c r="W221" s="33"/>
      <c r="X221" s="33"/>
      <c r="Y221" s="33"/>
      <c r="Z221" s="33"/>
    </row>
    <row r="222" spans="1:26" ht="15.75" customHeight="1">
      <c r="A222" s="33"/>
      <c r="B222" s="33"/>
      <c r="C222" s="33"/>
      <c r="D222" s="33"/>
      <c r="E222" s="33"/>
      <c r="F222" s="33"/>
      <c r="G222" s="33"/>
      <c r="H222" s="33"/>
      <c r="I222" s="33"/>
      <c r="J222" s="33"/>
      <c r="K222" s="33"/>
      <c r="L222" s="33"/>
      <c r="M222" s="33"/>
      <c r="N222" s="33"/>
      <c r="O222" s="33"/>
      <c r="P222" s="279"/>
      <c r="Q222" s="33"/>
      <c r="R222" s="33"/>
      <c r="S222" s="33"/>
      <c r="T222" s="33"/>
      <c r="U222" s="33"/>
      <c r="V222" s="33"/>
      <c r="W222" s="33"/>
      <c r="X222" s="33"/>
      <c r="Y222" s="33"/>
      <c r="Z222" s="33"/>
    </row>
    <row r="223" spans="1:26" ht="15.75" customHeight="1">
      <c r="A223" s="33"/>
      <c r="B223" s="33"/>
      <c r="C223" s="33"/>
      <c r="D223" s="33"/>
      <c r="E223" s="33"/>
      <c r="F223" s="33"/>
      <c r="G223" s="33"/>
      <c r="H223" s="33"/>
      <c r="I223" s="33"/>
      <c r="J223" s="33"/>
      <c r="K223" s="33"/>
      <c r="L223" s="33"/>
      <c r="M223" s="33"/>
      <c r="N223" s="33"/>
      <c r="O223" s="33"/>
      <c r="P223" s="279"/>
      <c r="Q223" s="33"/>
      <c r="R223" s="33"/>
      <c r="S223" s="33"/>
      <c r="T223" s="33"/>
      <c r="U223" s="33"/>
      <c r="V223" s="33"/>
      <c r="W223" s="33"/>
      <c r="X223" s="33"/>
      <c r="Y223" s="33"/>
      <c r="Z223" s="33"/>
    </row>
    <row r="224" spans="1:26" ht="15.75" customHeight="1">
      <c r="A224" s="33"/>
      <c r="B224" s="33"/>
      <c r="C224" s="33"/>
      <c r="D224" s="33"/>
      <c r="E224" s="33"/>
      <c r="F224" s="33"/>
      <c r="G224" s="33"/>
      <c r="H224" s="33"/>
      <c r="I224" s="33"/>
      <c r="J224" s="33"/>
      <c r="K224" s="33"/>
      <c r="L224" s="33"/>
      <c r="M224" s="33"/>
      <c r="N224" s="33"/>
      <c r="O224" s="33"/>
      <c r="P224" s="279"/>
      <c r="Q224" s="33"/>
      <c r="R224" s="33"/>
      <c r="S224" s="33"/>
      <c r="T224" s="33"/>
      <c r="U224" s="33"/>
      <c r="V224" s="33"/>
      <c r="W224" s="33"/>
      <c r="X224" s="33"/>
      <c r="Y224" s="33"/>
      <c r="Z224" s="33"/>
    </row>
    <row r="225" spans="1:26" ht="15.75" customHeight="1">
      <c r="A225" s="33"/>
      <c r="B225" s="33"/>
      <c r="C225" s="33"/>
      <c r="D225" s="33"/>
      <c r="E225" s="33"/>
      <c r="F225" s="33"/>
      <c r="G225" s="33"/>
      <c r="H225" s="33"/>
      <c r="I225" s="33"/>
      <c r="J225" s="33"/>
      <c r="K225" s="33"/>
      <c r="L225" s="33"/>
      <c r="M225" s="33"/>
      <c r="N225" s="33"/>
      <c r="O225" s="33"/>
      <c r="P225" s="279"/>
      <c r="Q225" s="33"/>
      <c r="R225" s="33"/>
      <c r="S225" s="33"/>
      <c r="T225" s="33"/>
      <c r="U225" s="33"/>
      <c r="V225" s="33"/>
      <c r="W225" s="33"/>
      <c r="X225" s="33"/>
      <c r="Y225" s="33"/>
      <c r="Z225" s="33"/>
    </row>
    <row r="226" spans="1:26" ht="15.75" customHeight="1">
      <c r="A226" s="33"/>
      <c r="B226" s="33"/>
      <c r="C226" s="33"/>
      <c r="D226" s="33"/>
      <c r="E226" s="33"/>
      <c r="F226" s="33"/>
      <c r="G226" s="33"/>
      <c r="H226" s="33"/>
      <c r="I226" s="33"/>
      <c r="J226" s="33"/>
      <c r="K226" s="33"/>
      <c r="L226" s="33"/>
      <c r="M226" s="33"/>
      <c r="N226" s="33"/>
      <c r="O226" s="33"/>
      <c r="P226" s="279"/>
      <c r="Q226" s="33"/>
      <c r="R226" s="33"/>
      <c r="S226" s="33"/>
      <c r="T226" s="33"/>
      <c r="U226" s="33"/>
      <c r="V226" s="33"/>
      <c r="W226" s="33"/>
      <c r="X226" s="33"/>
      <c r="Y226" s="33"/>
      <c r="Z226" s="33"/>
    </row>
    <row r="227" spans="1:26" ht="15.75" customHeight="1">
      <c r="A227" s="33"/>
      <c r="B227" s="33"/>
      <c r="C227" s="33"/>
      <c r="D227" s="33"/>
      <c r="E227" s="33"/>
      <c r="F227" s="33"/>
      <c r="G227" s="33"/>
      <c r="H227" s="33"/>
      <c r="I227" s="33"/>
      <c r="J227" s="33"/>
      <c r="K227" s="33"/>
      <c r="L227" s="33"/>
      <c r="M227" s="33"/>
      <c r="N227" s="33"/>
      <c r="O227" s="33"/>
      <c r="P227" s="279"/>
      <c r="Q227" s="33"/>
      <c r="R227" s="33"/>
      <c r="S227" s="33"/>
      <c r="T227" s="33"/>
      <c r="U227" s="33"/>
      <c r="V227" s="33"/>
      <c r="W227" s="33"/>
      <c r="X227" s="33"/>
      <c r="Y227" s="33"/>
      <c r="Z227" s="33"/>
    </row>
    <row r="228" spans="1:26" ht="15.75" customHeight="1">
      <c r="A228" s="33"/>
      <c r="B228" s="33"/>
      <c r="C228" s="33"/>
      <c r="D228" s="33"/>
      <c r="E228" s="33"/>
      <c r="F228" s="33"/>
      <c r="G228" s="33"/>
      <c r="H228" s="33"/>
      <c r="I228" s="33"/>
      <c r="J228" s="33"/>
      <c r="K228" s="33"/>
      <c r="L228" s="33"/>
      <c r="M228" s="33"/>
      <c r="N228" s="33"/>
      <c r="O228" s="33"/>
      <c r="P228" s="279"/>
      <c r="Q228" s="33"/>
      <c r="R228" s="33"/>
      <c r="S228" s="33"/>
      <c r="T228" s="33"/>
      <c r="U228" s="33"/>
      <c r="V228" s="33"/>
      <c r="W228" s="33"/>
      <c r="X228" s="33"/>
      <c r="Y228" s="33"/>
      <c r="Z228" s="33"/>
    </row>
    <row r="229" spans="1:26" ht="15.75" customHeight="1">
      <c r="A229" s="33"/>
      <c r="B229" s="33"/>
      <c r="C229" s="33"/>
      <c r="D229" s="33"/>
      <c r="E229" s="33"/>
      <c r="F229" s="33"/>
      <c r="G229" s="33"/>
      <c r="H229" s="33"/>
      <c r="I229" s="33"/>
      <c r="J229" s="33"/>
      <c r="K229" s="33"/>
      <c r="L229" s="33"/>
      <c r="M229" s="33"/>
      <c r="N229" s="33"/>
      <c r="O229" s="33"/>
      <c r="P229" s="279"/>
      <c r="Q229" s="33"/>
      <c r="R229" s="33"/>
      <c r="S229" s="33"/>
      <c r="T229" s="33"/>
      <c r="U229" s="33"/>
      <c r="V229" s="33"/>
      <c r="W229" s="33"/>
      <c r="X229" s="33"/>
      <c r="Y229" s="33"/>
      <c r="Z229" s="33"/>
    </row>
    <row r="230" spans="1:26" ht="15.75" customHeight="1">
      <c r="A230" s="33"/>
      <c r="B230" s="33"/>
      <c r="C230" s="33"/>
      <c r="D230" s="33"/>
      <c r="E230" s="33"/>
      <c r="F230" s="33"/>
      <c r="G230" s="33"/>
      <c r="H230" s="33"/>
      <c r="I230" s="33"/>
      <c r="J230" s="33"/>
      <c r="K230" s="33"/>
      <c r="L230" s="33"/>
      <c r="M230" s="33"/>
      <c r="N230" s="33"/>
      <c r="O230" s="33"/>
      <c r="P230" s="279"/>
      <c r="Q230" s="33"/>
      <c r="R230" s="33"/>
      <c r="S230" s="33"/>
      <c r="T230" s="33"/>
      <c r="U230" s="33"/>
      <c r="V230" s="33"/>
      <c r="W230" s="33"/>
      <c r="X230" s="33"/>
      <c r="Y230" s="33"/>
      <c r="Z230" s="33"/>
    </row>
    <row r="231" spans="1:26" ht="15.75" customHeight="1">
      <c r="A231" s="33"/>
      <c r="B231" s="33"/>
      <c r="C231" s="33"/>
      <c r="D231" s="33"/>
      <c r="E231" s="33"/>
      <c r="F231" s="33"/>
      <c r="G231" s="33"/>
      <c r="H231" s="33"/>
      <c r="I231" s="33"/>
      <c r="J231" s="33"/>
      <c r="K231" s="33"/>
      <c r="L231" s="33"/>
      <c r="M231" s="33"/>
      <c r="N231" s="33"/>
      <c r="O231" s="33"/>
      <c r="P231" s="279"/>
      <c r="Q231" s="33"/>
      <c r="R231" s="33"/>
      <c r="S231" s="33"/>
      <c r="T231" s="33"/>
      <c r="U231" s="33"/>
      <c r="V231" s="33"/>
      <c r="W231" s="33"/>
      <c r="X231" s="33"/>
      <c r="Y231" s="33"/>
      <c r="Z231" s="33"/>
    </row>
    <row r="232" spans="1:26" ht="15.75" customHeight="1">
      <c r="A232" s="33"/>
      <c r="B232" s="33"/>
      <c r="C232" s="33"/>
      <c r="D232" s="33"/>
      <c r="E232" s="33"/>
      <c r="F232" s="33"/>
      <c r="G232" s="33"/>
      <c r="H232" s="33"/>
      <c r="I232" s="33"/>
      <c r="J232" s="33"/>
      <c r="K232" s="33"/>
      <c r="L232" s="33"/>
      <c r="M232" s="33"/>
      <c r="N232" s="33"/>
      <c r="O232" s="33"/>
      <c r="P232" s="279"/>
      <c r="Q232" s="33"/>
      <c r="R232" s="33"/>
      <c r="S232" s="33"/>
      <c r="T232" s="33"/>
      <c r="U232" s="33"/>
      <c r="V232" s="33"/>
      <c r="W232" s="33"/>
      <c r="X232" s="33"/>
      <c r="Y232" s="33"/>
      <c r="Z232" s="33"/>
    </row>
    <row r="233" spans="1:26" ht="15.75" customHeight="1">
      <c r="A233" s="33"/>
      <c r="B233" s="33"/>
      <c r="C233" s="33"/>
      <c r="D233" s="33"/>
      <c r="E233" s="33"/>
      <c r="F233" s="33"/>
      <c r="G233" s="33"/>
      <c r="H233" s="33"/>
      <c r="I233" s="33"/>
      <c r="J233" s="33"/>
      <c r="K233" s="33"/>
      <c r="L233" s="33"/>
      <c r="M233" s="33"/>
      <c r="N233" s="33"/>
      <c r="O233" s="33"/>
      <c r="P233" s="279"/>
      <c r="Q233" s="33"/>
      <c r="R233" s="33"/>
      <c r="S233" s="33"/>
      <c r="T233" s="33"/>
      <c r="U233" s="33"/>
      <c r="V233" s="33"/>
      <c r="W233" s="33"/>
      <c r="X233" s="33"/>
      <c r="Y233" s="33"/>
      <c r="Z233" s="33"/>
    </row>
    <row r="234" spans="1:26" ht="15.75" customHeight="1">
      <c r="A234" s="33"/>
      <c r="B234" s="33"/>
      <c r="C234" s="33"/>
      <c r="D234" s="33"/>
      <c r="E234" s="33"/>
      <c r="F234" s="33"/>
      <c r="G234" s="33"/>
      <c r="H234" s="33"/>
      <c r="I234" s="33"/>
      <c r="J234" s="33"/>
      <c r="K234" s="33"/>
      <c r="L234" s="33"/>
      <c r="M234" s="33"/>
      <c r="N234" s="33"/>
      <c r="O234" s="33"/>
      <c r="P234" s="279"/>
      <c r="Q234" s="33"/>
      <c r="R234" s="33"/>
      <c r="S234" s="33"/>
      <c r="T234" s="33"/>
      <c r="U234" s="33"/>
      <c r="V234" s="33"/>
      <c r="W234" s="33"/>
      <c r="X234" s="33"/>
      <c r="Y234" s="33"/>
      <c r="Z234" s="33"/>
    </row>
    <row r="235" spans="1:26" ht="15.75" customHeight="1">
      <c r="A235" s="33"/>
      <c r="B235" s="33"/>
      <c r="C235" s="33"/>
      <c r="D235" s="33"/>
      <c r="E235" s="33"/>
      <c r="F235" s="33"/>
      <c r="G235" s="33"/>
      <c r="H235" s="33"/>
      <c r="I235" s="33"/>
      <c r="J235" s="33"/>
      <c r="K235" s="33"/>
      <c r="L235" s="33"/>
      <c r="M235" s="33"/>
      <c r="N235" s="33"/>
      <c r="O235" s="33"/>
      <c r="P235" s="279"/>
      <c r="Q235" s="33"/>
      <c r="R235" s="33"/>
      <c r="S235" s="33"/>
      <c r="T235" s="33"/>
      <c r="U235" s="33"/>
      <c r="V235" s="33"/>
      <c r="W235" s="33"/>
      <c r="X235" s="33"/>
      <c r="Y235" s="33"/>
      <c r="Z235" s="33"/>
    </row>
    <row r="236" spans="1:26" ht="15.75" customHeight="1">
      <c r="A236" s="33"/>
      <c r="B236" s="33"/>
      <c r="C236" s="33"/>
      <c r="D236" s="33"/>
      <c r="E236" s="33"/>
      <c r="F236" s="33"/>
      <c r="G236" s="33"/>
      <c r="H236" s="33"/>
      <c r="I236" s="33"/>
      <c r="J236" s="33"/>
      <c r="K236" s="33"/>
      <c r="L236" s="33"/>
      <c r="M236" s="33"/>
      <c r="N236" s="33"/>
      <c r="O236" s="33"/>
      <c r="P236" s="279"/>
      <c r="Q236" s="33"/>
      <c r="R236" s="33"/>
      <c r="S236" s="33"/>
      <c r="T236" s="33"/>
      <c r="U236" s="33"/>
      <c r="V236" s="33"/>
      <c r="W236" s="33"/>
      <c r="X236" s="33"/>
      <c r="Y236" s="33"/>
      <c r="Z236" s="33"/>
    </row>
    <row r="237" spans="1:26" ht="15.75" customHeight="1">
      <c r="A237" s="33"/>
      <c r="B237" s="33"/>
      <c r="C237" s="33"/>
      <c r="D237" s="33"/>
      <c r="E237" s="33"/>
      <c r="F237" s="33"/>
      <c r="G237" s="33"/>
      <c r="H237" s="33"/>
      <c r="I237" s="33"/>
      <c r="J237" s="33"/>
      <c r="K237" s="33"/>
      <c r="L237" s="33"/>
      <c r="M237" s="33"/>
      <c r="N237" s="33"/>
      <c r="O237" s="33"/>
      <c r="P237" s="279"/>
      <c r="Q237" s="33"/>
      <c r="R237" s="33"/>
      <c r="S237" s="33"/>
      <c r="T237" s="33"/>
      <c r="U237" s="33"/>
      <c r="V237" s="33"/>
      <c r="W237" s="33"/>
      <c r="X237" s="33"/>
      <c r="Y237" s="33"/>
      <c r="Z237" s="33"/>
    </row>
    <row r="238" spans="1:26" ht="15.75" customHeight="1">
      <c r="A238" s="33"/>
      <c r="B238" s="33"/>
      <c r="C238" s="33"/>
      <c r="D238" s="33"/>
      <c r="E238" s="33"/>
      <c r="F238" s="33"/>
      <c r="G238" s="33"/>
      <c r="H238" s="33"/>
      <c r="I238" s="33"/>
      <c r="J238" s="33"/>
      <c r="K238" s="33"/>
      <c r="L238" s="33"/>
      <c r="M238" s="33"/>
      <c r="N238" s="33"/>
      <c r="O238" s="33"/>
      <c r="P238" s="279"/>
      <c r="Q238" s="33"/>
      <c r="R238" s="33"/>
      <c r="S238" s="33"/>
      <c r="T238" s="33"/>
      <c r="U238" s="33"/>
      <c r="V238" s="33"/>
      <c r="W238" s="33"/>
      <c r="X238" s="33"/>
      <c r="Y238" s="33"/>
      <c r="Z238" s="33"/>
    </row>
    <row r="239" spans="1:26" ht="15.75" customHeight="1">
      <c r="A239" s="33"/>
      <c r="B239" s="33"/>
      <c r="C239" s="33"/>
      <c r="D239" s="33"/>
      <c r="E239" s="33"/>
      <c r="F239" s="33"/>
      <c r="G239" s="33"/>
      <c r="H239" s="33"/>
      <c r="I239" s="33"/>
      <c r="J239" s="33"/>
      <c r="K239" s="33"/>
      <c r="L239" s="33"/>
      <c r="M239" s="33"/>
      <c r="N239" s="33"/>
      <c r="O239" s="33"/>
      <c r="P239" s="279"/>
      <c r="Q239" s="33"/>
      <c r="R239" s="33"/>
      <c r="S239" s="33"/>
      <c r="T239" s="33"/>
      <c r="U239" s="33"/>
      <c r="V239" s="33"/>
      <c r="W239" s="33"/>
      <c r="X239" s="33"/>
      <c r="Y239" s="33"/>
      <c r="Z239" s="33"/>
    </row>
    <row r="240" spans="1:26" ht="15.75" customHeight="1">
      <c r="A240" s="33"/>
      <c r="B240" s="33"/>
      <c r="C240" s="33"/>
      <c r="D240" s="33"/>
      <c r="E240" s="33"/>
      <c r="F240" s="33"/>
      <c r="G240" s="33"/>
      <c r="H240" s="33"/>
      <c r="I240" s="33"/>
      <c r="J240" s="33"/>
      <c r="K240" s="33"/>
      <c r="L240" s="33"/>
      <c r="M240" s="33"/>
      <c r="N240" s="33"/>
      <c r="O240" s="33"/>
      <c r="P240" s="279"/>
      <c r="Q240" s="33"/>
      <c r="R240" s="33"/>
      <c r="S240" s="33"/>
      <c r="T240" s="33"/>
      <c r="U240" s="33"/>
      <c r="V240" s="33"/>
      <c r="W240" s="33"/>
      <c r="X240" s="33"/>
      <c r="Y240" s="33"/>
      <c r="Z240" s="33"/>
    </row>
    <row r="241" spans="1:26" ht="15.75" customHeight="1">
      <c r="A241" s="33"/>
      <c r="B241" s="33"/>
      <c r="C241" s="33"/>
      <c r="D241" s="33"/>
      <c r="E241" s="33"/>
      <c r="F241" s="33"/>
      <c r="G241" s="33"/>
      <c r="H241" s="33"/>
      <c r="I241" s="33"/>
      <c r="J241" s="33"/>
      <c r="K241" s="33"/>
      <c r="L241" s="33"/>
      <c r="M241" s="33"/>
      <c r="N241" s="33"/>
      <c r="O241" s="33"/>
      <c r="P241" s="279"/>
      <c r="Q241" s="33"/>
      <c r="R241" s="33"/>
      <c r="S241" s="33"/>
      <c r="T241" s="33"/>
      <c r="U241" s="33"/>
      <c r="V241" s="33"/>
      <c r="W241" s="33"/>
      <c r="X241" s="33"/>
      <c r="Y241" s="33"/>
      <c r="Z241" s="33"/>
    </row>
    <row r="242" spans="1:26" ht="15.75" customHeight="1">
      <c r="A242" s="33"/>
      <c r="B242" s="33"/>
      <c r="C242" s="33"/>
      <c r="D242" s="33"/>
      <c r="E242" s="33"/>
      <c r="F242" s="33"/>
      <c r="G242" s="33"/>
      <c r="H242" s="33"/>
      <c r="I242" s="33"/>
      <c r="J242" s="33"/>
      <c r="K242" s="33"/>
      <c r="L242" s="33"/>
      <c r="M242" s="33"/>
      <c r="N242" s="33"/>
      <c r="O242" s="33"/>
      <c r="P242" s="279"/>
      <c r="Q242" s="33"/>
      <c r="R242" s="33"/>
      <c r="S242" s="33"/>
      <c r="T242" s="33"/>
      <c r="U242" s="33"/>
      <c r="V242" s="33"/>
      <c r="W242" s="33"/>
      <c r="X242" s="33"/>
      <c r="Y242" s="33"/>
      <c r="Z242" s="33"/>
    </row>
    <row r="243" spans="1:26" ht="15.75" customHeight="1">
      <c r="A243" s="33"/>
      <c r="B243" s="33"/>
      <c r="C243" s="33"/>
      <c r="D243" s="33"/>
      <c r="E243" s="33"/>
      <c r="F243" s="33"/>
      <c r="G243" s="33"/>
      <c r="H243" s="33"/>
      <c r="I243" s="33"/>
      <c r="J243" s="33"/>
      <c r="K243" s="33"/>
      <c r="L243" s="33"/>
      <c r="M243" s="33"/>
      <c r="N243" s="33"/>
      <c r="O243" s="33"/>
      <c r="P243" s="279"/>
      <c r="Q243" s="33"/>
      <c r="R243" s="33"/>
      <c r="S243" s="33"/>
      <c r="T243" s="33"/>
      <c r="U243" s="33"/>
      <c r="V243" s="33"/>
      <c r="W243" s="33"/>
      <c r="X243" s="33"/>
      <c r="Y243" s="33"/>
      <c r="Z243" s="33"/>
    </row>
    <row r="244" spans="1:26" ht="15.75" customHeight="1">
      <c r="A244" s="33"/>
      <c r="B244" s="33"/>
      <c r="C244" s="33"/>
      <c r="D244" s="33"/>
      <c r="E244" s="33"/>
      <c r="F244" s="33"/>
      <c r="G244" s="33"/>
      <c r="H244" s="33"/>
      <c r="I244" s="33"/>
      <c r="J244" s="33"/>
      <c r="K244" s="33"/>
      <c r="L244" s="33"/>
      <c r="M244" s="33"/>
      <c r="N244" s="33"/>
      <c r="O244" s="33"/>
      <c r="P244" s="279"/>
      <c r="Q244" s="33"/>
      <c r="R244" s="33"/>
      <c r="S244" s="33"/>
      <c r="T244" s="33"/>
      <c r="U244" s="33"/>
      <c r="V244" s="33"/>
      <c r="W244" s="33"/>
      <c r="X244" s="33"/>
      <c r="Y244" s="33"/>
      <c r="Z244" s="33"/>
    </row>
    <row r="245" spans="1:26" ht="15.75" customHeight="1">
      <c r="A245" s="33"/>
      <c r="B245" s="33"/>
      <c r="C245" s="33"/>
      <c r="D245" s="33"/>
      <c r="E245" s="33"/>
      <c r="F245" s="33"/>
      <c r="G245" s="33"/>
      <c r="H245" s="33"/>
      <c r="I245" s="33"/>
      <c r="J245" s="33"/>
      <c r="K245" s="33"/>
      <c r="L245" s="33"/>
      <c r="M245" s="33"/>
      <c r="N245" s="33"/>
      <c r="O245" s="33"/>
      <c r="P245" s="279"/>
      <c r="Q245" s="33"/>
      <c r="R245" s="33"/>
      <c r="S245" s="33"/>
      <c r="T245" s="33"/>
      <c r="U245" s="33"/>
      <c r="V245" s="33"/>
      <c r="W245" s="33"/>
      <c r="X245" s="33"/>
      <c r="Y245" s="33"/>
      <c r="Z245" s="33"/>
    </row>
    <row r="246" spans="1:26" ht="15.75" customHeight="1">
      <c r="A246" s="33"/>
      <c r="B246" s="33"/>
      <c r="C246" s="33"/>
      <c r="D246" s="33"/>
      <c r="E246" s="33"/>
      <c r="F246" s="33"/>
      <c r="G246" s="33"/>
      <c r="H246" s="33"/>
      <c r="I246" s="33"/>
      <c r="J246" s="33"/>
      <c r="K246" s="33"/>
      <c r="L246" s="33"/>
      <c r="M246" s="33"/>
      <c r="N246" s="33"/>
      <c r="O246" s="33"/>
      <c r="P246" s="279"/>
      <c r="Q246" s="33"/>
      <c r="R246" s="33"/>
      <c r="S246" s="33"/>
      <c r="T246" s="33"/>
      <c r="U246" s="33"/>
      <c r="V246" s="33"/>
      <c r="W246" s="33"/>
      <c r="X246" s="33"/>
      <c r="Y246" s="33"/>
      <c r="Z246" s="33"/>
    </row>
    <row r="247" spans="1:26" ht="15.75" customHeight="1">
      <c r="A247" s="33"/>
      <c r="B247" s="33"/>
      <c r="C247" s="33"/>
      <c r="D247" s="33"/>
      <c r="E247" s="33"/>
      <c r="F247" s="33"/>
      <c r="G247" s="33"/>
      <c r="H247" s="33"/>
      <c r="I247" s="33"/>
      <c r="J247" s="33"/>
      <c r="K247" s="33"/>
      <c r="L247" s="33"/>
      <c r="M247" s="33"/>
      <c r="N247" s="33"/>
      <c r="O247" s="33"/>
      <c r="P247" s="279"/>
      <c r="Q247" s="33"/>
      <c r="R247" s="33"/>
      <c r="S247" s="33"/>
      <c r="T247" s="33"/>
      <c r="U247" s="33"/>
      <c r="V247" s="33"/>
      <c r="W247" s="33"/>
      <c r="X247" s="33"/>
      <c r="Y247" s="33"/>
      <c r="Z247" s="33"/>
    </row>
    <row r="248" spans="1:26" ht="15.75" customHeight="1">
      <c r="A248" s="33"/>
      <c r="B248" s="33"/>
      <c r="C248" s="33"/>
      <c r="D248" s="33"/>
      <c r="E248" s="33"/>
      <c r="F248" s="33"/>
      <c r="G248" s="33"/>
      <c r="H248" s="33"/>
      <c r="I248" s="33"/>
      <c r="J248" s="33"/>
      <c r="K248" s="33"/>
      <c r="L248" s="33"/>
      <c r="M248" s="33"/>
      <c r="N248" s="33"/>
      <c r="O248" s="33"/>
      <c r="P248" s="279"/>
      <c r="Q248" s="33"/>
      <c r="R248" s="33"/>
      <c r="S248" s="33"/>
      <c r="T248" s="33"/>
      <c r="U248" s="33"/>
      <c r="V248" s="33"/>
      <c r="W248" s="33"/>
      <c r="X248" s="33"/>
      <c r="Y248" s="33"/>
      <c r="Z248" s="33"/>
    </row>
    <row r="249" spans="1:26" ht="15.75" customHeight="1">
      <c r="A249" s="33"/>
      <c r="B249" s="33"/>
      <c r="C249" s="33"/>
      <c r="D249" s="33"/>
      <c r="E249" s="33"/>
      <c r="F249" s="33"/>
      <c r="G249" s="33"/>
      <c r="H249" s="33"/>
      <c r="I249" s="33"/>
      <c r="J249" s="33"/>
      <c r="K249" s="33"/>
      <c r="L249" s="33"/>
      <c r="M249" s="33"/>
      <c r="N249" s="33"/>
      <c r="O249" s="33"/>
      <c r="P249" s="279"/>
      <c r="Q249" s="33"/>
      <c r="R249" s="33"/>
      <c r="S249" s="33"/>
      <c r="T249" s="33"/>
      <c r="U249" s="33"/>
      <c r="V249" s="33"/>
      <c r="W249" s="33"/>
      <c r="X249" s="33"/>
      <c r="Y249" s="33"/>
      <c r="Z249" s="33"/>
    </row>
    <row r="250" spans="1:26" ht="15.75" customHeight="1">
      <c r="A250" s="33"/>
      <c r="B250" s="33"/>
      <c r="C250" s="33"/>
      <c r="D250" s="33"/>
      <c r="E250" s="33"/>
      <c r="F250" s="33"/>
      <c r="G250" s="33"/>
      <c r="H250" s="33"/>
      <c r="I250" s="33"/>
      <c r="J250" s="33"/>
      <c r="K250" s="33"/>
      <c r="L250" s="33"/>
      <c r="M250" s="33"/>
      <c r="N250" s="33"/>
      <c r="O250" s="33"/>
      <c r="P250" s="279"/>
      <c r="Q250" s="33"/>
      <c r="R250" s="33"/>
      <c r="S250" s="33"/>
      <c r="T250" s="33"/>
      <c r="U250" s="33"/>
      <c r="V250" s="33"/>
      <c r="W250" s="33"/>
      <c r="X250" s="33"/>
      <c r="Y250" s="33"/>
      <c r="Z250" s="33"/>
    </row>
    <row r="251" spans="1:26" ht="15.75" customHeight="1">
      <c r="A251" s="33"/>
      <c r="B251" s="33"/>
      <c r="C251" s="33"/>
      <c r="D251" s="33"/>
      <c r="E251" s="33"/>
      <c r="F251" s="33"/>
      <c r="G251" s="33"/>
      <c r="H251" s="33"/>
      <c r="I251" s="33"/>
      <c r="J251" s="33"/>
      <c r="K251" s="33"/>
      <c r="L251" s="33"/>
      <c r="M251" s="33"/>
      <c r="N251" s="33"/>
      <c r="O251" s="33"/>
      <c r="P251" s="279"/>
      <c r="Q251" s="33"/>
      <c r="R251" s="33"/>
      <c r="S251" s="33"/>
      <c r="T251" s="33"/>
      <c r="U251" s="33"/>
      <c r="V251" s="33"/>
      <c r="W251" s="33"/>
      <c r="X251" s="33"/>
      <c r="Y251" s="33"/>
      <c r="Z251" s="33"/>
    </row>
    <row r="252" spans="1:26" ht="15.75" customHeight="1">
      <c r="A252" s="33"/>
      <c r="B252" s="33"/>
      <c r="C252" s="33"/>
      <c r="D252" s="33"/>
      <c r="E252" s="33"/>
      <c r="F252" s="33"/>
      <c r="G252" s="33"/>
      <c r="H252" s="33"/>
      <c r="I252" s="33"/>
      <c r="J252" s="33"/>
      <c r="K252" s="33"/>
      <c r="L252" s="33"/>
      <c r="M252" s="33"/>
      <c r="N252" s="33"/>
      <c r="O252" s="33"/>
      <c r="P252" s="279"/>
      <c r="Q252" s="33"/>
      <c r="R252" s="33"/>
      <c r="S252" s="33"/>
      <c r="T252" s="33"/>
      <c r="U252" s="33"/>
      <c r="V252" s="33"/>
      <c r="W252" s="33"/>
      <c r="X252" s="33"/>
      <c r="Y252" s="33"/>
      <c r="Z252" s="33"/>
    </row>
    <row r="253" spans="1:26" ht="15.75" customHeight="1">
      <c r="A253" s="33"/>
      <c r="B253" s="33"/>
      <c r="C253" s="33"/>
      <c r="D253" s="33"/>
      <c r="E253" s="33"/>
      <c r="F253" s="33"/>
      <c r="G253" s="33"/>
      <c r="H253" s="33"/>
      <c r="I253" s="33"/>
      <c r="J253" s="33"/>
      <c r="K253" s="33"/>
      <c r="L253" s="33"/>
      <c r="M253" s="33"/>
      <c r="N253" s="33"/>
      <c r="O253" s="33"/>
      <c r="P253" s="279"/>
      <c r="Q253" s="33"/>
      <c r="R253" s="33"/>
      <c r="S253" s="33"/>
      <c r="T253" s="33"/>
      <c r="U253" s="33"/>
      <c r="V253" s="33"/>
      <c r="W253" s="33"/>
      <c r="X253" s="33"/>
      <c r="Y253" s="33"/>
      <c r="Z253" s="33"/>
    </row>
    <row r="254" spans="1:26" ht="15.75" customHeight="1">
      <c r="A254" s="33"/>
      <c r="B254" s="33"/>
      <c r="C254" s="33"/>
      <c r="D254" s="33"/>
      <c r="E254" s="33"/>
      <c r="F254" s="33"/>
      <c r="G254" s="33"/>
      <c r="H254" s="33"/>
      <c r="I254" s="33"/>
      <c r="J254" s="33"/>
      <c r="K254" s="33"/>
      <c r="L254" s="33"/>
      <c r="M254" s="33"/>
      <c r="N254" s="33"/>
      <c r="O254" s="33"/>
      <c r="P254" s="279"/>
      <c r="Q254" s="33"/>
      <c r="R254" s="33"/>
      <c r="S254" s="33"/>
      <c r="T254" s="33"/>
      <c r="U254" s="33"/>
      <c r="V254" s="33"/>
      <c r="W254" s="33"/>
      <c r="X254" s="33"/>
      <c r="Y254" s="33"/>
      <c r="Z254" s="33"/>
    </row>
    <row r="255" spans="1:26" ht="15.75" customHeight="1">
      <c r="A255" s="33"/>
      <c r="B255" s="33"/>
      <c r="C255" s="33"/>
      <c r="D255" s="33"/>
      <c r="E255" s="33"/>
      <c r="F255" s="33"/>
      <c r="G255" s="33"/>
      <c r="H255" s="33"/>
      <c r="I255" s="33"/>
      <c r="J255" s="33"/>
      <c r="K255" s="33"/>
      <c r="L255" s="33"/>
      <c r="M255" s="33"/>
      <c r="N255" s="33"/>
      <c r="O255" s="33"/>
      <c r="P255" s="279"/>
      <c r="Q255" s="33"/>
      <c r="R255" s="33"/>
      <c r="S255" s="33"/>
      <c r="T255" s="33"/>
      <c r="U255" s="33"/>
      <c r="V255" s="33"/>
      <c r="W255" s="33"/>
      <c r="X255" s="33"/>
      <c r="Y255" s="33"/>
      <c r="Z255" s="33"/>
    </row>
    <row r="256" spans="1:26" ht="15.75" customHeight="1">
      <c r="A256" s="33"/>
      <c r="B256" s="33"/>
      <c r="C256" s="33"/>
      <c r="D256" s="33"/>
      <c r="E256" s="33"/>
      <c r="F256" s="33"/>
      <c r="G256" s="33"/>
      <c r="H256" s="33"/>
      <c r="I256" s="33"/>
      <c r="J256" s="33"/>
      <c r="K256" s="33"/>
      <c r="L256" s="33"/>
      <c r="M256" s="33"/>
      <c r="N256" s="33"/>
      <c r="O256" s="33"/>
      <c r="P256" s="279"/>
      <c r="Q256" s="33"/>
      <c r="R256" s="33"/>
      <c r="S256" s="33"/>
      <c r="T256" s="33"/>
      <c r="U256" s="33"/>
      <c r="V256" s="33"/>
      <c r="W256" s="33"/>
      <c r="X256" s="33"/>
      <c r="Y256" s="33"/>
      <c r="Z256" s="33"/>
    </row>
    <row r="257" spans="1:26" ht="15.75" customHeight="1">
      <c r="A257" s="33"/>
      <c r="B257" s="33"/>
      <c r="C257" s="33"/>
      <c r="D257" s="33"/>
      <c r="E257" s="33"/>
      <c r="F257" s="33"/>
      <c r="G257" s="33"/>
      <c r="H257" s="33"/>
      <c r="I257" s="33"/>
      <c r="J257" s="33"/>
      <c r="K257" s="33"/>
      <c r="L257" s="33"/>
      <c r="M257" s="33"/>
      <c r="N257" s="33"/>
      <c r="O257" s="33"/>
      <c r="P257" s="279"/>
      <c r="Q257" s="33"/>
      <c r="R257" s="33"/>
      <c r="S257" s="33"/>
      <c r="T257" s="33"/>
      <c r="U257" s="33"/>
      <c r="V257" s="33"/>
      <c r="W257" s="33"/>
      <c r="X257" s="33"/>
      <c r="Y257" s="33"/>
      <c r="Z257" s="33"/>
    </row>
    <row r="258" spans="1:26" ht="15.75" customHeight="1">
      <c r="A258" s="33"/>
      <c r="B258" s="33"/>
      <c r="C258" s="33"/>
      <c r="D258" s="33"/>
      <c r="E258" s="33"/>
      <c r="F258" s="33"/>
      <c r="G258" s="33"/>
      <c r="H258" s="33"/>
      <c r="I258" s="33"/>
      <c r="J258" s="33"/>
      <c r="K258" s="33"/>
      <c r="L258" s="33"/>
      <c r="M258" s="33"/>
      <c r="N258" s="33"/>
      <c r="O258" s="33"/>
      <c r="P258" s="279"/>
      <c r="Q258" s="33"/>
      <c r="R258" s="33"/>
      <c r="S258" s="33"/>
      <c r="T258" s="33"/>
      <c r="U258" s="33"/>
      <c r="V258" s="33"/>
      <c r="W258" s="33"/>
      <c r="X258" s="33"/>
      <c r="Y258" s="33"/>
      <c r="Z258" s="33"/>
    </row>
    <row r="259" spans="1:26" ht="15.75" customHeight="1">
      <c r="A259" s="33"/>
      <c r="B259" s="33"/>
      <c r="C259" s="33"/>
      <c r="D259" s="33"/>
      <c r="E259" s="33"/>
      <c r="F259" s="33"/>
      <c r="G259" s="33"/>
      <c r="H259" s="33"/>
      <c r="I259" s="33"/>
      <c r="J259" s="33"/>
      <c r="K259" s="33"/>
      <c r="L259" s="33"/>
      <c r="M259" s="33"/>
      <c r="N259" s="33"/>
      <c r="O259" s="33"/>
      <c r="P259" s="279"/>
      <c r="Q259" s="33"/>
      <c r="R259" s="33"/>
      <c r="S259" s="33"/>
      <c r="T259" s="33"/>
      <c r="U259" s="33"/>
      <c r="V259" s="33"/>
      <c r="W259" s="33"/>
      <c r="X259" s="33"/>
      <c r="Y259" s="33"/>
      <c r="Z259" s="33"/>
    </row>
    <row r="260" spans="1:26" ht="15.75" customHeight="1">
      <c r="A260" s="33"/>
      <c r="B260" s="33"/>
      <c r="C260" s="33"/>
      <c r="D260" s="33"/>
      <c r="E260" s="33"/>
      <c r="F260" s="33"/>
      <c r="G260" s="33"/>
      <c r="H260" s="33"/>
      <c r="I260" s="33"/>
      <c r="J260" s="33"/>
      <c r="K260" s="33"/>
      <c r="L260" s="33"/>
      <c r="M260" s="33"/>
      <c r="N260" s="33"/>
      <c r="O260" s="33"/>
      <c r="P260" s="279"/>
      <c r="Q260" s="33"/>
      <c r="R260" s="33"/>
      <c r="S260" s="33"/>
      <c r="T260" s="33"/>
      <c r="U260" s="33"/>
      <c r="V260" s="33"/>
      <c r="W260" s="33"/>
      <c r="X260" s="33"/>
      <c r="Y260" s="33"/>
      <c r="Z260" s="33"/>
    </row>
    <row r="261" spans="1:26" ht="15.75" customHeight="1">
      <c r="A261" s="33"/>
      <c r="B261" s="33"/>
      <c r="C261" s="33"/>
      <c r="D261" s="33"/>
      <c r="E261" s="33"/>
      <c r="F261" s="33"/>
      <c r="G261" s="33"/>
      <c r="H261" s="33"/>
      <c r="I261" s="33"/>
      <c r="J261" s="33"/>
      <c r="K261" s="33"/>
      <c r="L261" s="33"/>
      <c r="M261" s="33"/>
      <c r="N261" s="33"/>
      <c r="O261" s="33"/>
      <c r="P261" s="279"/>
      <c r="Q261" s="33"/>
      <c r="R261" s="33"/>
      <c r="S261" s="33"/>
      <c r="T261" s="33"/>
      <c r="U261" s="33"/>
      <c r="V261" s="33"/>
      <c r="W261" s="33"/>
      <c r="X261" s="33"/>
      <c r="Y261" s="33"/>
      <c r="Z261" s="33"/>
    </row>
    <row r="262" spans="1:26" ht="15.75" customHeight="1">
      <c r="A262" s="33"/>
      <c r="B262" s="33"/>
      <c r="C262" s="33"/>
      <c r="D262" s="33"/>
      <c r="E262" s="33"/>
      <c r="F262" s="33"/>
      <c r="G262" s="33"/>
      <c r="H262" s="33"/>
      <c r="I262" s="33"/>
      <c r="J262" s="33"/>
      <c r="K262" s="33"/>
      <c r="L262" s="33"/>
      <c r="M262" s="33"/>
      <c r="N262" s="33"/>
      <c r="O262" s="33"/>
      <c r="P262" s="279"/>
      <c r="Q262" s="33"/>
      <c r="R262" s="33"/>
      <c r="S262" s="33"/>
      <c r="T262" s="33"/>
      <c r="U262" s="33"/>
      <c r="V262" s="33"/>
      <c r="W262" s="33"/>
      <c r="X262" s="33"/>
      <c r="Y262" s="33"/>
      <c r="Z262" s="33"/>
    </row>
    <row r="263" spans="1:26" ht="15.75" customHeight="1">
      <c r="A263" s="33"/>
      <c r="B263" s="33"/>
      <c r="C263" s="33"/>
      <c r="D263" s="33"/>
      <c r="E263" s="33"/>
      <c r="F263" s="33"/>
      <c r="G263" s="33"/>
      <c r="H263" s="33"/>
      <c r="I263" s="33"/>
      <c r="J263" s="33"/>
      <c r="K263" s="33"/>
      <c r="L263" s="33"/>
      <c r="M263" s="33"/>
      <c r="N263" s="33"/>
      <c r="O263" s="33"/>
      <c r="P263" s="279"/>
      <c r="Q263" s="33"/>
      <c r="R263" s="33"/>
      <c r="S263" s="33"/>
      <c r="T263" s="33"/>
      <c r="U263" s="33"/>
      <c r="V263" s="33"/>
      <c r="W263" s="33"/>
      <c r="X263" s="33"/>
      <c r="Y263" s="33"/>
      <c r="Z263" s="33"/>
    </row>
    <row r="264" spans="1:26" ht="15.75" customHeight="1">
      <c r="A264" s="33"/>
      <c r="B264" s="33"/>
      <c r="C264" s="33"/>
      <c r="D264" s="33"/>
      <c r="E264" s="33"/>
      <c r="F264" s="33"/>
      <c r="G264" s="33"/>
      <c r="H264" s="33"/>
      <c r="I264" s="33"/>
      <c r="J264" s="33"/>
      <c r="K264" s="33"/>
      <c r="L264" s="33"/>
      <c r="M264" s="33"/>
      <c r="N264" s="33"/>
      <c r="O264" s="33"/>
      <c r="P264" s="279"/>
      <c r="Q264" s="33"/>
      <c r="R264" s="33"/>
      <c r="S264" s="33"/>
      <c r="T264" s="33"/>
      <c r="U264" s="33"/>
      <c r="V264" s="33"/>
      <c r="W264" s="33"/>
      <c r="X264" s="33"/>
      <c r="Y264" s="33"/>
      <c r="Z264" s="33"/>
    </row>
    <row r="265" spans="1:26" ht="15.75" customHeight="1">
      <c r="A265" s="33"/>
      <c r="B265" s="33"/>
      <c r="C265" s="33"/>
      <c r="D265" s="33"/>
      <c r="E265" s="33"/>
      <c r="F265" s="33"/>
      <c r="G265" s="33"/>
      <c r="H265" s="33"/>
      <c r="I265" s="33"/>
      <c r="J265" s="33"/>
      <c r="K265" s="33"/>
      <c r="L265" s="33"/>
      <c r="M265" s="33"/>
      <c r="N265" s="33"/>
      <c r="O265" s="33"/>
      <c r="P265" s="279"/>
      <c r="Q265" s="33"/>
      <c r="R265" s="33"/>
      <c r="S265" s="33"/>
      <c r="T265" s="33"/>
      <c r="U265" s="33"/>
      <c r="V265" s="33"/>
      <c r="W265" s="33"/>
      <c r="X265" s="33"/>
      <c r="Y265" s="33"/>
      <c r="Z265" s="33"/>
    </row>
    <row r="266" spans="1:26" ht="15.75" customHeight="1">
      <c r="A266" s="33"/>
      <c r="B266" s="33"/>
      <c r="C266" s="33"/>
      <c r="D266" s="33"/>
      <c r="E266" s="33"/>
      <c r="F266" s="33"/>
      <c r="G266" s="33"/>
      <c r="H266" s="33"/>
      <c r="I266" s="33"/>
      <c r="J266" s="33"/>
      <c r="K266" s="33"/>
      <c r="L266" s="33"/>
      <c r="M266" s="33"/>
      <c r="N266" s="33"/>
      <c r="O266" s="33"/>
      <c r="P266" s="279"/>
      <c r="Q266" s="33"/>
      <c r="R266" s="33"/>
      <c r="S266" s="33"/>
      <c r="T266" s="33"/>
      <c r="U266" s="33"/>
      <c r="V266" s="33"/>
      <c r="W266" s="33"/>
      <c r="X266" s="33"/>
      <c r="Y266" s="33"/>
      <c r="Z266" s="33"/>
    </row>
    <row r="267" spans="1:26" ht="15.75" customHeight="1">
      <c r="A267" s="33"/>
      <c r="B267" s="33"/>
      <c r="C267" s="33"/>
      <c r="D267" s="33"/>
      <c r="E267" s="33"/>
      <c r="F267" s="33"/>
      <c r="G267" s="33"/>
      <c r="H267" s="33"/>
      <c r="I267" s="33"/>
      <c r="J267" s="33"/>
      <c r="K267" s="33"/>
      <c r="L267" s="33"/>
      <c r="M267" s="33"/>
      <c r="N267" s="33"/>
      <c r="O267" s="33"/>
      <c r="P267" s="279"/>
      <c r="Q267" s="33"/>
      <c r="R267" s="33"/>
      <c r="S267" s="33"/>
      <c r="T267" s="33"/>
      <c r="U267" s="33"/>
      <c r="V267" s="33"/>
      <c r="W267" s="33"/>
      <c r="X267" s="33"/>
      <c r="Y267" s="33"/>
      <c r="Z267" s="33"/>
    </row>
    <row r="268" spans="1:26" ht="15.75" customHeight="1">
      <c r="A268" s="33"/>
      <c r="B268" s="33"/>
      <c r="C268" s="33"/>
      <c r="D268" s="33"/>
      <c r="E268" s="33"/>
      <c r="F268" s="33"/>
      <c r="G268" s="33"/>
      <c r="H268" s="33"/>
      <c r="I268" s="33"/>
      <c r="J268" s="33"/>
      <c r="K268" s="33"/>
      <c r="L268" s="33"/>
      <c r="M268" s="33"/>
      <c r="N268" s="33"/>
      <c r="O268" s="33"/>
      <c r="P268" s="279"/>
      <c r="Q268" s="33"/>
      <c r="R268" s="33"/>
      <c r="S268" s="33"/>
      <c r="T268" s="33"/>
      <c r="U268" s="33"/>
      <c r="V268" s="33"/>
      <c r="W268" s="33"/>
      <c r="X268" s="33"/>
      <c r="Y268" s="33"/>
      <c r="Z268" s="33"/>
    </row>
    <row r="269" spans="1:26" ht="15.75" customHeight="1">
      <c r="A269" s="33"/>
      <c r="B269" s="33"/>
      <c r="C269" s="33"/>
      <c r="D269" s="33"/>
      <c r="E269" s="33"/>
      <c r="F269" s="33"/>
      <c r="G269" s="33"/>
      <c r="H269" s="33"/>
      <c r="I269" s="33"/>
      <c r="J269" s="33"/>
      <c r="K269" s="33"/>
      <c r="L269" s="33"/>
      <c r="M269" s="33"/>
      <c r="N269" s="33"/>
      <c r="O269" s="33"/>
      <c r="P269" s="279"/>
      <c r="Q269" s="33"/>
      <c r="R269" s="33"/>
      <c r="S269" s="33"/>
      <c r="T269" s="33"/>
      <c r="U269" s="33"/>
      <c r="V269" s="33"/>
      <c r="W269" s="33"/>
      <c r="X269" s="33"/>
      <c r="Y269" s="33"/>
      <c r="Z269" s="33"/>
    </row>
    <row r="270" spans="1:26" ht="15.75" customHeight="1">
      <c r="A270" s="33"/>
      <c r="B270" s="33"/>
      <c r="C270" s="33"/>
      <c r="D270" s="33"/>
      <c r="E270" s="33"/>
      <c r="F270" s="33"/>
      <c r="G270" s="33"/>
      <c r="H270" s="33"/>
      <c r="I270" s="33"/>
      <c r="J270" s="33"/>
      <c r="K270" s="33"/>
      <c r="L270" s="33"/>
      <c r="M270" s="33"/>
      <c r="N270" s="33"/>
      <c r="O270" s="33"/>
      <c r="P270" s="279"/>
      <c r="Q270" s="33"/>
      <c r="R270" s="33"/>
      <c r="S270" s="33"/>
      <c r="T270" s="33"/>
      <c r="U270" s="33"/>
      <c r="V270" s="33"/>
      <c r="W270" s="33"/>
      <c r="X270" s="33"/>
      <c r="Y270" s="33"/>
      <c r="Z270" s="33"/>
    </row>
    <row r="271" spans="1:26" ht="15.75" customHeight="1">
      <c r="A271" s="33"/>
      <c r="B271" s="33"/>
      <c r="C271" s="33"/>
      <c r="D271" s="33"/>
      <c r="E271" s="33"/>
      <c r="F271" s="33"/>
      <c r="G271" s="33"/>
      <c r="H271" s="33"/>
      <c r="I271" s="33"/>
      <c r="J271" s="33"/>
      <c r="K271" s="33"/>
      <c r="L271" s="33"/>
      <c r="M271" s="33"/>
      <c r="N271" s="33"/>
      <c r="O271" s="33"/>
      <c r="P271" s="279"/>
      <c r="Q271" s="33"/>
      <c r="R271" s="33"/>
      <c r="S271" s="33"/>
      <c r="T271" s="33"/>
      <c r="U271" s="33"/>
      <c r="V271" s="33"/>
      <c r="W271" s="33"/>
      <c r="X271" s="33"/>
      <c r="Y271" s="33"/>
      <c r="Z271" s="33"/>
    </row>
    <row r="272" spans="1:26" ht="15.75" customHeight="1">
      <c r="A272" s="33"/>
      <c r="B272" s="33"/>
      <c r="C272" s="33"/>
      <c r="D272" s="33"/>
      <c r="E272" s="33"/>
      <c r="F272" s="33"/>
      <c r="G272" s="33"/>
      <c r="H272" s="33"/>
      <c r="I272" s="33"/>
      <c r="J272" s="33"/>
      <c r="K272" s="33"/>
      <c r="L272" s="33"/>
      <c r="M272" s="33"/>
      <c r="N272" s="33"/>
      <c r="O272" s="33"/>
      <c r="P272" s="279"/>
      <c r="Q272" s="33"/>
      <c r="R272" s="33"/>
      <c r="S272" s="33"/>
      <c r="T272" s="33"/>
      <c r="U272" s="33"/>
      <c r="V272" s="33"/>
      <c r="W272" s="33"/>
      <c r="X272" s="33"/>
      <c r="Y272" s="33"/>
      <c r="Z272" s="33"/>
    </row>
    <row r="273" spans="1:26" ht="15.75" customHeight="1">
      <c r="A273" s="33"/>
      <c r="B273" s="33"/>
      <c r="C273" s="33"/>
      <c r="D273" s="33"/>
      <c r="E273" s="33"/>
      <c r="F273" s="33"/>
      <c r="G273" s="33"/>
      <c r="H273" s="33"/>
      <c r="I273" s="33"/>
      <c r="J273" s="33"/>
      <c r="K273" s="33"/>
      <c r="L273" s="33"/>
      <c r="M273" s="33"/>
      <c r="N273" s="33"/>
      <c r="O273" s="33"/>
      <c r="P273" s="279"/>
      <c r="Q273" s="33"/>
      <c r="R273" s="33"/>
      <c r="S273" s="33"/>
      <c r="T273" s="33"/>
      <c r="U273" s="33"/>
      <c r="V273" s="33"/>
      <c r="W273" s="33"/>
      <c r="X273" s="33"/>
      <c r="Y273" s="33"/>
      <c r="Z273" s="33"/>
    </row>
    <row r="274" spans="1:26" ht="15.75" customHeight="1">
      <c r="A274" s="33"/>
      <c r="B274" s="33"/>
      <c r="C274" s="33"/>
      <c r="D274" s="33"/>
      <c r="E274" s="33"/>
      <c r="F274" s="33"/>
      <c r="G274" s="33"/>
      <c r="H274" s="33"/>
      <c r="I274" s="33"/>
      <c r="J274" s="33"/>
      <c r="K274" s="33"/>
      <c r="L274" s="33"/>
      <c r="M274" s="33"/>
      <c r="N274" s="33"/>
      <c r="O274" s="33"/>
      <c r="P274" s="279"/>
      <c r="Q274" s="33"/>
      <c r="R274" s="33"/>
      <c r="S274" s="33"/>
      <c r="T274" s="33"/>
      <c r="U274" s="33"/>
      <c r="V274" s="33"/>
      <c r="W274" s="33"/>
      <c r="X274" s="33"/>
      <c r="Y274" s="33"/>
      <c r="Z274" s="33"/>
    </row>
    <row r="275" spans="1:26" ht="15.75" customHeight="1">
      <c r="A275" s="33"/>
      <c r="B275" s="33"/>
      <c r="C275" s="33"/>
      <c r="D275" s="33"/>
      <c r="E275" s="33"/>
      <c r="F275" s="33"/>
      <c r="G275" s="33"/>
      <c r="H275" s="33"/>
      <c r="I275" s="33"/>
      <c r="J275" s="33"/>
      <c r="K275" s="33"/>
      <c r="L275" s="33"/>
      <c r="M275" s="33"/>
      <c r="N275" s="33"/>
      <c r="O275" s="33"/>
      <c r="P275" s="279"/>
      <c r="Q275" s="33"/>
      <c r="R275" s="33"/>
      <c r="S275" s="33"/>
      <c r="T275" s="33"/>
      <c r="U275" s="33"/>
      <c r="V275" s="33"/>
      <c r="W275" s="33"/>
      <c r="X275" s="33"/>
      <c r="Y275" s="33"/>
      <c r="Z275" s="33"/>
    </row>
    <row r="276" spans="1:26" ht="15.75" customHeight="1">
      <c r="A276" s="33"/>
      <c r="B276" s="33"/>
      <c r="C276" s="33"/>
      <c r="D276" s="33"/>
      <c r="E276" s="33"/>
      <c r="F276" s="33"/>
      <c r="G276" s="33"/>
      <c r="H276" s="33"/>
      <c r="I276" s="33"/>
      <c r="J276" s="33"/>
      <c r="K276" s="33"/>
      <c r="L276" s="33"/>
      <c r="M276" s="33"/>
      <c r="N276" s="33"/>
      <c r="O276" s="33"/>
      <c r="P276" s="279"/>
      <c r="Q276" s="33"/>
      <c r="R276" s="33"/>
      <c r="S276" s="33"/>
      <c r="T276" s="33"/>
      <c r="U276" s="33"/>
      <c r="V276" s="33"/>
      <c r="W276" s="33"/>
      <c r="X276" s="33"/>
      <c r="Y276" s="33"/>
      <c r="Z276" s="33"/>
    </row>
    <row r="277" spans="1:26" ht="15.75" customHeight="1">
      <c r="A277" s="33"/>
      <c r="B277" s="33"/>
      <c r="C277" s="33"/>
      <c r="D277" s="33"/>
      <c r="E277" s="33"/>
      <c r="F277" s="33"/>
      <c r="G277" s="33"/>
      <c r="H277" s="33"/>
      <c r="I277" s="33"/>
      <c r="J277" s="33"/>
      <c r="K277" s="33"/>
      <c r="L277" s="33"/>
      <c r="M277" s="33"/>
      <c r="N277" s="33"/>
      <c r="O277" s="33"/>
      <c r="P277" s="279"/>
      <c r="Q277" s="33"/>
      <c r="R277" s="33"/>
      <c r="S277" s="33"/>
      <c r="T277" s="33"/>
      <c r="U277" s="33"/>
      <c r="V277" s="33"/>
      <c r="W277" s="33"/>
      <c r="X277" s="33"/>
      <c r="Y277" s="33"/>
      <c r="Z277" s="33"/>
    </row>
    <row r="278" spans="1:26" ht="15.75" customHeight="1">
      <c r="A278" s="33"/>
      <c r="B278" s="33"/>
      <c r="C278" s="33"/>
      <c r="D278" s="33"/>
      <c r="E278" s="33"/>
      <c r="F278" s="33"/>
      <c r="G278" s="33"/>
      <c r="H278" s="33"/>
      <c r="I278" s="33"/>
      <c r="J278" s="33"/>
      <c r="K278" s="33"/>
      <c r="L278" s="33"/>
      <c r="M278" s="33"/>
      <c r="N278" s="33"/>
      <c r="O278" s="33"/>
      <c r="P278" s="279"/>
      <c r="Q278" s="33"/>
      <c r="R278" s="33"/>
      <c r="S278" s="33"/>
      <c r="T278" s="33"/>
      <c r="U278" s="33"/>
      <c r="V278" s="33"/>
      <c r="W278" s="33"/>
      <c r="X278" s="33"/>
      <c r="Y278" s="33"/>
      <c r="Z278" s="33"/>
    </row>
    <row r="279" spans="1:26" ht="15.75" customHeight="1">
      <c r="A279" s="33"/>
      <c r="B279" s="33"/>
      <c r="C279" s="33"/>
      <c r="D279" s="33"/>
      <c r="E279" s="33"/>
      <c r="F279" s="33"/>
      <c r="G279" s="33"/>
      <c r="H279" s="33"/>
      <c r="I279" s="33"/>
      <c r="J279" s="33"/>
      <c r="K279" s="33"/>
      <c r="L279" s="33"/>
      <c r="M279" s="33"/>
      <c r="N279" s="33"/>
      <c r="O279" s="33"/>
      <c r="P279" s="279"/>
      <c r="Q279" s="33"/>
      <c r="R279" s="33"/>
      <c r="S279" s="33"/>
      <c r="T279" s="33"/>
      <c r="U279" s="33"/>
      <c r="V279" s="33"/>
      <c r="W279" s="33"/>
      <c r="X279" s="33"/>
      <c r="Y279" s="33"/>
      <c r="Z279" s="33"/>
    </row>
    <row r="280" spans="1:26" ht="15.75" customHeight="1">
      <c r="A280" s="33"/>
      <c r="B280" s="33"/>
      <c r="C280" s="33"/>
      <c r="D280" s="33"/>
      <c r="E280" s="33"/>
      <c r="F280" s="33"/>
      <c r="G280" s="33"/>
      <c r="H280" s="33"/>
      <c r="I280" s="33"/>
      <c r="J280" s="33"/>
      <c r="K280" s="33"/>
      <c r="L280" s="33"/>
      <c r="M280" s="33"/>
      <c r="N280" s="33"/>
      <c r="O280" s="33"/>
      <c r="P280" s="279"/>
      <c r="Q280" s="33"/>
      <c r="R280" s="33"/>
      <c r="S280" s="33"/>
      <c r="T280" s="33"/>
      <c r="U280" s="33"/>
      <c r="V280" s="33"/>
      <c r="W280" s="33"/>
      <c r="X280" s="33"/>
      <c r="Y280" s="33"/>
      <c r="Z280" s="33"/>
    </row>
    <row r="281" spans="1:26" ht="15.75" customHeight="1">
      <c r="A281" s="33"/>
      <c r="B281" s="33"/>
      <c r="C281" s="33"/>
      <c r="D281" s="33"/>
      <c r="E281" s="33"/>
      <c r="F281" s="33"/>
      <c r="G281" s="33"/>
      <c r="H281" s="33"/>
      <c r="I281" s="33"/>
      <c r="J281" s="33"/>
      <c r="K281" s="33"/>
      <c r="L281" s="33"/>
      <c r="M281" s="33"/>
      <c r="N281" s="33"/>
      <c r="O281" s="33"/>
      <c r="P281" s="279"/>
      <c r="Q281" s="33"/>
      <c r="R281" s="33"/>
      <c r="S281" s="33"/>
      <c r="T281" s="33"/>
      <c r="U281" s="33"/>
      <c r="V281" s="33"/>
      <c r="W281" s="33"/>
      <c r="X281" s="33"/>
      <c r="Y281" s="33"/>
      <c r="Z281" s="33"/>
    </row>
    <row r="282" spans="1:26" ht="15.75" customHeight="1">
      <c r="A282" s="33"/>
      <c r="B282" s="33"/>
      <c r="C282" s="33"/>
      <c r="D282" s="33"/>
      <c r="E282" s="33"/>
      <c r="F282" s="33"/>
      <c r="G282" s="33"/>
      <c r="H282" s="33"/>
      <c r="I282" s="33"/>
      <c r="J282" s="33"/>
      <c r="K282" s="33"/>
      <c r="L282" s="33"/>
      <c r="M282" s="33"/>
      <c r="N282" s="33"/>
      <c r="O282" s="33"/>
      <c r="P282" s="279"/>
      <c r="Q282" s="33"/>
      <c r="R282" s="33"/>
      <c r="S282" s="33"/>
      <c r="T282" s="33"/>
      <c r="U282" s="33"/>
      <c r="V282" s="33"/>
      <c r="W282" s="33"/>
      <c r="X282" s="33"/>
      <c r="Y282" s="33"/>
      <c r="Z282" s="33"/>
    </row>
    <row r="283" spans="1:26" ht="15.75" customHeight="1">
      <c r="A283" s="33"/>
      <c r="B283" s="33"/>
      <c r="C283" s="33"/>
      <c r="D283" s="33"/>
      <c r="E283" s="33"/>
      <c r="F283" s="33"/>
      <c r="G283" s="33"/>
      <c r="H283" s="33"/>
      <c r="I283" s="33"/>
      <c r="J283" s="33"/>
      <c r="K283" s="33"/>
      <c r="L283" s="33"/>
      <c r="M283" s="33"/>
      <c r="N283" s="33"/>
      <c r="O283" s="33"/>
      <c r="P283" s="279"/>
      <c r="Q283" s="33"/>
      <c r="R283" s="33"/>
      <c r="S283" s="33"/>
      <c r="T283" s="33"/>
      <c r="U283" s="33"/>
      <c r="V283" s="33"/>
      <c r="W283" s="33"/>
      <c r="X283" s="33"/>
      <c r="Y283" s="33"/>
      <c r="Z283" s="33"/>
    </row>
    <row r="284" spans="1:26" ht="15.75" customHeight="1">
      <c r="A284" s="33"/>
      <c r="B284" s="33"/>
      <c r="C284" s="33"/>
      <c r="D284" s="33"/>
      <c r="E284" s="33"/>
      <c r="F284" s="33"/>
      <c r="G284" s="33"/>
      <c r="H284" s="33"/>
      <c r="I284" s="33"/>
      <c r="J284" s="33"/>
      <c r="K284" s="33"/>
      <c r="L284" s="33"/>
      <c r="M284" s="33"/>
      <c r="N284" s="33"/>
      <c r="O284" s="33"/>
      <c r="P284" s="279"/>
      <c r="Q284" s="33"/>
      <c r="R284" s="33"/>
      <c r="S284" s="33"/>
      <c r="T284" s="33"/>
      <c r="U284" s="33"/>
      <c r="V284" s="33"/>
      <c r="W284" s="33"/>
      <c r="X284" s="33"/>
      <c r="Y284" s="33"/>
      <c r="Z284" s="33"/>
    </row>
    <row r="285" spans="1:26" ht="15.75" customHeight="1">
      <c r="A285" s="33"/>
      <c r="B285" s="33"/>
      <c r="C285" s="33"/>
      <c r="D285" s="33"/>
      <c r="E285" s="33"/>
      <c r="F285" s="33"/>
      <c r="G285" s="33"/>
      <c r="H285" s="33"/>
      <c r="I285" s="33"/>
      <c r="J285" s="33"/>
      <c r="K285" s="33"/>
      <c r="L285" s="33"/>
      <c r="M285" s="33"/>
      <c r="N285" s="33"/>
      <c r="O285" s="33"/>
      <c r="P285" s="279"/>
      <c r="Q285" s="33"/>
      <c r="R285" s="33"/>
      <c r="S285" s="33"/>
      <c r="T285" s="33"/>
      <c r="U285" s="33"/>
      <c r="V285" s="33"/>
      <c r="W285" s="33"/>
      <c r="X285" s="33"/>
      <c r="Y285" s="33"/>
      <c r="Z285" s="33"/>
    </row>
    <row r="286" spans="1:26" ht="15.75" customHeight="1">
      <c r="A286" s="33"/>
      <c r="B286" s="33"/>
      <c r="C286" s="33"/>
      <c r="D286" s="33"/>
      <c r="E286" s="33"/>
      <c r="F286" s="33"/>
      <c r="G286" s="33"/>
      <c r="H286" s="33"/>
      <c r="I286" s="33"/>
      <c r="J286" s="33"/>
      <c r="K286" s="33"/>
      <c r="L286" s="33"/>
      <c r="M286" s="33"/>
      <c r="N286" s="33"/>
      <c r="O286" s="33"/>
      <c r="P286" s="279"/>
      <c r="Q286" s="33"/>
      <c r="R286" s="33"/>
      <c r="S286" s="33"/>
      <c r="T286" s="33"/>
      <c r="U286" s="33"/>
      <c r="V286" s="33"/>
      <c r="W286" s="33"/>
      <c r="X286" s="33"/>
      <c r="Y286" s="33"/>
      <c r="Z286" s="33"/>
    </row>
    <row r="287" spans="1:26" ht="15.75" customHeight="1">
      <c r="A287" s="33"/>
      <c r="B287" s="33"/>
      <c r="C287" s="33"/>
      <c r="D287" s="33"/>
      <c r="E287" s="33"/>
      <c r="F287" s="33"/>
      <c r="G287" s="33"/>
      <c r="H287" s="33"/>
      <c r="I287" s="33"/>
      <c r="J287" s="33"/>
      <c r="K287" s="33"/>
      <c r="L287" s="33"/>
      <c r="M287" s="33"/>
      <c r="N287" s="33"/>
      <c r="O287" s="33"/>
      <c r="P287" s="279"/>
      <c r="Q287" s="33"/>
      <c r="R287" s="33"/>
      <c r="S287" s="33"/>
      <c r="T287" s="33"/>
      <c r="U287" s="33"/>
      <c r="V287" s="33"/>
      <c r="W287" s="33"/>
      <c r="X287" s="33"/>
      <c r="Y287" s="33"/>
      <c r="Z287" s="33"/>
    </row>
    <row r="288" spans="1:26" ht="15.75" customHeight="1">
      <c r="A288" s="33"/>
      <c r="B288" s="33"/>
      <c r="C288" s="33"/>
      <c r="D288" s="33"/>
      <c r="E288" s="33"/>
      <c r="F288" s="33"/>
      <c r="G288" s="33"/>
      <c r="H288" s="33"/>
      <c r="I288" s="33"/>
      <c r="J288" s="33"/>
      <c r="K288" s="33"/>
      <c r="L288" s="33"/>
      <c r="M288" s="33"/>
      <c r="N288" s="33"/>
      <c r="O288" s="33"/>
      <c r="P288" s="279"/>
      <c r="Q288" s="33"/>
      <c r="R288" s="33"/>
      <c r="S288" s="33"/>
      <c r="T288" s="33"/>
      <c r="U288" s="33"/>
      <c r="V288" s="33"/>
      <c r="W288" s="33"/>
      <c r="X288" s="33"/>
      <c r="Y288" s="33"/>
      <c r="Z288" s="33"/>
    </row>
    <row r="289" spans="1:26" ht="15.75" customHeight="1">
      <c r="A289" s="33"/>
      <c r="B289" s="33"/>
      <c r="C289" s="33"/>
      <c r="D289" s="33"/>
      <c r="E289" s="33"/>
      <c r="F289" s="33"/>
      <c r="G289" s="33"/>
      <c r="H289" s="33"/>
      <c r="I289" s="33"/>
      <c r="J289" s="33"/>
      <c r="K289" s="33"/>
      <c r="L289" s="33"/>
      <c r="M289" s="33"/>
      <c r="N289" s="33"/>
      <c r="O289" s="33"/>
      <c r="P289" s="279"/>
      <c r="Q289" s="33"/>
      <c r="R289" s="33"/>
      <c r="S289" s="33"/>
      <c r="T289" s="33"/>
      <c r="U289" s="33"/>
      <c r="V289" s="33"/>
      <c r="W289" s="33"/>
      <c r="X289" s="33"/>
      <c r="Y289" s="33"/>
      <c r="Z289" s="33"/>
    </row>
    <row r="290" spans="1:26" ht="15.75" customHeight="1">
      <c r="A290" s="33"/>
      <c r="B290" s="33"/>
      <c r="C290" s="33"/>
      <c r="D290" s="33"/>
      <c r="E290" s="33"/>
      <c r="F290" s="33"/>
      <c r="G290" s="33"/>
      <c r="H290" s="33"/>
      <c r="I290" s="33"/>
      <c r="J290" s="33"/>
      <c r="K290" s="33"/>
      <c r="L290" s="33"/>
      <c r="M290" s="33"/>
      <c r="N290" s="33"/>
      <c r="O290" s="33"/>
      <c r="P290" s="279"/>
      <c r="Q290" s="33"/>
      <c r="R290" s="33"/>
      <c r="S290" s="33"/>
      <c r="T290" s="33"/>
      <c r="U290" s="33"/>
      <c r="V290" s="33"/>
      <c r="W290" s="33"/>
      <c r="X290" s="33"/>
      <c r="Y290" s="33"/>
      <c r="Z290" s="33"/>
    </row>
    <row r="291" spans="1:26" ht="15.75" customHeight="1">
      <c r="A291" s="33"/>
      <c r="B291" s="33"/>
      <c r="C291" s="33"/>
      <c r="D291" s="33"/>
      <c r="E291" s="33"/>
      <c r="F291" s="33"/>
      <c r="G291" s="33"/>
      <c r="H291" s="33"/>
      <c r="I291" s="33"/>
      <c r="J291" s="33"/>
      <c r="K291" s="33"/>
      <c r="L291" s="33"/>
      <c r="M291" s="33"/>
      <c r="N291" s="33"/>
      <c r="O291" s="33"/>
      <c r="P291" s="279"/>
      <c r="Q291" s="33"/>
      <c r="R291" s="33"/>
      <c r="S291" s="33"/>
      <c r="T291" s="33"/>
      <c r="U291" s="33"/>
      <c r="V291" s="33"/>
      <c r="W291" s="33"/>
      <c r="X291" s="33"/>
      <c r="Y291" s="33"/>
      <c r="Z291" s="33"/>
    </row>
    <row r="292" spans="1:26" ht="15.75" customHeight="1">
      <c r="A292" s="33"/>
      <c r="B292" s="33"/>
      <c r="C292" s="33"/>
      <c r="D292" s="33"/>
      <c r="E292" s="33"/>
      <c r="F292" s="33"/>
      <c r="G292" s="33"/>
      <c r="H292" s="33"/>
      <c r="I292" s="33"/>
      <c r="J292" s="33"/>
      <c r="K292" s="33"/>
      <c r="L292" s="33"/>
      <c r="M292" s="33"/>
      <c r="N292" s="33"/>
      <c r="O292" s="33"/>
      <c r="P292" s="279"/>
      <c r="Q292" s="33"/>
      <c r="R292" s="33"/>
      <c r="S292" s="33"/>
      <c r="T292" s="33"/>
      <c r="U292" s="33"/>
      <c r="V292" s="33"/>
      <c r="W292" s="33"/>
      <c r="X292" s="33"/>
      <c r="Y292" s="33"/>
      <c r="Z292" s="33"/>
    </row>
    <row r="293" spans="1:26" ht="15.75" customHeight="1">
      <c r="A293" s="33"/>
      <c r="B293" s="33"/>
      <c r="C293" s="33"/>
      <c r="D293" s="33"/>
      <c r="E293" s="33"/>
      <c r="F293" s="33"/>
      <c r="G293" s="33"/>
      <c r="H293" s="33"/>
      <c r="I293" s="33"/>
      <c r="J293" s="33"/>
      <c r="K293" s="33"/>
      <c r="L293" s="33"/>
      <c r="M293" s="33"/>
      <c r="N293" s="33"/>
      <c r="O293" s="33"/>
      <c r="P293" s="279"/>
      <c r="Q293" s="33"/>
      <c r="R293" s="33"/>
      <c r="S293" s="33"/>
      <c r="T293" s="33"/>
      <c r="U293" s="33"/>
      <c r="V293" s="33"/>
      <c r="W293" s="33"/>
      <c r="X293" s="33"/>
      <c r="Y293" s="33"/>
      <c r="Z293" s="33"/>
    </row>
    <row r="294" spans="1:26" ht="15.75" customHeight="1">
      <c r="A294" s="33"/>
      <c r="B294" s="33"/>
      <c r="C294" s="33"/>
      <c r="D294" s="33"/>
      <c r="E294" s="33"/>
      <c r="F294" s="33"/>
      <c r="G294" s="33"/>
      <c r="H294" s="33"/>
      <c r="I294" s="33"/>
      <c r="J294" s="33"/>
      <c r="K294" s="33"/>
      <c r="L294" s="33"/>
      <c r="M294" s="33"/>
      <c r="N294" s="33"/>
      <c r="O294" s="33"/>
      <c r="P294" s="279"/>
      <c r="Q294" s="33"/>
      <c r="R294" s="33"/>
      <c r="S294" s="33"/>
      <c r="T294" s="33"/>
      <c r="U294" s="33"/>
      <c r="V294" s="33"/>
      <c r="W294" s="33"/>
      <c r="X294" s="33"/>
      <c r="Y294" s="33"/>
      <c r="Z294" s="33"/>
    </row>
    <row r="295" spans="1:26" ht="15.75" customHeight="1">
      <c r="A295" s="33"/>
      <c r="B295" s="33"/>
      <c r="C295" s="33"/>
      <c r="D295" s="33"/>
      <c r="E295" s="33"/>
      <c r="F295" s="33"/>
      <c r="G295" s="33"/>
      <c r="H295" s="33"/>
      <c r="I295" s="33"/>
      <c r="J295" s="33"/>
      <c r="K295" s="33"/>
      <c r="L295" s="33"/>
      <c r="M295" s="33"/>
      <c r="N295" s="33"/>
      <c r="O295" s="33"/>
      <c r="P295" s="279"/>
      <c r="Q295" s="33"/>
      <c r="R295" s="33"/>
      <c r="S295" s="33"/>
      <c r="T295" s="33"/>
      <c r="U295" s="33"/>
      <c r="V295" s="33"/>
      <c r="W295" s="33"/>
      <c r="X295" s="33"/>
      <c r="Y295" s="33"/>
      <c r="Z295" s="33"/>
    </row>
    <row r="296" spans="1:26" ht="15.75" customHeight="1">
      <c r="A296" s="33"/>
      <c r="B296" s="33"/>
      <c r="C296" s="33"/>
      <c r="D296" s="33"/>
      <c r="E296" s="33"/>
      <c r="F296" s="33"/>
      <c r="G296" s="33"/>
      <c r="H296" s="33"/>
      <c r="I296" s="33"/>
      <c r="J296" s="33"/>
      <c r="K296" s="33"/>
      <c r="L296" s="33"/>
      <c r="M296" s="33"/>
      <c r="N296" s="33"/>
      <c r="O296" s="33"/>
      <c r="P296" s="279"/>
      <c r="Q296" s="33"/>
      <c r="R296" s="33"/>
      <c r="S296" s="33"/>
      <c r="T296" s="33"/>
      <c r="U296" s="33"/>
      <c r="V296" s="33"/>
      <c r="W296" s="33"/>
      <c r="X296" s="33"/>
      <c r="Y296" s="33"/>
      <c r="Z296" s="33"/>
    </row>
    <row r="297" spans="1:26" ht="15.75" customHeight="1">
      <c r="A297" s="33"/>
      <c r="B297" s="33"/>
      <c r="C297" s="33"/>
      <c r="D297" s="33"/>
      <c r="E297" s="33"/>
      <c r="F297" s="33"/>
      <c r="G297" s="33"/>
      <c r="H297" s="33"/>
      <c r="I297" s="33"/>
      <c r="J297" s="33"/>
      <c r="K297" s="33"/>
      <c r="L297" s="33"/>
      <c r="M297" s="33"/>
      <c r="N297" s="33"/>
      <c r="O297" s="33"/>
      <c r="P297" s="279"/>
      <c r="Q297" s="33"/>
      <c r="R297" s="33"/>
      <c r="S297" s="33"/>
      <c r="T297" s="33"/>
      <c r="U297" s="33"/>
      <c r="V297" s="33"/>
      <c r="W297" s="33"/>
      <c r="X297" s="33"/>
      <c r="Y297" s="33"/>
      <c r="Z297" s="33"/>
    </row>
    <row r="298" spans="1:26" ht="15.75" customHeight="1">
      <c r="A298" s="33"/>
      <c r="B298" s="33"/>
      <c r="C298" s="33"/>
      <c r="D298" s="33"/>
      <c r="E298" s="33"/>
      <c r="F298" s="33"/>
      <c r="G298" s="33"/>
      <c r="H298" s="33"/>
      <c r="I298" s="33"/>
      <c r="J298" s="33"/>
      <c r="K298" s="33"/>
      <c r="L298" s="33"/>
      <c r="M298" s="33"/>
      <c r="N298" s="33"/>
      <c r="O298" s="33"/>
      <c r="P298" s="279"/>
      <c r="Q298" s="33"/>
      <c r="R298" s="33"/>
      <c r="S298" s="33"/>
      <c r="T298" s="33"/>
      <c r="U298" s="33"/>
      <c r="V298" s="33"/>
      <c r="W298" s="33"/>
      <c r="X298" s="33"/>
      <c r="Y298" s="33"/>
      <c r="Z298" s="33"/>
    </row>
    <row r="299" spans="1:26" ht="15.75" customHeight="1">
      <c r="A299" s="33"/>
      <c r="B299" s="33"/>
      <c r="C299" s="33"/>
      <c r="D299" s="33"/>
      <c r="E299" s="33"/>
      <c r="F299" s="33"/>
      <c r="G299" s="33"/>
      <c r="H299" s="33"/>
      <c r="I299" s="33"/>
      <c r="J299" s="33"/>
      <c r="K299" s="33"/>
      <c r="L299" s="33"/>
      <c r="M299" s="33"/>
      <c r="N299" s="33"/>
      <c r="O299" s="33"/>
      <c r="P299" s="279"/>
      <c r="Q299" s="33"/>
      <c r="R299" s="33"/>
      <c r="S299" s="33"/>
      <c r="T299" s="33"/>
      <c r="U299" s="33"/>
      <c r="V299" s="33"/>
      <c r="W299" s="33"/>
      <c r="X299" s="33"/>
      <c r="Y299" s="33"/>
      <c r="Z299" s="33"/>
    </row>
    <row r="300" spans="1:26" ht="15.75" customHeight="1">
      <c r="A300" s="33"/>
      <c r="B300" s="33"/>
      <c r="C300" s="33"/>
      <c r="D300" s="33"/>
      <c r="E300" s="33"/>
      <c r="F300" s="33"/>
      <c r="G300" s="33"/>
      <c r="H300" s="33"/>
      <c r="I300" s="33"/>
      <c r="J300" s="33"/>
      <c r="K300" s="33"/>
      <c r="L300" s="33"/>
      <c r="M300" s="33"/>
      <c r="N300" s="33"/>
      <c r="O300" s="33"/>
      <c r="P300" s="279"/>
      <c r="Q300" s="33"/>
      <c r="R300" s="33"/>
      <c r="S300" s="33"/>
      <c r="T300" s="33"/>
      <c r="U300" s="33"/>
      <c r="V300" s="33"/>
      <c r="W300" s="33"/>
      <c r="X300" s="33"/>
      <c r="Y300" s="33"/>
      <c r="Z300" s="33"/>
    </row>
    <row r="301" spans="1:26" ht="15.75" customHeight="1">
      <c r="A301" s="33"/>
      <c r="B301" s="33"/>
      <c r="C301" s="33"/>
      <c r="D301" s="33"/>
      <c r="E301" s="33"/>
      <c r="F301" s="33"/>
      <c r="G301" s="33"/>
      <c r="H301" s="33"/>
      <c r="I301" s="33"/>
      <c r="J301" s="33"/>
      <c r="K301" s="33"/>
      <c r="L301" s="33"/>
      <c r="M301" s="33"/>
      <c r="N301" s="33"/>
      <c r="O301" s="33"/>
      <c r="P301" s="279"/>
      <c r="Q301" s="33"/>
      <c r="R301" s="33"/>
      <c r="S301" s="33"/>
      <c r="T301" s="33"/>
      <c r="U301" s="33"/>
      <c r="V301" s="33"/>
      <c r="W301" s="33"/>
      <c r="X301" s="33"/>
      <c r="Y301" s="33"/>
      <c r="Z301" s="33"/>
    </row>
    <row r="302" spans="1:26" ht="15.75" customHeight="1">
      <c r="A302" s="33"/>
      <c r="B302" s="33"/>
      <c r="C302" s="33"/>
      <c r="D302" s="33"/>
      <c r="E302" s="33"/>
      <c r="F302" s="33"/>
      <c r="G302" s="33"/>
      <c r="H302" s="33"/>
      <c r="I302" s="33"/>
      <c r="J302" s="33"/>
      <c r="K302" s="33"/>
      <c r="L302" s="33"/>
      <c r="M302" s="33"/>
      <c r="N302" s="33"/>
      <c r="O302" s="33"/>
      <c r="P302" s="279"/>
      <c r="Q302" s="33"/>
      <c r="R302" s="33"/>
      <c r="S302" s="33"/>
      <c r="T302" s="33"/>
      <c r="U302" s="33"/>
      <c r="V302" s="33"/>
      <c r="W302" s="33"/>
      <c r="X302" s="33"/>
      <c r="Y302" s="33"/>
      <c r="Z302" s="33"/>
    </row>
    <row r="303" spans="1:26" ht="15.75" customHeight="1">
      <c r="A303" s="33"/>
      <c r="B303" s="33"/>
      <c r="C303" s="33"/>
      <c r="D303" s="33"/>
      <c r="E303" s="33"/>
      <c r="F303" s="33"/>
      <c r="G303" s="33"/>
      <c r="H303" s="33"/>
      <c r="I303" s="33"/>
      <c r="J303" s="33"/>
      <c r="K303" s="33"/>
      <c r="L303" s="33"/>
      <c r="M303" s="33"/>
      <c r="N303" s="33"/>
      <c r="O303" s="33"/>
      <c r="P303" s="279"/>
      <c r="Q303" s="33"/>
      <c r="R303" s="33"/>
      <c r="S303" s="33"/>
      <c r="T303" s="33"/>
      <c r="U303" s="33"/>
      <c r="V303" s="33"/>
      <c r="W303" s="33"/>
      <c r="X303" s="33"/>
      <c r="Y303" s="33"/>
      <c r="Z303" s="33"/>
    </row>
    <row r="304" spans="1:26" ht="15.75" customHeight="1">
      <c r="A304" s="33"/>
      <c r="B304" s="33"/>
      <c r="C304" s="33"/>
      <c r="D304" s="33"/>
      <c r="E304" s="33"/>
      <c r="F304" s="33"/>
      <c r="G304" s="33"/>
      <c r="H304" s="33"/>
      <c r="I304" s="33"/>
      <c r="J304" s="33"/>
      <c r="K304" s="33"/>
      <c r="L304" s="33"/>
      <c r="M304" s="33"/>
      <c r="N304" s="33"/>
      <c r="O304" s="33"/>
      <c r="P304" s="279"/>
      <c r="Q304" s="33"/>
      <c r="R304" s="33"/>
      <c r="S304" s="33"/>
      <c r="T304" s="33"/>
      <c r="U304" s="33"/>
      <c r="V304" s="33"/>
      <c r="W304" s="33"/>
      <c r="X304" s="33"/>
      <c r="Y304" s="33"/>
      <c r="Z304" s="33"/>
    </row>
    <row r="305" spans="1:26" ht="15.75" customHeight="1">
      <c r="A305" s="33"/>
      <c r="B305" s="33"/>
      <c r="C305" s="33"/>
      <c r="D305" s="33"/>
      <c r="E305" s="33"/>
      <c r="F305" s="33"/>
      <c r="G305" s="33"/>
      <c r="H305" s="33"/>
      <c r="I305" s="33"/>
      <c r="J305" s="33"/>
      <c r="K305" s="33"/>
      <c r="L305" s="33"/>
      <c r="M305" s="33"/>
      <c r="N305" s="33"/>
      <c r="O305" s="33"/>
      <c r="P305" s="279"/>
      <c r="Q305" s="33"/>
      <c r="R305" s="33"/>
      <c r="S305" s="33"/>
      <c r="T305" s="33"/>
      <c r="U305" s="33"/>
      <c r="V305" s="33"/>
      <c r="W305" s="33"/>
      <c r="X305" s="33"/>
      <c r="Y305" s="33"/>
      <c r="Z305" s="33"/>
    </row>
    <row r="306" spans="1:26" ht="15.75" customHeight="1">
      <c r="A306" s="33"/>
      <c r="B306" s="33"/>
      <c r="C306" s="33"/>
      <c r="D306" s="33"/>
      <c r="E306" s="33"/>
      <c r="F306" s="33"/>
      <c r="G306" s="33"/>
      <c r="H306" s="33"/>
      <c r="I306" s="33"/>
      <c r="J306" s="33"/>
      <c r="K306" s="33"/>
      <c r="L306" s="33"/>
      <c r="M306" s="33"/>
      <c r="N306" s="33"/>
      <c r="O306" s="33"/>
      <c r="P306" s="279"/>
      <c r="Q306" s="33"/>
      <c r="R306" s="33"/>
      <c r="S306" s="33"/>
      <c r="T306" s="33"/>
      <c r="U306" s="33"/>
      <c r="V306" s="33"/>
      <c r="W306" s="33"/>
      <c r="X306" s="33"/>
      <c r="Y306" s="33"/>
      <c r="Z306" s="33"/>
    </row>
    <row r="307" spans="1:26" ht="15.75" customHeight="1">
      <c r="A307" s="33"/>
      <c r="B307" s="33"/>
      <c r="C307" s="33"/>
      <c r="D307" s="33"/>
      <c r="E307" s="33"/>
      <c r="F307" s="33"/>
      <c r="G307" s="33"/>
      <c r="H307" s="33"/>
      <c r="I307" s="33"/>
      <c r="J307" s="33"/>
      <c r="K307" s="33"/>
      <c r="L307" s="33"/>
      <c r="M307" s="33"/>
      <c r="N307" s="33"/>
      <c r="O307" s="33"/>
      <c r="P307" s="279"/>
      <c r="Q307" s="33"/>
      <c r="R307" s="33"/>
      <c r="S307" s="33"/>
      <c r="T307" s="33"/>
      <c r="U307" s="33"/>
      <c r="V307" s="33"/>
      <c r="W307" s="33"/>
      <c r="X307" s="33"/>
      <c r="Y307" s="33"/>
      <c r="Z307" s="33"/>
    </row>
    <row r="308" spans="1:26" ht="15.75" customHeight="1">
      <c r="A308" s="33"/>
      <c r="B308" s="33"/>
      <c r="C308" s="33"/>
      <c r="D308" s="33"/>
      <c r="E308" s="33"/>
      <c r="F308" s="33"/>
      <c r="G308" s="33"/>
      <c r="H308" s="33"/>
      <c r="I308" s="33"/>
      <c r="J308" s="33"/>
      <c r="K308" s="33"/>
      <c r="L308" s="33"/>
      <c r="M308" s="33"/>
      <c r="N308" s="33"/>
      <c r="O308" s="33"/>
      <c r="P308" s="279"/>
      <c r="Q308" s="33"/>
      <c r="R308" s="33"/>
      <c r="S308" s="33"/>
      <c r="T308" s="33"/>
      <c r="U308" s="33"/>
      <c r="V308" s="33"/>
      <c r="W308" s="33"/>
      <c r="X308" s="33"/>
      <c r="Y308" s="33"/>
      <c r="Z308" s="33"/>
    </row>
    <row r="309" spans="1:26" ht="15.75" customHeight="1">
      <c r="A309" s="33"/>
      <c r="B309" s="33"/>
      <c r="C309" s="33"/>
      <c r="D309" s="33"/>
      <c r="E309" s="33"/>
      <c r="F309" s="33"/>
      <c r="G309" s="33"/>
      <c r="H309" s="33"/>
      <c r="I309" s="33"/>
      <c r="J309" s="33"/>
      <c r="K309" s="33"/>
      <c r="L309" s="33"/>
      <c r="M309" s="33"/>
      <c r="N309" s="33"/>
      <c r="O309" s="33"/>
      <c r="P309" s="279"/>
      <c r="Q309" s="33"/>
      <c r="R309" s="33"/>
      <c r="S309" s="33"/>
      <c r="T309" s="33"/>
      <c r="U309" s="33"/>
      <c r="V309" s="33"/>
      <c r="W309" s="33"/>
      <c r="X309" s="33"/>
      <c r="Y309" s="33"/>
      <c r="Z309" s="33"/>
    </row>
    <row r="310" spans="1:26" ht="15.75" customHeight="1">
      <c r="A310" s="33"/>
      <c r="B310" s="33"/>
      <c r="C310" s="33"/>
      <c r="D310" s="33"/>
      <c r="E310" s="33"/>
      <c r="F310" s="33"/>
      <c r="G310" s="33"/>
      <c r="H310" s="33"/>
      <c r="I310" s="33"/>
      <c r="J310" s="33"/>
      <c r="K310" s="33"/>
      <c r="L310" s="33"/>
      <c r="M310" s="33"/>
      <c r="N310" s="33"/>
      <c r="O310" s="33"/>
      <c r="P310" s="279"/>
      <c r="Q310" s="33"/>
      <c r="R310" s="33"/>
      <c r="S310" s="33"/>
      <c r="T310" s="33"/>
      <c r="U310" s="33"/>
      <c r="V310" s="33"/>
      <c r="W310" s="33"/>
      <c r="X310" s="33"/>
      <c r="Y310" s="33"/>
      <c r="Z310" s="33"/>
    </row>
    <row r="311" spans="1:26" ht="15.75" customHeight="1">
      <c r="A311" s="33"/>
      <c r="B311" s="33"/>
      <c r="C311" s="33"/>
      <c r="D311" s="33"/>
      <c r="E311" s="33"/>
      <c r="F311" s="33"/>
      <c r="G311" s="33"/>
      <c r="H311" s="33"/>
      <c r="I311" s="33"/>
      <c r="J311" s="33"/>
      <c r="K311" s="33"/>
      <c r="L311" s="33"/>
      <c r="M311" s="33"/>
      <c r="N311" s="33"/>
      <c r="O311" s="33"/>
      <c r="P311" s="279"/>
      <c r="Q311" s="33"/>
      <c r="R311" s="33"/>
      <c r="S311" s="33"/>
      <c r="T311" s="33"/>
      <c r="U311" s="33"/>
      <c r="V311" s="33"/>
      <c r="W311" s="33"/>
      <c r="X311" s="33"/>
      <c r="Y311" s="33"/>
      <c r="Z311" s="33"/>
    </row>
    <row r="312" spans="1:26" ht="15.75" customHeight="1">
      <c r="A312" s="33"/>
      <c r="B312" s="33"/>
      <c r="C312" s="33"/>
      <c r="D312" s="33"/>
      <c r="E312" s="33"/>
      <c r="F312" s="33"/>
      <c r="G312" s="33"/>
      <c r="H312" s="33"/>
      <c r="I312" s="33"/>
      <c r="J312" s="33"/>
      <c r="K312" s="33"/>
      <c r="L312" s="33"/>
      <c r="M312" s="33"/>
      <c r="N312" s="33"/>
      <c r="O312" s="33"/>
      <c r="P312" s="279"/>
      <c r="Q312" s="33"/>
      <c r="R312" s="33"/>
      <c r="S312" s="33"/>
      <c r="T312" s="33"/>
      <c r="U312" s="33"/>
      <c r="V312" s="33"/>
      <c r="W312" s="33"/>
      <c r="X312" s="33"/>
      <c r="Y312" s="33"/>
      <c r="Z312" s="33"/>
    </row>
    <row r="313" spans="1:26" ht="15.75" customHeight="1">
      <c r="A313" s="33"/>
      <c r="B313" s="33"/>
      <c r="C313" s="33"/>
      <c r="D313" s="33"/>
      <c r="E313" s="33"/>
      <c r="F313" s="33"/>
      <c r="G313" s="33"/>
      <c r="H313" s="33"/>
      <c r="I313" s="33"/>
      <c r="J313" s="33"/>
      <c r="K313" s="33"/>
      <c r="L313" s="33"/>
      <c r="M313" s="33"/>
      <c r="N313" s="33"/>
      <c r="O313" s="33"/>
      <c r="P313" s="279"/>
      <c r="Q313" s="33"/>
      <c r="R313" s="33"/>
      <c r="S313" s="33"/>
      <c r="T313" s="33"/>
      <c r="U313" s="33"/>
      <c r="V313" s="33"/>
      <c r="W313" s="33"/>
      <c r="X313" s="33"/>
      <c r="Y313" s="33"/>
      <c r="Z313" s="33"/>
    </row>
    <row r="314" spans="1:26" ht="15.75" customHeight="1">
      <c r="A314" s="33"/>
      <c r="B314" s="33"/>
      <c r="C314" s="33"/>
      <c r="D314" s="33"/>
      <c r="E314" s="33"/>
      <c r="F314" s="33"/>
      <c r="G314" s="33"/>
      <c r="H314" s="33"/>
      <c r="I314" s="33"/>
      <c r="J314" s="33"/>
      <c r="K314" s="33"/>
      <c r="L314" s="33"/>
      <c r="M314" s="33"/>
      <c r="N314" s="33"/>
      <c r="O314" s="33"/>
      <c r="P314" s="279"/>
      <c r="Q314" s="33"/>
      <c r="R314" s="33"/>
      <c r="S314" s="33"/>
      <c r="T314" s="33"/>
      <c r="U314" s="33"/>
      <c r="V314" s="33"/>
      <c r="W314" s="33"/>
      <c r="X314" s="33"/>
      <c r="Y314" s="33"/>
      <c r="Z314" s="33"/>
    </row>
    <row r="315" spans="1:26" ht="15.75" customHeight="1">
      <c r="A315" s="33"/>
      <c r="B315" s="33"/>
      <c r="C315" s="33"/>
      <c r="D315" s="33"/>
      <c r="E315" s="33"/>
      <c r="F315" s="33"/>
      <c r="G315" s="33"/>
      <c r="H315" s="33"/>
      <c r="I315" s="33"/>
      <c r="J315" s="33"/>
      <c r="K315" s="33"/>
      <c r="L315" s="33"/>
      <c r="M315" s="33"/>
      <c r="N315" s="33"/>
      <c r="O315" s="33"/>
      <c r="P315" s="279"/>
      <c r="Q315" s="33"/>
      <c r="R315" s="33"/>
      <c r="S315" s="33"/>
      <c r="T315" s="33"/>
      <c r="U315" s="33"/>
      <c r="V315" s="33"/>
      <c r="W315" s="33"/>
      <c r="X315" s="33"/>
      <c r="Y315" s="33"/>
      <c r="Z315" s="33"/>
    </row>
    <row r="316" spans="1:26" ht="15.75" customHeight="1">
      <c r="A316" s="33"/>
      <c r="B316" s="33"/>
      <c r="C316" s="33"/>
      <c r="D316" s="33"/>
      <c r="E316" s="33"/>
      <c r="F316" s="33"/>
      <c r="G316" s="33"/>
      <c r="H316" s="33"/>
      <c r="I316" s="33"/>
      <c r="J316" s="33"/>
      <c r="K316" s="33"/>
      <c r="L316" s="33"/>
      <c r="M316" s="33"/>
      <c r="N316" s="33"/>
      <c r="O316" s="33"/>
      <c r="P316" s="279"/>
      <c r="Q316" s="33"/>
      <c r="R316" s="33"/>
      <c r="S316" s="33"/>
      <c r="T316" s="33"/>
      <c r="U316" s="33"/>
      <c r="V316" s="33"/>
      <c r="W316" s="33"/>
      <c r="X316" s="33"/>
      <c r="Y316" s="33"/>
      <c r="Z316" s="33"/>
    </row>
    <row r="317" spans="1:26" ht="15.75" customHeight="1">
      <c r="A317" s="33"/>
      <c r="B317" s="33"/>
      <c r="C317" s="33"/>
      <c r="D317" s="33"/>
      <c r="E317" s="33"/>
      <c r="F317" s="33"/>
      <c r="G317" s="33"/>
      <c r="H317" s="33"/>
      <c r="I317" s="33"/>
      <c r="J317" s="33"/>
      <c r="K317" s="33"/>
      <c r="L317" s="33"/>
      <c r="M317" s="33"/>
      <c r="N317" s="33"/>
      <c r="O317" s="33"/>
      <c r="P317" s="279"/>
      <c r="Q317" s="33"/>
      <c r="R317" s="33"/>
      <c r="S317" s="33"/>
      <c r="T317" s="33"/>
      <c r="U317" s="33"/>
      <c r="V317" s="33"/>
      <c r="W317" s="33"/>
      <c r="X317" s="33"/>
      <c r="Y317" s="33"/>
      <c r="Z317" s="33"/>
    </row>
    <row r="318" spans="1:26" ht="15.75" customHeight="1">
      <c r="A318" s="33"/>
      <c r="B318" s="33"/>
      <c r="C318" s="33"/>
      <c r="D318" s="33"/>
      <c r="E318" s="33"/>
      <c r="F318" s="33"/>
      <c r="G318" s="33"/>
      <c r="H318" s="33"/>
      <c r="I318" s="33"/>
      <c r="J318" s="33"/>
      <c r="K318" s="33"/>
      <c r="L318" s="33"/>
      <c r="M318" s="33"/>
      <c r="N318" s="33"/>
      <c r="O318" s="33"/>
      <c r="P318" s="279"/>
      <c r="Q318" s="33"/>
      <c r="R318" s="33"/>
      <c r="S318" s="33"/>
      <c r="T318" s="33"/>
      <c r="U318" s="33"/>
      <c r="V318" s="33"/>
      <c r="W318" s="33"/>
      <c r="X318" s="33"/>
      <c r="Y318" s="33"/>
      <c r="Z318" s="33"/>
    </row>
    <row r="319" spans="1:26" ht="15.75" customHeight="1">
      <c r="A319" s="33"/>
      <c r="B319" s="33"/>
      <c r="C319" s="33"/>
      <c r="D319" s="33"/>
      <c r="E319" s="33"/>
      <c r="F319" s="33"/>
      <c r="G319" s="33"/>
      <c r="H319" s="33"/>
      <c r="I319" s="33"/>
      <c r="J319" s="33"/>
      <c r="K319" s="33"/>
      <c r="L319" s="33"/>
      <c r="M319" s="33"/>
      <c r="N319" s="33"/>
      <c r="O319" s="33"/>
      <c r="P319" s="279"/>
      <c r="Q319" s="33"/>
      <c r="R319" s="33"/>
      <c r="S319" s="33"/>
      <c r="T319" s="33"/>
      <c r="U319" s="33"/>
      <c r="V319" s="33"/>
      <c r="W319" s="33"/>
      <c r="X319" s="33"/>
      <c r="Y319" s="33"/>
      <c r="Z319" s="33"/>
    </row>
    <row r="320" spans="1:26"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sheetProtection password="CC0A" sheet="1" objects="1" scenarios="1"/>
  <mergeCells count="2">
    <mergeCell ref="D122:P122"/>
    <mergeCell ref="B121:C121"/>
  </mergeCells>
  <conditionalFormatting sqref="D3:D120">
    <cfRule type="expression" dxfId="336" priority="12">
      <formula>ISERROR($D$14)</formula>
    </cfRule>
  </conditionalFormatting>
  <conditionalFormatting sqref="E3:E120">
    <cfRule type="expression" dxfId="335" priority="11">
      <formula>ISERROR($E$14)</formula>
    </cfRule>
  </conditionalFormatting>
  <conditionalFormatting sqref="F3:F120">
    <cfRule type="expression" dxfId="334" priority="10">
      <formula>ISERROR($F$14)</formula>
    </cfRule>
  </conditionalFormatting>
  <conditionalFormatting sqref="G3:G120">
    <cfRule type="expression" dxfId="333" priority="9">
      <formula>ISERROR($G$14)</formula>
    </cfRule>
  </conditionalFormatting>
  <conditionalFormatting sqref="H3:H120">
    <cfRule type="expression" dxfId="332" priority="8">
      <formula>ISERROR($H$14)</formula>
    </cfRule>
  </conditionalFormatting>
  <conditionalFormatting sqref="I3:I120">
    <cfRule type="expression" dxfId="331" priority="7">
      <formula>ISERROR($I$14)</formula>
    </cfRule>
  </conditionalFormatting>
  <conditionalFormatting sqref="J3:J120">
    <cfRule type="expression" dxfId="330" priority="6">
      <formula>ISERROR($J$14)</formula>
    </cfRule>
  </conditionalFormatting>
  <conditionalFormatting sqref="K3:O120">
    <cfRule type="expression" dxfId="329" priority="1">
      <formula>ISERROR(K$14)</formula>
    </cfRule>
  </conditionalFormatting>
  <hyperlinks>
    <hyperlink ref="A1" location="DASHBOARD!A1" display="BACK" xr:uid="{00000000-0004-0000-0F00-000000000000}"/>
  </hyperlinks>
  <pageMargins left="0.70866141732283472" right="0.70866141732283472" top="0" bottom="0.15748031496062992" header="0" footer="0"/>
  <pageSetup paperSize="9" scale="58" fitToHeight="0" orientation="landscape" r:id="rId1"/>
  <rowBreaks count="2" manualBreakCount="2">
    <brk id="53" max="16383" man="1"/>
    <brk id="120" max="16383" man="1"/>
  </rowBreaks>
  <colBreaks count="1" manualBreakCount="1">
    <brk id="2"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Z996"/>
  <sheetViews>
    <sheetView workbookViewId="0">
      <selection activeCell="B18" sqref="B18"/>
    </sheetView>
  </sheetViews>
  <sheetFormatPr defaultColWidth="11.1796875" defaultRowHeight="15" customHeight="1"/>
  <cols>
    <col min="1" max="1" width="6" customWidth="1"/>
    <col min="2" max="2" width="2.6328125" customWidth="1"/>
    <col min="3" max="3" width="33.81640625" customWidth="1"/>
    <col min="4" max="15" width="11.36328125" customWidth="1"/>
    <col min="16" max="16" width="13" customWidth="1"/>
    <col min="17" max="17" width="1.453125" customWidth="1"/>
    <col min="18" max="26" width="8.54296875" customWidth="1"/>
  </cols>
  <sheetData>
    <row r="1" spans="1:26" ht="21.75" customHeight="1">
      <c r="A1" s="404" t="s">
        <v>379</v>
      </c>
      <c r="B1" s="35"/>
      <c r="C1" s="274" t="s">
        <v>190</v>
      </c>
      <c r="D1" s="36"/>
      <c r="E1" s="36"/>
      <c r="F1" s="36"/>
      <c r="G1" s="36"/>
      <c r="H1" s="36"/>
      <c r="I1" s="36"/>
      <c r="J1" s="36"/>
      <c r="K1" s="36"/>
      <c r="L1" s="36"/>
      <c r="M1" s="36"/>
      <c r="N1" s="36"/>
      <c r="O1" s="36"/>
      <c r="P1" s="275"/>
      <c r="Q1" s="37"/>
      <c r="R1" s="33"/>
      <c r="S1" s="33"/>
      <c r="T1" s="33"/>
      <c r="U1" s="33"/>
      <c r="V1" s="33"/>
      <c r="W1" s="33"/>
      <c r="X1" s="33"/>
      <c r="Y1" s="33"/>
      <c r="Z1" s="33"/>
    </row>
    <row r="2" spans="1:26" ht="15.6">
      <c r="A2" s="33"/>
      <c r="B2" s="32"/>
      <c r="C2" s="256" t="s">
        <v>89</v>
      </c>
      <c r="D2" s="9" t="s">
        <v>451</v>
      </c>
      <c r="E2" s="9" t="s">
        <v>452</v>
      </c>
      <c r="F2" s="9" t="s">
        <v>453</v>
      </c>
      <c r="G2" s="9" t="s">
        <v>454</v>
      </c>
      <c r="H2" s="9" t="s">
        <v>455</v>
      </c>
      <c r="I2" s="9" t="s">
        <v>456</v>
      </c>
      <c r="J2" s="9" t="s">
        <v>457</v>
      </c>
      <c r="K2" s="9" t="s">
        <v>458</v>
      </c>
      <c r="L2" s="9" t="s">
        <v>459</v>
      </c>
      <c r="M2" s="9" t="s">
        <v>460</v>
      </c>
      <c r="N2" s="9" t="s">
        <v>461</v>
      </c>
      <c r="O2" s="9" t="s">
        <v>462</v>
      </c>
      <c r="P2" s="276" t="s">
        <v>102</v>
      </c>
      <c r="Q2" s="34"/>
      <c r="R2" s="33"/>
      <c r="S2" s="33"/>
      <c r="T2" s="33"/>
      <c r="U2" s="33"/>
      <c r="V2" s="33"/>
      <c r="W2" s="33"/>
      <c r="X2" s="33"/>
      <c r="Y2" s="33"/>
      <c r="Z2" s="33"/>
    </row>
    <row r="3" spans="1:26" ht="15.6">
      <c r="A3" s="33"/>
      <c r="B3" s="32"/>
      <c r="C3" s="258" t="s">
        <v>103</v>
      </c>
      <c r="D3" s="311">
        <f>'D2'!C27</f>
        <v>180000</v>
      </c>
      <c r="E3" s="311">
        <f>'D2'!D27</f>
        <v>180000</v>
      </c>
      <c r="F3" s="311">
        <f>'D2'!E27</f>
        <v>180000</v>
      </c>
      <c r="G3" s="311">
        <f>'D2'!F27</f>
        <v>180000</v>
      </c>
      <c r="H3" s="311">
        <f>'D2'!G27</f>
        <v>180000</v>
      </c>
      <c r="I3" s="311">
        <f>'D2'!H27</f>
        <v>180000</v>
      </c>
      <c r="J3" s="311">
        <f>'D2'!I27</f>
        <v>135000</v>
      </c>
      <c r="K3" s="311">
        <f>'D2'!J27</f>
        <v>135000</v>
      </c>
      <c r="L3" s="311">
        <f>'D2'!K27</f>
        <v>135000</v>
      </c>
      <c r="M3" s="311">
        <f>'D2'!L27</f>
        <v>135000</v>
      </c>
      <c r="N3" s="311">
        <f>'D2'!M27</f>
        <v>135000</v>
      </c>
      <c r="O3" s="311">
        <f>'D2'!N27</f>
        <v>135000</v>
      </c>
      <c r="P3" s="667">
        <f>'D2'!O27</f>
        <v>1890000</v>
      </c>
      <c r="Q3" s="34"/>
      <c r="R3" s="33"/>
      <c r="S3" s="33"/>
      <c r="T3" s="33"/>
      <c r="U3" s="33"/>
      <c r="V3" s="33"/>
      <c r="W3" s="33"/>
      <c r="X3" s="33"/>
      <c r="Y3" s="33"/>
      <c r="Z3" s="33"/>
    </row>
    <row r="4" spans="1:26">
      <c r="A4" s="33"/>
      <c r="B4" s="32"/>
      <c r="C4" s="260" t="s">
        <v>104</v>
      </c>
      <c r="D4" s="311">
        <f>'D2'!C84</f>
        <v>108000</v>
      </c>
      <c r="E4" s="311">
        <f>'D2'!D84</f>
        <v>100000</v>
      </c>
      <c r="F4" s="311">
        <f>'D2'!E84</f>
        <v>100000</v>
      </c>
      <c r="G4" s="311">
        <f>'D2'!F84</f>
        <v>100000</v>
      </c>
      <c r="H4" s="311">
        <f>'D2'!G84</f>
        <v>100000</v>
      </c>
      <c r="I4" s="311">
        <f>'D2'!H84</f>
        <v>100000</v>
      </c>
      <c r="J4" s="311">
        <f>'D2'!I84</f>
        <v>78000</v>
      </c>
      <c r="K4" s="311">
        <f>'D2'!J84</f>
        <v>80000</v>
      </c>
      <c r="L4" s="311">
        <f>'D2'!K84</f>
        <v>80000</v>
      </c>
      <c r="M4" s="311">
        <f>'D2'!L84</f>
        <v>80000</v>
      </c>
      <c r="N4" s="311">
        <f>'D2'!M84</f>
        <v>80000</v>
      </c>
      <c r="O4" s="311">
        <f>'D2'!N84</f>
        <v>80000</v>
      </c>
      <c r="P4" s="668">
        <f>'D2'!O84</f>
        <v>1086000</v>
      </c>
      <c r="Q4" s="34"/>
      <c r="R4" s="33"/>
      <c r="S4" s="33"/>
      <c r="T4" s="33"/>
      <c r="U4" s="33"/>
      <c r="V4" s="33"/>
      <c r="W4" s="33"/>
      <c r="X4" s="33"/>
      <c r="Y4" s="33"/>
      <c r="Z4" s="33"/>
    </row>
    <row r="5" spans="1:26">
      <c r="A5" s="33"/>
      <c r="B5" s="32"/>
      <c r="C5" s="260" t="s">
        <v>105</v>
      </c>
      <c r="D5" s="311">
        <f>'D2'!C55</f>
        <v>5940</v>
      </c>
      <c r="E5" s="311">
        <f>'D2'!D55</f>
        <v>5880.6</v>
      </c>
      <c r="F5" s="311">
        <f>'D2'!E55</f>
        <v>5821.7939999999999</v>
      </c>
      <c r="G5" s="311">
        <f>'D2'!F55</f>
        <v>5763.5760599999994</v>
      </c>
      <c r="H5" s="311">
        <f>'D2'!G55</f>
        <v>5705.9402993999993</v>
      </c>
      <c r="I5" s="311">
        <f>'D2'!H55</f>
        <v>5648.880896405999</v>
      </c>
      <c r="J5" s="311">
        <f>'D2'!I55</f>
        <v>5592.3920874419391</v>
      </c>
      <c r="K5" s="311">
        <f>'D2'!J55</f>
        <v>5536.4681665675198</v>
      </c>
      <c r="L5" s="311">
        <f>'D2'!K55</f>
        <v>5481.1034849018442</v>
      </c>
      <c r="M5" s="311">
        <f>'D2'!L55</f>
        <v>5426.2924500528261</v>
      </c>
      <c r="N5" s="311">
        <f>'D2'!M55</f>
        <v>5372.0295255522969</v>
      </c>
      <c r="O5" s="311">
        <f>'D2'!N55</f>
        <v>5318.3092302967743</v>
      </c>
      <c r="P5" s="668">
        <f>'D2'!O55</f>
        <v>67487.386200619207</v>
      </c>
      <c r="Q5" s="34"/>
      <c r="R5" s="33"/>
      <c r="S5" s="33"/>
      <c r="T5" s="33"/>
      <c r="U5" s="33"/>
      <c r="V5" s="33"/>
      <c r="W5" s="33"/>
      <c r="X5" s="33"/>
      <c r="Y5" s="33"/>
      <c r="Z5" s="33"/>
    </row>
    <row r="6" spans="1:26">
      <c r="A6" s="33"/>
      <c r="B6" s="32"/>
      <c r="C6" s="260" t="s">
        <v>106</v>
      </c>
      <c r="D6" s="311">
        <f>'D2'!C69</f>
        <v>7000</v>
      </c>
      <c r="E6" s="311">
        <f>'D2'!D69</f>
        <v>7000</v>
      </c>
      <c r="F6" s="311">
        <f>'D2'!E69</f>
        <v>7000</v>
      </c>
      <c r="G6" s="311">
        <f>'D2'!F69</f>
        <v>7000</v>
      </c>
      <c r="H6" s="311">
        <f>'D2'!G69</f>
        <v>7000</v>
      </c>
      <c r="I6" s="311">
        <f>'D2'!H69</f>
        <v>7000</v>
      </c>
      <c r="J6" s="311">
        <f>'D2'!I69</f>
        <v>7000</v>
      </c>
      <c r="K6" s="311">
        <f>'D2'!J69</f>
        <v>7000</v>
      </c>
      <c r="L6" s="311">
        <f>'D2'!K69</f>
        <v>7000</v>
      </c>
      <c r="M6" s="311">
        <f>'D2'!L69</f>
        <v>7000</v>
      </c>
      <c r="N6" s="311">
        <f>'D2'!M69</f>
        <v>7000</v>
      </c>
      <c r="O6" s="311">
        <f>'D2'!N69</f>
        <v>7000</v>
      </c>
      <c r="P6" s="668">
        <f>'D2'!O69</f>
        <v>84000</v>
      </c>
      <c r="Q6" s="34"/>
      <c r="R6" s="33"/>
      <c r="S6" s="33"/>
      <c r="T6" s="33"/>
      <c r="U6" s="33"/>
      <c r="V6" s="33"/>
      <c r="W6" s="33"/>
      <c r="X6" s="33"/>
      <c r="Y6" s="33"/>
      <c r="Z6" s="33"/>
    </row>
    <row r="7" spans="1:26">
      <c r="A7" s="33"/>
      <c r="B7" s="32"/>
      <c r="C7" s="260" t="s">
        <v>107</v>
      </c>
      <c r="D7" s="311">
        <f t="shared" ref="D7:O7" si="0">D8-D4-D5-D6</f>
        <v>35847.5</v>
      </c>
      <c r="E7" s="311">
        <f t="shared" si="0"/>
        <v>36045.025000000001</v>
      </c>
      <c r="F7" s="311">
        <f t="shared" si="0"/>
        <v>36242.574749999992</v>
      </c>
      <c r="G7" s="311">
        <f t="shared" si="0"/>
        <v>36440.149002500017</v>
      </c>
      <c r="H7" s="311">
        <f t="shared" si="0"/>
        <v>36637.747512474991</v>
      </c>
      <c r="I7" s="311">
        <f t="shared" si="0"/>
        <v>36835.370037350265</v>
      </c>
      <c r="J7" s="311">
        <f t="shared" si="0"/>
        <v>35933.01633697674</v>
      </c>
      <c r="K7" s="311">
        <f t="shared" si="0"/>
        <v>36130.686173606984</v>
      </c>
      <c r="L7" s="311">
        <f t="shared" si="0"/>
        <v>36328.379311870915</v>
      </c>
      <c r="M7" s="311">
        <f t="shared" si="0"/>
        <v>36526.095518752198</v>
      </c>
      <c r="N7" s="311">
        <f t="shared" si="0"/>
        <v>36723.834563564684</v>
      </c>
      <c r="O7" s="311">
        <f t="shared" si="0"/>
        <v>36921.596217929036</v>
      </c>
      <c r="P7" s="668">
        <f>SUM(D7:O7)</f>
        <v>436611.97442502575</v>
      </c>
      <c r="Q7" s="34"/>
      <c r="R7" s="33"/>
      <c r="S7" s="33"/>
      <c r="T7" s="33"/>
      <c r="U7" s="33"/>
      <c r="V7" s="33"/>
      <c r="W7" s="33"/>
      <c r="X7" s="33"/>
      <c r="Y7" s="33"/>
      <c r="Z7" s="33"/>
    </row>
    <row r="8" spans="1:26" ht="15.6">
      <c r="A8" s="33"/>
      <c r="B8" s="32"/>
      <c r="C8" s="261" t="s">
        <v>108</v>
      </c>
      <c r="D8" s="311">
        <f>'D2'!C89</f>
        <v>156787.5</v>
      </c>
      <c r="E8" s="311">
        <f>'D2'!D89</f>
        <v>148925.625</v>
      </c>
      <c r="F8" s="311">
        <f>'D2'!E89</f>
        <v>149064.36874999999</v>
      </c>
      <c r="G8" s="311">
        <f>'D2'!F89</f>
        <v>149203.72506250002</v>
      </c>
      <c r="H8" s="311">
        <f>'D2'!G89</f>
        <v>149343.68781187499</v>
      </c>
      <c r="I8" s="311">
        <f>'D2'!H89</f>
        <v>149484.25093375627</v>
      </c>
      <c r="J8" s="311">
        <f>'D2'!I89</f>
        <v>126525.40842441868</v>
      </c>
      <c r="K8" s="311">
        <f>'D2'!J89</f>
        <v>128667.1543401745</v>
      </c>
      <c r="L8" s="311">
        <f>'D2'!K89</f>
        <v>128809.48279677276</v>
      </c>
      <c r="M8" s="311">
        <f>'D2'!L89</f>
        <v>128952.38796880502</v>
      </c>
      <c r="N8" s="311">
        <f>'D2'!M89</f>
        <v>129095.86408911698</v>
      </c>
      <c r="O8" s="311">
        <f>'D2'!N89</f>
        <v>129239.90544822581</v>
      </c>
      <c r="P8" s="669">
        <f>SUM(P4:P7)</f>
        <v>1674099.3606256449</v>
      </c>
      <c r="Q8" s="34"/>
      <c r="R8" s="33"/>
      <c r="S8" s="33"/>
      <c r="T8" s="33"/>
      <c r="U8" s="33"/>
      <c r="V8" s="33"/>
      <c r="W8" s="33"/>
      <c r="X8" s="33"/>
      <c r="Y8" s="33"/>
      <c r="Z8" s="33"/>
    </row>
    <row r="9" spans="1:26" ht="15.6">
      <c r="A9" s="33"/>
      <c r="B9" s="32"/>
      <c r="C9" s="261" t="s">
        <v>109</v>
      </c>
      <c r="D9" s="311">
        <f t="shared" ref="D9:P9" si="1">D3-D8</f>
        <v>23212.5</v>
      </c>
      <c r="E9" s="311">
        <f t="shared" si="1"/>
        <v>31074.375</v>
      </c>
      <c r="F9" s="311">
        <f t="shared" si="1"/>
        <v>30935.631250000006</v>
      </c>
      <c r="G9" s="311">
        <f t="shared" si="1"/>
        <v>30796.274937499984</v>
      </c>
      <c r="H9" s="311">
        <f t="shared" si="1"/>
        <v>30656.312188125012</v>
      </c>
      <c r="I9" s="311">
        <f t="shared" si="1"/>
        <v>30515.749066243734</v>
      </c>
      <c r="J9" s="311">
        <f t="shared" si="1"/>
        <v>8474.5915755813185</v>
      </c>
      <c r="K9" s="311">
        <f t="shared" si="1"/>
        <v>6332.8456598254998</v>
      </c>
      <c r="L9" s="311">
        <f t="shared" si="1"/>
        <v>6190.5172032272385</v>
      </c>
      <c r="M9" s="311">
        <f t="shared" si="1"/>
        <v>6047.612031194978</v>
      </c>
      <c r="N9" s="311">
        <f t="shared" si="1"/>
        <v>5904.135910883022</v>
      </c>
      <c r="O9" s="311">
        <f t="shared" si="1"/>
        <v>5760.094551774193</v>
      </c>
      <c r="P9" s="669">
        <f t="shared" si="1"/>
        <v>215900.63937435509</v>
      </c>
      <c r="Q9" s="34"/>
      <c r="R9" s="33"/>
      <c r="S9" s="33"/>
      <c r="T9" s="33"/>
      <c r="U9" s="33"/>
      <c r="V9" s="33"/>
      <c r="W9" s="33"/>
      <c r="X9" s="33"/>
      <c r="Y9" s="33"/>
      <c r="Z9" s="33"/>
    </row>
    <row r="10" spans="1:26">
      <c r="A10" s="33"/>
      <c r="B10" s="32"/>
      <c r="C10" s="262" t="s">
        <v>290</v>
      </c>
      <c r="D10" s="311">
        <f>'D2'!C96</f>
        <v>5000</v>
      </c>
      <c r="E10" s="311">
        <f>'D2'!D96</f>
        <v>5000</v>
      </c>
      <c r="F10" s="311">
        <f>'D2'!E96</f>
        <v>5000</v>
      </c>
      <c r="G10" s="311">
        <f>'D2'!F96</f>
        <v>5000</v>
      </c>
      <c r="H10" s="311">
        <f>'D2'!G96</f>
        <v>5000</v>
      </c>
      <c r="I10" s="311">
        <f>'D2'!H96</f>
        <v>5000</v>
      </c>
      <c r="J10" s="311">
        <f>'D2'!I96</f>
        <v>5000</v>
      </c>
      <c r="K10" s="311">
        <f>'D2'!J96</f>
        <v>5000</v>
      </c>
      <c r="L10" s="311">
        <f>'D2'!K96</f>
        <v>5000</v>
      </c>
      <c r="M10" s="311">
        <f>'D2'!L96</f>
        <v>5000</v>
      </c>
      <c r="N10" s="311">
        <f>'D2'!M96</f>
        <v>5000</v>
      </c>
      <c r="O10" s="311">
        <f>'D2'!N96</f>
        <v>5000</v>
      </c>
      <c r="P10" s="670">
        <f>'D2'!O96</f>
        <v>60000</v>
      </c>
      <c r="Q10" s="34"/>
      <c r="R10" s="33"/>
      <c r="S10" s="33"/>
      <c r="T10" s="33"/>
      <c r="U10" s="33"/>
      <c r="V10" s="33"/>
      <c r="W10" s="33"/>
      <c r="X10" s="33"/>
      <c r="Y10" s="33"/>
      <c r="Z10" s="33"/>
    </row>
    <row r="11" spans="1:26" ht="15.6">
      <c r="A11" s="33"/>
      <c r="B11" s="32"/>
      <c r="C11" s="258" t="s">
        <v>110</v>
      </c>
      <c r="D11" s="311">
        <f t="shared" ref="D11:P11" si="2">D9-D10</f>
        <v>18212.5</v>
      </c>
      <c r="E11" s="311">
        <f t="shared" si="2"/>
        <v>26074.375</v>
      </c>
      <c r="F11" s="311">
        <f t="shared" si="2"/>
        <v>25935.631250000006</v>
      </c>
      <c r="G11" s="311">
        <f t="shared" si="2"/>
        <v>25796.274937499984</v>
      </c>
      <c r="H11" s="311">
        <f t="shared" si="2"/>
        <v>25656.312188125012</v>
      </c>
      <c r="I11" s="311">
        <f t="shared" si="2"/>
        <v>25515.749066243734</v>
      </c>
      <c r="J11" s="311">
        <f t="shared" si="2"/>
        <v>3474.5915755813185</v>
      </c>
      <c r="K11" s="311">
        <f t="shared" si="2"/>
        <v>1332.8456598254998</v>
      </c>
      <c r="L11" s="311">
        <f t="shared" si="2"/>
        <v>1190.5172032272385</v>
      </c>
      <c r="M11" s="311">
        <f t="shared" si="2"/>
        <v>1047.612031194978</v>
      </c>
      <c r="N11" s="311">
        <f t="shared" si="2"/>
        <v>904.13591088302201</v>
      </c>
      <c r="O11" s="311">
        <f t="shared" si="2"/>
        <v>760.09455177419295</v>
      </c>
      <c r="P11" s="667">
        <f t="shared" si="2"/>
        <v>155900.63937435509</v>
      </c>
      <c r="Q11" s="34"/>
      <c r="R11" s="33"/>
      <c r="S11" s="33"/>
      <c r="T11" s="33"/>
      <c r="U11" s="33"/>
      <c r="V11" s="33"/>
      <c r="W11" s="33"/>
      <c r="X11" s="33"/>
      <c r="Y11" s="33"/>
      <c r="Z11" s="33"/>
    </row>
    <row r="12" spans="1:26">
      <c r="A12" s="33"/>
      <c r="B12" s="32"/>
      <c r="C12" s="260" t="s">
        <v>111</v>
      </c>
      <c r="D12" s="311">
        <f>'D2'!C97</f>
        <v>3642.5</v>
      </c>
      <c r="E12" s="311">
        <f>'D2'!D97</f>
        <v>5214.875</v>
      </c>
      <c r="F12" s="311">
        <f>'D2'!E97</f>
        <v>5187.1262500000012</v>
      </c>
      <c r="G12" s="311">
        <f>'D2'!F97</f>
        <v>5159.2549874999977</v>
      </c>
      <c r="H12" s="311">
        <f>'D2'!G97</f>
        <v>5131.2624376250014</v>
      </c>
      <c r="I12" s="311">
        <f>'D2'!H97</f>
        <v>5103.1498132487477</v>
      </c>
      <c r="J12" s="311">
        <f>'D2'!I97</f>
        <v>694.91831511626447</v>
      </c>
      <c r="K12" s="311">
        <f>'D2'!J97</f>
        <v>266.56913196510106</v>
      </c>
      <c r="L12" s="311">
        <f>'D2'!K97</f>
        <v>238.10344064544915</v>
      </c>
      <c r="M12" s="311">
        <f>'D2'!L97</f>
        <v>209.52240623899652</v>
      </c>
      <c r="N12" s="311">
        <f>'D2'!M97</f>
        <v>180.82718217660332</v>
      </c>
      <c r="O12" s="311">
        <f>'D2'!N97</f>
        <v>152.01891035483968</v>
      </c>
      <c r="P12" s="668">
        <f>'D2'!O97</f>
        <v>31180.127874871003</v>
      </c>
      <c r="Q12" s="34"/>
      <c r="R12" s="33"/>
      <c r="S12" s="33"/>
      <c r="T12" s="33"/>
      <c r="U12" s="33"/>
      <c r="V12" s="33"/>
      <c r="W12" s="33"/>
      <c r="X12" s="33"/>
      <c r="Y12" s="33"/>
      <c r="Z12" s="33"/>
    </row>
    <row r="13" spans="1:26" ht="15.6">
      <c r="A13" s="33"/>
      <c r="B13" s="32"/>
      <c r="C13" s="417" t="s">
        <v>386</v>
      </c>
      <c r="D13" s="311">
        <f t="shared" ref="D13:P13" si="3">D11-D12</f>
        <v>14570</v>
      </c>
      <c r="E13" s="311">
        <f t="shared" si="3"/>
        <v>20859.5</v>
      </c>
      <c r="F13" s="311">
        <f t="shared" si="3"/>
        <v>20748.505000000005</v>
      </c>
      <c r="G13" s="311">
        <f t="shared" si="3"/>
        <v>20637.019949999987</v>
      </c>
      <c r="H13" s="311">
        <f t="shared" si="3"/>
        <v>20525.049750500009</v>
      </c>
      <c r="I13" s="311">
        <f t="shared" si="3"/>
        <v>20412.599252994987</v>
      </c>
      <c r="J13" s="311">
        <f t="shared" si="3"/>
        <v>2779.6732604650542</v>
      </c>
      <c r="K13" s="311">
        <f t="shared" si="3"/>
        <v>1066.2765278603988</v>
      </c>
      <c r="L13" s="311">
        <f t="shared" si="3"/>
        <v>952.41376258178934</v>
      </c>
      <c r="M13" s="311">
        <f t="shared" si="3"/>
        <v>838.08962495598155</v>
      </c>
      <c r="N13" s="311">
        <f t="shared" si="3"/>
        <v>723.30872870641872</v>
      </c>
      <c r="O13" s="311">
        <f t="shared" si="3"/>
        <v>608.07564141935325</v>
      </c>
      <c r="P13" s="667">
        <f t="shared" si="3"/>
        <v>124720.51149948408</v>
      </c>
      <c r="Q13" s="34"/>
      <c r="R13" s="33"/>
      <c r="S13" s="33"/>
      <c r="T13" s="33"/>
      <c r="U13" s="33"/>
      <c r="V13" s="33"/>
      <c r="W13" s="33"/>
      <c r="X13" s="33"/>
      <c r="Y13" s="33"/>
      <c r="Z13" s="33"/>
    </row>
    <row r="14" spans="1:26" ht="15.6" thickBot="1">
      <c r="A14" s="33"/>
      <c r="B14" s="40"/>
      <c r="C14" s="420" t="s">
        <v>112</v>
      </c>
      <c r="D14" s="696">
        <f>D13</f>
        <v>14570</v>
      </c>
      <c r="E14" s="696">
        <f t="shared" ref="E14:P14" si="4">E13</f>
        <v>20859.5</v>
      </c>
      <c r="F14" s="696">
        <f t="shared" si="4"/>
        <v>20748.505000000005</v>
      </c>
      <c r="G14" s="696">
        <f t="shared" si="4"/>
        <v>20637.019949999987</v>
      </c>
      <c r="H14" s="696">
        <f t="shared" si="4"/>
        <v>20525.049750500009</v>
      </c>
      <c r="I14" s="696">
        <f t="shared" si="4"/>
        <v>20412.599252994987</v>
      </c>
      <c r="J14" s="696">
        <f t="shared" si="4"/>
        <v>2779.6732604650542</v>
      </c>
      <c r="K14" s="696">
        <f t="shared" si="4"/>
        <v>1066.2765278603988</v>
      </c>
      <c r="L14" s="696">
        <f t="shared" si="4"/>
        <v>952.41376258178934</v>
      </c>
      <c r="M14" s="696">
        <f t="shared" si="4"/>
        <v>838.08962495598155</v>
      </c>
      <c r="N14" s="696">
        <f t="shared" si="4"/>
        <v>723.30872870641872</v>
      </c>
      <c r="O14" s="696">
        <f t="shared" si="4"/>
        <v>608.07564141935325</v>
      </c>
      <c r="P14" s="707">
        <f t="shared" si="4"/>
        <v>124720.51149948408</v>
      </c>
      <c r="Q14" s="42"/>
      <c r="R14" s="33"/>
      <c r="S14" s="33"/>
      <c r="T14" s="33"/>
      <c r="U14" s="33"/>
      <c r="V14" s="33"/>
      <c r="W14" s="33"/>
      <c r="X14" s="33"/>
      <c r="Y14" s="33"/>
      <c r="Z14" s="33"/>
    </row>
    <row r="15" spans="1:26" ht="15.6" thickBot="1">
      <c r="A15" s="278" t="s">
        <v>345</v>
      </c>
      <c r="B15" s="278"/>
      <c r="C15" s="418"/>
      <c r="D15" s="347">
        <f>IF(ISBLANK(inputs!$C$70),$A15,VALUE(inputs!$E$70))</f>
        <v>4000</v>
      </c>
      <c r="E15" s="347">
        <f>IF(ISBLANK(inputs!$C$71),$A15,VALUE(inputs!$E$71))</f>
        <v>4000</v>
      </c>
      <c r="F15" s="347">
        <f>IF(ISBLANK(inputs!$C$72),$A15,VALUE(inputs!$E$72))</f>
        <v>4000</v>
      </c>
      <c r="G15" s="347">
        <f>IF(ISBLANK(inputs!$C$73),$A15,VALUE(inputs!$E$73))</f>
        <v>4000</v>
      </c>
      <c r="H15" s="347">
        <f>IF(ISBLANK(inputs!$C$74),$A15,VALUE(inputs!$E$74))</f>
        <v>4000</v>
      </c>
      <c r="I15" s="347">
        <f>IF(ISBLANK(inputs!$C$75),$A15,VALUE(inputs!$E$75))</f>
        <v>4000</v>
      </c>
      <c r="J15" s="347">
        <f>IF(ISBLANK(inputs!$C$76),$A15,VALUE(inputs!$E$76))</f>
        <v>3000</v>
      </c>
      <c r="K15" s="347">
        <f>IF(ISBLANK(inputs!$C$77),$A15,VALUE(inputs!$E$77))</f>
        <v>3000</v>
      </c>
      <c r="L15" s="347">
        <f>IF(ISBLANK(inputs!$C$78),$A15,VALUE(inputs!$E$78))</f>
        <v>3000</v>
      </c>
      <c r="M15" s="347">
        <f>IF(ISBLANK(inputs!$C$79),$A15,VALUE(inputs!$E$79))</f>
        <v>3000</v>
      </c>
      <c r="N15" s="347">
        <f>IF(ISBLANK(inputs!$C$80),$A15,VALUE(inputs!$E$80))</f>
        <v>3000</v>
      </c>
      <c r="O15" s="347">
        <f>IF(ISBLANK(inputs!$C$81),$A15,VALUE(inputs!$E$81))</f>
        <v>3000</v>
      </c>
      <c r="P15" s="671"/>
      <c r="Q15" s="278"/>
      <c r="R15" s="278"/>
      <c r="S15" s="278"/>
      <c r="T15" s="278"/>
      <c r="U15" s="278"/>
      <c r="V15" s="278"/>
      <c r="W15" s="278"/>
      <c r="X15" s="278"/>
      <c r="Y15" s="278"/>
      <c r="Z15" s="278"/>
    </row>
    <row r="16" spans="1:26" ht="26.25" customHeight="1">
      <c r="A16" s="33"/>
      <c r="B16" s="35"/>
      <c r="C16" s="251" t="s">
        <v>113</v>
      </c>
      <c r="D16" s="311"/>
      <c r="E16" s="311"/>
      <c r="F16" s="311"/>
      <c r="G16" s="311"/>
      <c r="H16" s="311"/>
      <c r="I16" s="311"/>
      <c r="J16" s="311"/>
      <c r="K16" s="311"/>
      <c r="L16" s="311"/>
      <c r="M16" s="311"/>
      <c r="N16" s="311"/>
      <c r="O16" s="311"/>
      <c r="P16" s="672"/>
      <c r="Q16" s="37"/>
      <c r="R16" s="33"/>
      <c r="S16" s="33"/>
      <c r="T16" s="33"/>
      <c r="U16" s="33"/>
      <c r="V16" s="33"/>
      <c r="W16" s="33"/>
      <c r="X16" s="33"/>
      <c r="Y16" s="33"/>
      <c r="Z16" s="33"/>
    </row>
    <row r="17" spans="1:26" ht="21.75" customHeight="1">
      <c r="A17" s="33"/>
      <c r="B17" s="32"/>
      <c r="C17" s="422" t="s">
        <v>114</v>
      </c>
      <c r="D17" s="311"/>
      <c r="E17" s="311"/>
      <c r="F17" s="311"/>
      <c r="G17" s="311"/>
      <c r="H17" s="311"/>
      <c r="I17" s="311"/>
      <c r="J17" s="311"/>
      <c r="K17" s="311"/>
      <c r="L17" s="311"/>
      <c r="M17" s="311"/>
      <c r="N17" s="311"/>
      <c r="O17" s="311"/>
      <c r="P17" s="673"/>
      <c r="Q17" s="34"/>
      <c r="R17" s="33"/>
      <c r="S17" s="33"/>
      <c r="T17" s="33"/>
      <c r="U17" s="33"/>
      <c r="V17" s="33"/>
      <c r="W17" s="33"/>
      <c r="X17" s="33"/>
      <c r="Y17" s="33"/>
      <c r="Z17" s="33"/>
    </row>
    <row r="18" spans="1:26" ht="15.6">
      <c r="A18" s="33"/>
      <c r="B18" s="32"/>
      <c r="C18" s="419" t="s">
        <v>89</v>
      </c>
      <c r="D18" s="311" t="s">
        <v>90</v>
      </c>
      <c r="E18" s="311" t="s">
        <v>91</v>
      </c>
      <c r="F18" s="311" t="s">
        <v>92</v>
      </c>
      <c r="G18" s="311" t="s">
        <v>93</v>
      </c>
      <c r="H18" s="311" t="s">
        <v>94</v>
      </c>
      <c r="I18" s="311" t="s">
        <v>95</v>
      </c>
      <c r="J18" s="311" t="s">
        <v>96</v>
      </c>
      <c r="K18" s="311" t="s">
        <v>97</v>
      </c>
      <c r="L18" s="311" t="s">
        <v>98</v>
      </c>
      <c r="M18" s="311" t="s">
        <v>99</v>
      </c>
      <c r="N18" s="311" t="s">
        <v>100</v>
      </c>
      <c r="O18" s="311" t="s">
        <v>101</v>
      </c>
      <c r="P18" s="674" t="s">
        <v>102</v>
      </c>
      <c r="Q18" s="34"/>
      <c r="R18" s="33"/>
      <c r="S18" s="33"/>
      <c r="T18" s="33"/>
      <c r="U18" s="33"/>
      <c r="V18" s="33"/>
      <c r="W18" s="33"/>
      <c r="X18" s="33"/>
      <c r="Y18" s="33"/>
      <c r="Z18" s="33"/>
    </row>
    <row r="19" spans="1:26">
      <c r="A19" s="33"/>
      <c r="B19" s="32"/>
      <c r="C19" s="422" t="s">
        <v>115</v>
      </c>
      <c r="D19" s="311"/>
      <c r="E19" s="311"/>
      <c r="F19" s="311"/>
      <c r="G19" s="311"/>
      <c r="H19" s="311"/>
      <c r="I19" s="311"/>
      <c r="J19" s="311"/>
      <c r="K19" s="311"/>
      <c r="L19" s="311"/>
      <c r="M19" s="311"/>
      <c r="N19" s="311"/>
      <c r="O19" s="311"/>
      <c r="P19" s="675"/>
      <c r="Q19" s="34"/>
      <c r="R19" s="33"/>
      <c r="S19" s="33"/>
      <c r="T19" s="33"/>
      <c r="U19" s="33"/>
      <c r="V19" s="33"/>
      <c r="W19" s="33"/>
      <c r="X19" s="33"/>
      <c r="Y19" s="33"/>
      <c r="Z19" s="33"/>
    </row>
    <row r="20" spans="1:26">
      <c r="A20" s="33"/>
      <c r="B20" s="32"/>
      <c r="C20" s="423" t="s">
        <v>352</v>
      </c>
      <c r="D20" s="311">
        <f>'D2'!C117</f>
        <v>509227.5</v>
      </c>
      <c r="E20" s="311">
        <f>'D2'!D117</f>
        <v>611208.02500000002</v>
      </c>
      <c r="F20" s="311">
        <f>'D2'!E117</f>
        <v>557711.10475000006</v>
      </c>
      <c r="G20" s="311">
        <f>'D2'!F117</f>
        <v>572982.27370250004</v>
      </c>
      <c r="H20" s="311">
        <f>'D2'!G117</f>
        <v>588755.07096547505</v>
      </c>
      <c r="I20" s="311">
        <f>'D2'!H117</f>
        <v>646511.04025582026</v>
      </c>
      <c r="J20" s="311">
        <f>'D2'!I117</f>
        <v>674045.72985326208</v>
      </c>
      <c r="K20" s="311">
        <f>'D2'!J117</f>
        <v>675126.69255472952</v>
      </c>
      <c r="L20" s="311">
        <f>'D2'!K117</f>
        <v>751441.48562918219</v>
      </c>
      <c r="M20" s="311">
        <f>'D2'!L117</f>
        <v>752179.67077289044</v>
      </c>
      <c r="N20" s="311">
        <f>'D2'!M117</f>
        <v>760984.81406516151</v>
      </c>
      <c r="O20" s="311">
        <f>'D2'!N117</f>
        <v>841942.48592450994</v>
      </c>
      <c r="P20" s="676">
        <f t="shared" ref="P20:P22" si="5">SUM(D20:O20)</f>
        <v>7942115.8934735311</v>
      </c>
      <c r="Q20" s="34"/>
      <c r="R20" s="33"/>
      <c r="S20" s="33"/>
      <c r="T20" s="33"/>
      <c r="U20" s="33"/>
      <c r="V20" s="33"/>
      <c r="W20" s="33"/>
      <c r="X20" s="33"/>
      <c r="Y20" s="33"/>
      <c r="Z20" s="33"/>
    </row>
    <row r="21" spans="1:26" ht="15.75" customHeight="1">
      <c r="A21" s="33"/>
      <c r="B21" s="32"/>
      <c r="C21" s="419" t="s">
        <v>117</v>
      </c>
      <c r="D21" s="311">
        <f>'D2'!C119</f>
        <v>180000</v>
      </c>
      <c r="E21" s="311">
        <f>'D2'!D119</f>
        <v>180000</v>
      </c>
      <c r="F21" s="311">
        <f>'D2'!E119</f>
        <v>180000</v>
      </c>
      <c r="G21" s="311">
        <f>'D2'!F119</f>
        <v>180000</v>
      </c>
      <c r="H21" s="311">
        <f>'D2'!G119</f>
        <v>180000</v>
      </c>
      <c r="I21" s="311">
        <f>'D2'!H119</f>
        <v>180000</v>
      </c>
      <c r="J21" s="311">
        <f>'D2'!I119</f>
        <v>135000</v>
      </c>
      <c r="K21" s="311">
        <f>'D2'!J119</f>
        <v>135000</v>
      </c>
      <c r="L21" s="311">
        <f>'D2'!K119</f>
        <v>135000</v>
      </c>
      <c r="M21" s="311">
        <f>'D2'!L119</f>
        <v>135000</v>
      </c>
      <c r="N21" s="311">
        <f>'D2'!M119</f>
        <v>135000</v>
      </c>
      <c r="O21" s="311">
        <f>'D2'!N119</f>
        <v>135000</v>
      </c>
      <c r="P21" s="676">
        <f t="shared" si="5"/>
        <v>1890000</v>
      </c>
      <c r="Q21" s="34"/>
      <c r="R21" s="33"/>
      <c r="S21" s="33"/>
      <c r="T21" s="33"/>
      <c r="U21" s="33"/>
      <c r="V21" s="33"/>
      <c r="W21" s="33"/>
      <c r="X21" s="33"/>
      <c r="Y21" s="33"/>
      <c r="Z21" s="33"/>
    </row>
    <row r="22" spans="1:26" ht="15.75" customHeight="1">
      <c r="A22" s="33"/>
      <c r="B22" s="32"/>
      <c r="C22" s="419" t="s">
        <v>118</v>
      </c>
      <c r="D22" s="311">
        <f>'D2'!C118</f>
        <v>22000</v>
      </c>
      <c r="E22" s="311">
        <f>'D2'!D118</f>
        <v>-51876</v>
      </c>
      <c r="F22" s="311">
        <f>'D2'!E118</f>
        <v>29612</v>
      </c>
      <c r="G22" s="311">
        <f>'D2'!F118</f>
        <v>42218</v>
      </c>
      <c r="H22" s="311">
        <f>'D2'!G118</f>
        <v>54208</v>
      </c>
      <c r="I22" s="311">
        <f>'D2'!H118</f>
        <v>34100</v>
      </c>
      <c r="J22" s="311">
        <f>'D2'!I118</f>
        <v>61578</v>
      </c>
      <c r="K22" s="311">
        <f>'D2'!J118</f>
        <v>68794</v>
      </c>
      <c r="L22" s="311">
        <f>'D2'!K118</f>
        <v>660</v>
      </c>
      <c r="M22" s="311">
        <f>'D2'!L118</f>
        <v>7986</v>
      </c>
      <c r="N22" s="311">
        <f>'D2'!M118</f>
        <v>7128</v>
      </c>
      <c r="O22" s="311">
        <f>'D2'!N118</f>
        <v>-66000</v>
      </c>
      <c r="P22" s="676">
        <f t="shared" si="5"/>
        <v>210408</v>
      </c>
      <c r="Q22" s="34"/>
      <c r="R22" s="33"/>
      <c r="S22" s="33"/>
      <c r="T22" s="33"/>
      <c r="U22" s="33"/>
      <c r="V22" s="33"/>
      <c r="W22" s="33"/>
      <c r="X22" s="33"/>
      <c r="Y22" s="33"/>
      <c r="Z22" s="33"/>
    </row>
    <row r="23" spans="1:26" ht="15.75" customHeight="1">
      <c r="A23" s="33"/>
      <c r="B23" s="32"/>
      <c r="C23" s="422" t="s">
        <v>119</v>
      </c>
      <c r="D23" s="311">
        <f t="shared" ref="D23:P23" si="6">SUM(D20:D22)</f>
        <v>711227.5</v>
      </c>
      <c r="E23" s="311">
        <f t="shared" si="6"/>
        <v>739332.02500000002</v>
      </c>
      <c r="F23" s="311">
        <f t="shared" si="6"/>
        <v>767323.10475000006</v>
      </c>
      <c r="G23" s="311">
        <f t="shared" si="6"/>
        <v>795200.27370250004</v>
      </c>
      <c r="H23" s="311">
        <f t="shared" si="6"/>
        <v>822963.07096547505</v>
      </c>
      <c r="I23" s="311">
        <f t="shared" si="6"/>
        <v>860611.04025582026</v>
      </c>
      <c r="J23" s="311">
        <f t="shared" si="6"/>
        <v>870623.72985326208</v>
      </c>
      <c r="K23" s="311">
        <f t="shared" si="6"/>
        <v>878920.69255472952</v>
      </c>
      <c r="L23" s="311">
        <f t="shared" si="6"/>
        <v>887101.48562918219</v>
      </c>
      <c r="M23" s="311">
        <f t="shared" si="6"/>
        <v>895165.67077289044</v>
      </c>
      <c r="N23" s="311">
        <f t="shared" si="6"/>
        <v>903112.81406516151</v>
      </c>
      <c r="O23" s="311">
        <f t="shared" si="6"/>
        <v>910942.48592450994</v>
      </c>
      <c r="P23" s="677">
        <f t="shared" si="6"/>
        <v>10042523.893473532</v>
      </c>
      <c r="Q23" s="34"/>
      <c r="R23" s="33"/>
      <c r="S23" s="33"/>
      <c r="T23" s="33"/>
      <c r="U23" s="33"/>
      <c r="V23" s="33"/>
      <c r="W23" s="33"/>
      <c r="X23" s="33"/>
      <c r="Y23" s="33"/>
      <c r="Z23" s="33"/>
    </row>
    <row r="24" spans="1:26" ht="15.75" customHeight="1">
      <c r="A24" s="33"/>
      <c r="B24" s="32"/>
      <c r="C24" s="419"/>
      <c r="D24" s="311"/>
      <c r="E24" s="311"/>
      <c r="F24" s="311"/>
      <c r="G24" s="311"/>
      <c r="H24" s="311"/>
      <c r="I24" s="311"/>
      <c r="J24" s="311"/>
      <c r="K24" s="311"/>
      <c r="L24" s="311"/>
      <c r="M24" s="311"/>
      <c r="N24" s="311"/>
      <c r="O24" s="311"/>
      <c r="P24" s="677"/>
      <c r="Q24" s="34"/>
      <c r="R24" s="33"/>
      <c r="S24" s="33"/>
      <c r="T24" s="33"/>
      <c r="U24" s="33"/>
      <c r="V24" s="33"/>
      <c r="W24" s="33"/>
      <c r="X24" s="33"/>
      <c r="Y24" s="33"/>
      <c r="Z24" s="33"/>
    </row>
    <row r="25" spans="1:26" ht="15.75" customHeight="1">
      <c r="A25" s="33"/>
      <c r="B25" s="32"/>
      <c r="C25" s="422" t="s">
        <v>120</v>
      </c>
      <c r="D25" s="311"/>
      <c r="E25" s="311"/>
      <c r="F25" s="311"/>
      <c r="G25" s="311"/>
      <c r="H25" s="311"/>
      <c r="I25" s="311"/>
      <c r="J25" s="311"/>
      <c r="K25" s="311"/>
      <c r="L25" s="311"/>
      <c r="M25" s="311"/>
      <c r="N25" s="311"/>
      <c r="O25" s="311"/>
      <c r="P25" s="676"/>
      <c r="Q25" s="34"/>
      <c r="R25" s="33"/>
      <c r="S25" s="33"/>
      <c r="T25" s="33"/>
      <c r="U25" s="33"/>
      <c r="V25" s="33"/>
      <c r="W25" s="33"/>
      <c r="X25" s="33"/>
      <c r="Y25" s="33"/>
      <c r="Z25" s="33"/>
    </row>
    <row r="26" spans="1:26" ht="15.75" customHeight="1">
      <c r="A26" s="33"/>
      <c r="B26" s="32"/>
      <c r="C26" s="419" t="s">
        <v>121</v>
      </c>
      <c r="D26" s="311">
        <f>'D2'!C123</f>
        <v>1000000</v>
      </c>
      <c r="E26" s="311">
        <f>'D2'!D123</f>
        <v>1000000</v>
      </c>
      <c r="F26" s="311">
        <f>'D2'!E123</f>
        <v>1000000</v>
      </c>
      <c r="G26" s="311">
        <f>'D2'!F123</f>
        <v>1000000</v>
      </c>
      <c r="H26" s="311">
        <f>'D2'!G123</f>
        <v>1000000</v>
      </c>
      <c r="I26" s="311">
        <f>'D2'!H123</f>
        <v>1000000</v>
      </c>
      <c r="J26" s="311">
        <f>'D2'!I123</f>
        <v>1000000</v>
      </c>
      <c r="K26" s="311">
        <f>'D2'!J123</f>
        <v>1000000</v>
      </c>
      <c r="L26" s="311">
        <f>'D2'!K123</f>
        <v>1000000</v>
      </c>
      <c r="M26" s="311">
        <f>'D2'!L123</f>
        <v>1000000</v>
      </c>
      <c r="N26" s="311">
        <f>'D2'!M123</f>
        <v>1000000</v>
      </c>
      <c r="O26" s="311">
        <f>'D2'!N123</f>
        <v>1000000</v>
      </c>
      <c r="P26" s="676">
        <f t="shared" ref="P26:P30" si="7">SUM(D26:O26)</f>
        <v>12000000</v>
      </c>
      <c r="Q26" s="34"/>
      <c r="R26" s="33"/>
      <c r="S26" s="33"/>
      <c r="T26" s="33"/>
      <c r="U26" s="33"/>
      <c r="V26" s="33"/>
      <c r="W26" s="33"/>
      <c r="X26" s="33"/>
      <c r="Y26" s="33"/>
      <c r="Z26" s="33"/>
    </row>
    <row r="27" spans="1:26" ht="15.75" customHeight="1">
      <c r="A27" s="33"/>
      <c r="B27" s="32"/>
      <c r="C27" s="419" t="s">
        <v>346</v>
      </c>
      <c r="D27" s="311">
        <f>'D2'!C124</f>
        <v>2000</v>
      </c>
      <c r="E27" s="311">
        <f>'D2'!D124</f>
        <v>4000</v>
      </c>
      <c r="F27" s="311">
        <f>'D2'!E124</f>
        <v>6000</v>
      </c>
      <c r="G27" s="311">
        <f>'D2'!F124</f>
        <v>8000</v>
      </c>
      <c r="H27" s="311">
        <f>'D2'!G124</f>
        <v>10000</v>
      </c>
      <c r="I27" s="311">
        <f>'D2'!H124</f>
        <v>12000</v>
      </c>
      <c r="J27" s="311">
        <f>'D2'!I124</f>
        <v>14000</v>
      </c>
      <c r="K27" s="311">
        <f>'D2'!J124</f>
        <v>16000</v>
      </c>
      <c r="L27" s="311">
        <f>'D2'!K124</f>
        <v>18000</v>
      </c>
      <c r="M27" s="311">
        <f>'D2'!L124</f>
        <v>20000</v>
      </c>
      <c r="N27" s="311">
        <f>'D2'!M124</f>
        <v>22000</v>
      </c>
      <c r="O27" s="311">
        <f>'D2'!N124</f>
        <v>24000</v>
      </c>
      <c r="P27" s="676">
        <f t="shared" si="7"/>
        <v>156000</v>
      </c>
      <c r="Q27" s="34"/>
      <c r="R27" s="33"/>
      <c r="S27" s="33"/>
      <c r="T27" s="33"/>
      <c r="U27" s="33"/>
      <c r="V27" s="33"/>
      <c r="W27" s="33"/>
      <c r="X27" s="33"/>
      <c r="Y27" s="33"/>
      <c r="Z27" s="33"/>
    </row>
    <row r="28" spans="1:26" ht="15.75" customHeight="1">
      <c r="A28" s="33"/>
      <c r="B28" s="32"/>
      <c r="C28" s="419" t="s">
        <v>122</v>
      </c>
      <c r="D28" s="311">
        <f>'D2'!C125</f>
        <v>500000</v>
      </c>
      <c r="E28" s="311">
        <f>'D2'!D125</f>
        <v>500000</v>
      </c>
      <c r="F28" s="311">
        <f>'D2'!E125</f>
        <v>500000</v>
      </c>
      <c r="G28" s="311">
        <f>'D2'!F125</f>
        <v>500000</v>
      </c>
      <c r="H28" s="311">
        <f>'D2'!G125</f>
        <v>500000</v>
      </c>
      <c r="I28" s="311">
        <f>'D2'!H125</f>
        <v>500000</v>
      </c>
      <c r="J28" s="311">
        <f>'D2'!I125</f>
        <v>500000</v>
      </c>
      <c r="K28" s="311">
        <f>'D2'!J125</f>
        <v>500000</v>
      </c>
      <c r="L28" s="311">
        <f>'D2'!K125</f>
        <v>500000</v>
      </c>
      <c r="M28" s="311">
        <f>'D2'!L125</f>
        <v>500000</v>
      </c>
      <c r="N28" s="311">
        <f>'D2'!M125</f>
        <v>500000</v>
      </c>
      <c r="O28" s="311">
        <f>'D2'!N125</f>
        <v>500000</v>
      </c>
      <c r="P28" s="676">
        <f t="shared" si="7"/>
        <v>6000000</v>
      </c>
      <c r="Q28" s="34"/>
      <c r="R28" s="33"/>
      <c r="S28" s="33"/>
      <c r="T28" s="33"/>
      <c r="U28" s="33"/>
      <c r="V28" s="33"/>
      <c r="W28" s="33"/>
      <c r="X28" s="33"/>
      <c r="Y28" s="33"/>
      <c r="Z28" s="33"/>
    </row>
    <row r="29" spans="1:26" ht="15.75" customHeight="1">
      <c r="A29" s="33"/>
      <c r="B29" s="32"/>
      <c r="C29" s="419" t="s">
        <v>346</v>
      </c>
      <c r="D29" s="311">
        <f>'D2'!C126</f>
        <v>5000</v>
      </c>
      <c r="E29" s="311">
        <f>'D2'!D126</f>
        <v>10000</v>
      </c>
      <c r="F29" s="311">
        <f>'D2'!E126</f>
        <v>15000</v>
      </c>
      <c r="G29" s="311">
        <f>'D2'!F126</f>
        <v>20000</v>
      </c>
      <c r="H29" s="311">
        <f>'D2'!G126</f>
        <v>25000</v>
      </c>
      <c r="I29" s="311">
        <f>'D2'!H126</f>
        <v>30000</v>
      </c>
      <c r="J29" s="311">
        <f>'D2'!I126</f>
        <v>35000</v>
      </c>
      <c r="K29" s="311">
        <f>'D2'!J126</f>
        <v>40000</v>
      </c>
      <c r="L29" s="311">
        <f>'D2'!K126</f>
        <v>45000</v>
      </c>
      <c r="M29" s="311">
        <f>'D2'!L126</f>
        <v>50000</v>
      </c>
      <c r="N29" s="311">
        <f>'D2'!M126</f>
        <v>55000</v>
      </c>
      <c r="O29" s="311">
        <f>'D2'!N126</f>
        <v>60000</v>
      </c>
      <c r="P29" s="676">
        <f t="shared" si="7"/>
        <v>390000</v>
      </c>
      <c r="Q29" s="34"/>
      <c r="R29" s="33"/>
      <c r="S29" s="33"/>
      <c r="T29" s="33"/>
      <c r="U29" s="33"/>
      <c r="V29" s="33"/>
      <c r="W29" s="33"/>
      <c r="X29" s="33"/>
      <c r="Y29" s="33"/>
      <c r="Z29" s="33"/>
    </row>
    <row r="30" spans="1:26" ht="15.75" customHeight="1">
      <c r="A30" s="33"/>
      <c r="B30" s="32"/>
      <c r="C30" s="419" t="s">
        <v>123</v>
      </c>
      <c r="D30" s="311">
        <f>'D2'!C122</f>
        <v>100000</v>
      </c>
      <c r="E30" s="311">
        <f>'D2'!D122</f>
        <v>100000</v>
      </c>
      <c r="F30" s="311">
        <f>'D2'!E122</f>
        <v>100000</v>
      </c>
      <c r="G30" s="311">
        <f>'D2'!F122</f>
        <v>100000</v>
      </c>
      <c r="H30" s="311">
        <f>'D2'!G122</f>
        <v>100000</v>
      </c>
      <c r="I30" s="311">
        <f>'D2'!H122</f>
        <v>100000</v>
      </c>
      <c r="J30" s="311">
        <f>'D2'!I122</f>
        <v>100000</v>
      </c>
      <c r="K30" s="311">
        <f>'D2'!J122</f>
        <v>100000</v>
      </c>
      <c r="L30" s="311">
        <f>'D2'!K122</f>
        <v>100000</v>
      </c>
      <c r="M30" s="311">
        <f>'D2'!L122</f>
        <v>100000</v>
      </c>
      <c r="N30" s="311">
        <f>'D2'!M122</f>
        <v>100000</v>
      </c>
      <c r="O30" s="311">
        <f>'D2'!N122</f>
        <v>100000</v>
      </c>
      <c r="P30" s="676">
        <f t="shared" si="7"/>
        <v>1200000</v>
      </c>
      <c r="Q30" s="34"/>
      <c r="R30" s="33"/>
      <c r="S30" s="33"/>
      <c r="T30" s="33"/>
      <c r="U30" s="33"/>
      <c r="V30" s="33"/>
      <c r="W30" s="33"/>
      <c r="X30" s="33"/>
      <c r="Y30" s="33"/>
      <c r="Z30" s="33"/>
    </row>
    <row r="31" spans="1:26" ht="15.75" customHeight="1">
      <c r="A31" s="33"/>
      <c r="B31" s="32"/>
      <c r="C31" s="422" t="s">
        <v>124</v>
      </c>
      <c r="D31" s="311">
        <f t="shared" ref="D31:P31" si="8">D26-D27+D28-D29+D30</f>
        <v>1593000</v>
      </c>
      <c r="E31" s="311">
        <f t="shared" si="8"/>
        <v>1586000</v>
      </c>
      <c r="F31" s="311">
        <f t="shared" si="8"/>
        <v>1579000</v>
      </c>
      <c r="G31" s="311">
        <f t="shared" si="8"/>
        <v>1572000</v>
      </c>
      <c r="H31" s="311">
        <f t="shared" si="8"/>
        <v>1565000</v>
      </c>
      <c r="I31" s="311">
        <f t="shared" si="8"/>
        <v>1558000</v>
      </c>
      <c r="J31" s="311">
        <f t="shared" si="8"/>
        <v>1551000</v>
      </c>
      <c r="K31" s="311">
        <f t="shared" si="8"/>
        <v>1544000</v>
      </c>
      <c r="L31" s="311">
        <f t="shared" si="8"/>
        <v>1537000</v>
      </c>
      <c r="M31" s="311">
        <f t="shared" si="8"/>
        <v>1530000</v>
      </c>
      <c r="N31" s="311">
        <f t="shared" si="8"/>
        <v>1523000</v>
      </c>
      <c r="O31" s="311">
        <f t="shared" si="8"/>
        <v>1516000</v>
      </c>
      <c r="P31" s="677">
        <f t="shared" si="8"/>
        <v>18654000</v>
      </c>
      <c r="Q31" s="34"/>
      <c r="R31" s="33"/>
      <c r="S31" s="33"/>
      <c r="T31" s="33"/>
      <c r="U31" s="33"/>
      <c r="V31" s="33"/>
      <c r="W31" s="33"/>
      <c r="X31" s="33"/>
      <c r="Y31" s="33"/>
      <c r="Z31" s="33"/>
    </row>
    <row r="32" spans="1:26" ht="15.75" customHeight="1">
      <c r="A32" s="33"/>
      <c r="B32" s="32"/>
      <c r="C32" s="419"/>
      <c r="D32" s="311"/>
      <c r="E32" s="311"/>
      <c r="F32" s="311"/>
      <c r="G32" s="311"/>
      <c r="H32" s="311"/>
      <c r="I32" s="311"/>
      <c r="J32" s="311"/>
      <c r="K32" s="311"/>
      <c r="L32" s="311"/>
      <c r="M32" s="311"/>
      <c r="N32" s="311"/>
      <c r="O32" s="311"/>
      <c r="P32" s="678"/>
      <c r="Q32" s="34"/>
      <c r="R32" s="33"/>
      <c r="S32" s="33"/>
      <c r="T32" s="33"/>
      <c r="U32" s="33"/>
      <c r="V32" s="33"/>
      <c r="W32" s="33"/>
      <c r="X32" s="33"/>
      <c r="Y32" s="33"/>
      <c r="Z32" s="33"/>
    </row>
    <row r="33" spans="1:26" ht="15.75" customHeight="1">
      <c r="A33" s="33"/>
      <c r="B33" s="32"/>
      <c r="C33" s="422" t="s">
        <v>125</v>
      </c>
      <c r="D33" s="311">
        <f t="shared" ref="D33:P33" si="9">D23+D31</f>
        <v>2304227.5</v>
      </c>
      <c r="E33" s="311">
        <f t="shared" si="9"/>
        <v>2325332.0249999999</v>
      </c>
      <c r="F33" s="311">
        <f t="shared" si="9"/>
        <v>2346323.1047499999</v>
      </c>
      <c r="G33" s="311">
        <f t="shared" si="9"/>
        <v>2367200.2737024999</v>
      </c>
      <c r="H33" s="311">
        <f t="shared" si="9"/>
        <v>2387963.0709654749</v>
      </c>
      <c r="I33" s="311">
        <f t="shared" si="9"/>
        <v>2418611.0402558204</v>
      </c>
      <c r="J33" s="311">
        <f t="shared" si="9"/>
        <v>2421623.7298532622</v>
      </c>
      <c r="K33" s="311">
        <f t="shared" si="9"/>
        <v>2422920.6925547295</v>
      </c>
      <c r="L33" s="311">
        <f t="shared" si="9"/>
        <v>2424101.4856291823</v>
      </c>
      <c r="M33" s="311">
        <f t="shared" si="9"/>
        <v>2425165.6707728906</v>
      </c>
      <c r="N33" s="311">
        <f t="shared" si="9"/>
        <v>2426112.8140651616</v>
      </c>
      <c r="O33" s="311">
        <f t="shared" si="9"/>
        <v>2426942.4859245098</v>
      </c>
      <c r="P33" s="679">
        <f t="shared" si="9"/>
        <v>28696523.893473532</v>
      </c>
      <c r="Q33" s="34"/>
      <c r="R33" s="33"/>
      <c r="S33" s="33"/>
      <c r="T33" s="33"/>
      <c r="U33" s="33"/>
      <c r="V33" s="33"/>
      <c r="W33" s="33"/>
      <c r="X33" s="33"/>
      <c r="Y33" s="33"/>
      <c r="Z33" s="33"/>
    </row>
    <row r="34" spans="1:26" ht="15.75" customHeight="1">
      <c r="A34" s="33"/>
      <c r="B34" s="32"/>
      <c r="C34" s="419"/>
      <c r="D34" s="311"/>
      <c r="E34" s="311"/>
      <c r="F34" s="311"/>
      <c r="G34" s="311"/>
      <c r="H34" s="311"/>
      <c r="I34" s="311"/>
      <c r="J34" s="311"/>
      <c r="K34" s="311"/>
      <c r="L34" s="311"/>
      <c r="M34" s="311"/>
      <c r="N34" s="311"/>
      <c r="O34" s="311"/>
      <c r="P34" s="681"/>
      <c r="Q34" s="34"/>
      <c r="R34" s="33"/>
      <c r="S34" s="33"/>
      <c r="T34" s="33"/>
      <c r="U34" s="33"/>
      <c r="V34" s="33"/>
      <c r="W34" s="33"/>
      <c r="X34" s="33"/>
      <c r="Y34" s="33"/>
      <c r="Z34" s="33"/>
    </row>
    <row r="35" spans="1:26" ht="15.75" customHeight="1">
      <c r="A35" s="33"/>
      <c r="B35" s="32"/>
      <c r="C35" s="422" t="s">
        <v>126</v>
      </c>
      <c r="D35" s="311"/>
      <c r="E35" s="311"/>
      <c r="F35" s="311"/>
      <c r="G35" s="311"/>
      <c r="H35" s="311"/>
      <c r="I35" s="311"/>
      <c r="J35" s="311"/>
      <c r="K35" s="311"/>
      <c r="L35" s="311"/>
      <c r="M35" s="311"/>
      <c r="N35" s="311"/>
      <c r="O35" s="311"/>
      <c r="P35" s="681"/>
      <c r="Q35" s="34"/>
      <c r="R35" s="33"/>
      <c r="S35" s="33"/>
      <c r="T35" s="33"/>
      <c r="U35" s="33"/>
      <c r="V35" s="33"/>
      <c r="W35" s="33"/>
      <c r="X35" s="33"/>
      <c r="Y35" s="33"/>
      <c r="Z35" s="33"/>
    </row>
    <row r="36" spans="1:26" ht="15.75" customHeight="1">
      <c r="A36" s="33"/>
      <c r="B36" s="32"/>
      <c r="C36" s="422"/>
      <c r="D36" s="311"/>
      <c r="E36" s="311"/>
      <c r="F36" s="311"/>
      <c r="G36" s="311"/>
      <c r="H36" s="311"/>
      <c r="I36" s="311"/>
      <c r="J36" s="311"/>
      <c r="K36" s="311"/>
      <c r="L36" s="311"/>
      <c r="M36" s="311"/>
      <c r="N36" s="311"/>
      <c r="O36" s="311"/>
      <c r="P36" s="681"/>
      <c r="Q36" s="34"/>
      <c r="R36" s="33"/>
      <c r="S36" s="33"/>
      <c r="T36" s="33"/>
      <c r="U36" s="33"/>
      <c r="V36" s="33"/>
      <c r="W36" s="33"/>
      <c r="X36" s="33"/>
      <c r="Y36" s="33"/>
      <c r="Z36" s="33"/>
    </row>
    <row r="37" spans="1:26" ht="15.75" customHeight="1">
      <c r="A37" s="33"/>
      <c r="B37" s="32"/>
      <c r="C37" s="421" t="s">
        <v>127</v>
      </c>
      <c r="D37" s="311"/>
      <c r="E37" s="311"/>
      <c r="F37" s="311"/>
      <c r="G37" s="311"/>
      <c r="H37" s="311"/>
      <c r="I37" s="311"/>
      <c r="J37" s="311"/>
      <c r="K37" s="311"/>
      <c r="L37" s="311"/>
      <c r="M37" s="311"/>
      <c r="N37" s="311"/>
      <c r="O37" s="311"/>
      <c r="P37" s="675"/>
      <c r="Q37" s="34"/>
      <c r="R37" s="33"/>
      <c r="S37" s="33"/>
      <c r="T37" s="33"/>
      <c r="U37" s="33"/>
      <c r="V37" s="33"/>
      <c r="W37" s="33"/>
      <c r="X37" s="33"/>
      <c r="Y37" s="33"/>
      <c r="Z37" s="33"/>
    </row>
    <row r="38" spans="1:26" ht="15.75" customHeight="1">
      <c r="A38" s="33"/>
      <c r="B38" s="32"/>
      <c r="C38" s="256" t="s">
        <v>128</v>
      </c>
      <c r="D38" s="311">
        <f>'D2'!C136</f>
        <v>2000</v>
      </c>
      <c r="E38" s="311">
        <f>'D2'!D136</f>
        <v>2000</v>
      </c>
      <c r="F38" s="311">
        <f>'D2'!E136</f>
        <v>2000</v>
      </c>
      <c r="G38" s="311">
        <f>'D2'!F136</f>
        <v>2000</v>
      </c>
      <c r="H38" s="311">
        <f>'D2'!G136</f>
        <v>2000</v>
      </c>
      <c r="I38" s="311">
        <f>'D2'!H136</f>
        <v>2000</v>
      </c>
      <c r="J38" s="311">
        <f>'D2'!I136</f>
        <v>2000</v>
      </c>
      <c r="K38" s="311">
        <f>'D2'!J136</f>
        <v>2000</v>
      </c>
      <c r="L38" s="311">
        <f>'D2'!K136</f>
        <v>2000</v>
      </c>
      <c r="M38" s="311">
        <f>'D2'!L136</f>
        <v>2000</v>
      </c>
      <c r="N38" s="311">
        <f>'D2'!M136</f>
        <v>2000</v>
      </c>
      <c r="O38" s="311">
        <f>'D2'!N136</f>
        <v>2000</v>
      </c>
      <c r="P38" s="676">
        <f t="shared" ref="P38:P39" si="10">SUM(D38:O38)</f>
        <v>24000</v>
      </c>
      <c r="Q38" s="34"/>
      <c r="R38" s="33"/>
      <c r="S38" s="33"/>
      <c r="T38" s="33"/>
      <c r="U38" s="33"/>
      <c r="V38" s="33"/>
      <c r="W38" s="33"/>
      <c r="X38" s="33"/>
      <c r="Y38" s="33"/>
      <c r="Z38" s="33"/>
    </row>
    <row r="39" spans="1:26" ht="15.75" customHeight="1">
      <c r="A39" s="33"/>
      <c r="B39" s="32"/>
      <c r="C39" s="256" t="s">
        <v>129</v>
      </c>
      <c r="D39" s="311">
        <f>'D2'!C134</f>
        <v>0</v>
      </c>
      <c r="E39" s="311">
        <f>'D2'!D134</f>
        <v>0</v>
      </c>
      <c r="F39" s="311">
        <f>'D2'!E134</f>
        <v>0</v>
      </c>
      <c r="G39" s="311">
        <f>'D2'!F134</f>
        <v>0</v>
      </c>
      <c r="H39" s="311">
        <f>'D2'!G134</f>
        <v>0</v>
      </c>
      <c r="I39" s="311">
        <f>'D2'!H134</f>
        <v>0</v>
      </c>
      <c r="J39" s="311">
        <f>'D2'!I134</f>
        <v>0</v>
      </c>
      <c r="K39" s="311">
        <f>'D2'!J134</f>
        <v>0</v>
      </c>
      <c r="L39" s="311">
        <f>'D2'!K134</f>
        <v>0</v>
      </c>
      <c r="M39" s="311">
        <f>'D2'!L134</f>
        <v>0</v>
      </c>
      <c r="N39" s="311">
        <f>'D2'!M134</f>
        <v>0</v>
      </c>
      <c r="O39" s="311">
        <f>'D2'!N134</f>
        <v>0</v>
      </c>
      <c r="P39" s="676">
        <f t="shared" si="10"/>
        <v>0</v>
      </c>
      <c r="Q39" s="34"/>
      <c r="R39" s="33"/>
      <c r="S39" s="33"/>
      <c r="T39" s="33"/>
      <c r="U39" s="33"/>
      <c r="V39" s="33"/>
      <c r="W39" s="33"/>
      <c r="X39" s="33"/>
      <c r="Y39" s="33"/>
      <c r="Z39" s="33"/>
    </row>
    <row r="40" spans="1:26" ht="15.75" customHeight="1">
      <c r="A40" s="33"/>
      <c r="B40" s="32"/>
      <c r="C40" s="269" t="s">
        <v>130</v>
      </c>
      <c r="D40" s="311">
        <f t="shared" ref="D40:P40" si="11">SUM(D38:D39)</f>
        <v>2000</v>
      </c>
      <c r="E40" s="311">
        <f t="shared" si="11"/>
        <v>2000</v>
      </c>
      <c r="F40" s="311">
        <f t="shared" si="11"/>
        <v>2000</v>
      </c>
      <c r="G40" s="311">
        <f t="shared" si="11"/>
        <v>2000</v>
      </c>
      <c r="H40" s="311">
        <f t="shared" si="11"/>
        <v>2000</v>
      </c>
      <c r="I40" s="311">
        <f t="shared" si="11"/>
        <v>2000</v>
      </c>
      <c r="J40" s="311">
        <f t="shared" si="11"/>
        <v>2000</v>
      </c>
      <c r="K40" s="311">
        <f t="shared" si="11"/>
        <v>2000</v>
      </c>
      <c r="L40" s="311">
        <f t="shared" si="11"/>
        <v>2000</v>
      </c>
      <c r="M40" s="311">
        <f t="shared" si="11"/>
        <v>2000</v>
      </c>
      <c r="N40" s="311">
        <f t="shared" si="11"/>
        <v>2000</v>
      </c>
      <c r="O40" s="311">
        <f t="shared" si="11"/>
        <v>2000</v>
      </c>
      <c r="P40" s="677">
        <f t="shared" si="11"/>
        <v>24000</v>
      </c>
      <c r="Q40" s="34"/>
      <c r="R40" s="33"/>
      <c r="S40" s="33"/>
      <c r="T40" s="33"/>
      <c r="U40" s="33"/>
      <c r="V40" s="33"/>
      <c r="W40" s="33"/>
      <c r="X40" s="33"/>
      <c r="Y40" s="33"/>
      <c r="Z40" s="33"/>
    </row>
    <row r="41" spans="1:26" ht="15.75" customHeight="1">
      <c r="A41" s="33"/>
      <c r="B41" s="32"/>
      <c r="C41" s="256"/>
      <c r="D41" s="311"/>
      <c r="E41" s="311"/>
      <c r="F41" s="311"/>
      <c r="G41" s="311"/>
      <c r="H41" s="311"/>
      <c r="I41" s="311"/>
      <c r="J41" s="311"/>
      <c r="K41" s="311"/>
      <c r="L41" s="311"/>
      <c r="M41" s="311"/>
      <c r="N41" s="311"/>
      <c r="O41" s="311"/>
      <c r="P41" s="676"/>
      <c r="Q41" s="34"/>
      <c r="R41" s="33"/>
      <c r="S41" s="33"/>
      <c r="T41" s="33"/>
      <c r="U41" s="33"/>
      <c r="V41" s="33"/>
      <c r="W41" s="33"/>
      <c r="X41" s="33"/>
      <c r="Y41" s="33"/>
      <c r="Z41" s="33"/>
    </row>
    <row r="42" spans="1:26" ht="15.75" customHeight="1">
      <c r="A42" s="33"/>
      <c r="B42" s="32"/>
      <c r="C42" s="269" t="s">
        <v>131</v>
      </c>
      <c r="D42" s="311"/>
      <c r="E42" s="311"/>
      <c r="F42" s="311"/>
      <c r="G42" s="311"/>
      <c r="H42" s="311"/>
      <c r="I42" s="311"/>
      <c r="J42" s="311"/>
      <c r="K42" s="311"/>
      <c r="L42" s="311"/>
      <c r="M42" s="311"/>
      <c r="N42" s="311"/>
      <c r="O42" s="311"/>
      <c r="P42" s="676"/>
      <c r="Q42" s="34"/>
      <c r="R42" s="33"/>
      <c r="S42" s="33"/>
      <c r="T42" s="33"/>
      <c r="U42" s="33"/>
      <c r="V42" s="33"/>
      <c r="W42" s="33"/>
      <c r="X42" s="33"/>
      <c r="Y42" s="33"/>
      <c r="Z42" s="33"/>
    </row>
    <row r="43" spans="1:26" ht="15.75" customHeight="1">
      <c r="A43" s="33"/>
      <c r="B43" s="32"/>
      <c r="C43" s="256" t="s">
        <v>132</v>
      </c>
      <c r="D43" s="311">
        <f>'D2'!C137</f>
        <v>100000</v>
      </c>
      <c r="E43" s="311">
        <f>'D2'!D137</f>
        <v>100000</v>
      </c>
      <c r="F43" s="311">
        <f>'D2'!E137</f>
        <v>100000</v>
      </c>
      <c r="G43" s="311">
        <f>'D2'!F137</f>
        <v>100000</v>
      </c>
      <c r="H43" s="311">
        <f>'D2'!G137</f>
        <v>100000</v>
      </c>
      <c r="I43" s="311">
        <f>'D2'!H137</f>
        <v>100000</v>
      </c>
      <c r="J43" s="311">
        <f>'D2'!I137</f>
        <v>100000</v>
      </c>
      <c r="K43" s="311">
        <f>'D2'!J137</f>
        <v>100000</v>
      </c>
      <c r="L43" s="311">
        <f>'D2'!K137</f>
        <v>100000</v>
      </c>
      <c r="M43" s="311">
        <f>'D2'!L137</f>
        <v>100000</v>
      </c>
      <c r="N43" s="311">
        <f>'D2'!M137</f>
        <v>100000</v>
      </c>
      <c r="O43" s="311">
        <f>'D2'!N137</f>
        <v>100000</v>
      </c>
      <c r="P43" s="676">
        <f t="shared" ref="P43:P44" si="12">SUM(D43:O43)</f>
        <v>1200000</v>
      </c>
      <c r="Q43" s="34"/>
      <c r="R43" s="33"/>
      <c r="S43" s="33"/>
      <c r="T43" s="33"/>
      <c r="U43" s="33"/>
      <c r="V43" s="33"/>
      <c r="W43" s="33"/>
      <c r="X43" s="33"/>
      <c r="Y43" s="33"/>
      <c r="Z43" s="33"/>
    </row>
    <row r="44" spans="1:26" ht="15.75" customHeight="1">
      <c r="A44" s="33"/>
      <c r="B44" s="32"/>
      <c r="C44" s="256" t="s">
        <v>133</v>
      </c>
      <c r="D44" s="311">
        <f>'D2'!C135</f>
        <v>497.5</v>
      </c>
      <c r="E44" s="311">
        <f>'D2'!D135</f>
        <v>742.52499999999998</v>
      </c>
      <c r="F44" s="311">
        <f>'D2'!E135</f>
        <v>985.09974999999997</v>
      </c>
      <c r="G44" s="311">
        <f>'D2'!F135</f>
        <v>1225.2487524999999</v>
      </c>
      <c r="H44" s="311">
        <f>'D2'!G135</f>
        <v>1462.9962649749998</v>
      </c>
      <c r="I44" s="311">
        <f>'D2'!H135</f>
        <v>11698.36630232525</v>
      </c>
      <c r="J44" s="311">
        <f>'D2'!I135</f>
        <v>11931.382639301997</v>
      </c>
      <c r="K44" s="311">
        <f>'D2'!J135</f>
        <v>12162.068812908978</v>
      </c>
      <c r="L44" s="311">
        <f>'D2'!K135</f>
        <v>12390.448124779889</v>
      </c>
      <c r="M44" s="311">
        <f>'D2'!L135</f>
        <v>12616.54364353209</v>
      </c>
      <c r="N44" s="311">
        <f>'D2'!M135</f>
        <v>12840.378207096768</v>
      </c>
      <c r="O44" s="311">
        <f>'D2'!N135</f>
        <v>13061.974425025801</v>
      </c>
      <c r="P44" s="676">
        <f t="shared" si="12"/>
        <v>91614.531922445778</v>
      </c>
      <c r="Q44" s="34"/>
      <c r="R44" s="33"/>
      <c r="S44" s="33"/>
      <c r="T44" s="33"/>
      <c r="U44" s="33"/>
      <c r="V44" s="33"/>
      <c r="W44" s="33"/>
      <c r="X44" s="33"/>
      <c r="Y44" s="33"/>
      <c r="Z44" s="33"/>
    </row>
    <row r="45" spans="1:26" ht="15.75" customHeight="1">
      <c r="A45" s="33"/>
      <c r="B45" s="32"/>
      <c r="C45" s="269" t="s">
        <v>134</v>
      </c>
      <c r="D45" s="311">
        <f t="shared" ref="D45:P45" si="13">SUM(D43:D44)</f>
        <v>100497.5</v>
      </c>
      <c r="E45" s="311">
        <f t="shared" si="13"/>
        <v>100742.52499999999</v>
      </c>
      <c r="F45" s="311">
        <f t="shared" si="13"/>
        <v>100985.09974999999</v>
      </c>
      <c r="G45" s="311">
        <f t="shared" si="13"/>
        <v>101225.2487525</v>
      </c>
      <c r="H45" s="311">
        <f t="shared" si="13"/>
        <v>101462.99626497499</v>
      </c>
      <c r="I45" s="311">
        <f t="shared" si="13"/>
        <v>111698.36630232524</v>
      </c>
      <c r="J45" s="311">
        <f t="shared" si="13"/>
        <v>111931.382639302</v>
      </c>
      <c r="K45" s="311">
        <f t="shared" si="13"/>
        <v>112162.06881290898</v>
      </c>
      <c r="L45" s="311">
        <f t="shared" si="13"/>
        <v>112390.44812477988</v>
      </c>
      <c r="M45" s="311">
        <f t="shared" si="13"/>
        <v>112616.54364353209</v>
      </c>
      <c r="N45" s="311">
        <f t="shared" si="13"/>
        <v>112840.37820709677</v>
      </c>
      <c r="O45" s="311">
        <f t="shared" si="13"/>
        <v>113061.97442502581</v>
      </c>
      <c r="P45" s="677">
        <f t="shared" si="13"/>
        <v>1291614.5319224459</v>
      </c>
      <c r="Q45" s="34"/>
      <c r="R45" s="33"/>
      <c r="S45" s="33"/>
      <c r="T45" s="33"/>
      <c r="U45" s="33"/>
      <c r="V45" s="33"/>
      <c r="W45" s="33"/>
      <c r="X45" s="33"/>
      <c r="Y45" s="33"/>
      <c r="Z45" s="33"/>
    </row>
    <row r="46" spans="1:26" ht="15.75" customHeight="1">
      <c r="A46" s="33"/>
      <c r="B46" s="32"/>
      <c r="C46" s="256"/>
      <c r="D46" s="311"/>
      <c r="E46" s="311"/>
      <c r="F46" s="311"/>
      <c r="G46" s="311"/>
      <c r="H46" s="311"/>
      <c r="I46" s="311"/>
      <c r="J46" s="311"/>
      <c r="K46" s="311"/>
      <c r="L46" s="311"/>
      <c r="M46" s="311"/>
      <c r="N46" s="311"/>
      <c r="O46" s="311"/>
      <c r="P46" s="676"/>
      <c r="Q46" s="34"/>
      <c r="R46" s="33"/>
      <c r="S46" s="33"/>
      <c r="T46" s="33"/>
      <c r="U46" s="33"/>
      <c r="V46" s="33"/>
      <c r="W46" s="33"/>
      <c r="X46" s="33"/>
      <c r="Y46" s="33"/>
      <c r="Z46" s="33"/>
    </row>
    <row r="47" spans="1:26" ht="15.75" customHeight="1">
      <c r="A47" s="33"/>
      <c r="B47" s="32"/>
      <c r="C47" s="269" t="s">
        <v>135</v>
      </c>
      <c r="D47" s="311"/>
      <c r="E47" s="311"/>
      <c r="F47" s="311"/>
      <c r="G47" s="311"/>
      <c r="H47" s="311"/>
      <c r="I47" s="311"/>
      <c r="J47" s="311"/>
      <c r="K47" s="311"/>
      <c r="L47" s="311"/>
      <c r="M47" s="311"/>
      <c r="N47" s="311"/>
      <c r="O47" s="311"/>
      <c r="P47" s="676"/>
      <c r="Q47" s="34"/>
      <c r="R47" s="33"/>
      <c r="S47" s="33"/>
      <c r="T47" s="33"/>
      <c r="U47" s="33"/>
      <c r="V47" s="33"/>
      <c r="W47" s="33"/>
      <c r="X47" s="33"/>
      <c r="Y47" s="33"/>
      <c r="Z47" s="33"/>
    </row>
    <row r="48" spans="1:26" ht="15.75" customHeight="1">
      <c r="A48" s="33"/>
      <c r="B48" s="32"/>
      <c r="C48" s="256" t="s">
        <v>355</v>
      </c>
      <c r="D48" s="311">
        <f>'D2'!C140</f>
        <v>2143000</v>
      </c>
      <c r="E48" s="311">
        <f>'D2'!D140</f>
        <v>2143000</v>
      </c>
      <c r="F48" s="311">
        <f>'D2'!E140</f>
        <v>2143000</v>
      </c>
      <c r="G48" s="311">
        <f>'D2'!F140</f>
        <v>2143000</v>
      </c>
      <c r="H48" s="311">
        <f>'D2'!G140</f>
        <v>2143000</v>
      </c>
      <c r="I48" s="311">
        <f>'D2'!H140</f>
        <v>2143000</v>
      </c>
      <c r="J48" s="311">
        <f>'D2'!I140</f>
        <v>2143000</v>
      </c>
      <c r="K48" s="311">
        <f>'D2'!J140</f>
        <v>2143000</v>
      </c>
      <c r="L48" s="311">
        <f>'D2'!K140</f>
        <v>2143000</v>
      </c>
      <c r="M48" s="311">
        <f>'D2'!L140</f>
        <v>2143000</v>
      </c>
      <c r="N48" s="311">
        <f>'D2'!M140</f>
        <v>2143000</v>
      </c>
      <c r="O48" s="311">
        <f>'D2'!N140</f>
        <v>2143000</v>
      </c>
      <c r="P48" s="676">
        <f t="shared" ref="P48:P49" si="14">SUM(D48:O48)</f>
        <v>25716000</v>
      </c>
      <c r="Q48" s="34"/>
      <c r="R48" s="33"/>
      <c r="S48" s="33"/>
      <c r="T48" s="33"/>
      <c r="U48" s="33"/>
      <c r="V48" s="33"/>
      <c r="W48" s="33"/>
      <c r="X48" s="33"/>
      <c r="Y48" s="33"/>
      <c r="Z48" s="33"/>
    </row>
    <row r="49" spans="1:26" ht="15.75" customHeight="1">
      <c r="A49" s="33"/>
      <c r="B49" s="32"/>
      <c r="C49" s="256" t="s">
        <v>137</v>
      </c>
      <c r="D49" s="311">
        <f>'D2'!C141</f>
        <v>58730</v>
      </c>
      <c r="E49" s="311">
        <f>'D2'!D141</f>
        <v>79589.5</v>
      </c>
      <c r="F49" s="311">
        <f>'D2'!E141</f>
        <v>100338.005</v>
      </c>
      <c r="G49" s="311">
        <f>'D2'!F141</f>
        <v>120975.02494999999</v>
      </c>
      <c r="H49" s="311">
        <f>'D2'!G141</f>
        <v>141500.0747005</v>
      </c>
      <c r="I49" s="311">
        <f>'D2'!H141</f>
        <v>161912.67395349499</v>
      </c>
      <c r="J49" s="311">
        <f>'D2'!I141</f>
        <v>164692.34721396005</v>
      </c>
      <c r="K49" s="311">
        <f>'D2'!J141</f>
        <v>165758.62374182045</v>
      </c>
      <c r="L49" s="311">
        <f>'D2'!K141</f>
        <v>166711.03750440225</v>
      </c>
      <c r="M49" s="311">
        <f>'D2'!L141</f>
        <v>167549.12712935824</v>
      </c>
      <c r="N49" s="311">
        <f>'D2'!M141</f>
        <v>168272.43585806465</v>
      </c>
      <c r="O49" s="311">
        <f>'D2'!N141</f>
        <v>168880.51149948401</v>
      </c>
      <c r="P49" s="676">
        <f t="shared" si="14"/>
        <v>1664909.3615510846</v>
      </c>
      <c r="Q49" s="34"/>
      <c r="R49" s="33"/>
      <c r="S49" s="33"/>
      <c r="T49" s="33"/>
      <c r="U49" s="33"/>
      <c r="V49" s="33"/>
      <c r="W49" s="33"/>
      <c r="X49" s="33"/>
      <c r="Y49" s="33"/>
      <c r="Z49" s="33"/>
    </row>
    <row r="50" spans="1:26" ht="15.75" customHeight="1">
      <c r="A50" s="33"/>
      <c r="B50" s="32"/>
      <c r="C50" s="424" t="s">
        <v>138</v>
      </c>
      <c r="D50" s="311">
        <f t="shared" ref="D50:P50" si="15">SUM(D48:D49)</f>
        <v>2201730</v>
      </c>
      <c r="E50" s="311">
        <f t="shared" si="15"/>
        <v>2222589.5</v>
      </c>
      <c r="F50" s="311">
        <f t="shared" si="15"/>
        <v>2243338.0049999999</v>
      </c>
      <c r="G50" s="311">
        <f t="shared" si="15"/>
        <v>2263975.02495</v>
      </c>
      <c r="H50" s="311">
        <f t="shared" si="15"/>
        <v>2284500.0747004999</v>
      </c>
      <c r="I50" s="311">
        <f t="shared" si="15"/>
        <v>2304912.673953495</v>
      </c>
      <c r="J50" s="311">
        <f t="shared" si="15"/>
        <v>2307692.3472139603</v>
      </c>
      <c r="K50" s="311">
        <f t="shared" si="15"/>
        <v>2308758.6237418205</v>
      </c>
      <c r="L50" s="311">
        <f t="shared" si="15"/>
        <v>2309711.0375044025</v>
      </c>
      <c r="M50" s="311">
        <f t="shared" si="15"/>
        <v>2310549.1271293582</v>
      </c>
      <c r="N50" s="311">
        <f t="shared" si="15"/>
        <v>2311272.4358580648</v>
      </c>
      <c r="O50" s="311">
        <f t="shared" si="15"/>
        <v>2311880.5114994841</v>
      </c>
      <c r="P50" s="677">
        <f t="shared" si="15"/>
        <v>27380909.361551084</v>
      </c>
      <c r="Q50" s="34"/>
      <c r="R50" s="33"/>
      <c r="S50" s="33"/>
      <c r="T50" s="33"/>
      <c r="U50" s="33"/>
      <c r="V50" s="33"/>
      <c r="W50" s="33"/>
      <c r="X50" s="33"/>
      <c r="Y50" s="33"/>
      <c r="Z50" s="33"/>
    </row>
    <row r="51" spans="1:26" ht="15.75" customHeight="1">
      <c r="A51" s="33"/>
      <c r="B51" s="32"/>
      <c r="C51" s="419"/>
      <c r="D51" s="311"/>
      <c r="E51" s="311"/>
      <c r="F51" s="311"/>
      <c r="G51" s="311"/>
      <c r="H51" s="311"/>
      <c r="I51" s="311"/>
      <c r="J51" s="311"/>
      <c r="K51" s="311"/>
      <c r="L51" s="311"/>
      <c r="M51" s="311"/>
      <c r="N51" s="311"/>
      <c r="O51" s="311"/>
      <c r="P51" s="678"/>
      <c r="Q51" s="34"/>
      <c r="R51" s="33"/>
      <c r="S51" s="33"/>
      <c r="T51" s="33"/>
      <c r="U51" s="33"/>
      <c r="V51" s="33"/>
      <c r="W51" s="33"/>
      <c r="X51" s="33"/>
      <c r="Y51" s="33"/>
      <c r="Z51" s="33"/>
    </row>
    <row r="52" spans="1:26" ht="15.75" customHeight="1">
      <c r="A52" s="33"/>
      <c r="B52" s="32"/>
      <c r="C52" s="422" t="s">
        <v>139</v>
      </c>
      <c r="D52" s="311">
        <f t="shared" ref="D52:P52" si="16">D40+D45+D50</f>
        <v>2304227.5</v>
      </c>
      <c r="E52" s="311">
        <f t="shared" si="16"/>
        <v>2325332.0249999999</v>
      </c>
      <c r="F52" s="311">
        <f t="shared" si="16"/>
        <v>2346323.1047499999</v>
      </c>
      <c r="G52" s="311">
        <f t="shared" si="16"/>
        <v>2367200.2737024999</v>
      </c>
      <c r="H52" s="311">
        <f t="shared" si="16"/>
        <v>2387963.0709654749</v>
      </c>
      <c r="I52" s="311">
        <f t="shared" si="16"/>
        <v>2418611.0402558204</v>
      </c>
      <c r="J52" s="311">
        <f t="shared" si="16"/>
        <v>2421623.7298532622</v>
      </c>
      <c r="K52" s="311">
        <f t="shared" si="16"/>
        <v>2422920.6925547295</v>
      </c>
      <c r="L52" s="311">
        <f t="shared" si="16"/>
        <v>2424101.4856291823</v>
      </c>
      <c r="M52" s="311">
        <f t="shared" si="16"/>
        <v>2425165.6707728906</v>
      </c>
      <c r="N52" s="311">
        <f t="shared" si="16"/>
        <v>2426112.8140651616</v>
      </c>
      <c r="O52" s="311">
        <f t="shared" si="16"/>
        <v>2426942.4859245098</v>
      </c>
      <c r="P52" s="679">
        <f t="shared" si="16"/>
        <v>28696523.893473528</v>
      </c>
      <c r="Q52" s="34"/>
      <c r="R52" s="33"/>
      <c r="S52" s="33"/>
      <c r="T52" s="33"/>
      <c r="U52" s="33"/>
      <c r="V52" s="33"/>
      <c r="W52" s="33"/>
      <c r="X52" s="33"/>
      <c r="Y52" s="33"/>
      <c r="Z52" s="33"/>
    </row>
    <row r="53" spans="1:26" ht="15.75" customHeight="1" thickBot="1">
      <c r="A53" s="33"/>
      <c r="B53" s="40"/>
      <c r="C53" s="313" t="s">
        <v>354</v>
      </c>
      <c r="D53" s="311"/>
      <c r="E53" s="311"/>
      <c r="F53" s="311"/>
      <c r="G53" s="311"/>
      <c r="H53" s="311"/>
      <c r="I53" s="311"/>
      <c r="J53" s="311"/>
      <c r="K53" s="311"/>
      <c r="L53" s="311"/>
      <c r="M53" s="311"/>
      <c r="N53" s="311"/>
      <c r="O53" s="311"/>
      <c r="P53" s="680"/>
      <c r="Q53" s="42"/>
      <c r="R53" s="33"/>
      <c r="S53" s="33"/>
      <c r="T53" s="33"/>
      <c r="U53" s="33"/>
      <c r="V53" s="33"/>
      <c r="W53" s="33"/>
      <c r="X53" s="33"/>
      <c r="Y53" s="33"/>
      <c r="Z53" s="33"/>
    </row>
    <row r="54" spans="1:26" ht="15.75" customHeight="1" thickBot="1">
      <c r="A54" s="33"/>
      <c r="B54" s="33"/>
      <c r="C54" s="357"/>
      <c r="D54" s="351"/>
      <c r="E54" s="351"/>
      <c r="F54" s="351"/>
      <c r="G54" s="351"/>
      <c r="H54" s="351"/>
      <c r="I54" s="351"/>
      <c r="J54" s="351"/>
      <c r="K54" s="351"/>
      <c r="L54" s="351"/>
      <c r="M54" s="351"/>
      <c r="N54" s="351"/>
      <c r="O54" s="351"/>
      <c r="P54" s="673"/>
      <c r="Q54" s="33"/>
      <c r="R54" s="33"/>
      <c r="S54" s="33"/>
      <c r="T54" s="33"/>
      <c r="U54" s="33"/>
      <c r="V54" s="33"/>
      <c r="W54" s="33"/>
      <c r="X54" s="33"/>
      <c r="Y54" s="33"/>
      <c r="Z54" s="33"/>
    </row>
    <row r="55" spans="1:26" ht="15.75" customHeight="1">
      <c r="A55" s="33"/>
      <c r="B55" s="35"/>
      <c r="C55" s="251" t="s">
        <v>140</v>
      </c>
      <c r="D55" s="311"/>
      <c r="E55" s="311"/>
      <c r="F55" s="311"/>
      <c r="G55" s="311"/>
      <c r="H55" s="311"/>
      <c r="I55" s="311"/>
      <c r="J55" s="311"/>
      <c r="K55" s="311"/>
      <c r="L55" s="311"/>
      <c r="M55" s="311"/>
      <c r="N55" s="311"/>
      <c r="O55" s="311"/>
      <c r="P55" s="672"/>
      <c r="Q55" s="37"/>
      <c r="R55" s="33"/>
      <c r="S55" s="33"/>
      <c r="T55" s="33"/>
      <c r="U55" s="33"/>
      <c r="V55" s="33"/>
      <c r="W55" s="33"/>
      <c r="X55" s="33"/>
      <c r="Y55" s="33"/>
      <c r="Z55" s="33"/>
    </row>
    <row r="56" spans="1:26" ht="15.75" customHeight="1">
      <c r="A56" s="33"/>
      <c r="B56" s="32"/>
      <c r="C56" s="256" t="s">
        <v>89</v>
      </c>
      <c r="D56" s="311" t="s">
        <v>90</v>
      </c>
      <c r="E56" s="311" t="s">
        <v>91</v>
      </c>
      <c r="F56" s="311" t="s">
        <v>92</v>
      </c>
      <c r="G56" s="311" t="s">
        <v>93</v>
      </c>
      <c r="H56" s="311" t="s">
        <v>94</v>
      </c>
      <c r="I56" s="311" t="s">
        <v>95</v>
      </c>
      <c r="J56" s="311" t="s">
        <v>96</v>
      </c>
      <c r="K56" s="311" t="s">
        <v>97</v>
      </c>
      <c r="L56" s="311" t="s">
        <v>98</v>
      </c>
      <c r="M56" s="311" t="s">
        <v>99</v>
      </c>
      <c r="N56" s="311" t="s">
        <v>100</v>
      </c>
      <c r="O56" s="311" t="s">
        <v>101</v>
      </c>
      <c r="P56" s="674" t="s">
        <v>102</v>
      </c>
      <c r="Q56" s="34"/>
      <c r="R56" s="33"/>
      <c r="S56" s="33"/>
      <c r="T56" s="33"/>
      <c r="U56" s="33"/>
      <c r="V56" s="33"/>
      <c r="W56" s="33"/>
      <c r="X56" s="33"/>
      <c r="Y56" s="33"/>
      <c r="Z56" s="33"/>
    </row>
    <row r="57" spans="1:26" ht="15.75" customHeight="1">
      <c r="A57" s="33"/>
      <c r="B57" s="32"/>
      <c r="C57" s="256" t="s">
        <v>141</v>
      </c>
      <c r="D57" s="311">
        <f>'D2'!C98</f>
        <v>14570</v>
      </c>
      <c r="E57" s="311">
        <f>'D2'!D98</f>
        <v>20859.5</v>
      </c>
      <c r="F57" s="311">
        <f>'D2'!E98</f>
        <v>20748.505000000005</v>
      </c>
      <c r="G57" s="311">
        <f>'D2'!F98</f>
        <v>20637.019949999991</v>
      </c>
      <c r="H57" s="311">
        <f>'D2'!G98</f>
        <v>20525.049750500006</v>
      </c>
      <c r="I57" s="311">
        <f>'D2'!H98</f>
        <v>20412.599252994991</v>
      </c>
      <c r="J57" s="311">
        <f>'D2'!I98</f>
        <v>2779.6732604650579</v>
      </c>
      <c r="K57" s="311">
        <f>'D2'!J98</f>
        <v>1066.2765278604043</v>
      </c>
      <c r="L57" s="311">
        <f>'D2'!K98</f>
        <v>952.41376258179662</v>
      </c>
      <c r="M57" s="311">
        <f>'D2'!L98</f>
        <v>838.0896249559861</v>
      </c>
      <c r="N57" s="311">
        <f>'D2'!M98</f>
        <v>723.30872870641326</v>
      </c>
      <c r="O57" s="311">
        <f>'D2'!N98</f>
        <v>608.0756414193587</v>
      </c>
      <c r="P57" s="676">
        <f>'D2'!O98</f>
        <v>124720.51149948401</v>
      </c>
      <c r="Q57" s="34"/>
      <c r="R57" s="33"/>
      <c r="S57" s="33"/>
      <c r="T57" s="33"/>
      <c r="U57" s="33"/>
      <c r="V57" s="33"/>
      <c r="W57" s="33"/>
      <c r="X57" s="33"/>
      <c r="Y57" s="33"/>
      <c r="Z57" s="33"/>
    </row>
    <row r="58" spans="1:26" ht="15.75" customHeight="1">
      <c r="A58" s="33"/>
      <c r="B58" s="32"/>
      <c r="C58" s="256" t="s">
        <v>142</v>
      </c>
      <c r="D58" s="311">
        <f>'D2'!C69</f>
        <v>7000</v>
      </c>
      <c r="E58" s="311">
        <f>'D2'!D69</f>
        <v>7000</v>
      </c>
      <c r="F58" s="311">
        <f>'D2'!E69</f>
        <v>7000</v>
      </c>
      <c r="G58" s="311">
        <f>'D2'!F69</f>
        <v>7000</v>
      </c>
      <c r="H58" s="311">
        <f>'D2'!G69</f>
        <v>7000</v>
      </c>
      <c r="I58" s="311">
        <f>'D2'!H69</f>
        <v>7000</v>
      </c>
      <c r="J58" s="311">
        <f>'D2'!I69</f>
        <v>7000</v>
      </c>
      <c r="K58" s="311">
        <f>'D2'!J69</f>
        <v>7000</v>
      </c>
      <c r="L58" s="311">
        <f>'D2'!K69</f>
        <v>7000</v>
      </c>
      <c r="M58" s="311">
        <f>'D2'!L69</f>
        <v>7000</v>
      </c>
      <c r="N58" s="311">
        <f>'D2'!M69</f>
        <v>7000</v>
      </c>
      <c r="O58" s="311">
        <f>'D2'!N69</f>
        <v>7000</v>
      </c>
      <c r="P58" s="676">
        <f>'D2'!O69</f>
        <v>84000</v>
      </c>
      <c r="Q58" s="34"/>
      <c r="R58" s="33"/>
      <c r="S58" s="33"/>
      <c r="T58" s="33"/>
      <c r="U58" s="33"/>
      <c r="V58" s="33"/>
      <c r="W58" s="33"/>
      <c r="X58" s="33"/>
      <c r="Y58" s="33"/>
      <c r="Z58" s="33"/>
    </row>
    <row r="59" spans="1:26" ht="15.75" customHeight="1">
      <c r="A59" s="33"/>
      <c r="B59" s="32"/>
      <c r="C59" s="256" t="s">
        <v>143</v>
      </c>
      <c r="D59" s="311">
        <f>'D2'!C150</f>
        <v>-198000</v>
      </c>
      <c r="E59" s="311">
        <f>'D2'!D150</f>
        <v>-73876</v>
      </c>
      <c r="F59" s="311">
        <f>'D2'!E150</f>
        <v>81488</v>
      </c>
      <c r="G59" s="311">
        <f>'D2'!F150</f>
        <v>12606</v>
      </c>
      <c r="H59" s="311">
        <f>'D2'!G150</f>
        <v>11990</v>
      </c>
      <c r="I59" s="311">
        <f>'D2'!H150</f>
        <v>-20108</v>
      </c>
      <c r="J59" s="311">
        <f>'D2'!I150</f>
        <v>27478</v>
      </c>
      <c r="K59" s="311">
        <f>'D2'!J150</f>
        <v>7216</v>
      </c>
      <c r="L59" s="311">
        <f>'D2'!K150</f>
        <v>-68134</v>
      </c>
      <c r="M59" s="311">
        <f>'D2'!L150</f>
        <v>7326</v>
      </c>
      <c r="N59" s="311">
        <f>'D2'!M150</f>
        <v>-858</v>
      </c>
      <c r="O59" s="311">
        <f>'D2'!N150</f>
        <v>-73128</v>
      </c>
      <c r="P59" s="676">
        <f>'D2'!O150</f>
        <v>-286000</v>
      </c>
      <c r="Q59" s="34"/>
      <c r="R59" s="33"/>
      <c r="S59" s="33"/>
      <c r="T59" s="33"/>
      <c r="U59" s="33"/>
      <c r="V59" s="33"/>
      <c r="W59" s="33"/>
      <c r="X59" s="33"/>
      <c r="Y59" s="33"/>
      <c r="Z59" s="33"/>
    </row>
    <row r="60" spans="1:26" ht="15.75" customHeight="1">
      <c r="A60" s="33"/>
      <c r="B60" s="32"/>
      <c r="C60" s="256" t="s">
        <v>144</v>
      </c>
      <c r="D60" s="311">
        <f>'D2'!C149</f>
        <v>247.5</v>
      </c>
      <c r="E60" s="311">
        <f>'D2'!D149</f>
        <v>245.02499999999998</v>
      </c>
      <c r="F60" s="311">
        <f>'D2'!E149</f>
        <v>242.57474999999999</v>
      </c>
      <c r="G60" s="311">
        <f>'D2'!F149</f>
        <v>240.14900249999994</v>
      </c>
      <c r="H60" s="311">
        <f>'D2'!G149</f>
        <v>237.74751247499989</v>
      </c>
      <c r="I60" s="311">
        <f>'D2'!H149</f>
        <v>10235.370037350251</v>
      </c>
      <c r="J60" s="311">
        <f>'D2'!I149</f>
        <v>233.01633697674697</v>
      </c>
      <c r="K60" s="311">
        <f>'D2'!J149</f>
        <v>230.68617360698045</v>
      </c>
      <c r="L60" s="311">
        <f>'D2'!K149</f>
        <v>228.3793118709109</v>
      </c>
      <c r="M60" s="311">
        <f>'D2'!L149</f>
        <v>226.09551875220131</v>
      </c>
      <c r="N60" s="311">
        <f>'D2'!M149</f>
        <v>223.83456356467832</v>
      </c>
      <c r="O60" s="311">
        <f>'D2'!N149</f>
        <v>221.59621792903272</v>
      </c>
      <c r="P60" s="676">
        <f>'D2'!O149</f>
        <v>12811.974425025801</v>
      </c>
      <c r="Q60" s="34"/>
      <c r="R60" s="33"/>
      <c r="S60" s="33"/>
      <c r="T60" s="33"/>
      <c r="U60" s="33"/>
      <c r="V60" s="33"/>
      <c r="W60" s="33"/>
      <c r="X60" s="33"/>
      <c r="Y60" s="33"/>
      <c r="Z60" s="33"/>
    </row>
    <row r="61" spans="1:26" ht="15.75" customHeight="1">
      <c r="A61" s="33"/>
      <c r="B61" s="32"/>
      <c r="C61" s="256" t="s">
        <v>145</v>
      </c>
      <c r="D61" s="311">
        <f>'D2'!C147</f>
        <v>-45000</v>
      </c>
      <c r="E61" s="311">
        <f>'D2'!D147</f>
        <v>0</v>
      </c>
      <c r="F61" s="311">
        <f>'D2'!E147</f>
        <v>0</v>
      </c>
      <c r="G61" s="311">
        <f>'D2'!F147</f>
        <v>0</v>
      </c>
      <c r="H61" s="311">
        <f>'D2'!G147</f>
        <v>0</v>
      </c>
      <c r="I61" s="311">
        <f>'D2'!H147</f>
        <v>0</v>
      </c>
      <c r="J61" s="311">
        <f>'D2'!I147</f>
        <v>-45000</v>
      </c>
      <c r="K61" s="311">
        <f>'D2'!J147</f>
        <v>0</v>
      </c>
      <c r="L61" s="311">
        <f>'D2'!K147</f>
        <v>0</v>
      </c>
      <c r="M61" s="311">
        <f>'D2'!L147</f>
        <v>0</v>
      </c>
      <c r="N61" s="311">
        <f>'D2'!M147</f>
        <v>0</v>
      </c>
      <c r="O61" s="311">
        <f>'D2'!N147</f>
        <v>0</v>
      </c>
      <c r="P61" s="676">
        <f>'D2'!O147</f>
        <v>-90000</v>
      </c>
      <c r="Q61" s="34"/>
      <c r="R61" s="33"/>
      <c r="S61" s="33"/>
      <c r="T61" s="33"/>
      <c r="U61" s="33"/>
      <c r="V61" s="33"/>
      <c r="W61" s="33"/>
      <c r="X61" s="33"/>
      <c r="Y61" s="33"/>
      <c r="Z61" s="33"/>
    </row>
    <row r="62" spans="1:26" ht="15.75" customHeight="1">
      <c r="A62" s="33"/>
      <c r="B62" s="32"/>
      <c r="C62" s="256" t="s">
        <v>146</v>
      </c>
      <c r="D62" s="311">
        <f>'D2'!C148</f>
        <v>0</v>
      </c>
      <c r="E62" s="311">
        <f>'D2'!D148</f>
        <v>0</v>
      </c>
      <c r="F62" s="311">
        <f>'D2'!E148</f>
        <v>0</v>
      </c>
      <c r="G62" s="311">
        <f>'D2'!F148</f>
        <v>0</v>
      </c>
      <c r="H62" s="311">
        <f>'D2'!G148</f>
        <v>0</v>
      </c>
      <c r="I62" s="311">
        <f>'D2'!H148</f>
        <v>0</v>
      </c>
      <c r="J62" s="311">
        <f>'D2'!I148</f>
        <v>0</v>
      </c>
      <c r="K62" s="311">
        <f>'D2'!J148</f>
        <v>0</v>
      </c>
      <c r="L62" s="311">
        <f>'D2'!K148</f>
        <v>0</v>
      </c>
      <c r="M62" s="311">
        <f>'D2'!L148</f>
        <v>0</v>
      </c>
      <c r="N62" s="311">
        <f>'D2'!M148</f>
        <v>0</v>
      </c>
      <c r="O62" s="311">
        <f>'D2'!N148</f>
        <v>0</v>
      </c>
      <c r="P62" s="676">
        <f>'D2'!O148</f>
        <v>0</v>
      </c>
      <c r="Q62" s="34"/>
      <c r="R62" s="33"/>
      <c r="S62" s="33"/>
      <c r="T62" s="33"/>
      <c r="U62" s="33"/>
      <c r="V62" s="33"/>
      <c r="W62" s="33"/>
      <c r="X62" s="33"/>
      <c r="Y62" s="33"/>
      <c r="Z62" s="33"/>
    </row>
    <row r="63" spans="1:26" ht="15.75" customHeight="1">
      <c r="A63" s="33"/>
      <c r="B63" s="32"/>
      <c r="C63" s="256" t="s">
        <v>147</v>
      </c>
      <c r="D63" s="311">
        <f>'D2'!C50</f>
        <v>247.5</v>
      </c>
      <c r="E63" s="311">
        <f>'D2'!D50</f>
        <v>245.02500000000001</v>
      </c>
      <c r="F63" s="311">
        <f>'D2'!E50</f>
        <v>242.57474999999999</v>
      </c>
      <c r="G63" s="311">
        <f>'D2'!F50</f>
        <v>240.14900249999994</v>
      </c>
      <c r="H63" s="311">
        <f>'D2'!G50</f>
        <v>237.74751247499998</v>
      </c>
      <c r="I63" s="311">
        <f>'D2'!H50</f>
        <v>235.37003735024996</v>
      </c>
      <c r="J63" s="311">
        <f>'D2'!I50</f>
        <v>233.01633697674748</v>
      </c>
      <c r="K63" s="311">
        <f>'D2'!J50</f>
        <v>230.68617360698002</v>
      </c>
      <c r="L63" s="311">
        <f>'D2'!K50</f>
        <v>228.37931187091016</v>
      </c>
      <c r="M63" s="311">
        <f>'D2'!L50</f>
        <v>226.09551875220109</v>
      </c>
      <c r="N63" s="311">
        <f>'D2'!M50</f>
        <v>223.83456356467906</v>
      </c>
      <c r="O63" s="311">
        <f>'D2'!N50</f>
        <v>221.59621792903229</v>
      </c>
      <c r="P63" s="676">
        <f>'D2'!O50</f>
        <v>2811.9744250257995</v>
      </c>
      <c r="Q63" s="34"/>
      <c r="R63" s="33"/>
      <c r="S63" s="33"/>
      <c r="T63" s="33"/>
      <c r="U63" s="33"/>
      <c r="V63" s="33"/>
      <c r="W63" s="33"/>
      <c r="X63" s="33"/>
      <c r="Y63" s="33"/>
      <c r="Z63" s="33"/>
    </row>
    <row r="64" spans="1:26" ht="15.75" customHeight="1">
      <c r="A64" s="33"/>
      <c r="B64" s="32"/>
      <c r="C64" s="256" t="s">
        <v>148</v>
      </c>
      <c r="D64" s="311">
        <f>'D2'!C35</f>
        <v>0</v>
      </c>
      <c r="E64" s="311">
        <f>'D2'!D35</f>
        <v>0</v>
      </c>
      <c r="F64" s="311">
        <f>'D2'!E35</f>
        <v>0</v>
      </c>
      <c r="G64" s="311">
        <f>'D2'!F35</f>
        <v>0</v>
      </c>
      <c r="H64" s="311">
        <f>'D2'!G35</f>
        <v>0</v>
      </c>
      <c r="I64" s="311">
        <f>'D2'!H35</f>
        <v>0</v>
      </c>
      <c r="J64" s="311">
        <f>'D2'!I35</f>
        <v>0</v>
      </c>
      <c r="K64" s="311">
        <f>'D2'!J35</f>
        <v>0</v>
      </c>
      <c r="L64" s="311">
        <f>'D2'!K35</f>
        <v>0</v>
      </c>
      <c r="M64" s="311">
        <f>'D2'!L35</f>
        <v>0</v>
      </c>
      <c r="N64" s="311">
        <f>'D2'!M35</f>
        <v>0</v>
      </c>
      <c r="O64" s="311">
        <f>'D2'!N35</f>
        <v>0</v>
      </c>
      <c r="P64" s="676">
        <f>'D2'!O35</f>
        <v>0</v>
      </c>
      <c r="Q64" s="34"/>
      <c r="R64" s="33"/>
      <c r="S64" s="33"/>
      <c r="T64" s="33"/>
      <c r="U64" s="33"/>
      <c r="V64" s="33"/>
      <c r="W64" s="33"/>
      <c r="X64" s="33"/>
      <c r="Y64" s="33"/>
      <c r="Z64" s="33"/>
    </row>
    <row r="65" spans="1:26" ht="15.75" customHeight="1">
      <c r="A65" s="33"/>
      <c r="B65" s="32"/>
      <c r="C65" s="256" t="s">
        <v>149</v>
      </c>
      <c r="D65" s="311">
        <f>'D2'!C146</f>
        <v>0</v>
      </c>
      <c r="E65" s="311">
        <f>'D2'!D146</f>
        <v>0</v>
      </c>
      <c r="F65" s="311">
        <f>'D2'!E146</f>
        <v>0</v>
      </c>
      <c r="G65" s="311">
        <f>'D2'!F146</f>
        <v>0</v>
      </c>
      <c r="H65" s="311">
        <f>'D2'!G146</f>
        <v>0</v>
      </c>
      <c r="I65" s="311">
        <f>'D2'!H146</f>
        <v>0</v>
      </c>
      <c r="J65" s="311">
        <f>'D2'!I146</f>
        <v>0</v>
      </c>
      <c r="K65" s="311">
        <f>'D2'!J146</f>
        <v>0</v>
      </c>
      <c r="L65" s="311">
        <f>'D2'!K146</f>
        <v>0</v>
      </c>
      <c r="M65" s="311">
        <f>'D2'!L146</f>
        <v>0</v>
      </c>
      <c r="N65" s="311">
        <f>'D2'!M146</f>
        <v>0</v>
      </c>
      <c r="O65" s="311">
        <f>'D2'!N146</f>
        <v>0</v>
      </c>
      <c r="P65" s="676">
        <f>'D2'!O146</f>
        <v>0</v>
      </c>
      <c r="Q65" s="34"/>
      <c r="R65" s="33"/>
      <c r="S65" s="33"/>
      <c r="T65" s="33"/>
      <c r="U65" s="33"/>
      <c r="V65" s="33"/>
      <c r="W65" s="33"/>
      <c r="X65" s="33"/>
      <c r="Y65" s="33"/>
      <c r="Z65" s="33"/>
    </row>
    <row r="66" spans="1:26" ht="15.75" customHeight="1">
      <c r="A66" s="33"/>
      <c r="B66" s="32"/>
      <c r="C66" s="588" t="s">
        <v>150</v>
      </c>
      <c r="D66" s="311">
        <f t="shared" ref="D66:P66" si="17">D68-D67</f>
        <v>265065</v>
      </c>
      <c r="E66" s="311">
        <f t="shared" si="17"/>
        <v>102225.55000000005</v>
      </c>
      <c r="F66" s="311">
        <f t="shared" si="17"/>
        <v>-53254.345499999938</v>
      </c>
      <c r="G66" s="311">
        <f t="shared" si="17"/>
        <v>15511.317954999977</v>
      </c>
      <c r="H66" s="311">
        <f t="shared" si="17"/>
        <v>16010.54477545002</v>
      </c>
      <c r="I66" s="311">
        <f t="shared" si="17"/>
        <v>57991.33932769543</v>
      </c>
      <c r="J66" s="311">
        <f t="shared" si="17"/>
        <v>27767.705934418598</v>
      </c>
      <c r="K66" s="311">
        <f t="shared" si="17"/>
        <v>1311.6488750744611</v>
      </c>
      <c r="L66" s="311">
        <f t="shared" si="17"/>
        <v>76543.172386323567</v>
      </c>
      <c r="M66" s="311">
        <f t="shared" si="17"/>
        <v>964.28066246048547</v>
      </c>
      <c r="N66" s="311">
        <f t="shared" si="17"/>
        <v>9028.977855835692</v>
      </c>
      <c r="O66" s="311">
        <f t="shared" si="17"/>
        <v>81179.268077277462</v>
      </c>
      <c r="P66" s="677">
        <f t="shared" si="17"/>
        <v>600344.46034953557</v>
      </c>
      <c r="Q66" s="34"/>
      <c r="R66" s="33"/>
      <c r="S66" s="33"/>
      <c r="T66" s="33"/>
      <c r="U66" s="33"/>
      <c r="V66" s="33"/>
      <c r="W66" s="33"/>
      <c r="X66" s="33"/>
      <c r="Y66" s="33"/>
      <c r="Z66" s="33"/>
    </row>
    <row r="67" spans="1:26" ht="15.75" customHeight="1">
      <c r="A67" s="33"/>
      <c r="B67" s="32"/>
      <c r="C67" s="588" t="s">
        <v>151</v>
      </c>
      <c r="D67" s="311">
        <f>'D2'!A151</f>
        <v>273850</v>
      </c>
      <c r="E67" s="311">
        <f t="shared" ref="E67:O67" si="18">D68</f>
        <v>538915</v>
      </c>
      <c r="F67" s="311">
        <f t="shared" si="18"/>
        <v>641140.55000000005</v>
      </c>
      <c r="G67" s="311">
        <f t="shared" si="18"/>
        <v>587886.20450000011</v>
      </c>
      <c r="H67" s="311">
        <f t="shared" si="18"/>
        <v>603397.52245500009</v>
      </c>
      <c r="I67" s="311">
        <f t="shared" si="18"/>
        <v>619408.06723045011</v>
      </c>
      <c r="J67" s="311">
        <f t="shared" si="18"/>
        <v>677399.40655814554</v>
      </c>
      <c r="K67" s="311">
        <f t="shared" si="18"/>
        <v>705167.11249256413</v>
      </c>
      <c r="L67" s="311">
        <f t="shared" si="18"/>
        <v>706478.7613676386</v>
      </c>
      <c r="M67" s="311">
        <f t="shared" si="18"/>
        <v>783021.93375396216</v>
      </c>
      <c r="N67" s="311">
        <f t="shared" si="18"/>
        <v>783986.21441642265</v>
      </c>
      <c r="O67" s="311">
        <f t="shared" si="18"/>
        <v>793015.19227225834</v>
      </c>
      <c r="P67" s="677">
        <f>D67</f>
        <v>273850</v>
      </c>
      <c r="Q67" s="34"/>
      <c r="R67" s="33"/>
      <c r="S67" s="33"/>
      <c r="T67" s="33"/>
      <c r="U67" s="33"/>
      <c r="V67" s="33"/>
      <c r="W67" s="33"/>
      <c r="X67" s="33"/>
      <c r="Y67" s="33"/>
      <c r="Z67" s="33"/>
    </row>
    <row r="68" spans="1:26" ht="15.75" customHeight="1">
      <c r="A68" s="33"/>
      <c r="B68" s="32"/>
      <c r="C68" s="8" t="s">
        <v>152</v>
      </c>
      <c r="D68" s="311">
        <f t="shared" ref="D68:P68" si="19">D67+D57+D58-D59+D60-D61+D62+D63-D65+D64</f>
        <v>538915</v>
      </c>
      <c r="E68" s="311">
        <f t="shared" si="19"/>
        <v>641140.55000000005</v>
      </c>
      <c r="F68" s="311">
        <f t="shared" si="19"/>
        <v>587886.20450000011</v>
      </c>
      <c r="G68" s="311">
        <f t="shared" si="19"/>
        <v>603397.52245500009</v>
      </c>
      <c r="H68" s="311">
        <f t="shared" si="19"/>
        <v>619408.06723045011</v>
      </c>
      <c r="I68" s="311">
        <f t="shared" si="19"/>
        <v>677399.40655814554</v>
      </c>
      <c r="J68" s="311">
        <f t="shared" si="19"/>
        <v>705167.11249256413</v>
      </c>
      <c r="K68" s="311">
        <f t="shared" si="19"/>
        <v>706478.7613676386</v>
      </c>
      <c r="L68" s="311">
        <f t="shared" si="19"/>
        <v>783021.93375396216</v>
      </c>
      <c r="M68" s="311">
        <f t="shared" si="19"/>
        <v>783986.21441642265</v>
      </c>
      <c r="N68" s="311">
        <f t="shared" si="19"/>
        <v>793015.19227225834</v>
      </c>
      <c r="O68" s="311">
        <f t="shared" si="19"/>
        <v>874194.4603495358</v>
      </c>
      <c r="P68" s="677">
        <f t="shared" si="19"/>
        <v>874194.46034953557</v>
      </c>
      <c r="Q68" s="34"/>
      <c r="R68" s="33"/>
      <c r="S68" s="33"/>
      <c r="T68" s="33"/>
      <c r="U68" s="33"/>
      <c r="V68" s="33"/>
      <c r="W68" s="33"/>
      <c r="X68" s="33"/>
      <c r="Y68" s="33"/>
      <c r="Z68" s="33"/>
    </row>
    <row r="69" spans="1:26" ht="15.75" customHeight="1" thickBot="1">
      <c r="A69" s="33"/>
      <c r="B69" s="40"/>
      <c r="C69" s="264"/>
      <c r="D69" s="259"/>
      <c r="E69" s="259"/>
      <c r="F69" s="259"/>
      <c r="G69" s="259"/>
      <c r="H69" s="259"/>
      <c r="I69" s="259"/>
      <c r="J69" s="259"/>
      <c r="K69" s="259"/>
      <c r="L69" s="259"/>
      <c r="M69" s="259"/>
      <c r="N69" s="259"/>
      <c r="O69" s="259"/>
      <c r="P69" s="277"/>
      <c r="Q69" s="42"/>
      <c r="R69" s="33"/>
      <c r="S69" s="33"/>
      <c r="T69" s="33"/>
      <c r="U69" s="33"/>
      <c r="V69" s="33"/>
      <c r="W69" s="33"/>
      <c r="X69" s="33"/>
      <c r="Y69" s="33"/>
      <c r="Z69" s="33"/>
    </row>
    <row r="70" spans="1:26" ht="15.75" customHeight="1" thickBot="1">
      <c r="A70" s="33"/>
      <c r="B70" s="33"/>
      <c r="C70" s="357"/>
      <c r="D70" s="353"/>
      <c r="E70" s="353"/>
      <c r="F70" s="353"/>
      <c r="G70" s="353"/>
      <c r="H70" s="353"/>
      <c r="I70" s="353"/>
      <c r="J70" s="353"/>
      <c r="K70" s="353"/>
      <c r="L70" s="353"/>
      <c r="M70" s="353"/>
      <c r="N70" s="353"/>
      <c r="O70" s="353"/>
      <c r="P70" s="279"/>
      <c r="Q70" s="33"/>
      <c r="R70" s="33"/>
      <c r="S70" s="33"/>
      <c r="T70" s="33"/>
      <c r="U70" s="33"/>
      <c r="V70" s="33"/>
      <c r="W70" s="33"/>
      <c r="X70" s="33"/>
      <c r="Y70" s="33"/>
      <c r="Z70" s="33"/>
    </row>
    <row r="71" spans="1:26" ht="29.25" customHeight="1">
      <c r="A71" s="33"/>
      <c r="B71" s="35"/>
      <c r="C71" s="251" t="s">
        <v>153</v>
      </c>
      <c r="D71" s="259"/>
      <c r="E71" s="259"/>
      <c r="F71" s="259"/>
      <c r="G71" s="259"/>
      <c r="H71" s="259"/>
      <c r="I71" s="259"/>
      <c r="J71" s="259"/>
      <c r="K71" s="259"/>
      <c r="L71" s="259"/>
      <c r="M71" s="259"/>
      <c r="N71" s="259"/>
      <c r="O71" s="259"/>
      <c r="P71" s="275"/>
      <c r="Q71" s="37"/>
      <c r="R71" s="33"/>
      <c r="S71" s="33"/>
      <c r="T71" s="33"/>
      <c r="U71" s="33"/>
      <c r="V71" s="33"/>
      <c r="W71" s="33"/>
      <c r="X71" s="33"/>
      <c r="Y71" s="33"/>
      <c r="Z71" s="33"/>
    </row>
    <row r="72" spans="1:26" ht="32.25" customHeight="1">
      <c r="A72" s="33"/>
      <c r="B72" s="32"/>
      <c r="C72" s="267" t="s">
        <v>154</v>
      </c>
      <c r="D72" s="259"/>
      <c r="E72" s="259"/>
      <c r="F72" s="259"/>
      <c r="G72" s="259"/>
      <c r="H72" s="259"/>
      <c r="I72" s="259"/>
      <c r="J72" s="259"/>
      <c r="K72" s="259"/>
      <c r="L72" s="259"/>
      <c r="M72" s="259"/>
      <c r="N72" s="259"/>
      <c r="O72" s="259"/>
      <c r="P72" s="279"/>
      <c r="Q72" s="34"/>
      <c r="R72" s="33"/>
      <c r="S72" s="33"/>
      <c r="T72" s="33"/>
      <c r="U72" s="33"/>
      <c r="V72" s="33"/>
      <c r="W72" s="33"/>
      <c r="X72" s="33"/>
      <c r="Y72" s="33"/>
      <c r="Z72" s="33"/>
    </row>
    <row r="73" spans="1:26" ht="15.75" customHeight="1">
      <c r="A73" s="33"/>
      <c r="B73" s="32"/>
      <c r="C73" s="256"/>
      <c r="D73" s="259" t="s">
        <v>90</v>
      </c>
      <c r="E73" s="259" t="s">
        <v>91</v>
      </c>
      <c r="F73" s="259" t="s">
        <v>92</v>
      </c>
      <c r="G73" s="259" t="s">
        <v>93</v>
      </c>
      <c r="H73" s="259" t="s">
        <v>94</v>
      </c>
      <c r="I73" s="259" t="s">
        <v>95</v>
      </c>
      <c r="J73" s="259" t="s">
        <v>96</v>
      </c>
      <c r="K73" s="259" t="s">
        <v>97</v>
      </c>
      <c r="L73" s="259" t="s">
        <v>98</v>
      </c>
      <c r="M73" s="259" t="s">
        <v>99</v>
      </c>
      <c r="N73" s="259" t="s">
        <v>100</v>
      </c>
      <c r="O73" s="259" t="s">
        <v>101</v>
      </c>
      <c r="P73" s="276" t="s">
        <v>102</v>
      </c>
      <c r="Q73" s="34"/>
      <c r="R73" s="33"/>
      <c r="S73" s="33"/>
      <c r="T73" s="33"/>
      <c r="U73" s="33"/>
      <c r="V73" s="33"/>
      <c r="W73" s="33"/>
      <c r="X73" s="33"/>
      <c r="Y73" s="33"/>
      <c r="Z73" s="33"/>
    </row>
    <row r="74" spans="1:26" ht="15.75" customHeight="1">
      <c r="A74" s="33"/>
      <c r="B74" s="32"/>
      <c r="C74" s="269" t="s">
        <v>155</v>
      </c>
      <c r="D74" s="259"/>
      <c r="E74" s="259"/>
      <c r="F74" s="259"/>
      <c r="G74" s="259"/>
      <c r="H74" s="259"/>
      <c r="I74" s="259"/>
      <c r="J74" s="259"/>
      <c r="K74" s="259"/>
      <c r="L74" s="259"/>
      <c r="M74" s="259"/>
      <c r="N74" s="259"/>
      <c r="O74" s="259"/>
      <c r="P74" s="280"/>
      <c r="Q74" s="34"/>
      <c r="R74" s="33"/>
      <c r="S74" s="33"/>
      <c r="T74" s="33"/>
      <c r="U74" s="33"/>
      <c r="V74" s="33"/>
      <c r="W74" s="33"/>
      <c r="X74" s="33"/>
      <c r="Y74" s="33"/>
      <c r="Z74" s="33"/>
    </row>
    <row r="75" spans="1:26" ht="15.75" customHeight="1">
      <c r="A75" s="33"/>
      <c r="B75" s="32"/>
      <c r="C75" s="256" t="str">
        <f>'R1'!B110</f>
        <v>ROI%</v>
      </c>
      <c r="D75" s="587">
        <f>'D2'!C110</f>
        <v>0.66394919900020277</v>
      </c>
      <c r="E75" s="587">
        <f>'D2'!D110</f>
        <v>0.94294727132613276</v>
      </c>
      <c r="F75" s="587">
        <f>'D2'!E110</f>
        <v>0.92919130356550672</v>
      </c>
      <c r="G75" s="587">
        <f>'D2'!F110</f>
        <v>0.91571274561460481</v>
      </c>
      <c r="H75" s="587">
        <f>'D2'!G110</f>
        <v>0.90250245635409221</v>
      </c>
      <c r="I75" s="587">
        <f>'D2'!H110</f>
        <v>0.8895516864976547</v>
      </c>
      <c r="J75" s="587">
        <f>'D2'!I110</f>
        <v>0.12052509363836747</v>
      </c>
      <c r="K75" s="587">
        <f>'D2'!J110</f>
        <v>4.619464322566582E-2</v>
      </c>
      <c r="L75" s="587">
        <f>'D2'!K110</f>
        <v>4.124369466247841E-2</v>
      </c>
      <c r="M75" s="587">
        <f>'D2'!L110</f>
        <v>3.6278893183168612E-2</v>
      </c>
      <c r="N75" s="587">
        <f>'D2'!M110</f>
        <v>3.1299725393936918E-2</v>
      </c>
      <c r="O75" s="587">
        <f>'D2'!N110</f>
        <v>2.6305668375817676E-2</v>
      </c>
      <c r="P75" s="286">
        <f>'D2'!O110</f>
        <v>0.46214186506980232</v>
      </c>
      <c r="Q75" s="34"/>
      <c r="R75" s="33"/>
      <c r="S75" s="33"/>
      <c r="T75" s="33"/>
      <c r="U75" s="33"/>
      <c r="V75" s="33"/>
      <c r="W75" s="33"/>
      <c r="X75" s="33"/>
      <c r="Y75" s="33"/>
      <c r="Z75" s="33"/>
    </row>
    <row r="76" spans="1:26" ht="15.75" customHeight="1">
      <c r="A76" s="33"/>
      <c r="B76" s="32"/>
      <c r="C76" s="256" t="str">
        <f>'R1'!B111</f>
        <v>ROA%</v>
      </c>
      <c r="D76" s="587">
        <f>'D2'!C111</f>
        <v>0.63435567129535142</v>
      </c>
      <c r="E76" s="587">
        <f>'D2'!D111</f>
        <v>0.90114404566382578</v>
      </c>
      <c r="F76" s="587">
        <f>'D2'!E111</f>
        <v>0.88827211871310985</v>
      </c>
      <c r="G76" s="587">
        <f>'D2'!F111</f>
        <v>0.87565153678203855</v>
      </c>
      <c r="H76" s="587">
        <f>'D2'!G111</f>
        <v>0.86327422478620019</v>
      </c>
      <c r="I76" s="587">
        <f>'D2'!H111</f>
        <v>0.84936167759653602</v>
      </c>
      <c r="J76" s="587">
        <f>'D2'!I111</f>
        <v>0.11485696014709688</v>
      </c>
      <c r="K76" s="587">
        <f>'D2'!J111</f>
        <v>4.4019682136815209E-2</v>
      </c>
      <c r="L76" s="587">
        <f>'D2'!K111</f>
        <v>3.9298923238624349E-2</v>
      </c>
      <c r="M76" s="587">
        <f>'D2'!L111</f>
        <v>3.4565619831834919E-2</v>
      </c>
      <c r="N76" s="587">
        <f>'D2'!M111</f>
        <v>2.9819303549239933E-2</v>
      </c>
      <c r="O76" s="587">
        <f>'D2'!N111</f>
        <v>2.5059497732105088E-2</v>
      </c>
      <c r="P76" s="286">
        <f>'D2'!O111</f>
        <v>0.44163993845606475</v>
      </c>
      <c r="Q76" s="34"/>
      <c r="R76" s="33"/>
      <c r="S76" s="33"/>
      <c r="T76" s="33"/>
      <c r="U76" s="33"/>
      <c r="V76" s="33"/>
      <c r="W76" s="33"/>
      <c r="X76" s="33"/>
      <c r="Y76" s="33"/>
      <c r="Z76" s="33"/>
    </row>
    <row r="77" spans="1:26" ht="15.75" customHeight="1">
      <c r="A77" s="33"/>
      <c r="B77" s="32"/>
      <c r="C77" s="256" t="str">
        <f>'R1'!B112</f>
        <v>Leverage %</v>
      </c>
      <c r="D77" s="311">
        <f>'D2'!C112</f>
        <v>14.232164006886531</v>
      </c>
      <c r="E77" s="311">
        <f>'D2'!D112</f>
        <v>20.326931844799766</v>
      </c>
      <c r="F77" s="311">
        <f>'D2'!E112</f>
        <v>20.170849709866207</v>
      </c>
      <c r="G77" s="311">
        <f>'D2'!F112</f>
        <v>20.015503683366113</v>
      </c>
      <c r="H77" s="311">
        <f>'D2'!G112</f>
        <v>19.860877669907801</v>
      </c>
      <c r="I77" s="311">
        <f>'D2'!H112</f>
        <v>18.799476123814564</v>
      </c>
      <c r="J77" s="311">
        <f>'D2'!I112</f>
        <v>2.4422759093565309</v>
      </c>
      <c r="K77" s="311">
        <f>'D2'!J112</f>
        <v>0.93494707635988872</v>
      </c>
      <c r="L77" s="311">
        <f>'D2'!K112</f>
        <v>0.83343099900444917</v>
      </c>
      <c r="M77" s="311">
        <f>'D2'!L112</f>
        <v>0.73193365712072878</v>
      </c>
      <c r="N77" s="311">
        <f>'D2'!M112</f>
        <v>0.63045274282662123</v>
      </c>
      <c r="O77" s="311">
        <f>'D2'!N112</f>
        <v>0.52898601032793147</v>
      </c>
      <c r="P77" s="286">
        <f>'D2'!O112</f>
        <v>9.9589857861364273</v>
      </c>
      <c r="Q77" s="34"/>
      <c r="R77" s="33"/>
      <c r="S77" s="33"/>
      <c r="T77" s="33"/>
      <c r="U77" s="33"/>
      <c r="V77" s="33"/>
      <c r="W77" s="33"/>
      <c r="X77" s="33"/>
      <c r="Y77" s="33"/>
      <c r="Z77" s="33"/>
    </row>
    <row r="78" spans="1:26" ht="15.75" customHeight="1">
      <c r="A78" s="33"/>
      <c r="B78" s="32"/>
      <c r="C78" s="271" t="str">
        <f>'R1'!B20</f>
        <v>Gross profit margin (%)</v>
      </c>
      <c r="D78" s="312">
        <f>'D2'!C20</f>
        <v>0.14194444444444446</v>
      </c>
      <c r="E78" s="312">
        <f>'D2'!D20</f>
        <v>0.18610833333333332</v>
      </c>
      <c r="F78" s="312">
        <f>'D2'!E20</f>
        <v>0.18582502777777779</v>
      </c>
      <c r="G78" s="312">
        <f>'D2'!F20</f>
        <v>0.18553899972222215</v>
      </c>
      <c r="H78" s="312">
        <f>'D2'!G20</f>
        <v>0.18525027639166672</v>
      </c>
      <c r="I78" s="312">
        <f>'D2'!H20</f>
        <v>0.18495888473886105</v>
      </c>
      <c r="J78" s="312">
        <f>'D2'!I20</f>
        <v>8.3997579707148592E-2</v>
      </c>
      <c r="K78" s="312">
        <f>'D2'!J20</f>
        <v>6.8787233539706713E-2</v>
      </c>
      <c r="L78" s="312">
        <f>'D2'!K20</f>
        <v>6.8388250093198488E-2</v>
      </c>
      <c r="M78" s="312">
        <f>'D2'!L20</f>
        <v>6.7985849073748064E-2</v>
      </c>
      <c r="N78" s="312">
        <f>'D2'!M20</f>
        <v>6.7580064657084535E-2</v>
      </c>
      <c r="O78" s="312">
        <f>'D2'!N20</f>
        <v>6.717093067718044E-2</v>
      </c>
      <c r="P78" s="287">
        <f>AVERAGE(D78:O78)</f>
        <v>0.12446132284636435</v>
      </c>
      <c r="Q78" s="34"/>
      <c r="R78" s="33"/>
      <c r="S78" s="33"/>
      <c r="T78" s="33"/>
      <c r="U78" s="33"/>
      <c r="V78" s="33"/>
      <c r="W78" s="33"/>
      <c r="X78" s="33"/>
      <c r="Y78" s="33"/>
      <c r="Z78" s="33"/>
    </row>
    <row r="79" spans="1:26" ht="15.75" customHeight="1">
      <c r="A79" s="33"/>
      <c r="B79" s="32"/>
      <c r="C79" s="256"/>
      <c r="D79" s="259"/>
      <c r="E79" s="259"/>
      <c r="F79" s="259"/>
      <c r="G79" s="259"/>
      <c r="H79" s="259"/>
      <c r="I79" s="259"/>
      <c r="J79" s="259"/>
      <c r="K79" s="259"/>
      <c r="L79" s="259"/>
      <c r="M79" s="259"/>
      <c r="N79" s="259"/>
      <c r="O79" s="259"/>
      <c r="P79" s="282"/>
      <c r="Q79" s="34"/>
      <c r="R79" s="33"/>
      <c r="S79" s="33"/>
      <c r="T79" s="33"/>
      <c r="U79" s="33"/>
      <c r="V79" s="33"/>
      <c r="W79" s="33"/>
      <c r="X79" s="33"/>
      <c r="Y79" s="33"/>
      <c r="Z79" s="33"/>
    </row>
    <row r="80" spans="1:26" ht="15.75" customHeight="1">
      <c r="A80" s="33"/>
      <c r="B80" s="32"/>
      <c r="C80" s="269" t="s">
        <v>160</v>
      </c>
      <c r="D80" s="259"/>
      <c r="E80" s="259"/>
      <c r="F80" s="259"/>
      <c r="G80" s="259"/>
      <c r="H80" s="259"/>
      <c r="I80" s="259"/>
      <c r="J80" s="259"/>
      <c r="K80" s="259"/>
      <c r="L80" s="259"/>
      <c r="M80" s="259"/>
      <c r="N80" s="259"/>
      <c r="O80" s="259"/>
      <c r="P80" s="281"/>
      <c r="Q80" s="34"/>
      <c r="R80" s="33"/>
      <c r="S80" s="33"/>
      <c r="T80" s="33"/>
      <c r="U80" s="33"/>
      <c r="V80" s="33"/>
      <c r="W80" s="33"/>
      <c r="X80" s="33"/>
      <c r="Y80" s="33"/>
      <c r="Z80" s="33"/>
    </row>
    <row r="81" spans="1:26" ht="15.75" customHeight="1">
      <c r="A81" s="33"/>
      <c r="B81" s="32"/>
      <c r="C81" s="256" t="str">
        <f>'R1'!B154</f>
        <v>Share price</v>
      </c>
      <c r="D81" s="311">
        <f>'D2'!C154</f>
        <v>98.981428062228019</v>
      </c>
      <c r="E81" s="311">
        <f>'D2'!D154</f>
        <v>107.06635168538547</v>
      </c>
      <c r="F81" s="311">
        <f>'D2'!E154</f>
        <v>126.05808267110825</v>
      </c>
      <c r="G81" s="311">
        <f>'D2'!F154</f>
        <v>133.64017647908807</v>
      </c>
      <c r="H81" s="311">
        <f>'D2'!G154</f>
        <v>131.83065908449208</v>
      </c>
      <c r="I81" s="311">
        <f>'D2'!H154</f>
        <v>131.57663992724071</v>
      </c>
      <c r="J81" s="311">
        <f>'D2'!I154</f>
        <v>425.66329537602854</v>
      </c>
      <c r="K81" s="311">
        <f>'D2'!J154</f>
        <v>360.4612332899174</v>
      </c>
      <c r="L81" s="311">
        <f>'D2'!K154</f>
        <v>261.68159403019246</v>
      </c>
      <c r="M81" s="311">
        <f>'D2'!L154</f>
        <v>202.91054013884144</v>
      </c>
      <c r="N81" s="311">
        <f>'D2'!M154</f>
        <v>164.65250544296271</v>
      </c>
      <c r="O81" s="311">
        <f>'D2'!N154</f>
        <v>136.25262821261268</v>
      </c>
      <c r="P81" s="288">
        <f>'D2'!O154</f>
        <v>190.06459453334151</v>
      </c>
      <c r="Q81" s="34"/>
      <c r="R81" s="33"/>
      <c r="S81" s="33"/>
      <c r="T81" s="33"/>
      <c r="U81" s="33"/>
      <c r="V81" s="33"/>
      <c r="W81" s="33"/>
      <c r="X81" s="33"/>
      <c r="Y81" s="33"/>
      <c r="Z81" s="33"/>
    </row>
    <row r="82" spans="1:26" ht="15.75" customHeight="1">
      <c r="A82" s="33"/>
      <c r="B82" s="32"/>
      <c r="C82" s="256" t="str">
        <f>'R1'!B155</f>
        <v>Market capitalization</v>
      </c>
      <c r="D82" s="311">
        <f>'D2'!C155</f>
        <v>2121172.0033735465</v>
      </c>
      <c r="E82" s="311">
        <f>'D2'!D155</f>
        <v>2294431.9166178107</v>
      </c>
      <c r="F82" s="311">
        <f>'D2'!E155</f>
        <v>2701424.7116418499</v>
      </c>
      <c r="G82" s="311">
        <f>'D2'!F155</f>
        <v>2863908.9819468572</v>
      </c>
      <c r="H82" s="311">
        <f>'D2'!G155</f>
        <v>2825131.0241806651</v>
      </c>
      <c r="I82" s="311">
        <f>'D2'!H155</f>
        <v>2819687.3936407682</v>
      </c>
      <c r="J82" s="311">
        <f>'D2'!I155</f>
        <v>9121964.4199082926</v>
      </c>
      <c r="K82" s="311">
        <f>'D2'!J155</f>
        <v>7724684.2294029295</v>
      </c>
      <c r="L82" s="311">
        <f>'D2'!K155</f>
        <v>5607836.5600670241</v>
      </c>
      <c r="M82" s="311">
        <f>'D2'!L155</f>
        <v>4348372.8751753718</v>
      </c>
      <c r="N82" s="311">
        <f>'D2'!M155</f>
        <v>3528503.1916426909</v>
      </c>
      <c r="O82" s="311">
        <f>'D2'!N155</f>
        <v>2919893.8225962897</v>
      </c>
      <c r="P82" s="288">
        <f>'D2'!O155</f>
        <v>4073084.260849508</v>
      </c>
      <c r="Q82" s="34"/>
      <c r="R82" s="33"/>
      <c r="S82" s="33"/>
      <c r="T82" s="33"/>
      <c r="U82" s="33"/>
      <c r="V82" s="33"/>
      <c r="W82" s="33"/>
      <c r="X82" s="33"/>
      <c r="Y82" s="33"/>
      <c r="Z82" s="33"/>
    </row>
    <row r="83" spans="1:26" ht="15.75" customHeight="1">
      <c r="A83" s="33"/>
      <c r="B83" s="32"/>
      <c r="C83" s="256" t="str">
        <f>'R1'!B165</f>
        <v>Sales forecast error % (missing target)</v>
      </c>
      <c r="D83" s="311">
        <f>'D2'!C165</f>
        <v>100</v>
      </c>
      <c r="E83" s="311">
        <f>'D2'!D165</f>
        <v>100</v>
      </c>
      <c r="F83" s="311">
        <f>'D2'!E165</f>
        <v>100</v>
      </c>
      <c r="G83" s="311">
        <f>'D2'!F165</f>
        <v>100</v>
      </c>
      <c r="H83" s="311">
        <f>'D2'!G165</f>
        <v>100</v>
      </c>
      <c r="I83" s="311">
        <f>'D2'!H165</f>
        <v>100</v>
      </c>
      <c r="J83" s="311">
        <f>'D2'!I165</f>
        <v>100</v>
      </c>
      <c r="K83" s="311">
        <f>'D2'!J165</f>
        <v>100</v>
      </c>
      <c r="L83" s="311">
        <f>'D2'!K165</f>
        <v>100</v>
      </c>
      <c r="M83" s="311">
        <f>'D2'!L165</f>
        <v>100</v>
      </c>
      <c r="N83" s="311">
        <f>'D2'!M165</f>
        <v>100</v>
      </c>
      <c r="O83" s="311">
        <f>'D2'!N165</f>
        <v>100</v>
      </c>
      <c r="P83" s="288">
        <f>'D2'!O165</f>
        <v>100</v>
      </c>
      <c r="Q83" s="34"/>
      <c r="R83" s="33"/>
      <c r="S83" s="33"/>
      <c r="T83" s="33"/>
      <c r="U83" s="33"/>
      <c r="V83" s="33"/>
      <c r="W83" s="33"/>
      <c r="X83" s="33"/>
      <c r="Y83" s="33"/>
      <c r="Z83" s="33"/>
    </row>
    <row r="84" spans="1:26" ht="15.75" customHeight="1">
      <c r="A84" s="33"/>
      <c r="B84" s="32"/>
      <c r="C84" s="256" t="str">
        <f>'R1'!B166</f>
        <v>Profit forecast error % (missing target)</v>
      </c>
      <c r="D84" s="311">
        <f>'D2'!C166</f>
        <v>100</v>
      </c>
      <c r="E84" s="311">
        <f>'D2'!D166</f>
        <v>100</v>
      </c>
      <c r="F84" s="311">
        <f>'D2'!E166</f>
        <v>100</v>
      </c>
      <c r="G84" s="311">
        <f>'D2'!F166</f>
        <v>100</v>
      </c>
      <c r="H84" s="311">
        <f>'D2'!G166</f>
        <v>100</v>
      </c>
      <c r="I84" s="311">
        <f>'D2'!H166</f>
        <v>100</v>
      </c>
      <c r="J84" s="311">
        <f>'D2'!I166</f>
        <v>100</v>
      </c>
      <c r="K84" s="311">
        <f>'D2'!J166</f>
        <v>100</v>
      </c>
      <c r="L84" s="311">
        <f>'D2'!K166</f>
        <v>100</v>
      </c>
      <c r="M84" s="311">
        <f>'D2'!L166</f>
        <v>100</v>
      </c>
      <c r="N84" s="311">
        <f>'D2'!M166</f>
        <v>100</v>
      </c>
      <c r="O84" s="311">
        <f>'D2'!N166</f>
        <v>100</v>
      </c>
      <c r="P84" s="288">
        <f>'D2'!O166</f>
        <v>100</v>
      </c>
      <c r="Q84" s="34"/>
      <c r="R84" s="33"/>
      <c r="S84" s="33"/>
      <c r="T84" s="33"/>
      <c r="U84" s="33"/>
      <c r="V84" s="33"/>
      <c r="W84" s="33"/>
      <c r="X84" s="33"/>
      <c r="Y84" s="33"/>
      <c r="Z84" s="33"/>
    </row>
    <row r="85" spans="1:26" ht="15.75" customHeight="1">
      <c r="A85" s="33"/>
      <c r="B85" s="32"/>
      <c r="C85" s="256" t="str">
        <f>'R1'!B11</f>
        <v>Market share %</v>
      </c>
      <c r="D85" s="312">
        <f>'D2'!C11</f>
        <v>0.5</v>
      </c>
      <c r="E85" s="312">
        <f>'D2'!D11</f>
        <v>0.5</v>
      </c>
      <c r="F85" s="312">
        <f>'D2'!E11</f>
        <v>0.5</v>
      </c>
      <c r="G85" s="312">
        <f>'D2'!F11</f>
        <v>0.5</v>
      </c>
      <c r="H85" s="312">
        <f>'D2'!G11</f>
        <v>0.5</v>
      </c>
      <c r="I85" s="312">
        <f>'D2'!H11</f>
        <v>0.5</v>
      </c>
      <c r="J85" s="312">
        <f>'D2'!I11</f>
        <v>0.5</v>
      </c>
      <c r="K85" s="312">
        <f>'D2'!J11</f>
        <v>0.5</v>
      </c>
      <c r="L85" s="312">
        <f>'D2'!K11</f>
        <v>0.5</v>
      </c>
      <c r="M85" s="312">
        <f>'D2'!L11</f>
        <v>0.5</v>
      </c>
      <c r="N85" s="312">
        <f>'D2'!M11</f>
        <v>0.5</v>
      </c>
      <c r="O85" s="312">
        <f>'D2'!N11</f>
        <v>0.5</v>
      </c>
      <c r="P85" s="287">
        <f>'1'!R123</f>
        <v>0.45081981549139521</v>
      </c>
      <c r="Q85" s="34"/>
      <c r="R85" s="33"/>
      <c r="S85" s="33"/>
      <c r="T85" s="33"/>
      <c r="U85" s="33"/>
      <c r="V85" s="33"/>
      <c r="W85" s="33"/>
      <c r="X85" s="33"/>
      <c r="Y85" s="33"/>
      <c r="Z85" s="33"/>
    </row>
    <row r="86" spans="1:26" ht="15.75" customHeight="1">
      <c r="A86" s="33"/>
      <c r="B86" s="32"/>
      <c r="C86" s="269"/>
      <c r="D86" s="259"/>
      <c r="E86" s="259"/>
      <c r="F86" s="259"/>
      <c r="G86" s="259"/>
      <c r="H86" s="259"/>
      <c r="I86" s="259"/>
      <c r="J86" s="259"/>
      <c r="K86" s="259"/>
      <c r="L86" s="259"/>
      <c r="M86" s="259"/>
      <c r="N86" s="259"/>
      <c r="O86" s="259"/>
      <c r="P86" s="282"/>
      <c r="Q86" s="34"/>
      <c r="R86" s="33"/>
      <c r="S86" s="33"/>
      <c r="T86" s="33"/>
      <c r="U86" s="33"/>
      <c r="V86" s="33"/>
      <c r="W86" s="33"/>
      <c r="X86" s="33"/>
      <c r="Y86" s="33"/>
      <c r="Z86" s="33"/>
    </row>
    <row r="87" spans="1:26" ht="15.75" customHeight="1">
      <c r="A87" s="33"/>
      <c r="B87" s="32"/>
      <c r="C87" s="249"/>
      <c r="D87" s="259"/>
      <c r="E87" s="259"/>
      <c r="F87" s="259"/>
      <c r="G87" s="259"/>
      <c r="H87" s="259"/>
      <c r="I87" s="259"/>
      <c r="J87" s="259"/>
      <c r="K87" s="259"/>
      <c r="L87" s="259"/>
      <c r="M87" s="259"/>
      <c r="N87" s="259"/>
      <c r="O87" s="259"/>
      <c r="P87" s="283"/>
      <c r="Q87" s="34"/>
      <c r="R87" s="33"/>
      <c r="S87" s="33"/>
      <c r="T87" s="33"/>
      <c r="U87" s="33"/>
      <c r="V87" s="33"/>
      <c r="W87" s="33"/>
      <c r="X87" s="33"/>
      <c r="Y87" s="33"/>
      <c r="Z87" s="33"/>
    </row>
    <row r="88" spans="1:26" ht="15.75" customHeight="1">
      <c r="A88" s="33"/>
      <c r="B88" s="32"/>
      <c r="C88" s="273" t="str">
        <f>'R1'!B163</f>
        <v>GDP growth %</v>
      </c>
      <c r="D88" s="259">
        <f>'D2'!C163</f>
        <v>1</v>
      </c>
      <c r="E88" s="259">
        <f>'D2'!D163</f>
        <v>1</v>
      </c>
      <c r="F88" s="259">
        <f>'D2'!E163</f>
        <v>1</v>
      </c>
      <c r="G88" s="259">
        <f>'D2'!F163</f>
        <v>1</v>
      </c>
      <c r="H88" s="259">
        <f>'D2'!G163</f>
        <v>1</v>
      </c>
      <c r="I88" s="259">
        <f>'D2'!H163</f>
        <v>1</v>
      </c>
      <c r="J88" s="259">
        <f>'D2'!I163</f>
        <v>1</v>
      </c>
      <c r="K88" s="259">
        <f>'D2'!J163</f>
        <v>1</v>
      </c>
      <c r="L88" s="259">
        <f>'D2'!K163</f>
        <v>1</v>
      </c>
      <c r="M88" s="259">
        <f>'D2'!L163</f>
        <v>1</v>
      </c>
      <c r="N88" s="259">
        <f>'D2'!M163</f>
        <v>1</v>
      </c>
      <c r="O88" s="259">
        <f>'D2'!N163</f>
        <v>1</v>
      </c>
      <c r="P88" s="289">
        <f>'D2'!O163</f>
        <v>1</v>
      </c>
      <c r="Q88" s="34"/>
      <c r="R88" s="33"/>
      <c r="S88" s="33"/>
      <c r="T88" s="33"/>
      <c r="U88" s="33"/>
      <c r="V88" s="33"/>
      <c r="W88" s="33"/>
      <c r="X88" s="33"/>
      <c r="Y88" s="33"/>
      <c r="Z88" s="33"/>
    </row>
    <row r="89" spans="1:26" ht="15.75" customHeight="1">
      <c r="A89" s="33"/>
      <c r="B89" s="32"/>
      <c r="C89" s="357"/>
      <c r="D89" s="353"/>
      <c r="E89" s="353"/>
      <c r="F89" s="353"/>
      <c r="G89" s="353"/>
      <c r="H89" s="353"/>
      <c r="I89" s="353"/>
      <c r="J89" s="353"/>
      <c r="K89" s="353"/>
      <c r="L89" s="353"/>
      <c r="M89" s="353"/>
      <c r="N89" s="353"/>
      <c r="O89" s="353"/>
      <c r="P89" s="284"/>
      <c r="Q89" s="34"/>
      <c r="R89" s="33"/>
      <c r="S89" s="33"/>
      <c r="T89" s="33"/>
      <c r="U89" s="33"/>
      <c r="V89" s="33"/>
      <c r="W89" s="33"/>
      <c r="X89" s="33"/>
      <c r="Y89" s="33"/>
      <c r="Z89" s="33"/>
    </row>
    <row r="90" spans="1:26" ht="15.75" customHeight="1">
      <c r="A90" s="33"/>
      <c r="B90" s="32"/>
      <c r="C90" s="267" t="s">
        <v>166</v>
      </c>
      <c r="D90" s="259" t="s">
        <v>90</v>
      </c>
      <c r="E90" s="259" t="s">
        <v>91</v>
      </c>
      <c r="F90" s="259" t="s">
        <v>92</v>
      </c>
      <c r="G90" s="259" t="s">
        <v>93</v>
      </c>
      <c r="H90" s="259" t="s">
        <v>94</v>
      </c>
      <c r="I90" s="259" t="s">
        <v>95</v>
      </c>
      <c r="J90" s="259" t="s">
        <v>96</v>
      </c>
      <c r="K90" s="259" t="s">
        <v>97</v>
      </c>
      <c r="L90" s="259" t="s">
        <v>98</v>
      </c>
      <c r="M90" s="259" t="s">
        <v>99</v>
      </c>
      <c r="N90" s="259" t="s">
        <v>100</v>
      </c>
      <c r="O90" s="259" t="s">
        <v>101</v>
      </c>
      <c r="P90" s="276" t="s">
        <v>102</v>
      </c>
      <c r="Q90" s="34"/>
      <c r="R90" s="33"/>
      <c r="S90" s="33"/>
      <c r="T90" s="33"/>
      <c r="U90" s="33"/>
      <c r="V90" s="33"/>
      <c r="W90" s="33"/>
      <c r="X90" s="33"/>
      <c r="Y90" s="33"/>
      <c r="Z90" s="33"/>
    </row>
    <row r="91" spans="1:26" ht="15.75" customHeight="1">
      <c r="A91" s="33"/>
      <c r="B91" s="32"/>
      <c r="C91" s="269" t="s">
        <v>167</v>
      </c>
      <c r="D91" s="259"/>
      <c r="E91" s="259"/>
      <c r="F91" s="259"/>
      <c r="G91" s="259"/>
      <c r="H91" s="259"/>
      <c r="I91" s="259"/>
      <c r="J91" s="259"/>
      <c r="K91" s="259"/>
      <c r="L91" s="259"/>
      <c r="M91" s="259"/>
      <c r="N91" s="259"/>
      <c r="O91" s="259"/>
      <c r="P91" s="280"/>
      <c r="Q91" s="34"/>
      <c r="R91" s="33"/>
      <c r="S91" s="33"/>
      <c r="T91" s="33"/>
      <c r="U91" s="33"/>
      <c r="V91" s="33"/>
      <c r="W91" s="33"/>
      <c r="X91" s="33"/>
      <c r="Y91" s="33"/>
      <c r="Z91" s="33"/>
    </row>
    <row r="92" spans="1:26" ht="15.75" customHeight="1">
      <c r="A92" s="33"/>
      <c r="B92" s="32"/>
      <c r="C92" s="256" t="s">
        <v>168</v>
      </c>
      <c r="D92" s="311">
        <f>'D2'!C31</f>
        <v>0</v>
      </c>
      <c r="E92" s="311">
        <f>'D2'!D31</f>
        <v>0</v>
      </c>
      <c r="F92" s="311">
        <f>'D2'!E31</f>
        <v>0</v>
      </c>
      <c r="G92" s="311">
        <f>'D2'!F31</f>
        <v>0</v>
      </c>
      <c r="H92" s="311">
        <f>'D2'!G31</f>
        <v>0</v>
      </c>
      <c r="I92" s="311">
        <f>'D2'!H31</f>
        <v>0</v>
      </c>
      <c r="J92" s="311">
        <f>'D2'!I31</f>
        <v>0</v>
      </c>
      <c r="K92" s="311">
        <f>'D2'!J31</f>
        <v>0</v>
      </c>
      <c r="L92" s="311">
        <f>'D2'!K31</f>
        <v>0</v>
      </c>
      <c r="M92" s="311">
        <f>'D2'!L31</f>
        <v>0</v>
      </c>
      <c r="N92" s="311">
        <f>'D2'!M31</f>
        <v>0</v>
      </c>
      <c r="O92" s="311">
        <f>'D2'!N31</f>
        <v>0</v>
      </c>
      <c r="P92" s="288">
        <f>'D2'!O31</f>
        <v>0</v>
      </c>
      <c r="Q92" s="34"/>
      <c r="R92" s="33"/>
      <c r="S92" s="33"/>
      <c r="T92" s="33"/>
      <c r="U92" s="33"/>
      <c r="V92" s="33"/>
      <c r="W92" s="33"/>
      <c r="X92" s="33"/>
      <c r="Y92" s="33"/>
      <c r="Z92" s="33"/>
    </row>
    <row r="93" spans="1:26" ht="15.75" customHeight="1">
      <c r="A93" s="33"/>
      <c r="B93" s="32"/>
      <c r="C93" s="256" t="s">
        <v>169</v>
      </c>
      <c r="D93" s="311">
        <f>'D2'!C32</f>
        <v>0</v>
      </c>
      <c r="E93" s="311">
        <f>'D2'!D32</f>
        <v>0</v>
      </c>
      <c r="F93" s="311">
        <f>'D2'!E32</f>
        <v>0</v>
      </c>
      <c r="G93" s="311">
        <f>'D2'!F32</f>
        <v>0</v>
      </c>
      <c r="H93" s="311">
        <f>'D2'!G32</f>
        <v>0</v>
      </c>
      <c r="I93" s="311">
        <f>'D2'!H32</f>
        <v>0</v>
      </c>
      <c r="J93" s="311">
        <f>'D2'!I32</f>
        <v>0</v>
      </c>
      <c r="K93" s="311">
        <f>'D2'!J32</f>
        <v>0</v>
      </c>
      <c r="L93" s="311">
        <f>'D2'!K32</f>
        <v>0</v>
      </c>
      <c r="M93" s="311">
        <f>'D2'!L32</f>
        <v>0</v>
      </c>
      <c r="N93" s="311">
        <f>'D2'!M32</f>
        <v>0</v>
      </c>
      <c r="O93" s="311">
        <f>'D2'!N32</f>
        <v>0</v>
      </c>
      <c r="P93" s="288">
        <f>'D2'!O32</f>
        <v>0</v>
      </c>
      <c r="Q93" s="34"/>
      <c r="R93" s="33"/>
      <c r="S93" s="33"/>
      <c r="T93" s="33"/>
      <c r="U93" s="33"/>
      <c r="V93" s="33"/>
      <c r="W93" s="33"/>
      <c r="X93" s="33"/>
      <c r="Y93" s="33"/>
      <c r="Z93" s="33"/>
    </row>
    <row r="94" spans="1:26" ht="15.75" customHeight="1">
      <c r="A94" s="33"/>
      <c r="B94" s="32"/>
      <c r="C94" s="269" t="s">
        <v>170</v>
      </c>
      <c r="D94" s="311">
        <f>'D2'!C52</f>
        <v>9.9</v>
      </c>
      <c r="E94" s="311">
        <f>'D2'!D52</f>
        <v>9.8010000000000002</v>
      </c>
      <c r="F94" s="311">
        <f>'D2'!E52</f>
        <v>9.7029899999999998</v>
      </c>
      <c r="G94" s="311">
        <f>'D2'!F52</f>
        <v>9.605960099999999</v>
      </c>
      <c r="H94" s="311">
        <f>'D2'!G52</f>
        <v>9.5099004989999987</v>
      </c>
      <c r="I94" s="311">
        <f>'D2'!H52</f>
        <v>9.414801494009998</v>
      </c>
      <c r="J94" s="311">
        <f>'D2'!I52</f>
        <v>9.3206534790698985</v>
      </c>
      <c r="K94" s="311">
        <f>'D2'!J52</f>
        <v>9.2274469442791993</v>
      </c>
      <c r="L94" s="311">
        <f>'D2'!K52</f>
        <v>9.1351724748364074</v>
      </c>
      <c r="M94" s="311">
        <f>'D2'!L52</f>
        <v>9.0438207500880434</v>
      </c>
      <c r="N94" s="311">
        <f>'D2'!M52</f>
        <v>8.9533825425871623</v>
      </c>
      <c r="O94" s="311">
        <f>'D2'!N52</f>
        <v>8.8638487171612912</v>
      </c>
      <c r="P94" s="290">
        <f>'D2'!O52</f>
        <v>9.3732480834193321</v>
      </c>
      <c r="Q94" s="34"/>
      <c r="R94" s="33"/>
      <c r="S94" s="33"/>
      <c r="T94" s="33"/>
      <c r="U94" s="33"/>
      <c r="V94" s="33"/>
      <c r="W94" s="33"/>
      <c r="X94" s="33"/>
      <c r="Y94" s="33"/>
      <c r="Z94" s="33"/>
    </row>
    <row r="95" spans="1:26" ht="15.75" customHeight="1">
      <c r="A95" s="33"/>
      <c r="B95" s="32"/>
      <c r="C95" s="256"/>
      <c r="D95" s="259"/>
      <c r="E95" s="259"/>
      <c r="F95" s="259"/>
      <c r="G95" s="259"/>
      <c r="H95" s="259"/>
      <c r="I95" s="259"/>
      <c r="J95" s="259"/>
      <c r="K95" s="259"/>
      <c r="L95" s="259"/>
      <c r="M95" s="259"/>
      <c r="N95" s="259"/>
      <c r="O95" s="259"/>
      <c r="P95" s="281"/>
      <c r="Q95" s="34"/>
      <c r="R95" s="33"/>
      <c r="S95" s="33"/>
      <c r="T95" s="33"/>
      <c r="U95" s="33"/>
      <c r="V95" s="33"/>
      <c r="W95" s="33"/>
      <c r="X95" s="33"/>
      <c r="Y95" s="33"/>
      <c r="Z95" s="33"/>
    </row>
    <row r="96" spans="1:26" ht="15.75" customHeight="1">
      <c r="A96" s="33"/>
      <c r="B96" s="32"/>
      <c r="C96" s="269" t="s">
        <v>171</v>
      </c>
      <c r="D96" s="259"/>
      <c r="E96" s="259"/>
      <c r="F96" s="259"/>
      <c r="G96" s="259"/>
      <c r="H96" s="259"/>
      <c r="I96" s="259"/>
      <c r="J96" s="259"/>
      <c r="K96" s="259"/>
      <c r="L96" s="259"/>
      <c r="M96" s="259"/>
      <c r="N96" s="259"/>
      <c r="O96" s="259"/>
      <c r="P96" s="281"/>
      <c r="Q96" s="34"/>
      <c r="R96" s="33"/>
      <c r="S96" s="33"/>
      <c r="T96" s="33"/>
      <c r="U96" s="33"/>
      <c r="V96" s="33"/>
      <c r="W96" s="33"/>
      <c r="X96" s="33"/>
      <c r="Y96" s="33"/>
      <c r="Z96" s="33"/>
    </row>
    <row r="97" spans="1:26" ht="15.75" customHeight="1">
      <c r="A97" s="33"/>
      <c r="B97" s="32"/>
      <c r="C97" s="272" t="str">
        <f>'R1'!B51</f>
        <v>Hiring and dismissal cost</v>
      </c>
      <c r="D97" s="259">
        <f>'D2'!C51</f>
        <v>0</v>
      </c>
      <c r="E97" s="259">
        <f>'D2'!D51</f>
        <v>0</v>
      </c>
      <c r="F97" s="259">
        <f>'D2'!E51</f>
        <v>0</v>
      </c>
      <c r="G97" s="259">
        <f>'D2'!F51</f>
        <v>0</v>
      </c>
      <c r="H97" s="259">
        <f>'D2'!G51</f>
        <v>0</v>
      </c>
      <c r="I97" s="259">
        <f>'D2'!H51</f>
        <v>0</v>
      </c>
      <c r="J97" s="259">
        <f>'D2'!I51</f>
        <v>0</v>
      </c>
      <c r="K97" s="259">
        <f>'D2'!J51</f>
        <v>0</v>
      </c>
      <c r="L97" s="259">
        <f>'D2'!K51</f>
        <v>0</v>
      </c>
      <c r="M97" s="259">
        <f>'D2'!L51</f>
        <v>0</v>
      </c>
      <c r="N97" s="259">
        <f>'D2'!M51</f>
        <v>0</v>
      </c>
      <c r="O97" s="259">
        <f>'D2'!N51</f>
        <v>0</v>
      </c>
      <c r="P97" s="288">
        <f>'D2'!O51</f>
        <v>0</v>
      </c>
      <c r="Q97" s="34"/>
      <c r="R97" s="33"/>
      <c r="S97" s="33"/>
      <c r="T97" s="33"/>
      <c r="U97" s="33"/>
      <c r="V97" s="33"/>
      <c r="W97" s="33"/>
      <c r="X97" s="33"/>
      <c r="Y97" s="33"/>
      <c r="Z97" s="33"/>
    </row>
    <row r="98" spans="1:26" ht="15.75" customHeight="1">
      <c r="A98" s="33"/>
      <c r="B98" s="32"/>
      <c r="C98" s="272" t="str">
        <f>'R1'!B53</f>
        <v>Worker wages</v>
      </c>
      <c r="D98" s="259">
        <f>'D2'!C53</f>
        <v>4950</v>
      </c>
      <c r="E98" s="259">
        <f>'D2'!D53</f>
        <v>4900.5</v>
      </c>
      <c r="F98" s="259">
        <f>'D2'!E53</f>
        <v>4851.4949999999999</v>
      </c>
      <c r="G98" s="259">
        <f>'D2'!F53</f>
        <v>4802.9800499999992</v>
      </c>
      <c r="H98" s="259">
        <f>'D2'!G53</f>
        <v>4754.9502494999997</v>
      </c>
      <c r="I98" s="259">
        <f>'D2'!H53</f>
        <v>4707.4007470049992</v>
      </c>
      <c r="J98" s="259">
        <f>'D2'!I53</f>
        <v>4660.3267395349494</v>
      </c>
      <c r="K98" s="259">
        <f>'D2'!J53</f>
        <v>4613.7234721395998</v>
      </c>
      <c r="L98" s="259">
        <f>'D2'!K53</f>
        <v>4567.5862374182034</v>
      </c>
      <c r="M98" s="259">
        <f>'D2'!L53</f>
        <v>4521.9103750440217</v>
      </c>
      <c r="N98" s="259">
        <f>'D2'!M53</f>
        <v>4476.6912712935809</v>
      </c>
      <c r="O98" s="259">
        <f>'D2'!N53</f>
        <v>4431.9243585806453</v>
      </c>
      <c r="P98" s="288">
        <f>'D2'!O53</f>
        <v>56239.488500515996</v>
      </c>
      <c r="Q98" s="34"/>
      <c r="R98" s="33"/>
      <c r="S98" s="33"/>
      <c r="T98" s="33"/>
      <c r="U98" s="33"/>
      <c r="V98" s="33"/>
      <c r="W98" s="33"/>
      <c r="X98" s="33"/>
      <c r="Y98" s="33"/>
      <c r="Z98" s="33"/>
    </row>
    <row r="99" spans="1:26" ht="15.75" customHeight="1">
      <c r="A99" s="33"/>
      <c r="B99" s="32"/>
      <c r="C99" s="272" t="str">
        <f>'R1'!B54</f>
        <v>Sales and administrative wages</v>
      </c>
      <c r="D99" s="259">
        <f>'D2'!C54</f>
        <v>990</v>
      </c>
      <c r="E99" s="259">
        <f>'D2'!D54</f>
        <v>980.1</v>
      </c>
      <c r="F99" s="259">
        <f>'D2'!E54</f>
        <v>970.29899999999998</v>
      </c>
      <c r="G99" s="259">
        <f>'D2'!F54</f>
        <v>960.59600999999986</v>
      </c>
      <c r="H99" s="259">
        <f>'D2'!G54</f>
        <v>950.99004990000003</v>
      </c>
      <c r="I99" s="259">
        <f>'D2'!H54</f>
        <v>941.48014940099984</v>
      </c>
      <c r="J99" s="259">
        <f>'D2'!I54</f>
        <v>932.06534790698993</v>
      </c>
      <c r="K99" s="259">
        <f>'D2'!J54</f>
        <v>922.74469442791997</v>
      </c>
      <c r="L99" s="259">
        <f>'D2'!K54</f>
        <v>913.51724748364074</v>
      </c>
      <c r="M99" s="259">
        <f>'D2'!L54</f>
        <v>904.38207500880435</v>
      </c>
      <c r="N99" s="259">
        <f>'D2'!M54</f>
        <v>895.33825425871623</v>
      </c>
      <c r="O99" s="259">
        <f>'D2'!N54</f>
        <v>886.38487171612906</v>
      </c>
      <c r="P99" s="288">
        <f>'D2'!O54</f>
        <v>11247.897700103202</v>
      </c>
      <c r="Q99" s="34"/>
      <c r="R99" s="33"/>
      <c r="S99" s="33"/>
      <c r="T99" s="33"/>
      <c r="U99" s="33"/>
      <c r="V99" s="33"/>
      <c r="W99" s="33"/>
      <c r="X99" s="33"/>
      <c r="Y99" s="33"/>
      <c r="Z99" s="33"/>
    </row>
    <row r="100" spans="1:26" ht="15.75" customHeight="1">
      <c r="A100" s="33"/>
      <c r="B100" s="32"/>
      <c r="C100" s="256"/>
      <c r="D100" s="259"/>
      <c r="E100" s="259"/>
      <c r="F100" s="259"/>
      <c r="G100" s="259"/>
      <c r="H100" s="259"/>
      <c r="I100" s="259"/>
      <c r="J100" s="259"/>
      <c r="K100" s="259"/>
      <c r="L100" s="259"/>
      <c r="M100" s="259"/>
      <c r="N100" s="259"/>
      <c r="O100" s="259"/>
      <c r="P100" s="281"/>
      <c r="Q100" s="34"/>
      <c r="R100" s="33"/>
      <c r="S100" s="33"/>
      <c r="T100" s="33"/>
      <c r="U100" s="33"/>
      <c r="V100" s="33"/>
      <c r="W100" s="33"/>
      <c r="X100" s="33"/>
      <c r="Y100" s="33"/>
      <c r="Z100" s="33"/>
    </row>
    <row r="101" spans="1:26" ht="15.75" customHeight="1">
      <c r="A101" s="33"/>
      <c r="B101" s="32"/>
      <c r="C101" s="269" t="s">
        <v>175</v>
      </c>
      <c r="D101" s="259"/>
      <c r="E101" s="259"/>
      <c r="F101" s="259"/>
      <c r="G101" s="259"/>
      <c r="H101" s="259"/>
      <c r="I101" s="259"/>
      <c r="J101" s="259"/>
      <c r="K101" s="259"/>
      <c r="L101" s="259"/>
      <c r="M101" s="259"/>
      <c r="N101" s="259"/>
      <c r="O101" s="259"/>
      <c r="P101" s="281"/>
      <c r="Q101" s="34"/>
      <c r="R101" s="33"/>
      <c r="S101" s="33"/>
      <c r="T101" s="33"/>
      <c r="U101" s="33"/>
      <c r="V101" s="33"/>
      <c r="W101" s="33"/>
      <c r="X101" s="33"/>
      <c r="Y101" s="33"/>
      <c r="Z101" s="33"/>
    </row>
    <row r="102" spans="1:26" ht="15.75" customHeight="1">
      <c r="A102" s="33"/>
      <c r="B102" s="32"/>
      <c r="C102" s="256" t="str">
        <f>'R1'!B36</f>
        <v>Training expense $</v>
      </c>
      <c r="D102" s="259">
        <f>'D2'!C36</f>
        <v>0</v>
      </c>
      <c r="E102" s="259">
        <f>'D2'!D36</f>
        <v>0</v>
      </c>
      <c r="F102" s="259">
        <f>'D2'!E36</f>
        <v>0</v>
      </c>
      <c r="G102" s="259">
        <f>'D2'!F36</f>
        <v>0</v>
      </c>
      <c r="H102" s="259">
        <f>'D2'!G36</f>
        <v>0</v>
      </c>
      <c r="I102" s="259">
        <f>'D2'!H36</f>
        <v>0</v>
      </c>
      <c r="J102" s="259">
        <f>'D2'!I36</f>
        <v>0</v>
      </c>
      <c r="K102" s="259">
        <f>'D2'!J36</f>
        <v>0</v>
      </c>
      <c r="L102" s="259">
        <f>'D2'!K36</f>
        <v>0</v>
      </c>
      <c r="M102" s="259">
        <f>'D2'!L36</f>
        <v>0</v>
      </c>
      <c r="N102" s="259">
        <f>'D2'!M36</f>
        <v>0</v>
      </c>
      <c r="O102" s="259">
        <f>'D2'!N36</f>
        <v>0</v>
      </c>
      <c r="P102" s="288">
        <f>'D2'!O36</f>
        <v>0</v>
      </c>
      <c r="Q102" s="34"/>
      <c r="R102" s="33"/>
      <c r="S102" s="33"/>
      <c r="T102" s="33"/>
      <c r="U102" s="33"/>
      <c r="V102" s="33"/>
      <c r="W102" s="33"/>
      <c r="X102" s="33"/>
      <c r="Y102" s="33"/>
      <c r="Z102" s="33"/>
    </row>
    <row r="103" spans="1:26" ht="15.75" customHeight="1">
      <c r="A103" s="33"/>
      <c r="B103" s="32"/>
      <c r="C103" s="256" t="str">
        <f>'R1'!B158</f>
        <v>Max. productivity in hourly production per worker</v>
      </c>
      <c r="D103" s="259">
        <f>'D2'!C158</f>
        <v>9.9</v>
      </c>
      <c r="E103" s="259">
        <f>'D2'!D158</f>
        <v>9.8010000000000002</v>
      </c>
      <c r="F103" s="259">
        <f>'D2'!E158</f>
        <v>9.7029899999999998</v>
      </c>
      <c r="G103" s="259">
        <f>'D2'!F158</f>
        <v>9.605960099999999</v>
      </c>
      <c r="H103" s="259">
        <f>'D2'!G158</f>
        <v>9.5099004989999987</v>
      </c>
      <c r="I103" s="259">
        <f>'D2'!H158</f>
        <v>9.414801494009998</v>
      </c>
      <c r="J103" s="259">
        <f>'D2'!I158</f>
        <v>9.3206534790698985</v>
      </c>
      <c r="K103" s="259">
        <f>'D2'!J158</f>
        <v>9.2274469442791993</v>
      </c>
      <c r="L103" s="259">
        <f>'D2'!K158</f>
        <v>9.1351724748364074</v>
      </c>
      <c r="M103" s="259">
        <f>'D2'!L158</f>
        <v>9.0438207500880434</v>
      </c>
      <c r="N103" s="259">
        <f>'D2'!M158</f>
        <v>8.9533825425871623</v>
      </c>
      <c r="O103" s="259">
        <f>'D2'!N158</f>
        <v>8.8638487171612912</v>
      </c>
      <c r="P103" s="288">
        <f>'D2'!O158</f>
        <v>9.3732480834193321</v>
      </c>
      <c r="Q103" s="34"/>
      <c r="R103" s="33"/>
      <c r="S103" s="33"/>
      <c r="T103" s="33"/>
      <c r="U103" s="33"/>
      <c r="V103" s="33"/>
      <c r="W103" s="33"/>
      <c r="X103" s="33"/>
      <c r="Y103" s="33"/>
      <c r="Z103" s="33"/>
    </row>
    <row r="104" spans="1:26" ht="15.75" customHeight="1">
      <c r="A104" s="33"/>
      <c r="B104" s="32"/>
      <c r="C104" s="269" t="str">
        <f>'R1'!B161</f>
        <v>Capacity utilization %</v>
      </c>
      <c r="D104" s="315">
        <f>'D2'!C161</f>
        <v>24.472721442418411</v>
      </c>
      <c r="E104" s="315">
        <f>'D2'!D161</f>
        <v>2.2010144663058866</v>
      </c>
      <c r="F104" s="315">
        <f>'D2'!E161</f>
        <v>26.000092985651886</v>
      </c>
      <c r="G104" s="315">
        <f>'D2'!F161</f>
        <v>26.744744865611569</v>
      </c>
      <c r="H104" s="315">
        <f>'D2'!G161</f>
        <v>38.811030171798016</v>
      </c>
      <c r="I104" s="315">
        <f>'D2'!H161</f>
        <v>30.227114651656358</v>
      </c>
      <c r="J104" s="315">
        <f>'D2'!I161</f>
        <v>30.191306873724507</v>
      </c>
      <c r="K104" s="315">
        <f>'D2'!J161</f>
        <v>51.147574757582852</v>
      </c>
      <c r="L104" s="315">
        <f>'D2'!K161</f>
        <v>22.82766429986474</v>
      </c>
      <c r="M104" s="315">
        <f>'D2'!L161</f>
        <v>26.539868852209569</v>
      </c>
      <c r="N104" s="315">
        <f>'D2'!M161</f>
        <v>29.618202514589399</v>
      </c>
      <c r="O104" s="315">
        <f>'D2'!N161</f>
        <v>0</v>
      </c>
      <c r="P104" s="290">
        <f>'D2'!O161</f>
        <v>25.731777990117763</v>
      </c>
      <c r="Q104" s="34"/>
      <c r="R104" s="33"/>
      <c r="S104" s="33"/>
      <c r="T104" s="33"/>
      <c r="U104" s="33"/>
      <c r="V104" s="33"/>
      <c r="W104" s="33"/>
      <c r="X104" s="33"/>
      <c r="Y104" s="33"/>
      <c r="Z104" s="33"/>
    </row>
    <row r="105" spans="1:26" ht="15.75" customHeight="1">
      <c r="A105" s="33"/>
      <c r="B105" s="32"/>
      <c r="C105" s="249"/>
      <c r="D105" s="259"/>
      <c r="E105" s="259"/>
      <c r="F105" s="259"/>
      <c r="G105" s="259"/>
      <c r="H105" s="259"/>
      <c r="I105" s="259"/>
      <c r="J105" s="259"/>
      <c r="K105" s="259"/>
      <c r="L105" s="259"/>
      <c r="M105" s="259"/>
      <c r="N105" s="259"/>
      <c r="O105" s="259"/>
      <c r="P105" s="283"/>
      <c r="Q105" s="34"/>
      <c r="R105" s="33"/>
      <c r="S105" s="33"/>
      <c r="T105" s="33"/>
      <c r="U105" s="33"/>
      <c r="V105" s="33"/>
      <c r="W105" s="33"/>
      <c r="X105" s="33"/>
      <c r="Y105" s="33"/>
      <c r="Z105" s="33"/>
    </row>
    <row r="106" spans="1:26" ht="15.75" customHeight="1">
      <c r="A106" s="33"/>
      <c r="B106" s="32"/>
      <c r="C106" s="425" t="s">
        <v>176</v>
      </c>
      <c r="D106" s="311">
        <f>'D2'!C97</f>
        <v>3642.5</v>
      </c>
      <c r="E106" s="311">
        <f>'D2'!D97</f>
        <v>5214.875</v>
      </c>
      <c r="F106" s="311">
        <f>'D2'!E97</f>
        <v>5187.1262500000012</v>
      </c>
      <c r="G106" s="311">
        <f>'D2'!F97</f>
        <v>5159.2549874999977</v>
      </c>
      <c r="H106" s="311">
        <f>'D2'!G97</f>
        <v>5131.2624376250014</v>
      </c>
      <c r="I106" s="311">
        <f>'D2'!H97</f>
        <v>5103.1498132487477</v>
      </c>
      <c r="J106" s="311">
        <f>'D2'!I97</f>
        <v>694.91831511626447</v>
      </c>
      <c r="K106" s="311">
        <f>'D2'!J97</f>
        <v>266.56913196510106</v>
      </c>
      <c r="L106" s="311">
        <f>'D2'!K97</f>
        <v>238.10344064544915</v>
      </c>
      <c r="M106" s="311">
        <f>'D2'!L97</f>
        <v>209.52240623899652</v>
      </c>
      <c r="N106" s="311">
        <f>'D2'!M97</f>
        <v>180.82718217660332</v>
      </c>
      <c r="O106" s="311">
        <f>'D2'!N97</f>
        <v>152.01891035483968</v>
      </c>
      <c r="P106" s="291">
        <f>'D2'!O97</f>
        <v>31180.127874871003</v>
      </c>
      <c r="Q106" s="34"/>
      <c r="R106" s="33"/>
      <c r="S106" s="33"/>
      <c r="T106" s="33"/>
      <c r="U106" s="33"/>
      <c r="V106" s="33"/>
      <c r="W106" s="33"/>
      <c r="X106" s="33"/>
      <c r="Y106" s="33"/>
      <c r="Z106" s="33"/>
    </row>
    <row r="107" spans="1:26" ht="18.75" customHeight="1">
      <c r="A107" s="33"/>
      <c r="B107" s="32"/>
      <c r="C107" s="267"/>
      <c r="D107" s="311"/>
      <c r="E107" s="311"/>
      <c r="F107" s="311"/>
      <c r="G107" s="311"/>
      <c r="H107" s="311"/>
      <c r="I107" s="311"/>
      <c r="J107" s="311"/>
      <c r="K107" s="311"/>
      <c r="L107" s="311"/>
      <c r="M107" s="311"/>
      <c r="N107" s="311"/>
      <c r="O107" s="311"/>
      <c r="P107" s="292"/>
      <c r="Q107" s="34"/>
      <c r="R107" s="33"/>
      <c r="S107" s="33"/>
      <c r="T107" s="33"/>
      <c r="U107" s="33"/>
      <c r="V107" s="33"/>
      <c r="W107" s="33"/>
      <c r="X107" s="33"/>
      <c r="Y107" s="33"/>
      <c r="Z107" s="33"/>
    </row>
    <row r="108" spans="1:26" ht="20.25" customHeight="1">
      <c r="A108" s="33"/>
      <c r="B108" s="32"/>
      <c r="C108" s="267" t="s">
        <v>177</v>
      </c>
      <c r="D108" s="311" t="s">
        <v>90</v>
      </c>
      <c r="E108" s="311" t="s">
        <v>91</v>
      </c>
      <c r="F108" s="311" t="s">
        <v>92</v>
      </c>
      <c r="G108" s="311" t="s">
        <v>93</v>
      </c>
      <c r="H108" s="311" t="s">
        <v>94</v>
      </c>
      <c r="I108" s="311" t="s">
        <v>95</v>
      </c>
      <c r="J108" s="311" t="s">
        <v>96</v>
      </c>
      <c r="K108" s="311" t="s">
        <v>97</v>
      </c>
      <c r="L108" s="311" t="s">
        <v>98</v>
      </c>
      <c r="M108" s="311" t="s">
        <v>99</v>
      </c>
      <c r="N108" s="311" t="s">
        <v>100</v>
      </c>
      <c r="O108" s="311" t="s">
        <v>101</v>
      </c>
      <c r="P108" s="276" t="s">
        <v>102</v>
      </c>
      <c r="Q108" s="34"/>
      <c r="R108" s="33"/>
      <c r="S108" s="33"/>
      <c r="T108" s="33"/>
      <c r="U108" s="33"/>
      <c r="V108" s="33"/>
      <c r="W108" s="33"/>
      <c r="X108" s="33"/>
      <c r="Y108" s="33"/>
      <c r="Z108" s="33"/>
    </row>
    <row r="109" spans="1:26" ht="15.75" customHeight="1">
      <c r="A109" s="33"/>
      <c r="B109" s="32"/>
      <c r="C109" s="269" t="s">
        <v>178</v>
      </c>
      <c r="D109" s="311"/>
      <c r="E109" s="311"/>
      <c r="F109" s="311"/>
      <c r="G109" s="311"/>
      <c r="H109" s="311"/>
      <c r="I109" s="311"/>
      <c r="J109" s="311"/>
      <c r="K109" s="311"/>
      <c r="L109" s="311"/>
      <c r="M109" s="311"/>
      <c r="N109" s="311"/>
      <c r="O109" s="311"/>
      <c r="P109" s="281"/>
      <c r="Q109" s="34"/>
      <c r="R109" s="33"/>
      <c r="S109" s="33"/>
      <c r="T109" s="33"/>
      <c r="U109" s="33"/>
      <c r="V109" s="33"/>
      <c r="W109" s="33"/>
      <c r="X109" s="33"/>
      <c r="Y109" s="33"/>
      <c r="Z109" s="33"/>
    </row>
    <row r="110" spans="1:26" ht="15.75" customHeight="1">
      <c r="A110" s="33"/>
      <c r="B110" s="32"/>
      <c r="C110" s="256" t="str">
        <f>'R1'!B106</f>
        <v>Carbon footprint metric tons of CO2</v>
      </c>
      <c r="D110" s="311">
        <f>'D2'!C106</f>
        <v>50</v>
      </c>
      <c r="E110" s="311">
        <f>'D2'!D106</f>
        <v>50</v>
      </c>
      <c r="F110" s="311">
        <f>'D2'!E106</f>
        <v>50</v>
      </c>
      <c r="G110" s="311">
        <f>'D2'!F106</f>
        <v>50</v>
      </c>
      <c r="H110" s="311">
        <f>'D2'!G106</f>
        <v>50</v>
      </c>
      <c r="I110" s="311">
        <f>'D2'!H106</f>
        <v>50</v>
      </c>
      <c r="J110" s="311">
        <f>'D2'!I106</f>
        <v>40</v>
      </c>
      <c r="K110" s="311">
        <f>'D2'!J106</f>
        <v>40</v>
      </c>
      <c r="L110" s="311">
        <f>'D2'!K106</f>
        <v>40</v>
      </c>
      <c r="M110" s="311">
        <f>'D2'!L106</f>
        <v>40</v>
      </c>
      <c r="N110" s="311">
        <f>'D2'!M106</f>
        <v>40</v>
      </c>
      <c r="O110" s="311">
        <f>'D2'!N106</f>
        <v>40</v>
      </c>
      <c r="P110" s="288">
        <f>'D2'!O106</f>
        <v>540</v>
      </c>
      <c r="Q110" s="34"/>
      <c r="R110" s="33"/>
      <c r="S110" s="33"/>
      <c r="T110" s="33"/>
      <c r="U110" s="33"/>
      <c r="V110" s="33"/>
      <c r="W110" s="33"/>
      <c r="X110" s="33"/>
      <c r="Y110" s="33"/>
      <c r="Z110" s="33"/>
    </row>
    <row r="111" spans="1:26" ht="15.75" customHeight="1">
      <c r="A111" s="33"/>
      <c r="B111" s="32"/>
      <c r="C111" s="256" t="str">
        <f>'R1'!B108</f>
        <v>Average physical inventory</v>
      </c>
      <c r="D111" s="311">
        <f>'D2'!C108</f>
        <v>7500</v>
      </c>
      <c r="E111" s="311">
        <f>'D2'!D108</f>
        <v>3321</v>
      </c>
      <c r="F111" s="311">
        <f>'D2'!E108</f>
        <v>3494</v>
      </c>
      <c r="G111" s="311">
        <f>'D2'!F108</f>
        <v>5632.5</v>
      </c>
      <c r="H111" s="311">
        <f>'D2'!G108</f>
        <v>6191.5</v>
      </c>
      <c r="I111" s="311">
        <f>'D2'!H108</f>
        <v>6007</v>
      </c>
      <c r="J111" s="311">
        <f>'D2'!I108</f>
        <v>5674.5</v>
      </c>
      <c r="K111" s="311">
        <f>'D2'!J108</f>
        <v>5963</v>
      </c>
      <c r="L111" s="311">
        <f>'D2'!K108</f>
        <v>4578.5</v>
      </c>
      <c r="M111" s="311">
        <f>'D2'!L108</f>
        <v>3196.5</v>
      </c>
      <c r="N111" s="311">
        <f>'D2'!M108</f>
        <v>3343.5</v>
      </c>
      <c r="O111" s="311">
        <f>'D2'!N108</f>
        <v>1662</v>
      </c>
      <c r="P111" s="288">
        <f>'D2'!O108</f>
        <v>4713.666666666667</v>
      </c>
      <c r="Q111" s="34"/>
      <c r="R111" s="33"/>
      <c r="S111" s="33"/>
      <c r="T111" s="33"/>
      <c r="U111" s="33"/>
      <c r="V111" s="33"/>
      <c r="W111" s="33"/>
      <c r="X111" s="33"/>
      <c r="Y111" s="33"/>
      <c r="Z111" s="33"/>
    </row>
    <row r="112" spans="1:26" ht="15.75" customHeight="1">
      <c r="A112" s="33"/>
      <c r="B112" s="32"/>
      <c r="C112" s="269" t="str">
        <f>'R1'!B153</f>
        <v>Environmental index</v>
      </c>
      <c r="D112" s="259">
        <f>'D2'!C153</f>
        <v>101.2</v>
      </c>
      <c r="E112" s="259">
        <f>'D2'!D153</f>
        <v>101.2</v>
      </c>
      <c r="F112" s="259">
        <f>'D2'!E153</f>
        <v>101.2</v>
      </c>
      <c r="G112" s="259">
        <f>'D2'!F153</f>
        <v>101.2</v>
      </c>
      <c r="H112" s="259">
        <f>'D2'!G153</f>
        <v>101.2</v>
      </c>
      <c r="I112" s="259">
        <f>'D2'!H153</f>
        <v>101.2</v>
      </c>
      <c r="J112" s="259">
        <f>'D2'!I153</f>
        <v>101.5</v>
      </c>
      <c r="K112" s="259">
        <f>'D2'!J153</f>
        <v>101.5</v>
      </c>
      <c r="L112" s="259">
        <f>'D2'!K153</f>
        <v>101.5</v>
      </c>
      <c r="M112" s="259">
        <f>'D2'!L153</f>
        <v>101.5</v>
      </c>
      <c r="N112" s="259">
        <f>'D2'!M153</f>
        <v>101.5</v>
      </c>
      <c r="O112" s="259">
        <f>'D2'!N153</f>
        <v>101.5</v>
      </c>
      <c r="P112" s="290">
        <f>'D2'!O153</f>
        <v>101.35000000000001</v>
      </c>
      <c r="Q112" s="34"/>
      <c r="R112" s="33"/>
      <c r="S112" s="33"/>
      <c r="T112" s="33"/>
      <c r="U112" s="33"/>
      <c r="V112" s="33"/>
      <c r="W112" s="33"/>
      <c r="X112" s="33"/>
      <c r="Y112" s="33"/>
      <c r="Z112" s="33"/>
    </row>
    <row r="113" spans="1:26" ht="15.75" customHeight="1">
      <c r="A113" s="33"/>
      <c r="B113" s="32"/>
      <c r="C113" s="267"/>
      <c r="D113" s="259"/>
      <c r="E113" s="259"/>
      <c r="F113" s="259"/>
      <c r="G113" s="259"/>
      <c r="H113" s="259"/>
      <c r="I113" s="259"/>
      <c r="J113" s="259"/>
      <c r="K113" s="259"/>
      <c r="L113" s="259"/>
      <c r="M113" s="259"/>
      <c r="N113" s="259"/>
      <c r="O113" s="259"/>
      <c r="P113" s="292"/>
      <c r="Q113" s="34"/>
      <c r="R113" s="33"/>
      <c r="S113" s="33"/>
      <c r="T113" s="33"/>
      <c r="U113" s="33"/>
      <c r="V113" s="33"/>
      <c r="W113" s="33"/>
      <c r="X113" s="33"/>
      <c r="Y113" s="33"/>
      <c r="Z113" s="33"/>
    </row>
    <row r="114" spans="1:26" ht="15.75" customHeight="1">
      <c r="A114" s="33"/>
      <c r="B114" s="32"/>
      <c r="C114" s="422" t="s">
        <v>182</v>
      </c>
      <c r="D114" s="259" t="s">
        <v>90</v>
      </c>
      <c r="E114" s="259" t="s">
        <v>91</v>
      </c>
      <c r="F114" s="259" t="s">
        <v>92</v>
      </c>
      <c r="G114" s="259" t="s">
        <v>93</v>
      </c>
      <c r="H114" s="259" t="s">
        <v>94</v>
      </c>
      <c r="I114" s="259" t="s">
        <v>95</v>
      </c>
      <c r="J114" s="259" t="s">
        <v>96</v>
      </c>
      <c r="K114" s="259" t="s">
        <v>97</v>
      </c>
      <c r="L114" s="259" t="s">
        <v>98</v>
      </c>
      <c r="M114" s="259" t="s">
        <v>99</v>
      </c>
      <c r="N114" s="259" t="s">
        <v>100</v>
      </c>
      <c r="O114" s="259" t="s">
        <v>101</v>
      </c>
      <c r="P114" s="276" t="s">
        <v>102</v>
      </c>
      <c r="Q114" s="34"/>
      <c r="R114" s="33"/>
      <c r="S114" s="33"/>
      <c r="T114" s="33"/>
      <c r="U114" s="33"/>
      <c r="V114" s="33"/>
      <c r="W114" s="33"/>
      <c r="X114" s="33"/>
      <c r="Y114" s="33"/>
      <c r="Z114" s="33"/>
    </row>
    <row r="115" spans="1:26" ht="15.75" customHeight="1">
      <c r="A115" s="33"/>
      <c r="B115" s="32"/>
      <c r="C115" s="426" t="str">
        <f>'W1'!B59</f>
        <v>Backordering costs and shortage penalties</v>
      </c>
      <c r="D115" s="311">
        <f>'D2'!C59</f>
        <v>0</v>
      </c>
      <c r="E115" s="311">
        <f>'D2'!D59</f>
        <v>0</v>
      </c>
      <c r="F115" s="311">
        <f>'D2'!E59</f>
        <v>0</v>
      </c>
      <c r="G115" s="311">
        <f>'D2'!F59</f>
        <v>0</v>
      </c>
      <c r="H115" s="311">
        <f>'D2'!G59</f>
        <v>0</v>
      </c>
      <c r="I115" s="311">
        <f>'D2'!H59</f>
        <v>0</v>
      </c>
      <c r="J115" s="311">
        <f>'D2'!I59</f>
        <v>0</v>
      </c>
      <c r="K115" s="311">
        <f>'D2'!J59</f>
        <v>0</v>
      </c>
      <c r="L115" s="311">
        <f>'D2'!K59</f>
        <v>0</v>
      </c>
      <c r="M115" s="311">
        <f>'D2'!L59</f>
        <v>0</v>
      </c>
      <c r="N115" s="311">
        <f>'D2'!M59</f>
        <v>0</v>
      </c>
      <c r="O115" s="311">
        <f>'D2'!N59</f>
        <v>0</v>
      </c>
      <c r="P115" s="272">
        <f>'D2'!O59</f>
        <v>0</v>
      </c>
      <c r="Q115" s="34"/>
      <c r="R115" s="33"/>
      <c r="S115" s="33"/>
      <c r="T115" s="33"/>
      <c r="U115" s="33"/>
      <c r="V115" s="33"/>
      <c r="W115" s="33"/>
      <c r="X115" s="33"/>
      <c r="Y115" s="33"/>
      <c r="Z115" s="33"/>
    </row>
    <row r="116" spans="1:26" ht="15.75" customHeight="1">
      <c r="A116" s="33"/>
      <c r="B116" s="32"/>
      <c r="C116" s="256" t="s">
        <v>184</v>
      </c>
      <c r="D116" s="311">
        <f>'D2'!C60</f>
        <v>22000</v>
      </c>
      <c r="E116" s="311">
        <f>'D2'!D60</f>
        <v>14000</v>
      </c>
      <c r="F116" s="311">
        <f>'D2'!E60</f>
        <v>14000</v>
      </c>
      <c r="G116" s="311">
        <f>'D2'!F60</f>
        <v>14000</v>
      </c>
      <c r="H116" s="311">
        <f>'D2'!G60</f>
        <v>14000</v>
      </c>
      <c r="I116" s="311">
        <f>'D2'!H60</f>
        <v>14000</v>
      </c>
      <c r="J116" s="311">
        <f>'D2'!I60</f>
        <v>14000</v>
      </c>
      <c r="K116" s="311">
        <f>'D2'!J60</f>
        <v>16000</v>
      </c>
      <c r="L116" s="311">
        <f>'D2'!K60</f>
        <v>16000</v>
      </c>
      <c r="M116" s="311">
        <f>'D2'!L60</f>
        <v>16000</v>
      </c>
      <c r="N116" s="311">
        <f>'D2'!M60</f>
        <v>16000</v>
      </c>
      <c r="O116" s="311">
        <f>'D2'!N60</f>
        <v>16000</v>
      </c>
      <c r="P116" s="288">
        <f>'D2'!O60</f>
        <v>186000</v>
      </c>
      <c r="Q116" s="34"/>
      <c r="R116" s="33"/>
      <c r="S116" s="33"/>
      <c r="T116" s="33"/>
      <c r="U116" s="33"/>
      <c r="V116" s="33"/>
      <c r="W116" s="33"/>
      <c r="X116" s="33"/>
      <c r="Y116" s="33"/>
      <c r="Z116" s="33"/>
    </row>
    <row r="117" spans="1:26" ht="15.75" customHeight="1">
      <c r="A117" s="33"/>
      <c r="B117" s="32"/>
      <c r="C117" s="256" t="str">
        <f>'R1'!B77</f>
        <v>Freight cost (fixed plus variable)</v>
      </c>
      <c r="D117" s="311">
        <f>'D2'!C77</f>
        <v>19000</v>
      </c>
      <c r="E117" s="311">
        <f>'D2'!D77</f>
        <v>19000</v>
      </c>
      <c r="F117" s="311">
        <f>'D2'!E77</f>
        <v>19000</v>
      </c>
      <c r="G117" s="311">
        <f>'D2'!F77</f>
        <v>19000</v>
      </c>
      <c r="H117" s="311">
        <f>'D2'!G77</f>
        <v>19000</v>
      </c>
      <c r="I117" s="311">
        <f>'D2'!H77</f>
        <v>19000</v>
      </c>
      <c r="J117" s="311">
        <f>'D2'!I77</f>
        <v>18000</v>
      </c>
      <c r="K117" s="311">
        <f>'D2'!J77</f>
        <v>18000</v>
      </c>
      <c r="L117" s="311">
        <f>'D2'!K77</f>
        <v>18000</v>
      </c>
      <c r="M117" s="311">
        <f>'D2'!L77</f>
        <v>18000</v>
      </c>
      <c r="N117" s="311">
        <f>'D2'!M77</f>
        <v>18000</v>
      </c>
      <c r="O117" s="311">
        <f>'D2'!N77</f>
        <v>18000</v>
      </c>
      <c r="P117" s="288">
        <f>'D2'!O77</f>
        <v>222000</v>
      </c>
      <c r="Q117" s="34"/>
      <c r="R117" s="33"/>
      <c r="S117" s="33"/>
      <c r="T117" s="33"/>
      <c r="U117" s="33"/>
      <c r="V117" s="33"/>
      <c r="W117" s="33"/>
      <c r="X117" s="33"/>
      <c r="Y117" s="33"/>
      <c r="Z117" s="33"/>
    </row>
    <row r="118" spans="1:26" ht="15.75" customHeight="1">
      <c r="A118" s="33"/>
      <c r="B118" s="32"/>
      <c r="C118" s="427" t="str">
        <f>'R1'!B114</f>
        <v>Inventory turnover</v>
      </c>
      <c r="D118" s="259">
        <f>'D2'!C114</f>
        <v>0.72727272727272729</v>
      </c>
      <c r="E118" s="259">
        <f>'D2'!D114</f>
        <v>-5.8910162002945512</v>
      </c>
      <c r="F118" s="259">
        <f>'D2'!E114</f>
        <v>-7.9051383399209483</v>
      </c>
      <c r="G118" s="259">
        <f>'D2'!F114</f>
        <v>2.4502297090352219</v>
      </c>
      <c r="H118" s="259">
        <f>'D2'!G114</f>
        <v>1.8252338580880676</v>
      </c>
      <c r="I118" s="259">
        <f>'D2'!H114</f>
        <v>1.9930244145490783</v>
      </c>
      <c r="J118" s="259">
        <f>'D2'!I114</f>
        <v>1.3796275005748448</v>
      </c>
      <c r="K118" s="259">
        <f>'D2'!J114</f>
        <v>1.0124873439082012</v>
      </c>
      <c r="L118" s="259">
        <f>'D2'!K114</f>
        <v>1.9005384859043395</v>
      </c>
      <c r="M118" s="259">
        <f>'D2'!L114</f>
        <v>15.267175572519085</v>
      </c>
      <c r="N118" s="259">
        <f>'D2'!M114</f>
        <v>8.7336244541484724</v>
      </c>
      <c r="O118" s="259">
        <f>'D2'!N114</f>
        <v>-2.2421524663677128</v>
      </c>
      <c r="P118" s="286">
        <f>AVERAGE(D118:O118)</f>
        <v>1.6042422549514022</v>
      </c>
      <c r="Q118" s="34"/>
      <c r="R118" s="33"/>
      <c r="S118" s="33"/>
      <c r="T118" s="33"/>
      <c r="U118" s="33"/>
      <c r="V118" s="33"/>
      <c r="W118" s="33"/>
      <c r="X118" s="33"/>
      <c r="Y118" s="33"/>
      <c r="Z118" s="33"/>
    </row>
    <row r="119" spans="1:26" ht="21" customHeight="1">
      <c r="A119" s="33"/>
      <c r="B119" s="32"/>
      <c r="C119" s="422" t="str">
        <f>'R1'!B172</f>
        <v>Inventory service level % (Fill Rate)</v>
      </c>
      <c r="D119" s="311">
        <f>'D2'!C172</f>
        <v>107.68126346015794</v>
      </c>
      <c r="E119" s="311">
        <f>'D2'!D172</f>
        <v>150.21955165241508</v>
      </c>
      <c r="F119" s="311">
        <f>'D2'!E172</f>
        <v>140.71682807714592</v>
      </c>
      <c r="G119" s="311">
        <f>'D2'!F172</f>
        <v>135.16992790937178</v>
      </c>
      <c r="H119" s="311">
        <f>'D2'!G172</f>
        <v>122.24938875305624</v>
      </c>
      <c r="I119" s="311">
        <f>'D2'!H172</f>
        <v>119.8297591008636</v>
      </c>
      <c r="J119" s="311">
        <f>'D2'!I172</f>
        <v>114.80644351164209</v>
      </c>
      <c r="K119" s="311">
        <f>'D2'!J172</f>
        <v>103.03208713570798</v>
      </c>
      <c r="L119" s="311">
        <f>'D2'!K172</f>
        <v>103.72028277424462</v>
      </c>
      <c r="M119" s="311">
        <f>'D2'!L172</f>
        <v>103.33702994253453</v>
      </c>
      <c r="N119" s="311">
        <f>'D2'!M172</f>
        <v>94.770397174119068</v>
      </c>
      <c r="O119" s="311">
        <f>'D2'!N172</f>
        <v>80.628559665134148</v>
      </c>
      <c r="P119" s="293">
        <f>'D2'!O172</f>
        <v>114.68012659636609</v>
      </c>
      <c r="Q119" s="34"/>
      <c r="R119" s="33"/>
      <c r="S119" s="33"/>
      <c r="T119" s="33"/>
      <c r="U119" s="33"/>
      <c r="V119" s="33"/>
      <c r="W119" s="33"/>
      <c r="X119" s="33"/>
      <c r="Y119" s="33"/>
      <c r="Z119" s="33"/>
    </row>
    <row r="120" spans="1:26" ht="15.75" customHeight="1" thickBot="1">
      <c r="A120" s="33"/>
      <c r="B120" s="40"/>
      <c r="C120" s="264"/>
      <c r="D120" s="41"/>
      <c r="E120" s="41"/>
      <c r="F120" s="41"/>
      <c r="G120" s="41"/>
      <c r="H120" s="41"/>
      <c r="I120" s="41"/>
      <c r="J120" s="41"/>
      <c r="K120" s="41"/>
      <c r="L120" s="41"/>
      <c r="M120" s="41"/>
      <c r="N120" s="41"/>
      <c r="O120" s="41"/>
      <c r="P120" s="285"/>
      <c r="Q120" s="42"/>
      <c r="R120" s="33"/>
      <c r="S120" s="33"/>
      <c r="T120" s="33"/>
      <c r="U120" s="33"/>
      <c r="V120" s="33"/>
      <c r="W120" s="33"/>
      <c r="X120" s="33"/>
      <c r="Y120" s="33"/>
      <c r="Z120" s="33"/>
    </row>
    <row r="121" spans="1:26" ht="15.75" customHeight="1">
      <c r="A121" s="33"/>
      <c r="B121" s="738" t="s">
        <v>369</v>
      </c>
      <c r="C121" s="738"/>
      <c r="D121" s="33"/>
      <c r="E121" s="33"/>
      <c r="F121" s="33"/>
      <c r="G121" s="33"/>
      <c r="H121" s="33"/>
      <c r="I121" s="33"/>
      <c r="J121" s="33"/>
      <c r="K121" s="33"/>
      <c r="L121" s="33"/>
      <c r="M121" s="33"/>
      <c r="N121" s="33"/>
      <c r="O121" s="33"/>
      <c r="P121" s="279"/>
      <c r="Q121" s="33"/>
      <c r="R121" s="33"/>
      <c r="S121" s="33"/>
      <c r="T121" s="33"/>
      <c r="U121" s="33"/>
      <c r="V121" s="33"/>
      <c r="W121" s="33"/>
      <c r="X121" s="33"/>
      <c r="Y121" s="33"/>
      <c r="Z121" s="33"/>
    </row>
    <row r="122" spans="1:26" ht="24.75" customHeight="1">
      <c r="A122" s="33"/>
      <c r="B122" s="33"/>
      <c r="C122" s="331" t="s">
        <v>349</v>
      </c>
      <c r="D122" s="739"/>
      <c r="E122" s="739"/>
      <c r="F122" s="739"/>
      <c r="G122" s="739"/>
      <c r="H122" s="739"/>
      <c r="I122" s="739"/>
      <c r="J122" s="739"/>
      <c r="K122" s="739"/>
      <c r="L122" s="739"/>
      <c r="M122" s="739"/>
      <c r="N122" s="739"/>
      <c r="O122" s="739"/>
      <c r="P122" s="739"/>
      <c r="Q122" s="33"/>
      <c r="R122" s="33"/>
      <c r="S122" s="33"/>
      <c r="T122" s="33"/>
      <c r="U122" s="33"/>
      <c r="V122" s="33"/>
      <c r="W122" s="33"/>
      <c r="X122" s="33"/>
      <c r="Y122" s="33"/>
      <c r="Z122" s="33"/>
    </row>
    <row r="123" spans="1:26" ht="15.75" customHeight="1">
      <c r="A123" s="33"/>
      <c r="B123" s="33"/>
      <c r="C123" s="296" t="str">
        <f>inputs!Q2</f>
        <v>RESULTS</v>
      </c>
      <c r="D123" s="296"/>
      <c r="E123" s="296"/>
      <c r="F123" s="296"/>
      <c r="G123" s="296"/>
      <c r="H123" s="296"/>
      <c r="I123" s="249"/>
      <c r="J123" s="249"/>
      <c r="K123" s="249"/>
      <c r="L123" s="249"/>
      <c r="M123" s="249"/>
      <c r="N123" s="249"/>
      <c r="O123" s="249"/>
      <c r="P123" s="268"/>
      <c r="Q123" s="33"/>
      <c r="R123" s="33"/>
      <c r="S123" s="33"/>
      <c r="T123" s="33"/>
      <c r="U123" s="33"/>
      <c r="V123" s="33"/>
      <c r="W123" s="33"/>
      <c r="X123" s="33"/>
      <c r="Y123" s="33"/>
      <c r="Z123" s="33"/>
    </row>
    <row r="124" spans="1:26" ht="15.75" customHeight="1">
      <c r="A124" s="33"/>
      <c r="B124" s="33"/>
      <c r="C124" s="296" t="str">
        <f>inputs!Q3</f>
        <v>Actual order placed</v>
      </c>
      <c r="D124" s="296" t="str">
        <f>inputs!R3</f>
        <v>Orders due</v>
      </c>
      <c r="E124" s="296" t="str">
        <f>inputs!S3</f>
        <v>Available inventory</v>
      </c>
      <c r="F124" s="296" t="str">
        <f>inputs!T3</f>
        <v>Actual sales (units)</v>
      </c>
      <c r="G124" s="296" t="str">
        <f>inputs!U3</f>
        <v>Market share %</v>
      </c>
      <c r="H124" s="296" t="str">
        <f>inputs!V3</f>
        <v>Shortage (units)</v>
      </c>
      <c r="I124" s="249"/>
      <c r="J124" s="249"/>
      <c r="K124" s="249"/>
      <c r="L124" s="249"/>
      <c r="M124" s="249"/>
      <c r="N124" s="249"/>
      <c r="O124" s="249"/>
      <c r="P124" s="268"/>
      <c r="Q124" s="33"/>
      <c r="R124" s="33"/>
      <c r="S124" s="33"/>
      <c r="T124" s="33"/>
      <c r="U124" s="33"/>
      <c r="V124" s="33"/>
      <c r="W124" s="33"/>
      <c r="X124" s="33"/>
      <c r="Y124" s="33"/>
      <c r="Z124" s="33"/>
    </row>
    <row r="125" spans="1:26" ht="15.75" customHeight="1">
      <c r="A125" s="33"/>
      <c r="B125" s="249">
        <v>1</v>
      </c>
      <c r="C125" s="296">
        <f>inputs!Q70</f>
        <v>4000</v>
      </c>
      <c r="D125" s="296">
        <f>inputs!R70</f>
        <v>3358</v>
      </c>
      <c r="E125" s="296">
        <f>inputs!S70</f>
        <v>5000</v>
      </c>
      <c r="F125" s="296">
        <f>inputs!T70</f>
        <v>4000</v>
      </c>
      <c r="G125" s="303">
        <f>inputs!U70</f>
        <v>0.5</v>
      </c>
      <c r="H125" s="296">
        <f>inputs!V70</f>
        <v>0</v>
      </c>
      <c r="I125" s="33"/>
      <c r="J125" s="33"/>
      <c r="K125" s="33"/>
      <c r="L125" s="33"/>
      <c r="M125" s="33"/>
      <c r="N125" s="33"/>
      <c r="O125" s="33"/>
      <c r="P125" s="279"/>
      <c r="Q125" s="33"/>
      <c r="R125" s="33"/>
      <c r="S125" s="33"/>
      <c r="T125" s="33"/>
      <c r="U125" s="33"/>
      <c r="V125" s="33"/>
      <c r="W125" s="33"/>
      <c r="X125" s="33"/>
      <c r="Y125" s="33"/>
      <c r="Z125" s="33"/>
    </row>
    <row r="126" spans="1:26" ht="15.75" customHeight="1">
      <c r="A126" s="33"/>
      <c r="B126" s="249">
        <v>2</v>
      </c>
      <c r="C126" s="296">
        <f>inputs!Q71</f>
        <v>4000</v>
      </c>
      <c r="D126" s="296">
        <f>inputs!R71</f>
        <v>296</v>
      </c>
      <c r="E126" s="296">
        <f>inputs!S71</f>
        <v>1642</v>
      </c>
      <c r="F126" s="296">
        <f>inputs!T71</f>
        <v>4000</v>
      </c>
      <c r="G126" s="303">
        <f>inputs!U71</f>
        <v>0.5</v>
      </c>
      <c r="H126" s="296">
        <f>inputs!V71</f>
        <v>0</v>
      </c>
      <c r="I126" s="33"/>
      <c r="J126" s="33"/>
      <c r="K126" s="33"/>
      <c r="L126" s="33"/>
      <c r="M126" s="33"/>
      <c r="N126" s="33"/>
      <c r="O126" s="33"/>
      <c r="P126" s="279"/>
      <c r="Q126" s="33"/>
      <c r="R126" s="33"/>
      <c r="S126" s="33"/>
      <c r="T126" s="33"/>
      <c r="U126" s="33"/>
      <c r="V126" s="33"/>
      <c r="W126" s="33"/>
      <c r="X126" s="33"/>
      <c r="Y126" s="33"/>
      <c r="Z126" s="33"/>
    </row>
    <row r="127" spans="1:26" ht="15.75" customHeight="1">
      <c r="A127" s="33"/>
      <c r="B127" s="249">
        <v>3</v>
      </c>
      <c r="C127" s="296">
        <f>inputs!Q72</f>
        <v>4000</v>
      </c>
      <c r="D127" s="296">
        <f>inputs!R72</f>
        <v>3427</v>
      </c>
      <c r="E127" s="296">
        <f>inputs!S72</f>
        <v>5346</v>
      </c>
      <c r="F127" s="296">
        <f>inputs!T72</f>
        <v>4000</v>
      </c>
      <c r="G127" s="303">
        <f>inputs!U72</f>
        <v>0.5</v>
      </c>
      <c r="H127" s="296">
        <f>inputs!V72</f>
        <v>0</v>
      </c>
      <c r="I127" s="33"/>
      <c r="J127" s="33"/>
      <c r="K127" s="33"/>
      <c r="L127" s="33"/>
      <c r="M127" s="33"/>
      <c r="N127" s="33"/>
      <c r="O127" s="33"/>
      <c r="P127" s="279"/>
      <c r="Q127" s="33"/>
      <c r="R127" s="33"/>
      <c r="S127" s="33"/>
      <c r="T127" s="33"/>
      <c r="U127" s="33"/>
      <c r="V127" s="33"/>
      <c r="W127" s="33"/>
      <c r="X127" s="33"/>
      <c r="Y127" s="33"/>
      <c r="Z127" s="33"/>
    </row>
    <row r="128" spans="1:26" ht="15.75" customHeight="1">
      <c r="A128" s="33"/>
      <c r="B128" s="249">
        <v>4</v>
      </c>
      <c r="C128" s="296">
        <f>inputs!Q73</f>
        <v>4000</v>
      </c>
      <c r="D128" s="296">
        <f>inputs!R73</f>
        <v>3455</v>
      </c>
      <c r="E128" s="296">
        <f>inputs!S73</f>
        <v>5919</v>
      </c>
      <c r="F128" s="296">
        <f>inputs!T73</f>
        <v>4000</v>
      </c>
      <c r="G128" s="303">
        <f>inputs!U73</f>
        <v>0.5</v>
      </c>
      <c r="H128" s="296">
        <f>inputs!V73</f>
        <v>0</v>
      </c>
      <c r="I128" s="33"/>
      <c r="J128" s="33"/>
      <c r="K128" s="33"/>
      <c r="L128" s="33"/>
      <c r="M128" s="33"/>
      <c r="N128" s="33"/>
      <c r="O128" s="33"/>
      <c r="P128" s="279"/>
      <c r="Q128" s="33"/>
      <c r="R128" s="33"/>
      <c r="S128" s="33"/>
      <c r="T128" s="33"/>
      <c r="U128" s="33"/>
      <c r="V128" s="33"/>
      <c r="W128" s="33"/>
      <c r="X128" s="33"/>
      <c r="Y128" s="33"/>
      <c r="Z128" s="33"/>
    </row>
    <row r="129" spans="1:26" ht="15.75" customHeight="1">
      <c r="A129" s="33"/>
      <c r="B129" s="249">
        <v>5</v>
      </c>
      <c r="C129" s="296">
        <f>inputs!Q74</f>
        <v>4000</v>
      </c>
      <c r="D129" s="296">
        <f>inputs!R74</f>
        <v>4914</v>
      </c>
      <c r="E129" s="296">
        <f>inputs!S74</f>
        <v>6464</v>
      </c>
      <c r="F129" s="296">
        <f>inputs!T74</f>
        <v>4000</v>
      </c>
      <c r="G129" s="303">
        <f>inputs!U74</f>
        <v>0.5</v>
      </c>
      <c r="H129" s="296">
        <f>inputs!V74</f>
        <v>0</v>
      </c>
      <c r="I129" s="33"/>
      <c r="J129" s="33"/>
      <c r="K129" s="33"/>
      <c r="L129" s="33"/>
      <c r="M129" s="33"/>
      <c r="N129" s="33"/>
      <c r="O129" s="33"/>
      <c r="P129" s="279"/>
      <c r="Q129" s="33"/>
      <c r="R129" s="33"/>
      <c r="S129" s="33"/>
      <c r="T129" s="33"/>
      <c r="U129" s="33"/>
      <c r="V129" s="33"/>
      <c r="W129" s="33"/>
      <c r="X129" s="33"/>
      <c r="Y129" s="33"/>
      <c r="Z129" s="33"/>
    </row>
    <row r="130" spans="1:26" ht="15.75" customHeight="1">
      <c r="A130" s="33"/>
      <c r="B130" s="249">
        <v>6</v>
      </c>
      <c r="C130" s="296">
        <f>inputs!Q75</f>
        <v>4000</v>
      </c>
      <c r="D130" s="296">
        <f>inputs!R75</f>
        <v>3751</v>
      </c>
      <c r="E130" s="296">
        <f>inputs!S75</f>
        <v>5550</v>
      </c>
      <c r="F130" s="296">
        <f>inputs!T75</f>
        <v>4000</v>
      </c>
      <c r="G130" s="303">
        <f>inputs!U75</f>
        <v>0.5</v>
      </c>
      <c r="H130" s="296">
        <f>inputs!V75</f>
        <v>0</v>
      </c>
      <c r="I130" s="33"/>
      <c r="J130" s="33"/>
      <c r="K130" s="33"/>
      <c r="L130" s="33"/>
      <c r="M130" s="33"/>
      <c r="N130" s="33"/>
      <c r="O130" s="33"/>
      <c r="P130" s="279"/>
      <c r="Q130" s="33"/>
      <c r="R130" s="33"/>
      <c r="S130" s="33"/>
      <c r="T130" s="33"/>
      <c r="U130" s="33"/>
      <c r="V130" s="33"/>
      <c r="W130" s="33"/>
      <c r="X130" s="33"/>
      <c r="Y130" s="33"/>
      <c r="Z130" s="33"/>
    </row>
    <row r="131" spans="1:26" ht="15.75" customHeight="1">
      <c r="A131" s="33"/>
      <c r="B131" s="249">
        <v>7</v>
      </c>
      <c r="C131" s="296">
        <f>inputs!Q76</f>
        <v>3000</v>
      </c>
      <c r="D131" s="296">
        <f>inputs!R76</f>
        <v>3672</v>
      </c>
      <c r="E131" s="296">
        <f>inputs!S76</f>
        <v>5799</v>
      </c>
      <c r="F131" s="296">
        <f>inputs!T76</f>
        <v>3000</v>
      </c>
      <c r="G131" s="303">
        <f>inputs!U76</f>
        <v>0.5</v>
      </c>
      <c r="H131" s="296">
        <f>inputs!V76</f>
        <v>0</v>
      </c>
      <c r="I131" s="33"/>
      <c r="J131" s="33"/>
      <c r="K131" s="33"/>
      <c r="L131" s="33"/>
      <c r="M131" s="33"/>
      <c r="N131" s="33"/>
      <c r="O131" s="33"/>
      <c r="P131" s="279"/>
      <c r="Q131" s="33"/>
      <c r="R131" s="33"/>
      <c r="S131" s="33"/>
      <c r="T131" s="33"/>
      <c r="U131" s="33"/>
      <c r="V131" s="33"/>
      <c r="W131" s="33"/>
      <c r="X131" s="33"/>
      <c r="Y131" s="33"/>
      <c r="Z131" s="33"/>
    </row>
    <row r="132" spans="1:26" ht="15.75" customHeight="1">
      <c r="A132" s="33"/>
      <c r="B132" s="249">
        <v>8</v>
      </c>
      <c r="C132" s="296">
        <f>inputs!Q77</f>
        <v>3000</v>
      </c>
      <c r="D132" s="296">
        <f>inputs!R77</f>
        <v>6097</v>
      </c>
      <c r="E132" s="296">
        <f>inputs!S77</f>
        <v>6127</v>
      </c>
      <c r="F132" s="296">
        <f>inputs!T77</f>
        <v>3000</v>
      </c>
      <c r="G132" s="303">
        <f>inputs!U77</f>
        <v>0.5</v>
      </c>
      <c r="H132" s="296">
        <f>inputs!V77</f>
        <v>0</v>
      </c>
      <c r="I132" s="33"/>
      <c r="J132" s="33"/>
      <c r="K132" s="33"/>
      <c r="L132" s="33"/>
      <c r="M132" s="33"/>
      <c r="N132" s="33"/>
      <c r="O132" s="33"/>
      <c r="P132" s="279"/>
      <c r="Q132" s="33"/>
      <c r="R132" s="33"/>
      <c r="S132" s="33"/>
      <c r="T132" s="33"/>
      <c r="U132" s="33"/>
      <c r="V132" s="33"/>
      <c r="W132" s="33"/>
      <c r="X132" s="33"/>
      <c r="Y132" s="33"/>
      <c r="Z132" s="33"/>
    </row>
    <row r="133" spans="1:26" ht="15.75" customHeight="1">
      <c r="A133" s="33"/>
      <c r="B133" s="249">
        <v>9</v>
      </c>
      <c r="C133" s="296">
        <f>inputs!Q78</f>
        <v>3000</v>
      </c>
      <c r="D133" s="296">
        <f>inputs!R78</f>
        <v>2667</v>
      </c>
      <c r="E133" s="296">
        <f>inputs!S78</f>
        <v>3030</v>
      </c>
      <c r="F133" s="296">
        <f>inputs!T78</f>
        <v>3000</v>
      </c>
      <c r="G133" s="303">
        <f>inputs!U78</f>
        <v>0.5</v>
      </c>
      <c r="H133" s="296">
        <f>inputs!V78</f>
        <v>0</v>
      </c>
      <c r="I133" s="33"/>
      <c r="J133" s="33"/>
      <c r="K133" s="33"/>
      <c r="L133" s="33"/>
      <c r="M133" s="33"/>
      <c r="N133" s="33"/>
      <c r="O133" s="33"/>
      <c r="P133" s="279"/>
      <c r="Q133" s="33"/>
      <c r="R133" s="33"/>
      <c r="S133" s="33"/>
      <c r="T133" s="33"/>
      <c r="U133" s="33"/>
      <c r="V133" s="33"/>
      <c r="W133" s="33"/>
      <c r="X133" s="33"/>
      <c r="Y133" s="33"/>
      <c r="Z133" s="33"/>
    </row>
    <row r="134" spans="1:26" ht="15.75" customHeight="1">
      <c r="A134" s="33"/>
      <c r="B134" s="249">
        <v>10</v>
      </c>
      <c r="C134" s="296">
        <f>inputs!Q79</f>
        <v>3000</v>
      </c>
      <c r="D134" s="296">
        <f>inputs!R79</f>
        <v>3039</v>
      </c>
      <c r="E134" s="296">
        <f>inputs!S79</f>
        <v>3363</v>
      </c>
      <c r="F134" s="296">
        <f>inputs!T79</f>
        <v>3000</v>
      </c>
      <c r="G134" s="303">
        <f>inputs!U79</f>
        <v>0.5</v>
      </c>
      <c r="H134" s="296">
        <f>inputs!V79</f>
        <v>0</v>
      </c>
      <c r="I134" s="33"/>
      <c r="J134" s="33"/>
      <c r="K134" s="33"/>
      <c r="L134" s="33"/>
      <c r="M134" s="33"/>
      <c r="N134" s="33"/>
      <c r="O134" s="33"/>
      <c r="P134" s="279"/>
      <c r="Q134" s="33"/>
      <c r="R134" s="33"/>
      <c r="S134" s="33"/>
      <c r="T134" s="33"/>
      <c r="U134" s="33"/>
      <c r="V134" s="33"/>
      <c r="W134" s="33"/>
      <c r="X134" s="33"/>
      <c r="Y134" s="33"/>
      <c r="Z134" s="33"/>
    </row>
    <row r="135" spans="1:26" ht="15.75" customHeight="1">
      <c r="A135" s="33"/>
      <c r="B135" s="249">
        <v>11</v>
      </c>
      <c r="C135" s="296">
        <f>inputs!Q80</f>
        <v>3000</v>
      </c>
      <c r="D135" s="296">
        <f>inputs!R80</f>
        <v>6752</v>
      </c>
      <c r="E135" s="296">
        <f>inputs!S80</f>
        <v>3324</v>
      </c>
      <c r="F135" s="296">
        <f>inputs!T80</f>
        <v>3000</v>
      </c>
      <c r="G135" s="303">
        <f>inputs!U80</f>
        <v>0.5</v>
      </c>
      <c r="H135" s="296">
        <f>inputs!V80</f>
        <v>0</v>
      </c>
      <c r="I135" s="33"/>
      <c r="J135" s="33"/>
      <c r="K135" s="33"/>
      <c r="L135" s="33"/>
      <c r="M135" s="33"/>
      <c r="N135" s="33"/>
      <c r="O135" s="33"/>
      <c r="P135" s="279"/>
      <c r="Q135" s="33"/>
      <c r="R135" s="33"/>
      <c r="S135" s="33"/>
      <c r="T135" s="33"/>
      <c r="U135" s="33"/>
      <c r="V135" s="33"/>
      <c r="W135" s="33"/>
      <c r="X135" s="33"/>
      <c r="Y135" s="33"/>
      <c r="Z135" s="33"/>
    </row>
    <row r="136" spans="1:26" ht="15.75" customHeight="1">
      <c r="A136" s="33"/>
      <c r="B136" s="249">
        <v>12</v>
      </c>
      <c r="C136" s="296">
        <f>inputs!Q81</f>
        <v>3000</v>
      </c>
      <c r="D136" s="296">
        <f>inputs!R81</f>
        <v>11864</v>
      </c>
      <c r="E136" s="296">
        <f>inputs!S81</f>
        <v>0</v>
      </c>
      <c r="F136" s="296">
        <f>inputs!T81</f>
        <v>3000</v>
      </c>
      <c r="G136" s="303">
        <f>inputs!U81</f>
        <v>0.5</v>
      </c>
      <c r="H136" s="296">
        <f>inputs!V81</f>
        <v>0</v>
      </c>
      <c r="I136" s="33"/>
      <c r="J136" s="33"/>
      <c r="K136" s="33"/>
      <c r="L136" s="33"/>
      <c r="M136" s="33"/>
      <c r="N136" s="33"/>
      <c r="O136" s="33"/>
      <c r="P136" s="279"/>
      <c r="Q136" s="33"/>
      <c r="R136" s="33"/>
      <c r="S136" s="33"/>
      <c r="T136" s="33"/>
      <c r="U136" s="33"/>
      <c r="V136" s="33"/>
      <c r="W136" s="33"/>
      <c r="X136" s="33"/>
      <c r="Y136" s="33"/>
      <c r="Z136" s="33"/>
    </row>
    <row r="137" spans="1:26" ht="15.75" customHeight="1">
      <c r="A137" s="33"/>
      <c r="B137" s="249"/>
      <c r="C137" s="33"/>
      <c r="D137" s="33"/>
      <c r="E137" s="33"/>
      <c r="F137" s="33"/>
      <c r="G137" s="33"/>
      <c r="H137" s="33"/>
      <c r="I137" s="33"/>
      <c r="J137" s="33"/>
      <c r="K137" s="33"/>
      <c r="L137" s="33"/>
      <c r="M137" s="33"/>
      <c r="N137" s="33"/>
      <c r="O137" s="33"/>
      <c r="P137" s="279"/>
      <c r="Q137" s="33"/>
      <c r="R137" s="33"/>
      <c r="S137" s="33"/>
      <c r="T137" s="33"/>
      <c r="U137" s="33"/>
      <c r="V137" s="33"/>
      <c r="W137" s="33"/>
      <c r="X137" s="33"/>
      <c r="Y137" s="33"/>
      <c r="Z137" s="33"/>
    </row>
    <row r="138" spans="1:26" ht="15.75" customHeight="1">
      <c r="A138" s="33"/>
      <c r="C138" s="297" t="str">
        <f>inputs!E3</f>
        <v>Order in units:</v>
      </c>
      <c r="D138" s="297" t="str">
        <f>inputs!F3</f>
        <v>Price $</v>
      </c>
      <c r="E138" s="297" t="str">
        <f>inputs!G3</f>
        <v>Workers hired</v>
      </c>
      <c r="F138" s="297" t="str">
        <f>inputs!H3</f>
        <v>Workers dismissed</v>
      </c>
      <c r="G138" s="297" t="str">
        <f>inputs!I3</f>
        <v>Marketing expense $</v>
      </c>
      <c r="H138" s="297" t="str">
        <f>inputs!J3</f>
        <v>Dividends %</v>
      </c>
      <c r="I138" s="297" t="str">
        <f>inputs!K3</f>
        <v>Loans $</v>
      </c>
      <c r="J138" s="297" t="str">
        <f>inputs!L3</f>
        <v>Training expense $</v>
      </c>
      <c r="K138" s="297" t="str">
        <f>inputs!M3</f>
        <v>R&amp;D expense $</v>
      </c>
      <c r="L138" s="297" t="str">
        <f>inputs!N3</f>
        <v>Sales forecast next period $</v>
      </c>
      <c r="M138" s="297" t="str">
        <f>inputs!O3</f>
        <v>Net income forecast $</v>
      </c>
      <c r="N138" s="297" t="str">
        <f>inputs!P3</f>
        <v>notes</v>
      </c>
      <c r="O138" s="297"/>
      <c r="P138" s="279"/>
      <c r="Q138" s="33"/>
      <c r="R138" s="33"/>
      <c r="S138" s="33"/>
      <c r="T138" s="33"/>
      <c r="U138" s="33"/>
      <c r="V138" s="33"/>
      <c r="W138" s="33"/>
      <c r="X138" s="33"/>
      <c r="Y138" s="33"/>
      <c r="Z138" s="33"/>
    </row>
    <row r="139" spans="1:26" ht="15.75" customHeight="1">
      <c r="A139" s="33"/>
      <c r="B139" s="249">
        <v>1</v>
      </c>
      <c r="C139" s="33">
        <f>inputs!E70</f>
        <v>4000</v>
      </c>
      <c r="D139" s="33">
        <f>inputs!F70</f>
        <v>45</v>
      </c>
      <c r="E139" s="33">
        <f>inputs!G70</f>
        <v>0</v>
      </c>
      <c r="F139" s="33">
        <f>inputs!H70</f>
        <v>0</v>
      </c>
      <c r="G139" s="33">
        <f>inputs!I70</f>
        <v>0</v>
      </c>
      <c r="H139" s="33">
        <f>inputs!J70</f>
        <v>0</v>
      </c>
      <c r="I139" s="33">
        <f>inputs!K70</f>
        <v>0</v>
      </c>
      <c r="J139" s="33">
        <f>inputs!L70</f>
        <v>0</v>
      </c>
      <c r="K139" s="33">
        <f>inputs!M70</f>
        <v>0</v>
      </c>
      <c r="L139" s="33">
        <f>inputs!N70</f>
        <v>0</v>
      </c>
      <c r="M139" s="33">
        <f>inputs!O70</f>
        <v>0</v>
      </c>
      <c r="N139" s="33">
        <f>inputs!P70</f>
        <v>0</v>
      </c>
      <c r="O139" s="33"/>
      <c r="P139" s="279"/>
      <c r="Q139" s="33"/>
      <c r="R139" s="33"/>
      <c r="S139" s="33"/>
      <c r="T139" s="33"/>
      <c r="U139" s="33"/>
      <c r="V139" s="33"/>
      <c r="W139" s="33"/>
      <c r="X139" s="33"/>
      <c r="Y139" s="33"/>
      <c r="Z139" s="33"/>
    </row>
    <row r="140" spans="1:26" ht="15.75" customHeight="1">
      <c r="A140" s="33"/>
      <c r="B140" s="249">
        <v>2</v>
      </c>
      <c r="C140" s="33">
        <f>inputs!E71</f>
        <v>4000</v>
      </c>
      <c r="D140" s="33">
        <f>inputs!F71</f>
        <v>45</v>
      </c>
      <c r="E140" s="33">
        <f>inputs!G71</f>
        <v>0</v>
      </c>
      <c r="F140" s="33">
        <f>inputs!H71</f>
        <v>0</v>
      </c>
      <c r="G140" s="33">
        <f>inputs!I71</f>
        <v>0</v>
      </c>
      <c r="H140" s="33">
        <f>inputs!J71</f>
        <v>0</v>
      </c>
      <c r="I140" s="33">
        <f>inputs!K71</f>
        <v>0</v>
      </c>
      <c r="J140" s="33">
        <f>inputs!L71</f>
        <v>0</v>
      </c>
      <c r="K140" s="33">
        <f>inputs!M71</f>
        <v>0</v>
      </c>
      <c r="L140" s="33">
        <f>inputs!N71</f>
        <v>0</v>
      </c>
      <c r="M140" s="33">
        <f>inputs!O71</f>
        <v>0</v>
      </c>
      <c r="N140" s="33">
        <f>inputs!P71</f>
        <v>0</v>
      </c>
      <c r="O140" s="33"/>
      <c r="P140" s="279"/>
      <c r="Q140" s="33"/>
      <c r="R140" s="33"/>
      <c r="S140" s="33"/>
      <c r="T140" s="33"/>
      <c r="U140" s="33"/>
      <c r="V140" s="33"/>
      <c r="W140" s="33"/>
      <c r="X140" s="33"/>
      <c r="Y140" s="33"/>
      <c r="Z140" s="33"/>
    </row>
    <row r="141" spans="1:26" ht="15.75" customHeight="1">
      <c r="A141" s="33"/>
      <c r="B141" s="249">
        <v>3</v>
      </c>
      <c r="C141" s="33">
        <f>inputs!E72</f>
        <v>4000</v>
      </c>
      <c r="D141" s="33">
        <f>inputs!F72</f>
        <v>45</v>
      </c>
      <c r="E141" s="33">
        <f>inputs!G72</f>
        <v>0</v>
      </c>
      <c r="F141" s="33">
        <f>inputs!H72</f>
        <v>0</v>
      </c>
      <c r="G141" s="33">
        <f>inputs!I72</f>
        <v>0</v>
      </c>
      <c r="H141" s="33">
        <f>inputs!J72</f>
        <v>0</v>
      </c>
      <c r="I141" s="33">
        <f>inputs!K72</f>
        <v>0</v>
      </c>
      <c r="J141" s="33">
        <f>inputs!L72</f>
        <v>0</v>
      </c>
      <c r="K141" s="33">
        <f>inputs!M72</f>
        <v>0</v>
      </c>
      <c r="L141" s="33">
        <f>inputs!N72</f>
        <v>0</v>
      </c>
      <c r="M141" s="33">
        <f>inputs!O72</f>
        <v>0</v>
      </c>
      <c r="N141" s="33">
        <f>inputs!P72</f>
        <v>0</v>
      </c>
      <c r="O141" s="33"/>
      <c r="P141" s="279"/>
      <c r="Q141" s="33"/>
      <c r="R141" s="33"/>
      <c r="S141" s="33"/>
      <c r="T141" s="33"/>
      <c r="U141" s="33"/>
      <c r="V141" s="33"/>
      <c r="W141" s="33"/>
      <c r="X141" s="33"/>
      <c r="Y141" s="33"/>
      <c r="Z141" s="33"/>
    </row>
    <row r="142" spans="1:26" ht="15.75" customHeight="1">
      <c r="A142" s="33"/>
      <c r="B142" s="249">
        <v>4</v>
      </c>
      <c r="C142" s="33">
        <f>inputs!E73</f>
        <v>4000</v>
      </c>
      <c r="D142" s="33">
        <f>inputs!F73</f>
        <v>45</v>
      </c>
      <c r="E142" s="33">
        <f>inputs!G73</f>
        <v>0</v>
      </c>
      <c r="F142" s="33">
        <f>inputs!H73</f>
        <v>0</v>
      </c>
      <c r="G142" s="33">
        <f>inputs!I73</f>
        <v>0</v>
      </c>
      <c r="H142" s="33">
        <f>inputs!J73</f>
        <v>0</v>
      </c>
      <c r="I142" s="33">
        <f>inputs!K73</f>
        <v>0</v>
      </c>
      <c r="J142" s="33">
        <f>inputs!L73</f>
        <v>0</v>
      </c>
      <c r="K142" s="33">
        <f>inputs!M73</f>
        <v>0</v>
      </c>
      <c r="L142" s="33">
        <f>inputs!N73</f>
        <v>0</v>
      </c>
      <c r="M142" s="33">
        <f>inputs!O73</f>
        <v>0</v>
      </c>
      <c r="N142" s="33">
        <f>inputs!P73</f>
        <v>0</v>
      </c>
      <c r="O142" s="33"/>
      <c r="P142" s="279"/>
      <c r="Q142" s="33"/>
      <c r="R142" s="33"/>
      <c r="S142" s="33"/>
      <c r="T142" s="33"/>
      <c r="U142" s="33"/>
      <c r="V142" s="33"/>
      <c r="W142" s="33"/>
      <c r="X142" s="33"/>
      <c r="Y142" s="33"/>
      <c r="Z142" s="33"/>
    </row>
    <row r="143" spans="1:26" ht="15.75" customHeight="1">
      <c r="A143" s="33"/>
      <c r="B143" s="249">
        <v>5</v>
      </c>
      <c r="C143" s="33">
        <f>inputs!E74</f>
        <v>4000</v>
      </c>
      <c r="D143" s="33">
        <f>inputs!F74</f>
        <v>45</v>
      </c>
      <c r="E143" s="33">
        <f>inputs!G74</f>
        <v>0</v>
      </c>
      <c r="F143" s="33">
        <f>inputs!H74</f>
        <v>0</v>
      </c>
      <c r="G143" s="33">
        <f>inputs!I74</f>
        <v>0</v>
      </c>
      <c r="H143" s="33">
        <f>inputs!J74</f>
        <v>0</v>
      </c>
      <c r="I143" s="33">
        <f>inputs!K74</f>
        <v>0</v>
      </c>
      <c r="J143" s="33">
        <f>inputs!L74</f>
        <v>0</v>
      </c>
      <c r="K143" s="33">
        <f>inputs!M74</f>
        <v>0</v>
      </c>
      <c r="L143" s="33">
        <f>inputs!N74</f>
        <v>0</v>
      </c>
      <c r="M143" s="33">
        <f>inputs!O74</f>
        <v>0</v>
      </c>
      <c r="N143" s="33">
        <f>inputs!P74</f>
        <v>0</v>
      </c>
      <c r="O143" s="33"/>
      <c r="P143" s="279"/>
      <c r="Q143" s="33"/>
      <c r="R143" s="33"/>
      <c r="S143" s="33"/>
      <c r="T143" s="33"/>
      <c r="U143" s="33"/>
      <c r="V143" s="33"/>
      <c r="W143" s="33"/>
      <c r="X143" s="33"/>
      <c r="Y143" s="33"/>
      <c r="Z143" s="33"/>
    </row>
    <row r="144" spans="1:26" ht="15.75" customHeight="1">
      <c r="A144" s="33"/>
      <c r="B144" s="249">
        <v>6</v>
      </c>
      <c r="C144" s="33">
        <f>inputs!E75</f>
        <v>4000</v>
      </c>
      <c r="D144" s="33">
        <f>inputs!F75</f>
        <v>45</v>
      </c>
      <c r="E144" s="33">
        <f>inputs!G75</f>
        <v>0</v>
      </c>
      <c r="F144" s="33">
        <f>inputs!H75</f>
        <v>0</v>
      </c>
      <c r="G144" s="33">
        <f>inputs!I75</f>
        <v>0</v>
      </c>
      <c r="H144" s="33">
        <f>inputs!J75</f>
        <v>0</v>
      </c>
      <c r="I144" s="33">
        <f>inputs!K75</f>
        <v>0</v>
      </c>
      <c r="J144" s="33">
        <f>inputs!L75</f>
        <v>0</v>
      </c>
      <c r="K144" s="33">
        <f>inputs!M75</f>
        <v>0</v>
      </c>
      <c r="L144" s="33">
        <f>inputs!N75</f>
        <v>0</v>
      </c>
      <c r="M144" s="33">
        <f>inputs!O75</f>
        <v>0</v>
      </c>
      <c r="N144" s="33">
        <f>inputs!P75</f>
        <v>0</v>
      </c>
      <c r="O144" s="33"/>
      <c r="P144" s="279"/>
      <c r="Q144" s="33"/>
      <c r="R144" s="33"/>
      <c r="S144" s="33"/>
      <c r="T144" s="33"/>
      <c r="U144" s="33"/>
      <c r="V144" s="33"/>
      <c r="W144" s="33"/>
      <c r="X144" s="33"/>
      <c r="Y144" s="33"/>
      <c r="Z144" s="33"/>
    </row>
    <row r="145" spans="1:26" ht="15.75" customHeight="1">
      <c r="A145" s="33"/>
      <c r="B145" s="249">
        <v>7</v>
      </c>
      <c r="C145" s="33">
        <f>inputs!E76</f>
        <v>3000</v>
      </c>
      <c r="D145" s="33">
        <f>inputs!F76</f>
        <v>45</v>
      </c>
      <c r="E145" s="33">
        <f>inputs!G76</f>
        <v>0</v>
      </c>
      <c r="F145" s="33">
        <f>inputs!H76</f>
        <v>0</v>
      </c>
      <c r="G145" s="33">
        <f>inputs!I76</f>
        <v>0</v>
      </c>
      <c r="H145" s="33">
        <f>inputs!J76</f>
        <v>0</v>
      </c>
      <c r="I145" s="33">
        <f>inputs!K76</f>
        <v>0</v>
      </c>
      <c r="J145" s="33">
        <f>inputs!L76</f>
        <v>0</v>
      </c>
      <c r="K145" s="33">
        <f>inputs!M76</f>
        <v>0</v>
      </c>
      <c r="L145" s="33">
        <f>inputs!N76</f>
        <v>0</v>
      </c>
      <c r="M145" s="33">
        <f>inputs!O76</f>
        <v>0</v>
      </c>
      <c r="N145" s="33">
        <f>inputs!P76</f>
        <v>0</v>
      </c>
      <c r="O145" s="33"/>
      <c r="P145" s="279"/>
      <c r="Q145" s="33"/>
      <c r="R145" s="33"/>
      <c r="S145" s="33"/>
      <c r="T145" s="33"/>
      <c r="U145" s="33"/>
      <c r="V145" s="33"/>
      <c r="W145" s="33"/>
      <c r="X145" s="33"/>
      <c r="Y145" s="33"/>
      <c r="Z145" s="33"/>
    </row>
    <row r="146" spans="1:26" ht="15.75" customHeight="1">
      <c r="A146" s="33"/>
      <c r="B146" s="249">
        <v>8</v>
      </c>
      <c r="C146" s="33">
        <f>inputs!E77</f>
        <v>3000</v>
      </c>
      <c r="D146" s="33">
        <f>inputs!F77</f>
        <v>45</v>
      </c>
      <c r="E146" s="33">
        <f>inputs!G77</f>
        <v>0</v>
      </c>
      <c r="F146" s="33">
        <f>inputs!H77</f>
        <v>0</v>
      </c>
      <c r="G146" s="33">
        <f>inputs!I77</f>
        <v>0</v>
      </c>
      <c r="H146" s="33">
        <f>inputs!J77</f>
        <v>0</v>
      </c>
      <c r="I146" s="33">
        <f>inputs!K77</f>
        <v>0</v>
      </c>
      <c r="J146" s="33">
        <f>inputs!L77</f>
        <v>0</v>
      </c>
      <c r="K146" s="33">
        <f>inputs!M77</f>
        <v>0</v>
      </c>
      <c r="L146" s="33">
        <f>inputs!N77</f>
        <v>0</v>
      </c>
      <c r="M146" s="33">
        <f>inputs!O77</f>
        <v>0</v>
      </c>
      <c r="N146" s="33">
        <f>inputs!P77</f>
        <v>0</v>
      </c>
      <c r="O146" s="33"/>
      <c r="P146" s="279"/>
      <c r="Q146" s="33"/>
      <c r="R146" s="33"/>
      <c r="S146" s="33"/>
      <c r="T146" s="33"/>
      <c r="U146" s="33"/>
      <c r="V146" s="33"/>
      <c r="W146" s="33"/>
      <c r="X146" s="33"/>
      <c r="Y146" s="33"/>
      <c r="Z146" s="33"/>
    </row>
    <row r="147" spans="1:26" ht="15.75" customHeight="1">
      <c r="A147" s="33"/>
      <c r="B147" s="249">
        <v>9</v>
      </c>
      <c r="C147" s="33">
        <f>inputs!E78</f>
        <v>3000</v>
      </c>
      <c r="D147" s="33">
        <f>inputs!F78</f>
        <v>45</v>
      </c>
      <c r="E147" s="33">
        <f>inputs!G78</f>
        <v>0</v>
      </c>
      <c r="F147" s="33">
        <f>inputs!H78</f>
        <v>0</v>
      </c>
      <c r="G147" s="33">
        <f>inputs!I78</f>
        <v>0</v>
      </c>
      <c r="H147" s="33">
        <f>inputs!J78</f>
        <v>0</v>
      </c>
      <c r="I147" s="33">
        <f>inputs!K78</f>
        <v>0</v>
      </c>
      <c r="J147" s="33">
        <f>inputs!L78</f>
        <v>0</v>
      </c>
      <c r="K147" s="33">
        <f>inputs!M78</f>
        <v>0</v>
      </c>
      <c r="L147" s="33">
        <f>inputs!N78</f>
        <v>0</v>
      </c>
      <c r="M147" s="33">
        <f>inputs!O78</f>
        <v>0</v>
      </c>
      <c r="N147" s="33">
        <f>inputs!P78</f>
        <v>0</v>
      </c>
      <c r="O147" s="33"/>
      <c r="P147" s="279"/>
      <c r="Q147" s="33"/>
      <c r="R147" s="33"/>
      <c r="S147" s="33"/>
      <c r="T147" s="33"/>
      <c r="U147" s="33"/>
      <c r="V147" s="33"/>
      <c r="W147" s="33"/>
      <c r="X147" s="33"/>
      <c r="Y147" s="33"/>
      <c r="Z147" s="33"/>
    </row>
    <row r="148" spans="1:26" ht="15.75" customHeight="1">
      <c r="A148" s="33"/>
      <c r="B148" s="249">
        <v>10</v>
      </c>
      <c r="C148" s="33">
        <f>inputs!E79</f>
        <v>3000</v>
      </c>
      <c r="D148" s="33">
        <f>inputs!F79</f>
        <v>45</v>
      </c>
      <c r="E148" s="33">
        <f>inputs!G79</f>
        <v>0</v>
      </c>
      <c r="F148" s="33">
        <f>inputs!H79</f>
        <v>0</v>
      </c>
      <c r="G148" s="33">
        <f>inputs!I79</f>
        <v>0</v>
      </c>
      <c r="H148" s="33">
        <f>inputs!J79</f>
        <v>0</v>
      </c>
      <c r="I148" s="33">
        <f>inputs!K79</f>
        <v>0</v>
      </c>
      <c r="J148" s="33">
        <f>inputs!L79</f>
        <v>0</v>
      </c>
      <c r="K148" s="33">
        <f>inputs!M79</f>
        <v>0</v>
      </c>
      <c r="L148" s="33">
        <f>inputs!N79</f>
        <v>0</v>
      </c>
      <c r="M148" s="33">
        <f>inputs!O79</f>
        <v>0</v>
      </c>
      <c r="N148" s="33">
        <f>inputs!P79</f>
        <v>0</v>
      </c>
      <c r="O148" s="33"/>
      <c r="P148" s="279"/>
      <c r="Q148" s="33"/>
      <c r="R148" s="33"/>
      <c r="S148" s="33"/>
      <c r="T148" s="33"/>
      <c r="U148" s="33"/>
      <c r="V148" s="33"/>
      <c r="W148" s="33"/>
      <c r="X148" s="33"/>
      <c r="Y148" s="33"/>
      <c r="Z148" s="33"/>
    </row>
    <row r="149" spans="1:26" ht="15.75" customHeight="1">
      <c r="A149" s="33"/>
      <c r="B149" s="249">
        <v>11</v>
      </c>
      <c r="C149" s="33">
        <f>inputs!E80</f>
        <v>3000</v>
      </c>
      <c r="D149" s="33">
        <f>inputs!F80</f>
        <v>45</v>
      </c>
      <c r="E149" s="33">
        <f>inputs!G80</f>
        <v>0</v>
      </c>
      <c r="F149" s="33">
        <f>inputs!H80</f>
        <v>0</v>
      </c>
      <c r="G149" s="33">
        <f>inputs!I80</f>
        <v>0</v>
      </c>
      <c r="H149" s="33">
        <f>inputs!J80</f>
        <v>0</v>
      </c>
      <c r="I149" s="33">
        <f>inputs!K80</f>
        <v>0</v>
      </c>
      <c r="J149" s="33">
        <f>inputs!L80</f>
        <v>0</v>
      </c>
      <c r="K149" s="33">
        <f>inputs!M80</f>
        <v>0</v>
      </c>
      <c r="L149" s="33">
        <f>inputs!N80</f>
        <v>0</v>
      </c>
      <c r="M149" s="33">
        <f>inputs!O80</f>
        <v>0</v>
      </c>
      <c r="N149" s="33">
        <f>inputs!P80</f>
        <v>0</v>
      </c>
      <c r="O149" s="33"/>
      <c r="P149" s="279"/>
      <c r="Q149" s="33"/>
      <c r="R149" s="33"/>
      <c r="S149" s="33"/>
      <c r="T149" s="33"/>
      <c r="U149" s="33"/>
      <c r="V149" s="33"/>
      <c r="W149" s="33"/>
      <c r="X149" s="33"/>
      <c r="Y149" s="33"/>
      <c r="Z149" s="33"/>
    </row>
    <row r="150" spans="1:26" ht="15.75" customHeight="1">
      <c r="A150" s="33"/>
      <c r="B150" s="249">
        <v>12</v>
      </c>
      <c r="C150" s="33">
        <f>inputs!E81</f>
        <v>3000</v>
      </c>
      <c r="D150" s="33">
        <f>inputs!F81</f>
        <v>45</v>
      </c>
      <c r="E150" s="33">
        <f>inputs!G81</f>
        <v>0</v>
      </c>
      <c r="F150" s="33">
        <f>inputs!H81</f>
        <v>0</v>
      </c>
      <c r="G150" s="33">
        <f>inputs!I81</f>
        <v>0</v>
      </c>
      <c r="H150" s="33">
        <f>inputs!J81</f>
        <v>0</v>
      </c>
      <c r="I150" s="33">
        <f>inputs!K81</f>
        <v>0</v>
      </c>
      <c r="J150" s="33">
        <f>inputs!L81</f>
        <v>0</v>
      </c>
      <c r="K150" s="33">
        <f>inputs!M81</f>
        <v>0</v>
      </c>
      <c r="L150" s="33">
        <f>inputs!N81</f>
        <v>0</v>
      </c>
      <c r="M150" s="33">
        <f>inputs!O81</f>
        <v>0</v>
      </c>
      <c r="N150" s="33">
        <f>inputs!P81</f>
        <v>0</v>
      </c>
      <c r="O150" s="33"/>
      <c r="P150" s="279"/>
      <c r="Q150" s="33"/>
      <c r="R150" s="33"/>
      <c r="S150" s="33"/>
      <c r="T150" s="33"/>
      <c r="U150" s="33"/>
      <c r="V150" s="33"/>
      <c r="W150" s="33"/>
      <c r="X150" s="33"/>
      <c r="Y150" s="33"/>
      <c r="Z150" s="33"/>
    </row>
    <row r="151" spans="1:26" ht="15.75" customHeight="1">
      <c r="A151" s="33"/>
      <c r="B151" s="33"/>
      <c r="C151" s="33"/>
      <c r="D151" s="33"/>
      <c r="E151" s="33"/>
      <c r="F151" s="33"/>
      <c r="G151" s="33"/>
      <c r="H151" s="33"/>
      <c r="I151" s="33"/>
      <c r="J151" s="33"/>
      <c r="K151" s="33"/>
      <c r="L151" s="33"/>
      <c r="M151" s="33"/>
      <c r="N151" s="33"/>
      <c r="O151" s="33"/>
      <c r="P151" s="279"/>
      <c r="Q151" s="33"/>
      <c r="R151" s="33"/>
      <c r="S151" s="33"/>
      <c r="T151" s="33"/>
      <c r="U151" s="33"/>
      <c r="V151" s="33"/>
      <c r="W151" s="33"/>
      <c r="X151" s="33"/>
      <c r="Y151" s="33"/>
      <c r="Z151" s="33"/>
    </row>
    <row r="152" spans="1:26" ht="15.75" customHeight="1">
      <c r="A152" s="33"/>
      <c r="B152" s="33"/>
      <c r="C152" s="33"/>
      <c r="D152" s="33"/>
      <c r="E152" s="33"/>
      <c r="F152" s="33"/>
      <c r="G152" s="33"/>
      <c r="H152" s="33"/>
      <c r="I152" s="33"/>
      <c r="J152" s="33"/>
      <c r="K152" s="33"/>
      <c r="L152" s="33"/>
      <c r="M152" s="33"/>
      <c r="N152" s="33"/>
      <c r="O152" s="33"/>
      <c r="P152" s="279"/>
      <c r="Q152" s="33"/>
      <c r="R152" s="33"/>
      <c r="S152" s="33"/>
      <c r="T152" s="33"/>
      <c r="U152" s="33"/>
      <c r="V152" s="33"/>
      <c r="W152" s="33"/>
      <c r="X152" s="33"/>
      <c r="Y152" s="33"/>
      <c r="Z152" s="33"/>
    </row>
    <row r="153" spans="1:26" ht="15.75" customHeight="1">
      <c r="A153" s="33"/>
      <c r="B153" s="33"/>
      <c r="C153" s="33"/>
      <c r="D153" s="33"/>
      <c r="E153" s="33"/>
      <c r="F153" s="33"/>
      <c r="G153" s="33"/>
      <c r="H153" s="33"/>
      <c r="I153" s="33"/>
      <c r="J153" s="33"/>
      <c r="K153" s="33"/>
      <c r="L153" s="33"/>
      <c r="M153" s="33"/>
      <c r="N153" s="33"/>
      <c r="O153" s="33"/>
      <c r="P153" s="279"/>
      <c r="Q153" s="33"/>
      <c r="R153" s="33"/>
      <c r="S153" s="33"/>
      <c r="T153" s="33"/>
      <c r="U153" s="33"/>
      <c r="V153" s="33"/>
      <c r="W153" s="33"/>
      <c r="X153" s="33"/>
      <c r="Y153" s="33"/>
      <c r="Z153" s="33"/>
    </row>
    <row r="154" spans="1:26" ht="15.75" customHeight="1">
      <c r="A154" s="33"/>
      <c r="B154" s="33"/>
      <c r="C154" s="33"/>
      <c r="D154" s="33"/>
      <c r="E154" s="33"/>
      <c r="F154" s="33"/>
      <c r="G154" s="33"/>
      <c r="H154" s="33"/>
      <c r="I154" s="33"/>
      <c r="J154" s="33"/>
      <c r="K154" s="33"/>
      <c r="L154" s="33"/>
      <c r="M154" s="33"/>
      <c r="N154" s="33"/>
      <c r="O154" s="33"/>
      <c r="P154" s="279"/>
      <c r="Q154" s="33"/>
      <c r="R154" s="33"/>
      <c r="S154" s="33"/>
      <c r="T154" s="33"/>
      <c r="U154" s="33"/>
      <c r="V154" s="33"/>
      <c r="W154" s="33"/>
      <c r="X154" s="33"/>
      <c r="Y154" s="33"/>
      <c r="Z154" s="33"/>
    </row>
    <row r="155" spans="1:26" ht="15.75" customHeight="1">
      <c r="A155" s="33"/>
      <c r="B155" s="33"/>
      <c r="C155" s="33"/>
      <c r="D155" s="33"/>
      <c r="E155" s="33"/>
      <c r="F155" s="33"/>
      <c r="G155" s="33"/>
      <c r="H155" s="33"/>
      <c r="I155" s="33"/>
      <c r="J155" s="33"/>
      <c r="K155" s="33"/>
      <c r="L155" s="33"/>
      <c r="M155" s="33"/>
      <c r="N155" s="33"/>
      <c r="O155" s="33"/>
      <c r="P155" s="279"/>
      <c r="Q155" s="33"/>
      <c r="R155" s="33"/>
      <c r="S155" s="33"/>
      <c r="T155" s="33"/>
      <c r="U155" s="33"/>
      <c r="V155" s="33"/>
      <c r="W155" s="33"/>
      <c r="X155" s="33"/>
      <c r="Y155" s="33"/>
      <c r="Z155" s="33"/>
    </row>
    <row r="156" spans="1:26" ht="15.75" customHeight="1">
      <c r="A156" s="33"/>
      <c r="B156" s="33"/>
      <c r="C156" s="33"/>
      <c r="D156" s="33"/>
      <c r="E156" s="33"/>
      <c r="F156" s="33"/>
      <c r="G156" s="33"/>
      <c r="H156" s="33"/>
      <c r="I156" s="33"/>
      <c r="J156" s="33"/>
      <c r="K156" s="33"/>
      <c r="L156" s="33"/>
      <c r="M156" s="33"/>
      <c r="N156" s="33"/>
      <c r="O156" s="33"/>
      <c r="P156" s="279"/>
      <c r="Q156" s="33"/>
      <c r="R156" s="33"/>
      <c r="S156" s="33"/>
      <c r="T156" s="33"/>
      <c r="U156" s="33"/>
      <c r="V156" s="33"/>
      <c r="W156" s="33"/>
      <c r="X156" s="33"/>
      <c r="Y156" s="33"/>
      <c r="Z156" s="33"/>
    </row>
    <row r="157" spans="1:26" ht="15.75" customHeight="1">
      <c r="A157" s="33"/>
      <c r="B157" s="33"/>
      <c r="C157" s="33"/>
      <c r="D157" s="33"/>
      <c r="E157" s="33"/>
      <c r="F157" s="33"/>
      <c r="G157" s="33"/>
      <c r="H157" s="33"/>
      <c r="I157" s="33"/>
      <c r="J157" s="33"/>
      <c r="K157" s="33"/>
      <c r="L157" s="33"/>
      <c r="M157" s="33"/>
      <c r="N157" s="33"/>
      <c r="O157" s="33"/>
      <c r="P157" s="279"/>
      <c r="Q157" s="33"/>
      <c r="R157" s="33"/>
      <c r="S157" s="33"/>
      <c r="T157" s="33"/>
      <c r="U157" s="33"/>
      <c r="V157" s="33"/>
      <c r="W157" s="33"/>
      <c r="X157" s="33"/>
      <c r="Y157" s="33"/>
      <c r="Z157" s="33"/>
    </row>
    <row r="158" spans="1:26" ht="15.75" customHeight="1">
      <c r="A158" s="33"/>
      <c r="B158" s="33"/>
      <c r="C158" s="33"/>
      <c r="D158" s="33"/>
      <c r="E158" s="33"/>
      <c r="F158" s="33"/>
      <c r="G158" s="33"/>
      <c r="H158" s="33"/>
      <c r="I158" s="33"/>
      <c r="J158" s="33"/>
      <c r="K158" s="33"/>
      <c r="L158" s="33"/>
      <c r="M158" s="33"/>
      <c r="N158" s="33"/>
      <c r="O158" s="33"/>
      <c r="P158" s="279"/>
      <c r="Q158" s="33"/>
      <c r="R158" s="33"/>
      <c r="S158" s="33"/>
      <c r="T158" s="33"/>
      <c r="U158" s="33"/>
      <c r="V158" s="33"/>
      <c r="W158" s="33"/>
      <c r="X158" s="33"/>
      <c r="Y158" s="33"/>
      <c r="Z158" s="33"/>
    </row>
    <row r="159" spans="1:26" ht="15.75" customHeight="1">
      <c r="A159" s="33"/>
      <c r="B159" s="33"/>
      <c r="C159" s="33"/>
      <c r="D159" s="33"/>
      <c r="E159" s="33"/>
      <c r="F159" s="33"/>
      <c r="G159" s="33"/>
      <c r="H159" s="33"/>
      <c r="I159" s="33"/>
      <c r="J159" s="33"/>
      <c r="K159" s="33"/>
      <c r="L159" s="33"/>
      <c r="M159" s="33"/>
      <c r="N159" s="33"/>
      <c r="O159" s="33"/>
      <c r="P159" s="279"/>
      <c r="Q159" s="33"/>
      <c r="R159" s="33"/>
      <c r="S159" s="33"/>
      <c r="T159" s="33"/>
      <c r="U159" s="33"/>
      <c r="V159" s="33"/>
      <c r="W159" s="33"/>
      <c r="X159" s="33"/>
      <c r="Y159" s="33"/>
      <c r="Z159" s="33"/>
    </row>
    <row r="160" spans="1:26" ht="15.75" customHeight="1">
      <c r="A160" s="33"/>
      <c r="B160" s="33"/>
      <c r="C160" s="33"/>
      <c r="D160" s="33"/>
      <c r="E160" s="33"/>
      <c r="F160" s="33"/>
      <c r="G160" s="33"/>
      <c r="H160" s="33"/>
      <c r="I160" s="33"/>
      <c r="J160" s="33"/>
      <c r="K160" s="33"/>
      <c r="L160" s="33"/>
      <c r="M160" s="33"/>
      <c r="N160" s="33"/>
      <c r="O160" s="33"/>
      <c r="P160" s="279"/>
      <c r="Q160" s="33"/>
      <c r="R160" s="33"/>
      <c r="S160" s="33"/>
      <c r="T160" s="33"/>
      <c r="U160" s="33"/>
      <c r="V160" s="33"/>
      <c r="W160" s="33"/>
      <c r="X160" s="33"/>
      <c r="Y160" s="33"/>
      <c r="Z160" s="33"/>
    </row>
    <row r="161" spans="1:26" ht="15.75" customHeight="1">
      <c r="A161" s="33"/>
      <c r="B161" s="33"/>
      <c r="C161" s="33"/>
      <c r="D161" s="33"/>
      <c r="E161" s="33"/>
      <c r="F161" s="33"/>
      <c r="G161" s="33"/>
      <c r="H161" s="33"/>
      <c r="I161" s="33"/>
      <c r="J161" s="33"/>
      <c r="K161" s="33"/>
      <c r="L161" s="33"/>
      <c r="M161" s="33"/>
      <c r="N161" s="33"/>
      <c r="O161" s="33"/>
      <c r="P161" s="279"/>
      <c r="Q161" s="33"/>
      <c r="R161" s="33"/>
      <c r="S161" s="33"/>
      <c r="T161" s="33"/>
      <c r="U161" s="33"/>
      <c r="V161" s="33"/>
      <c r="W161" s="33"/>
      <c r="X161" s="33"/>
      <c r="Y161" s="33"/>
      <c r="Z161" s="33"/>
    </row>
    <row r="162" spans="1:26" ht="15.75" customHeight="1">
      <c r="A162" s="33"/>
      <c r="B162" s="33"/>
      <c r="C162" s="33"/>
      <c r="D162" s="33"/>
      <c r="E162" s="33"/>
      <c r="F162" s="33"/>
      <c r="G162" s="33"/>
      <c r="H162" s="33"/>
      <c r="I162" s="33"/>
      <c r="J162" s="33"/>
      <c r="K162" s="33"/>
      <c r="L162" s="33"/>
      <c r="M162" s="33"/>
      <c r="N162" s="33"/>
      <c r="O162" s="33"/>
      <c r="P162" s="279"/>
      <c r="Q162" s="33"/>
      <c r="R162" s="33"/>
      <c r="S162" s="33"/>
      <c r="T162" s="33"/>
      <c r="U162" s="33"/>
      <c r="V162" s="33"/>
      <c r="W162" s="33"/>
      <c r="X162" s="33"/>
      <c r="Y162" s="33"/>
      <c r="Z162" s="33"/>
    </row>
    <row r="163" spans="1:26" ht="15.75" customHeight="1">
      <c r="A163" s="33"/>
      <c r="B163" s="33"/>
      <c r="C163" s="33"/>
      <c r="D163" s="33"/>
      <c r="E163" s="33"/>
      <c r="F163" s="33"/>
      <c r="G163" s="33"/>
      <c r="H163" s="33"/>
      <c r="I163" s="33"/>
      <c r="J163" s="33"/>
      <c r="K163" s="33"/>
      <c r="L163" s="33"/>
      <c r="M163" s="33"/>
      <c r="N163" s="33"/>
      <c r="O163" s="33"/>
      <c r="P163" s="279"/>
      <c r="Q163" s="33"/>
      <c r="R163" s="33"/>
      <c r="S163" s="33"/>
      <c r="T163" s="33"/>
      <c r="U163" s="33"/>
      <c r="V163" s="33"/>
      <c r="W163" s="33"/>
      <c r="X163" s="33"/>
      <c r="Y163" s="33"/>
      <c r="Z163" s="33"/>
    </row>
    <row r="164" spans="1:26" ht="15.75" customHeight="1">
      <c r="A164" s="33"/>
      <c r="B164" s="33"/>
      <c r="C164" s="33"/>
      <c r="D164" s="33"/>
      <c r="E164" s="33"/>
      <c r="F164" s="33"/>
      <c r="G164" s="33"/>
      <c r="H164" s="33"/>
      <c r="I164" s="33"/>
      <c r="J164" s="33"/>
      <c r="K164" s="33"/>
      <c r="L164" s="33"/>
      <c r="M164" s="33"/>
      <c r="N164" s="33"/>
      <c r="O164" s="33"/>
      <c r="P164" s="279"/>
      <c r="Q164" s="33"/>
      <c r="R164" s="33"/>
      <c r="S164" s="33"/>
      <c r="T164" s="33"/>
      <c r="U164" s="33"/>
      <c r="V164" s="33"/>
      <c r="W164" s="33"/>
      <c r="X164" s="33"/>
      <c r="Y164" s="33"/>
      <c r="Z164" s="33"/>
    </row>
    <row r="165" spans="1:26" ht="15.75" customHeight="1">
      <c r="A165" s="33"/>
      <c r="B165" s="33"/>
      <c r="C165" s="33"/>
      <c r="D165" s="33"/>
      <c r="E165" s="33"/>
      <c r="F165" s="33"/>
      <c r="G165" s="33"/>
      <c r="H165" s="33"/>
      <c r="I165" s="33"/>
      <c r="J165" s="33"/>
      <c r="K165" s="33"/>
      <c r="L165" s="33"/>
      <c r="M165" s="33"/>
      <c r="N165" s="33"/>
      <c r="O165" s="33"/>
      <c r="P165" s="279"/>
      <c r="Q165" s="33"/>
      <c r="R165" s="33"/>
      <c r="S165" s="33"/>
      <c r="T165" s="33"/>
      <c r="U165" s="33"/>
      <c r="V165" s="33"/>
      <c r="W165" s="33"/>
      <c r="X165" s="33"/>
      <c r="Y165" s="33"/>
      <c r="Z165" s="33"/>
    </row>
    <row r="166" spans="1:26" ht="15.75" customHeight="1">
      <c r="A166" s="33"/>
      <c r="B166" s="33"/>
      <c r="C166" s="33"/>
      <c r="D166" s="33"/>
      <c r="E166" s="33"/>
      <c r="F166" s="33"/>
      <c r="G166" s="33"/>
      <c r="H166" s="33"/>
      <c r="I166" s="33"/>
      <c r="J166" s="33"/>
      <c r="K166" s="33"/>
      <c r="L166" s="33"/>
      <c r="M166" s="33"/>
      <c r="N166" s="33"/>
      <c r="O166" s="33"/>
      <c r="P166" s="279"/>
      <c r="Q166" s="33"/>
      <c r="R166" s="33"/>
      <c r="S166" s="33"/>
      <c r="T166" s="33"/>
      <c r="U166" s="33"/>
      <c r="V166" s="33"/>
      <c r="W166" s="33"/>
      <c r="X166" s="33"/>
      <c r="Y166" s="33"/>
      <c r="Z166" s="33"/>
    </row>
    <row r="167" spans="1:26" ht="15.75" customHeight="1">
      <c r="A167" s="33"/>
      <c r="B167" s="33"/>
      <c r="C167" s="33"/>
      <c r="D167" s="33"/>
      <c r="E167" s="33"/>
      <c r="F167" s="33"/>
      <c r="G167" s="33"/>
      <c r="H167" s="33"/>
      <c r="I167" s="33"/>
      <c r="J167" s="33"/>
      <c r="K167" s="33"/>
      <c r="L167" s="33"/>
      <c r="M167" s="33"/>
      <c r="N167" s="33"/>
      <c r="O167" s="33"/>
      <c r="P167" s="279"/>
      <c r="Q167" s="33"/>
      <c r="R167" s="33"/>
      <c r="S167" s="33"/>
      <c r="T167" s="33"/>
      <c r="U167" s="33"/>
      <c r="V167" s="33"/>
      <c r="W167" s="33"/>
      <c r="X167" s="33"/>
      <c r="Y167" s="33"/>
      <c r="Z167" s="33"/>
    </row>
    <row r="168" spans="1:26" ht="15.75" customHeight="1">
      <c r="A168" s="33"/>
      <c r="B168" s="33"/>
      <c r="C168" s="33"/>
      <c r="D168" s="33"/>
      <c r="E168" s="33"/>
      <c r="F168" s="33"/>
      <c r="G168" s="33"/>
      <c r="H168" s="33"/>
      <c r="I168" s="33"/>
      <c r="J168" s="33"/>
      <c r="K168" s="33"/>
      <c r="L168" s="33"/>
      <c r="M168" s="33"/>
      <c r="N168" s="33"/>
      <c r="O168" s="33"/>
      <c r="P168" s="279"/>
      <c r="Q168" s="33"/>
      <c r="R168" s="33"/>
      <c r="S168" s="33"/>
      <c r="T168" s="33"/>
      <c r="U168" s="33"/>
      <c r="V168" s="33"/>
      <c r="W168" s="33"/>
      <c r="X168" s="33"/>
      <c r="Y168" s="33"/>
      <c r="Z168" s="33"/>
    </row>
    <row r="169" spans="1:26" ht="15.75" customHeight="1">
      <c r="A169" s="33"/>
      <c r="B169" s="33"/>
      <c r="C169" s="33"/>
      <c r="D169" s="33"/>
      <c r="E169" s="33"/>
      <c r="F169" s="33"/>
      <c r="G169" s="33"/>
      <c r="H169" s="33"/>
      <c r="I169" s="33"/>
      <c r="J169" s="33"/>
      <c r="K169" s="33"/>
      <c r="L169" s="33"/>
      <c r="M169" s="33"/>
      <c r="N169" s="33"/>
      <c r="O169" s="33"/>
      <c r="P169" s="279"/>
      <c r="Q169" s="33"/>
      <c r="R169" s="33"/>
      <c r="S169" s="33"/>
      <c r="T169" s="33"/>
      <c r="U169" s="33"/>
      <c r="V169" s="33"/>
      <c r="W169" s="33"/>
      <c r="X169" s="33"/>
      <c r="Y169" s="33"/>
      <c r="Z169" s="33"/>
    </row>
    <row r="170" spans="1:26" ht="15.75" customHeight="1">
      <c r="A170" s="33"/>
      <c r="B170" s="33"/>
      <c r="C170" s="33"/>
      <c r="D170" s="33"/>
      <c r="E170" s="33"/>
      <c r="F170" s="33"/>
      <c r="G170" s="33"/>
      <c r="H170" s="33"/>
      <c r="I170" s="33"/>
      <c r="J170" s="33"/>
      <c r="K170" s="33"/>
      <c r="L170" s="33"/>
      <c r="M170" s="33"/>
      <c r="N170" s="33"/>
      <c r="O170" s="33"/>
      <c r="P170" s="279"/>
      <c r="Q170" s="33"/>
      <c r="R170" s="33"/>
      <c r="S170" s="33"/>
      <c r="T170" s="33"/>
      <c r="U170" s="33"/>
      <c r="V170" s="33"/>
      <c r="W170" s="33"/>
      <c r="X170" s="33"/>
      <c r="Y170" s="33"/>
      <c r="Z170" s="33"/>
    </row>
    <row r="171" spans="1:26" ht="15.75" customHeight="1">
      <c r="A171" s="33"/>
      <c r="B171" s="33"/>
      <c r="C171" s="33"/>
      <c r="D171" s="33"/>
      <c r="E171" s="33"/>
      <c r="F171" s="33"/>
      <c r="G171" s="33"/>
      <c r="H171" s="33"/>
      <c r="I171" s="33"/>
      <c r="J171" s="33"/>
      <c r="K171" s="33"/>
      <c r="L171" s="33"/>
      <c r="M171" s="33"/>
      <c r="N171" s="33"/>
      <c r="O171" s="33"/>
      <c r="P171" s="279"/>
      <c r="Q171" s="33"/>
      <c r="R171" s="33"/>
      <c r="S171" s="33"/>
      <c r="T171" s="33"/>
      <c r="U171" s="33"/>
      <c r="V171" s="33"/>
      <c r="W171" s="33"/>
      <c r="X171" s="33"/>
      <c r="Y171" s="33"/>
      <c r="Z171" s="33"/>
    </row>
    <row r="172" spans="1:26" ht="15.75" customHeight="1">
      <c r="A172" s="33"/>
      <c r="B172" s="33"/>
      <c r="C172" s="33"/>
      <c r="D172" s="33"/>
      <c r="E172" s="33"/>
      <c r="F172" s="33"/>
      <c r="G172" s="33"/>
      <c r="H172" s="33"/>
      <c r="I172" s="33"/>
      <c r="J172" s="33"/>
      <c r="K172" s="33"/>
      <c r="L172" s="33"/>
      <c r="M172" s="33"/>
      <c r="N172" s="33"/>
      <c r="O172" s="33"/>
      <c r="P172" s="279"/>
      <c r="Q172" s="33"/>
      <c r="R172" s="33"/>
      <c r="S172" s="33"/>
      <c r="T172" s="33"/>
      <c r="U172" s="33"/>
      <c r="V172" s="33"/>
      <c r="W172" s="33"/>
      <c r="X172" s="33"/>
      <c r="Y172" s="33"/>
      <c r="Z172" s="33"/>
    </row>
    <row r="173" spans="1:26" ht="15.75" customHeight="1">
      <c r="A173" s="33"/>
      <c r="B173" s="33"/>
      <c r="C173" s="33"/>
      <c r="D173" s="33"/>
      <c r="E173" s="33"/>
      <c r="F173" s="33"/>
      <c r="G173" s="33"/>
      <c r="H173" s="33"/>
      <c r="I173" s="33"/>
      <c r="J173" s="33"/>
      <c r="K173" s="33"/>
      <c r="L173" s="33"/>
      <c r="M173" s="33"/>
      <c r="N173" s="33"/>
      <c r="O173" s="33"/>
      <c r="P173" s="279"/>
      <c r="Q173" s="33"/>
      <c r="R173" s="33"/>
      <c r="S173" s="33"/>
      <c r="T173" s="33"/>
      <c r="U173" s="33"/>
      <c r="V173" s="33"/>
      <c r="W173" s="33"/>
      <c r="X173" s="33"/>
      <c r="Y173" s="33"/>
      <c r="Z173" s="33"/>
    </row>
    <row r="174" spans="1:26" ht="15.75" customHeight="1">
      <c r="A174" s="33"/>
      <c r="B174" s="33"/>
      <c r="C174" s="33"/>
      <c r="D174" s="33"/>
      <c r="E174" s="33"/>
      <c r="F174" s="33"/>
      <c r="G174" s="33"/>
      <c r="H174" s="33"/>
      <c r="I174" s="33"/>
      <c r="J174" s="33"/>
      <c r="K174" s="33"/>
      <c r="L174" s="33"/>
      <c r="M174" s="33"/>
      <c r="N174" s="33"/>
      <c r="O174" s="33"/>
      <c r="P174" s="279"/>
      <c r="Q174" s="33"/>
      <c r="R174" s="33"/>
      <c r="S174" s="33"/>
      <c r="T174" s="33"/>
      <c r="U174" s="33"/>
      <c r="V174" s="33"/>
      <c r="W174" s="33"/>
      <c r="X174" s="33"/>
      <c r="Y174" s="33"/>
      <c r="Z174" s="33"/>
    </row>
    <row r="175" spans="1:26" ht="15.75" customHeight="1">
      <c r="A175" s="33"/>
      <c r="B175" s="33"/>
      <c r="C175" s="33"/>
      <c r="D175" s="33"/>
      <c r="E175" s="33"/>
      <c r="F175" s="33"/>
      <c r="G175" s="33"/>
      <c r="H175" s="33"/>
      <c r="I175" s="33"/>
      <c r="J175" s="33"/>
      <c r="K175" s="33"/>
      <c r="L175" s="33"/>
      <c r="M175" s="33"/>
      <c r="N175" s="33"/>
      <c r="O175" s="33"/>
      <c r="P175" s="279"/>
      <c r="Q175" s="33"/>
      <c r="R175" s="33"/>
      <c r="S175" s="33"/>
      <c r="T175" s="33"/>
      <c r="U175" s="33"/>
      <c r="V175" s="33"/>
      <c r="W175" s="33"/>
      <c r="X175" s="33"/>
      <c r="Y175" s="33"/>
      <c r="Z175" s="33"/>
    </row>
    <row r="176" spans="1:26" ht="15.75" customHeight="1">
      <c r="A176" s="33"/>
      <c r="B176" s="33"/>
      <c r="C176" s="33"/>
      <c r="D176" s="33"/>
      <c r="E176" s="33"/>
      <c r="F176" s="33"/>
      <c r="G176" s="33"/>
      <c r="H176" s="33"/>
      <c r="I176" s="33"/>
      <c r="J176" s="33"/>
      <c r="K176" s="33"/>
      <c r="L176" s="33"/>
      <c r="M176" s="33"/>
      <c r="N176" s="33"/>
      <c r="O176" s="33"/>
      <c r="P176" s="279"/>
      <c r="Q176" s="33"/>
      <c r="R176" s="33"/>
      <c r="S176" s="33"/>
      <c r="T176" s="33"/>
      <c r="U176" s="33"/>
      <c r="V176" s="33"/>
      <c r="W176" s="33"/>
      <c r="X176" s="33"/>
      <c r="Y176" s="33"/>
      <c r="Z176" s="33"/>
    </row>
    <row r="177" spans="1:26" ht="15.75" customHeight="1">
      <c r="A177" s="33"/>
      <c r="B177" s="33"/>
      <c r="C177" s="33"/>
      <c r="D177" s="33"/>
      <c r="E177" s="33"/>
      <c r="F177" s="33"/>
      <c r="G177" s="33"/>
      <c r="H177" s="33"/>
      <c r="I177" s="33"/>
      <c r="J177" s="33"/>
      <c r="K177" s="33"/>
      <c r="L177" s="33"/>
      <c r="M177" s="33"/>
      <c r="N177" s="33"/>
      <c r="O177" s="33"/>
      <c r="P177" s="279"/>
      <c r="Q177" s="33"/>
      <c r="R177" s="33"/>
      <c r="S177" s="33"/>
      <c r="T177" s="33"/>
      <c r="U177" s="33"/>
      <c r="V177" s="33"/>
      <c r="W177" s="33"/>
      <c r="X177" s="33"/>
      <c r="Y177" s="33"/>
      <c r="Z177" s="33"/>
    </row>
    <row r="178" spans="1:26" ht="15.75" customHeight="1">
      <c r="A178" s="33"/>
      <c r="B178" s="33"/>
      <c r="C178" s="33"/>
      <c r="D178" s="33"/>
      <c r="E178" s="33"/>
      <c r="F178" s="33"/>
      <c r="G178" s="33"/>
      <c r="H178" s="33"/>
      <c r="I178" s="33"/>
      <c r="J178" s="33"/>
      <c r="K178" s="33"/>
      <c r="L178" s="33"/>
      <c r="M178" s="33"/>
      <c r="N178" s="33"/>
      <c r="O178" s="33"/>
      <c r="P178" s="279"/>
      <c r="Q178" s="33"/>
      <c r="R178" s="33"/>
      <c r="S178" s="33"/>
      <c r="T178" s="33"/>
      <c r="U178" s="33"/>
      <c r="V178" s="33"/>
      <c r="W178" s="33"/>
      <c r="X178" s="33"/>
      <c r="Y178" s="33"/>
      <c r="Z178" s="33"/>
    </row>
    <row r="179" spans="1:26" ht="15.75" customHeight="1">
      <c r="A179" s="33"/>
      <c r="B179" s="33"/>
      <c r="C179" s="33"/>
      <c r="D179" s="33"/>
      <c r="E179" s="33"/>
      <c r="F179" s="33"/>
      <c r="G179" s="33"/>
      <c r="H179" s="33"/>
      <c r="I179" s="33"/>
      <c r="J179" s="33"/>
      <c r="K179" s="33"/>
      <c r="L179" s="33"/>
      <c r="M179" s="33"/>
      <c r="N179" s="33"/>
      <c r="O179" s="33"/>
      <c r="P179" s="279"/>
      <c r="Q179" s="33"/>
      <c r="R179" s="33"/>
      <c r="S179" s="33"/>
      <c r="T179" s="33"/>
      <c r="U179" s="33"/>
      <c r="V179" s="33"/>
      <c r="W179" s="33"/>
      <c r="X179" s="33"/>
      <c r="Y179" s="33"/>
      <c r="Z179" s="33"/>
    </row>
    <row r="180" spans="1:26" ht="15.75" customHeight="1">
      <c r="A180" s="33"/>
      <c r="B180" s="33"/>
      <c r="C180" s="33"/>
      <c r="D180" s="33"/>
      <c r="E180" s="33"/>
      <c r="F180" s="33"/>
      <c r="G180" s="33"/>
      <c r="H180" s="33"/>
      <c r="I180" s="33"/>
      <c r="J180" s="33"/>
      <c r="K180" s="33"/>
      <c r="L180" s="33"/>
      <c r="M180" s="33"/>
      <c r="N180" s="33"/>
      <c r="O180" s="33"/>
      <c r="P180" s="279"/>
      <c r="Q180" s="33"/>
      <c r="R180" s="33"/>
      <c r="S180" s="33"/>
      <c r="T180" s="33"/>
      <c r="U180" s="33"/>
      <c r="V180" s="33"/>
      <c r="W180" s="33"/>
      <c r="X180" s="33"/>
      <c r="Y180" s="33"/>
      <c r="Z180" s="33"/>
    </row>
    <row r="181" spans="1:26" ht="15.75" customHeight="1">
      <c r="A181" s="33"/>
      <c r="B181" s="33"/>
      <c r="C181" s="33"/>
      <c r="D181" s="33"/>
      <c r="E181" s="33"/>
      <c r="F181" s="33"/>
      <c r="G181" s="33"/>
      <c r="H181" s="33"/>
      <c r="I181" s="33"/>
      <c r="J181" s="33"/>
      <c r="K181" s="33"/>
      <c r="L181" s="33"/>
      <c r="M181" s="33"/>
      <c r="N181" s="33"/>
      <c r="O181" s="33"/>
      <c r="P181" s="279"/>
      <c r="Q181" s="33"/>
      <c r="R181" s="33"/>
      <c r="S181" s="33"/>
      <c r="T181" s="33"/>
      <c r="U181" s="33"/>
      <c r="V181" s="33"/>
      <c r="W181" s="33"/>
      <c r="X181" s="33"/>
      <c r="Y181" s="33"/>
      <c r="Z181" s="33"/>
    </row>
    <row r="182" spans="1:26" ht="15.75" customHeight="1">
      <c r="A182" s="33"/>
      <c r="B182" s="33"/>
      <c r="C182" s="33"/>
      <c r="D182" s="33"/>
      <c r="E182" s="33"/>
      <c r="F182" s="33"/>
      <c r="G182" s="33"/>
      <c r="H182" s="33"/>
      <c r="I182" s="33"/>
      <c r="J182" s="33"/>
      <c r="K182" s="33"/>
      <c r="L182" s="33"/>
      <c r="M182" s="33"/>
      <c r="N182" s="33"/>
      <c r="O182" s="33"/>
      <c r="P182" s="279"/>
      <c r="Q182" s="33"/>
      <c r="R182" s="33"/>
      <c r="S182" s="33"/>
      <c r="T182" s="33"/>
      <c r="U182" s="33"/>
      <c r="V182" s="33"/>
      <c r="W182" s="33"/>
      <c r="X182" s="33"/>
      <c r="Y182" s="33"/>
      <c r="Z182" s="33"/>
    </row>
    <row r="183" spans="1:26" ht="15.75" customHeight="1">
      <c r="A183" s="33"/>
      <c r="B183" s="33"/>
      <c r="C183" s="33"/>
      <c r="D183" s="33"/>
      <c r="E183" s="33"/>
      <c r="F183" s="33"/>
      <c r="G183" s="33"/>
      <c r="H183" s="33"/>
      <c r="I183" s="33"/>
      <c r="J183" s="33"/>
      <c r="K183" s="33"/>
      <c r="L183" s="33"/>
      <c r="M183" s="33"/>
      <c r="N183" s="33"/>
      <c r="O183" s="33"/>
      <c r="P183" s="279"/>
      <c r="Q183" s="33"/>
      <c r="R183" s="33"/>
      <c r="S183" s="33"/>
      <c r="T183" s="33"/>
      <c r="U183" s="33"/>
      <c r="V183" s="33"/>
      <c r="W183" s="33"/>
      <c r="X183" s="33"/>
      <c r="Y183" s="33"/>
      <c r="Z183" s="33"/>
    </row>
    <row r="184" spans="1:26" ht="15.75" customHeight="1">
      <c r="A184" s="33"/>
      <c r="B184" s="33"/>
      <c r="C184" s="33"/>
      <c r="D184" s="33"/>
      <c r="E184" s="33"/>
      <c r="F184" s="33"/>
      <c r="G184" s="33"/>
      <c r="H184" s="33"/>
      <c r="I184" s="33"/>
      <c r="J184" s="33"/>
      <c r="K184" s="33"/>
      <c r="L184" s="33"/>
      <c r="M184" s="33"/>
      <c r="N184" s="33"/>
      <c r="O184" s="33"/>
      <c r="P184" s="279"/>
      <c r="Q184" s="33"/>
      <c r="R184" s="33"/>
      <c r="S184" s="33"/>
      <c r="T184" s="33"/>
      <c r="U184" s="33"/>
      <c r="V184" s="33"/>
      <c r="W184" s="33"/>
      <c r="X184" s="33"/>
      <c r="Y184" s="33"/>
      <c r="Z184" s="33"/>
    </row>
    <row r="185" spans="1:26" ht="15.75" customHeight="1">
      <c r="A185" s="33"/>
      <c r="B185" s="33"/>
      <c r="C185" s="33"/>
      <c r="D185" s="33"/>
      <c r="E185" s="33"/>
      <c r="F185" s="33"/>
      <c r="G185" s="33"/>
      <c r="H185" s="33"/>
      <c r="I185" s="33"/>
      <c r="J185" s="33"/>
      <c r="K185" s="33"/>
      <c r="L185" s="33"/>
      <c r="M185" s="33"/>
      <c r="N185" s="33"/>
      <c r="O185" s="33"/>
      <c r="P185" s="279"/>
      <c r="Q185" s="33"/>
      <c r="R185" s="33"/>
      <c r="S185" s="33"/>
      <c r="T185" s="33"/>
      <c r="U185" s="33"/>
      <c r="V185" s="33"/>
      <c r="W185" s="33"/>
      <c r="X185" s="33"/>
      <c r="Y185" s="33"/>
      <c r="Z185" s="33"/>
    </row>
    <row r="186" spans="1:26" ht="15.75" customHeight="1">
      <c r="A186" s="33"/>
      <c r="B186" s="33"/>
      <c r="C186" s="33"/>
      <c r="D186" s="33"/>
      <c r="E186" s="33"/>
      <c r="F186" s="33"/>
      <c r="G186" s="33"/>
      <c r="H186" s="33"/>
      <c r="I186" s="33"/>
      <c r="J186" s="33"/>
      <c r="K186" s="33"/>
      <c r="L186" s="33"/>
      <c r="M186" s="33"/>
      <c r="N186" s="33"/>
      <c r="O186" s="33"/>
      <c r="P186" s="279"/>
      <c r="Q186" s="33"/>
      <c r="R186" s="33"/>
      <c r="S186" s="33"/>
      <c r="T186" s="33"/>
      <c r="U186" s="33"/>
      <c r="V186" s="33"/>
      <c r="W186" s="33"/>
      <c r="X186" s="33"/>
      <c r="Y186" s="33"/>
      <c r="Z186" s="33"/>
    </row>
    <row r="187" spans="1:26" ht="15.75" customHeight="1">
      <c r="A187" s="33"/>
      <c r="B187" s="33"/>
      <c r="C187" s="33"/>
      <c r="D187" s="33"/>
      <c r="E187" s="33"/>
      <c r="F187" s="33"/>
      <c r="G187" s="33"/>
      <c r="H187" s="33"/>
      <c r="I187" s="33"/>
      <c r="J187" s="33"/>
      <c r="K187" s="33"/>
      <c r="L187" s="33"/>
      <c r="M187" s="33"/>
      <c r="N187" s="33"/>
      <c r="O187" s="33"/>
      <c r="P187" s="279"/>
      <c r="Q187" s="33"/>
      <c r="R187" s="33"/>
      <c r="S187" s="33"/>
      <c r="T187" s="33"/>
      <c r="U187" s="33"/>
      <c r="V187" s="33"/>
      <c r="W187" s="33"/>
      <c r="X187" s="33"/>
      <c r="Y187" s="33"/>
      <c r="Z187" s="33"/>
    </row>
    <row r="188" spans="1:26" ht="15.75" customHeight="1">
      <c r="A188" s="33"/>
      <c r="B188" s="33"/>
      <c r="C188" s="33"/>
      <c r="D188" s="33"/>
      <c r="E188" s="33"/>
      <c r="F188" s="33"/>
      <c r="G188" s="33"/>
      <c r="H188" s="33"/>
      <c r="I188" s="33"/>
      <c r="J188" s="33"/>
      <c r="K188" s="33"/>
      <c r="L188" s="33"/>
      <c r="M188" s="33"/>
      <c r="N188" s="33"/>
      <c r="O188" s="33"/>
      <c r="P188" s="279"/>
      <c r="Q188" s="33"/>
      <c r="R188" s="33"/>
      <c r="S188" s="33"/>
      <c r="T188" s="33"/>
      <c r="U188" s="33"/>
      <c r="V188" s="33"/>
      <c r="W188" s="33"/>
      <c r="X188" s="33"/>
      <c r="Y188" s="33"/>
      <c r="Z188" s="33"/>
    </row>
    <row r="189" spans="1:26" ht="15.75" customHeight="1">
      <c r="A189" s="33"/>
      <c r="B189" s="33"/>
      <c r="C189" s="33"/>
      <c r="D189" s="33"/>
      <c r="E189" s="33"/>
      <c r="F189" s="33"/>
      <c r="G189" s="33"/>
      <c r="H189" s="33"/>
      <c r="I189" s="33"/>
      <c r="J189" s="33"/>
      <c r="K189" s="33"/>
      <c r="L189" s="33"/>
      <c r="M189" s="33"/>
      <c r="N189" s="33"/>
      <c r="O189" s="33"/>
      <c r="P189" s="279"/>
      <c r="Q189" s="33"/>
      <c r="R189" s="33"/>
      <c r="S189" s="33"/>
      <c r="T189" s="33"/>
      <c r="U189" s="33"/>
      <c r="V189" s="33"/>
      <c r="W189" s="33"/>
      <c r="X189" s="33"/>
      <c r="Y189" s="33"/>
      <c r="Z189" s="33"/>
    </row>
    <row r="190" spans="1:26" ht="15.75" customHeight="1">
      <c r="A190" s="33"/>
      <c r="B190" s="33"/>
      <c r="C190" s="33"/>
      <c r="D190" s="33"/>
      <c r="E190" s="33"/>
      <c r="F190" s="33"/>
      <c r="G190" s="33"/>
      <c r="H190" s="33"/>
      <c r="I190" s="33"/>
      <c r="J190" s="33"/>
      <c r="K190" s="33"/>
      <c r="L190" s="33"/>
      <c r="M190" s="33"/>
      <c r="N190" s="33"/>
      <c r="O190" s="33"/>
      <c r="P190" s="279"/>
      <c r="Q190" s="33"/>
      <c r="R190" s="33"/>
      <c r="S190" s="33"/>
      <c r="T190" s="33"/>
      <c r="U190" s="33"/>
      <c r="V190" s="33"/>
      <c r="W190" s="33"/>
      <c r="X190" s="33"/>
      <c r="Y190" s="33"/>
      <c r="Z190" s="33"/>
    </row>
    <row r="191" spans="1:26" ht="15.75" customHeight="1">
      <c r="A191" s="33"/>
      <c r="B191" s="33"/>
      <c r="C191" s="33"/>
      <c r="D191" s="33"/>
      <c r="E191" s="33"/>
      <c r="F191" s="33"/>
      <c r="G191" s="33"/>
      <c r="H191" s="33"/>
      <c r="I191" s="33"/>
      <c r="J191" s="33"/>
      <c r="K191" s="33"/>
      <c r="L191" s="33"/>
      <c r="M191" s="33"/>
      <c r="N191" s="33"/>
      <c r="O191" s="33"/>
      <c r="P191" s="279"/>
      <c r="Q191" s="33"/>
      <c r="R191" s="33"/>
      <c r="S191" s="33"/>
      <c r="T191" s="33"/>
      <c r="U191" s="33"/>
      <c r="V191" s="33"/>
      <c r="W191" s="33"/>
      <c r="X191" s="33"/>
      <c r="Y191" s="33"/>
      <c r="Z191" s="33"/>
    </row>
    <row r="192" spans="1:26" ht="15.75" customHeight="1">
      <c r="A192" s="33"/>
      <c r="B192" s="33"/>
      <c r="C192" s="33"/>
      <c r="D192" s="33"/>
      <c r="E192" s="33"/>
      <c r="F192" s="33"/>
      <c r="G192" s="33"/>
      <c r="H192" s="33"/>
      <c r="I192" s="33"/>
      <c r="J192" s="33"/>
      <c r="K192" s="33"/>
      <c r="L192" s="33"/>
      <c r="M192" s="33"/>
      <c r="N192" s="33"/>
      <c r="O192" s="33"/>
      <c r="P192" s="279"/>
      <c r="Q192" s="33"/>
      <c r="R192" s="33"/>
      <c r="S192" s="33"/>
      <c r="T192" s="33"/>
      <c r="U192" s="33"/>
      <c r="V192" s="33"/>
      <c r="W192" s="33"/>
      <c r="X192" s="33"/>
      <c r="Y192" s="33"/>
      <c r="Z192" s="33"/>
    </row>
    <row r="193" spans="1:26" ht="15.75" customHeight="1">
      <c r="A193" s="33"/>
      <c r="B193" s="33"/>
      <c r="C193" s="33"/>
      <c r="D193" s="33"/>
      <c r="E193" s="33"/>
      <c r="F193" s="33"/>
      <c r="G193" s="33"/>
      <c r="H193" s="33"/>
      <c r="I193" s="33"/>
      <c r="J193" s="33"/>
      <c r="K193" s="33"/>
      <c r="L193" s="33"/>
      <c r="M193" s="33"/>
      <c r="N193" s="33"/>
      <c r="O193" s="33"/>
      <c r="P193" s="279"/>
      <c r="Q193" s="33"/>
      <c r="R193" s="33"/>
      <c r="S193" s="33"/>
      <c r="T193" s="33"/>
      <c r="U193" s="33"/>
      <c r="V193" s="33"/>
      <c r="W193" s="33"/>
      <c r="X193" s="33"/>
      <c r="Y193" s="33"/>
      <c r="Z193" s="33"/>
    </row>
    <row r="194" spans="1:26" ht="15.75" customHeight="1">
      <c r="A194" s="33"/>
      <c r="B194" s="33"/>
      <c r="C194" s="33"/>
      <c r="D194" s="33"/>
      <c r="E194" s="33"/>
      <c r="F194" s="33"/>
      <c r="G194" s="33"/>
      <c r="H194" s="33"/>
      <c r="I194" s="33"/>
      <c r="J194" s="33"/>
      <c r="K194" s="33"/>
      <c r="L194" s="33"/>
      <c r="M194" s="33"/>
      <c r="N194" s="33"/>
      <c r="O194" s="33"/>
      <c r="P194" s="279"/>
      <c r="Q194" s="33"/>
      <c r="R194" s="33"/>
      <c r="S194" s="33"/>
      <c r="T194" s="33"/>
      <c r="U194" s="33"/>
      <c r="V194" s="33"/>
      <c r="W194" s="33"/>
      <c r="X194" s="33"/>
      <c r="Y194" s="33"/>
      <c r="Z194" s="33"/>
    </row>
    <row r="195" spans="1:26" ht="15.75" customHeight="1">
      <c r="A195" s="33"/>
      <c r="B195" s="33"/>
      <c r="C195" s="33"/>
      <c r="D195" s="33"/>
      <c r="E195" s="33"/>
      <c r="F195" s="33"/>
      <c r="G195" s="33"/>
      <c r="H195" s="33"/>
      <c r="I195" s="33"/>
      <c r="J195" s="33"/>
      <c r="K195" s="33"/>
      <c r="L195" s="33"/>
      <c r="M195" s="33"/>
      <c r="N195" s="33"/>
      <c r="O195" s="33"/>
      <c r="P195" s="279"/>
      <c r="Q195" s="33"/>
      <c r="R195" s="33"/>
      <c r="S195" s="33"/>
      <c r="T195" s="33"/>
      <c r="U195" s="33"/>
      <c r="V195" s="33"/>
      <c r="W195" s="33"/>
      <c r="X195" s="33"/>
      <c r="Y195" s="33"/>
      <c r="Z195" s="33"/>
    </row>
    <row r="196" spans="1:26" ht="15.75" customHeight="1">
      <c r="A196" s="33"/>
      <c r="B196" s="33"/>
      <c r="C196" s="33"/>
      <c r="D196" s="33"/>
      <c r="E196" s="33"/>
      <c r="F196" s="33"/>
      <c r="G196" s="33"/>
      <c r="H196" s="33"/>
      <c r="I196" s="33"/>
      <c r="J196" s="33"/>
      <c r="K196" s="33"/>
      <c r="L196" s="33"/>
      <c r="M196" s="33"/>
      <c r="N196" s="33"/>
      <c r="O196" s="33"/>
      <c r="P196" s="279"/>
      <c r="Q196" s="33"/>
      <c r="R196" s="33"/>
      <c r="S196" s="33"/>
      <c r="T196" s="33"/>
      <c r="U196" s="33"/>
      <c r="V196" s="33"/>
      <c r="W196" s="33"/>
      <c r="X196" s="33"/>
      <c r="Y196" s="33"/>
      <c r="Z196" s="33"/>
    </row>
    <row r="197" spans="1:26" ht="15.75" customHeight="1">
      <c r="A197" s="33"/>
      <c r="B197" s="33"/>
      <c r="C197" s="33"/>
      <c r="D197" s="33"/>
      <c r="E197" s="33"/>
      <c r="F197" s="33"/>
      <c r="G197" s="33"/>
      <c r="H197" s="33"/>
      <c r="I197" s="33"/>
      <c r="J197" s="33"/>
      <c r="K197" s="33"/>
      <c r="L197" s="33"/>
      <c r="M197" s="33"/>
      <c r="N197" s="33"/>
      <c r="O197" s="33"/>
      <c r="P197" s="279"/>
      <c r="Q197" s="33"/>
      <c r="R197" s="33"/>
      <c r="S197" s="33"/>
      <c r="T197" s="33"/>
      <c r="U197" s="33"/>
      <c r="V197" s="33"/>
      <c r="W197" s="33"/>
      <c r="X197" s="33"/>
      <c r="Y197" s="33"/>
      <c r="Z197" s="33"/>
    </row>
    <row r="198" spans="1:26" ht="15.75" customHeight="1">
      <c r="A198" s="33"/>
      <c r="B198" s="33"/>
      <c r="C198" s="33"/>
      <c r="D198" s="33"/>
      <c r="E198" s="33"/>
      <c r="F198" s="33"/>
      <c r="G198" s="33"/>
      <c r="H198" s="33"/>
      <c r="I198" s="33"/>
      <c r="J198" s="33"/>
      <c r="K198" s="33"/>
      <c r="L198" s="33"/>
      <c r="M198" s="33"/>
      <c r="N198" s="33"/>
      <c r="O198" s="33"/>
      <c r="P198" s="279"/>
      <c r="Q198" s="33"/>
      <c r="R198" s="33"/>
      <c r="S198" s="33"/>
      <c r="T198" s="33"/>
      <c r="U198" s="33"/>
      <c r="V198" s="33"/>
      <c r="W198" s="33"/>
      <c r="X198" s="33"/>
      <c r="Y198" s="33"/>
      <c r="Z198" s="33"/>
    </row>
    <row r="199" spans="1:26" ht="15.75" customHeight="1">
      <c r="A199" s="33"/>
      <c r="B199" s="33"/>
      <c r="C199" s="33"/>
      <c r="D199" s="33"/>
      <c r="E199" s="33"/>
      <c r="F199" s="33"/>
      <c r="G199" s="33"/>
      <c r="H199" s="33"/>
      <c r="I199" s="33"/>
      <c r="J199" s="33"/>
      <c r="K199" s="33"/>
      <c r="L199" s="33"/>
      <c r="M199" s="33"/>
      <c r="N199" s="33"/>
      <c r="O199" s="33"/>
      <c r="P199" s="279"/>
      <c r="Q199" s="33"/>
      <c r="R199" s="33"/>
      <c r="S199" s="33"/>
      <c r="T199" s="33"/>
      <c r="U199" s="33"/>
      <c r="V199" s="33"/>
      <c r="W199" s="33"/>
      <c r="X199" s="33"/>
      <c r="Y199" s="33"/>
      <c r="Z199" s="33"/>
    </row>
    <row r="200" spans="1:26" ht="15.75" customHeight="1">
      <c r="A200" s="33"/>
      <c r="B200" s="33"/>
      <c r="C200" s="33"/>
      <c r="D200" s="33"/>
      <c r="E200" s="33"/>
      <c r="F200" s="33"/>
      <c r="G200" s="33"/>
      <c r="H200" s="33"/>
      <c r="I200" s="33"/>
      <c r="J200" s="33"/>
      <c r="K200" s="33"/>
      <c r="L200" s="33"/>
      <c r="M200" s="33"/>
      <c r="N200" s="33"/>
      <c r="O200" s="33"/>
      <c r="P200" s="279"/>
      <c r="Q200" s="33"/>
      <c r="R200" s="33"/>
      <c r="S200" s="33"/>
      <c r="T200" s="33"/>
      <c r="U200" s="33"/>
      <c r="V200" s="33"/>
      <c r="W200" s="33"/>
      <c r="X200" s="33"/>
      <c r="Y200" s="33"/>
      <c r="Z200" s="33"/>
    </row>
    <row r="201" spans="1:26" ht="15.75" customHeight="1">
      <c r="A201" s="33"/>
      <c r="B201" s="33"/>
      <c r="C201" s="33"/>
      <c r="D201" s="33"/>
      <c r="E201" s="33"/>
      <c r="F201" s="33"/>
      <c r="G201" s="33"/>
      <c r="H201" s="33"/>
      <c r="I201" s="33"/>
      <c r="J201" s="33"/>
      <c r="K201" s="33"/>
      <c r="L201" s="33"/>
      <c r="M201" s="33"/>
      <c r="N201" s="33"/>
      <c r="O201" s="33"/>
      <c r="P201" s="279"/>
      <c r="Q201" s="33"/>
      <c r="R201" s="33"/>
      <c r="S201" s="33"/>
      <c r="T201" s="33"/>
      <c r="U201" s="33"/>
      <c r="V201" s="33"/>
      <c r="W201" s="33"/>
      <c r="X201" s="33"/>
      <c r="Y201" s="33"/>
      <c r="Z201" s="33"/>
    </row>
    <row r="202" spans="1:26" ht="15.75" customHeight="1">
      <c r="A202" s="33"/>
      <c r="B202" s="33"/>
      <c r="C202" s="33"/>
      <c r="D202" s="33"/>
      <c r="E202" s="33"/>
      <c r="F202" s="33"/>
      <c r="G202" s="33"/>
      <c r="H202" s="33"/>
      <c r="I202" s="33"/>
      <c r="J202" s="33"/>
      <c r="K202" s="33"/>
      <c r="L202" s="33"/>
      <c r="M202" s="33"/>
      <c r="N202" s="33"/>
      <c r="O202" s="33"/>
      <c r="P202" s="279"/>
      <c r="Q202" s="33"/>
      <c r="R202" s="33"/>
      <c r="S202" s="33"/>
      <c r="T202" s="33"/>
      <c r="U202" s="33"/>
      <c r="V202" s="33"/>
      <c r="W202" s="33"/>
      <c r="X202" s="33"/>
      <c r="Y202" s="33"/>
      <c r="Z202" s="33"/>
    </row>
    <row r="203" spans="1:26" ht="15.75" customHeight="1">
      <c r="A203" s="33"/>
      <c r="B203" s="33"/>
      <c r="C203" s="33"/>
      <c r="D203" s="33"/>
      <c r="E203" s="33"/>
      <c r="F203" s="33"/>
      <c r="G203" s="33"/>
      <c r="H203" s="33"/>
      <c r="I203" s="33"/>
      <c r="J203" s="33"/>
      <c r="K203" s="33"/>
      <c r="L203" s="33"/>
      <c r="M203" s="33"/>
      <c r="N203" s="33"/>
      <c r="O203" s="33"/>
      <c r="P203" s="279"/>
      <c r="Q203" s="33"/>
      <c r="R203" s="33"/>
      <c r="S203" s="33"/>
      <c r="T203" s="33"/>
      <c r="U203" s="33"/>
      <c r="V203" s="33"/>
      <c r="W203" s="33"/>
      <c r="X203" s="33"/>
      <c r="Y203" s="33"/>
      <c r="Z203" s="33"/>
    </row>
    <row r="204" spans="1:26" ht="15.75" customHeight="1">
      <c r="A204" s="33"/>
      <c r="B204" s="33"/>
      <c r="C204" s="33"/>
      <c r="D204" s="33"/>
      <c r="E204" s="33"/>
      <c r="F204" s="33"/>
      <c r="G204" s="33"/>
      <c r="H204" s="33"/>
      <c r="I204" s="33"/>
      <c r="J204" s="33"/>
      <c r="K204" s="33"/>
      <c r="L204" s="33"/>
      <c r="M204" s="33"/>
      <c r="N204" s="33"/>
      <c r="O204" s="33"/>
      <c r="P204" s="279"/>
      <c r="Q204" s="33"/>
      <c r="R204" s="33"/>
      <c r="S204" s="33"/>
      <c r="T204" s="33"/>
      <c r="U204" s="33"/>
      <c r="V204" s="33"/>
      <c r="W204" s="33"/>
      <c r="X204" s="33"/>
      <c r="Y204" s="33"/>
      <c r="Z204" s="33"/>
    </row>
    <row r="205" spans="1:26" ht="15.75" customHeight="1">
      <c r="A205" s="33"/>
      <c r="B205" s="33"/>
      <c r="C205" s="33"/>
      <c r="D205" s="33"/>
      <c r="E205" s="33"/>
      <c r="F205" s="33"/>
      <c r="G205" s="33"/>
      <c r="H205" s="33"/>
      <c r="I205" s="33"/>
      <c r="J205" s="33"/>
      <c r="K205" s="33"/>
      <c r="L205" s="33"/>
      <c r="M205" s="33"/>
      <c r="N205" s="33"/>
      <c r="O205" s="33"/>
      <c r="P205" s="279"/>
      <c r="Q205" s="33"/>
      <c r="R205" s="33"/>
      <c r="S205" s="33"/>
      <c r="T205" s="33"/>
      <c r="U205" s="33"/>
      <c r="V205" s="33"/>
      <c r="W205" s="33"/>
      <c r="X205" s="33"/>
      <c r="Y205" s="33"/>
      <c r="Z205" s="33"/>
    </row>
    <row r="206" spans="1:26" ht="15.75" customHeight="1">
      <c r="A206" s="33"/>
      <c r="B206" s="33"/>
      <c r="C206" s="33"/>
      <c r="D206" s="33"/>
      <c r="E206" s="33"/>
      <c r="F206" s="33"/>
      <c r="G206" s="33"/>
      <c r="H206" s="33"/>
      <c r="I206" s="33"/>
      <c r="J206" s="33"/>
      <c r="K206" s="33"/>
      <c r="L206" s="33"/>
      <c r="M206" s="33"/>
      <c r="N206" s="33"/>
      <c r="O206" s="33"/>
      <c r="P206" s="279"/>
      <c r="Q206" s="33"/>
      <c r="R206" s="33"/>
      <c r="S206" s="33"/>
      <c r="T206" s="33"/>
      <c r="U206" s="33"/>
      <c r="V206" s="33"/>
      <c r="W206" s="33"/>
      <c r="X206" s="33"/>
      <c r="Y206" s="33"/>
      <c r="Z206" s="33"/>
    </row>
    <row r="207" spans="1:26" ht="15.75" customHeight="1">
      <c r="A207" s="33"/>
      <c r="B207" s="33"/>
      <c r="C207" s="33"/>
      <c r="D207" s="33"/>
      <c r="E207" s="33"/>
      <c r="F207" s="33"/>
      <c r="G207" s="33"/>
      <c r="H207" s="33"/>
      <c r="I207" s="33"/>
      <c r="J207" s="33"/>
      <c r="K207" s="33"/>
      <c r="L207" s="33"/>
      <c r="M207" s="33"/>
      <c r="N207" s="33"/>
      <c r="O207" s="33"/>
      <c r="P207" s="279"/>
      <c r="Q207" s="33"/>
      <c r="R207" s="33"/>
      <c r="S207" s="33"/>
      <c r="T207" s="33"/>
      <c r="U207" s="33"/>
      <c r="V207" s="33"/>
      <c r="W207" s="33"/>
      <c r="X207" s="33"/>
      <c r="Y207" s="33"/>
      <c r="Z207" s="33"/>
    </row>
    <row r="208" spans="1:26" ht="15.75" customHeight="1">
      <c r="A208" s="33"/>
      <c r="B208" s="33"/>
      <c r="C208" s="33"/>
      <c r="D208" s="33"/>
      <c r="E208" s="33"/>
      <c r="F208" s="33"/>
      <c r="G208" s="33"/>
      <c r="H208" s="33"/>
      <c r="I208" s="33"/>
      <c r="J208" s="33"/>
      <c r="K208" s="33"/>
      <c r="L208" s="33"/>
      <c r="M208" s="33"/>
      <c r="N208" s="33"/>
      <c r="O208" s="33"/>
      <c r="P208" s="279"/>
      <c r="Q208" s="33"/>
      <c r="R208" s="33"/>
      <c r="S208" s="33"/>
      <c r="T208" s="33"/>
      <c r="U208" s="33"/>
      <c r="V208" s="33"/>
      <c r="W208" s="33"/>
      <c r="X208" s="33"/>
      <c r="Y208" s="33"/>
      <c r="Z208" s="33"/>
    </row>
    <row r="209" spans="1:26" ht="15.75" customHeight="1">
      <c r="A209" s="33"/>
      <c r="B209" s="33"/>
      <c r="C209" s="33"/>
      <c r="D209" s="33"/>
      <c r="E209" s="33"/>
      <c r="F209" s="33"/>
      <c r="G209" s="33"/>
      <c r="H209" s="33"/>
      <c r="I209" s="33"/>
      <c r="J209" s="33"/>
      <c r="K209" s="33"/>
      <c r="L209" s="33"/>
      <c r="M209" s="33"/>
      <c r="N209" s="33"/>
      <c r="O209" s="33"/>
      <c r="P209" s="279"/>
      <c r="Q209" s="33"/>
      <c r="R209" s="33"/>
      <c r="S209" s="33"/>
      <c r="T209" s="33"/>
      <c r="U209" s="33"/>
      <c r="V209" s="33"/>
      <c r="W209" s="33"/>
      <c r="X209" s="33"/>
      <c r="Y209" s="33"/>
      <c r="Z209" s="33"/>
    </row>
    <row r="210" spans="1:26" ht="15.75" customHeight="1">
      <c r="A210" s="33"/>
      <c r="B210" s="33"/>
      <c r="C210" s="33"/>
      <c r="D210" s="33"/>
      <c r="E210" s="33"/>
      <c r="F210" s="33"/>
      <c r="G210" s="33"/>
      <c r="H210" s="33"/>
      <c r="I210" s="33"/>
      <c r="J210" s="33"/>
      <c r="K210" s="33"/>
      <c r="L210" s="33"/>
      <c r="M210" s="33"/>
      <c r="N210" s="33"/>
      <c r="O210" s="33"/>
      <c r="P210" s="279"/>
      <c r="Q210" s="33"/>
      <c r="R210" s="33"/>
      <c r="S210" s="33"/>
      <c r="T210" s="33"/>
      <c r="U210" s="33"/>
      <c r="V210" s="33"/>
      <c r="W210" s="33"/>
      <c r="X210" s="33"/>
      <c r="Y210" s="33"/>
      <c r="Z210" s="33"/>
    </row>
    <row r="211" spans="1:26" ht="15.75" customHeight="1">
      <c r="A211" s="33"/>
      <c r="B211" s="33"/>
      <c r="C211" s="33"/>
      <c r="D211" s="33"/>
      <c r="E211" s="33"/>
      <c r="F211" s="33"/>
      <c r="G211" s="33"/>
      <c r="H211" s="33"/>
      <c r="I211" s="33"/>
      <c r="J211" s="33"/>
      <c r="K211" s="33"/>
      <c r="L211" s="33"/>
      <c r="M211" s="33"/>
      <c r="N211" s="33"/>
      <c r="O211" s="33"/>
      <c r="P211" s="279"/>
      <c r="Q211" s="33"/>
      <c r="R211" s="33"/>
      <c r="S211" s="33"/>
      <c r="T211" s="33"/>
      <c r="U211" s="33"/>
      <c r="V211" s="33"/>
      <c r="W211" s="33"/>
      <c r="X211" s="33"/>
      <c r="Y211" s="33"/>
      <c r="Z211" s="33"/>
    </row>
    <row r="212" spans="1:26" ht="15.75" customHeight="1">
      <c r="A212" s="33"/>
      <c r="B212" s="33"/>
      <c r="C212" s="33"/>
      <c r="D212" s="33"/>
      <c r="E212" s="33"/>
      <c r="F212" s="33"/>
      <c r="G212" s="33"/>
      <c r="H212" s="33"/>
      <c r="I212" s="33"/>
      <c r="J212" s="33"/>
      <c r="K212" s="33"/>
      <c r="L212" s="33"/>
      <c r="M212" s="33"/>
      <c r="N212" s="33"/>
      <c r="O212" s="33"/>
      <c r="P212" s="279"/>
      <c r="Q212" s="33"/>
      <c r="R212" s="33"/>
      <c r="S212" s="33"/>
      <c r="T212" s="33"/>
      <c r="U212" s="33"/>
      <c r="V212" s="33"/>
      <c r="W212" s="33"/>
      <c r="X212" s="33"/>
      <c r="Y212" s="33"/>
      <c r="Z212" s="33"/>
    </row>
    <row r="213" spans="1:26" ht="15.75" customHeight="1">
      <c r="A213" s="33"/>
      <c r="B213" s="33"/>
      <c r="C213" s="33"/>
      <c r="D213" s="33"/>
      <c r="E213" s="33"/>
      <c r="F213" s="33"/>
      <c r="G213" s="33"/>
      <c r="H213" s="33"/>
      <c r="I213" s="33"/>
      <c r="J213" s="33"/>
      <c r="K213" s="33"/>
      <c r="L213" s="33"/>
      <c r="M213" s="33"/>
      <c r="N213" s="33"/>
      <c r="O213" s="33"/>
      <c r="P213" s="279"/>
      <c r="Q213" s="33"/>
      <c r="R213" s="33"/>
      <c r="S213" s="33"/>
      <c r="T213" s="33"/>
      <c r="U213" s="33"/>
      <c r="V213" s="33"/>
      <c r="W213" s="33"/>
      <c r="X213" s="33"/>
      <c r="Y213" s="33"/>
      <c r="Z213" s="33"/>
    </row>
    <row r="214" spans="1:26" ht="15.75" customHeight="1">
      <c r="A214" s="33"/>
      <c r="B214" s="33"/>
      <c r="C214" s="33"/>
      <c r="D214" s="33"/>
      <c r="E214" s="33"/>
      <c r="F214" s="33"/>
      <c r="G214" s="33"/>
      <c r="H214" s="33"/>
      <c r="I214" s="33"/>
      <c r="J214" s="33"/>
      <c r="K214" s="33"/>
      <c r="L214" s="33"/>
      <c r="M214" s="33"/>
      <c r="N214" s="33"/>
      <c r="O214" s="33"/>
      <c r="P214" s="279"/>
      <c r="Q214" s="33"/>
      <c r="R214" s="33"/>
      <c r="S214" s="33"/>
      <c r="T214" s="33"/>
      <c r="U214" s="33"/>
      <c r="V214" s="33"/>
      <c r="W214" s="33"/>
      <c r="X214" s="33"/>
      <c r="Y214" s="33"/>
      <c r="Z214" s="33"/>
    </row>
    <row r="215" spans="1:26" ht="15.75" customHeight="1">
      <c r="A215" s="33"/>
      <c r="B215" s="33"/>
      <c r="C215" s="33"/>
      <c r="D215" s="33"/>
      <c r="E215" s="33"/>
      <c r="F215" s="33"/>
      <c r="G215" s="33"/>
      <c r="H215" s="33"/>
      <c r="I215" s="33"/>
      <c r="J215" s="33"/>
      <c r="K215" s="33"/>
      <c r="L215" s="33"/>
      <c r="M215" s="33"/>
      <c r="N215" s="33"/>
      <c r="O215" s="33"/>
      <c r="P215" s="279"/>
      <c r="Q215" s="33"/>
      <c r="R215" s="33"/>
      <c r="S215" s="33"/>
      <c r="T215" s="33"/>
      <c r="U215" s="33"/>
      <c r="V215" s="33"/>
      <c r="W215" s="33"/>
      <c r="X215" s="33"/>
      <c r="Y215" s="33"/>
      <c r="Z215" s="33"/>
    </row>
    <row r="216" spans="1:26" ht="15.75" customHeight="1">
      <c r="A216" s="33"/>
      <c r="B216" s="33"/>
      <c r="C216" s="33"/>
      <c r="D216" s="33"/>
      <c r="E216" s="33"/>
      <c r="F216" s="33"/>
      <c r="G216" s="33"/>
      <c r="H216" s="33"/>
      <c r="I216" s="33"/>
      <c r="J216" s="33"/>
      <c r="K216" s="33"/>
      <c r="L216" s="33"/>
      <c r="M216" s="33"/>
      <c r="N216" s="33"/>
      <c r="O216" s="33"/>
      <c r="P216" s="279"/>
      <c r="Q216" s="33"/>
      <c r="R216" s="33"/>
      <c r="S216" s="33"/>
      <c r="T216" s="33"/>
      <c r="U216" s="33"/>
      <c r="V216" s="33"/>
      <c r="W216" s="33"/>
      <c r="X216" s="33"/>
      <c r="Y216" s="33"/>
      <c r="Z216" s="33"/>
    </row>
    <row r="217" spans="1:26" ht="15.75" customHeight="1">
      <c r="A217" s="33"/>
      <c r="B217" s="33"/>
      <c r="C217" s="33"/>
      <c r="D217" s="33"/>
      <c r="E217" s="33"/>
      <c r="F217" s="33"/>
      <c r="G217" s="33"/>
      <c r="H217" s="33"/>
      <c r="I217" s="33"/>
      <c r="J217" s="33"/>
      <c r="K217" s="33"/>
      <c r="L217" s="33"/>
      <c r="M217" s="33"/>
      <c r="N217" s="33"/>
      <c r="O217" s="33"/>
      <c r="P217" s="279"/>
      <c r="Q217" s="33"/>
      <c r="R217" s="33"/>
      <c r="S217" s="33"/>
      <c r="T217" s="33"/>
      <c r="U217" s="33"/>
      <c r="V217" s="33"/>
      <c r="W217" s="33"/>
      <c r="X217" s="33"/>
      <c r="Y217" s="33"/>
      <c r="Z217" s="33"/>
    </row>
    <row r="218" spans="1:26" ht="15.75" customHeight="1">
      <c r="A218" s="33"/>
      <c r="B218" s="33"/>
      <c r="C218" s="33"/>
      <c r="D218" s="33"/>
      <c r="E218" s="33"/>
      <c r="F218" s="33"/>
      <c r="G218" s="33"/>
      <c r="H218" s="33"/>
      <c r="I218" s="33"/>
      <c r="J218" s="33"/>
      <c r="K218" s="33"/>
      <c r="L218" s="33"/>
      <c r="M218" s="33"/>
      <c r="N218" s="33"/>
      <c r="O218" s="33"/>
      <c r="P218" s="279"/>
      <c r="Q218" s="33"/>
      <c r="R218" s="33"/>
      <c r="S218" s="33"/>
      <c r="T218" s="33"/>
      <c r="U218" s="33"/>
      <c r="V218" s="33"/>
      <c r="W218" s="33"/>
      <c r="X218" s="33"/>
      <c r="Y218" s="33"/>
      <c r="Z218" s="33"/>
    </row>
    <row r="219" spans="1:26" ht="15.75" customHeight="1">
      <c r="A219" s="33"/>
      <c r="B219" s="33"/>
      <c r="C219" s="33"/>
      <c r="D219" s="33"/>
      <c r="E219" s="33"/>
      <c r="F219" s="33"/>
      <c r="G219" s="33"/>
      <c r="H219" s="33"/>
      <c r="I219" s="33"/>
      <c r="J219" s="33"/>
      <c r="K219" s="33"/>
      <c r="L219" s="33"/>
      <c r="M219" s="33"/>
      <c r="N219" s="33"/>
      <c r="O219" s="33"/>
      <c r="P219" s="279"/>
      <c r="Q219" s="33"/>
      <c r="R219" s="33"/>
      <c r="S219" s="33"/>
      <c r="T219" s="33"/>
      <c r="U219" s="33"/>
      <c r="V219" s="33"/>
      <c r="W219" s="33"/>
      <c r="X219" s="33"/>
      <c r="Y219" s="33"/>
      <c r="Z219" s="33"/>
    </row>
    <row r="220" spans="1:26" ht="15.75" customHeight="1">
      <c r="A220" s="33"/>
      <c r="B220" s="33"/>
      <c r="C220" s="33"/>
      <c r="D220" s="33"/>
      <c r="E220" s="33"/>
      <c r="F220" s="33"/>
      <c r="G220" s="33"/>
      <c r="H220" s="33"/>
      <c r="I220" s="33"/>
      <c r="J220" s="33"/>
      <c r="K220" s="33"/>
      <c r="L220" s="33"/>
      <c r="M220" s="33"/>
      <c r="N220" s="33"/>
      <c r="O220" s="33"/>
      <c r="P220" s="279"/>
      <c r="Q220" s="33"/>
      <c r="R220" s="33"/>
      <c r="S220" s="33"/>
      <c r="T220" s="33"/>
      <c r="U220" s="33"/>
      <c r="V220" s="33"/>
      <c r="W220" s="33"/>
      <c r="X220" s="33"/>
      <c r="Y220" s="33"/>
      <c r="Z220" s="33"/>
    </row>
    <row r="221" spans="1:26" ht="15.75" customHeight="1">
      <c r="A221" s="33"/>
      <c r="B221" s="33"/>
      <c r="C221" s="33"/>
      <c r="D221" s="33"/>
      <c r="E221" s="33"/>
      <c r="F221" s="33"/>
      <c r="G221" s="33"/>
      <c r="H221" s="33"/>
      <c r="I221" s="33"/>
      <c r="J221" s="33"/>
      <c r="K221" s="33"/>
      <c r="L221" s="33"/>
      <c r="M221" s="33"/>
      <c r="N221" s="33"/>
      <c r="O221" s="33"/>
      <c r="P221" s="279"/>
      <c r="Q221" s="33"/>
      <c r="R221" s="33"/>
      <c r="S221" s="33"/>
      <c r="T221" s="33"/>
      <c r="U221" s="33"/>
      <c r="V221" s="33"/>
      <c r="W221" s="33"/>
      <c r="X221" s="33"/>
      <c r="Y221" s="33"/>
      <c r="Z221" s="33"/>
    </row>
    <row r="222" spans="1:26" ht="15.75" customHeight="1">
      <c r="A222" s="33"/>
      <c r="B222" s="33"/>
      <c r="C222" s="33"/>
      <c r="D222" s="33"/>
      <c r="E222" s="33"/>
      <c r="F222" s="33"/>
      <c r="G222" s="33"/>
      <c r="H222" s="33"/>
      <c r="I222" s="33"/>
      <c r="J222" s="33"/>
      <c r="K222" s="33"/>
      <c r="L222" s="33"/>
      <c r="M222" s="33"/>
      <c r="N222" s="33"/>
      <c r="O222" s="33"/>
      <c r="P222" s="279"/>
      <c r="Q222" s="33"/>
      <c r="R222" s="33"/>
      <c r="S222" s="33"/>
      <c r="T222" s="33"/>
      <c r="U222" s="33"/>
      <c r="V222" s="33"/>
      <c r="W222" s="33"/>
      <c r="X222" s="33"/>
      <c r="Y222" s="33"/>
      <c r="Z222" s="33"/>
    </row>
    <row r="223" spans="1:26" ht="15.75" customHeight="1">
      <c r="A223" s="33"/>
      <c r="B223" s="33"/>
      <c r="C223" s="33"/>
      <c r="D223" s="33"/>
      <c r="E223" s="33"/>
      <c r="F223" s="33"/>
      <c r="G223" s="33"/>
      <c r="H223" s="33"/>
      <c r="I223" s="33"/>
      <c r="J223" s="33"/>
      <c r="K223" s="33"/>
      <c r="L223" s="33"/>
      <c r="M223" s="33"/>
      <c r="N223" s="33"/>
      <c r="O223" s="33"/>
      <c r="P223" s="279"/>
      <c r="Q223" s="33"/>
      <c r="R223" s="33"/>
      <c r="S223" s="33"/>
      <c r="T223" s="33"/>
      <c r="U223" s="33"/>
      <c r="V223" s="33"/>
      <c r="W223" s="33"/>
      <c r="X223" s="33"/>
      <c r="Y223" s="33"/>
      <c r="Z223" s="33"/>
    </row>
    <row r="224" spans="1:26" ht="15.75" customHeight="1">
      <c r="A224" s="33"/>
      <c r="B224" s="33"/>
      <c r="C224" s="33"/>
      <c r="D224" s="33"/>
      <c r="E224" s="33"/>
      <c r="F224" s="33"/>
      <c r="G224" s="33"/>
      <c r="H224" s="33"/>
      <c r="I224" s="33"/>
      <c r="J224" s="33"/>
      <c r="K224" s="33"/>
      <c r="L224" s="33"/>
      <c r="M224" s="33"/>
      <c r="N224" s="33"/>
      <c r="O224" s="33"/>
      <c r="P224" s="279"/>
      <c r="Q224" s="33"/>
      <c r="R224" s="33"/>
      <c r="S224" s="33"/>
      <c r="T224" s="33"/>
      <c r="U224" s="33"/>
      <c r="V224" s="33"/>
      <c r="W224" s="33"/>
      <c r="X224" s="33"/>
      <c r="Y224" s="33"/>
      <c r="Z224" s="33"/>
    </row>
    <row r="225" spans="1:26" ht="15.75" customHeight="1">
      <c r="A225" s="33"/>
      <c r="B225" s="33"/>
      <c r="C225" s="33"/>
      <c r="D225" s="33"/>
      <c r="E225" s="33"/>
      <c r="F225" s="33"/>
      <c r="G225" s="33"/>
      <c r="H225" s="33"/>
      <c r="I225" s="33"/>
      <c r="J225" s="33"/>
      <c r="K225" s="33"/>
      <c r="L225" s="33"/>
      <c r="M225" s="33"/>
      <c r="N225" s="33"/>
      <c r="O225" s="33"/>
      <c r="P225" s="279"/>
      <c r="Q225" s="33"/>
      <c r="R225" s="33"/>
      <c r="S225" s="33"/>
      <c r="T225" s="33"/>
      <c r="U225" s="33"/>
      <c r="V225" s="33"/>
      <c r="W225" s="33"/>
      <c r="X225" s="33"/>
      <c r="Y225" s="33"/>
      <c r="Z225" s="33"/>
    </row>
    <row r="226" spans="1:26" ht="15.75" customHeight="1">
      <c r="A226" s="33"/>
      <c r="B226" s="33"/>
      <c r="C226" s="33"/>
      <c r="D226" s="33"/>
      <c r="E226" s="33"/>
      <c r="F226" s="33"/>
      <c r="G226" s="33"/>
      <c r="H226" s="33"/>
      <c r="I226" s="33"/>
      <c r="J226" s="33"/>
      <c r="K226" s="33"/>
      <c r="L226" s="33"/>
      <c r="M226" s="33"/>
      <c r="N226" s="33"/>
      <c r="O226" s="33"/>
      <c r="P226" s="279"/>
      <c r="Q226" s="33"/>
      <c r="R226" s="33"/>
      <c r="S226" s="33"/>
      <c r="T226" s="33"/>
      <c r="U226" s="33"/>
      <c r="V226" s="33"/>
      <c r="W226" s="33"/>
      <c r="X226" s="33"/>
      <c r="Y226" s="33"/>
      <c r="Z226" s="33"/>
    </row>
    <row r="227" spans="1:26" ht="15.75" customHeight="1">
      <c r="A227" s="33"/>
      <c r="B227" s="33"/>
      <c r="C227" s="33"/>
      <c r="D227" s="33"/>
      <c r="E227" s="33"/>
      <c r="F227" s="33"/>
      <c r="G227" s="33"/>
      <c r="H227" s="33"/>
      <c r="I227" s="33"/>
      <c r="J227" s="33"/>
      <c r="K227" s="33"/>
      <c r="L227" s="33"/>
      <c r="M227" s="33"/>
      <c r="N227" s="33"/>
      <c r="O227" s="33"/>
      <c r="P227" s="279"/>
      <c r="Q227" s="33"/>
      <c r="R227" s="33"/>
      <c r="S227" s="33"/>
      <c r="T227" s="33"/>
      <c r="U227" s="33"/>
      <c r="V227" s="33"/>
      <c r="W227" s="33"/>
      <c r="X227" s="33"/>
      <c r="Y227" s="33"/>
      <c r="Z227" s="33"/>
    </row>
    <row r="228" spans="1:26" ht="15.75" customHeight="1">
      <c r="A228" s="33"/>
      <c r="B228" s="33"/>
      <c r="C228" s="33"/>
      <c r="D228" s="33"/>
      <c r="E228" s="33"/>
      <c r="F228" s="33"/>
      <c r="G228" s="33"/>
      <c r="H228" s="33"/>
      <c r="I228" s="33"/>
      <c r="J228" s="33"/>
      <c r="K228" s="33"/>
      <c r="L228" s="33"/>
      <c r="M228" s="33"/>
      <c r="N228" s="33"/>
      <c r="O228" s="33"/>
      <c r="P228" s="279"/>
      <c r="Q228" s="33"/>
      <c r="R228" s="33"/>
      <c r="S228" s="33"/>
      <c r="T228" s="33"/>
      <c r="U228" s="33"/>
      <c r="V228" s="33"/>
      <c r="W228" s="33"/>
      <c r="X228" s="33"/>
      <c r="Y228" s="33"/>
      <c r="Z228" s="33"/>
    </row>
    <row r="229" spans="1:26" ht="15.75" customHeight="1">
      <c r="A229" s="33"/>
      <c r="B229" s="33"/>
      <c r="C229" s="33"/>
      <c r="D229" s="33"/>
      <c r="E229" s="33"/>
      <c r="F229" s="33"/>
      <c r="G229" s="33"/>
      <c r="H229" s="33"/>
      <c r="I229" s="33"/>
      <c r="J229" s="33"/>
      <c r="K229" s="33"/>
      <c r="L229" s="33"/>
      <c r="M229" s="33"/>
      <c r="N229" s="33"/>
      <c r="O229" s="33"/>
      <c r="P229" s="279"/>
      <c r="Q229" s="33"/>
      <c r="R229" s="33"/>
      <c r="S229" s="33"/>
      <c r="T229" s="33"/>
      <c r="U229" s="33"/>
      <c r="V229" s="33"/>
      <c r="W229" s="33"/>
      <c r="X229" s="33"/>
      <c r="Y229" s="33"/>
      <c r="Z229" s="33"/>
    </row>
    <row r="230" spans="1:26" ht="15.75" customHeight="1">
      <c r="A230" s="33"/>
      <c r="B230" s="33"/>
      <c r="C230" s="33"/>
      <c r="D230" s="33"/>
      <c r="E230" s="33"/>
      <c r="F230" s="33"/>
      <c r="G230" s="33"/>
      <c r="H230" s="33"/>
      <c r="I230" s="33"/>
      <c r="J230" s="33"/>
      <c r="K230" s="33"/>
      <c r="L230" s="33"/>
      <c r="M230" s="33"/>
      <c r="N230" s="33"/>
      <c r="O230" s="33"/>
      <c r="P230" s="279"/>
      <c r="Q230" s="33"/>
      <c r="R230" s="33"/>
      <c r="S230" s="33"/>
      <c r="T230" s="33"/>
      <c r="U230" s="33"/>
      <c r="V230" s="33"/>
      <c r="W230" s="33"/>
      <c r="X230" s="33"/>
      <c r="Y230" s="33"/>
      <c r="Z230" s="33"/>
    </row>
    <row r="231" spans="1:26" ht="15.75" customHeight="1">
      <c r="A231" s="33"/>
      <c r="B231" s="33"/>
      <c r="C231" s="33"/>
      <c r="D231" s="33"/>
      <c r="E231" s="33"/>
      <c r="F231" s="33"/>
      <c r="G231" s="33"/>
      <c r="H231" s="33"/>
      <c r="I231" s="33"/>
      <c r="J231" s="33"/>
      <c r="K231" s="33"/>
      <c r="L231" s="33"/>
      <c r="M231" s="33"/>
      <c r="N231" s="33"/>
      <c r="O231" s="33"/>
      <c r="P231" s="279"/>
      <c r="Q231" s="33"/>
      <c r="R231" s="33"/>
      <c r="S231" s="33"/>
      <c r="T231" s="33"/>
      <c r="U231" s="33"/>
      <c r="V231" s="33"/>
      <c r="W231" s="33"/>
      <c r="X231" s="33"/>
      <c r="Y231" s="33"/>
      <c r="Z231" s="33"/>
    </row>
    <row r="232" spans="1:26" ht="15.75" customHeight="1">
      <c r="A232" s="33"/>
      <c r="B232" s="33"/>
      <c r="C232" s="33"/>
      <c r="D232" s="33"/>
      <c r="E232" s="33"/>
      <c r="F232" s="33"/>
      <c r="G232" s="33"/>
      <c r="H232" s="33"/>
      <c r="I232" s="33"/>
      <c r="J232" s="33"/>
      <c r="K232" s="33"/>
      <c r="L232" s="33"/>
      <c r="M232" s="33"/>
      <c r="N232" s="33"/>
      <c r="O232" s="33"/>
      <c r="P232" s="279"/>
      <c r="Q232" s="33"/>
      <c r="R232" s="33"/>
      <c r="S232" s="33"/>
      <c r="T232" s="33"/>
      <c r="U232" s="33"/>
      <c r="V232" s="33"/>
      <c r="W232" s="33"/>
      <c r="X232" s="33"/>
      <c r="Y232" s="33"/>
      <c r="Z232" s="33"/>
    </row>
    <row r="233" spans="1:26" ht="15.75" customHeight="1">
      <c r="A233" s="33"/>
      <c r="B233" s="33"/>
      <c r="C233" s="33"/>
      <c r="D233" s="33"/>
      <c r="E233" s="33"/>
      <c r="F233" s="33"/>
      <c r="G233" s="33"/>
      <c r="H233" s="33"/>
      <c r="I233" s="33"/>
      <c r="J233" s="33"/>
      <c r="K233" s="33"/>
      <c r="L233" s="33"/>
      <c r="M233" s="33"/>
      <c r="N233" s="33"/>
      <c r="O233" s="33"/>
      <c r="P233" s="279"/>
      <c r="Q233" s="33"/>
      <c r="R233" s="33"/>
      <c r="S233" s="33"/>
      <c r="T233" s="33"/>
      <c r="U233" s="33"/>
      <c r="V233" s="33"/>
      <c r="W233" s="33"/>
      <c r="X233" s="33"/>
      <c r="Y233" s="33"/>
      <c r="Z233" s="33"/>
    </row>
    <row r="234" spans="1:26" ht="15.75" customHeight="1">
      <c r="A234" s="33"/>
      <c r="B234" s="33"/>
      <c r="C234" s="33"/>
      <c r="D234" s="33"/>
      <c r="E234" s="33"/>
      <c r="F234" s="33"/>
      <c r="G234" s="33"/>
      <c r="H234" s="33"/>
      <c r="I234" s="33"/>
      <c r="J234" s="33"/>
      <c r="K234" s="33"/>
      <c r="L234" s="33"/>
      <c r="M234" s="33"/>
      <c r="N234" s="33"/>
      <c r="O234" s="33"/>
      <c r="P234" s="279"/>
      <c r="Q234" s="33"/>
      <c r="R234" s="33"/>
      <c r="S234" s="33"/>
      <c r="T234" s="33"/>
      <c r="U234" s="33"/>
      <c r="V234" s="33"/>
      <c r="W234" s="33"/>
      <c r="X234" s="33"/>
      <c r="Y234" s="33"/>
      <c r="Z234" s="33"/>
    </row>
    <row r="235" spans="1:26" ht="15.75" customHeight="1">
      <c r="A235" s="33"/>
      <c r="B235" s="33"/>
      <c r="C235" s="33"/>
      <c r="D235" s="33"/>
      <c r="E235" s="33"/>
      <c r="F235" s="33"/>
      <c r="G235" s="33"/>
      <c r="H235" s="33"/>
      <c r="I235" s="33"/>
      <c r="J235" s="33"/>
      <c r="K235" s="33"/>
      <c r="L235" s="33"/>
      <c r="M235" s="33"/>
      <c r="N235" s="33"/>
      <c r="O235" s="33"/>
      <c r="P235" s="279"/>
      <c r="Q235" s="33"/>
      <c r="R235" s="33"/>
      <c r="S235" s="33"/>
      <c r="T235" s="33"/>
      <c r="U235" s="33"/>
      <c r="V235" s="33"/>
      <c r="W235" s="33"/>
      <c r="X235" s="33"/>
      <c r="Y235" s="33"/>
      <c r="Z235" s="33"/>
    </row>
    <row r="236" spans="1:26" ht="15.75" customHeight="1">
      <c r="A236" s="33"/>
      <c r="B236" s="33"/>
      <c r="C236" s="33"/>
      <c r="D236" s="33"/>
      <c r="E236" s="33"/>
      <c r="F236" s="33"/>
      <c r="G236" s="33"/>
      <c r="H236" s="33"/>
      <c r="I236" s="33"/>
      <c r="J236" s="33"/>
      <c r="K236" s="33"/>
      <c r="L236" s="33"/>
      <c r="M236" s="33"/>
      <c r="N236" s="33"/>
      <c r="O236" s="33"/>
      <c r="P236" s="279"/>
      <c r="Q236" s="33"/>
      <c r="R236" s="33"/>
      <c r="S236" s="33"/>
      <c r="T236" s="33"/>
      <c r="U236" s="33"/>
      <c r="V236" s="33"/>
      <c r="W236" s="33"/>
      <c r="X236" s="33"/>
      <c r="Y236" s="33"/>
      <c r="Z236" s="33"/>
    </row>
    <row r="237" spans="1:26" ht="15.75" customHeight="1">
      <c r="A237" s="33"/>
      <c r="B237" s="33"/>
      <c r="C237" s="33"/>
      <c r="D237" s="33"/>
      <c r="E237" s="33"/>
      <c r="F237" s="33"/>
      <c r="G237" s="33"/>
      <c r="H237" s="33"/>
      <c r="I237" s="33"/>
      <c r="J237" s="33"/>
      <c r="K237" s="33"/>
      <c r="L237" s="33"/>
      <c r="M237" s="33"/>
      <c r="N237" s="33"/>
      <c r="O237" s="33"/>
      <c r="P237" s="279"/>
      <c r="Q237" s="33"/>
      <c r="R237" s="33"/>
      <c r="S237" s="33"/>
      <c r="T237" s="33"/>
      <c r="U237" s="33"/>
      <c r="V237" s="33"/>
      <c r="W237" s="33"/>
      <c r="X237" s="33"/>
      <c r="Y237" s="33"/>
      <c r="Z237" s="33"/>
    </row>
    <row r="238" spans="1:26" ht="15.75" customHeight="1">
      <c r="A238" s="33"/>
      <c r="B238" s="33"/>
      <c r="C238" s="33"/>
      <c r="D238" s="33"/>
      <c r="E238" s="33"/>
      <c r="F238" s="33"/>
      <c r="G238" s="33"/>
      <c r="H238" s="33"/>
      <c r="I238" s="33"/>
      <c r="J238" s="33"/>
      <c r="K238" s="33"/>
      <c r="L238" s="33"/>
      <c r="M238" s="33"/>
      <c r="N238" s="33"/>
      <c r="O238" s="33"/>
      <c r="P238" s="279"/>
      <c r="Q238" s="33"/>
      <c r="R238" s="33"/>
      <c r="S238" s="33"/>
      <c r="T238" s="33"/>
      <c r="U238" s="33"/>
      <c r="V238" s="33"/>
      <c r="W238" s="33"/>
      <c r="X238" s="33"/>
      <c r="Y238" s="33"/>
      <c r="Z238" s="33"/>
    </row>
    <row r="239" spans="1:26" ht="15.75" customHeight="1">
      <c r="A239" s="33"/>
      <c r="B239" s="33"/>
      <c r="C239" s="33"/>
      <c r="D239" s="33"/>
      <c r="E239" s="33"/>
      <c r="F239" s="33"/>
      <c r="G239" s="33"/>
      <c r="H239" s="33"/>
      <c r="I239" s="33"/>
      <c r="J239" s="33"/>
      <c r="K239" s="33"/>
      <c r="L239" s="33"/>
      <c r="M239" s="33"/>
      <c r="N239" s="33"/>
      <c r="O239" s="33"/>
      <c r="P239" s="279"/>
      <c r="Q239" s="33"/>
      <c r="R239" s="33"/>
      <c r="S239" s="33"/>
      <c r="T239" s="33"/>
      <c r="U239" s="33"/>
      <c r="V239" s="33"/>
      <c r="W239" s="33"/>
      <c r="X239" s="33"/>
      <c r="Y239" s="33"/>
      <c r="Z239" s="33"/>
    </row>
    <row r="240" spans="1:26" ht="15.75" customHeight="1">
      <c r="A240" s="33"/>
      <c r="B240" s="33"/>
      <c r="C240" s="33"/>
      <c r="D240" s="33"/>
      <c r="E240" s="33"/>
      <c r="F240" s="33"/>
      <c r="G240" s="33"/>
      <c r="H240" s="33"/>
      <c r="I240" s="33"/>
      <c r="J240" s="33"/>
      <c r="K240" s="33"/>
      <c r="L240" s="33"/>
      <c r="M240" s="33"/>
      <c r="N240" s="33"/>
      <c r="O240" s="33"/>
      <c r="P240" s="279"/>
      <c r="Q240" s="33"/>
      <c r="R240" s="33"/>
      <c r="S240" s="33"/>
      <c r="T240" s="33"/>
      <c r="U240" s="33"/>
      <c r="V240" s="33"/>
      <c r="W240" s="33"/>
      <c r="X240" s="33"/>
      <c r="Y240" s="33"/>
      <c r="Z240" s="33"/>
    </row>
    <row r="241" spans="1:26" ht="15.75" customHeight="1">
      <c r="A241" s="33"/>
      <c r="B241" s="33"/>
      <c r="C241" s="33"/>
      <c r="D241" s="33"/>
      <c r="E241" s="33"/>
      <c r="F241" s="33"/>
      <c r="G241" s="33"/>
      <c r="H241" s="33"/>
      <c r="I241" s="33"/>
      <c r="J241" s="33"/>
      <c r="K241" s="33"/>
      <c r="L241" s="33"/>
      <c r="M241" s="33"/>
      <c r="N241" s="33"/>
      <c r="O241" s="33"/>
      <c r="P241" s="279"/>
      <c r="Q241" s="33"/>
      <c r="R241" s="33"/>
      <c r="S241" s="33"/>
      <c r="T241" s="33"/>
      <c r="U241" s="33"/>
      <c r="V241" s="33"/>
      <c r="W241" s="33"/>
      <c r="X241" s="33"/>
      <c r="Y241" s="33"/>
      <c r="Z241" s="33"/>
    </row>
    <row r="242" spans="1:26" ht="15.75" customHeight="1">
      <c r="A242" s="33"/>
      <c r="B242" s="33"/>
      <c r="C242" s="33"/>
      <c r="D242" s="33"/>
      <c r="E242" s="33"/>
      <c r="F242" s="33"/>
      <c r="G242" s="33"/>
      <c r="H242" s="33"/>
      <c r="I242" s="33"/>
      <c r="J242" s="33"/>
      <c r="K242" s="33"/>
      <c r="L242" s="33"/>
      <c r="M242" s="33"/>
      <c r="N242" s="33"/>
      <c r="O242" s="33"/>
      <c r="P242" s="279"/>
      <c r="Q242" s="33"/>
      <c r="R242" s="33"/>
      <c r="S242" s="33"/>
      <c r="T242" s="33"/>
      <c r="U242" s="33"/>
      <c r="V242" s="33"/>
      <c r="W242" s="33"/>
      <c r="X242" s="33"/>
      <c r="Y242" s="33"/>
      <c r="Z242" s="33"/>
    </row>
    <row r="243" spans="1:26" ht="15.75" customHeight="1">
      <c r="A243" s="33"/>
      <c r="B243" s="33"/>
      <c r="C243" s="33"/>
      <c r="D243" s="33"/>
      <c r="E243" s="33"/>
      <c r="F243" s="33"/>
      <c r="G243" s="33"/>
      <c r="H243" s="33"/>
      <c r="I243" s="33"/>
      <c r="J243" s="33"/>
      <c r="K243" s="33"/>
      <c r="L243" s="33"/>
      <c r="M243" s="33"/>
      <c r="N243" s="33"/>
      <c r="O243" s="33"/>
      <c r="P243" s="279"/>
      <c r="Q243" s="33"/>
      <c r="R243" s="33"/>
      <c r="S243" s="33"/>
      <c r="T243" s="33"/>
      <c r="U243" s="33"/>
      <c r="V243" s="33"/>
      <c r="W243" s="33"/>
      <c r="X243" s="33"/>
      <c r="Y243" s="33"/>
      <c r="Z243" s="33"/>
    </row>
    <row r="244" spans="1:26" ht="15.75" customHeight="1">
      <c r="A244" s="33"/>
      <c r="B244" s="33"/>
      <c r="C244" s="33"/>
      <c r="D244" s="33"/>
      <c r="E244" s="33"/>
      <c r="F244" s="33"/>
      <c r="G244" s="33"/>
      <c r="H244" s="33"/>
      <c r="I244" s="33"/>
      <c r="J244" s="33"/>
      <c r="K244" s="33"/>
      <c r="L244" s="33"/>
      <c r="M244" s="33"/>
      <c r="N244" s="33"/>
      <c r="O244" s="33"/>
      <c r="P244" s="279"/>
      <c r="Q244" s="33"/>
      <c r="R244" s="33"/>
      <c r="S244" s="33"/>
      <c r="T244" s="33"/>
      <c r="U244" s="33"/>
      <c r="V244" s="33"/>
      <c r="W244" s="33"/>
      <c r="X244" s="33"/>
      <c r="Y244" s="33"/>
      <c r="Z244" s="33"/>
    </row>
    <row r="245" spans="1:26" ht="15.75" customHeight="1">
      <c r="A245" s="33"/>
      <c r="B245" s="33"/>
      <c r="C245" s="33"/>
      <c r="D245" s="33"/>
      <c r="E245" s="33"/>
      <c r="F245" s="33"/>
      <c r="G245" s="33"/>
      <c r="H245" s="33"/>
      <c r="I245" s="33"/>
      <c r="J245" s="33"/>
      <c r="K245" s="33"/>
      <c r="L245" s="33"/>
      <c r="M245" s="33"/>
      <c r="N245" s="33"/>
      <c r="O245" s="33"/>
      <c r="P245" s="279"/>
      <c r="Q245" s="33"/>
      <c r="R245" s="33"/>
      <c r="S245" s="33"/>
      <c r="T245" s="33"/>
      <c r="U245" s="33"/>
      <c r="V245" s="33"/>
      <c r="W245" s="33"/>
      <c r="X245" s="33"/>
      <c r="Y245" s="33"/>
      <c r="Z245" s="33"/>
    </row>
    <row r="246" spans="1:26" ht="15.75" customHeight="1">
      <c r="A246" s="33"/>
      <c r="B246" s="33"/>
      <c r="C246" s="33"/>
      <c r="D246" s="33"/>
      <c r="E246" s="33"/>
      <c r="F246" s="33"/>
      <c r="G246" s="33"/>
      <c r="H246" s="33"/>
      <c r="I246" s="33"/>
      <c r="J246" s="33"/>
      <c r="K246" s="33"/>
      <c r="L246" s="33"/>
      <c r="M246" s="33"/>
      <c r="N246" s="33"/>
      <c r="O246" s="33"/>
      <c r="P246" s="279"/>
      <c r="Q246" s="33"/>
      <c r="R246" s="33"/>
      <c r="S246" s="33"/>
      <c r="T246" s="33"/>
      <c r="U246" s="33"/>
      <c r="V246" s="33"/>
      <c r="W246" s="33"/>
      <c r="X246" s="33"/>
      <c r="Y246" s="33"/>
      <c r="Z246" s="33"/>
    </row>
    <row r="247" spans="1:26" ht="15.75" customHeight="1">
      <c r="A247" s="33"/>
      <c r="B247" s="33"/>
      <c r="C247" s="33"/>
      <c r="D247" s="33"/>
      <c r="E247" s="33"/>
      <c r="F247" s="33"/>
      <c r="G247" s="33"/>
      <c r="H247" s="33"/>
      <c r="I247" s="33"/>
      <c r="J247" s="33"/>
      <c r="K247" s="33"/>
      <c r="L247" s="33"/>
      <c r="M247" s="33"/>
      <c r="N247" s="33"/>
      <c r="O247" s="33"/>
      <c r="P247" s="279"/>
      <c r="Q247" s="33"/>
      <c r="R247" s="33"/>
      <c r="S247" s="33"/>
      <c r="T247" s="33"/>
      <c r="U247" s="33"/>
      <c r="V247" s="33"/>
      <c r="W247" s="33"/>
      <c r="X247" s="33"/>
      <c r="Y247" s="33"/>
      <c r="Z247" s="33"/>
    </row>
    <row r="248" spans="1:26" ht="15.75" customHeight="1">
      <c r="A248" s="33"/>
      <c r="B248" s="33"/>
      <c r="C248" s="33"/>
      <c r="D248" s="33"/>
      <c r="E248" s="33"/>
      <c r="F248" s="33"/>
      <c r="G248" s="33"/>
      <c r="H248" s="33"/>
      <c r="I248" s="33"/>
      <c r="J248" s="33"/>
      <c r="K248" s="33"/>
      <c r="L248" s="33"/>
      <c r="M248" s="33"/>
      <c r="N248" s="33"/>
      <c r="O248" s="33"/>
      <c r="P248" s="279"/>
      <c r="Q248" s="33"/>
      <c r="R248" s="33"/>
      <c r="S248" s="33"/>
      <c r="T248" s="33"/>
      <c r="U248" s="33"/>
      <c r="V248" s="33"/>
      <c r="W248" s="33"/>
      <c r="X248" s="33"/>
      <c r="Y248" s="33"/>
      <c r="Z248" s="33"/>
    </row>
    <row r="249" spans="1:26" ht="15.75" customHeight="1">
      <c r="A249" s="33"/>
      <c r="B249" s="33"/>
      <c r="C249" s="33"/>
      <c r="D249" s="33"/>
      <c r="E249" s="33"/>
      <c r="F249" s="33"/>
      <c r="G249" s="33"/>
      <c r="H249" s="33"/>
      <c r="I249" s="33"/>
      <c r="J249" s="33"/>
      <c r="K249" s="33"/>
      <c r="L249" s="33"/>
      <c r="M249" s="33"/>
      <c r="N249" s="33"/>
      <c r="O249" s="33"/>
      <c r="P249" s="279"/>
      <c r="Q249" s="33"/>
      <c r="R249" s="33"/>
      <c r="S249" s="33"/>
      <c r="T249" s="33"/>
      <c r="U249" s="33"/>
      <c r="V249" s="33"/>
      <c r="W249" s="33"/>
      <c r="X249" s="33"/>
      <c r="Y249" s="33"/>
      <c r="Z249" s="33"/>
    </row>
    <row r="250" spans="1:26" ht="15.75" customHeight="1">
      <c r="A250" s="33"/>
      <c r="B250" s="33"/>
      <c r="C250" s="33"/>
      <c r="D250" s="33"/>
      <c r="E250" s="33"/>
      <c r="F250" s="33"/>
      <c r="G250" s="33"/>
      <c r="H250" s="33"/>
      <c r="I250" s="33"/>
      <c r="J250" s="33"/>
      <c r="K250" s="33"/>
      <c r="L250" s="33"/>
      <c r="M250" s="33"/>
      <c r="N250" s="33"/>
      <c r="O250" s="33"/>
      <c r="P250" s="279"/>
      <c r="Q250" s="33"/>
      <c r="R250" s="33"/>
      <c r="S250" s="33"/>
      <c r="T250" s="33"/>
      <c r="U250" s="33"/>
      <c r="V250" s="33"/>
      <c r="W250" s="33"/>
      <c r="X250" s="33"/>
      <c r="Y250" s="33"/>
      <c r="Z250" s="33"/>
    </row>
    <row r="251" spans="1:26" ht="15.75" customHeight="1">
      <c r="A251" s="33"/>
      <c r="B251" s="33"/>
      <c r="C251" s="33"/>
      <c r="D251" s="33"/>
      <c r="E251" s="33"/>
      <c r="F251" s="33"/>
      <c r="G251" s="33"/>
      <c r="H251" s="33"/>
      <c r="I251" s="33"/>
      <c r="J251" s="33"/>
      <c r="K251" s="33"/>
      <c r="L251" s="33"/>
      <c r="M251" s="33"/>
      <c r="N251" s="33"/>
      <c r="O251" s="33"/>
      <c r="P251" s="279"/>
      <c r="Q251" s="33"/>
      <c r="R251" s="33"/>
      <c r="S251" s="33"/>
      <c r="T251" s="33"/>
      <c r="U251" s="33"/>
      <c r="V251" s="33"/>
      <c r="W251" s="33"/>
      <c r="X251" s="33"/>
      <c r="Y251" s="33"/>
      <c r="Z251" s="33"/>
    </row>
    <row r="252" spans="1:26" ht="15.75" customHeight="1">
      <c r="A252" s="33"/>
      <c r="B252" s="33"/>
      <c r="C252" s="33"/>
      <c r="D252" s="33"/>
      <c r="E252" s="33"/>
      <c r="F252" s="33"/>
      <c r="G252" s="33"/>
      <c r="H252" s="33"/>
      <c r="I252" s="33"/>
      <c r="J252" s="33"/>
      <c r="K252" s="33"/>
      <c r="L252" s="33"/>
      <c r="M252" s="33"/>
      <c r="N252" s="33"/>
      <c r="O252" s="33"/>
      <c r="P252" s="279"/>
      <c r="Q252" s="33"/>
      <c r="R252" s="33"/>
      <c r="S252" s="33"/>
      <c r="T252" s="33"/>
      <c r="U252" s="33"/>
      <c r="V252" s="33"/>
      <c r="W252" s="33"/>
      <c r="X252" s="33"/>
      <c r="Y252" s="33"/>
      <c r="Z252" s="33"/>
    </row>
    <row r="253" spans="1:26" ht="15.75" customHeight="1">
      <c r="A253" s="33"/>
      <c r="B253" s="33"/>
      <c r="C253" s="33"/>
      <c r="D253" s="33"/>
      <c r="E253" s="33"/>
      <c r="F253" s="33"/>
      <c r="G253" s="33"/>
      <c r="H253" s="33"/>
      <c r="I253" s="33"/>
      <c r="J253" s="33"/>
      <c r="K253" s="33"/>
      <c r="L253" s="33"/>
      <c r="M253" s="33"/>
      <c r="N253" s="33"/>
      <c r="O253" s="33"/>
      <c r="P253" s="279"/>
      <c r="Q253" s="33"/>
      <c r="R253" s="33"/>
      <c r="S253" s="33"/>
      <c r="T253" s="33"/>
      <c r="U253" s="33"/>
      <c r="V253" s="33"/>
      <c r="W253" s="33"/>
      <c r="X253" s="33"/>
      <c r="Y253" s="33"/>
      <c r="Z253" s="33"/>
    </row>
    <row r="254" spans="1:26" ht="15.75" customHeight="1">
      <c r="A254" s="33"/>
      <c r="B254" s="33"/>
      <c r="C254" s="33"/>
      <c r="D254" s="33"/>
      <c r="E254" s="33"/>
      <c r="F254" s="33"/>
      <c r="G254" s="33"/>
      <c r="H254" s="33"/>
      <c r="I254" s="33"/>
      <c r="J254" s="33"/>
      <c r="K254" s="33"/>
      <c r="L254" s="33"/>
      <c r="M254" s="33"/>
      <c r="N254" s="33"/>
      <c r="O254" s="33"/>
      <c r="P254" s="279"/>
      <c r="Q254" s="33"/>
      <c r="R254" s="33"/>
      <c r="S254" s="33"/>
      <c r="T254" s="33"/>
      <c r="U254" s="33"/>
      <c r="V254" s="33"/>
      <c r="W254" s="33"/>
      <c r="X254" s="33"/>
      <c r="Y254" s="33"/>
      <c r="Z254" s="33"/>
    </row>
    <row r="255" spans="1:26" ht="15.75" customHeight="1">
      <c r="A255" s="33"/>
      <c r="B255" s="33"/>
      <c r="C255" s="33"/>
      <c r="D255" s="33"/>
      <c r="E255" s="33"/>
      <c r="F255" s="33"/>
      <c r="G255" s="33"/>
      <c r="H255" s="33"/>
      <c r="I255" s="33"/>
      <c r="J255" s="33"/>
      <c r="K255" s="33"/>
      <c r="L255" s="33"/>
      <c r="M255" s="33"/>
      <c r="N255" s="33"/>
      <c r="O255" s="33"/>
      <c r="P255" s="279"/>
      <c r="Q255" s="33"/>
      <c r="R255" s="33"/>
      <c r="S255" s="33"/>
      <c r="T255" s="33"/>
      <c r="U255" s="33"/>
      <c r="V255" s="33"/>
      <c r="W255" s="33"/>
      <c r="X255" s="33"/>
      <c r="Y255" s="33"/>
      <c r="Z255" s="33"/>
    </row>
    <row r="256" spans="1:26" ht="15.75" customHeight="1">
      <c r="A256" s="33"/>
      <c r="B256" s="33"/>
      <c r="C256" s="33"/>
      <c r="D256" s="33"/>
      <c r="E256" s="33"/>
      <c r="F256" s="33"/>
      <c r="G256" s="33"/>
      <c r="H256" s="33"/>
      <c r="I256" s="33"/>
      <c r="J256" s="33"/>
      <c r="K256" s="33"/>
      <c r="L256" s="33"/>
      <c r="M256" s="33"/>
      <c r="N256" s="33"/>
      <c r="O256" s="33"/>
      <c r="P256" s="279"/>
      <c r="Q256" s="33"/>
      <c r="R256" s="33"/>
      <c r="S256" s="33"/>
      <c r="T256" s="33"/>
      <c r="U256" s="33"/>
      <c r="V256" s="33"/>
      <c r="W256" s="33"/>
      <c r="X256" s="33"/>
      <c r="Y256" s="33"/>
      <c r="Z256" s="33"/>
    </row>
    <row r="257" spans="1:26" ht="15.75" customHeight="1">
      <c r="A257" s="33"/>
      <c r="B257" s="33"/>
      <c r="C257" s="33"/>
      <c r="D257" s="33"/>
      <c r="E257" s="33"/>
      <c r="F257" s="33"/>
      <c r="G257" s="33"/>
      <c r="H257" s="33"/>
      <c r="I257" s="33"/>
      <c r="J257" s="33"/>
      <c r="K257" s="33"/>
      <c r="L257" s="33"/>
      <c r="M257" s="33"/>
      <c r="N257" s="33"/>
      <c r="O257" s="33"/>
      <c r="P257" s="279"/>
      <c r="Q257" s="33"/>
      <c r="R257" s="33"/>
      <c r="S257" s="33"/>
      <c r="T257" s="33"/>
      <c r="U257" s="33"/>
      <c r="V257" s="33"/>
      <c r="W257" s="33"/>
      <c r="X257" s="33"/>
      <c r="Y257" s="33"/>
      <c r="Z257" s="33"/>
    </row>
    <row r="258" spans="1:26" ht="15.75" customHeight="1">
      <c r="A258" s="33"/>
      <c r="B258" s="33"/>
      <c r="C258" s="33"/>
      <c r="D258" s="33"/>
      <c r="E258" s="33"/>
      <c r="F258" s="33"/>
      <c r="G258" s="33"/>
      <c r="H258" s="33"/>
      <c r="I258" s="33"/>
      <c r="J258" s="33"/>
      <c r="K258" s="33"/>
      <c r="L258" s="33"/>
      <c r="M258" s="33"/>
      <c r="N258" s="33"/>
      <c r="O258" s="33"/>
      <c r="P258" s="279"/>
      <c r="Q258" s="33"/>
      <c r="R258" s="33"/>
      <c r="S258" s="33"/>
      <c r="T258" s="33"/>
      <c r="U258" s="33"/>
      <c r="V258" s="33"/>
      <c r="W258" s="33"/>
      <c r="X258" s="33"/>
      <c r="Y258" s="33"/>
      <c r="Z258" s="33"/>
    </row>
    <row r="259" spans="1:26" ht="15.75" customHeight="1">
      <c r="A259" s="33"/>
      <c r="B259" s="33"/>
      <c r="C259" s="33"/>
      <c r="D259" s="33"/>
      <c r="E259" s="33"/>
      <c r="F259" s="33"/>
      <c r="G259" s="33"/>
      <c r="H259" s="33"/>
      <c r="I259" s="33"/>
      <c r="J259" s="33"/>
      <c r="K259" s="33"/>
      <c r="L259" s="33"/>
      <c r="M259" s="33"/>
      <c r="N259" s="33"/>
      <c r="O259" s="33"/>
      <c r="P259" s="279"/>
      <c r="Q259" s="33"/>
      <c r="R259" s="33"/>
      <c r="S259" s="33"/>
      <c r="T259" s="33"/>
      <c r="U259" s="33"/>
      <c r="V259" s="33"/>
      <c r="W259" s="33"/>
      <c r="X259" s="33"/>
      <c r="Y259" s="33"/>
      <c r="Z259" s="33"/>
    </row>
    <row r="260" spans="1:26" ht="15.75" customHeight="1">
      <c r="A260" s="33"/>
      <c r="B260" s="33"/>
      <c r="C260" s="33"/>
      <c r="D260" s="33"/>
      <c r="E260" s="33"/>
      <c r="F260" s="33"/>
      <c r="G260" s="33"/>
      <c r="H260" s="33"/>
      <c r="I260" s="33"/>
      <c r="J260" s="33"/>
      <c r="K260" s="33"/>
      <c r="L260" s="33"/>
      <c r="M260" s="33"/>
      <c r="N260" s="33"/>
      <c r="O260" s="33"/>
      <c r="P260" s="279"/>
      <c r="Q260" s="33"/>
      <c r="R260" s="33"/>
      <c r="S260" s="33"/>
      <c r="T260" s="33"/>
      <c r="U260" s="33"/>
      <c r="V260" s="33"/>
      <c r="W260" s="33"/>
      <c r="X260" s="33"/>
      <c r="Y260" s="33"/>
      <c r="Z260" s="33"/>
    </row>
    <row r="261" spans="1:26" ht="15.75" customHeight="1">
      <c r="A261" s="33"/>
      <c r="B261" s="33"/>
      <c r="C261" s="33"/>
      <c r="D261" s="33"/>
      <c r="E261" s="33"/>
      <c r="F261" s="33"/>
      <c r="G261" s="33"/>
      <c r="H261" s="33"/>
      <c r="I261" s="33"/>
      <c r="J261" s="33"/>
      <c r="K261" s="33"/>
      <c r="L261" s="33"/>
      <c r="M261" s="33"/>
      <c r="N261" s="33"/>
      <c r="O261" s="33"/>
      <c r="P261" s="279"/>
      <c r="Q261" s="33"/>
      <c r="R261" s="33"/>
      <c r="S261" s="33"/>
      <c r="T261" s="33"/>
      <c r="U261" s="33"/>
      <c r="V261" s="33"/>
      <c r="W261" s="33"/>
      <c r="X261" s="33"/>
      <c r="Y261" s="33"/>
      <c r="Z261" s="33"/>
    </row>
    <row r="262" spans="1:26" ht="15.75" customHeight="1">
      <c r="A262" s="33"/>
      <c r="B262" s="33"/>
      <c r="C262" s="33"/>
      <c r="D262" s="33"/>
      <c r="E262" s="33"/>
      <c r="F262" s="33"/>
      <c r="G262" s="33"/>
      <c r="H262" s="33"/>
      <c r="I262" s="33"/>
      <c r="J262" s="33"/>
      <c r="K262" s="33"/>
      <c r="L262" s="33"/>
      <c r="M262" s="33"/>
      <c r="N262" s="33"/>
      <c r="O262" s="33"/>
      <c r="P262" s="279"/>
      <c r="Q262" s="33"/>
      <c r="R262" s="33"/>
      <c r="S262" s="33"/>
      <c r="T262" s="33"/>
      <c r="U262" s="33"/>
      <c r="V262" s="33"/>
      <c r="W262" s="33"/>
      <c r="X262" s="33"/>
      <c r="Y262" s="33"/>
      <c r="Z262" s="33"/>
    </row>
    <row r="263" spans="1:26" ht="15.75" customHeight="1">
      <c r="A263" s="33"/>
      <c r="B263" s="33"/>
      <c r="C263" s="33"/>
      <c r="D263" s="33"/>
      <c r="E263" s="33"/>
      <c r="F263" s="33"/>
      <c r="G263" s="33"/>
      <c r="H263" s="33"/>
      <c r="I263" s="33"/>
      <c r="J263" s="33"/>
      <c r="K263" s="33"/>
      <c r="L263" s="33"/>
      <c r="M263" s="33"/>
      <c r="N263" s="33"/>
      <c r="O263" s="33"/>
      <c r="P263" s="279"/>
      <c r="Q263" s="33"/>
      <c r="R263" s="33"/>
      <c r="S263" s="33"/>
      <c r="T263" s="33"/>
      <c r="U263" s="33"/>
      <c r="V263" s="33"/>
      <c r="W263" s="33"/>
      <c r="X263" s="33"/>
      <c r="Y263" s="33"/>
      <c r="Z263" s="33"/>
    </row>
    <row r="264" spans="1:26" ht="15.75" customHeight="1">
      <c r="A264" s="33"/>
      <c r="B264" s="33"/>
      <c r="C264" s="33"/>
      <c r="D264" s="33"/>
      <c r="E264" s="33"/>
      <c r="F264" s="33"/>
      <c r="G264" s="33"/>
      <c r="H264" s="33"/>
      <c r="I264" s="33"/>
      <c r="J264" s="33"/>
      <c r="K264" s="33"/>
      <c r="L264" s="33"/>
      <c r="M264" s="33"/>
      <c r="N264" s="33"/>
      <c r="O264" s="33"/>
      <c r="P264" s="279"/>
      <c r="Q264" s="33"/>
      <c r="R264" s="33"/>
      <c r="S264" s="33"/>
      <c r="T264" s="33"/>
      <c r="U264" s="33"/>
      <c r="V264" s="33"/>
      <c r="W264" s="33"/>
      <c r="X264" s="33"/>
      <c r="Y264" s="33"/>
      <c r="Z264" s="33"/>
    </row>
    <row r="265" spans="1:26" ht="15.75" customHeight="1">
      <c r="A265" s="33"/>
      <c r="B265" s="33"/>
      <c r="C265" s="33"/>
      <c r="D265" s="33"/>
      <c r="E265" s="33"/>
      <c r="F265" s="33"/>
      <c r="G265" s="33"/>
      <c r="H265" s="33"/>
      <c r="I265" s="33"/>
      <c r="J265" s="33"/>
      <c r="K265" s="33"/>
      <c r="L265" s="33"/>
      <c r="M265" s="33"/>
      <c r="N265" s="33"/>
      <c r="O265" s="33"/>
      <c r="P265" s="279"/>
      <c r="Q265" s="33"/>
      <c r="R265" s="33"/>
      <c r="S265" s="33"/>
      <c r="T265" s="33"/>
      <c r="U265" s="33"/>
      <c r="V265" s="33"/>
      <c r="W265" s="33"/>
      <c r="X265" s="33"/>
      <c r="Y265" s="33"/>
      <c r="Z265" s="33"/>
    </row>
    <row r="266" spans="1:26" ht="15.75" customHeight="1">
      <c r="A266" s="33"/>
      <c r="B266" s="33"/>
      <c r="C266" s="33"/>
      <c r="D266" s="33"/>
      <c r="E266" s="33"/>
      <c r="F266" s="33"/>
      <c r="G266" s="33"/>
      <c r="H266" s="33"/>
      <c r="I266" s="33"/>
      <c r="J266" s="33"/>
      <c r="K266" s="33"/>
      <c r="L266" s="33"/>
      <c r="M266" s="33"/>
      <c r="N266" s="33"/>
      <c r="O266" s="33"/>
      <c r="P266" s="279"/>
      <c r="Q266" s="33"/>
      <c r="R266" s="33"/>
      <c r="S266" s="33"/>
      <c r="T266" s="33"/>
      <c r="U266" s="33"/>
      <c r="V266" s="33"/>
      <c r="W266" s="33"/>
      <c r="X266" s="33"/>
      <c r="Y266" s="33"/>
      <c r="Z266" s="33"/>
    </row>
    <row r="267" spans="1:26" ht="15.75" customHeight="1">
      <c r="A267" s="33"/>
      <c r="B267" s="33"/>
      <c r="C267" s="33"/>
      <c r="D267" s="33"/>
      <c r="E267" s="33"/>
      <c r="F267" s="33"/>
      <c r="G267" s="33"/>
      <c r="H267" s="33"/>
      <c r="I267" s="33"/>
      <c r="J267" s="33"/>
      <c r="K267" s="33"/>
      <c r="L267" s="33"/>
      <c r="M267" s="33"/>
      <c r="N267" s="33"/>
      <c r="O267" s="33"/>
      <c r="P267" s="279"/>
      <c r="Q267" s="33"/>
      <c r="R267" s="33"/>
      <c r="S267" s="33"/>
      <c r="T267" s="33"/>
      <c r="U267" s="33"/>
      <c r="V267" s="33"/>
      <c r="W267" s="33"/>
      <c r="X267" s="33"/>
      <c r="Y267" s="33"/>
      <c r="Z267" s="33"/>
    </row>
    <row r="268" spans="1:26" ht="15.75" customHeight="1">
      <c r="A268" s="33"/>
      <c r="B268" s="33"/>
      <c r="C268" s="33"/>
      <c r="D268" s="33"/>
      <c r="E268" s="33"/>
      <c r="F268" s="33"/>
      <c r="G268" s="33"/>
      <c r="H268" s="33"/>
      <c r="I268" s="33"/>
      <c r="J268" s="33"/>
      <c r="K268" s="33"/>
      <c r="L268" s="33"/>
      <c r="M268" s="33"/>
      <c r="N268" s="33"/>
      <c r="O268" s="33"/>
      <c r="P268" s="279"/>
      <c r="Q268" s="33"/>
      <c r="R268" s="33"/>
      <c r="S268" s="33"/>
      <c r="T268" s="33"/>
      <c r="U268" s="33"/>
      <c r="V268" s="33"/>
      <c r="W268" s="33"/>
      <c r="X268" s="33"/>
      <c r="Y268" s="33"/>
      <c r="Z268" s="33"/>
    </row>
    <row r="269" spans="1:26" ht="15.75" customHeight="1">
      <c r="A269" s="33"/>
      <c r="B269" s="33"/>
      <c r="C269" s="33"/>
      <c r="D269" s="33"/>
      <c r="E269" s="33"/>
      <c r="F269" s="33"/>
      <c r="G269" s="33"/>
      <c r="H269" s="33"/>
      <c r="I269" s="33"/>
      <c r="J269" s="33"/>
      <c r="K269" s="33"/>
      <c r="L269" s="33"/>
      <c r="M269" s="33"/>
      <c r="N269" s="33"/>
      <c r="O269" s="33"/>
      <c r="P269" s="279"/>
      <c r="Q269" s="33"/>
      <c r="R269" s="33"/>
      <c r="S269" s="33"/>
      <c r="T269" s="33"/>
      <c r="U269" s="33"/>
      <c r="V269" s="33"/>
      <c r="W269" s="33"/>
      <c r="X269" s="33"/>
      <c r="Y269" s="33"/>
      <c r="Z269" s="33"/>
    </row>
    <row r="270" spans="1:26" ht="15.75" customHeight="1">
      <c r="A270" s="33"/>
      <c r="B270" s="33"/>
      <c r="C270" s="33"/>
      <c r="D270" s="33"/>
      <c r="E270" s="33"/>
      <c r="F270" s="33"/>
      <c r="G270" s="33"/>
      <c r="H270" s="33"/>
      <c r="I270" s="33"/>
      <c r="J270" s="33"/>
      <c r="K270" s="33"/>
      <c r="L270" s="33"/>
      <c r="M270" s="33"/>
      <c r="N270" s="33"/>
      <c r="O270" s="33"/>
      <c r="P270" s="279"/>
      <c r="Q270" s="33"/>
      <c r="R270" s="33"/>
      <c r="S270" s="33"/>
      <c r="T270" s="33"/>
      <c r="U270" s="33"/>
      <c r="V270" s="33"/>
      <c r="W270" s="33"/>
      <c r="X270" s="33"/>
      <c r="Y270" s="33"/>
      <c r="Z270" s="33"/>
    </row>
    <row r="271" spans="1:26" ht="15.75" customHeight="1">
      <c r="A271" s="33"/>
      <c r="B271" s="33"/>
      <c r="C271" s="33"/>
      <c r="D271" s="33"/>
      <c r="E271" s="33"/>
      <c r="F271" s="33"/>
      <c r="G271" s="33"/>
      <c r="H271" s="33"/>
      <c r="I271" s="33"/>
      <c r="J271" s="33"/>
      <c r="K271" s="33"/>
      <c r="L271" s="33"/>
      <c r="M271" s="33"/>
      <c r="N271" s="33"/>
      <c r="O271" s="33"/>
      <c r="P271" s="279"/>
      <c r="Q271" s="33"/>
      <c r="R271" s="33"/>
      <c r="S271" s="33"/>
      <c r="T271" s="33"/>
      <c r="U271" s="33"/>
      <c r="V271" s="33"/>
      <c r="W271" s="33"/>
      <c r="X271" s="33"/>
      <c r="Y271" s="33"/>
      <c r="Z271" s="33"/>
    </row>
    <row r="272" spans="1:26" ht="15.75" customHeight="1">
      <c r="A272" s="33"/>
      <c r="B272" s="33"/>
      <c r="C272" s="33"/>
      <c r="D272" s="33"/>
      <c r="E272" s="33"/>
      <c r="F272" s="33"/>
      <c r="G272" s="33"/>
      <c r="H272" s="33"/>
      <c r="I272" s="33"/>
      <c r="J272" s="33"/>
      <c r="K272" s="33"/>
      <c r="L272" s="33"/>
      <c r="M272" s="33"/>
      <c r="N272" s="33"/>
      <c r="O272" s="33"/>
      <c r="P272" s="279"/>
      <c r="Q272" s="33"/>
      <c r="R272" s="33"/>
      <c r="S272" s="33"/>
      <c r="T272" s="33"/>
      <c r="U272" s="33"/>
      <c r="V272" s="33"/>
      <c r="W272" s="33"/>
      <c r="X272" s="33"/>
      <c r="Y272" s="33"/>
      <c r="Z272" s="33"/>
    </row>
    <row r="273" spans="1:26" ht="15.75" customHeight="1">
      <c r="A273" s="33"/>
      <c r="B273" s="33"/>
      <c r="C273" s="33"/>
      <c r="D273" s="33"/>
      <c r="E273" s="33"/>
      <c r="F273" s="33"/>
      <c r="G273" s="33"/>
      <c r="H273" s="33"/>
      <c r="I273" s="33"/>
      <c r="J273" s="33"/>
      <c r="K273" s="33"/>
      <c r="L273" s="33"/>
      <c r="M273" s="33"/>
      <c r="N273" s="33"/>
      <c r="O273" s="33"/>
      <c r="P273" s="279"/>
      <c r="Q273" s="33"/>
      <c r="R273" s="33"/>
      <c r="S273" s="33"/>
      <c r="T273" s="33"/>
      <c r="U273" s="33"/>
      <c r="V273" s="33"/>
      <c r="W273" s="33"/>
      <c r="X273" s="33"/>
      <c r="Y273" s="33"/>
      <c r="Z273" s="33"/>
    </row>
    <row r="274" spans="1:26" ht="15.75" customHeight="1">
      <c r="A274" s="33"/>
      <c r="B274" s="33"/>
      <c r="C274" s="33"/>
      <c r="D274" s="33"/>
      <c r="E274" s="33"/>
      <c r="F274" s="33"/>
      <c r="G274" s="33"/>
      <c r="H274" s="33"/>
      <c r="I274" s="33"/>
      <c r="J274" s="33"/>
      <c r="K274" s="33"/>
      <c r="L274" s="33"/>
      <c r="M274" s="33"/>
      <c r="N274" s="33"/>
      <c r="O274" s="33"/>
      <c r="P274" s="279"/>
      <c r="Q274" s="33"/>
      <c r="R274" s="33"/>
      <c r="S274" s="33"/>
      <c r="T274" s="33"/>
      <c r="U274" s="33"/>
      <c r="V274" s="33"/>
      <c r="W274" s="33"/>
      <c r="X274" s="33"/>
      <c r="Y274" s="33"/>
      <c r="Z274" s="33"/>
    </row>
    <row r="275" spans="1:26" ht="15.75" customHeight="1">
      <c r="A275" s="33"/>
      <c r="B275" s="33"/>
      <c r="C275" s="33"/>
      <c r="D275" s="33"/>
      <c r="E275" s="33"/>
      <c r="F275" s="33"/>
      <c r="G275" s="33"/>
      <c r="H275" s="33"/>
      <c r="I275" s="33"/>
      <c r="J275" s="33"/>
      <c r="K275" s="33"/>
      <c r="L275" s="33"/>
      <c r="M275" s="33"/>
      <c r="N275" s="33"/>
      <c r="O275" s="33"/>
      <c r="P275" s="279"/>
      <c r="Q275" s="33"/>
      <c r="R275" s="33"/>
      <c r="S275" s="33"/>
      <c r="T275" s="33"/>
      <c r="U275" s="33"/>
      <c r="V275" s="33"/>
      <c r="W275" s="33"/>
      <c r="X275" s="33"/>
      <c r="Y275" s="33"/>
      <c r="Z275" s="33"/>
    </row>
    <row r="276" spans="1:26" ht="15.75" customHeight="1">
      <c r="A276" s="33"/>
      <c r="B276" s="33"/>
      <c r="C276" s="33"/>
      <c r="D276" s="33"/>
      <c r="E276" s="33"/>
      <c r="F276" s="33"/>
      <c r="G276" s="33"/>
      <c r="H276" s="33"/>
      <c r="I276" s="33"/>
      <c r="J276" s="33"/>
      <c r="K276" s="33"/>
      <c r="L276" s="33"/>
      <c r="M276" s="33"/>
      <c r="N276" s="33"/>
      <c r="O276" s="33"/>
      <c r="P276" s="279"/>
      <c r="Q276" s="33"/>
      <c r="R276" s="33"/>
      <c r="S276" s="33"/>
      <c r="T276" s="33"/>
      <c r="U276" s="33"/>
      <c r="V276" s="33"/>
      <c r="W276" s="33"/>
      <c r="X276" s="33"/>
      <c r="Y276" s="33"/>
      <c r="Z276" s="33"/>
    </row>
    <row r="277" spans="1:26" ht="15.75" customHeight="1">
      <c r="A277" s="33"/>
      <c r="B277" s="33"/>
      <c r="C277" s="33"/>
      <c r="D277" s="33"/>
      <c r="E277" s="33"/>
      <c r="F277" s="33"/>
      <c r="G277" s="33"/>
      <c r="H277" s="33"/>
      <c r="I277" s="33"/>
      <c r="J277" s="33"/>
      <c r="K277" s="33"/>
      <c r="L277" s="33"/>
      <c r="M277" s="33"/>
      <c r="N277" s="33"/>
      <c r="O277" s="33"/>
      <c r="P277" s="279"/>
      <c r="Q277" s="33"/>
      <c r="R277" s="33"/>
      <c r="S277" s="33"/>
      <c r="T277" s="33"/>
      <c r="U277" s="33"/>
      <c r="V277" s="33"/>
      <c r="W277" s="33"/>
      <c r="X277" s="33"/>
      <c r="Y277" s="33"/>
      <c r="Z277" s="33"/>
    </row>
    <row r="278" spans="1:26" ht="15.75" customHeight="1">
      <c r="A278" s="33"/>
      <c r="B278" s="33"/>
      <c r="C278" s="33"/>
      <c r="D278" s="33"/>
      <c r="E278" s="33"/>
      <c r="F278" s="33"/>
      <c r="G278" s="33"/>
      <c r="H278" s="33"/>
      <c r="I278" s="33"/>
      <c r="J278" s="33"/>
      <c r="K278" s="33"/>
      <c r="L278" s="33"/>
      <c r="M278" s="33"/>
      <c r="N278" s="33"/>
      <c r="O278" s="33"/>
      <c r="P278" s="279"/>
      <c r="Q278" s="33"/>
      <c r="R278" s="33"/>
      <c r="S278" s="33"/>
      <c r="T278" s="33"/>
      <c r="U278" s="33"/>
      <c r="V278" s="33"/>
      <c r="W278" s="33"/>
      <c r="X278" s="33"/>
      <c r="Y278" s="33"/>
      <c r="Z278" s="33"/>
    </row>
    <row r="279" spans="1:26" ht="15.75" customHeight="1">
      <c r="A279" s="33"/>
      <c r="B279" s="33"/>
      <c r="C279" s="33"/>
      <c r="D279" s="33"/>
      <c r="E279" s="33"/>
      <c r="F279" s="33"/>
      <c r="G279" s="33"/>
      <c r="H279" s="33"/>
      <c r="I279" s="33"/>
      <c r="J279" s="33"/>
      <c r="K279" s="33"/>
      <c r="L279" s="33"/>
      <c r="M279" s="33"/>
      <c r="N279" s="33"/>
      <c r="O279" s="33"/>
      <c r="P279" s="279"/>
      <c r="Q279" s="33"/>
      <c r="R279" s="33"/>
      <c r="S279" s="33"/>
      <c r="T279" s="33"/>
      <c r="U279" s="33"/>
      <c r="V279" s="33"/>
      <c r="W279" s="33"/>
      <c r="X279" s="33"/>
      <c r="Y279" s="33"/>
      <c r="Z279" s="33"/>
    </row>
    <row r="280" spans="1:26" ht="15.75" customHeight="1">
      <c r="A280" s="33"/>
      <c r="B280" s="33"/>
      <c r="C280" s="33"/>
      <c r="D280" s="33"/>
      <c r="E280" s="33"/>
      <c r="F280" s="33"/>
      <c r="G280" s="33"/>
      <c r="H280" s="33"/>
      <c r="I280" s="33"/>
      <c r="J280" s="33"/>
      <c r="K280" s="33"/>
      <c r="L280" s="33"/>
      <c r="M280" s="33"/>
      <c r="N280" s="33"/>
      <c r="O280" s="33"/>
      <c r="P280" s="279"/>
      <c r="Q280" s="33"/>
      <c r="R280" s="33"/>
      <c r="S280" s="33"/>
      <c r="T280" s="33"/>
      <c r="U280" s="33"/>
      <c r="V280" s="33"/>
      <c r="W280" s="33"/>
      <c r="X280" s="33"/>
      <c r="Y280" s="33"/>
      <c r="Z280" s="33"/>
    </row>
    <row r="281" spans="1:26" ht="15.75" customHeight="1">
      <c r="A281" s="33"/>
      <c r="B281" s="33"/>
      <c r="C281" s="33"/>
      <c r="D281" s="33"/>
      <c r="E281" s="33"/>
      <c r="F281" s="33"/>
      <c r="G281" s="33"/>
      <c r="H281" s="33"/>
      <c r="I281" s="33"/>
      <c r="J281" s="33"/>
      <c r="K281" s="33"/>
      <c r="L281" s="33"/>
      <c r="M281" s="33"/>
      <c r="N281" s="33"/>
      <c r="O281" s="33"/>
      <c r="P281" s="279"/>
      <c r="Q281" s="33"/>
      <c r="R281" s="33"/>
      <c r="S281" s="33"/>
      <c r="T281" s="33"/>
      <c r="U281" s="33"/>
      <c r="V281" s="33"/>
      <c r="W281" s="33"/>
      <c r="X281" s="33"/>
      <c r="Y281" s="33"/>
      <c r="Z281" s="33"/>
    </row>
    <row r="282" spans="1:26" ht="15.75" customHeight="1">
      <c r="A282" s="33"/>
      <c r="B282" s="33"/>
      <c r="C282" s="33"/>
      <c r="D282" s="33"/>
      <c r="E282" s="33"/>
      <c r="F282" s="33"/>
      <c r="G282" s="33"/>
      <c r="H282" s="33"/>
      <c r="I282" s="33"/>
      <c r="J282" s="33"/>
      <c r="K282" s="33"/>
      <c r="L282" s="33"/>
      <c r="M282" s="33"/>
      <c r="N282" s="33"/>
      <c r="O282" s="33"/>
      <c r="P282" s="279"/>
      <c r="Q282" s="33"/>
      <c r="R282" s="33"/>
      <c r="S282" s="33"/>
      <c r="T282" s="33"/>
      <c r="U282" s="33"/>
      <c r="V282" s="33"/>
      <c r="W282" s="33"/>
      <c r="X282" s="33"/>
      <c r="Y282" s="33"/>
      <c r="Z282" s="33"/>
    </row>
    <row r="283" spans="1:26" ht="15.75" customHeight="1">
      <c r="A283" s="33"/>
      <c r="B283" s="33"/>
      <c r="C283" s="33"/>
      <c r="D283" s="33"/>
      <c r="E283" s="33"/>
      <c r="F283" s="33"/>
      <c r="G283" s="33"/>
      <c r="H283" s="33"/>
      <c r="I283" s="33"/>
      <c r="J283" s="33"/>
      <c r="K283" s="33"/>
      <c r="L283" s="33"/>
      <c r="M283" s="33"/>
      <c r="N283" s="33"/>
      <c r="O283" s="33"/>
      <c r="P283" s="279"/>
      <c r="Q283" s="33"/>
      <c r="R283" s="33"/>
      <c r="S283" s="33"/>
      <c r="T283" s="33"/>
      <c r="U283" s="33"/>
      <c r="V283" s="33"/>
      <c r="W283" s="33"/>
      <c r="X283" s="33"/>
      <c r="Y283" s="33"/>
      <c r="Z283" s="33"/>
    </row>
    <row r="284" spans="1:26" ht="15.75" customHeight="1">
      <c r="A284" s="33"/>
      <c r="B284" s="33"/>
      <c r="C284" s="33"/>
      <c r="D284" s="33"/>
      <c r="E284" s="33"/>
      <c r="F284" s="33"/>
      <c r="G284" s="33"/>
      <c r="H284" s="33"/>
      <c r="I284" s="33"/>
      <c r="J284" s="33"/>
      <c r="K284" s="33"/>
      <c r="L284" s="33"/>
      <c r="M284" s="33"/>
      <c r="N284" s="33"/>
      <c r="O284" s="33"/>
      <c r="P284" s="279"/>
      <c r="Q284" s="33"/>
      <c r="R284" s="33"/>
      <c r="S284" s="33"/>
      <c r="T284" s="33"/>
      <c r="U284" s="33"/>
      <c r="V284" s="33"/>
      <c r="W284" s="33"/>
      <c r="X284" s="33"/>
      <c r="Y284" s="33"/>
      <c r="Z284" s="33"/>
    </row>
    <row r="285" spans="1:26" ht="15.75" customHeight="1">
      <c r="A285" s="33"/>
      <c r="B285" s="33"/>
      <c r="C285" s="33"/>
      <c r="D285" s="33"/>
      <c r="E285" s="33"/>
      <c r="F285" s="33"/>
      <c r="G285" s="33"/>
      <c r="H285" s="33"/>
      <c r="I285" s="33"/>
      <c r="J285" s="33"/>
      <c r="K285" s="33"/>
      <c r="L285" s="33"/>
      <c r="M285" s="33"/>
      <c r="N285" s="33"/>
      <c r="O285" s="33"/>
      <c r="P285" s="279"/>
      <c r="Q285" s="33"/>
      <c r="R285" s="33"/>
      <c r="S285" s="33"/>
      <c r="T285" s="33"/>
      <c r="U285" s="33"/>
      <c r="V285" s="33"/>
      <c r="W285" s="33"/>
      <c r="X285" s="33"/>
      <c r="Y285" s="33"/>
      <c r="Z285" s="33"/>
    </row>
    <row r="286" spans="1:26" ht="15.75" customHeight="1">
      <c r="A286" s="33"/>
      <c r="B286" s="33"/>
      <c r="C286" s="33"/>
      <c r="D286" s="33"/>
      <c r="E286" s="33"/>
      <c r="F286" s="33"/>
      <c r="G286" s="33"/>
      <c r="H286" s="33"/>
      <c r="I286" s="33"/>
      <c r="J286" s="33"/>
      <c r="K286" s="33"/>
      <c r="L286" s="33"/>
      <c r="M286" s="33"/>
      <c r="N286" s="33"/>
      <c r="O286" s="33"/>
      <c r="P286" s="279"/>
      <c r="Q286" s="33"/>
      <c r="R286" s="33"/>
      <c r="S286" s="33"/>
      <c r="T286" s="33"/>
      <c r="U286" s="33"/>
      <c r="V286" s="33"/>
      <c r="W286" s="33"/>
      <c r="X286" s="33"/>
      <c r="Y286" s="33"/>
      <c r="Z286" s="33"/>
    </row>
    <row r="287" spans="1:26" ht="15.75" customHeight="1">
      <c r="A287" s="33"/>
      <c r="B287" s="33"/>
      <c r="C287" s="33"/>
      <c r="D287" s="33"/>
      <c r="E287" s="33"/>
      <c r="F287" s="33"/>
      <c r="G287" s="33"/>
      <c r="H287" s="33"/>
      <c r="I287" s="33"/>
      <c r="J287" s="33"/>
      <c r="K287" s="33"/>
      <c r="L287" s="33"/>
      <c r="M287" s="33"/>
      <c r="N287" s="33"/>
      <c r="O287" s="33"/>
      <c r="P287" s="279"/>
      <c r="Q287" s="33"/>
      <c r="R287" s="33"/>
      <c r="S287" s="33"/>
      <c r="T287" s="33"/>
      <c r="U287" s="33"/>
      <c r="V287" s="33"/>
      <c r="W287" s="33"/>
      <c r="X287" s="33"/>
      <c r="Y287" s="33"/>
      <c r="Z287" s="33"/>
    </row>
    <row r="288" spans="1:26" ht="15.75" customHeight="1">
      <c r="A288" s="33"/>
      <c r="B288" s="33"/>
      <c r="C288" s="33"/>
      <c r="D288" s="33"/>
      <c r="E288" s="33"/>
      <c r="F288" s="33"/>
      <c r="G288" s="33"/>
      <c r="H288" s="33"/>
      <c r="I288" s="33"/>
      <c r="J288" s="33"/>
      <c r="K288" s="33"/>
      <c r="L288" s="33"/>
      <c r="M288" s="33"/>
      <c r="N288" s="33"/>
      <c r="O288" s="33"/>
      <c r="P288" s="279"/>
      <c r="Q288" s="33"/>
      <c r="R288" s="33"/>
      <c r="S288" s="33"/>
      <c r="T288" s="33"/>
      <c r="U288" s="33"/>
      <c r="V288" s="33"/>
      <c r="W288" s="33"/>
      <c r="X288" s="33"/>
      <c r="Y288" s="33"/>
      <c r="Z288" s="33"/>
    </row>
    <row r="289" spans="1:26" ht="15.75" customHeight="1">
      <c r="A289" s="33"/>
      <c r="B289" s="33"/>
      <c r="C289" s="33"/>
      <c r="D289" s="33"/>
      <c r="E289" s="33"/>
      <c r="F289" s="33"/>
      <c r="G289" s="33"/>
      <c r="H289" s="33"/>
      <c r="I289" s="33"/>
      <c r="J289" s="33"/>
      <c r="K289" s="33"/>
      <c r="L289" s="33"/>
      <c r="M289" s="33"/>
      <c r="N289" s="33"/>
      <c r="O289" s="33"/>
      <c r="P289" s="279"/>
      <c r="Q289" s="33"/>
      <c r="R289" s="33"/>
      <c r="S289" s="33"/>
      <c r="T289" s="33"/>
      <c r="U289" s="33"/>
      <c r="V289" s="33"/>
      <c r="W289" s="33"/>
      <c r="X289" s="33"/>
      <c r="Y289" s="33"/>
      <c r="Z289" s="33"/>
    </row>
    <row r="290" spans="1:26" ht="15.75" customHeight="1">
      <c r="A290" s="33"/>
      <c r="B290" s="33"/>
      <c r="C290" s="33"/>
      <c r="D290" s="33"/>
      <c r="E290" s="33"/>
      <c r="F290" s="33"/>
      <c r="G290" s="33"/>
      <c r="H290" s="33"/>
      <c r="I290" s="33"/>
      <c r="J290" s="33"/>
      <c r="K290" s="33"/>
      <c r="L290" s="33"/>
      <c r="M290" s="33"/>
      <c r="N290" s="33"/>
      <c r="O290" s="33"/>
      <c r="P290" s="279"/>
      <c r="Q290" s="33"/>
      <c r="R290" s="33"/>
      <c r="S290" s="33"/>
      <c r="T290" s="33"/>
      <c r="U290" s="33"/>
      <c r="V290" s="33"/>
      <c r="W290" s="33"/>
      <c r="X290" s="33"/>
      <c r="Y290" s="33"/>
      <c r="Z290" s="33"/>
    </row>
    <row r="291" spans="1:26" ht="15.75" customHeight="1">
      <c r="A291" s="33"/>
      <c r="B291" s="33"/>
      <c r="C291" s="33"/>
      <c r="D291" s="33"/>
      <c r="E291" s="33"/>
      <c r="F291" s="33"/>
      <c r="G291" s="33"/>
      <c r="H291" s="33"/>
      <c r="I291" s="33"/>
      <c r="J291" s="33"/>
      <c r="K291" s="33"/>
      <c r="L291" s="33"/>
      <c r="M291" s="33"/>
      <c r="N291" s="33"/>
      <c r="O291" s="33"/>
      <c r="P291" s="279"/>
      <c r="Q291" s="33"/>
      <c r="R291" s="33"/>
      <c r="S291" s="33"/>
      <c r="T291" s="33"/>
      <c r="U291" s="33"/>
      <c r="V291" s="33"/>
      <c r="W291" s="33"/>
      <c r="X291" s="33"/>
      <c r="Y291" s="33"/>
      <c r="Z291" s="33"/>
    </row>
    <row r="292" spans="1:26" ht="15.75" customHeight="1">
      <c r="A292" s="33"/>
      <c r="B292" s="33"/>
      <c r="C292" s="33"/>
      <c r="D292" s="33"/>
      <c r="E292" s="33"/>
      <c r="F292" s="33"/>
      <c r="G292" s="33"/>
      <c r="H292" s="33"/>
      <c r="I292" s="33"/>
      <c r="J292" s="33"/>
      <c r="K292" s="33"/>
      <c r="L292" s="33"/>
      <c r="M292" s="33"/>
      <c r="N292" s="33"/>
      <c r="O292" s="33"/>
      <c r="P292" s="279"/>
      <c r="Q292" s="33"/>
      <c r="R292" s="33"/>
      <c r="S292" s="33"/>
      <c r="T292" s="33"/>
      <c r="U292" s="33"/>
      <c r="V292" s="33"/>
      <c r="W292" s="33"/>
      <c r="X292" s="33"/>
      <c r="Y292" s="33"/>
      <c r="Z292" s="33"/>
    </row>
    <row r="293" spans="1:26" ht="15.75" customHeight="1">
      <c r="A293" s="33"/>
      <c r="B293" s="33"/>
      <c r="C293" s="33"/>
      <c r="D293" s="33"/>
      <c r="E293" s="33"/>
      <c r="F293" s="33"/>
      <c r="G293" s="33"/>
      <c r="H293" s="33"/>
      <c r="I293" s="33"/>
      <c r="J293" s="33"/>
      <c r="K293" s="33"/>
      <c r="L293" s="33"/>
      <c r="M293" s="33"/>
      <c r="N293" s="33"/>
      <c r="O293" s="33"/>
      <c r="P293" s="279"/>
      <c r="Q293" s="33"/>
      <c r="R293" s="33"/>
      <c r="S293" s="33"/>
      <c r="T293" s="33"/>
      <c r="U293" s="33"/>
      <c r="V293" s="33"/>
      <c r="W293" s="33"/>
      <c r="X293" s="33"/>
      <c r="Y293" s="33"/>
      <c r="Z293" s="33"/>
    </row>
    <row r="294" spans="1:26" ht="15.75" customHeight="1">
      <c r="A294" s="33"/>
      <c r="B294" s="33"/>
      <c r="C294" s="33"/>
      <c r="D294" s="33"/>
      <c r="E294" s="33"/>
      <c r="F294" s="33"/>
      <c r="G294" s="33"/>
      <c r="H294" s="33"/>
      <c r="I294" s="33"/>
      <c r="J294" s="33"/>
      <c r="K294" s="33"/>
      <c r="L294" s="33"/>
      <c r="M294" s="33"/>
      <c r="N294" s="33"/>
      <c r="O294" s="33"/>
      <c r="P294" s="279"/>
      <c r="Q294" s="33"/>
      <c r="R294" s="33"/>
      <c r="S294" s="33"/>
      <c r="T294" s="33"/>
      <c r="U294" s="33"/>
      <c r="V294" s="33"/>
      <c r="W294" s="33"/>
      <c r="X294" s="33"/>
      <c r="Y294" s="33"/>
      <c r="Z294" s="33"/>
    </row>
    <row r="295" spans="1:26" ht="15.75" customHeight="1">
      <c r="A295" s="33"/>
      <c r="B295" s="33"/>
      <c r="C295" s="33"/>
      <c r="D295" s="33"/>
      <c r="E295" s="33"/>
      <c r="F295" s="33"/>
      <c r="G295" s="33"/>
      <c r="H295" s="33"/>
      <c r="I295" s="33"/>
      <c r="J295" s="33"/>
      <c r="K295" s="33"/>
      <c r="L295" s="33"/>
      <c r="M295" s="33"/>
      <c r="N295" s="33"/>
      <c r="O295" s="33"/>
      <c r="P295" s="279"/>
      <c r="Q295" s="33"/>
      <c r="R295" s="33"/>
      <c r="S295" s="33"/>
      <c r="T295" s="33"/>
      <c r="U295" s="33"/>
      <c r="V295" s="33"/>
      <c r="W295" s="33"/>
      <c r="X295" s="33"/>
      <c r="Y295" s="33"/>
      <c r="Z295" s="33"/>
    </row>
    <row r="296" spans="1:26" ht="15.75" customHeight="1">
      <c r="A296" s="33"/>
      <c r="B296" s="33"/>
      <c r="C296" s="33"/>
      <c r="D296" s="33"/>
      <c r="E296" s="33"/>
      <c r="F296" s="33"/>
      <c r="G296" s="33"/>
      <c r="H296" s="33"/>
      <c r="I296" s="33"/>
      <c r="J296" s="33"/>
      <c r="K296" s="33"/>
      <c r="L296" s="33"/>
      <c r="M296" s="33"/>
      <c r="N296" s="33"/>
      <c r="O296" s="33"/>
      <c r="P296" s="279"/>
      <c r="Q296" s="33"/>
      <c r="R296" s="33"/>
      <c r="S296" s="33"/>
      <c r="T296" s="33"/>
      <c r="U296" s="33"/>
      <c r="V296" s="33"/>
      <c r="W296" s="33"/>
      <c r="X296" s="33"/>
      <c r="Y296" s="33"/>
      <c r="Z296" s="33"/>
    </row>
    <row r="297" spans="1:26" ht="15.75" customHeight="1">
      <c r="A297" s="33"/>
      <c r="B297" s="33"/>
      <c r="C297" s="33"/>
      <c r="D297" s="33"/>
      <c r="E297" s="33"/>
      <c r="F297" s="33"/>
      <c r="G297" s="33"/>
      <c r="H297" s="33"/>
      <c r="I297" s="33"/>
      <c r="J297" s="33"/>
      <c r="K297" s="33"/>
      <c r="L297" s="33"/>
      <c r="M297" s="33"/>
      <c r="N297" s="33"/>
      <c r="O297" s="33"/>
      <c r="P297" s="279"/>
      <c r="Q297" s="33"/>
      <c r="R297" s="33"/>
      <c r="S297" s="33"/>
      <c r="T297" s="33"/>
      <c r="U297" s="33"/>
      <c r="V297" s="33"/>
      <c r="W297" s="33"/>
      <c r="X297" s="33"/>
      <c r="Y297" s="33"/>
      <c r="Z297" s="33"/>
    </row>
    <row r="298" spans="1:26" ht="15.75" customHeight="1">
      <c r="A298" s="33"/>
      <c r="B298" s="33"/>
      <c r="C298" s="33"/>
      <c r="D298" s="33"/>
      <c r="E298" s="33"/>
      <c r="F298" s="33"/>
      <c r="G298" s="33"/>
      <c r="H298" s="33"/>
      <c r="I298" s="33"/>
      <c r="J298" s="33"/>
      <c r="K298" s="33"/>
      <c r="L298" s="33"/>
      <c r="M298" s="33"/>
      <c r="N298" s="33"/>
      <c r="O298" s="33"/>
      <c r="P298" s="279"/>
      <c r="Q298" s="33"/>
      <c r="R298" s="33"/>
      <c r="S298" s="33"/>
      <c r="T298" s="33"/>
      <c r="U298" s="33"/>
      <c r="V298" s="33"/>
      <c r="W298" s="33"/>
      <c r="X298" s="33"/>
      <c r="Y298" s="33"/>
      <c r="Z298" s="33"/>
    </row>
    <row r="299" spans="1:26" ht="15.75" customHeight="1">
      <c r="A299" s="33"/>
      <c r="B299" s="33"/>
      <c r="C299" s="33"/>
      <c r="D299" s="33"/>
      <c r="E299" s="33"/>
      <c r="F299" s="33"/>
      <c r="G299" s="33"/>
      <c r="H299" s="33"/>
      <c r="I299" s="33"/>
      <c r="J299" s="33"/>
      <c r="K299" s="33"/>
      <c r="L299" s="33"/>
      <c r="M299" s="33"/>
      <c r="N299" s="33"/>
      <c r="O299" s="33"/>
      <c r="P299" s="279"/>
      <c r="Q299" s="33"/>
      <c r="R299" s="33"/>
      <c r="S299" s="33"/>
      <c r="T299" s="33"/>
      <c r="U299" s="33"/>
      <c r="V299" s="33"/>
      <c r="W299" s="33"/>
      <c r="X299" s="33"/>
      <c r="Y299" s="33"/>
      <c r="Z299" s="33"/>
    </row>
    <row r="300" spans="1:26" ht="15.75" customHeight="1">
      <c r="A300" s="33"/>
      <c r="B300" s="33"/>
      <c r="C300" s="33"/>
      <c r="D300" s="33"/>
      <c r="E300" s="33"/>
      <c r="F300" s="33"/>
      <c r="G300" s="33"/>
      <c r="H300" s="33"/>
      <c r="I300" s="33"/>
      <c r="J300" s="33"/>
      <c r="K300" s="33"/>
      <c r="L300" s="33"/>
      <c r="M300" s="33"/>
      <c r="N300" s="33"/>
      <c r="O300" s="33"/>
      <c r="P300" s="279"/>
      <c r="Q300" s="33"/>
      <c r="R300" s="33"/>
      <c r="S300" s="33"/>
      <c r="T300" s="33"/>
      <c r="U300" s="33"/>
      <c r="V300" s="33"/>
      <c r="W300" s="33"/>
      <c r="X300" s="33"/>
      <c r="Y300" s="33"/>
      <c r="Z300" s="33"/>
    </row>
    <row r="301" spans="1:26" ht="15.75" customHeight="1">
      <c r="A301" s="33"/>
      <c r="B301" s="33"/>
      <c r="C301" s="33"/>
      <c r="D301" s="33"/>
      <c r="E301" s="33"/>
      <c r="F301" s="33"/>
      <c r="G301" s="33"/>
      <c r="H301" s="33"/>
      <c r="I301" s="33"/>
      <c r="J301" s="33"/>
      <c r="K301" s="33"/>
      <c r="L301" s="33"/>
      <c r="M301" s="33"/>
      <c r="N301" s="33"/>
      <c r="O301" s="33"/>
      <c r="P301" s="279"/>
      <c r="Q301" s="33"/>
      <c r="R301" s="33"/>
      <c r="S301" s="33"/>
      <c r="T301" s="33"/>
      <c r="U301" s="33"/>
      <c r="V301" s="33"/>
      <c r="W301" s="33"/>
      <c r="X301" s="33"/>
      <c r="Y301" s="33"/>
      <c r="Z301" s="33"/>
    </row>
    <row r="302" spans="1:26" ht="15.75" customHeight="1">
      <c r="A302" s="33"/>
      <c r="B302" s="33"/>
      <c r="C302" s="33"/>
      <c r="D302" s="33"/>
      <c r="E302" s="33"/>
      <c r="F302" s="33"/>
      <c r="G302" s="33"/>
      <c r="H302" s="33"/>
      <c r="I302" s="33"/>
      <c r="J302" s="33"/>
      <c r="K302" s="33"/>
      <c r="L302" s="33"/>
      <c r="M302" s="33"/>
      <c r="N302" s="33"/>
      <c r="O302" s="33"/>
      <c r="P302" s="279"/>
      <c r="Q302" s="33"/>
      <c r="R302" s="33"/>
      <c r="S302" s="33"/>
      <c r="T302" s="33"/>
      <c r="U302" s="33"/>
      <c r="V302" s="33"/>
      <c r="W302" s="33"/>
      <c r="X302" s="33"/>
      <c r="Y302" s="33"/>
      <c r="Z302" s="33"/>
    </row>
    <row r="303" spans="1:26" ht="15.75" customHeight="1">
      <c r="A303" s="33"/>
      <c r="B303" s="33"/>
      <c r="C303" s="33"/>
      <c r="D303" s="33"/>
      <c r="E303" s="33"/>
      <c r="F303" s="33"/>
      <c r="G303" s="33"/>
      <c r="H303" s="33"/>
      <c r="I303" s="33"/>
      <c r="J303" s="33"/>
      <c r="K303" s="33"/>
      <c r="L303" s="33"/>
      <c r="M303" s="33"/>
      <c r="N303" s="33"/>
      <c r="O303" s="33"/>
      <c r="P303" s="279"/>
      <c r="Q303" s="33"/>
      <c r="R303" s="33"/>
      <c r="S303" s="33"/>
      <c r="T303" s="33"/>
      <c r="U303" s="33"/>
      <c r="V303" s="33"/>
      <c r="W303" s="33"/>
      <c r="X303" s="33"/>
      <c r="Y303" s="33"/>
      <c r="Z303" s="33"/>
    </row>
    <row r="304" spans="1:26" ht="15.75" customHeight="1">
      <c r="A304" s="33"/>
      <c r="B304" s="33"/>
      <c r="C304" s="33"/>
      <c r="D304" s="33"/>
      <c r="E304" s="33"/>
      <c r="F304" s="33"/>
      <c r="G304" s="33"/>
      <c r="H304" s="33"/>
      <c r="I304" s="33"/>
      <c r="J304" s="33"/>
      <c r="K304" s="33"/>
      <c r="L304" s="33"/>
      <c r="M304" s="33"/>
      <c r="N304" s="33"/>
      <c r="O304" s="33"/>
      <c r="P304" s="279"/>
      <c r="Q304" s="33"/>
      <c r="R304" s="33"/>
      <c r="S304" s="33"/>
      <c r="T304" s="33"/>
      <c r="U304" s="33"/>
      <c r="V304" s="33"/>
      <c r="W304" s="33"/>
      <c r="X304" s="33"/>
      <c r="Y304" s="33"/>
      <c r="Z304" s="33"/>
    </row>
    <row r="305" spans="1:26" ht="15.75" customHeight="1">
      <c r="A305" s="33"/>
      <c r="B305" s="33"/>
      <c r="C305" s="33"/>
      <c r="D305" s="33"/>
      <c r="E305" s="33"/>
      <c r="F305" s="33"/>
      <c r="G305" s="33"/>
      <c r="H305" s="33"/>
      <c r="I305" s="33"/>
      <c r="J305" s="33"/>
      <c r="K305" s="33"/>
      <c r="L305" s="33"/>
      <c r="M305" s="33"/>
      <c r="N305" s="33"/>
      <c r="O305" s="33"/>
      <c r="P305" s="279"/>
      <c r="Q305" s="33"/>
      <c r="R305" s="33"/>
      <c r="S305" s="33"/>
      <c r="T305" s="33"/>
      <c r="U305" s="33"/>
      <c r="V305" s="33"/>
      <c r="W305" s="33"/>
      <c r="X305" s="33"/>
      <c r="Y305" s="33"/>
      <c r="Z305" s="33"/>
    </row>
    <row r="306" spans="1:26" ht="15.75" customHeight="1">
      <c r="A306" s="33"/>
      <c r="B306" s="33"/>
      <c r="C306" s="33"/>
      <c r="D306" s="33"/>
      <c r="E306" s="33"/>
      <c r="F306" s="33"/>
      <c r="G306" s="33"/>
      <c r="H306" s="33"/>
      <c r="I306" s="33"/>
      <c r="J306" s="33"/>
      <c r="K306" s="33"/>
      <c r="L306" s="33"/>
      <c r="M306" s="33"/>
      <c r="N306" s="33"/>
      <c r="O306" s="33"/>
      <c r="P306" s="279"/>
      <c r="Q306" s="33"/>
      <c r="R306" s="33"/>
      <c r="S306" s="33"/>
      <c r="T306" s="33"/>
      <c r="U306" s="33"/>
      <c r="V306" s="33"/>
      <c r="W306" s="33"/>
      <c r="X306" s="33"/>
      <c r="Y306" s="33"/>
      <c r="Z306" s="33"/>
    </row>
    <row r="307" spans="1:26" ht="15.75" customHeight="1">
      <c r="A307" s="33"/>
      <c r="B307" s="33"/>
      <c r="C307" s="33"/>
      <c r="D307" s="33"/>
      <c r="E307" s="33"/>
      <c r="F307" s="33"/>
      <c r="G307" s="33"/>
      <c r="H307" s="33"/>
      <c r="I307" s="33"/>
      <c r="J307" s="33"/>
      <c r="K307" s="33"/>
      <c r="L307" s="33"/>
      <c r="M307" s="33"/>
      <c r="N307" s="33"/>
      <c r="O307" s="33"/>
      <c r="P307" s="279"/>
      <c r="Q307" s="33"/>
      <c r="R307" s="33"/>
      <c r="S307" s="33"/>
      <c r="T307" s="33"/>
      <c r="U307" s="33"/>
      <c r="V307" s="33"/>
      <c r="W307" s="33"/>
      <c r="X307" s="33"/>
      <c r="Y307" s="33"/>
      <c r="Z307" s="33"/>
    </row>
    <row r="308" spans="1:26" ht="15.75" customHeight="1">
      <c r="A308" s="33"/>
      <c r="B308" s="33"/>
      <c r="C308" s="33"/>
      <c r="D308" s="33"/>
      <c r="E308" s="33"/>
      <c r="F308" s="33"/>
      <c r="G308" s="33"/>
      <c r="H308" s="33"/>
      <c r="I308" s="33"/>
      <c r="J308" s="33"/>
      <c r="K308" s="33"/>
      <c r="L308" s="33"/>
      <c r="M308" s="33"/>
      <c r="N308" s="33"/>
      <c r="O308" s="33"/>
      <c r="P308" s="279"/>
      <c r="Q308" s="33"/>
      <c r="R308" s="33"/>
      <c r="S308" s="33"/>
      <c r="T308" s="33"/>
      <c r="U308" s="33"/>
      <c r="V308" s="33"/>
      <c r="W308" s="33"/>
      <c r="X308" s="33"/>
      <c r="Y308" s="33"/>
      <c r="Z308" s="33"/>
    </row>
    <row r="309" spans="1:26" ht="15.75" customHeight="1">
      <c r="A309" s="33"/>
      <c r="B309" s="33"/>
      <c r="C309" s="33"/>
      <c r="D309" s="33"/>
      <c r="E309" s="33"/>
      <c r="F309" s="33"/>
      <c r="G309" s="33"/>
      <c r="H309" s="33"/>
      <c r="I309" s="33"/>
      <c r="J309" s="33"/>
      <c r="K309" s="33"/>
      <c r="L309" s="33"/>
      <c r="M309" s="33"/>
      <c r="N309" s="33"/>
      <c r="O309" s="33"/>
      <c r="P309" s="279"/>
      <c r="Q309" s="33"/>
      <c r="R309" s="33"/>
      <c r="S309" s="33"/>
      <c r="T309" s="33"/>
      <c r="U309" s="33"/>
      <c r="V309" s="33"/>
      <c r="W309" s="33"/>
      <c r="X309" s="33"/>
      <c r="Y309" s="33"/>
      <c r="Z309" s="33"/>
    </row>
    <row r="310" spans="1:26" ht="15.75" customHeight="1">
      <c r="A310" s="33"/>
      <c r="B310" s="33"/>
      <c r="C310" s="33"/>
      <c r="D310" s="33"/>
      <c r="E310" s="33"/>
      <c r="F310" s="33"/>
      <c r="G310" s="33"/>
      <c r="H310" s="33"/>
      <c r="I310" s="33"/>
      <c r="J310" s="33"/>
      <c r="K310" s="33"/>
      <c r="L310" s="33"/>
      <c r="M310" s="33"/>
      <c r="N310" s="33"/>
      <c r="O310" s="33"/>
      <c r="P310" s="279"/>
      <c r="Q310" s="33"/>
      <c r="R310" s="33"/>
      <c r="S310" s="33"/>
      <c r="T310" s="33"/>
      <c r="U310" s="33"/>
      <c r="V310" s="33"/>
      <c r="W310" s="33"/>
      <c r="X310" s="33"/>
      <c r="Y310" s="33"/>
      <c r="Z310" s="33"/>
    </row>
    <row r="311" spans="1:26" ht="15.75" customHeight="1">
      <c r="A311" s="33"/>
      <c r="B311" s="33"/>
      <c r="C311" s="33"/>
      <c r="D311" s="33"/>
      <c r="E311" s="33"/>
      <c r="F311" s="33"/>
      <c r="G311" s="33"/>
      <c r="H311" s="33"/>
      <c r="I311" s="33"/>
      <c r="J311" s="33"/>
      <c r="K311" s="33"/>
      <c r="L311" s="33"/>
      <c r="M311" s="33"/>
      <c r="N311" s="33"/>
      <c r="O311" s="33"/>
      <c r="P311" s="279"/>
      <c r="Q311" s="33"/>
      <c r="R311" s="33"/>
      <c r="S311" s="33"/>
      <c r="T311" s="33"/>
      <c r="U311" s="33"/>
      <c r="V311" s="33"/>
      <c r="W311" s="33"/>
      <c r="X311" s="33"/>
      <c r="Y311" s="33"/>
      <c r="Z311" s="33"/>
    </row>
    <row r="312" spans="1:26" ht="15.75" customHeight="1">
      <c r="A312" s="33"/>
      <c r="B312" s="33"/>
      <c r="C312" s="33"/>
      <c r="D312" s="33"/>
      <c r="E312" s="33"/>
      <c r="F312" s="33"/>
      <c r="G312" s="33"/>
      <c r="H312" s="33"/>
      <c r="I312" s="33"/>
      <c r="J312" s="33"/>
      <c r="K312" s="33"/>
      <c r="L312" s="33"/>
      <c r="M312" s="33"/>
      <c r="N312" s="33"/>
      <c r="O312" s="33"/>
      <c r="P312" s="279"/>
      <c r="Q312" s="33"/>
      <c r="R312" s="33"/>
      <c r="S312" s="33"/>
      <c r="T312" s="33"/>
      <c r="U312" s="33"/>
      <c r="V312" s="33"/>
      <c r="W312" s="33"/>
      <c r="X312" s="33"/>
      <c r="Y312" s="33"/>
      <c r="Z312" s="33"/>
    </row>
    <row r="313" spans="1:26" ht="15.75" customHeight="1">
      <c r="A313" s="33"/>
      <c r="B313" s="33"/>
      <c r="C313" s="33"/>
      <c r="D313" s="33"/>
      <c r="E313" s="33"/>
      <c r="F313" s="33"/>
      <c r="G313" s="33"/>
      <c r="H313" s="33"/>
      <c r="I313" s="33"/>
      <c r="J313" s="33"/>
      <c r="K313" s="33"/>
      <c r="L313" s="33"/>
      <c r="M313" s="33"/>
      <c r="N313" s="33"/>
      <c r="O313" s="33"/>
      <c r="P313" s="279"/>
      <c r="Q313" s="33"/>
      <c r="R313" s="33"/>
      <c r="S313" s="33"/>
      <c r="T313" s="33"/>
      <c r="U313" s="33"/>
      <c r="V313" s="33"/>
      <c r="W313" s="33"/>
      <c r="X313" s="33"/>
      <c r="Y313" s="33"/>
      <c r="Z313" s="33"/>
    </row>
    <row r="314" spans="1:26" ht="15.75" customHeight="1">
      <c r="A314" s="33"/>
      <c r="B314" s="33"/>
      <c r="C314" s="33"/>
      <c r="D314" s="33"/>
      <c r="E314" s="33"/>
      <c r="F314" s="33"/>
      <c r="G314" s="33"/>
      <c r="H314" s="33"/>
      <c r="I314" s="33"/>
      <c r="J314" s="33"/>
      <c r="K314" s="33"/>
      <c r="L314" s="33"/>
      <c r="M314" s="33"/>
      <c r="N314" s="33"/>
      <c r="O314" s="33"/>
      <c r="P314" s="279"/>
      <c r="Q314" s="33"/>
      <c r="R314" s="33"/>
      <c r="S314" s="33"/>
      <c r="T314" s="33"/>
      <c r="U314" s="33"/>
      <c r="V314" s="33"/>
      <c r="W314" s="33"/>
      <c r="X314" s="33"/>
      <c r="Y314" s="33"/>
      <c r="Z314" s="33"/>
    </row>
    <row r="315" spans="1:26" ht="15.75" customHeight="1">
      <c r="A315" s="33"/>
      <c r="B315" s="33"/>
      <c r="C315" s="33"/>
      <c r="D315" s="33"/>
      <c r="E315" s="33"/>
      <c r="F315" s="33"/>
      <c r="G315" s="33"/>
      <c r="H315" s="33"/>
      <c r="I315" s="33"/>
      <c r="J315" s="33"/>
      <c r="K315" s="33"/>
      <c r="L315" s="33"/>
      <c r="M315" s="33"/>
      <c r="N315" s="33"/>
      <c r="O315" s="33"/>
      <c r="P315" s="279"/>
      <c r="Q315" s="33"/>
      <c r="R315" s="33"/>
      <c r="S315" s="33"/>
      <c r="T315" s="33"/>
      <c r="U315" s="33"/>
      <c r="V315" s="33"/>
      <c r="W315" s="33"/>
      <c r="X315" s="33"/>
      <c r="Y315" s="33"/>
      <c r="Z315" s="33"/>
    </row>
    <row r="316" spans="1:26" ht="15.75" customHeight="1">
      <c r="A316" s="33"/>
      <c r="B316" s="33"/>
      <c r="C316" s="33"/>
      <c r="D316" s="33"/>
      <c r="E316" s="33"/>
      <c r="F316" s="33"/>
      <c r="G316" s="33"/>
      <c r="H316" s="33"/>
      <c r="I316" s="33"/>
      <c r="J316" s="33"/>
      <c r="K316" s="33"/>
      <c r="L316" s="33"/>
      <c r="M316" s="33"/>
      <c r="N316" s="33"/>
      <c r="O316" s="33"/>
      <c r="P316" s="279"/>
      <c r="Q316" s="33"/>
      <c r="R316" s="33"/>
      <c r="S316" s="33"/>
      <c r="T316" s="33"/>
      <c r="U316" s="33"/>
      <c r="V316" s="33"/>
      <c r="W316" s="33"/>
      <c r="X316" s="33"/>
      <c r="Y316" s="33"/>
      <c r="Z316" s="33"/>
    </row>
    <row r="317" spans="1:26" ht="15.75" customHeight="1">
      <c r="A317" s="33"/>
      <c r="B317" s="33"/>
      <c r="C317" s="33"/>
      <c r="D317" s="33"/>
      <c r="E317" s="33"/>
      <c r="F317" s="33"/>
      <c r="G317" s="33"/>
      <c r="H317" s="33"/>
      <c r="I317" s="33"/>
      <c r="J317" s="33"/>
      <c r="K317" s="33"/>
      <c r="L317" s="33"/>
      <c r="M317" s="33"/>
      <c r="N317" s="33"/>
      <c r="O317" s="33"/>
      <c r="P317" s="279"/>
      <c r="Q317" s="33"/>
      <c r="R317" s="33"/>
      <c r="S317" s="33"/>
      <c r="T317" s="33"/>
      <c r="U317" s="33"/>
      <c r="V317" s="33"/>
      <c r="W317" s="33"/>
      <c r="X317" s="33"/>
      <c r="Y317" s="33"/>
      <c r="Z317" s="33"/>
    </row>
    <row r="318" spans="1:26" ht="15.75" customHeight="1">
      <c r="A318" s="33"/>
      <c r="B318" s="33"/>
      <c r="C318" s="33"/>
      <c r="D318" s="33"/>
      <c r="E318" s="33"/>
      <c r="F318" s="33"/>
      <c r="G318" s="33"/>
      <c r="H318" s="33"/>
      <c r="I318" s="33"/>
      <c r="J318" s="33"/>
      <c r="K318" s="33"/>
      <c r="L318" s="33"/>
      <c r="M318" s="33"/>
      <c r="N318" s="33"/>
      <c r="O318" s="33"/>
      <c r="P318" s="279"/>
      <c r="Q318" s="33"/>
      <c r="R318" s="33"/>
      <c r="S318" s="33"/>
      <c r="T318" s="33"/>
      <c r="U318" s="33"/>
      <c r="V318" s="33"/>
      <c r="W318" s="33"/>
      <c r="X318" s="33"/>
      <c r="Y318" s="33"/>
      <c r="Z318" s="33"/>
    </row>
    <row r="319" spans="1:26" ht="15.75" customHeight="1"/>
    <row r="320" spans="1:26"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sheetProtection password="CC0A" sheet="1" objects="1" scenarios="1"/>
  <mergeCells count="2">
    <mergeCell ref="D122:P122"/>
    <mergeCell ref="B121:C121"/>
  </mergeCells>
  <conditionalFormatting sqref="D3:D120">
    <cfRule type="expression" dxfId="328" priority="12">
      <formula>ISERROR($D$14)</formula>
    </cfRule>
  </conditionalFormatting>
  <conditionalFormatting sqref="E3:E120">
    <cfRule type="expression" dxfId="327" priority="11">
      <formula>ISERROR($E$14)</formula>
    </cfRule>
  </conditionalFormatting>
  <conditionalFormatting sqref="F3:F120">
    <cfRule type="expression" dxfId="326" priority="10">
      <formula>ISERROR($F$14)</formula>
    </cfRule>
  </conditionalFormatting>
  <conditionalFormatting sqref="G3:G120">
    <cfRule type="expression" dxfId="325" priority="9">
      <formula>ISERROR($G$14)</formula>
    </cfRule>
  </conditionalFormatting>
  <conditionalFormatting sqref="H3:H120">
    <cfRule type="expression" dxfId="324" priority="8">
      <formula>ISERROR($H$14)</formula>
    </cfRule>
  </conditionalFormatting>
  <conditionalFormatting sqref="I3:I120">
    <cfRule type="expression" dxfId="323" priority="7">
      <formula>ISERROR($I$14)</formula>
    </cfRule>
  </conditionalFormatting>
  <conditionalFormatting sqref="J3:J120">
    <cfRule type="expression" dxfId="322" priority="6">
      <formula>ISERROR($J$14)</formula>
    </cfRule>
  </conditionalFormatting>
  <conditionalFormatting sqref="K3:O120">
    <cfRule type="expression" dxfId="321" priority="1">
      <formula>ISERROR(K$14)</formula>
    </cfRule>
  </conditionalFormatting>
  <hyperlinks>
    <hyperlink ref="A1" location="DASHBOARD!A1" display="BACK" xr:uid="{00000000-0004-0000-1000-000000000000}"/>
  </hyperlinks>
  <pageMargins left="0.70866141732283472" right="0.70866141732283472" top="0" bottom="0.15748031496062992" header="0" footer="0"/>
  <pageSetup paperSize="9" scale="58" fitToHeight="0" orientation="landscape" r:id="rId1"/>
  <rowBreaks count="2" manualBreakCount="2">
    <brk id="53" max="16383" man="1"/>
    <brk id="120" max="16383" man="1"/>
  </rowBreaks>
  <colBreaks count="1" manualBreakCount="1">
    <brk id="2"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Z997"/>
  <sheetViews>
    <sheetView workbookViewId="0">
      <selection activeCell="B17" sqref="B17"/>
    </sheetView>
  </sheetViews>
  <sheetFormatPr defaultColWidth="11.1796875" defaultRowHeight="15" customHeight="1"/>
  <cols>
    <col min="1" max="1" width="6.6328125" customWidth="1"/>
    <col min="2" max="2" width="2.6328125" customWidth="1"/>
    <col min="3" max="3" width="33.81640625" customWidth="1"/>
    <col min="4" max="15" width="11.36328125" customWidth="1"/>
    <col min="16" max="16" width="13" customWidth="1"/>
    <col min="17" max="17" width="1.453125" customWidth="1"/>
    <col min="18" max="26" width="8.54296875" customWidth="1"/>
  </cols>
  <sheetData>
    <row r="1" spans="1:26" ht="21.75" customHeight="1">
      <c r="A1" s="404" t="s">
        <v>379</v>
      </c>
      <c r="B1" s="35"/>
      <c r="C1" s="274" t="s">
        <v>481</v>
      </c>
      <c r="D1" s="36"/>
      <c r="E1" s="36"/>
      <c r="F1" s="36"/>
      <c r="G1" s="36"/>
      <c r="H1" s="36"/>
      <c r="I1" s="36"/>
      <c r="J1" s="36"/>
      <c r="K1" s="36"/>
      <c r="L1" s="36"/>
      <c r="M1" s="36"/>
      <c r="N1" s="36"/>
      <c r="O1" s="36"/>
      <c r="P1" s="275"/>
      <c r="Q1" s="37"/>
      <c r="R1" s="33"/>
      <c r="S1" s="33"/>
      <c r="T1" s="33"/>
      <c r="U1" s="33"/>
      <c r="V1" s="33"/>
      <c r="W1" s="33"/>
      <c r="X1" s="33"/>
      <c r="Y1" s="33"/>
      <c r="Z1" s="33"/>
    </row>
    <row r="2" spans="1:26" ht="15.6">
      <c r="A2" s="33"/>
      <c r="B2" s="32"/>
      <c r="C2" s="256" t="s">
        <v>89</v>
      </c>
      <c r="D2" s="9" t="s">
        <v>451</v>
      </c>
      <c r="E2" s="9" t="s">
        <v>452</v>
      </c>
      <c r="F2" s="9" t="s">
        <v>453</v>
      </c>
      <c r="G2" s="9" t="s">
        <v>454</v>
      </c>
      <c r="H2" s="9" t="s">
        <v>455</v>
      </c>
      <c r="I2" s="9" t="s">
        <v>456</v>
      </c>
      <c r="J2" s="9" t="s">
        <v>457</v>
      </c>
      <c r="K2" s="9" t="s">
        <v>458</v>
      </c>
      <c r="L2" s="9" t="s">
        <v>459</v>
      </c>
      <c r="M2" s="9" t="s">
        <v>460</v>
      </c>
      <c r="N2" s="9" t="s">
        <v>461</v>
      </c>
      <c r="O2" s="9" t="s">
        <v>462</v>
      </c>
      <c r="P2" s="333" t="s">
        <v>102</v>
      </c>
      <c r="Q2" s="34"/>
      <c r="R2" s="33"/>
      <c r="S2" s="33"/>
      <c r="T2" s="33"/>
      <c r="U2" s="33"/>
      <c r="V2" s="33"/>
      <c r="W2" s="33"/>
      <c r="X2" s="33"/>
      <c r="Y2" s="33"/>
      <c r="Z2" s="33"/>
    </row>
    <row r="3" spans="1:26" ht="15.6">
      <c r="A3" s="33"/>
      <c r="B3" s="32"/>
      <c r="C3" s="258" t="s">
        <v>103</v>
      </c>
      <c r="D3" s="311">
        <f>'F2'!C27</f>
        <v>88000</v>
      </c>
      <c r="E3" s="311">
        <f>'F2'!D27</f>
        <v>88000</v>
      </c>
      <c r="F3" s="311">
        <f>'F2'!E27</f>
        <v>88000</v>
      </c>
      <c r="G3" s="311">
        <f>'F2'!F27</f>
        <v>88000</v>
      </c>
      <c r="H3" s="311">
        <f>'F2'!G27</f>
        <v>88000</v>
      </c>
      <c r="I3" s="311">
        <f>'F2'!H27</f>
        <v>88000</v>
      </c>
      <c r="J3" s="311">
        <f>'F2'!I27</f>
        <v>66000</v>
      </c>
      <c r="K3" s="311">
        <f>'F2'!J27</f>
        <v>66000</v>
      </c>
      <c r="L3" s="311">
        <f>'F2'!K27</f>
        <v>66000</v>
      </c>
      <c r="M3" s="311">
        <f>'F2'!L27</f>
        <v>66000</v>
      </c>
      <c r="N3" s="311">
        <f>'F2'!M27</f>
        <v>66000</v>
      </c>
      <c r="O3" s="311">
        <f>'F2'!N27</f>
        <v>66000</v>
      </c>
      <c r="P3" s="334">
        <f>'F2'!O27</f>
        <v>924000</v>
      </c>
      <c r="Q3" s="34"/>
      <c r="R3" s="33"/>
      <c r="S3" s="33"/>
      <c r="T3" s="33"/>
      <c r="U3" s="33"/>
      <c r="V3" s="33"/>
      <c r="W3" s="33"/>
      <c r="X3" s="33"/>
      <c r="Y3" s="33"/>
      <c r="Z3" s="33"/>
    </row>
    <row r="4" spans="1:26" ht="15.6">
      <c r="A4" s="33"/>
      <c r="B4" s="32"/>
      <c r="C4" s="260" t="s">
        <v>104</v>
      </c>
      <c r="D4" s="311">
        <f>'F2'!C84</f>
        <v>26000</v>
      </c>
      <c r="E4" s="311">
        <f>'F2'!D84</f>
        <v>22000</v>
      </c>
      <c r="F4" s="311">
        <f>'F2'!E84</f>
        <v>22000</v>
      </c>
      <c r="G4" s="311">
        <f>'F2'!F84</f>
        <v>22000</v>
      </c>
      <c r="H4" s="311">
        <f>'F2'!G84</f>
        <v>22000</v>
      </c>
      <c r="I4" s="311">
        <f>'F2'!H84</f>
        <v>22000</v>
      </c>
      <c r="J4" s="311">
        <f>'F2'!I84</f>
        <v>18000</v>
      </c>
      <c r="K4" s="311">
        <f>'F2'!J84</f>
        <v>19000</v>
      </c>
      <c r="L4" s="311">
        <f>'F2'!K84</f>
        <v>19000</v>
      </c>
      <c r="M4" s="311">
        <f>'F2'!L84</f>
        <v>19000</v>
      </c>
      <c r="N4" s="311">
        <f>'F2'!M84</f>
        <v>19000</v>
      </c>
      <c r="O4" s="311">
        <f>'F2'!N84</f>
        <v>19000</v>
      </c>
      <c r="P4" s="334">
        <f>'F2'!O84</f>
        <v>249000</v>
      </c>
      <c r="Q4" s="34"/>
      <c r="R4" s="33"/>
      <c r="S4" s="33"/>
      <c r="T4" s="33"/>
      <c r="U4" s="33"/>
      <c r="V4" s="33"/>
      <c r="W4" s="33"/>
      <c r="X4" s="33"/>
      <c r="Y4" s="33"/>
      <c r="Z4" s="33"/>
    </row>
    <row r="5" spans="1:26" ht="15.6">
      <c r="A5" s="33"/>
      <c r="B5" s="32"/>
      <c r="C5" s="260" t="s">
        <v>105</v>
      </c>
      <c r="D5" s="311">
        <f>'F2'!C55</f>
        <v>2970</v>
      </c>
      <c r="E5" s="311">
        <f>'F2'!D55</f>
        <v>2940.3</v>
      </c>
      <c r="F5" s="311">
        <f>'F2'!E55</f>
        <v>2910.8969999999999</v>
      </c>
      <c r="G5" s="311">
        <f>'F2'!F55</f>
        <v>2881.7880299999997</v>
      </c>
      <c r="H5" s="311">
        <f>'F2'!G55</f>
        <v>2852.9701496999996</v>
      </c>
      <c r="I5" s="311">
        <f>'F2'!H55</f>
        <v>2824.4404482029995</v>
      </c>
      <c r="J5" s="311">
        <f>'F2'!I55</f>
        <v>2796.1960437209696</v>
      </c>
      <c r="K5" s="311">
        <f>'F2'!J55</f>
        <v>2768.2340832837599</v>
      </c>
      <c r="L5" s="311">
        <f>'F2'!K55</f>
        <v>2740.5517424509221</v>
      </c>
      <c r="M5" s="311">
        <f>'F2'!L55</f>
        <v>2713.146225026413</v>
      </c>
      <c r="N5" s="311">
        <f>'F2'!M55</f>
        <v>2686.0147627761485</v>
      </c>
      <c r="O5" s="311">
        <f>'F2'!N55</f>
        <v>2659.1546151483872</v>
      </c>
      <c r="P5" s="334">
        <f>'F2'!O55</f>
        <v>33743.693100309603</v>
      </c>
      <c r="Q5" s="34"/>
      <c r="R5" s="33"/>
      <c r="S5" s="33"/>
      <c r="T5" s="33"/>
      <c r="U5" s="33"/>
      <c r="V5" s="33"/>
      <c r="W5" s="33"/>
      <c r="X5" s="33"/>
      <c r="Y5" s="33"/>
      <c r="Z5" s="33"/>
    </row>
    <row r="6" spans="1:26" ht="15.6">
      <c r="A6" s="33"/>
      <c r="B6" s="32"/>
      <c r="C6" s="260" t="s">
        <v>106</v>
      </c>
      <c r="D6" s="311">
        <f>'F2'!C69</f>
        <v>7000</v>
      </c>
      <c r="E6" s="311">
        <f>'F2'!D69</f>
        <v>7000</v>
      </c>
      <c r="F6" s="311">
        <f>'F2'!E69</f>
        <v>7000</v>
      </c>
      <c r="G6" s="311">
        <f>'F2'!F69</f>
        <v>7000</v>
      </c>
      <c r="H6" s="311">
        <f>'F2'!G69</f>
        <v>7000</v>
      </c>
      <c r="I6" s="311">
        <f>'F2'!H69</f>
        <v>7000</v>
      </c>
      <c r="J6" s="311">
        <f>'F2'!I69</f>
        <v>7000</v>
      </c>
      <c r="K6" s="311">
        <f>'F2'!J69</f>
        <v>7000</v>
      </c>
      <c r="L6" s="311">
        <f>'F2'!K69</f>
        <v>7000</v>
      </c>
      <c r="M6" s="311">
        <f>'F2'!L69</f>
        <v>7000</v>
      </c>
      <c r="N6" s="311">
        <f>'F2'!M69</f>
        <v>7000</v>
      </c>
      <c r="O6" s="311">
        <f>'F2'!N69</f>
        <v>7000</v>
      </c>
      <c r="P6" s="334">
        <f>'F2'!O69</f>
        <v>84000</v>
      </c>
      <c r="Q6" s="34"/>
      <c r="R6" s="33"/>
      <c r="S6" s="33"/>
      <c r="T6" s="33"/>
      <c r="U6" s="33"/>
      <c r="V6" s="33"/>
      <c r="W6" s="33"/>
      <c r="X6" s="33"/>
      <c r="Y6" s="33"/>
      <c r="Z6" s="33"/>
    </row>
    <row r="7" spans="1:26" ht="15.6">
      <c r="A7" s="33"/>
      <c r="B7" s="32"/>
      <c r="C7" s="260" t="s">
        <v>107</v>
      </c>
      <c r="D7" s="311">
        <f t="shared" ref="D7:O7" si="0">D8-D4-D5-D6</f>
        <v>25723.75</v>
      </c>
      <c r="E7" s="311">
        <f t="shared" si="0"/>
        <v>25922.512499999997</v>
      </c>
      <c r="F7" s="311">
        <f t="shared" si="0"/>
        <v>26121.287375</v>
      </c>
      <c r="G7" s="311">
        <f t="shared" si="0"/>
        <v>26320.074501249997</v>
      </c>
      <c r="H7" s="311">
        <f t="shared" si="0"/>
        <v>26518.873756237495</v>
      </c>
      <c r="I7" s="311">
        <f t="shared" si="0"/>
        <v>26717.685018675125</v>
      </c>
      <c r="J7" s="311">
        <f t="shared" si="0"/>
        <v>25816.50816848837</v>
      </c>
      <c r="K7" s="311">
        <f t="shared" si="0"/>
        <v>26015.343086803492</v>
      </c>
      <c r="L7" s="311">
        <f t="shared" si="0"/>
        <v>26214.189655935457</v>
      </c>
      <c r="M7" s="311">
        <f t="shared" si="0"/>
        <v>26413.047759376095</v>
      </c>
      <c r="N7" s="311">
        <f t="shared" si="0"/>
        <v>26611.917281782342</v>
      </c>
      <c r="O7" s="311">
        <f t="shared" si="0"/>
        <v>26810.798108964518</v>
      </c>
      <c r="P7" s="334">
        <f>SUM(D7:O7)</f>
        <v>315205.98721251287</v>
      </c>
      <c r="Q7" s="34"/>
      <c r="R7" s="33"/>
      <c r="S7" s="33"/>
      <c r="T7" s="33"/>
      <c r="U7" s="33"/>
      <c r="V7" s="33"/>
      <c r="W7" s="33"/>
      <c r="X7" s="33"/>
      <c r="Y7" s="33"/>
      <c r="Z7" s="33"/>
    </row>
    <row r="8" spans="1:26" ht="15.6">
      <c r="A8" s="33"/>
      <c r="B8" s="32"/>
      <c r="C8" s="261" t="s">
        <v>108</v>
      </c>
      <c r="D8" s="311">
        <f>'F2'!C89</f>
        <v>61693.75</v>
      </c>
      <c r="E8" s="311">
        <f>'F2'!D89</f>
        <v>57862.8125</v>
      </c>
      <c r="F8" s="311">
        <f>'F2'!E89</f>
        <v>58032.184374999997</v>
      </c>
      <c r="G8" s="311">
        <f>'F2'!F89</f>
        <v>58201.862531250001</v>
      </c>
      <c r="H8" s="311">
        <f>'F2'!G89</f>
        <v>58371.843905937494</v>
      </c>
      <c r="I8" s="311">
        <f>'F2'!H89</f>
        <v>58542.125466878126</v>
      </c>
      <c r="J8" s="311">
        <f>'F2'!I89</f>
        <v>53612.704212209341</v>
      </c>
      <c r="K8" s="311">
        <f>'F2'!J89</f>
        <v>54783.57717008725</v>
      </c>
      <c r="L8" s="311">
        <f>'F2'!K89</f>
        <v>54954.741398386381</v>
      </c>
      <c r="M8" s="311">
        <f>'F2'!L89</f>
        <v>55126.193984402511</v>
      </c>
      <c r="N8" s="311">
        <f>'F2'!M89</f>
        <v>55297.932044558489</v>
      </c>
      <c r="O8" s="311">
        <f>'F2'!N89</f>
        <v>55469.952724112904</v>
      </c>
      <c r="P8" s="335">
        <f>SUM(P4:P7)</f>
        <v>681949.68031282246</v>
      </c>
      <c r="Q8" s="34"/>
      <c r="R8" s="33"/>
      <c r="S8" s="33"/>
      <c r="T8" s="33"/>
      <c r="U8" s="33"/>
      <c r="V8" s="33"/>
      <c r="W8" s="33"/>
      <c r="X8" s="33"/>
      <c r="Y8" s="33"/>
      <c r="Z8" s="33"/>
    </row>
    <row r="9" spans="1:26" ht="15.6">
      <c r="A9" s="33"/>
      <c r="B9" s="32"/>
      <c r="C9" s="261" t="s">
        <v>109</v>
      </c>
      <c r="D9" s="311">
        <f t="shared" ref="D9:P9" si="1">D3-D8</f>
        <v>26306.25</v>
      </c>
      <c r="E9" s="311">
        <f t="shared" si="1"/>
        <v>30137.1875</v>
      </c>
      <c r="F9" s="311">
        <f t="shared" si="1"/>
        <v>29967.815625000003</v>
      </c>
      <c r="G9" s="311">
        <f t="shared" si="1"/>
        <v>29798.137468749999</v>
      </c>
      <c r="H9" s="311">
        <f t="shared" si="1"/>
        <v>29628.156094062506</v>
      </c>
      <c r="I9" s="311">
        <f t="shared" si="1"/>
        <v>29457.874533121874</v>
      </c>
      <c r="J9" s="311">
        <f t="shared" si="1"/>
        <v>12387.295787790659</v>
      </c>
      <c r="K9" s="311">
        <f t="shared" si="1"/>
        <v>11216.42282991275</v>
      </c>
      <c r="L9" s="311">
        <f t="shared" si="1"/>
        <v>11045.258601613619</v>
      </c>
      <c r="M9" s="311">
        <f t="shared" si="1"/>
        <v>10873.806015597489</v>
      </c>
      <c r="N9" s="311">
        <f t="shared" si="1"/>
        <v>10702.067955441511</v>
      </c>
      <c r="O9" s="311">
        <f t="shared" si="1"/>
        <v>10530.047275887096</v>
      </c>
      <c r="P9" s="335">
        <f t="shared" si="1"/>
        <v>242050.31968717754</v>
      </c>
      <c r="Q9" s="34"/>
      <c r="R9" s="33"/>
      <c r="S9" s="33"/>
      <c r="T9" s="33"/>
      <c r="U9" s="33"/>
      <c r="V9" s="33"/>
      <c r="W9" s="33"/>
      <c r="X9" s="33"/>
      <c r="Y9" s="33"/>
      <c r="Z9" s="33"/>
    </row>
    <row r="10" spans="1:26" ht="15.6">
      <c r="A10" s="33"/>
      <c r="B10" s="32"/>
      <c r="C10" s="262" t="s">
        <v>290</v>
      </c>
      <c r="D10" s="311">
        <f>'F2'!C96</f>
        <v>5000</v>
      </c>
      <c r="E10" s="311">
        <f>'F2'!D96</f>
        <v>5000</v>
      </c>
      <c r="F10" s="311">
        <f>'F2'!E96</f>
        <v>5000</v>
      </c>
      <c r="G10" s="311">
        <f>'F2'!F96</f>
        <v>5000</v>
      </c>
      <c r="H10" s="311">
        <f>'F2'!G96</f>
        <v>5000</v>
      </c>
      <c r="I10" s="311">
        <f>'F2'!H96</f>
        <v>5000</v>
      </c>
      <c r="J10" s="311">
        <f>'F2'!I96</f>
        <v>5000</v>
      </c>
      <c r="K10" s="311">
        <f>'F2'!J96</f>
        <v>5000</v>
      </c>
      <c r="L10" s="311">
        <f>'F2'!K96</f>
        <v>5000</v>
      </c>
      <c r="M10" s="311">
        <f>'F2'!L96</f>
        <v>5000</v>
      </c>
      <c r="N10" s="311">
        <f>'F2'!M96</f>
        <v>5000</v>
      </c>
      <c r="O10" s="311">
        <f>'F2'!N96</f>
        <v>5000</v>
      </c>
      <c r="P10" s="335">
        <f>'F2'!O96</f>
        <v>60000</v>
      </c>
      <c r="Q10" s="34"/>
      <c r="R10" s="33"/>
      <c r="S10" s="33"/>
      <c r="T10" s="33"/>
      <c r="U10" s="33"/>
      <c r="V10" s="33"/>
      <c r="W10" s="33"/>
      <c r="X10" s="33"/>
      <c r="Y10" s="33"/>
      <c r="Z10" s="33"/>
    </row>
    <row r="11" spans="1:26" ht="15.6">
      <c r="A11" s="33"/>
      <c r="B11" s="32"/>
      <c r="C11" s="258" t="s">
        <v>110</v>
      </c>
      <c r="D11" s="311">
        <f t="shared" ref="D11:P11" si="2">D9-D10</f>
        <v>21306.25</v>
      </c>
      <c r="E11" s="311">
        <f t="shared" si="2"/>
        <v>25137.1875</v>
      </c>
      <c r="F11" s="311">
        <f t="shared" si="2"/>
        <v>24967.815625000003</v>
      </c>
      <c r="G11" s="311">
        <f t="shared" si="2"/>
        <v>24798.137468749999</v>
      </c>
      <c r="H11" s="311">
        <f t="shared" si="2"/>
        <v>24628.156094062506</v>
      </c>
      <c r="I11" s="311">
        <f t="shared" si="2"/>
        <v>24457.874533121874</v>
      </c>
      <c r="J11" s="311">
        <f t="shared" si="2"/>
        <v>7387.2957877906592</v>
      </c>
      <c r="K11" s="311">
        <f t="shared" si="2"/>
        <v>6216.4228299127499</v>
      </c>
      <c r="L11" s="311">
        <f t="shared" si="2"/>
        <v>6045.2586016136192</v>
      </c>
      <c r="M11" s="311">
        <f t="shared" si="2"/>
        <v>5873.806015597489</v>
      </c>
      <c r="N11" s="311">
        <f t="shared" si="2"/>
        <v>5702.067955441511</v>
      </c>
      <c r="O11" s="311">
        <f t="shared" si="2"/>
        <v>5530.0472758870965</v>
      </c>
      <c r="P11" s="334">
        <f t="shared" si="2"/>
        <v>182050.31968717754</v>
      </c>
      <c r="Q11" s="34"/>
      <c r="R11" s="33"/>
      <c r="S11" s="33"/>
      <c r="T11" s="33"/>
      <c r="U11" s="33"/>
      <c r="V11" s="33"/>
      <c r="W11" s="33"/>
      <c r="X11" s="33"/>
      <c r="Y11" s="33"/>
      <c r="Z11" s="33"/>
    </row>
    <row r="12" spans="1:26" ht="15.6">
      <c r="A12" s="33"/>
      <c r="B12" s="32"/>
      <c r="C12" s="260" t="s">
        <v>111</v>
      </c>
      <c r="D12" s="311">
        <f>'F2'!C97</f>
        <v>4261.25</v>
      </c>
      <c r="E12" s="311">
        <f>'F2'!D97</f>
        <v>5027.4375</v>
      </c>
      <c r="F12" s="311">
        <f>'F2'!E97</f>
        <v>4993.5631250000006</v>
      </c>
      <c r="G12" s="311">
        <f>'F2'!F97</f>
        <v>4959.6274937500002</v>
      </c>
      <c r="H12" s="311">
        <f>'F2'!G97</f>
        <v>4925.6312188125012</v>
      </c>
      <c r="I12" s="311">
        <f>'F2'!H97</f>
        <v>4891.5749066243752</v>
      </c>
      <c r="J12" s="311">
        <f>'F2'!I97</f>
        <v>1477.4591575581323</v>
      </c>
      <c r="K12" s="311">
        <f>'F2'!J97</f>
        <v>1243.2845659825507</v>
      </c>
      <c r="L12" s="311">
        <f>'F2'!K97</f>
        <v>1209.0517203227246</v>
      </c>
      <c r="M12" s="311">
        <f>'F2'!L97</f>
        <v>1174.7612031194981</v>
      </c>
      <c r="N12" s="311">
        <f>'F2'!M97</f>
        <v>1140.4135910883015</v>
      </c>
      <c r="O12" s="311">
        <f>'F2'!N97</f>
        <v>1106.00945517742</v>
      </c>
      <c r="P12" s="334">
        <f>'F2'!O97</f>
        <v>36410.063937435494</v>
      </c>
      <c r="Q12" s="34"/>
      <c r="R12" s="33"/>
      <c r="S12" s="33"/>
      <c r="T12" s="33"/>
      <c r="U12" s="33"/>
      <c r="V12" s="33"/>
      <c r="W12" s="33"/>
      <c r="X12" s="33"/>
      <c r="Y12" s="33"/>
      <c r="Z12" s="33"/>
    </row>
    <row r="13" spans="1:26" ht="15.6">
      <c r="A13" s="33"/>
      <c r="B13" s="32"/>
      <c r="C13" s="417" t="s">
        <v>386</v>
      </c>
      <c r="D13" s="311">
        <f t="shared" ref="D13:P13" si="3">D11-D12</f>
        <v>17045</v>
      </c>
      <c r="E13" s="311">
        <f t="shared" si="3"/>
        <v>20109.75</v>
      </c>
      <c r="F13" s="311">
        <f t="shared" si="3"/>
        <v>19974.252500000002</v>
      </c>
      <c r="G13" s="311">
        <f t="shared" si="3"/>
        <v>19838.509975000001</v>
      </c>
      <c r="H13" s="311">
        <f t="shared" si="3"/>
        <v>19702.524875250005</v>
      </c>
      <c r="I13" s="311">
        <f t="shared" si="3"/>
        <v>19566.299626497501</v>
      </c>
      <c r="J13" s="311">
        <f t="shared" si="3"/>
        <v>5909.8366302325267</v>
      </c>
      <c r="K13" s="311">
        <f t="shared" si="3"/>
        <v>4973.1382639301992</v>
      </c>
      <c r="L13" s="311">
        <f t="shared" si="3"/>
        <v>4836.2068812908947</v>
      </c>
      <c r="M13" s="311">
        <f t="shared" si="3"/>
        <v>4699.0448124779905</v>
      </c>
      <c r="N13" s="311">
        <f t="shared" si="3"/>
        <v>4561.6543643532095</v>
      </c>
      <c r="O13" s="311">
        <f t="shared" si="3"/>
        <v>4424.0378207096765</v>
      </c>
      <c r="P13" s="334">
        <f t="shared" si="3"/>
        <v>145640.25574974203</v>
      </c>
      <c r="Q13" s="34"/>
      <c r="R13" s="33"/>
      <c r="S13" s="33"/>
      <c r="T13" s="33"/>
      <c r="U13" s="33"/>
      <c r="V13" s="33"/>
      <c r="W13" s="33"/>
      <c r="X13" s="33"/>
      <c r="Y13" s="33"/>
      <c r="Z13" s="33"/>
    </row>
    <row r="14" spans="1:26" s="702" customFormat="1" ht="16.2" thickBot="1">
      <c r="B14" s="703"/>
      <c r="C14" s="704" t="s">
        <v>112</v>
      </c>
      <c r="D14" s="696">
        <f>D13</f>
        <v>17045</v>
      </c>
      <c r="E14" s="696">
        <f t="shared" ref="E14:P14" si="4">E13</f>
        <v>20109.75</v>
      </c>
      <c r="F14" s="696">
        <f t="shared" si="4"/>
        <v>19974.252500000002</v>
      </c>
      <c r="G14" s="696">
        <f t="shared" si="4"/>
        <v>19838.509975000001</v>
      </c>
      <c r="H14" s="696">
        <f t="shared" si="4"/>
        <v>19702.524875250005</v>
      </c>
      <c r="I14" s="696">
        <f t="shared" si="4"/>
        <v>19566.299626497501</v>
      </c>
      <c r="J14" s="696">
        <f t="shared" si="4"/>
        <v>5909.8366302325267</v>
      </c>
      <c r="K14" s="696">
        <f t="shared" si="4"/>
        <v>4973.1382639301992</v>
      </c>
      <c r="L14" s="696">
        <f t="shared" si="4"/>
        <v>4836.2068812908947</v>
      </c>
      <c r="M14" s="696">
        <f t="shared" si="4"/>
        <v>4699.0448124779905</v>
      </c>
      <c r="N14" s="696">
        <f t="shared" si="4"/>
        <v>4561.6543643532095</v>
      </c>
      <c r="O14" s="696">
        <f t="shared" si="4"/>
        <v>4424.0378207096765</v>
      </c>
      <c r="P14" s="705">
        <f t="shared" si="4"/>
        <v>145640.25574974203</v>
      </c>
      <c r="Q14" s="706"/>
    </row>
    <row r="15" spans="1:26" ht="16.2" thickBot="1">
      <c r="A15" s="278" t="s">
        <v>345</v>
      </c>
      <c r="B15" s="278"/>
      <c r="C15" s="418"/>
      <c r="D15" s="347">
        <f>IF(ISBLANK(inputs!$C$18),$A15,VALUE(inputs!$E$18))</f>
        <v>4000</v>
      </c>
      <c r="E15" s="347">
        <f>IF(ISBLANK(inputs!$C$19),$A15,VALUE(inputs!$E$19))</f>
        <v>4000</v>
      </c>
      <c r="F15" s="347">
        <f>IF(ISBLANK(inputs!$C$20),$A15,VALUE(inputs!$E$20))</f>
        <v>4000</v>
      </c>
      <c r="G15" s="347">
        <f>IF(ISBLANK(inputs!$C$21),$A15,VALUE(inputs!$E$21))</f>
        <v>4000</v>
      </c>
      <c r="H15" s="347">
        <f>IF(ISBLANK(inputs!$C$22),$A15,VALUE(inputs!$E$22))</f>
        <v>4000</v>
      </c>
      <c r="I15" s="347">
        <f>IF(ISBLANK(inputs!$C$23),$A15,VALUE(inputs!$E$23))</f>
        <v>4000</v>
      </c>
      <c r="J15" s="347">
        <f>IF(ISBLANK(inputs!$C$24),$A15,VALUE(inputs!$E$24))</f>
        <v>3000</v>
      </c>
      <c r="K15" s="347">
        <f>IF(ISBLANK(inputs!$C$25),$A15,VALUE(inputs!$E$25))</f>
        <v>3000</v>
      </c>
      <c r="L15" s="347">
        <f>IF(ISBLANK(inputs!$C$26),$A15,VALUE(inputs!$E$26))</f>
        <v>3000</v>
      </c>
      <c r="M15" s="347">
        <f>IF(ISBLANK(inputs!$C$27),$A15,VALUE(inputs!$E$27))</f>
        <v>3000</v>
      </c>
      <c r="N15" s="347">
        <f>IF(ISBLANK(inputs!$C$28),$A15,VALUE(inputs!$E$28))</f>
        <v>3000</v>
      </c>
      <c r="O15" s="347">
        <f>IF(ISBLANK(inputs!$C$29),$A15,VALUE(inputs!$E$29))</f>
        <v>3000</v>
      </c>
      <c r="P15" s="348"/>
      <c r="Q15" s="346"/>
      <c r="R15" s="278"/>
      <c r="S15" s="278"/>
      <c r="T15" s="278"/>
      <c r="U15" s="278"/>
      <c r="V15" s="278"/>
      <c r="W15" s="278"/>
      <c r="X15" s="278"/>
      <c r="Y15" s="278"/>
      <c r="Z15" s="278"/>
    </row>
    <row r="16" spans="1:26" ht="26.25" customHeight="1">
      <c r="A16" s="33"/>
      <c r="B16" s="35"/>
      <c r="C16" s="251" t="s">
        <v>113</v>
      </c>
      <c r="D16" s="311"/>
      <c r="E16" s="311"/>
      <c r="F16" s="311"/>
      <c r="G16" s="311"/>
      <c r="H16" s="311"/>
      <c r="I16" s="311"/>
      <c r="J16" s="311"/>
      <c r="K16" s="311"/>
      <c r="L16" s="311"/>
      <c r="M16" s="311"/>
      <c r="N16" s="311"/>
      <c r="O16" s="311"/>
      <c r="P16" s="332"/>
      <c r="Q16" s="37"/>
      <c r="R16" s="33"/>
      <c r="S16" s="33"/>
      <c r="T16" s="33"/>
      <c r="U16" s="33"/>
      <c r="V16" s="33"/>
      <c r="W16" s="33"/>
      <c r="X16" s="33"/>
      <c r="Y16" s="33"/>
      <c r="Z16" s="33"/>
    </row>
    <row r="17" spans="1:26" ht="21.75" customHeight="1">
      <c r="A17" s="33"/>
      <c r="B17" s="32"/>
      <c r="C17" s="422" t="s">
        <v>114</v>
      </c>
      <c r="D17" s="311"/>
      <c r="E17" s="311"/>
      <c r="F17" s="311"/>
      <c r="G17" s="311"/>
      <c r="H17" s="311"/>
      <c r="I17" s="311"/>
      <c r="J17" s="311"/>
      <c r="K17" s="311"/>
      <c r="L17" s="311"/>
      <c r="M17" s="311"/>
      <c r="N17" s="311"/>
      <c r="O17" s="311"/>
      <c r="P17" s="336"/>
      <c r="Q17" s="34"/>
      <c r="R17" s="33"/>
      <c r="S17" s="33"/>
      <c r="T17" s="33"/>
      <c r="U17" s="33"/>
      <c r="V17" s="33"/>
      <c r="W17" s="33"/>
      <c r="X17" s="33"/>
      <c r="Y17" s="33"/>
      <c r="Z17" s="33"/>
    </row>
    <row r="18" spans="1:26" ht="15.6">
      <c r="A18" s="33"/>
      <c r="B18" s="32"/>
      <c r="C18" s="419" t="s">
        <v>89</v>
      </c>
      <c r="D18" s="311" t="s">
        <v>90</v>
      </c>
      <c r="E18" s="311" t="s">
        <v>91</v>
      </c>
      <c r="F18" s="311" t="s">
        <v>92</v>
      </c>
      <c r="G18" s="311" t="s">
        <v>93</v>
      </c>
      <c r="H18" s="311" t="s">
        <v>94</v>
      </c>
      <c r="I18" s="311" t="s">
        <v>95</v>
      </c>
      <c r="J18" s="311" t="s">
        <v>96</v>
      </c>
      <c r="K18" s="311" t="s">
        <v>97</v>
      </c>
      <c r="L18" s="311" t="s">
        <v>98</v>
      </c>
      <c r="M18" s="311" t="s">
        <v>99</v>
      </c>
      <c r="N18" s="311" t="s">
        <v>100</v>
      </c>
      <c r="O18" s="311" t="s">
        <v>101</v>
      </c>
      <c r="P18" s="333" t="s">
        <v>102</v>
      </c>
      <c r="Q18" s="34"/>
      <c r="R18" s="33"/>
      <c r="S18" s="33"/>
      <c r="T18" s="33"/>
      <c r="U18" s="33"/>
      <c r="V18" s="33"/>
      <c r="W18" s="33"/>
      <c r="X18" s="33"/>
      <c r="Y18" s="33"/>
      <c r="Z18" s="33"/>
    </row>
    <row r="19" spans="1:26" ht="15.6">
      <c r="A19" s="33"/>
      <c r="B19" s="32"/>
      <c r="C19" s="422" t="s">
        <v>115</v>
      </c>
      <c r="D19" s="311"/>
      <c r="E19" s="311"/>
      <c r="F19" s="311"/>
      <c r="G19" s="311"/>
      <c r="H19" s="311"/>
      <c r="I19" s="311"/>
      <c r="J19" s="311"/>
      <c r="K19" s="311"/>
      <c r="L19" s="311"/>
      <c r="M19" s="311"/>
      <c r="N19" s="311"/>
      <c r="O19" s="311"/>
      <c r="P19" s="333" t="s">
        <v>371</v>
      </c>
      <c r="Q19" s="34"/>
      <c r="R19" s="33"/>
      <c r="S19" s="33"/>
      <c r="T19" s="33"/>
      <c r="U19" s="33"/>
      <c r="V19" s="33"/>
      <c r="W19" s="33"/>
      <c r="X19" s="33"/>
      <c r="Y19" s="33"/>
      <c r="Z19" s="33"/>
    </row>
    <row r="20" spans="1:26" ht="15.6">
      <c r="A20" s="33"/>
      <c r="B20" s="32"/>
      <c r="C20" s="423" t="s">
        <v>352</v>
      </c>
      <c r="D20" s="311">
        <f>'F2'!C117</f>
        <v>315953.75</v>
      </c>
      <c r="E20" s="311">
        <f>'F2'!D117</f>
        <v>356618.01250000001</v>
      </c>
      <c r="F20" s="311">
        <f>'F2'!E117</f>
        <v>368897.55237500003</v>
      </c>
      <c r="G20" s="311">
        <f>'F2'!F117</f>
        <v>393564.13685125002</v>
      </c>
      <c r="H20" s="311">
        <f>'F2'!G117</f>
        <v>418205.53548273753</v>
      </c>
      <c r="I20" s="311">
        <f>'F2'!H117</f>
        <v>458545.52012791013</v>
      </c>
      <c r="J20" s="311">
        <f>'F2'!I117</f>
        <v>488575.86492663104</v>
      </c>
      <c r="K20" s="311">
        <f>'F2'!J117</f>
        <v>499352.34627736476</v>
      </c>
      <c r="L20" s="311">
        <f>'F2'!K117</f>
        <v>523690.7428145911</v>
      </c>
      <c r="M20" s="311">
        <f>'F2'!L117</f>
        <v>534170.83538644516</v>
      </c>
      <c r="N20" s="311">
        <f>'F2'!M117</f>
        <v>546000.4070325807</v>
      </c>
      <c r="O20" s="311">
        <f>'F2'!N117</f>
        <v>570831.24296225479</v>
      </c>
      <c r="P20" s="337">
        <f t="shared" ref="P20:P52" si="5">AVERAGE(D20:O20)</f>
        <v>456200.49556139711</v>
      </c>
      <c r="Q20" s="34"/>
      <c r="R20" s="33"/>
      <c r="S20" s="33"/>
      <c r="T20" s="33"/>
      <c r="U20" s="33"/>
      <c r="V20" s="33"/>
      <c r="W20" s="33"/>
      <c r="X20" s="33"/>
      <c r="Y20" s="33"/>
      <c r="Z20" s="33"/>
    </row>
    <row r="21" spans="1:26" ht="15.75" customHeight="1">
      <c r="A21" s="33"/>
      <c r="B21" s="32"/>
      <c r="C21" s="419" t="s">
        <v>117</v>
      </c>
      <c r="D21" s="311">
        <f>'F2'!C119</f>
        <v>88000</v>
      </c>
      <c r="E21" s="311">
        <f>'F2'!D119</f>
        <v>88000</v>
      </c>
      <c r="F21" s="311">
        <f>'F2'!E119</f>
        <v>88000</v>
      </c>
      <c r="G21" s="311">
        <f>'F2'!F119</f>
        <v>88000</v>
      </c>
      <c r="H21" s="311">
        <f>'F2'!G119</f>
        <v>88000</v>
      </c>
      <c r="I21" s="311">
        <f>'F2'!H119</f>
        <v>88000</v>
      </c>
      <c r="J21" s="311">
        <f>'F2'!I119</f>
        <v>66000</v>
      </c>
      <c r="K21" s="311">
        <f>'F2'!J119</f>
        <v>66000</v>
      </c>
      <c r="L21" s="311">
        <f>'F2'!K119</f>
        <v>66000</v>
      </c>
      <c r="M21" s="311">
        <f>'F2'!L119</f>
        <v>66000</v>
      </c>
      <c r="N21" s="311">
        <f>'F2'!M119</f>
        <v>66000</v>
      </c>
      <c r="O21" s="311">
        <f>'F2'!N119</f>
        <v>66000</v>
      </c>
      <c r="P21" s="337">
        <f t="shared" si="5"/>
        <v>77000</v>
      </c>
      <c r="Q21" s="34"/>
      <c r="R21" s="33"/>
      <c r="S21" s="33"/>
      <c r="T21" s="33"/>
      <c r="U21" s="33"/>
      <c r="V21" s="33"/>
      <c r="W21" s="33"/>
      <c r="X21" s="33"/>
      <c r="Y21" s="33"/>
      <c r="Z21" s="33"/>
    </row>
    <row r="22" spans="1:26" ht="15.75" customHeight="1">
      <c r="A22" s="33"/>
      <c r="B22" s="32"/>
      <c r="C22" s="419" t="s">
        <v>118</v>
      </c>
      <c r="D22" s="311">
        <f>'F2'!C118</f>
        <v>4000</v>
      </c>
      <c r="E22" s="311">
        <f>'F2'!D118</f>
        <v>-9432</v>
      </c>
      <c r="F22" s="311">
        <f>'F2'!E118</f>
        <v>5384</v>
      </c>
      <c r="G22" s="311">
        <f>'F2'!F118</f>
        <v>7676</v>
      </c>
      <c r="H22" s="311">
        <f>'F2'!G118</f>
        <v>9856</v>
      </c>
      <c r="I22" s="311">
        <f>'F2'!H118</f>
        <v>6200</v>
      </c>
      <c r="J22" s="311">
        <f>'F2'!I118</f>
        <v>11196</v>
      </c>
      <c r="K22" s="311">
        <f>'F2'!J118</f>
        <v>12508</v>
      </c>
      <c r="L22" s="311">
        <f>'F2'!K118</f>
        <v>120</v>
      </c>
      <c r="M22" s="311">
        <f>'F2'!L118</f>
        <v>1452</v>
      </c>
      <c r="N22" s="311">
        <f>'F2'!M118</f>
        <v>1296</v>
      </c>
      <c r="O22" s="311">
        <f>'F2'!N118</f>
        <v>-12000</v>
      </c>
      <c r="P22" s="337">
        <f t="shared" si="5"/>
        <v>3188</v>
      </c>
      <c r="Q22" s="34"/>
      <c r="R22" s="33"/>
      <c r="S22" s="33"/>
      <c r="T22" s="33"/>
      <c r="U22" s="33"/>
      <c r="V22" s="33"/>
      <c r="W22" s="33"/>
      <c r="X22" s="33"/>
      <c r="Y22" s="33"/>
      <c r="Z22" s="33"/>
    </row>
    <row r="23" spans="1:26" ht="15.75" customHeight="1">
      <c r="A23" s="33"/>
      <c r="B23" s="32"/>
      <c r="C23" s="422" t="s">
        <v>119</v>
      </c>
      <c r="D23" s="311">
        <f t="shared" ref="D23:O23" si="6">SUM(D20:D22)</f>
        <v>407953.75</v>
      </c>
      <c r="E23" s="311">
        <f t="shared" si="6"/>
        <v>435186.01250000001</v>
      </c>
      <c r="F23" s="311">
        <f t="shared" si="6"/>
        <v>462281.55237500003</v>
      </c>
      <c r="G23" s="311">
        <f t="shared" si="6"/>
        <v>489240.13685125002</v>
      </c>
      <c r="H23" s="311">
        <f t="shared" si="6"/>
        <v>516061.53548273753</v>
      </c>
      <c r="I23" s="311">
        <f t="shared" si="6"/>
        <v>552745.52012791019</v>
      </c>
      <c r="J23" s="311">
        <f t="shared" si="6"/>
        <v>565771.8649266311</v>
      </c>
      <c r="K23" s="311">
        <f t="shared" si="6"/>
        <v>577860.34627736476</v>
      </c>
      <c r="L23" s="311">
        <f t="shared" si="6"/>
        <v>589810.74281459115</v>
      </c>
      <c r="M23" s="311">
        <f t="shared" si="6"/>
        <v>601622.83538644516</v>
      </c>
      <c r="N23" s="311">
        <f t="shared" si="6"/>
        <v>613296.4070325807</v>
      </c>
      <c r="O23" s="311">
        <f t="shared" si="6"/>
        <v>624831.24296225479</v>
      </c>
      <c r="P23" s="337">
        <f t="shared" si="5"/>
        <v>536388.49556139717</v>
      </c>
      <c r="Q23" s="34"/>
      <c r="R23" s="33"/>
      <c r="S23" s="33"/>
      <c r="T23" s="33"/>
      <c r="U23" s="33"/>
      <c r="V23" s="33"/>
      <c r="W23" s="33"/>
      <c r="X23" s="33"/>
      <c r="Y23" s="33"/>
      <c r="Z23" s="33"/>
    </row>
    <row r="24" spans="1:26" ht="15.75" customHeight="1">
      <c r="A24" s="33"/>
      <c r="B24" s="32"/>
      <c r="C24" s="419"/>
      <c r="D24" s="311"/>
      <c r="E24" s="311"/>
      <c r="F24" s="311"/>
      <c r="G24" s="311"/>
      <c r="H24" s="311"/>
      <c r="I24" s="311"/>
      <c r="J24" s="311"/>
      <c r="K24" s="311"/>
      <c r="L24" s="311"/>
      <c r="M24" s="311"/>
      <c r="N24" s="311"/>
      <c r="O24" s="311"/>
      <c r="P24" s="337"/>
      <c r="Q24" s="34"/>
      <c r="R24" s="33"/>
      <c r="S24" s="33"/>
      <c r="T24" s="33"/>
      <c r="U24" s="33"/>
      <c r="V24" s="33"/>
      <c r="W24" s="33"/>
      <c r="X24" s="33"/>
      <c r="Y24" s="33"/>
      <c r="Z24" s="33"/>
    </row>
    <row r="25" spans="1:26" ht="15.75" customHeight="1">
      <c r="A25" s="33"/>
      <c r="B25" s="32"/>
      <c r="C25" s="422" t="s">
        <v>120</v>
      </c>
      <c r="D25" s="311"/>
      <c r="E25" s="311"/>
      <c r="F25" s="311"/>
      <c r="G25" s="311"/>
      <c r="H25" s="311"/>
      <c r="I25" s="311"/>
      <c r="J25" s="311"/>
      <c r="K25" s="311"/>
      <c r="L25" s="311"/>
      <c r="M25" s="311"/>
      <c r="N25" s="311"/>
      <c r="O25" s="311"/>
      <c r="P25" s="337"/>
      <c r="Q25" s="34"/>
      <c r="R25" s="33"/>
      <c r="S25" s="33"/>
      <c r="T25" s="33"/>
      <c r="U25" s="33"/>
      <c r="V25" s="33"/>
      <c r="W25" s="33"/>
      <c r="X25" s="33"/>
      <c r="Y25" s="33"/>
      <c r="Z25" s="33"/>
    </row>
    <row r="26" spans="1:26" ht="15.75" customHeight="1">
      <c r="A26" s="33"/>
      <c r="B26" s="32"/>
      <c r="C26" s="419" t="s">
        <v>121</v>
      </c>
      <c r="D26" s="311">
        <f>'F2'!C123</f>
        <v>1000000</v>
      </c>
      <c r="E26" s="311">
        <f>'F2'!D123</f>
        <v>1000000</v>
      </c>
      <c r="F26" s="311">
        <f>'F2'!E123</f>
        <v>1000000</v>
      </c>
      <c r="G26" s="311">
        <f>'F2'!F123</f>
        <v>1000000</v>
      </c>
      <c r="H26" s="311">
        <f>'F2'!G123</f>
        <v>1000000</v>
      </c>
      <c r="I26" s="311">
        <f>'F2'!H123</f>
        <v>1000000</v>
      </c>
      <c r="J26" s="311">
        <f>'F2'!I123</f>
        <v>1000000</v>
      </c>
      <c r="K26" s="311">
        <f>'F2'!J123</f>
        <v>1000000</v>
      </c>
      <c r="L26" s="311">
        <f>'F2'!K123</f>
        <v>1000000</v>
      </c>
      <c r="M26" s="311">
        <f>'F2'!L123</f>
        <v>1000000</v>
      </c>
      <c r="N26" s="311">
        <f>'F2'!M123</f>
        <v>1000000</v>
      </c>
      <c r="O26" s="311">
        <f>'F2'!N123</f>
        <v>1000000</v>
      </c>
      <c r="P26" s="337">
        <f t="shared" si="5"/>
        <v>1000000</v>
      </c>
      <c r="Q26" s="34"/>
      <c r="R26" s="33"/>
      <c r="S26" s="33"/>
      <c r="T26" s="33"/>
      <c r="U26" s="33"/>
      <c r="V26" s="33"/>
      <c r="W26" s="33"/>
      <c r="X26" s="33"/>
      <c r="Y26" s="33"/>
      <c r="Z26" s="33"/>
    </row>
    <row r="27" spans="1:26" ht="15.75" customHeight="1">
      <c r="A27" s="33"/>
      <c r="B27" s="32"/>
      <c r="C27" s="419" t="s">
        <v>346</v>
      </c>
      <c r="D27" s="311">
        <f>'F2'!C124</f>
        <v>2000</v>
      </c>
      <c r="E27" s="311">
        <f>'F2'!D124</f>
        <v>4000</v>
      </c>
      <c r="F27" s="311">
        <f>'F2'!E124</f>
        <v>6000</v>
      </c>
      <c r="G27" s="311">
        <f>'F2'!F124</f>
        <v>8000</v>
      </c>
      <c r="H27" s="311">
        <f>'F2'!G124</f>
        <v>10000</v>
      </c>
      <c r="I27" s="311">
        <f>'F2'!H124</f>
        <v>12000</v>
      </c>
      <c r="J27" s="311">
        <f>'F2'!I124</f>
        <v>14000</v>
      </c>
      <c r="K27" s="311">
        <f>'F2'!J124</f>
        <v>16000</v>
      </c>
      <c r="L27" s="311">
        <f>'F2'!K124</f>
        <v>18000</v>
      </c>
      <c r="M27" s="311">
        <f>'F2'!L124</f>
        <v>20000</v>
      </c>
      <c r="N27" s="311">
        <f>'F2'!M124</f>
        <v>22000</v>
      </c>
      <c r="O27" s="311">
        <f>'F2'!N124</f>
        <v>24000</v>
      </c>
      <c r="P27" s="337">
        <f t="shared" si="5"/>
        <v>13000</v>
      </c>
      <c r="Q27" s="34"/>
      <c r="R27" s="33"/>
      <c r="S27" s="33"/>
      <c r="T27" s="33"/>
      <c r="U27" s="33"/>
      <c r="V27" s="33"/>
      <c r="W27" s="33"/>
      <c r="X27" s="33"/>
      <c r="Y27" s="33"/>
      <c r="Z27" s="33"/>
    </row>
    <row r="28" spans="1:26" ht="15.75" customHeight="1">
      <c r="A28" s="33"/>
      <c r="B28" s="32"/>
      <c r="C28" s="419" t="s">
        <v>122</v>
      </c>
      <c r="D28" s="311">
        <f>'F2'!C125</f>
        <v>500000</v>
      </c>
      <c r="E28" s="311">
        <f>'F2'!D125</f>
        <v>500000</v>
      </c>
      <c r="F28" s="311">
        <f>'F2'!E125</f>
        <v>500000</v>
      </c>
      <c r="G28" s="311">
        <f>'F2'!F125</f>
        <v>500000</v>
      </c>
      <c r="H28" s="311">
        <f>'F2'!G125</f>
        <v>500000</v>
      </c>
      <c r="I28" s="311">
        <f>'F2'!H125</f>
        <v>500000</v>
      </c>
      <c r="J28" s="311">
        <f>'F2'!I125</f>
        <v>500000</v>
      </c>
      <c r="K28" s="311">
        <f>'F2'!J125</f>
        <v>500000</v>
      </c>
      <c r="L28" s="311">
        <f>'F2'!K125</f>
        <v>500000</v>
      </c>
      <c r="M28" s="311">
        <f>'F2'!L125</f>
        <v>500000</v>
      </c>
      <c r="N28" s="311">
        <f>'F2'!M125</f>
        <v>500000</v>
      </c>
      <c r="O28" s="311">
        <f>'F2'!N125</f>
        <v>500000</v>
      </c>
      <c r="P28" s="337">
        <f t="shared" si="5"/>
        <v>500000</v>
      </c>
      <c r="Q28" s="34"/>
      <c r="R28" s="33"/>
      <c r="S28" s="33"/>
      <c r="T28" s="33"/>
      <c r="U28" s="33"/>
      <c r="V28" s="33"/>
      <c r="W28" s="33"/>
      <c r="X28" s="33"/>
      <c r="Y28" s="33"/>
      <c r="Z28" s="33"/>
    </row>
    <row r="29" spans="1:26" ht="15.75" customHeight="1">
      <c r="A29" s="33"/>
      <c r="B29" s="32"/>
      <c r="C29" s="419" t="s">
        <v>346</v>
      </c>
      <c r="D29" s="311">
        <f>'F2'!C126</f>
        <v>5000</v>
      </c>
      <c r="E29" s="311">
        <f>'F2'!D126</f>
        <v>10000</v>
      </c>
      <c r="F29" s="311">
        <f>'F2'!E126</f>
        <v>15000</v>
      </c>
      <c r="G29" s="311">
        <f>'F2'!F126</f>
        <v>20000</v>
      </c>
      <c r="H29" s="311">
        <f>'F2'!G126</f>
        <v>25000</v>
      </c>
      <c r="I29" s="311">
        <f>'F2'!H126</f>
        <v>30000</v>
      </c>
      <c r="J29" s="311">
        <f>'F2'!I126</f>
        <v>35000</v>
      </c>
      <c r="K29" s="311">
        <f>'F2'!J126</f>
        <v>40000</v>
      </c>
      <c r="L29" s="311">
        <f>'F2'!K126</f>
        <v>45000</v>
      </c>
      <c r="M29" s="311">
        <f>'F2'!L126</f>
        <v>50000</v>
      </c>
      <c r="N29" s="311">
        <f>'F2'!M126</f>
        <v>55000</v>
      </c>
      <c r="O29" s="311">
        <f>'F2'!N126</f>
        <v>60000</v>
      </c>
      <c r="P29" s="337">
        <f t="shared" si="5"/>
        <v>32500</v>
      </c>
      <c r="Q29" s="34"/>
      <c r="R29" s="33"/>
      <c r="S29" s="33"/>
      <c r="T29" s="33"/>
      <c r="U29" s="33"/>
      <c r="V29" s="33"/>
      <c r="W29" s="33"/>
      <c r="X29" s="33"/>
      <c r="Y29" s="33"/>
      <c r="Z29" s="33"/>
    </row>
    <row r="30" spans="1:26" ht="15.75" customHeight="1">
      <c r="A30" s="33"/>
      <c r="B30" s="32"/>
      <c r="C30" s="419" t="s">
        <v>123</v>
      </c>
      <c r="D30" s="311">
        <f>'F2'!C122</f>
        <v>100000</v>
      </c>
      <c r="E30" s="311">
        <f>'F2'!D122</f>
        <v>100000</v>
      </c>
      <c r="F30" s="311">
        <f>'F2'!E122</f>
        <v>100000</v>
      </c>
      <c r="G30" s="311">
        <f>'F2'!F122</f>
        <v>100000</v>
      </c>
      <c r="H30" s="311">
        <f>'F2'!G122</f>
        <v>100000</v>
      </c>
      <c r="I30" s="311">
        <f>'F2'!H122</f>
        <v>100000</v>
      </c>
      <c r="J30" s="311">
        <f>'F2'!I122</f>
        <v>100000</v>
      </c>
      <c r="K30" s="311">
        <f>'F2'!J122</f>
        <v>100000</v>
      </c>
      <c r="L30" s="311">
        <f>'F2'!K122</f>
        <v>100000</v>
      </c>
      <c r="M30" s="311">
        <f>'F2'!L122</f>
        <v>100000</v>
      </c>
      <c r="N30" s="311">
        <f>'F2'!M122</f>
        <v>100000</v>
      </c>
      <c r="O30" s="311">
        <f>'F2'!N122</f>
        <v>100000</v>
      </c>
      <c r="P30" s="337">
        <f t="shared" si="5"/>
        <v>100000</v>
      </c>
      <c r="Q30" s="34"/>
      <c r="R30" s="33"/>
      <c r="S30" s="33"/>
      <c r="T30" s="33"/>
      <c r="U30" s="33"/>
      <c r="V30" s="33"/>
      <c r="W30" s="33"/>
      <c r="X30" s="33"/>
      <c r="Y30" s="33"/>
      <c r="Z30" s="33"/>
    </row>
    <row r="31" spans="1:26" ht="15.75" customHeight="1">
      <c r="A31" s="33"/>
      <c r="B31" s="32"/>
      <c r="C31" s="422" t="s">
        <v>124</v>
      </c>
      <c r="D31" s="311">
        <f t="shared" ref="D31:O31" si="7">D26-D27+D28-D29+D30</f>
        <v>1593000</v>
      </c>
      <c r="E31" s="311">
        <f t="shared" si="7"/>
        <v>1586000</v>
      </c>
      <c r="F31" s="311">
        <f t="shared" si="7"/>
        <v>1579000</v>
      </c>
      <c r="G31" s="311">
        <f t="shared" si="7"/>
        <v>1572000</v>
      </c>
      <c r="H31" s="311">
        <f t="shared" si="7"/>
        <v>1565000</v>
      </c>
      <c r="I31" s="311">
        <f t="shared" si="7"/>
        <v>1558000</v>
      </c>
      <c r="J31" s="311">
        <f t="shared" si="7"/>
        <v>1551000</v>
      </c>
      <c r="K31" s="311">
        <f t="shared" si="7"/>
        <v>1544000</v>
      </c>
      <c r="L31" s="311">
        <f t="shared" si="7"/>
        <v>1537000</v>
      </c>
      <c r="M31" s="311">
        <f t="shared" si="7"/>
        <v>1530000</v>
      </c>
      <c r="N31" s="311">
        <f t="shared" si="7"/>
        <v>1523000</v>
      </c>
      <c r="O31" s="311">
        <f t="shared" si="7"/>
        <v>1516000</v>
      </c>
      <c r="P31" s="337">
        <f t="shared" si="5"/>
        <v>1554500</v>
      </c>
      <c r="Q31" s="34"/>
      <c r="R31" s="33"/>
      <c r="S31" s="33"/>
      <c r="T31" s="33"/>
      <c r="U31" s="33"/>
      <c r="V31" s="33"/>
      <c r="W31" s="33"/>
      <c r="X31" s="33"/>
      <c r="Y31" s="33"/>
      <c r="Z31" s="33"/>
    </row>
    <row r="32" spans="1:26" ht="15.75" customHeight="1">
      <c r="A32" s="33"/>
      <c r="B32" s="32"/>
      <c r="C32" s="419"/>
      <c r="D32" s="311"/>
      <c r="E32" s="311"/>
      <c r="F32" s="311"/>
      <c r="G32" s="311"/>
      <c r="H32" s="311"/>
      <c r="I32" s="311"/>
      <c r="J32" s="311"/>
      <c r="K32" s="311"/>
      <c r="L32" s="311"/>
      <c r="M32" s="311"/>
      <c r="N32" s="311"/>
      <c r="O32" s="311"/>
      <c r="P32" s="337"/>
      <c r="Q32" s="34"/>
      <c r="R32" s="33"/>
      <c r="S32" s="33"/>
      <c r="T32" s="33"/>
      <c r="U32" s="33"/>
      <c r="V32" s="33"/>
      <c r="W32" s="33"/>
      <c r="X32" s="33"/>
      <c r="Y32" s="33"/>
      <c r="Z32" s="33"/>
    </row>
    <row r="33" spans="1:26" ht="15.75" customHeight="1">
      <c r="A33" s="33"/>
      <c r="B33" s="32"/>
      <c r="C33" s="422" t="s">
        <v>125</v>
      </c>
      <c r="D33" s="311">
        <f t="shared" ref="D33:O33" si="8">D23+D31</f>
        <v>2000953.75</v>
      </c>
      <c r="E33" s="311">
        <f t="shared" si="8"/>
        <v>2021186.0125</v>
      </c>
      <c r="F33" s="311">
        <f t="shared" si="8"/>
        <v>2041281.552375</v>
      </c>
      <c r="G33" s="311">
        <f t="shared" si="8"/>
        <v>2061240.13685125</v>
      </c>
      <c r="H33" s="311">
        <f t="shared" si="8"/>
        <v>2081061.5354827375</v>
      </c>
      <c r="I33" s="311">
        <f t="shared" si="8"/>
        <v>2110745.5201279102</v>
      </c>
      <c r="J33" s="311">
        <f t="shared" si="8"/>
        <v>2116771.8649266311</v>
      </c>
      <c r="K33" s="311">
        <f t="shared" si="8"/>
        <v>2121860.3462773645</v>
      </c>
      <c r="L33" s="311">
        <f t="shared" si="8"/>
        <v>2126810.7428145912</v>
      </c>
      <c r="M33" s="311">
        <f t="shared" si="8"/>
        <v>2131622.8353864453</v>
      </c>
      <c r="N33" s="311">
        <f t="shared" si="8"/>
        <v>2136296.4070325806</v>
      </c>
      <c r="O33" s="311">
        <f t="shared" si="8"/>
        <v>2140831.2429622547</v>
      </c>
      <c r="P33" s="337">
        <f t="shared" si="5"/>
        <v>2090888.4955613969</v>
      </c>
      <c r="Q33" s="34"/>
      <c r="R33" s="33"/>
      <c r="S33" s="33"/>
      <c r="T33" s="33"/>
      <c r="U33" s="33"/>
      <c r="V33" s="33"/>
      <c r="W33" s="33"/>
      <c r="X33" s="33"/>
      <c r="Y33" s="33"/>
      <c r="Z33" s="33"/>
    </row>
    <row r="34" spans="1:26" ht="15.75" customHeight="1">
      <c r="A34" s="33"/>
      <c r="B34" s="32"/>
      <c r="C34" s="419"/>
      <c r="D34" s="311"/>
      <c r="E34" s="311"/>
      <c r="F34" s="311"/>
      <c r="G34" s="311"/>
      <c r="H34" s="311"/>
      <c r="I34" s="311"/>
      <c r="J34" s="311"/>
      <c r="K34" s="311"/>
      <c r="L34" s="311"/>
      <c r="M34" s="311"/>
      <c r="N34" s="311"/>
      <c r="O34" s="311"/>
      <c r="P34" s="337"/>
      <c r="Q34" s="34"/>
      <c r="R34" s="33"/>
      <c r="S34" s="33"/>
      <c r="T34" s="33"/>
      <c r="U34" s="33"/>
      <c r="V34" s="33"/>
      <c r="W34" s="33"/>
      <c r="X34" s="33"/>
      <c r="Y34" s="33"/>
      <c r="Z34" s="33"/>
    </row>
    <row r="35" spans="1:26" ht="15.75" customHeight="1">
      <c r="A35" s="33"/>
      <c r="B35" s="32"/>
      <c r="C35" s="422" t="s">
        <v>126</v>
      </c>
      <c r="D35" s="311"/>
      <c r="E35" s="311"/>
      <c r="F35" s="311"/>
      <c r="G35" s="311"/>
      <c r="H35" s="311"/>
      <c r="I35" s="311"/>
      <c r="J35" s="311"/>
      <c r="K35" s="311"/>
      <c r="L35" s="311"/>
      <c r="M35" s="311"/>
      <c r="N35" s="311"/>
      <c r="O35" s="311"/>
      <c r="P35" s="337"/>
      <c r="Q35" s="34"/>
      <c r="R35" s="33"/>
      <c r="S35" s="33"/>
      <c r="T35" s="33"/>
      <c r="U35" s="33"/>
      <c r="V35" s="33"/>
      <c r="W35" s="33"/>
      <c r="X35" s="33"/>
      <c r="Y35" s="33"/>
      <c r="Z35" s="33"/>
    </row>
    <row r="36" spans="1:26" ht="15.75" customHeight="1">
      <c r="A36" s="33"/>
      <c r="B36" s="32"/>
      <c r="C36" s="422"/>
      <c r="D36" s="311"/>
      <c r="E36" s="311"/>
      <c r="F36" s="311"/>
      <c r="G36" s="311"/>
      <c r="H36" s="311"/>
      <c r="I36" s="311"/>
      <c r="J36" s="311"/>
      <c r="K36" s="311"/>
      <c r="L36" s="311"/>
      <c r="M36" s="311"/>
      <c r="N36" s="311"/>
      <c r="O36" s="311"/>
      <c r="P36" s="337"/>
      <c r="Q36" s="34"/>
      <c r="R36" s="33"/>
      <c r="S36" s="33"/>
      <c r="T36" s="33"/>
      <c r="U36" s="33"/>
      <c r="V36" s="33"/>
      <c r="W36" s="33"/>
      <c r="X36" s="33"/>
      <c r="Y36" s="33"/>
      <c r="Z36" s="33"/>
    </row>
    <row r="37" spans="1:26" ht="15.75" customHeight="1">
      <c r="A37" s="33"/>
      <c r="B37" s="32"/>
      <c r="C37" s="421" t="s">
        <v>127</v>
      </c>
      <c r="D37" s="311"/>
      <c r="E37" s="311"/>
      <c r="F37" s="311"/>
      <c r="G37" s="311"/>
      <c r="H37" s="311"/>
      <c r="I37" s="311"/>
      <c r="J37" s="311"/>
      <c r="K37" s="311"/>
      <c r="L37" s="311"/>
      <c r="M37" s="311"/>
      <c r="N37" s="311"/>
      <c r="O37" s="311"/>
      <c r="P37" s="337"/>
      <c r="Q37" s="34"/>
      <c r="R37" s="33"/>
      <c r="S37" s="33"/>
      <c r="T37" s="33"/>
      <c r="U37" s="33"/>
      <c r="V37" s="33"/>
      <c r="W37" s="33"/>
      <c r="X37" s="33"/>
      <c r="Y37" s="33"/>
      <c r="Z37" s="33"/>
    </row>
    <row r="38" spans="1:26" ht="15.75" customHeight="1">
      <c r="A38" s="33"/>
      <c r="B38" s="32"/>
      <c r="C38" s="256" t="s">
        <v>128</v>
      </c>
      <c r="D38" s="311">
        <f>'F2'!C136</f>
        <v>2000</v>
      </c>
      <c r="E38" s="311">
        <f>'F2'!D136</f>
        <v>2000</v>
      </c>
      <c r="F38" s="311">
        <f>'F2'!E136</f>
        <v>2000</v>
      </c>
      <c r="G38" s="311">
        <f>'F2'!F136</f>
        <v>2000</v>
      </c>
      <c r="H38" s="311">
        <f>'F2'!G136</f>
        <v>2000</v>
      </c>
      <c r="I38" s="311">
        <f>'F2'!H136</f>
        <v>2000</v>
      </c>
      <c r="J38" s="311">
        <f>'F2'!I136</f>
        <v>2000</v>
      </c>
      <c r="K38" s="311">
        <f>'F2'!J136</f>
        <v>2000</v>
      </c>
      <c r="L38" s="311">
        <f>'F2'!K136</f>
        <v>2000</v>
      </c>
      <c r="M38" s="311">
        <f>'F2'!L136</f>
        <v>2000</v>
      </c>
      <c r="N38" s="311">
        <f>'F2'!M136</f>
        <v>2000</v>
      </c>
      <c r="O38" s="311">
        <f>'F2'!N136</f>
        <v>2000</v>
      </c>
      <c r="P38" s="337">
        <f t="shared" si="5"/>
        <v>2000</v>
      </c>
      <c r="Q38" s="34"/>
      <c r="R38" s="33"/>
      <c r="S38" s="33"/>
      <c r="T38" s="33"/>
      <c r="U38" s="33"/>
      <c r="V38" s="33"/>
      <c r="W38" s="33"/>
      <c r="X38" s="33"/>
      <c r="Y38" s="33"/>
      <c r="Z38" s="33"/>
    </row>
    <row r="39" spans="1:26" ht="15.75" customHeight="1">
      <c r="A39" s="33"/>
      <c r="B39" s="32"/>
      <c r="C39" s="256" t="s">
        <v>129</v>
      </c>
      <c r="D39" s="311">
        <f>'F2'!C134</f>
        <v>0</v>
      </c>
      <c r="E39" s="311">
        <f>'F2'!D134</f>
        <v>0</v>
      </c>
      <c r="F39" s="311">
        <f>'F2'!E134</f>
        <v>0</v>
      </c>
      <c r="G39" s="311">
        <f>'F2'!F134</f>
        <v>0</v>
      </c>
      <c r="H39" s="311">
        <f>'F2'!G134</f>
        <v>0</v>
      </c>
      <c r="I39" s="311">
        <f>'F2'!H134</f>
        <v>0</v>
      </c>
      <c r="J39" s="311">
        <f>'F2'!I134</f>
        <v>0</v>
      </c>
      <c r="K39" s="311">
        <f>'F2'!J134</f>
        <v>0</v>
      </c>
      <c r="L39" s="311">
        <f>'F2'!K134</f>
        <v>0</v>
      </c>
      <c r="M39" s="311">
        <f>'F2'!L134</f>
        <v>0</v>
      </c>
      <c r="N39" s="311">
        <f>'F2'!M134</f>
        <v>0</v>
      </c>
      <c r="O39" s="311">
        <f>'F2'!N134</f>
        <v>0</v>
      </c>
      <c r="P39" s="337">
        <f t="shared" si="5"/>
        <v>0</v>
      </c>
      <c r="Q39" s="34"/>
      <c r="R39" s="33"/>
      <c r="S39" s="33"/>
      <c r="T39" s="33"/>
      <c r="U39" s="33"/>
      <c r="V39" s="33"/>
      <c r="W39" s="33"/>
      <c r="X39" s="33"/>
      <c r="Y39" s="33"/>
      <c r="Z39" s="33"/>
    </row>
    <row r="40" spans="1:26" ht="15.75" customHeight="1">
      <c r="A40" s="33"/>
      <c r="B40" s="32"/>
      <c r="C40" s="269" t="s">
        <v>130</v>
      </c>
      <c r="D40" s="311">
        <f t="shared" ref="D40:O40" si="9">SUM(D38:D39)</f>
        <v>2000</v>
      </c>
      <c r="E40" s="311">
        <f t="shared" si="9"/>
        <v>2000</v>
      </c>
      <c r="F40" s="311">
        <f t="shared" si="9"/>
        <v>2000</v>
      </c>
      <c r="G40" s="311">
        <f t="shared" si="9"/>
        <v>2000</v>
      </c>
      <c r="H40" s="311">
        <f t="shared" si="9"/>
        <v>2000</v>
      </c>
      <c r="I40" s="311">
        <f t="shared" si="9"/>
        <v>2000</v>
      </c>
      <c r="J40" s="311">
        <f t="shared" si="9"/>
        <v>2000</v>
      </c>
      <c r="K40" s="311">
        <f t="shared" si="9"/>
        <v>2000</v>
      </c>
      <c r="L40" s="311">
        <f t="shared" si="9"/>
        <v>2000</v>
      </c>
      <c r="M40" s="311">
        <f t="shared" si="9"/>
        <v>2000</v>
      </c>
      <c r="N40" s="311">
        <f t="shared" si="9"/>
        <v>2000</v>
      </c>
      <c r="O40" s="311">
        <f t="shared" si="9"/>
        <v>2000</v>
      </c>
      <c r="P40" s="337">
        <f t="shared" si="5"/>
        <v>2000</v>
      </c>
      <c r="Q40" s="34"/>
      <c r="R40" s="33"/>
      <c r="S40" s="33"/>
      <c r="T40" s="33"/>
      <c r="U40" s="33"/>
      <c r="V40" s="33"/>
      <c r="W40" s="33"/>
      <c r="X40" s="33"/>
      <c r="Y40" s="33"/>
      <c r="Z40" s="33"/>
    </row>
    <row r="41" spans="1:26" ht="15.75" customHeight="1">
      <c r="A41" s="33"/>
      <c r="B41" s="32"/>
      <c r="C41" s="256"/>
      <c r="D41" s="311"/>
      <c r="E41" s="311"/>
      <c r="F41" s="311"/>
      <c r="G41" s="311"/>
      <c r="H41" s="311"/>
      <c r="I41" s="311"/>
      <c r="J41" s="311"/>
      <c r="K41" s="311"/>
      <c r="L41" s="311"/>
      <c r="M41" s="311"/>
      <c r="N41" s="311"/>
      <c r="O41" s="311"/>
      <c r="P41" s="337"/>
      <c r="Q41" s="34"/>
      <c r="R41" s="33"/>
      <c r="S41" s="33"/>
      <c r="T41" s="33"/>
      <c r="U41" s="33"/>
      <c r="V41" s="33"/>
      <c r="W41" s="33"/>
      <c r="X41" s="33"/>
      <c r="Y41" s="33"/>
      <c r="Z41" s="33"/>
    </row>
    <row r="42" spans="1:26" ht="15.75" customHeight="1">
      <c r="A42" s="33"/>
      <c r="B42" s="32"/>
      <c r="C42" s="269" t="s">
        <v>131</v>
      </c>
      <c r="D42" s="311"/>
      <c r="E42" s="311"/>
      <c r="F42" s="311"/>
      <c r="G42" s="311"/>
      <c r="H42" s="311"/>
      <c r="I42" s="311"/>
      <c r="J42" s="311"/>
      <c r="K42" s="311"/>
      <c r="L42" s="311"/>
      <c r="M42" s="311"/>
      <c r="N42" s="311"/>
      <c r="O42" s="311"/>
      <c r="P42" s="337"/>
      <c r="Q42" s="34"/>
      <c r="R42" s="33"/>
      <c r="S42" s="33"/>
      <c r="T42" s="33"/>
      <c r="U42" s="33"/>
      <c r="V42" s="33"/>
      <c r="W42" s="33"/>
      <c r="X42" s="33"/>
      <c r="Y42" s="33"/>
      <c r="Z42" s="33"/>
    </row>
    <row r="43" spans="1:26" ht="15.75" customHeight="1">
      <c r="A43" s="33"/>
      <c r="B43" s="32"/>
      <c r="C43" s="256" t="s">
        <v>132</v>
      </c>
      <c r="D43" s="311">
        <f>'F2'!C137</f>
        <v>100000</v>
      </c>
      <c r="E43" s="311">
        <f>'F2'!D137</f>
        <v>100000</v>
      </c>
      <c r="F43" s="311">
        <f>'F2'!E137</f>
        <v>100000</v>
      </c>
      <c r="G43" s="311">
        <f>'F2'!F137</f>
        <v>100000</v>
      </c>
      <c r="H43" s="311">
        <f>'F2'!G137</f>
        <v>100000</v>
      </c>
      <c r="I43" s="311">
        <f>'F2'!H137</f>
        <v>100000</v>
      </c>
      <c r="J43" s="311">
        <f>'F2'!I137</f>
        <v>100000</v>
      </c>
      <c r="K43" s="311">
        <f>'F2'!J137</f>
        <v>100000</v>
      </c>
      <c r="L43" s="311">
        <f>'F2'!K137</f>
        <v>100000</v>
      </c>
      <c r="M43" s="311">
        <f>'F2'!L137</f>
        <v>100000</v>
      </c>
      <c r="N43" s="311">
        <f>'F2'!M137</f>
        <v>100000</v>
      </c>
      <c r="O43" s="311">
        <f>'F2'!N137</f>
        <v>100000</v>
      </c>
      <c r="P43" s="337">
        <f t="shared" si="5"/>
        <v>100000</v>
      </c>
      <c r="Q43" s="34"/>
      <c r="R43" s="33"/>
      <c r="S43" s="33"/>
      <c r="T43" s="33"/>
      <c r="U43" s="33"/>
      <c r="V43" s="33"/>
      <c r="W43" s="33"/>
      <c r="X43" s="33"/>
      <c r="Y43" s="33"/>
      <c r="Z43" s="33"/>
    </row>
    <row r="44" spans="1:26" ht="15.75" customHeight="1">
      <c r="A44" s="33"/>
      <c r="B44" s="32"/>
      <c r="C44" s="256" t="s">
        <v>133</v>
      </c>
      <c r="D44" s="311">
        <f>'F2'!C135</f>
        <v>248.75</v>
      </c>
      <c r="E44" s="311">
        <f>'F2'!D135</f>
        <v>371.26249999999999</v>
      </c>
      <c r="F44" s="311">
        <f>'F2'!E135</f>
        <v>492.54987499999999</v>
      </c>
      <c r="G44" s="311">
        <f>'F2'!F135</f>
        <v>612.62437624999995</v>
      </c>
      <c r="H44" s="311">
        <f>'F2'!G135</f>
        <v>731.4981324874999</v>
      </c>
      <c r="I44" s="311">
        <f>'F2'!H135</f>
        <v>10849.183151162626</v>
      </c>
      <c r="J44" s="311">
        <f>'F2'!I135</f>
        <v>10965.691319651</v>
      </c>
      <c r="K44" s="311">
        <f>'F2'!J135</f>
        <v>11081.03440645449</v>
      </c>
      <c r="L44" s="311">
        <f>'F2'!K135</f>
        <v>11195.224062389945</v>
      </c>
      <c r="M44" s="311">
        <f>'F2'!L135</f>
        <v>11308.271821766046</v>
      </c>
      <c r="N44" s="311">
        <f>'F2'!M135</f>
        <v>11420.189103548386</v>
      </c>
      <c r="O44" s="311">
        <f>'F2'!N135</f>
        <v>11530.987212512902</v>
      </c>
      <c r="P44" s="337">
        <f t="shared" si="5"/>
        <v>6733.9388301019071</v>
      </c>
      <c r="Q44" s="34"/>
      <c r="R44" s="33"/>
      <c r="S44" s="33"/>
      <c r="T44" s="33"/>
      <c r="U44" s="33"/>
      <c r="V44" s="33"/>
      <c r="W44" s="33"/>
      <c r="X44" s="33"/>
      <c r="Y44" s="33"/>
      <c r="Z44" s="33"/>
    </row>
    <row r="45" spans="1:26" ht="15.75" customHeight="1">
      <c r="A45" s="33"/>
      <c r="B45" s="32"/>
      <c r="C45" s="269" t="s">
        <v>134</v>
      </c>
      <c r="D45" s="311">
        <f t="shared" ref="D45:O45" si="10">SUM(D43:D44)</f>
        <v>100248.75</v>
      </c>
      <c r="E45" s="311">
        <f t="shared" si="10"/>
        <v>100371.2625</v>
      </c>
      <c r="F45" s="311">
        <f t="shared" si="10"/>
        <v>100492.549875</v>
      </c>
      <c r="G45" s="311">
        <f t="shared" si="10"/>
        <v>100612.62437624999</v>
      </c>
      <c r="H45" s="311">
        <f t="shared" si="10"/>
        <v>100731.4981324875</v>
      </c>
      <c r="I45" s="311">
        <f t="shared" si="10"/>
        <v>110849.18315116262</v>
      </c>
      <c r="J45" s="311">
        <f t="shared" si="10"/>
        <v>110965.691319651</v>
      </c>
      <c r="K45" s="311">
        <f t="shared" si="10"/>
        <v>111081.03440645449</v>
      </c>
      <c r="L45" s="311">
        <f t="shared" si="10"/>
        <v>111195.22406238994</v>
      </c>
      <c r="M45" s="311">
        <f t="shared" si="10"/>
        <v>111308.27182176604</v>
      </c>
      <c r="N45" s="311">
        <f t="shared" si="10"/>
        <v>111420.18910354839</v>
      </c>
      <c r="O45" s="311">
        <f t="shared" si="10"/>
        <v>111530.9872125129</v>
      </c>
      <c r="P45" s="337">
        <f t="shared" si="5"/>
        <v>106733.93883010191</v>
      </c>
      <c r="Q45" s="34"/>
      <c r="R45" s="33"/>
      <c r="S45" s="33"/>
      <c r="T45" s="33"/>
      <c r="U45" s="33"/>
      <c r="V45" s="33"/>
      <c r="W45" s="33"/>
      <c r="X45" s="33"/>
      <c r="Y45" s="33"/>
      <c r="Z45" s="33"/>
    </row>
    <row r="46" spans="1:26" ht="15.75" customHeight="1">
      <c r="A46" s="33"/>
      <c r="B46" s="32"/>
      <c r="C46" s="256"/>
      <c r="D46" s="311"/>
      <c r="E46" s="311"/>
      <c r="F46" s="311"/>
      <c r="G46" s="311"/>
      <c r="H46" s="311"/>
      <c r="I46" s="311"/>
      <c r="J46" s="311"/>
      <c r="K46" s="311"/>
      <c r="L46" s="311"/>
      <c r="M46" s="311"/>
      <c r="N46" s="311"/>
      <c r="O46" s="311"/>
      <c r="P46" s="337"/>
      <c r="Q46" s="34"/>
      <c r="R46" s="33"/>
      <c r="S46" s="33"/>
      <c r="T46" s="33"/>
      <c r="U46" s="33"/>
      <c r="V46" s="33"/>
      <c r="W46" s="33"/>
      <c r="X46" s="33"/>
      <c r="Y46" s="33"/>
      <c r="Z46" s="33"/>
    </row>
    <row r="47" spans="1:26" ht="15.75" customHeight="1">
      <c r="A47" s="33"/>
      <c r="B47" s="32"/>
      <c r="C47" s="269" t="s">
        <v>135</v>
      </c>
      <c r="D47" s="311"/>
      <c r="E47" s="311"/>
      <c r="F47" s="311"/>
      <c r="G47" s="311"/>
      <c r="H47" s="311"/>
      <c r="I47" s="311"/>
      <c r="J47" s="311"/>
      <c r="K47" s="311"/>
      <c r="L47" s="311"/>
      <c r="M47" s="311"/>
      <c r="N47" s="311"/>
      <c r="O47" s="311"/>
      <c r="P47" s="337"/>
      <c r="Q47" s="34"/>
      <c r="R47" s="33"/>
      <c r="S47" s="33"/>
      <c r="T47" s="33"/>
      <c r="U47" s="33"/>
      <c r="V47" s="33"/>
      <c r="W47" s="33"/>
      <c r="X47" s="33"/>
      <c r="Y47" s="33"/>
      <c r="Z47" s="33"/>
    </row>
    <row r="48" spans="1:26" ht="15.75" customHeight="1">
      <c r="A48" s="33"/>
      <c r="B48" s="32"/>
      <c r="C48" s="256" t="s">
        <v>355</v>
      </c>
      <c r="D48" s="311">
        <f>'F2'!C140</f>
        <v>1848000</v>
      </c>
      <c r="E48" s="311">
        <f>'F2'!D140</f>
        <v>1848000</v>
      </c>
      <c r="F48" s="311">
        <f>'F2'!E140</f>
        <v>1848000</v>
      </c>
      <c r="G48" s="311">
        <f>'F2'!F140</f>
        <v>1848000</v>
      </c>
      <c r="H48" s="311">
        <f>'F2'!G140</f>
        <v>1848000</v>
      </c>
      <c r="I48" s="311">
        <f>'F2'!H140</f>
        <v>1848000</v>
      </c>
      <c r="J48" s="311">
        <f>'F2'!I140</f>
        <v>1848000</v>
      </c>
      <c r="K48" s="311">
        <f>'F2'!J140</f>
        <v>1848000</v>
      </c>
      <c r="L48" s="311">
        <f>'F2'!K140</f>
        <v>1848000</v>
      </c>
      <c r="M48" s="311">
        <f>'F2'!L140</f>
        <v>1848000</v>
      </c>
      <c r="N48" s="311">
        <f>'F2'!M140</f>
        <v>1848000</v>
      </c>
      <c r="O48" s="311">
        <f>'F2'!N140</f>
        <v>1848000</v>
      </c>
      <c r="P48" s="337">
        <f t="shared" si="5"/>
        <v>1848000</v>
      </c>
      <c r="Q48" s="34"/>
      <c r="R48" s="33"/>
      <c r="S48" s="33"/>
      <c r="T48" s="33"/>
      <c r="U48" s="33"/>
      <c r="V48" s="33"/>
      <c r="W48" s="33"/>
      <c r="X48" s="33"/>
      <c r="Y48" s="33"/>
      <c r="Z48" s="33"/>
    </row>
    <row r="49" spans="1:26" ht="15.75" customHeight="1">
      <c r="A49" s="33"/>
      <c r="B49" s="32"/>
      <c r="C49" s="256" t="s">
        <v>137</v>
      </c>
      <c r="D49" s="311">
        <f>'F2'!C141</f>
        <v>50705</v>
      </c>
      <c r="E49" s="311">
        <f>'F2'!D141</f>
        <v>70814.75</v>
      </c>
      <c r="F49" s="311">
        <f>'F2'!E141</f>
        <v>90789.002500000002</v>
      </c>
      <c r="G49" s="311">
        <f>'F2'!F141</f>
        <v>110627.512475</v>
      </c>
      <c r="H49" s="311">
        <f>'F2'!G141</f>
        <v>130330.03735025</v>
      </c>
      <c r="I49" s="311">
        <f>'F2'!H141</f>
        <v>149896.33697674749</v>
      </c>
      <c r="J49" s="311">
        <f>'F2'!I141</f>
        <v>155806.17360698001</v>
      </c>
      <c r="K49" s="311">
        <f>'F2'!J141</f>
        <v>160779.31187091023</v>
      </c>
      <c r="L49" s="311">
        <f>'F2'!K141</f>
        <v>165615.51875220111</v>
      </c>
      <c r="M49" s="311">
        <f>'F2'!L141</f>
        <v>170314.56356467909</v>
      </c>
      <c r="N49" s="311">
        <f>'F2'!M141</f>
        <v>174876.21792903228</v>
      </c>
      <c r="O49" s="311">
        <f>'F2'!N141</f>
        <v>179300.25574974198</v>
      </c>
      <c r="P49" s="337">
        <f t="shared" si="5"/>
        <v>134154.55673129519</v>
      </c>
      <c r="Q49" s="34"/>
      <c r="R49" s="33"/>
      <c r="S49" s="33"/>
      <c r="T49" s="33"/>
      <c r="U49" s="33"/>
      <c r="V49" s="33"/>
      <c r="W49" s="33"/>
      <c r="X49" s="33"/>
      <c r="Y49" s="33"/>
      <c r="Z49" s="33"/>
    </row>
    <row r="50" spans="1:26" ht="15.75" customHeight="1">
      <c r="A50" s="33"/>
      <c r="B50" s="32"/>
      <c r="C50" s="424" t="s">
        <v>138</v>
      </c>
      <c r="D50" s="311">
        <f t="shared" ref="D50:O50" si="11">SUM(D48:D49)</f>
        <v>1898705</v>
      </c>
      <c r="E50" s="311">
        <f t="shared" si="11"/>
        <v>1918814.75</v>
      </c>
      <c r="F50" s="311">
        <f t="shared" si="11"/>
        <v>1938789.0024999999</v>
      </c>
      <c r="G50" s="311">
        <f t="shared" si="11"/>
        <v>1958627.512475</v>
      </c>
      <c r="H50" s="311">
        <f t="shared" si="11"/>
        <v>1978330.0373502499</v>
      </c>
      <c r="I50" s="311">
        <f t="shared" si="11"/>
        <v>1997896.3369767475</v>
      </c>
      <c r="J50" s="311">
        <f t="shared" si="11"/>
        <v>2003806.1736069801</v>
      </c>
      <c r="K50" s="311">
        <f t="shared" si="11"/>
        <v>2008779.3118709102</v>
      </c>
      <c r="L50" s="311">
        <f t="shared" si="11"/>
        <v>2013615.518752201</v>
      </c>
      <c r="M50" s="311">
        <f t="shared" si="11"/>
        <v>2018314.5635646791</v>
      </c>
      <c r="N50" s="311">
        <f t="shared" si="11"/>
        <v>2022876.2179290322</v>
      </c>
      <c r="O50" s="311">
        <f t="shared" si="11"/>
        <v>2027300.255749742</v>
      </c>
      <c r="P50" s="337">
        <f t="shared" si="5"/>
        <v>1982154.5567312955</v>
      </c>
      <c r="Q50" s="34"/>
      <c r="R50" s="33"/>
      <c r="S50" s="33"/>
      <c r="T50" s="33"/>
      <c r="U50" s="33"/>
      <c r="V50" s="33"/>
      <c r="W50" s="33"/>
      <c r="X50" s="33"/>
      <c r="Y50" s="33"/>
      <c r="Z50" s="33"/>
    </row>
    <row r="51" spans="1:26" ht="15.75" customHeight="1">
      <c r="A51" s="33"/>
      <c r="B51" s="32"/>
      <c r="C51" s="419"/>
      <c r="D51" s="311"/>
      <c r="E51" s="311"/>
      <c r="F51" s="311"/>
      <c r="G51" s="311"/>
      <c r="H51" s="311"/>
      <c r="I51" s="311"/>
      <c r="J51" s="311"/>
      <c r="K51" s="311"/>
      <c r="L51" s="311"/>
      <c r="M51" s="311"/>
      <c r="N51" s="311"/>
      <c r="O51" s="311"/>
      <c r="P51" s="337"/>
      <c r="Q51" s="34"/>
      <c r="R51" s="33"/>
      <c r="S51" s="33"/>
      <c r="T51" s="33"/>
      <c r="U51" s="33"/>
      <c r="V51" s="33"/>
      <c r="W51" s="33"/>
      <c r="X51" s="33"/>
      <c r="Y51" s="33"/>
      <c r="Z51" s="33"/>
    </row>
    <row r="52" spans="1:26" ht="15.75" customHeight="1">
      <c r="A52" s="33"/>
      <c r="B52" s="32"/>
      <c r="C52" s="422" t="s">
        <v>139</v>
      </c>
      <c r="D52" s="311">
        <f t="shared" ref="D52:O52" si="12">D40+D45+D50</f>
        <v>2000953.75</v>
      </c>
      <c r="E52" s="311">
        <f t="shared" si="12"/>
        <v>2021186.0125</v>
      </c>
      <c r="F52" s="311">
        <f t="shared" si="12"/>
        <v>2041281.552375</v>
      </c>
      <c r="G52" s="311">
        <f t="shared" si="12"/>
        <v>2061240.13685125</v>
      </c>
      <c r="H52" s="311">
        <f t="shared" si="12"/>
        <v>2081061.5354827375</v>
      </c>
      <c r="I52" s="311">
        <f t="shared" si="12"/>
        <v>2110745.5201279102</v>
      </c>
      <c r="J52" s="311">
        <f t="shared" si="12"/>
        <v>2116771.8649266311</v>
      </c>
      <c r="K52" s="311">
        <f t="shared" si="12"/>
        <v>2121860.3462773645</v>
      </c>
      <c r="L52" s="311">
        <f t="shared" si="12"/>
        <v>2126810.7428145912</v>
      </c>
      <c r="M52" s="311">
        <f t="shared" si="12"/>
        <v>2131622.8353864453</v>
      </c>
      <c r="N52" s="311">
        <f t="shared" si="12"/>
        <v>2136296.4070325806</v>
      </c>
      <c r="O52" s="311">
        <f t="shared" si="12"/>
        <v>2140831.2429622551</v>
      </c>
      <c r="P52" s="337">
        <f t="shared" si="5"/>
        <v>2090888.4955613969</v>
      </c>
      <c r="Q52" s="34"/>
      <c r="R52" s="33"/>
      <c r="S52" s="33"/>
      <c r="T52" s="33"/>
      <c r="U52" s="33"/>
      <c r="V52" s="33"/>
      <c r="W52" s="33"/>
      <c r="X52" s="33"/>
      <c r="Y52" s="33"/>
      <c r="Z52" s="33"/>
    </row>
    <row r="53" spans="1:26" ht="15.75" customHeight="1" thickBot="1">
      <c r="A53" s="33"/>
      <c r="B53" s="40"/>
      <c r="C53" s="313" t="s">
        <v>354</v>
      </c>
      <c r="D53" s="311"/>
      <c r="E53" s="311"/>
      <c r="F53" s="311"/>
      <c r="G53" s="311"/>
      <c r="H53" s="311"/>
      <c r="I53" s="311"/>
      <c r="J53" s="311"/>
      <c r="K53" s="311"/>
      <c r="L53" s="311"/>
      <c r="M53" s="311"/>
      <c r="N53" s="311"/>
      <c r="O53" s="311"/>
      <c r="P53" s="338"/>
      <c r="Q53" s="42"/>
      <c r="R53" s="33"/>
      <c r="S53" s="33"/>
      <c r="T53" s="33"/>
      <c r="U53" s="33"/>
      <c r="V53" s="33"/>
      <c r="W53" s="33"/>
      <c r="X53" s="33"/>
      <c r="Y53" s="33"/>
      <c r="Z53" s="33"/>
    </row>
    <row r="54" spans="1:26" ht="15.75" customHeight="1" thickBot="1">
      <c r="A54" s="33"/>
      <c r="B54" s="33"/>
      <c r="C54" s="357"/>
      <c r="D54" s="351"/>
      <c r="E54" s="351"/>
      <c r="F54" s="351"/>
      <c r="G54" s="351"/>
      <c r="H54" s="351"/>
      <c r="I54" s="351"/>
      <c r="J54" s="351"/>
      <c r="K54" s="351"/>
      <c r="L54" s="351"/>
      <c r="M54" s="351"/>
      <c r="N54" s="351"/>
      <c r="O54" s="351"/>
      <c r="P54" s="352"/>
      <c r="Q54" s="350"/>
      <c r="R54" s="33"/>
      <c r="S54" s="33"/>
      <c r="T54" s="33"/>
      <c r="U54" s="33"/>
      <c r="V54" s="33"/>
      <c r="W54" s="33"/>
      <c r="X54" s="33"/>
      <c r="Y54" s="33"/>
      <c r="Z54" s="33"/>
    </row>
    <row r="55" spans="1:26" ht="15.75" customHeight="1">
      <c r="A55" s="33"/>
      <c r="B55" s="35"/>
      <c r="C55" s="251" t="s">
        <v>140</v>
      </c>
      <c r="D55" s="311"/>
      <c r="E55" s="311"/>
      <c r="F55" s="311"/>
      <c r="G55" s="311"/>
      <c r="H55" s="311"/>
      <c r="I55" s="311"/>
      <c r="J55" s="311"/>
      <c r="K55" s="311"/>
      <c r="L55" s="311"/>
      <c r="M55" s="311"/>
      <c r="N55" s="311"/>
      <c r="O55" s="311"/>
      <c r="P55" s="332"/>
      <c r="Q55" s="37"/>
      <c r="R55" s="33"/>
      <c r="S55" s="33"/>
      <c r="T55" s="33"/>
      <c r="U55" s="33"/>
      <c r="V55" s="33"/>
      <c r="W55" s="33"/>
      <c r="X55" s="33"/>
      <c r="Y55" s="33"/>
      <c r="Z55" s="33"/>
    </row>
    <row r="56" spans="1:26" ht="15.75" customHeight="1">
      <c r="A56" s="33"/>
      <c r="B56" s="32"/>
      <c r="C56" s="256" t="s">
        <v>89</v>
      </c>
      <c r="D56" s="311" t="s">
        <v>90</v>
      </c>
      <c r="E56" s="311" t="s">
        <v>91</v>
      </c>
      <c r="F56" s="311" t="s">
        <v>92</v>
      </c>
      <c r="G56" s="311" t="s">
        <v>93</v>
      </c>
      <c r="H56" s="311" t="s">
        <v>94</v>
      </c>
      <c r="I56" s="311" t="s">
        <v>95</v>
      </c>
      <c r="J56" s="311" t="s">
        <v>96</v>
      </c>
      <c r="K56" s="311" t="s">
        <v>97</v>
      </c>
      <c r="L56" s="311" t="s">
        <v>98</v>
      </c>
      <c r="M56" s="311" t="s">
        <v>99</v>
      </c>
      <c r="N56" s="311" t="s">
        <v>100</v>
      </c>
      <c r="O56" s="311" t="s">
        <v>101</v>
      </c>
      <c r="P56" s="333" t="s">
        <v>372</v>
      </c>
      <c r="Q56" s="34"/>
      <c r="R56" s="33"/>
      <c r="S56" s="33"/>
      <c r="T56" s="33"/>
      <c r="U56" s="33"/>
      <c r="V56" s="33"/>
      <c r="W56" s="33"/>
      <c r="X56" s="33"/>
      <c r="Y56" s="33"/>
      <c r="Z56" s="33"/>
    </row>
    <row r="57" spans="1:26" ht="15.75" customHeight="1">
      <c r="A57" s="33"/>
      <c r="B57" s="32"/>
      <c r="C57" s="256" t="s">
        <v>141</v>
      </c>
      <c r="D57" s="311">
        <f>'F2'!C98</f>
        <v>17045</v>
      </c>
      <c r="E57" s="311">
        <f>'F2'!D98</f>
        <v>20109.75</v>
      </c>
      <c r="F57" s="311">
        <f>'F2'!E98</f>
        <v>19974.252500000002</v>
      </c>
      <c r="G57" s="311">
        <f>'F2'!F98</f>
        <v>19838.509975000001</v>
      </c>
      <c r="H57" s="311">
        <f>'F2'!G98</f>
        <v>19702.524875250005</v>
      </c>
      <c r="I57" s="311">
        <f>'F2'!H98</f>
        <v>19566.299626497501</v>
      </c>
      <c r="J57" s="311">
        <f>'F2'!I98</f>
        <v>5909.8366302325303</v>
      </c>
      <c r="K57" s="311">
        <f>'F2'!J98</f>
        <v>4973.1382639302028</v>
      </c>
      <c r="L57" s="311">
        <f>'F2'!K98</f>
        <v>4836.2068812908983</v>
      </c>
      <c r="M57" s="311">
        <f>'F2'!L98</f>
        <v>4699.0448124779923</v>
      </c>
      <c r="N57" s="311">
        <f>'F2'!M98</f>
        <v>4561.6543643532059</v>
      </c>
      <c r="O57" s="311">
        <f>'F2'!N98</f>
        <v>4424.0378207096801</v>
      </c>
      <c r="P57" s="337">
        <f t="shared" ref="P57:P68" si="13">AVERAGE(D57:O57)</f>
        <v>12136.687979145165</v>
      </c>
      <c r="Q57" s="34"/>
      <c r="R57" s="33"/>
      <c r="S57" s="33"/>
      <c r="T57" s="33"/>
      <c r="U57" s="33"/>
      <c r="V57" s="33"/>
      <c r="W57" s="33"/>
      <c r="X57" s="33"/>
      <c r="Y57" s="33"/>
      <c r="Z57" s="33"/>
    </row>
    <row r="58" spans="1:26" ht="15.75" customHeight="1">
      <c r="A58" s="33"/>
      <c r="B58" s="32"/>
      <c r="C58" s="256" t="s">
        <v>142</v>
      </c>
      <c r="D58" s="311">
        <f>'F2'!C69</f>
        <v>7000</v>
      </c>
      <c r="E58" s="311">
        <f>'F2'!D69</f>
        <v>7000</v>
      </c>
      <c r="F58" s="311">
        <f>'F2'!E69</f>
        <v>7000</v>
      </c>
      <c r="G58" s="311">
        <f>'F2'!F69</f>
        <v>7000</v>
      </c>
      <c r="H58" s="311">
        <f>'F2'!G69</f>
        <v>7000</v>
      </c>
      <c r="I58" s="311">
        <f>'F2'!H69</f>
        <v>7000</v>
      </c>
      <c r="J58" s="311">
        <f>'F2'!I69</f>
        <v>7000</v>
      </c>
      <c r="K58" s="311">
        <f>'F2'!J69</f>
        <v>7000</v>
      </c>
      <c r="L58" s="311">
        <f>'F2'!K69</f>
        <v>7000</v>
      </c>
      <c r="M58" s="311">
        <f>'F2'!L69</f>
        <v>7000</v>
      </c>
      <c r="N58" s="311">
        <f>'F2'!M69</f>
        <v>7000</v>
      </c>
      <c r="O58" s="311">
        <f>'F2'!N69</f>
        <v>7000</v>
      </c>
      <c r="P58" s="337">
        <f t="shared" si="13"/>
        <v>7000</v>
      </c>
      <c r="Q58" s="34"/>
      <c r="R58" s="33"/>
      <c r="S58" s="33"/>
      <c r="T58" s="33"/>
      <c r="U58" s="33"/>
      <c r="V58" s="33"/>
      <c r="W58" s="33"/>
      <c r="X58" s="33"/>
      <c r="Y58" s="33"/>
      <c r="Z58" s="33"/>
    </row>
    <row r="59" spans="1:26" ht="15.75" customHeight="1">
      <c r="A59" s="33"/>
      <c r="B59" s="32"/>
      <c r="C59" s="256" t="s">
        <v>143</v>
      </c>
      <c r="D59" s="311">
        <f>'F2'!C150</f>
        <v>-36000</v>
      </c>
      <c r="E59" s="311">
        <f>'F2'!D150</f>
        <v>-13432</v>
      </c>
      <c r="F59" s="311">
        <f>'F2'!E150</f>
        <v>14816</v>
      </c>
      <c r="G59" s="311">
        <f>'F2'!F150</f>
        <v>2292</v>
      </c>
      <c r="H59" s="311">
        <f>'F2'!G150</f>
        <v>2180</v>
      </c>
      <c r="I59" s="311">
        <f>'F2'!H150</f>
        <v>-3656</v>
      </c>
      <c r="J59" s="311">
        <f>'F2'!I150</f>
        <v>4996</v>
      </c>
      <c r="K59" s="311">
        <f>'F2'!J150</f>
        <v>1312</v>
      </c>
      <c r="L59" s="311">
        <f>'F2'!K150</f>
        <v>-12388</v>
      </c>
      <c r="M59" s="311">
        <f>'F2'!L150</f>
        <v>1332</v>
      </c>
      <c r="N59" s="311">
        <f>'F2'!M150</f>
        <v>-156</v>
      </c>
      <c r="O59" s="311">
        <f>'F2'!N150</f>
        <v>-13296</v>
      </c>
      <c r="P59" s="337">
        <f t="shared" si="13"/>
        <v>-4333.333333333333</v>
      </c>
      <c r="Q59" s="34"/>
      <c r="R59" s="33"/>
      <c r="S59" s="33"/>
      <c r="T59" s="33"/>
      <c r="U59" s="33"/>
      <c r="V59" s="33"/>
      <c r="W59" s="33"/>
      <c r="X59" s="33"/>
      <c r="Y59" s="33"/>
      <c r="Z59" s="33"/>
    </row>
    <row r="60" spans="1:26" ht="15.75" customHeight="1">
      <c r="A60" s="33"/>
      <c r="B60" s="32"/>
      <c r="C60" s="256" t="s">
        <v>144</v>
      </c>
      <c r="D60" s="311">
        <f>'F2'!C149</f>
        <v>123.75</v>
      </c>
      <c r="E60" s="311">
        <f>'F2'!D149</f>
        <v>122.51249999999999</v>
      </c>
      <c r="F60" s="311">
        <f>'F2'!E149</f>
        <v>121.287375</v>
      </c>
      <c r="G60" s="311">
        <f>'F2'!F149</f>
        <v>120.07450124999997</v>
      </c>
      <c r="H60" s="311">
        <f>'F2'!G149</f>
        <v>118.87375623749995</v>
      </c>
      <c r="I60" s="311">
        <f>'F2'!H149</f>
        <v>10117.685018675125</v>
      </c>
      <c r="J60" s="311">
        <f>'F2'!I149</f>
        <v>116.50816848837349</v>
      </c>
      <c r="K60" s="311">
        <f>'F2'!J149</f>
        <v>115.34308680349022</v>
      </c>
      <c r="L60" s="311">
        <f>'F2'!K149</f>
        <v>114.18965593545545</v>
      </c>
      <c r="M60" s="311">
        <f>'F2'!L149</f>
        <v>113.04775937610066</v>
      </c>
      <c r="N60" s="311">
        <f>'F2'!M149</f>
        <v>111.91728178234007</v>
      </c>
      <c r="O60" s="311">
        <f>'F2'!N149</f>
        <v>110.79810896451636</v>
      </c>
      <c r="P60" s="337">
        <f t="shared" si="13"/>
        <v>950.49893437607523</v>
      </c>
      <c r="Q60" s="34"/>
      <c r="R60" s="33"/>
      <c r="S60" s="33"/>
      <c r="T60" s="33"/>
      <c r="U60" s="33"/>
      <c r="V60" s="33"/>
      <c r="W60" s="33"/>
      <c r="X60" s="33"/>
      <c r="Y60" s="33"/>
      <c r="Z60" s="33"/>
    </row>
    <row r="61" spans="1:26" ht="15.75" customHeight="1">
      <c r="A61" s="33"/>
      <c r="B61" s="32"/>
      <c r="C61" s="256" t="s">
        <v>145</v>
      </c>
      <c r="D61" s="311">
        <f>'F2'!C147</f>
        <v>-22000</v>
      </c>
      <c r="E61" s="311">
        <f>'F2'!D147</f>
        <v>0</v>
      </c>
      <c r="F61" s="311">
        <f>'F2'!E147</f>
        <v>0</v>
      </c>
      <c r="G61" s="311">
        <f>'F2'!F147</f>
        <v>0</v>
      </c>
      <c r="H61" s="311">
        <f>'F2'!G147</f>
        <v>0</v>
      </c>
      <c r="I61" s="311">
        <f>'F2'!H147</f>
        <v>0</v>
      </c>
      <c r="J61" s="311">
        <f>'F2'!I147</f>
        <v>-22000</v>
      </c>
      <c r="K61" s="311">
        <f>'F2'!J147</f>
        <v>0</v>
      </c>
      <c r="L61" s="311">
        <f>'F2'!K147</f>
        <v>0</v>
      </c>
      <c r="M61" s="311">
        <f>'F2'!L147</f>
        <v>0</v>
      </c>
      <c r="N61" s="311">
        <f>'F2'!M147</f>
        <v>0</v>
      </c>
      <c r="O61" s="311">
        <f>'F2'!N147</f>
        <v>0</v>
      </c>
      <c r="P61" s="337">
        <f t="shared" si="13"/>
        <v>-3666.6666666666665</v>
      </c>
      <c r="Q61" s="34"/>
      <c r="R61" s="33"/>
      <c r="S61" s="33"/>
      <c r="T61" s="33"/>
      <c r="U61" s="33"/>
      <c r="V61" s="33"/>
      <c r="W61" s="33"/>
      <c r="X61" s="33"/>
      <c r="Y61" s="33"/>
      <c r="Z61" s="33"/>
    </row>
    <row r="62" spans="1:26" ht="15.75" customHeight="1">
      <c r="A62" s="33"/>
      <c r="B62" s="32"/>
      <c r="C62" s="256" t="s">
        <v>146</v>
      </c>
      <c r="D62" s="311">
        <f>'F2'!C148</f>
        <v>0</v>
      </c>
      <c r="E62" s="311">
        <f>'F2'!D148</f>
        <v>0</v>
      </c>
      <c r="F62" s="311">
        <f>'F2'!E148</f>
        <v>0</v>
      </c>
      <c r="G62" s="311">
        <f>'F2'!F148</f>
        <v>0</v>
      </c>
      <c r="H62" s="311">
        <f>'F2'!G148</f>
        <v>0</v>
      </c>
      <c r="I62" s="311">
        <f>'F2'!H148</f>
        <v>0</v>
      </c>
      <c r="J62" s="311">
        <f>'F2'!I148</f>
        <v>0</v>
      </c>
      <c r="K62" s="311">
        <f>'F2'!J148</f>
        <v>0</v>
      </c>
      <c r="L62" s="311">
        <f>'F2'!K148</f>
        <v>0</v>
      </c>
      <c r="M62" s="311">
        <f>'F2'!L148</f>
        <v>0</v>
      </c>
      <c r="N62" s="311">
        <f>'F2'!M148</f>
        <v>0</v>
      </c>
      <c r="O62" s="311">
        <f>'F2'!N148</f>
        <v>0</v>
      </c>
      <c r="P62" s="337">
        <f t="shared" si="13"/>
        <v>0</v>
      </c>
      <c r="Q62" s="34"/>
      <c r="R62" s="33"/>
      <c r="S62" s="33"/>
      <c r="T62" s="33"/>
      <c r="U62" s="33"/>
      <c r="V62" s="33"/>
      <c r="W62" s="33"/>
      <c r="X62" s="33"/>
      <c r="Y62" s="33"/>
      <c r="Z62" s="33"/>
    </row>
    <row r="63" spans="1:26" ht="15.75" customHeight="1">
      <c r="A63" s="33"/>
      <c r="B63" s="32"/>
      <c r="C63" s="256" t="s">
        <v>147</v>
      </c>
      <c r="D63" s="311">
        <f>'F2'!C50</f>
        <v>123.75</v>
      </c>
      <c r="E63" s="311">
        <f>'F2'!D50</f>
        <v>122.5125</v>
      </c>
      <c r="F63" s="311">
        <f>'F2'!E50</f>
        <v>121.287375</v>
      </c>
      <c r="G63" s="311">
        <f>'F2'!F50</f>
        <v>120.07450124999997</v>
      </c>
      <c r="H63" s="311">
        <f>'F2'!G50</f>
        <v>118.87375623749999</v>
      </c>
      <c r="I63" s="311">
        <f>'F2'!H50</f>
        <v>117.68501867512498</v>
      </c>
      <c r="J63" s="311">
        <f>'F2'!I50</f>
        <v>116.50816848837374</v>
      </c>
      <c r="K63" s="311">
        <f>'F2'!J50</f>
        <v>115.34308680349001</v>
      </c>
      <c r="L63" s="311">
        <f>'F2'!K50</f>
        <v>114.18965593545508</v>
      </c>
      <c r="M63" s="311">
        <f>'F2'!L50</f>
        <v>113.04775937610054</v>
      </c>
      <c r="N63" s="311">
        <f>'F2'!M50</f>
        <v>111.91728178233953</v>
      </c>
      <c r="O63" s="311">
        <f>'F2'!N50</f>
        <v>110.79810896451615</v>
      </c>
      <c r="P63" s="337">
        <f t="shared" si="13"/>
        <v>117.16560104274164</v>
      </c>
      <c r="Q63" s="34"/>
      <c r="R63" s="33"/>
      <c r="S63" s="33"/>
      <c r="T63" s="33"/>
      <c r="U63" s="33"/>
      <c r="V63" s="33"/>
      <c r="W63" s="33"/>
      <c r="X63" s="33"/>
      <c r="Y63" s="33"/>
      <c r="Z63" s="33"/>
    </row>
    <row r="64" spans="1:26" ht="15.75" customHeight="1">
      <c r="A64" s="33"/>
      <c r="B64" s="32"/>
      <c r="C64" s="256" t="s">
        <v>148</v>
      </c>
      <c r="D64" s="311">
        <f>'F2'!C35</f>
        <v>0</v>
      </c>
      <c r="E64" s="311">
        <f>'F2'!D35</f>
        <v>0</v>
      </c>
      <c r="F64" s="311">
        <f>'F2'!E35</f>
        <v>0</v>
      </c>
      <c r="G64" s="311">
        <f>'F2'!F35</f>
        <v>0</v>
      </c>
      <c r="H64" s="311">
        <f>'F2'!G35</f>
        <v>0</v>
      </c>
      <c r="I64" s="311">
        <f>'F2'!H35</f>
        <v>0</v>
      </c>
      <c r="J64" s="311">
        <f>'F2'!I35</f>
        <v>0</v>
      </c>
      <c r="K64" s="311">
        <f>'F2'!J35</f>
        <v>0</v>
      </c>
      <c r="L64" s="311">
        <f>'F2'!K35</f>
        <v>0</v>
      </c>
      <c r="M64" s="311">
        <f>'F2'!L35</f>
        <v>0</v>
      </c>
      <c r="N64" s="311">
        <f>'F2'!M35</f>
        <v>0</v>
      </c>
      <c r="O64" s="311">
        <f>'F2'!N35</f>
        <v>0</v>
      </c>
      <c r="P64" s="337">
        <f t="shared" si="13"/>
        <v>0</v>
      </c>
      <c r="Q64" s="34"/>
      <c r="R64" s="33"/>
      <c r="S64" s="33"/>
      <c r="T64" s="33"/>
      <c r="U64" s="33"/>
      <c r="V64" s="33"/>
      <c r="W64" s="33"/>
      <c r="X64" s="33"/>
      <c r="Y64" s="33"/>
      <c r="Z64" s="33"/>
    </row>
    <row r="65" spans="1:26" ht="15.75" customHeight="1">
      <c r="A65" s="33"/>
      <c r="B65" s="32"/>
      <c r="C65" s="256" t="s">
        <v>149</v>
      </c>
      <c r="D65" s="311">
        <f>'F2'!C146</f>
        <v>0</v>
      </c>
      <c r="E65" s="311">
        <f>'F2'!D146</f>
        <v>0</v>
      </c>
      <c r="F65" s="311">
        <f>'F2'!E146</f>
        <v>0</v>
      </c>
      <c r="G65" s="311">
        <f>'F2'!F146</f>
        <v>0</v>
      </c>
      <c r="H65" s="311">
        <f>'F2'!G146</f>
        <v>0</v>
      </c>
      <c r="I65" s="311">
        <f>'F2'!H146</f>
        <v>0</v>
      </c>
      <c r="J65" s="311">
        <f>'F2'!I146</f>
        <v>0</v>
      </c>
      <c r="K65" s="311">
        <f>'F2'!J146</f>
        <v>0</v>
      </c>
      <c r="L65" s="311">
        <f>'F2'!K146</f>
        <v>0</v>
      </c>
      <c r="M65" s="311">
        <f>'F2'!L146</f>
        <v>0</v>
      </c>
      <c r="N65" s="311">
        <f>'F2'!M146</f>
        <v>0</v>
      </c>
      <c r="O65" s="311">
        <f>'F2'!N146</f>
        <v>0</v>
      </c>
      <c r="P65" s="337">
        <f t="shared" si="13"/>
        <v>0</v>
      </c>
      <c r="Q65" s="34"/>
      <c r="R65" s="33"/>
      <c r="S65" s="33"/>
      <c r="T65" s="33"/>
      <c r="U65" s="33"/>
      <c r="V65" s="33"/>
      <c r="W65" s="33"/>
      <c r="X65" s="33"/>
      <c r="Y65" s="33"/>
      <c r="Z65" s="33"/>
    </row>
    <row r="66" spans="1:26" ht="15.75" customHeight="1">
      <c r="A66" s="33"/>
      <c r="B66" s="32"/>
      <c r="C66" s="588" t="s">
        <v>150</v>
      </c>
      <c r="D66" s="311">
        <f t="shared" ref="D66:O66" si="14">D68-D67</f>
        <v>82292.5</v>
      </c>
      <c r="E66" s="311">
        <f t="shared" si="14"/>
        <v>40786.775000000023</v>
      </c>
      <c r="F66" s="311">
        <f t="shared" si="14"/>
        <v>12400.827250000031</v>
      </c>
      <c r="G66" s="311">
        <f t="shared" si="14"/>
        <v>24786.658977499988</v>
      </c>
      <c r="H66" s="311">
        <f t="shared" si="14"/>
        <v>24760.27238772501</v>
      </c>
      <c r="I66" s="311">
        <f t="shared" si="14"/>
        <v>40457.669663847715</v>
      </c>
      <c r="J66" s="311">
        <f t="shared" si="14"/>
        <v>30146.852967209299</v>
      </c>
      <c r="K66" s="311">
        <f t="shared" si="14"/>
        <v>10891.824437537231</v>
      </c>
      <c r="L66" s="311">
        <f t="shared" si="14"/>
        <v>24452.5861931619</v>
      </c>
      <c r="M66" s="311">
        <f t="shared" si="14"/>
        <v>10593.140331230243</v>
      </c>
      <c r="N66" s="311">
        <f t="shared" si="14"/>
        <v>11941.488927917904</v>
      </c>
      <c r="O66" s="311">
        <f t="shared" si="14"/>
        <v>24941.634038638556</v>
      </c>
      <c r="P66" s="337">
        <f t="shared" si="13"/>
        <v>28204.352514563991</v>
      </c>
      <c r="Q66" s="34"/>
      <c r="R66" s="33"/>
      <c r="S66" s="33"/>
      <c r="T66" s="33"/>
      <c r="U66" s="33"/>
      <c r="V66" s="33"/>
      <c r="W66" s="33"/>
      <c r="X66" s="33"/>
      <c r="Y66" s="33"/>
      <c r="Z66" s="33"/>
    </row>
    <row r="67" spans="1:26" ht="15.75" customHeight="1">
      <c r="A67" s="33"/>
      <c r="B67" s="32"/>
      <c r="C67" s="588" t="s">
        <v>151</v>
      </c>
      <c r="D67" s="311">
        <f>'F2'!A151</f>
        <v>256225</v>
      </c>
      <c r="E67" s="311">
        <f t="shared" ref="E67:O67" si="15">D68</f>
        <v>338517.5</v>
      </c>
      <c r="F67" s="311">
        <f t="shared" si="15"/>
        <v>379304.27500000002</v>
      </c>
      <c r="G67" s="311">
        <f t="shared" si="15"/>
        <v>391705.10225000005</v>
      </c>
      <c r="H67" s="311">
        <f t="shared" si="15"/>
        <v>416491.76122750004</v>
      </c>
      <c r="I67" s="311">
        <f t="shared" si="15"/>
        <v>441252.03361522505</v>
      </c>
      <c r="J67" s="311">
        <f t="shared" si="15"/>
        <v>481709.70327907277</v>
      </c>
      <c r="K67" s="311">
        <f t="shared" si="15"/>
        <v>511856.55624628207</v>
      </c>
      <c r="L67" s="311">
        <f t="shared" si="15"/>
        <v>522748.3806838193</v>
      </c>
      <c r="M67" s="311">
        <f t="shared" si="15"/>
        <v>547200.9668769812</v>
      </c>
      <c r="N67" s="311">
        <f t="shared" si="15"/>
        <v>557794.10720821144</v>
      </c>
      <c r="O67" s="311">
        <f t="shared" si="15"/>
        <v>569735.59613612934</v>
      </c>
      <c r="P67" s="337">
        <f t="shared" si="13"/>
        <v>451211.74854360172</v>
      </c>
      <c r="Q67" s="34"/>
      <c r="R67" s="33"/>
      <c r="S67" s="33"/>
      <c r="T67" s="33"/>
      <c r="U67" s="33"/>
      <c r="V67" s="33"/>
      <c r="W67" s="33"/>
      <c r="X67" s="33"/>
      <c r="Y67" s="33"/>
      <c r="Z67" s="33"/>
    </row>
    <row r="68" spans="1:26" ht="15.75" customHeight="1">
      <c r="A68" s="33"/>
      <c r="B68" s="32"/>
      <c r="C68" s="8" t="s">
        <v>152</v>
      </c>
      <c r="D68" s="311">
        <f t="shared" ref="D68:O68" si="16">D67+D57+D58-D59+D60-D61+D62+D63-D65+D64</f>
        <v>338517.5</v>
      </c>
      <c r="E68" s="311">
        <f t="shared" si="16"/>
        <v>379304.27500000002</v>
      </c>
      <c r="F68" s="311">
        <f t="shared" si="16"/>
        <v>391705.10225000005</v>
      </c>
      <c r="G68" s="311">
        <f t="shared" si="16"/>
        <v>416491.76122750004</v>
      </c>
      <c r="H68" s="311">
        <f t="shared" si="16"/>
        <v>441252.03361522505</v>
      </c>
      <c r="I68" s="311">
        <f t="shared" si="16"/>
        <v>481709.70327907277</v>
      </c>
      <c r="J68" s="311">
        <f t="shared" si="16"/>
        <v>511856.55624628207</v>
      </c>
      <c r="K68" s="311">
        <f t="shared" si="16"/>
        <v>522748.3806838193</v>
      </c>
      <c r="L68" s="311">
        <f t="shared" si="16"/>
        <v>547200.9668769812</v>
      </c>
      <c r="M68" s="311">
        <f t="shared" si="16"/>
        <v>557794.10720821144</v>
      </c>
      <c r="N68" s="311">
        <f t="shared" si="16"/>
        <v>569735.59613612934</v>
      </c>
      <c r="O68" s="311">
        <f t="shared" si="16"/>
        <v>594677.2301747679</v>
      </c>
      <c r="P68" s="337">
        <f t="shared" si="13"/>
        <v>479416.10105816578</v>
      </c>
      <c r="Q68" s="34"/>
      <c r="R68" s="33"/>
      <c r="S68" s="33"/>
      <c r="T68" s="33"/>
      <c r="U68" s="33"/>
      <c r="V68" s="33"/>
      <c r="W68" s="33"/>
      <c r="X68" s="33"/>
      <c r="Y68" s="33"/>
      <c r="Z68" s="33"/>
    </row>
    <row r="69" spans="1:26" ht="15.75" customHeight="1" thickBot="1">
      <c r="A69" s="33"/>
      <c r="B69" s="40"/>
      <c r="C69" s="264"/>
      <c r="D69" s="259"/>
      <c r="E69" s="259"/>
      <c r="F69" s="259"/>
      <c r="G69" s="259"/>
      <c r="H69" s="259"/>
      <c r="I69" s="259"/>
      <c r="J69" s="259"/>
      <c r="K69" s="259"/>
      <c r="L69" s="259"/>
      <c r="M69" s="259"/>
      <c r="N69" s="259"/>
      <c r="O69" s="259"/>
      <c r="P69" s="339"/>
      <c r="Q69" s="42"/>
      <c r="R69" s="33"/>
      <c r="S69" s="33"/>
      <c r="T69" s="33"/>
      <c r="U69" s="33"/>
      <c r="V69" s="33"/>
      <c r="W69" s="33"/>
      <c r="X69" s="33"/>
      <c r="Y69" s="33"/>
      <c r="Z69" s="33"/>
    </row>
    <row r="70" spans="1:26" ht="15.75" customHeight="1" thickBot="1">
      <c r="A70" s="33"/>
      <c r="B70" s="33"/>
      <c r="C70" s="357"/>
      <c r="D70" s="353"/>
      <c r="E70" s="353"/>
      <c r="F70" s="353"/>
      <c r="G70" s="353"/>
      <c r="H70" s="353"/>
      <c r="I70" s="353"/>
      <c r="J70" s="353"/>
      <c r="K70" s="353"/>
      <c r="L70" s="353"/>
      <c r="M70" s="353"/>
      <c r="N70" s="353"/>
      <c r="O70" s="353"/>
      <c r="P70" s="352"/>
      <c r="Q70" s="350"/>
      <c r="R70" s="33"/>
      <c r="S70" s="33"/>
      <c r="T70" s="33"/>
      <c r="U70" s="33"/>
      <c r="V70" s="33"/>
      <c r="W70" s="33"/>
      <c r="X70" s="33"/>
      <c r="Y70" s="33"/>
      <c r="Z70" s="33"/>
    </row>
    <row r="71" spans="1:26" ht="29.25" customHeight="1">
      <c r="A71" s="33"/>
      <c r="B71" s="35"/>
      <c r="C71" s="251" t="s">
        <v>153</v>
      </c>
      <c r="D71" s="259"/>
      <c r="E71" s="259"/>
      <c r="F71" s="259"/>
      <c r="G71" s="259"/>
      <c r="H71" s="259"/>
      <c r="I71" s="259"/>
      <c r="J71" s="259"/>
      <c r="K71" s="259"/>
      <c r="L71" s="259"/>
      <c r="M71" s="259"/>
      <c r="N71" s="259"/>
      <c r="O71" s="259"/>
      <c r="P71" s="332"/>
      <c r="Q71" s="37"/>
      <c r="R71" s="33"/>
      <c r="S71" s="33"/>
      <c r="T71" s="33"/>
      <c r="U71" s="33"/>
      <c r="V71" s="33"/>
      <c r="W71" s="33"/>
      <c r="X71" s="33"/>
      <c r="Y71" s="33"/>
      <c r="Z71" s="33"/>
    </row>
    <row r="72" spans="1:26" ht="32.25" customHeight="1">
      <c r="A72" s="33"/>
      <c r="B72" s="32"/>
      <c r="C72" s="267" t="s">
        <v>154</v>
      </c>
      <c r="D72" s="259"/>
      <c r="E72" s="259"/>
      <c r="F72" s="259"/>
      <c r="G72" s="259"/>
      <c r="H72" s="259"/>
      <c r="I72" s="259"/>
      <c r="J72" s="259"/>
      <c r="K72" s="259"/>
      <c r="L72" s="259"/>
      <c r="M72" s="259"/>
      <c r="N72" s="259"/>
      <c r="O72" s="259"/>
      <c r="P72" s="336"/>
      <c r="Q72" s="34"/>
      <c r="R72" s="33"/>
      <c r="S72" s="33"/>
      <c r="T72" s="33"/>
      <c r="U72" s="33"/>
      <c r="V72" s="33"/>
      <c r="W72" s="33"/>
      <c r="X72" s="33"/>
      <c r="Y72" s="33"/>
      <c r="Z72" s="33"/>
    </row>
    <row r="73" spans="1:26" ht="15.75" customHeight="1">
      <c r="A73" s="33"/>
      <c r="B73" s="32"/>
      <c r="C73" s="256"/>
      <c r="D73" s="259" t="s">
        <v>90</v>
      </c>
      <c r="E73" s="259" t="s">
        <v>91</v>
      </c>
      <c r="F73" s="259" t="s">
        <v>92</v>
      </c>
      <c r="G73" s="259" t="s">
        <v>93</v>
      </c>
      <c r="H73" s="259" t="s">
        <v>94</v>
      </c>
      <c r="I73" s="259" t="s">
        <v>95</v>
      </c>
      <c r="J73" s="259" t="s">
        <v>96</v>
      </c>
      <c r="K73" s="259" t="s">
        <v>97</v>
      </c>
      <c r="L73" s="259" t="s">
        <v>98</v>
      </c>
      <c r="M73" s="259" t="s">
        <v>99</v>
      </c>
      <c r="N73" s="259" t="s">
        <v>100</v>
      </c>
      <c r="O73" s="259" t="s">
        <v>101</v>
      </c>
      <c r="P73" s="333" t="s">
        <v>374</v>
      </c>
      <c r="Q73" s="34"/>
      <c r="R73" s="33"/>
      <c r="S73" s="33"/>
      <c r="T73" s="33"/>
      <c r="U73" s="33"/>
      <c r="V73" s="33"/>
      <c r="W73" s="33"/>
      <c r="X73" s="33"/>
      <c r="Y73" s="33"/>
      <c r="Z73" s="33"/>
    </row>
    <row r="74" spans="1:26" ht="15.75" customHeight="1">
      <c r="A74" s="33"/>
      <c r="B74" s="32"/>
      <c r="C74" s="269" t="s">
        <v>155</v>
      </c>
      <c r="D74" s="259"/>
      <c r="E74" s="259"/>
      <c r="F74" s="259"/>
      <c r="G74" s="259"/>
      <c r="H74" s="259"/>
      <c r="I74" s="259"/>
      <c r="J74" s="259"/>
      <c r="K74" s="259"/>
      <c r="L74" s="259"/>
      <c r="M74" s="259"/>
      <c r="N74" s="259"/>
      <c r="O74" s="259"/>
      <c r="P74" s="333" t="s">
        <v>371</v>
      </c>
      <c r="Q74" s="34"/>
      <c r="R74" s="33"/>
      <c r="S74" s="33"/>
      <c r="T74" s="33"/>
      <c r="U74" s="33"/>
      <c r="V74" s="33"/>
      <c r="W74" s="33"/>
      <c r="X74" s="33"/>
      <c r="Y74" s="33"/>
      <c r="Z74" s="33"/>
    </row>
    <row r="75" spans="1:26" ht="15.75" customHeight="1">
      <c r="A75" s="33"/>
      <c r="B75" s="32"/>
      <c r="C75" s="256" t="str">
        <f>'R1'!B110</f>
        <v>ROI%</v>
      </c>
      <c r="D75" s="587">
        <f>'F2'!C110</f>
        <v>0.9017647766816167</v>
      </c>
      <c r="E75" s="587">
        <f>'F2'!D110</f>
        <v>1.0535505415525355</v>
      </c>
      <c r="F75" s="587">
        <f>'F2'!E110</f>
        <v>1.0355782387994243</v>
      </c>
      <c r="G75" s="587">
        <f>'F2'!F110</f>
        <v>1.0180338641648752</v>
      </c>
      <c r="H75" s="587">
        <f>'F2'!G110</f>
        <v>1.0009010575247144</v>
      </c>
      <c r="I75" s="587">
        <f>'F2'!H110</f>
        <v>0.98416426956119796</v>
      </c>
      <c r="J75" s="587">
        <f>'F2'!I110</f>
        <v>0.29536611552718661</v>
      </c>
      <c r="K75" s="587">
        <f>'F2'!J110</f>
        <v>0.24787700010024397</v>
      </c>
      <c r="L75" s="587">
        <f>'F2'!K110</f>
        <v>0.24046405611264765</v>
      </c>
      <c r="M75" s="587">
        <f>'F2'!L110</f>
        <v>0.23309158227157381</v>
      </c>
      <c r="N75" s="587">
        <f>'F2'!M110</f>
        <v>0.22575793180776879</v>
      </c>
      <c r="O75" s="587">
        <f>'F2'!N110</f>
        <v>0.21846148430620493</v>
      </c>
      <c r="P75" s="340">
        <f>AVERAGE(D75:O75)</f>
        <v>0.62125090986749909</v>
      </c>
      <c r="Q75" s="34"/>
      <c r="R75" s="33"/>
      <c r="S75" s="33"/>
      <c r="T75" s="33"/>
      <c r="U75" s="33"/>
      <c r="V75" s="33"/>
      <c r="W75" s="33"/>
      <c r="X75" s="33"/>
      <c r="Y75" s="33"/>
      <c r="Z75" s="33"/>
    </row>
    <row r="76" spans="1:26" ht="15.75" customHeight="1">
      <c r="A76" s="33"/>
      <c r="B76" s="32"/>
      <c r="C76" s="256" t="str">
        <f>'R1'!B111</f>
        <v>ROA%</v>
      </c>
      <c r="D76" s="587">
        <f>'F2'!C111</f>
        <v>0.85551405346209963</v>
      </c>
      <c r="E76" s="587">
        <f>'F2'!D111</f>
        <v>0.99995282051067214</v>
      </c>
      <c r="F76" s="587">
        <f>'F2'!E111</f>
        <v>0.98335566652651407</v>
      </c>
      <c r="G76" s="587">
        <f>'F2'!F111</f>
        <v>0.96713735979012516</v>
      </c>
      <c r="H76" s="587">
        <f>'F2'!G111</f>
        <v>0.95128392057204181</v>
      </c>
      <c r="I76" s="587">
        <f>'F2'!H111</f>
        <v>0.93354962988138546</v>
      </c>
      <c r="J76" s="587">
        <f>'F2'!I111</f>
        <v>0.27958899240133028</v>
      </c>
      <c r="K76" s="587">
        <f>'F2'!J111</f>
        <v>0.23465769220479585</v>
      </c>
      <c r="L76" s="587">
        <f>'F2'!K111</f>
        <v>0.22765739121144882</v>
      </c>
      <c r="M76" s="587">
        <f>'F2'!L111</f>
        <v>0.22069358256671884</v>
      </c>
      <c r="N76" s="587">
        <f>'F2'!M111</f>
        <v>0.21376479287680678</v>
      </c>
      <c r="O76" s="587">
        <f>'F2'!N111</f>
        <v>0.20686957148520094</v>
      </c>
      <c r="P76" s="340">
        <f t="shared" ref="P76:P77" si="17">AVERAGE(D76:O76)</f>
        <v>0.58950212279076164</v>
      </c>
      <c r="Q76" s="34"/>
      <c r="R76" s="33"/>
      <c r="S76" s="33"/>
      <c r="T76" s="33"/>
      <c r="U76" s="33"/>
      <c r="V76" s="33"/>
      <c r="W76" s="33"/>
      <c r="X76" s="33"/>
      <c r="Y76" s="33"/>
      <c r="Z76" s="33"/>
    </row>
    <row r="77" spans="1:26" ht="15.75" customHeight="1">
      <c r="A77" s="33"/>
      <c r="B77" s="32"/>
      <c r="C77" s="256" t="str">
        <f>'R1'!B112</f>
        <v>Leverage %</v>
      </c>
      <c r="D77" s="311">
        <f>'F2'!C112</f>
        <v>16.680224343879779</v>
      </c>
      <c r="E77" s="311">
        <f>'F2'!D112</f>
        <v>19.655702054069611</v>
      </c>
      <c r="F77" s="311">
        <f>'F2'!E112</f>
        <v>19.500030062349371</v>
      </c>
      <c r="G77" s="311">
        <f>'F2'!F112</f>
        <v>19.344719164128154</v>
      </c>
      <c r="H77" s="311">
        <f>'F2'!G112</f>
        <v>19.189762662344187</v>
      </c>
      <c r="I77" s="311">
        <f>'F2'!H112</f>
        <v>18.152182755887257</v>
      </c>
      <c r="J77" s="311">
        <f>'F2'!I112</f>
        <v>5.2342314863730302</v>
      </c>
      <c r="K77" s="311">
        <f>'F2'!J112</f>
        <v>4.400097588633967</v>
      </c>
      <c r="L77" s="311">
        <f>'F2'!K112</f>
        <v>4.2746038970383511</v>
      </c>
      <c r="M77" s="311">
        <f>'F2'!L112</f>
        <v>4.1492029022645145</v>
      </c>
      <c r="N77" s="311">
        <f>'F2'!M112</f>
        <v>4.0238921445824474</v>
      </c>
      <c r="O77" s="311">
        <f>'F2'!N112</f>
        <v>3.8986692138123913</v>
      </c>
      <c r="P77" s="340">
        <f t="shared" si="17"/>
        <v>11.541943189613589</v>
      </c>
      <c r="Q77" s="34"/>
      <c r="R77" s="33"/>
      <c r="S77" s="33"/>
      <c r="T77" s="33"/>
      <c r="U77" s="33"/>
      <c r="V77" s="33"/>
      <c r="W77" s="33"/>
      <c r="X77" s="33"/>
      <c r="Y77" s="33"/>
      <c r="Z77" s="33"/>
    </row>
    <row r="78" spans="1:26" ht="15.75" customHeight="1">
      <c r="A78" s="33"/>
      <c r="B78" s="32"/>
      <c r="C78" s="271" t="str">
        <f>'R1'!B20</f>
        <v>Gross profit margin (%)</v>
      </c>
      <c r="D78" s="312">
        <f>'F2'!C20</f>
        <v>0.31846590909090911</v>
      </c>
      <c r="E78" s="312">
        <f>'F2'!D20</f>
        <v>0.36306534090909093</v>
      </c>
      <c r="F78" s="312">
        <f>'F2'!E20</f>
        <v>0.36220741477272728</v>
      </c>
      <c r="G78" s="312">
        <f>'F2'!F20</f>
        <v>0.36134670426136367</v>
      </c>
      <c r="H78" s="312">
        <f>'F2'!G20</f>
        <v>0.36048323721875003</v>
      </c>
      <c r="I78" s="312">
        <f>'F2'!H20</f>
        <v>0.35961704121019888</v>
      </c>
      <c r="J78" s="312">
        <f>'F2'!I20</f>
        <v>0.22227025197322015</v>
      </c>
      <c r="K78" s="312">
        <f>'F2'!J20</f>
        <v>0.20595664036257882</v>
      </c>
      <c r="L78" s="312">
        <f>'F2'!K20</f>
        <v>0.2047910133528924</v>
      </c>
      <c r="M78" s="312">
        <f>'F2'!L20</f>
        <v>0.20362189109815143</v>
      </c>
      <c r="N78" s="312">
        <f>'F2'!M20</f>
        <v>0.20244930855080615</v>
      </c>
      <c r="O78" s="312">
        <f>'F2'!N20</f>
        <v>0.20127330031378304</v>
      </c>
      <c r="P78" s="341">
        <f>AVERAGE(D78:O78)</f>
        <v>0.28046233775953933</v>
      </c>
      <c r="Q78" s="34"/>
      <c r="R78" s="33"/>
      <c r="S78" s="33"/>
      <c r="T78" s="33"/>
      <c r="U78" s="33"/>
      <c r="V78" s="33"/>
      <c r="W78" s="33"/>
      <c r="X78" s="33"/>
      <c r="Y78" s="33"/>
      <c r="Z78" s="33"/>
    </row>
    <row r="79" spans="1:26" ht="15.75" customHeight="1">
      <c r="A79" s="33"/>
      <c r="B79" s="32"/>
      <c r="C79" s="256"/>
      <c r="D79" s="259"/>
      <c r="E79" s="259"/>
      <c r="F79" s="259"/>
      <c r="G79" s="259"/>
      <c r="H79" s="259"/>
      <c r="I79" s="259"/>
      <c r="J79" s="259"/>
      <c r="K79" s="259"/>
      <c r="L79" s="259"/>
      <c r="M79" s="259"/>
      <c r="N79" s="259"/>
      <c r="O79" s="259"/>
      <c r="P79" s="342"/>
      <c r="Q79" s="34"/>
      <c r="R79" s="33"/>
      <c r="S79" s="33"/>
      <c r="T79" s="33"/>
      <c r="U79" s="33"/>
      <c r="V79" s="33"/>
      <c r="W79" s="33"/>
      <c r="X79" s="33"/>
      <c r="Y79" s="33"/>
      <c r="Z79" s="33"/>
    </row>
    <row r="80" spans="1:26" ht="15.75" customHeight="1">
      <c r="A80" s="33"/>
      <c r="B80" s="32"/>
      <c r="C80" s="269" t="s">
        <v>160</v>
      </c>
      <c r="D80" s="259"/>
      <c r="E80" s="259"/>
      <c r="F80" s="259"/>
      <c r="G80" s="259"/>
      <c r="H80" s="259"/>
      <c r="I80" s="259"/>
      <c r="J80" s="259"/>
      <c r="K80" s="259"/>
      <c r="L80" s="259"/>
      <c r="M80" s="259"/>
      <c r="N80" s="259"/>
      <c r="O80" s="259"/>
      <c r="P80" s="342"/>
      <c r="Q80" s="34"/>
      <c r="R80" s="33"/>
      <c r="S80" s="33"/>
      <c r="T80" s="33"/>
      <c r="U80" s="33"/>
      <c r="V80" s="33"/>
      <c r="W80" s="33"/>
      <c r="X80" s="33"/>
      <c r="Y80" s="33"/>
      <c r="Z80" s="33"/>
    </row>
    <row r="81" spans="1:26" ht="15.75" customHeight="1">
      <c r="A81" s="33"/>
      <c r="B81" s="32"/>
      <c r="C81" s="256" t="str">
        <f>'R1'!B154</f>
        <v>Share price</v>
      </c>
      <c r="D81" s="311">
        <f>MAX(0,'F2'!C154)</f>
        <v>98.796434910452859</v>
      </c>
      <c r="E81" s="311">
        <f>MAX(0,'F2'!D154)</f>
        <v>118.03518092681631</v>
      </c>
      <c r="F81" s="311">
        <f>MAX(0,'F2'!E154)</f>
        <v>133.21152401611175</v>
      </c>
      <c r="G81" s="311">
        <f>MAX(0,'F2'!F154)</f>
        <v>138.26911846709069</v>
      </c>
      <c r="H81" s="311">
        <f>MAX(0,'F2'!G154)</f>
        <v>134.81390515352197</v>
      </c>
      <c r="I81" s="311">
        <f>MAX(0,'F2'!H154)</f>
        <v>133.53808801110739</v>
      </c>
      <c r="J81" s="311">
        <f>MAX(0,'F2'!I154)</f>
        <v>237.96350987918089</v>
      </c>
      <c r="K81" s="311">
        <f>MAX(0,'F2'!J154)</f>
        <v>191.19768955347189</v>
      </c>
      <c r="L81" s="311">
        <f>MAX(0,'F2'!K154)</f>
        <v>156.86062170431236</v>
      </c>
      <c r="M81" s="311">
        <f>MAX(0,'F2'!L154)</f>
        <v>136.10445170554274</v>
      </c>
      <c r="N81" s="311">
        <f>MAX(0,'F2'!M154)</f>
        <v>120.17564793201186</v>
      </c>
      <c r="O81" s="311">
        <f>MAX(0,'F2'!N154)</f>
        <v>104.8796568558425</v>
      </c>
      <c r="P81" s="345">
        <f t="shared" ref="P81:P85" si="18">AVERAGE(D81:O81)</f>
        <v>141.98715242628859</v>
      </c>
      <c r="Q81" s="34"/>
      <c r="R81" s="33"/>
      <c r="S81" s="33"/>
      <c r="T81" s="33"/>
      <c r="U81" s="33"/>
      <c r="V81" s="33"/>
      <c r="W81" s="33"/>
      <c r="X81" s="33"/>
      <c r="Y81" s="33"/>
      <c r="Z81" s="33"/>
    </row>
    <row r="82" spans="1:26" ht="15.75" customHeight="1">
      <c r="A82" s="33"/>
      <c r="B82" s="32"/>
      <c r="C82" s="256" t="str">
        <f>'R1'!B155</f>
        <v>Market capitalization</v>
      </c>
      <c r="D82" s="311">
        <f>MAX(0,'F2'!C155)</f>
        <v>1825758.1171451688</v>
      </c>
      <c r="E82" s="311">
        <f>MAX(0,'F2'!D155)</f>
        <v>2181290.1435275655</v>
      </c>
      <c r="F82" s="311">
        <f>MAX(0,'F2'!E155)</f>
        <v>2461748.963817745</v>
      </c>
      <c r="G82" s="311">
        <f>MAX(0,'F2'!F155)</f>
        <v>2555213.3092718362</v>
      </c>
      <c r="H82" s="311">
        <f>MAX(0,'F2'!G155)</f>
        <v>2491360.967237086</v>
      </c>
      <c r="I82" s="311">
        <f>MAX(0,'F2'!H155)</f>
        <v>2467783.8664452648</v>
      </c>
      <c r="J82" s="311">
        <f>MAX(0,'F2'!I155)</f>
        <v>4397565.6625672625</v>
      </c>
      <c r="K82" s="311">
        <f>MAX(0,'F2'!J155)</f>
        <v>3533333.3029481606</v>
      </c>
      <c r="L82" s="311">
        <f>MAX(0,'F2'!K155)</f>
        <v>2898784.2890956923</v>
      </c>
      <c r="M82" s="311">
        <f>MAX(0,'F2'!L155)</f>
        <v>2515210.26751843</v>
      </c>
      <c r="N82" s="311">
        <f>MAX(0,'F2'!M155)</f>
        <v>2220845.9737835792</v>
      </c>
      <c r="O82" s="311">
        <f>MAX(0,'F2'!N155)</f>
        <v>1938176.0586959694</v>
      </c>
      <c r="P82" s="345">
        <f t="shared" si="18"/>
        <v>2623922.5768378135</v>
      </c>
      <c r="Q82" s="34"/>
      <c r="R82" s="33"/>
      <c r="S82" s="33"/>
      <c r="T82" s="33"/>
      <c r="U82" s="33"/>
      <c r="V82" s="33"/>
      <c r="W82" s="33"/>
      <c r="X82" s="33"/>
      <c r="Y82" s="33"/>
      <c r="Z82" s="33"/>
    </row>
    <row r="83" spans="1:26" ht="15.75" customHeight="1">
      <c r="A83" s="33"/>
      <c r="B83" s="32"/>
      <c r="C83" s="256" t="str">
        <f>'R1'!B165</f>
        <v>Sales forecast error % (missing target)</v>
      </c>
      <c r="D83" s="311">
        <f>'F2'!C165</f>
        <v>100</v>
      </c>
      <c r="E83" s="311">
        <f>'F2'!D165</f>
        <v>100</v>
      </c>
      <c r="F83" s="311">
        <f>'F2'!E165</f>
        <v>100</v>
      </c>
      <c r="G83" s="311">
        <f>'F2'!F165</f>
        <v>100</v>
      </c>
      <c r="H83" s="311">
        <f>'F2'!G165</f>
        <v>100</v>
      </c>
      <c r="I83" s="311">
        <f>'F2'!H165</f>
        <v>100</v>
      </c>
      <c r="J83" s="311">
        <f>'F2'!I165</f>
        <v>100</v>
      </c>
      <c r="K83" s="311">
        <f>'F2'!J165</f>
        <v>100</v>
      </c>
      <c r="L83" s="311">
        <f>'F2'!K165</f>
        <v>100</v>
      </c>
      <c r="M83" s="311">
        <f>'F2'!L165</f>
        <v>100</v>
      </c>
      <c r="N83" s="311">
        <f>'F2'!M165</f>
        <v>100</v>
      </c>
      <c r="O83" s="311">
        <f>'F2'!N165</f>
        <v>100</v>
      </c>
      <c r="P83" s="345">
        <f t="shared" si="18"/>
        <v>100</v>
      </c>
      <c r="Q83" s="34"/>
      <c r="R83" s="33"/>
      <c r="S83" s="33"/>
      <c r="T83" s="33"/>
      <c r="U83" s="33"/>
      <c r="V83" s="33"/>
      <c r="W83" s="33"/>
      <c r="X83" s="33"/>
      <c r="Y83" s="33"/>
      <c r="Z83" s="33"/>
    </row>
    <row r="84" spans="1:26" ht="15.75" customHeight="1">
      <c r="A84" s="33"/>
      <c r="B84" s="32"/>
      <c r="C84" s="256" t="str">
        <f>'R1'!B166</f>
        <v>Profit forecast error % (missing target)</v>
      </c>
      <c r="D84" s="311">
        <f>'F2'!C166</f>
        <v>100</v>
      </c>
      <c r="E84" s="311">
        <f>'F2'!D166</f>
        <v>100</v>
      </c>
      <c r="F84" s="311">
        <f>'F2'!E166</f>
        <v>100</v>
      </c>
      <c r="G84" s="311">
        <f>'F2'!F166</f>
        <v>100</v>
      </c>
      <c r="H84" s="311">
        <f>'F2'!G166</f>
        <v>100</v>
      </c>
      <c r="I84" s="311">
        <f>'F2'!H166</f>
        <v>100</v>
      </c>
      <c r="J84" s="311">
        <f>'F2'!I166</f>
        <v>99.999999999999986</v>
      </c>
      <c r="K84" s="311">
        <f>'F2'!J166</f>
        <v>100</v>
      </c>
      <c r="L84" s="311">
        <f>'F2'!K166</f>
        <v>100</v>
      </c>
      <c r="M84" s="311">
        <f>'F2'!L166</f>
        <v>100</v>
      </c>
      <c r="N84" s="311">
        <f>'F2'!M166</f>
        <v>100</v>
      </c>
      <c r="O84" s="311">
        <f>'F2'!N166</f>
        <v>100</v>
      </c>
      <c r="P84" s="345">
        <f t="shared" si="18"/>
        <v>100</v>
      </c>
      <c r="Q84" s="34"/>
      <c r="R84" s="33"/>
      <c r="S84" s="33"/>
      <c r="T84" s="33"/>
      <c r="U84" s="33"/>
      <c r="V84" s="33"/>
      <c r="W84" s="33"/>
      <c r="X84" s="33"/>
      <c r="Y84" s="33"/>
      <c r="Z84" s="33"/>
    </row>
    <row r="85" spans="1:26" ht="15.75" customHeight="1">
      <c r="A85" s="33"/>
      <c r="B85" s="32"/>
      <c r="C85" s="256" t="str">
        <f>'R1'!B11</f>
        <v>Market share %</v>
      </c>
      <c r="D85" s="312">
        <f>'F2'!C11</f>
        <v>0.5</v>
      </c>
      <c r="E85" s="312">
        <f>'F2'!D11</f>
        <v>0.5</v>
      </c>
      <c r="F85" s="312">
        <f>'F2'!E11</f>
        <v>0.5</v>
      </c>
      <c r="G85" s="312">
        <f>'F2'!F11</f>
        <v>0.5</v>
      </c>
      <c r="H85" s="312">
        <f>'F2'!G11</f>
        <v>0.5</v>
      </c>
      <c r="I85" s="312">
        <f>'F2'!H11</f>
        <v>0.5</v>
      </c>
      <c r="J85" s="312">
        <f>'F2'!I11</f>
        <v>0.5</v>
      </c>
      <c r="K85" s="312">
        <f>'F2'!J11</f>
        <v>0.5</v>
      </c>
      <c r="L85" s="312">
        <f>'F2'!K11</f>
        <v>0.5</v>
      </c>
      <c r="M85" s="312">
        <f>'F2'!L11</f>
        <v>0.5</v>
      </c>
      <c r="N85" s="312">
        <f>'F2'!M11</f>
        <v>0.5</v>
      </c>
      <c r="O85" s="312">
        <f>'F2'!N11</f>
        <v>0.5</v>
      </c>
      <c r="P85" s="343">
        <f t="shared" si="18"/>
        <v>0.5</v>
      </c>
      <c r="Q85" s="34"/>
      <c r="R85" s="33"/>
      <c r="S85" s="33"/>
      <c r="T85" s="33"/>
      <c r="U85" s="33"/>
      <c r="V85" s="33"/>
      <c r="W85" s="33"/>
      <c r="X85" s="33"/>
      <c r="Y85" s="33"/>
      <c r="Z85" s="33"/>
    </row>
    <row r="86" spans="1:26" ht="15.75" customHeight="1">
      <c r="A86" s="33"/>
      <c r="B86" s="32"/>
      <c r="C86" s="269"/>
      <c r="D86" s="259"/>
      <c r="E86" s="259"/>
      <c r="F86" s="259"/>
      <c r="G86" s="259"/>
      <c r="H86" s="259"/>
      <c r="I86" s="259"/>
      <c r="J86" s="259"/>
      <c r="K86" s="259"/>
      <c r="L86" s="259"/>
      <c r="M86" s="259"/>
      <c r="N86" s="259"/>
      <c r="O86" s="259"/>
      <c r="P86" s="342"/>
      <c r="Q86" s="34"/>
      <c r="R86" s="33"/>
      <c r="S86" s="33"/>
      <c r="T86" s="33"/>
      <c r="U86" s="33"/>
      <c r="V86" s="33"/>
      <c r="W86" s="33"/>
      <c r="X86" s="33"/>
      <c r="Y86" s="33"/>
      <c r="Z86" s="33"/>
    </row>
    <row r="87" spans="1:26" ht="15.75" customHeight="1">
      <c r="A87" s="33"/>
      <c r="B87" s="32"/>
      <c r="C87" s="249"/>
      <c r="D87" s="259"/>
      <c r="E87" s="259"/>
      <c r="F87" s="259"/>
      <c r="G87" s="259"/>
      <c r="H87" s="259"/>
      <c r="I87" s="259"/>
      <c r="J87" s="259"/>
      <c r="K87" s="259"/>
      <c r="L87" s="259"/>
      <c r="M87" s="259"/>
      <c r="N87" s="259"/>
      <c r="O87" s="259"/>
      <c r="P87" s="344"/>
      <c r="Q87" s="34"/>
      <c r="R87" s="33"/>
      <c r="S87" s="33"/>
      <c r="T87" s="33"/>
      <c r="U87" s="33"/>
      <c r="V87" s="33"/>
      <c r="W87" s="33"/>
      <c r="X87" s="33"/>
      <c r="Y87" s="33"/>
      <c r="Z87" s="33"/>
    </row>
    <row r="88" spans="1:26" ht="15.75" customHeight="1">
      <c r="A88" s="33"/>
      <c r="B88" s="32"/>
      <c r="C88" s="273" t="str">
        <f>'R1'!B163</f>
        <v>GDP growth %</v>
      </c>
      <c r="D88" s="259">
        <f>'F2'!C163</f>
        <v>1</v>
      </c>
      <c r="E88" s="259">
        <f>'F2'!D163</f>
        <v>1</v>
      </c>
      <c r="F88" s="259">
        <f>'F2'!E163</f>
        <v>1</v>
      </c>
      <c r="G88" s="259">
        <f>'F2'!F163</f>
        <v>1</v>
      </c>
      <c r="H88" s="259">
        <f>'F2'!G163</f>
        <v>1</v>
      </c>
      <c r="I88" s="259">
        <f>'F2'!H163</f>
        <v>1</v>
      </c>
      <c r="J88" s="259">
        <f>'F2'!I163</f>
        <v>1</v>
      </c>
      <c r="K88" s="259">
        <f>'F2'!J163</f>
        <v>1</v>
      </c>
      <c r="L88" s="259">
        <f>'F2'!K163</f>
        <v>1</v>
      </c>
      <c r="M88" s="259">
        <f>'F2'!L163</f>
        <v>1</v>
      </c>
      <c r="N88" s="259">
        <f>'F2'!M163</f>
        <v>1</v>
      </c>
      <c r="O88" s="259">
        <f>'F2'!N163</f>
        <v>1</v>
      </c>
      <c r="P88" s="345"/>
      <c r="Q88" s="34"/>
      <c r="R88" s="33"/>
      <c r="S88" s="33"/>
      <c r="T88" s="33"/>
      <c r="U88" s="33"/>
      <c r="V88" s="33"/>
      <c r="W88" s="33"/>
      <c r="X88" s="33"/>
      <c r="Y88" s="33"/>
      <c r="Z88" s="33"/>
    </row>
    <row r="89" spans="1:26" ht="15.75" customHeight="1">
      <c r="A89" s="33"/>
      <c r="B89" s="32"/>
      <c r="C89" s="357"/>
      <c r="D89" s="353"/>
      <c r="E89" s="353"/>
      <c r="F89" s="353"/>
      <c r="G89" s="353"/>
      <c r="H89" s="353"/>
      <c r="I89" s="353"/>
      <c r="J89" s="353"/>
      <c r="K89" s="353"/>
      <c r="L89" s="353"/>
      <c r="M89" s="353"/>
      <c r="N89" s="353"/>
      <c r="O89" s="353"/>
      <c r="P89" s="355"/>
      <c r="Q89" s="356"/>
      <c r="R89" s="33"/>
      <c r="S89" s="33"/>
      <c r="T89" s="33"/>
      <c r="U89" s="33"/>
      <c r="V89" s="33"/>
      <c r="W89" s="33"/>
      <c r="X89" s="33"/>
      <c r="Y89" s="33"/>
      <c r="Z89" s="33"/>
    </row>
    <row r="90" spans="1:26" ht="15.75" customHeight="1">
      <c r="A90" s="33"/>
      <c r="B90" s="32"/>
      <c r="C90" s="267" t="s">
        <v>166</v>
      </c>
      <c r="D90" s="259" t="s">
        <v>90</v>
      </c>
      <c r="E90" s="259" t="s">
        <v>91</v>
      </c>
      <c r="F90" s="259" t="s">
        <v>92</v>
      </c>
      <c r="G90" s="259" t="s">
        <v>93</v>
      </c>
      <c r="H90" s="259" t="s">
        <v>94</v>
      </c>
      <c r="I90" s="259" t="s">
        <v>95</v>
      </c>
      <c r="J90" s="259" t="s">
        <v>96</v>
      </c>
      <c r="K90" s="259" t="s">
        <v>97</v>
      </c>
      <c r="L90" s="259" t="s">
        <v>98</v>
      </c>
      <c r="M90" s="259" t="s">
        <v>99</v>
      </c>
      <c r="N90" s="259" t="s">
        <v>100</v>
      </c>
      <c r="O90" s="259" t="s">
        <v>101</v>
      </c>
      <c r="P90" s="333" t="s">
        <v>373</v>
      </c>
      <c r="Q90" s="34"/>
      <c r="R90" s="33"/>
      <c r="S90" s="33"/>
      <c r="T90" s="33"/>
      <c r="U90" s="33"/>
      <c r="V90" s="33"/>
      <c r="W90" s="33"/>
      <c r="X90" s="33"/>
      <c r="Y90" s="33"/>
      <c r="Z90" s="33"/>
    </row>
    <row r="91" spans="1:26" ht="15.75" customHeight="1">
      <c r="A91" s="33"/>
      <c r="B91" s="32"/>
      <c r="C91" s="269" t="s">
        <v>167</v>
      </c>
      <c r="D91" s="259"/>
      <c r="E91" s="259"/>
      <c r="F91" s="259"/>
      <c r="G91" s="259"/>
      <c r="H91" s="259"/>
      <c r="I91" s="259"/>
      <c r="J91" s="259"/>
      <c r="K91" s="259"/>
      <c r="L91" s="259"/>
      <c r="M91" s="259"/>
      <c r="N91" s="259"/>
      <c r="O91" s="259"/>
      <c r="P91" s="333"/>
      <c r="Q91" s="34"/>
      <c r="R91" s="33"/>
      <c r="S91" s="33"/>
      <c r="T91" s="33"/>
      <c r="U91" s="33"/>
      <c r="V91" s="33"/>
      <c r="W91" s="33"/>
      <c r="X91" s="33"/>
      <c r="Y91" s="33"/>
      <c r="Z91" s="33"/>
    </row>
    <row r="92" spans="1:26" ht="15.75" customHeight="1">
      <c r="A92" s="33"/>
      <c r="B92" s="32"/>
      <c r="C92" s="256" t="s">
        <v>168</v>
      </c>
      <c r="D92" s="311">
        <f>'F2'!C31</f>
        <v>0</v>
      </c>
      <c r="E92" s="311">
        <f>'F2'!D31</f>
        <v>0</v>
      </c>
      <c r="F92" s="311">
        <f>'F2'!E31</f>
        <v>0</v>
      </c>
      <c r="G92" s="311">
        <f>'F2'!F31</f>
        <v>0</v>
      </c>
      <c r="H92" s="311">
        <f>'F2'!G31</f>
        <v>0</v>
      </c>
      <c r="I92" s="311">
        <f>'F2'!H31</f>
        <v>0</v>
      </c>
      <c r="J92" s="311">
        <f>'F2'!I31</f>
        <v>0</v>
      </c>
      <c r="K92" s="311">
        <f>'F2'!J31</f>
        <v>0</v>
      </c>
      <c r="L92" s="311">
        <f>'F2'!K31</f>
        <v>0</v>
      </c>
      <c r="M92" s="311">
        <f>'F2'!L31</f>
        <v>0</v>
      </c>
      <c r="N92" s="311">
        <f>'F2'!M31</f>
        <v>0</v>
      </c>
      <c r="O92" s="311">
        <f>'F2'!N31</f>
        <v>0</v>
      </c>
      <c r="P92" s="345">
        <f>SUM(D92:O92)</f>
        <v>0</v>
      </c>
      <c r="Q92" s="34"/>
      <c r="R92" s="33"/>
      <c r="S92" s="33"/>
      <c r="T92" s="33"/>
      <c r="U92" s="33"/>
      <c r="V92" s="33"/>
      <c r="W92" s="33"/>
      <c r="X92" s="33"/>
      <c r="Y92" s="33"/>
      <c r="Z92" s="33"/>
    </row>
    <row r="93" spans="1:26" ht="15.75" customHeight="1">
      <c r="A93" s="33"/>
      <c r="B93" s="32"/>
      <c r="C93" s="256" t="s">
        <v>169</v>
      </c>
      <c r="D93" s="311">
        <f>'F2'!C32</f>
        <v>0</v>
      </c>
      <c r="E93" s="311">
        <f>'F2'!D32</f>
        <v>0</v>
      </c>
      <c r="F93" s="311">
        <f>'F2'!E32</f>
        <v>0</v>
      </c>
      <c r="G93" s="311">
        <f>'F2'!F32</f>
        <v>0</v>
      </c>
      <c r="H93" s="311">
        <f>'F2'!G32</f>
        <v>0</v>
      </c>
      <c r="I93" s="311">
        <f>'F2'!H32</f>
        <v>0</v>
      </c>
      <c r="J93" s="311">
        <f>'F2'!I32</f>
        <v>0</v>
      </c>
      <c r="K93" s="311">
        <f>'F2'!J32</f>
        <v>0</v>
      </c>
      <c r="L93" s="311">
        <f>'F2'!K32</f>
        <v>0</v>
      </c>
      <c r="M93" s="311">
        <f>'F2'!L32</f>
        <v>0</v>
      </c>
      <c r="N93" s="311">
        <f>'F2'!M32</f>
        <v>0</v>
      </c>
      <c r="O93" s="311">
        <f>'F2'!N32</f>
        <v>0</v>
      </c>
      <c r="P93" s="345">
        <f t="shared" ref="P93:P102" si="19">SUM(D93:O93)</f>
        <v>0</v>
      </c>
      <c r="Q93" s="34"/>
      <c r="R93" s="33"/>
      <c r="S93" s="33"/>
      <c r="T93" s="33"/>
      <c r="U93" s="33"/>
      <c r="V93" s="33"/>
      <c r="W93" s="33"/>
      <c r="X93" s="33"/>
      <c r="Y93" s="33"/>
      <c r="Z93" s="33"/>
    </row>
    <row r="94" spans="1:26" ht="15.75" customHeight="1">
      <c r="A94" s="33"/>
      <c r="B94" s="32"/>
      <c r="C94" s="269" t="s">
        <v>170</v>
      </c>
      <c r="D94" s="311">
        <f>'F2'!C52</f>
        <v>9.9</v>
      </c>
      <c r="E94" s="311">
        <f>'F2'!D52</f>
        <v>9.8010000000000002</v>
      </c>
      <c r="F94" s="311">
        <f>'F2'!E52</f>
        <v>9.7029899999999998</v>
      </c>
      <c r="G94" s="311">
        <f>'F2'!F52</f>
        <v>9.605960099999999</v>
      </c>
      <c r="H94" s="311">
        <f>'F2'!G52</f>
        <v>9.5099004989999987</v>
      </c>
      <c r="I94" s="311">
        <f>'F2'!H52</f>
        <v>9.414801494009998</v>
      </c>
      <c r="J94" s="311">
        <f>'F2'!I52</f>
        <v>9.3206534790698985</v>
      </c>
      <c r="K94" s="311">
        <f>'F2'!J52</f>
        <v>9.2274469442791993</v>
      </c>
      <c r="L94" s="311">
        <f>'F2'!K52</f>
        <v>9.1351724748364074</v>
      </c>
      <c r="M94" s="311">
        <f>'F2'!L52</f>
        <v>9.0438207500880434</v>
      </c>
      <c r="N94" s="311">
        <f>'F2'!M52</f>
        <v>8.9533825425871623</v>
      </c>
      <c r="O94" s="311">
        <f>'F2'!N52</f>
        <v>8.8638487171612912</v>
      </c>
      <c r="P94" s="345">
        <f t="shared" si="19"/>
        <v>112.47897700103199</v>
      </c>
      <c r="Q94" s="34"/>
      <c r="R94" s="33"/>
      <c r="S94" s="33"/>
      <c r="T94" s="33"/>
      <c r="U94" s="33"/>
      <c r="V94" s="33"/>
      <c r="W94" s="33"/>
      <c r="X94" s="33"/>
      <c r="Y94" s="33"/>
      <c r="Z94" s="33"/>
    </row>
    <row r="95" spans="1:26" ht="15.75" customHeight="1">
      <c r="A95" s="33"/>
      <c r="B95" s="32"/>
      <c r="C95" s="256"/>
      <c r="D95" s="259"/>
      <c r="E95" s="259"/>
      <c r="F95" s="259"/>
      <c r="G95" s="259"/>
      <c r="H95" s="259"/>
      <c r="I95" s="259"/>
      <c r="J95" s="259"/>
      <c r="K95" s="259"/>
      <c r="L95" s="259"/>
      <c r="M95" s="259"/>
      <c r="N95" s="259"/>
      <c r="O95" s="259"/>
      <c r="P95" s="345">
        <f t="shared" si="19"/>
        <v>0</v>
      </c>
      <c r="Q95" s="34"/>
      <c r="R95" s="33"/>
      <c r="S95" s="33"/>
      <c r="T95" s="33"/>
      <c r="U95" s="33"/>
      <c r="V95" s="33"/>
      <c r="W95" s="33"/>
      <c r="X95" s="33"/>
      <c r="Y95" s="33"/>
      <c r="Z95" s="33"/>
    </row>
    <row r="96" spans="1:26" ht="15.75" customHeight="1">
      <c r="A96" s="33"/>
      <c r="B96" s="32"/>
      <c r="C96" s="269" t="s">
        <v>171</v>
      </c>
      <c r="D96" s="259"/>
      <c r="E96" s="259"/>
      <c r="F96" s="259"/>
      <c r="G96" s="259"/>
      <c r="H96" s="259"/>
      <c r="I96" s="259"/>
      <c r="J96" s="259"/>
      <c r="K96" s="259"/>
      <c r="L96" s="259"/>
      <c r="M96" s="259"/>
      <c r="N96" s="259"/>
      <c r="O96" s="259"/>
      <c r="P96" s="345">
        <f t="shared" si="19"/>
        <v>0</v>
      </c>
      <c r="Q96" s="34"/>
      <c r="R96" s="33"/>
      <c r="S96" s="33"/>
      <c r="T96" s="33"/>
      <c r="U96" s="33"/>
      <c r="V96" s="33"/>
      <c r="W96" s="33"/>
      <c r="X96" s="33"/>
      <c r="Y96" s="33"/>
      <c r="Z96" s="33"/>
    </row>
    <row r="97" spans="1:26" ht="15.75" customHeight="1">
      <c r="A97" s="33"/>
      <c r="B97" s="32"/>
      <c r="C97" s="272" t="str">
        <f>'R1'!B51</f>
        <v>Hiring and dismissal cost</v>
      </c>
      <c r="D97" s="259">
        <f>'F2'!C51</f>
        <v>0</v>
      </c>
      <c r="E97" s="259">
        <f>'F2'!D51</f>
        <v>0</v>
      </c>
      <c r="F97" s="259">
        <f>'F2'!E51</f>
        <v>0</v>
      </c>
      <c r="G97" s="259">
        <f>'F2'!F51</f>
        <v>0</v>
      </c>
      <c r="H97" s="259">
        <f>'F2'!G51</f>
        <v>0</v>
      </c>
      <c r="I97" s="259">
        <f>'F2'!H51</f>
        <v>0</v>
      </c>
      <c r="J97" s="259">
        <f>'F2'!I51</f>
        <v>0</v>
      </c>
      <c r="K97" s="259">
        <f>'F2'!J51</f>
        <v>0</v>
      </c>
      <c r="L97" s="259">
        <f>'F2'!K51</f>
        <v>0</v>
      </c>
      <c r="M97" s="259">
        <f>'F2'!L51</f>
        <v>0</v>
      </c>
      <c r="N97" s="259">
        <f>'F2'!M51</f>
        <v>0</v>
      </c>
      <c r="O97" s="259">
        <f>'F2'!N51</f>
        <v>0</v>
      </c>
      <c r="P97" s="345">
        <f t="shared" si="19"/>
        <v>0</v>
      </c>
      <c r="Q97" s="34"/>
      <c r="R97" s="33"/>
      <c r="S97" s="33"/>
      <c r="T97" s="33"/>
      <c r="U97" s="33"/>
      <c r="V97" s="33"/>
      <c r="W97" s="33"/>
      <c r="X97" s="33"/>
      <c r="Y97" s="33"/>
      <c r="Z97" s="33"/>
    </row>
    <row r="98" spans="1:26" ht="15.75" customHeight="1">
      <c r="A98" s="33"/>
      <c r="B98" s="32"/>
      <c r="C98" s="272" t="str">
        <f>'R1'!B53</f>
        <v>Worker wages</v>
      </c>
      <c r="D98" s="259">
        <f>'F2'!C53</f>
        <v>2475</v>
      </c>
      <c r="E98" s="259">
        <f>'F2'!D53</f>
        <v>2450.25</v>
      </c>
      <c r="F98" s="259">
        <f>'F2'!E53</f>
        <v>2425.7474999999999</v>
      </c>
      <c r="G98" s="259">
        <f>'F2'!F53</f>
        <v>2401.4900249999996</v>
      </c>
      <c r="H98" s="259">
        <f>'F2'!G53</f>
        <v>2377.4751247499998</v>
      </c>
      <c r="I98" s="259">
        <f>'F2'!H53</f>
        <v>2353.7003735024996</v>
      </c>
      <c r="J98" s="259">
        <f>'F2'!I53</f>
        <v>2330.1633697674747</v>
      </c>
      <c r="K98" s="259">
        <f>'F2'!J53</f>
        <v>2306.8617360697999</v>
      </c>
      <c r="L98" s="259">
        <f>'F2'!K53</f>
        <v>2283.7931187091017</v>
      </c>
      <c r="M98" s="259">
        <f>'F2'!L53</f>
        <v>2260.9551875220109</v>
      </c>
      <c r="N98" s="259">
        <f>'F2'!M53</f>
        <v>2238.3456356467905</v>
      </c>
      <c r="O98" s="259">
        <f>'F2'!N53</f>
        <v>2215.9621792903226</v>
      </c>
      <c r="P98" s="345">
        <f t="shared" si="19"/>
        <v>28119.744250257998</v>
      </c>
      <c r="Q98" s="34"/>
      <c r="R98" s="33"/>
      <c r="S98" s="33"/>
      <c r="T98" s="33"/>
      <c r="U98" s="33"/>
      <c r="V98" s="33"/>
      <c r="W98" s="33"/>
      <c r="X98" s="33"/>
      <c r="Y98" s="33"/>
      <c r="Z98" s="33"/>
    </row>
    <row r="99" spans="1:26" ht="15.75" customHeight="1">
      <c r="A99" s="33"/>
      <c r="B99" s="32"/>
      <c r="C99" s="272" t="str">
        <f>'R1'!B54</f>
        <v>Sales and administrative wages</v>
      </c>
      <c r="D99" s="259">
        <f>'F2'!C54</f>
        <v>495</v>
      </c>
      <c r="E99" s="259">
        <f>'F2'!D54</f>
        <v>490.05</v>
      </c>
      <c r="F99" s="259">
        <f>'F2'!E54</f>
        <v>485.14949999999999</v>
      </c>
      <c r="G99" s="259">
        <f>'F2'!F54</f>
        <v>480.29800499999993</v>
      </c>
      <c r="H99" s="259">
        <f>'F2'!G54</f>
        <v>475.49502495000002</v>
      </c>
      <c r="I99" s="259">
        <f>'F2'!H54</f>
        <v>470.74007470049992</v>
      </c>
      <c r="J99" s="259">
        <f>'F2'!I54</f>
        <v>466.03267395349496</v>
      </c>
      <c r="K99" s="259">
        <f>'F2'!J54</f>
        <v>461.37234721395998</v>
      </c>
      <c r="L99" s="259">
        <f>'F2'!K54</f>
        <v>456.75862374182037</v>
      </c>
      <c r="M99" s="259">
        <f>'F2'!L54</f>
        <v>452.19103750440217</v>
      </c>
      <c r="N99" s="259">
        <f>'F2'!M54</f>
        <v>447.66912712935812</v>
      </c>
      <c r="O99" s="259">
        <f>'F2'!N54</f>
        <v>443.19243585806453</v>
      </c>
      <c r="P99" s="345">
        <f t="shared" si="19"/>
        <v>5623.9488500516009</v>
      </c>
      <c r="Q99" s="34"/>
      <c r="R99" s="33"/>
      <c r="S99" s="33"/>
      <c r="T99" s="33"/>
      <c r="U99" s="33"/>
      <c r="V99" s="33"/>
      <c r="W99" s="33"/>
      <c r="X99" s="33"/>
      <c r="Y99" s="33"/>
      <c r="Z99" s="33"/>
    </row>
    <row r="100" spans="1:26" ht="15.75" customHeight="1">
      <c r="A100" s="33"/>
      <c r="B100" s="32"/>
      <c r="C100" s="256"/>
      <c r="D100" s="259"/>
      <c r="E100" s="259"/>
      <c r="F100" s="259"/>
      <c r="G100" s="259"/>
      <c r="H100" s="259"/>
      <c r="I100" s="259"/>
      <c r="J100" s="259"/>
      <c r="K100" s="259"/>
      <c r="L100" s="259"/>
      <c r="M100" s="259"/>
      <c r="N100" s="259"/>
      <c r="O100" s="259"/>
      <c r="P100" s="345">
        <f t="shared" si="19"/>
        <v>0</v>
      </c>
      <c r="Q100" s="34"/>
      <c r="R100" s="33"/>
      <c r="S100" s="33"/>
      <c r="T100" s="33"/>
      <c r="U100" s="33"/>
      <c r="V100" s="33"/>
      <c r="W100" s="33"/>
      <c r="X100" s="33"/>
      <c r="Y100" s="33"/>
      <c r="Z100" s="33"/>
    </row>
    <row r="101" spans="1:26" ht="15.75" customHeight="1">
      <c r="A101" s="33"/>
      <c r="B101" s="32"/>
      <c r="C101" s="269" t="s">
        <v>175</v>
      </c>
      <c r="D101" s="259"/>
      <c r="E101" s="259"/>
      <c r="F101" s="259"/>
      <c r="G101" s="259"/>
      <c r="H101" s="259"/>
      <c r="I101" s="259"/>
      <c r="J101" s="259"/>
      <c r="K101" s="259"/>
      <c r="L101" s="259"/>
      <c r="M101" s="259"/>
      <c r="N101" s="259"/>
      <c r="O101" s="259"/>
      <c r="P101" s="345">
        <f t="shared" si="19"/>
        <v>0</v>
      </c>
      <c r="Q101" s="34"/>
      <c r="R101" s="33"/>
      <c r="S101" s="33"/>
      <c r="T101" s="33"/>
      <c r="U101" s="33"/>
      <c r="V101" s="33"/>
      <c r="W101" s="33"/>
      <c r="X101" s="33"/>
      <c r="Y101" s="33"/>
      <c r="Z101" s="33"/>
    </row>
    <row r="102" spans="1:26" ht="15.75" customHeight="1">
      <c r="A102" s="33"/>
      <c r="B102" s="32"/>
      <c r="C102" s="256" t="str">
        <f>'R1'!B36</f>
        <v>Training expense $</v>
      </c>
      <c r="D102" s="259">
        <f>'F2'!C36</f>
        <v>0</v>
      </c>
      <c r="E102" s="259">
        <f>'F2'!D36</f>
        <v>0</v>
      </c>
      <c r="F102" s="259">
        <f>'F2'!E36</f>
        <v>0</v>
      </c>
      <c r="G102" s="259">
        <f>'F2'!F36</f>
        <v>0</v>
      </c>
      <c r="H102" s="259">
        <f>'F2'!G36</f>
        <v>0</v>
      </c>
      <c r="I102" s="259">
        <f>'F2'!H36</f>
        <v>0</v>
      </c>
      <c r="J102" s="259">
        <f>'F2'!I36</f>
        <v>0</v>
      </c>
      <c r="K102" s="259">
        <f>'F2'!J36</f>
        <v>0</v>
      </c>
      <c r="L102" s="259">
        <f>'F2'!K36</f>
        <v>0</v>
      </c>
      <c r="M102" s="259">
        <f>'F2'!L36</f>
        <v>0</v>
      </c>
      <c r="N102" s="259">
        <f>'F2'!M36</f>
        <v>0</v>
      </c>
      <c r="O102" s="259">
        <f>'F2'!N36</f>
        <v>0</v>
      </c>
      <c r="P102" s="345">
        <f t="shared" si="19"/>
        <v>0</v>
      </c>
      <c r="Q102" s="34"/>
      <c r="R102" s="33"/>
      <c r="S102" s="33"/>
      <c r="T102" s="33"/>
      <c r="U102" s="33"/>
      <c r="V102" s="33"/>
      <c r="W102" s="33"/>
      <c r="X102" s="33"/>
      <c r="Y102" s="33"/>
      <c r="Z102" s="33"/>
    </row>
    <row r="103" spans="1:26" ht="15.75" customHeight="1">
      <c r="A103" s="33"/>
      <c r="B103" s="32"/>
      <c r="C103" s="256" t="str">
        <f>'R1'!B158</f>
        <v>Max. productivity in hourly production per worker</v>
      </c>
      <c r="D103" s="259">
        <f>'F2'!C158</f>
        <v>9.9</v>
      </c>
      <c r="E103" s="259">
        <f>'F2'!D158</f>
        <v>9.8010000000000002</v>
      </c>
      <c r="F103" s="259">
        <f>'F2'!E158</f>
        <v>9.7029899999999998</v>
      </c>
      <c r="G103" s="259">
        <f>'F2'!F158</f>
        <v>9.605960099999999</v>
      </c>
      <c r="H103" s="259">
        <f>'F2'!G158</f>
        <v>9.5099004989999987</v>
      </c>
      <c r="I103" s="259">
        <f>'F2'!H158</f>
        <v>9.414801494009998</v>
      </c>
      <c r="J103" s="259">
        <f>'F2'!I158</f>
        <v>9.3206534790698985</v>
      </c>
      <c r="K103" s="259">
        <f>'F2'!J158</f>
        <v>9.2274469442791993</v>
      </c>
      <c r="L103" s="259">
        <f>'F2'!K158</f>
        <v>9.1351724748364074</v>
      </c>
      <c r="M103" s="259">
        <f>'F2'!L158</f>
        <v>9.0438207500880434</v>
      </c>
      <c r="N103" s="259">
        <f>'F2'!M158</f>
        <v>8.9533825425871623</v>
      </c>
      <c r="O103" s="259">
        <f>'F2'!N158</f>
        <v>8.8638487171612912</v>
      </c>
      <c r="P103" s="345">
        <f t="shared" ref="P103:P104" si="20">AVERAGE(D103:O103)</f>
        <v>9.3732480834193321</v>
      </c>
      <c r="Q103" s="34"/>
      <c r="R103" s="33"/>
      <c r="S103" s="33"/>
      <c r="T103" s="33"/>
      <c r="U103" s="33"/>
      <c r="V103" s="33"/>
      <c r="W103" s="33"/>
      <c r="X103" s="33"/>
      <c r="Y103" s="33"/>
      <c r="Z103" s="33"/>
    </row>
    <row r="104" spans="1:26" ht="15.75" customHeight="1">
      <c r="A104" s="33"/>
      <c r="B104" s="32"/>
      <c r="C104" s="269" t="str">
        <f>'R1'!B161</f>
        <v>Capacity utilization %</v>
      </c>
      <c r="D104" s="315">
        <f>MIN(100,'F2'!C161)</f>
        <v>24.472721442418411</v>
      </c>
      <c r="E104" s="315">
        <f>MIN(100,'F2'!D161)</f>
        <v>2.2010144663058866</v>
      </c>
      <c r="F104" s="315">
        <f>MIN(100,'F2'!E161)</f>
        <v>26.000092985651886</v>
      </c>
      <c r="G104" s="315">
        <f>MIN(100,'F2'!F161)</f>
        <v>26.744744865611569</v>
      </c>
      <c r="H104" s="315">
        <f>MIN(100,'F2'!G161)</f>
        <v>38.811030171798016</v>
      </c>
      <c r="I104" s="315">
        <f>MIN(100,'F2'!H161)</f>
        <v>30.227114651656358</v>
      </c>
      <c r="J104" s="315">
        <f>MIN(100,'F2'!I161)</f>
        <v>30.191306873724507</v>
      </c>
      <c r="K104" s="315">
        <f>MIN(100,'F2'!J161)</f>
        <v>51.147574757582852</v>
      </c>
      <c r="L104" s="315">
        <f>MIN(100,'F2'!K161)</f>
        <v>22.82766429986474</v>
      </c>
      <c r="M104" s="315">
        <f>MIN(100,'F2'!L161)</f>
        <v>26.539868852209569</v>
      </c>
      <c r="N104" s="315">
        <f>MIN(100,'F2'!M161)</f>
        <v>29.618202514589399</v>
      </c>
      <c r="O104" s="315">
        <f>MIN(100,'F2'!N161)</f>
        <v>0</v>
      </c>
      <c r="P104" s="345">
        <f t="shared" si="20"/>
        <v>25.731777990117763</v>
      </c>
      <c r="Q104" s="34"/>
      <c r="R104" s="33"/>
      <c r="S104" s="33"/>
      <c r="T104" s="33"/>
      <c r="U104" s="33"/>
      <c r="V104" s="33"/>
      <c r="W104" s="33"/>
      <c r="X104" s="33"/>
      <c r="Y104" s="33"/>
      <c r="Z104" s="33"/>
    </row>
    <row r="105" spans="1:26" ht="15.75" customHeight="1">
      <c r="A105" s="33"/>
      <c r="B105" s="32"/>
      <c r="C105" s="249"/>
      <c r="D105" s="259"/>
      <c r="E105" s="259"/>
      <c r="F105" s="259"/>
      <c r="G105" s="259"/>
      <c r="H105" s="259"/>
      <c r="I105" s="259"/>
      <c r="J105" s="259"/>
      <c r="K105" s="259"/>
      <c r="L105" s="259"/>
      <c r="M105" s="259"/>
      <c r="N105" s="259"/>
      <c r="O105" s="259"/>
      <c r="P105" s="344"/>
      <c r="Q105" s="34"/>
      <c r="R105" s="33"/>
      <c r="S105" s="33"/>
      <c r="T105" s="33"/>
      <c r="U105" s="33"/>
      <c r="V105" s="33"/>
      <c r="W105" s="33"/>
      <c r="X105" s="33"/>
      <c r="Y105" s="33"/>
      <c r="Z105" s="33"/>
    </row>
    <row r="106" spans="1:26" ht="15.75" customHeight="1">
      <c r="A106" s="33"/>
      <c r="B106" s="32"/>
      <c r="C106" s="425" t="s">
        <v>176</v>
      </c>
      <c r="D106" s="311">
        <f>'F2'!C97</f>
        <v>4261.25</v>
      </c>
      <c r="E106" s="311">
        <f>'F2'!D97</f>
        <v>5027.4375</v>
      </c>
      <c r="F106" s="311">
        <f>'F2'!E97</f>
        <v>4993.5631250000006</v>
      </c>
      <c r="G106" s="311">
        <f>'F2'!F97</f>
        <v>4959.6274937500002</v>
      </c>
      <c r="H106" s="311">
        <f>'F2'!G97</f>
        <v>4925.6312188125012</v>
      </c>
      <c r="I106" s="311">
        <f>'F2'!H97</f>
        <v>4891.5749066243752</v>
      </c>
      <c r="J106" s="311">
        <f>'F2'!I97</f>
        <v>1477.4591575581323</v>
      </c>
      <c r="K106" s="311">
        <f>'F2'!J97</f>
        <v>1243.2845659825507</v>
      </c>
      <c r="L106" s="311">
        <f>'F2'!K97</f>
        <v>1209.0517203227246</v>
      </c>
      <c r="M106" s="311">
        <f>'F2'!L97</f>
        <v>1174.7612031194981</v>
      </c>
      <c r="N106" s="311">
        <f>'F2'!M97</f>
        <v>1140.4135910883015</v>
      </c>
      <c r="O106" s="311">
        <f>'F2'!N97</f>
        <v>1106.00945517742</v>
      </c>
      <c r="P106" s="345">
        <f t="shared" ref="P106" si="21">AVERAGE(D106:O106)</f>
        <v>3034.1719947862912</v>
      </c>
      <c r="Q106" s="34"/>
      <c r="R106" s="33"/>
      <c r="S106" s="33"/>
      <c r="T106" s="33"/>
      <c r="U106" s="33"/>
      <c r="V106" s="33"/>
      <c r="W106" s="33"/>
      <c r="X106" s="33"/>
      <c r="Y106" s="33"/>
      <c r="Z106" s="33"/>
    </row>
    <row r="107" spans="1:26" ht="18.75" customHeight="1">
      <c r="A107" s="33"/>
      <c r="B107" s="32"/>
      <c r="C107" s="267"/>
      <c r="D107" s="311"/>
      <c r="E107" s="311"/>
      <c r="F107" s="311"/>
      <c r="G107" s="311"/>
      <c r="H107" s="311"/>
      <c r="I107" s="311"/>
      <c r="J107" s="311"/>
      <c r="K107" s="311"/>
      <c r="L107" s="311"/>
      <c r="M107" s="311"/>
      <c r="N107" s="311"/>
      <c r="O107" s="311"/>
      <c r="P107" s="344"/>
      <c r="Q107" s="34"/>
      <c r="R107" s="33"/>
      <c r="S107" s="33"/>
      <c r="T107" s="33"/>
      <c r="U107" s="33"/>
      <c r="V107" s="33"/>
      <c r="W107" s="33"/>
      <c r="X107" s="33"/>
      <c r="Y107" s="33"/>
      <c r="Z107" s="33"/>
    </row>
    <row r="108" spans="1:26" ht="20.25" customHeight="1">
      <c r="A108" s="33"/>
      <c r="B108" s="32"/>
      <c r="C108" s="267" t="s">
        <v>177</v>
      </c>
      <c r="D108" s="311" t="s">
        <v>90</v>
      </c>
      <c r="E108" s="311" t="s">
        <v>91</v>
      </c>
      <c r="F108" s="311" t="s">
        <v>92</v>
      </c>
      <c r="G108" s="311" t="s">
        <v>93</v>
      </c>
      <c r="H108" s="311" t="s">
        <v>94</v>
      </c>
      <c r="I108" s="311" t="s">
        <v>95</v>
      </c>
      <c r="J108" s="311" t="s">
        <v>96</v>
      </c>
      <c r="K108" s="311" t="s">
        <v>97</v>
      </c>
      <c r="L108" s="311" t="s">
        <v>98</v>
      </c>
      <c r="M108" s="311" t="s">
        <v>99</v>
      </c>
      <c r="N108" s="311" t="s">
        <v>100</v>
      </c>
      <c r="O108" s="311" t="s">
        <v>101</v>
      </c>
      <c r="P108" s="333" t="s">
        <v>373</v>
      </c>
      <c r="Q108" s="34"/>
      <c r="R108" s="33"/>
      <c r="S108" s="33"/>
      <c r="T108" s="33"/>
      <c r="U108" s="33"/>
      <c r="V108" s="33"/>
      <c r="W108" s="33"/>
      <c r="X108" s="33"/>
      <c r="Y108" s="33"/>
      <c r="Z108" s="33"/>
    </row>
    <row r="109" spans="1:26" ht="15.75" customHeight="1">
      <c r="A109" s="33"/>
      <c r="B109" s="32"/>
      <c r="C109" s="269" t="s">
        <v>178</v>
      </c>
      <c r="D109" s="311"/>
      <c r="E109" s="311"/>
      <c r="F109" s="311"/>
      <c r="G109" s="311"/>
      <c r="H109" s="311"/>
      <c r="I109" s="311"/>
      <c r="J109" s="311"/>
      <c r="K109" s="311"/>
      <c r="L109" s="311"/>
      <c r="M109" s="311"/>
      <c r="N109" s="311"/>
      <c r="O109" s="311"/>
      <c r="P109" s="342"/>
      <c r="Q109" s="34"/>
      <c r="R109" s="33"/>
      <c r="S109" s="33"/>
      <c r="T109" s="33"/>
      <c r="U109" s="33"/>
      <c r="V109" s="33"/>
      <c r="W109" s="33"/>
      <c r="X109" s="33"/>
      <c r="Y109" s="33"/>
      <c r="Z109" s="33"/>
    </row>
    <row r="110" spans="1:26" ht="15.75" customHeight="1">
      <c r="A110" s="33"/>
      <c r="B110" s="32"/>
      <c r="C110" s="256" t="str">
        <f>'R1'!B106</f>
        <v>Carbon footprint metric tons of CO2</v>
      </c>
      <c r="D110" s="311">
        <f>'F2'!C106</f>
        <v>50</v>
      </c>
      <c r="E110" s="311">
        <f>'F2'!D106</f>
        <v>50</v>
      </c>
      <c r="F110" s="311">
        <f>'F2'!E106</f>
        <v>50</v>
      </c>
      <c r="G110" s="311">
        <f>'F2'!F106</f>
        <v>50</v>
      </c>
      <c r="H110" s="311">
        <f>'F2'!G106</f>
        <v>50</v>
      </c>
      <c r="I110" s="311">
        <f>'F2'!H106</f>
        <v>50</v>
      </c>
      <c r="J110" s="311">
        <f>'F2'!I106</f>
        <v>40</v>
      </c>
      <c r="K110" s="311">
        <f>'F2'!J106</f>
        <v>40</v>
      </c>
      <c r="L110" s="311">
        <f>'F2'!K106</f>
        <v>40</v>
      </c>
      <c r="M110" s="311">
        <f>'F2'!L106</f>
        <v>40</v>
      </c>
      <c r="N110" s="311">
        <f>'F2'!M106</f>
        <v>40</v>
      </c>
      <c r="O110" s="311">
        <f>'F2'!N106</f>
        <v>40</v>
      </c>
      <c r="P110" s="345">
        <f>SUM(D110:O110)</f>
        <v>540</v>
      </c>
      <c r="Q110" s="34"/>
      <c r="R110" s="33"/>
      <c r="S110" s="33"/>
      <c r="T110" s="33"/>
      <c r="U110" s="33"/>
      <c r="V110" s="33"/>
      <c r="W110" s="33"/>
      <c r="X110" s="33"/>
      <c r="Y110" s="33"/>
      <c r="Z110" s="33"/>
    </row>
    <row r="111" spans="1:26" ht="15.75" customHeight="1">
      <c r="A111" s="33"/>
      <c r="B111" s="32"/>
      <c r="C111" s="256" t="str">
        <f>'R1'!B108</f>
        <v>Average physical inventory</v>
      </c>
      <c r="D111" s="311">
        <f>'F2'!C108</f>
        <v>7500</v>
      </c>
      <c r="E111" s="311">
        <f>'F2'!D108</f>
        <v>3321</v>
      </c>
      <c r="F111" s="311">
        <f>'F2'!E108</f>
        <v>3494</v>
      </c>
      <c r="G111" s="311">
        <f>'F2'!F108</f>
        <v>5632.5</v>
      </c>
      <c r="H111" s="311">
        <f>'F2'!G108</f>
        <v>6191.5</v>
      </c>
      <c r="I111" s="311">
        <f>'F2'!H108</f>
        <v>6007</v>
      </c>
      <c r="J111" s="311">
        <f>'F2'!I108</f>
        <v>5674.5</v>
      </c>
      <c r="K111" s="311">
        <f>'F2'!J108</f>
        <v>5963</v>
      </c>
      <c r="L111" s="311">
        <f>'F2'!K108</f>
        <v>4578.5</v>
      </c>
      <c r="M111" s="311">
        <f>'F2'!L108</f>
        <v>3196.5</v>
      </c>
      <c r="N111" s="311">
        <f>'F2'!M108</f>
        <v>3343.5</v>
      </c>
      <c r="O111" s="311">
        <f>'F2'!N108</f>
        <v>1662</v>
      </c>
      <c r="P111" s="345">
        <f t="shared" ref="P111:P112" si="22">AVERAGE(D111:O111)</f>
        <v>4713.666666666667</v>
      </c>
      <c r="Q111" s="34"/>
      <c r="R111" s="33"/>
      <c r="S111" s="33"/>
      <c r="T111" s="33"/>
      <c r="U111" s="33"/>
      <c r="V111" s="33"/>
      <c r="W111" s="33"/>
      <c r="X111" s="33"/>
      <c r="Y111" s="33"/>
      <c r="Z111" s="33"/>
    </row>
    <row r="112" spans="1:26" ht="15.75" customHeight="1">
      <c r="A112" s="33"/>
      <c r="B112" s="32"/>
      <c r="C112" s="269" t="str">
        <f>'R1'!B153</f>
        <v>Environmental index</v>
      </c>
      <c r="D112" s="259">
        <f>'F2'!C153</f>
        <v>101.2</v>
      </c>
      <c r="E112" s="259">
        <f>'F2'!D153</f>
        <v>101.2</v>
      </c>
      <c r="F112" s="259">
        <f>'F2'!E153</f>
        <v>101.2</v>
      </c>
      <c r="G112" s="259">
        <f>'F2'!F153</f>
        <v>101.2</v>
      </c>
      <c r="H112" s="259">
        <f>'F2'!G153</f>
        <v>101.2</v>
      </c>
      <c r="I112" s="259">
        <f>'F2'!H153</f>
        <v>101.2</v>
      </c>
      <c r="J112" s="259">
        <f>'F2'!I153</f>
        <v>101.5</v>
      </c>
      <c r="K112" s="259">
        <f>'F2'!J153</f>
        <v>101.5</v>
      </c>
      <c r="L112" s="259">
        <f>'F2'!K153</f>
        <v>101.5</v>
      </c>
      <c r="M112" s="259">
        <f>'F2'!L153</f>
        <v>101.5</v>
      </c>
      <c r="N112" s="259">
        <f>'F2'!M153</f>
        <v>101.5</v>
      </c>
      <c r="O112" s="259">
        <f>'F2'!N153</f>
        <v>101.5</v>
      </c>
      <c r="P112" s="345">
        <f t="shared" si="22"/>
        <v>101.35000000000001</v>
      </c>
      <c r="Q112" s="34"/>
      <c r="R112" s="33"/>
      <c r="S112" s="33"/>
      <c r="T112" s="33"/>
      <c r="U112" s="33"/>
      <c r="V112" s="33"/>
      <c r="W112" s="33"/>
      <c r="X112" s="33"/>
      <c r="Y112" s="33"/>
      <c r="Z112" s="33"/>
    </row>
    <row r="113" spans="1:26" ht="15.75" customHeight="1">
      <c r="A113" s="33"/>
      <c r="B113" s="32"/>
      <c r="C113" s="267"/>
      <c r="D113" s="259"/>
      <c r="E113" s="259"/>
      <c r="F113" s="259"/>
      <c r="G113" s="259"/>
      <c r="H113" s="259"/>
      <c r="I113" s="259"/>
      <c r="J113" s="259"/>
      <c r="K113" s="259"/>
      <c r="L113" s="259"/>
      <c r="M113" s="259"/>
      <c r="N113" s="259"/>
      <c r="O113" s="259"/>
      <c r="P113" s="344"/>
      <c r="Q113" s="34"/>
      <c r="R113" s="33"/>
      <c r="S113" s="33"/>
      <c r="T113" s="33"/>
      <c r="U113" s="33"/>
      <c r="V113" s="33"/>
      <c r="W113" s="33"/>
      <c r="X113" s="33"/>
      <c r="Y113" s="33"/>
      <c r="Z113" s="33"/>
    </row>
    <row r="114" spans="1:26" ht="15.75" customHeight="1">
      <c r="A114" s="33"/>
      <c r="B114" s="32"/>
      <c r="C114" s="422" t="s">
        <v>182</v>
      </c>
      <c r="D114" s="259" t="s">
        <v>90</v>
      </c>
      <c r="E114" s="259" t="s">
        <v>91</v>
      </c>
      <c r="F114" s="259" t="s">
        <v>92</v>
      </c>
      <c r="G114" s="259" t="s">
        <v>93</v>
      </c>
      <c r="H114" s="259" t="s">
        <v>94</v>
      </c>
      <c r="I114" s="259" t="s">
        <v>95</v>
      </c>
      <c r="J114" s="259" t="s">
        <v>96</v>
      </c>
      <c r="K114" s="259" t="s">
        <v>97</v>
      </c>
      <c r="L114" s="259" t="s">
        <v>98</v>
      </c>
      <c r="M114" s="259" t="s">
        <v>99</v>
      </c>
      <c r="N114" s="259" t="s">
        <v>100</v>
      </c>
      <c r="O114" s="259" t="s">
        <v>101</v>
      </c>
      <c r="P114" s="333" t="s">
        <v>373</v>
      </c>
      <c r="Q114" s="34"/>
      <c r="R114" s="33"/>
      <c r="S114" s="33"/>
      <c r="T114" s="33"/>
      <c r="U114" s="33"/>
      <c r="V114" s="33"/>
      <c r="W114" s="33"/>
      <c r="X114" s="33"/>
      <c r="Y114" s="33"/>
      <c r="Z114" s="33"/>
    </row>
    <row r="115" spans="1:26" ht="15.75" customHeight="1">
      <c r="A115" s="33"/>
      <c r="B115" s="32"/>
      <c r="C115" s="426" t="str">
        <f>'W1'!B59</f>
        <v>Backordering costs and shortage penalties</v>
      </c>
      <c r="D115" s="311">
        <f>'F2'!C59</f>
        <v>0</v>
      </c>
      <c r="E115" s="311">
        <f>'F2'!D59</f>
        <v>0</v>
      </c>
      <c r="F115" s="311">
        <f>'F2'!E59</f>
        <v>0</v>
      </c>
      <c r="G115" s="311">
        <f>'F2'!F59</f>
        <v>0</v>
      </c>
      <c r="H115" s="311">
        <f>'F2'!G59</f>
        <v>0</v>
      </c>
      <c r="I115" s="311">
        <f>'F2'!H59</f>
        <v>0</v>
      </c>
      <c r="J115" s="311">
        <f>'F2'!I59</f>
        <v>0</v>
      </c>
      <c r="K115" s="311">
        <f>'F2'!J59</f>
        <v>0</v>
      </c>
      <c r="L115" s="311">
        <f>'F2'!K59</f>
        <v>0</v>
      </c>
      <c r="M115" s="311">
        <f>'F2'!L59</f>
        <v>0</v>
      </c>
      <c r="N115" s="311">
        <f>'F2'!M59</f>
        <v>0</v>
      </c>
      <c r="O115" s="311">
        <f>'F2'!N59</f>
        <v>0</v>
      </c>
      <c r="P115" s="345">
        <f t="shared" ref="P115:P117" si="23">SUM(D115:O115)</f>
        <v>0</v>
      </c>
      <c r="Q115" s="34"/>
      <c r="R115" s="33"/>
      <c r="S115" s="33"/>
      <c r="T115" s="33"/>
      <c r="U115" s="33"/>
      <c r="V115" s="33"/>
      <c r="W115" s="33"/>
      <c r="X115" s="33"/>
      <c r="Y115" s="33"/>
      <c r="Z115" s="33"/>
    </row>
    <row r="116" spans="1:26" ht="15.75" customHeight="1">
      <c r="A116" s="33"/>
      <c r="B116" s="32"/>
      <c r="C116" s="256" t="s">
        <v>184</v>
      </c>
      <c r="D116" s="311">
        <f>'F2'!C60</f>
        <v>12000</v>
      </c>
      <c r="E116" s="311">
        <f>'F2'!D60</f>
        <v>8000</v>
      </c>
      <c r="F116" s="311">
        <f>'F2'!E60</f>
        <v>8000</v>
      </c>
      <c r="G116" s="311">
        <f>'F2'!F60</f>
        <v>8000</v>
      </c>
      <c r="H116" s="311">
        <f>'F2'!G60</f>
        <v>8000</v>
      </c>
      <c r="I116" s="311">
        <f>'F2'!H60</f>
        <v>8000</v>
      </c>
      <c r="J116" s="311">
        <f>'F2'!I60</f>
        <v>8000</v>
      </c>
      <c r="K116" s="311">
        <f>'F2'!J60</f>
        <v>9000</v>
      </c>
      <c r="L116" s="311">
        <f>'F2'!K60</f>
        <v>9000</v>
      </c>
      <c r="M116" s="311">
        <f>'F2'!L60</f>
        <v>9000</v>
      </c>
      <c r="N116" s="311">
        <f>'F2'!M60</f>
        <v>9000</v>
      </c>
      <c r="O116" s="311">
        <f>'F2'!N60</f>
        <v>9000</v>
      </c>
      <c r="P116" s="345">
        <f t="shared" si="23"/>
        <v>105000</v>
      </c>
      <c r="Q116" s="34"/>
      <c r="R116" s="33"/>
      <c r="S116" s="33"/>
      <c r="T116" s="33"/>
      <c r="U116" s="33"/>
      <c r="V116" s="33"/>
      <c r="W116" s="33"/>
      <c r="X116" s="33"/>
      <c r="Y116" s="33"/>
      <c r="Z116" s="33"/>
    </row>
    <row r="117" spans="1:26" ht="15.75" customHeight="1">
      <c r="A117" s="33"/>
      <c r="B117" s="32"/>
      <c r="C117" s="256" t="str">
        <f>'R1'!B77</f>
        <v>Freight cost (fixed plus variable)</v>
      </c>
      <c r="D117" s="311">
        <f>'F2'!C77</f>
        <v>14000</v>
      </c>
      <c r="E117" s="311">
        <f>'F2'!D77</f>
        <v>14000</v>
      </c>
      <c r="F117" s="311">
        <f>'F2'!E77</f>
        <v>14000</v>
      </c>
      <c r="G117" s="311">
        <f>'F2'!F77</f>
        <v>14000</v>
      </c>
      <c r="H117" s="311">
        <f>'F2'!G77</f>
        <v>14000</v>
      </c>
      <c r="I117" s="311">
        <f>'F2'!H77</f>
        <v>14000</v>
      </c>
      <c r="J117" s="311">
        <f>'F2'!I77</f>
        <v>13000</v>
      </c>
      <c r="K117" s="311">
        <f>'F2'!J77</f>
        <v>13000</v>
      </c>
      <c r="L117" s="311">
        <f>'F2'!K77</f>
        <v>13000</v>
      </c>
      <c r="M117" s="311">
        <f>'F2'!L77</f>
        <v>13000</v>
      </c>
      <c r="N117" s="311">
        <f>'F2'!M77</f>
        <v>13000</v>
      </c>
      <c r="O117" s="311">
        <f>'F2'!N77</f>
        <v>13000</v>
      </c>
      <c r="P117" s="345">
        <f t="shared" si="23"/>
        <v>162000</v>
      </c>
      <c r="Q117" s="34"/>
      <c r="R117" s="33"/>
      <c r="S117" s="33"/>
      <c r="T117" s="33"/>
      <c r="U117" s="33"/>
      <c r="V117" s="33"/>
      <c r="W117" s="33"/>
      <c r="X117" s="33"/>
      <c r="Y117" s="33"/>
      <c r="Z117" s="33"/>
    </row>
    <row r="118" spans="1:26" ht="15.75" customHeight="1">
      <c r="A118" s="33"/>
      <c r="B118" s="32"/>
      <c r="C118" s="427" t="str">
        <f>'R1'!B114</f>
        <v>Inventory turnover</v>
      </c>
      <c r="D118" s="259">
        <f>'F2'!C114</f>
        <v>0.72727272727272729</v>
      </c>
      <c r="E118" s="259">
        <f>'F2'!D114</f>
        <v>-5.8910162002945512</v>
      </c>
      <c r="F118" s="259">
        <f>'F2'!E114</f>
        <v>-7.9051383399209483</v>
      </c>
      <c r="G118" s="259">
        <f>'F2'!F114</f>
        <v>2.4502297090352219</v>
      </c>
      <c r="H118" s="259">
        <f>'F2'!G114</f>
        <v>1.8252338580880676</v>
      </c>
      <c r="I118" s="259">
        <f>'F2'!H114</f>
        <v>1.9930244145490783</v>
      </c>
      <c r="J118" s="259">
        <f>'F2'!I114</f>
        <v>1.3796275005748448</v>
      </c>
      <c r="K118" s="259">
        <f>'F2'!J114</f>
        <v>1.0124873439082012</v>
      </c>
      <c r="L118" s="259">
        <f>'F2'!K114</f>
        <v>1.9005384859043395</v>
      </c>
      <c r="M118" s="259">
        <f>'F2'!L114</f>
        <v>15.267175572519085</v>
      </c>
      <c r="N118" s="259">
        <f>'F2'!M114</f>
        <v>8.7336244541484724</v>
      </c>
      <c r="O118" s="259">
        <f>'F2'!N114</f>
        <v>-2.2421524663677128</v>
      </c>
      <c r="P118" s="340">
        <f>'F2'!O114</f>
        <v>52.697616060225847</v>
      </c>
      <c r="Q118" s="34"/>
      <c r="R118" s="33"/>
      <c r="S118" s="33"/>
      <c r="T118" s="33"/>
      <c r="U118" s="33"/>
      <c r="V118" s="33"/>
      <c r="W118" s="33"/>
      <c r="X118" s="33"/>
      <c r="Y118" s="33"/>
      <c r="Z118" s="33"/>
    </row>
    <row r="119" spans="1:26" ht="21" customHeight="1">
      <c r="A119" s="33"/>
      <c r="B119" s="32"/>
      <c r="C119" s="422" t="str">
        <f>'R1'!B172</f>
        <v>Inventory service level % (Fill Rate)</v>
      </c>
      <c r="D119" s="311">
        <f>MAX(0,MIN(100,'F2'!C172))</f>
        <v>100</v>
      </c>
      <c r="E119" s="311">
        <f>MAX(0,MIN(100,'F2'!D172))</f>
        <v>100</v>
      </c>
      <c r="F119" s="311">
        <f>MAX(0,MIN(100,'F2'!E172))</f>
        <v>100</v>
      </c>
      <c r="G119" s="311">
        <f>MAX(0,MIN(100,'F2'!F172))</f>
        <v>100</v>
      </c>
      <c r="H119" s="311">
        <f>MAX(0,MIN(100,'F2'!G172))</f>
        <v>100</v>
      </c>
      <c r="I119" s="311">
        <f>MAX(0,MIN(100,'F2'!H172))</f>
        <v>100</v>
      </c>
      <c r="J119" s="311">
        <f>MAX(0,MIN(100,'F2'!I172))</f>
        <v>100</v>
      </c>
      <c r="K119" s="311">
        <f>MAX(0,MIN(100,'F2'!J172))</f>
        <v>100</v>
      </c>
      <c r="L119" s="311">
        <f>MAX(0,MIN(100,'F2'!K172))</f>
        <v>100</v>
      </c>
      <c r="M119" s="311">
        <f>MAX(0,MIN(100,'F2'!L172))</f>
        <v>100</v>
      </c>
      <c r="N119" s="311">
        <f>MAX(0,MIN(100,'F2'!M172))</f>
        <v>94.770397174119068</v>
      </c>
      <c r="O119" s="311">
        <f>MAX(0,MIN(100,'F2'!N172))</f>
        <v>80.628559665134148</v>
      </c>
      <c r="P119" s="345">
        <f>AVERAGE(D119:O119)</f>
        <v>97.949913069937779</v>
      </c>
      <c r="Q119" s="34"/>
      <c r="R119" s="33"/>
      <c r="S119" s="33"/>
      <c r="T119" s="33"/>
      <c r="U119" s="33"/>
      <c r="V119" s="33"/>
      <c r="W119" s="33"/>
      <c r="X119" s="33"/>
      <c r="Y119" s="33"/>
      <c r="Z119" s="33"/>
    </row>
    <row r="120" spans="1:26" ht="15.75" customHeight="1" thickBot="1">
      <c r="A120" s="33"/>
      <c r="B120" s="40"/>
      <c r="C120" s="264"/>
      <c r="D120" s="41"/>
      <c r="E120" s="41"/>
      <c r="F120" s="41"/>
      <c r="G120" s="41"/>
      <c r="H120" s="41"/>
      <c r="I120" s="41"/>
      <c r="J120" s="41"/>
      <c r="K120" s="41"/>
      <c r="L120" s="41"/>
      <c r="M120" s="41"/>
      <c r="N120" s="41"/>
      <c r="O120" s="41"/>
      <c r="P120" s="338"/>
      <c r="Q120" s="42"/>
      <c r="R120" s="33"/>
      <c r="S120" s="33"/>
      <c r="T120" s="33"/>
      <c r="U120" s="33"/>
      <c r="V120" s="33"/>
      <c r="W120" s="33"/>
      <c r="X120" s="33"/>
      <c r="Y120" s="33"/>
      <c r="Z120" s="33"/>
    </row>
    <row r="121" spans="1:26" ht="15.75" customHeight="1">
      <c r="A121" s="33"/>
      <c r="B121" s="738" t="s">
        <v>369</v>
      </c>
      <c r="C121" s="738"/>
      <c r="D121" s="33"/>
      <c r="E121" s="33"/>
      <c r="F121" s="33"/>
      <c r="G121" s="33"/>
      <c r="H121" s="33"/>
      <c r="I121" s="33"/>
      <c r="J121" s="33"/>
      <c r="K121" s="33"/>
      <c r="L121" s="33"/>
      <c r="M121" s="33"/>
      <c r="N121" s="33"/>
      <c r="O121" s="33"/>
      <c r="P121" s="279"/>
      <c r="Q121" s="33"/>
      <c r="R121" s="33"/>
      <c r="S121" s="33"/>
      <c r="T121" s="33"/>
      <c r="U121" s="33"/>
      <c r="V121" s="33"/>
      <c r="W121" s="33"/>
      <c r="X121" s="33"/>
      <c r="Y121" s="33"/>
      <c r="Z121" s="33"/>
    </row>
    <row r="122" spans="1:26" ht="43.5" customHeight="1">
      <c r="A122" s="33"/>
      <c r="B122" s="33"/>
      <c r="C122" s="331" t="s">
        <v>349</v>
      </c>
      <c r="D122" s="739"/>
      <c r="E122" s="739"/>
      <c r="F122" s="739"/>
      <c r="G122" s="739"/>
      <c r="H122" s="739"/>
      <c r="I122" s="739"/>
      <c r="J122" s="739"/>
      <c r="K122" s="739"/>
      <c r="L122" s="739"/>
      <c r="M122" s="739"/>
      <c r="N122" s="739"/>
      <c r="O122" s="739"/>
      <c r="P122" s="739"/>
      <c r="Q122" s="33"/>
      <c r="R122" s="33"/>
      <c r="S122" s="33"/>
      <c r="T122" s="33"/>
      <c r="U122" s="33"/>
      <c r="V122" s="33"/>
      <c r="W122" s="33"/>
      <c r="X122" s="33"/>
      <c r="Y122" s="33"/>
      <c r="Z122" s="33"/>
    </row>
    <row r="123" spans="1:26" ht="15.75" customHeight="1">
      <c r="A123" s="33"/>
      <c r="B123" s="33"/>
      <c r="C123" s="296" t="str">
        <f>inputs!Q2</f>
        <v>RESULTS</v>
      </c>
      <c r="D123" s="296"/>
      <c r="E123" s="296"/>
      <c r="F123" s="296"/>
      <c r="G123" s="296"/>
      <c r="H123" s="296"/>
      <c r="I123" s="249"/>
      <c r="J123" s="249"/>
      <c r="K123" s="249"/>
      <c r="L123" s="249"/>
      <c r="M123" s="249"/>
      <c r="N123" s="249"/>
      <c r="O123" s="249"/>
      <c r="P123" s="268"/>
      <c r="Q123" s="33"/>
      <c r="R123" s="33"/>
      <c r="S123" s="33"/>
      <c r="T123" s="33"/>
      <c r="U123" s="33"/>
      <c r="V123" s="33"/>
      <c r="W123" s="33"/>
      <c r="X123" s="33"/>
      <c r="Y123" s="33"/>
      <c r="Z123" s="33"/>
    </row>
    <row r="124" spans="1:26" ht="15.75" customHeight="1">
      <c r="A124" s="33"/>
      <c r="B124" s="33"/>
      <c r="C124" s="296" t="str">
        <f>inputs!Q3</f>
        <v>Actual order placed</v>
      </c>
      <c r="D124" s="296" t="str">
        <f>inputs!R3</f>
        <v>Orders due</v>
      </c>
      <c r="E124" s="296" t="str">
        <f>inputs!S3</f>
        <v>Available inventory</v>
      </c>
      <c r="F124" s="296" t="str">
        <f>inputs!T3</f>
        <v>Actual sales (units)</v>
      </c>
      <c r="G124" s="296" t="str">
        <f>inputs!U3</f>
        <v>Market share %</v>
      </c>
      <c r="H124" s="296" t="str">
        <f>inputs!V3</f>
        <v>Shortage (units)</v>
      </c>
      <c r="I124" s="249"/>
      <c r="J124" s="249"/>
      <c r="K124" s="249"/>
      <c r="L124" s="249"/>
      <c r="M124" s="249"/>
      <c r="N124" s="249"/>
      <c r="O124" s="249"/>
      <c r="P124" s="268"/>
      <c r="Q124" s="33"/>
      <c r="R124" s="33"/>
      <c r="S124" s="33"/>
      <c r="T124" s="33"/>
      <c r="U124" s="33"/>
      <c r="V124" s="33"/>
      <c r="W124" s="33"/>
      <c r="X124" s="33"/>
      <c r="Y124" s="33"/>
      <c r="Z124" s="33"/>
    </row>
    <row r="125" spans="1:26" ht="15.75" customHeight="1">
      <c r="A125" s="33"/>
      <c r="B125" s="249">
        <v>1</v>
      </c>
      <c r="C125" s="296">
        <f>inputs!Q96</f>
        <v>4000</v>
      </c>
      <c r="D125" s="296">
        <f>inputs!R96</f>
        <v>3358</v>
      </c>
      <c r="E125" s="296">
        <f>inputs!S96</f>
        <v>5000</v>
      </c>
      <c r="F125" s="296">
        <f>inputs!T96</f>
        <v>4000</v>
      </c>
      <c r="G125" s="296">
        <f>inputs!U96</f>
        <v>0.5</v>
      </c>
      <c r="H125" s="296">
        <f>inputs!V96</f>
        <v>0</v>
      </c>
      <c r="I125" s="33"/>
      <c r="J125" s="33"/>
      <c r="K125" s="33"/>
      <c r="L125" s="33"/>
      <c r="M125" s="33"/>
      <c r="N125" s="33"/>
      <c r="O125" s="33"/>
      <c r="P125" s="279"/>
      <c r="Q125" s="33"/>
      <c r="R125" s="33"/>
      <c r="S125" s="33"/>
      <c r="T125" s="33"/>
      <c r="U125" s="33"/>
      <c r="V125" s="33"/>
      <c r="W125" s="33"/>
      <c r="X125" s="33"/>
      <c r="Y125" s="33"/>
      <c r="Z125" s="33"/>
    </row>
    <row r="126" spans="1:26" ht="15.75" customHeight="1">
      <c r="A126" s="33"/>
      <c r="B126" s="249">
        <v>2</v>
      </c>
      <c r="C126" s="296">
        <f>inputs!Q97</f>
        <v>4000</v>
      </c>
      <c r="D126" s="296">
        <f>inputs!R97</f>
        <v>296</v>
      </c>
      <c r="E126" s="296">
        <f>inputs!S97</f>
        <v>1642</v>
      </c>
      <c r="F126" s="296">
        <f>inputs!T97</f>
        <v>4000</v>
      </c>
      <c r="G126" s="296">
        <f>inputs!U97</f>
        <v>0.5</v>
      </c>
      <c r="H126" s="296">
        <f>inputs!V97</f>
        <v>0</v>
      </c>
      <c r="I126" s="33"/>
      <c r="J126" s="33"/>
      <c r="K126" s="33"/>
      <c r="L126" s="33"/>
      <c r="M126" s="33"/>
      <c r="N126" s="33"/>
      <c r="O126" s="33"/>
      <c r="P126" s="279"/>
      <c r="Q126" s="33"/>
      <c r="R126" s="33"/>
      <c r="S126" s="33"/>
      <c r="T126" s="33"/>
      <c r="U126" s="33"/>
      <c r="V126" s="33"/>
      <c r="W126" s="33"/>
      <c r="X126" s="33"/>
      <c r="Y126" s="33"/>
      <c r="Z126" s="33"/>
    </row>
    <row r="127" spans="1:26" ht="15.75" customHeight="1">
      <c r="A127" s="33"/>
      <c r="B127" s="249">
        <v>3</v>
      </c>
      <c r="C127" s="296">
        <f>inputs!Q98</f>
        <v>4000</v>
      </c>
      <c r="D127" s="296">
        <f>inputs!R98</f>
        <v>3427</v>
      </c>
      <c r="E127" s="296">
        <f>inputs!S98</f>
        <v>5346</v>
      </c>
      <c r="F127" s="296">
        <f>inputs!T98</f>
        <v>4000</v>
      </c>
      <c r="G127" s="296">
        <f>inputs!U98</f>
        <v>0.5</v>
      </c>
      <c r="H127" s="296">
        <f>inputs!V98</f>
        <v>0</v>
      </c>
      <c r="I127" s="33"/>
      <c r="J127" s="33"/>
      <c r="K127" s="33"/>
      <c r="L127" s="33"/>
      <c r="M127" s="33"/>
      <c r="N127" s="33"/>
      <c r="O127" s="33"/>
      <c r="P127" s="279"/>
      <c r="Q127" s="33"/>
      <c r="R127" s="33"/>
      <c r="S127" s="33"/>
      <c r="T127" s="33"/>
      <c r="U127" s="33"/>
      <c r="V127" s="33"/>
      <c r="W127" s="33"/>
      <c r="X127" s="33"/>
      <c r="Y127" s="33"/>
      <c r="Z127" s="33"/>
    </row>
    <row r="128" spans="1:26" ht="15.75" customHeight="1">
      <c r="A128" s="33"/>
      <c r="B128" s="249">
        <v>4</v>
      </c>
      <c r="C128" s="296">
        <f>inputs!Q99</f>
        <v>4000</v>
      </c>
      <c r="D128" s="296">
        <f>inputs!R99</f>
        <v>3455</v>
      </c>
      <c r="E128" s="296">
        <f>inputs!S99</f>
        <v>5919</v>
      </c>
      <c r="F128" s="296">
        <f>inputs!T99</f>
        <v>4000</v>
      </c>
      <c r="G128" s="296">
        <f>inputs!U99</f>
        <v>0.5</v>
      </c>
      <c r="H128" s="296">
        <f>inputs!V99</f>
        <v>0</v>
      </c>
      <c r="I128" s="33"/>
      <c r="J128" s="33"/>
      <c r="K128" s="33"/>
      <c r="L128" s="33"/>
      <c r="M128" s="33"/>
      <c r="N128" s="33"/>
      <c r="O128" s="33"/>
      <c r="P128" s="279"/>
      <c r="Q128" s="33"/>
      <c r="R128" s="33"/>
      <c r="S128" s="33"/>
      <c r="T128" s="33"/>
      <c r="U128" s="33"/>
      <c r="V128" s="33"/>
      <c r="W128" s="33"/>
      <c r="X128" s="33"/>
      <c r="Y128" s="33"/>
      <c r="Z128" s="33"/>
    </row>
    <row r="129" spans="1:26" ht="15.75" customHeight="1">
      <c r="A129" s="33"/>
      <c r="B129" s="249">
        <v>5</v>
      </c>
      <c r="C129" s="296">
        <f>inputs!Q100</f>
        <v>4000</v>
      </c>
      <c r="D129" s="296">
        <f>inputs!R100</f>
        <v>4914</v>
      </c>
      <c r="E129" s="296">
        <f>inputs!S100</f>
        <v>6464</v>
      </c>
      <c r="F129" s="296">
        <f>inputs!T100</f>
        <v>4000</v>
      </c>
      <c r="G129" s="296">
        <f>inputs!U100</f>
        <v>0.5</v>
      </c>
      <c r="H129" s="296">
        <f>inputs!V100</f>
        <v>0</v>
      </c>
      <c r="I129" s="33"/>
      <c r="J129" s="33"/>
      <c r="K129" s="33"/>
      <c r="L129" s="33"/>
      <c r="M129" s="33"/>
      <c r="N129" s="33"/>
      <c r="O129" s="33"/>
      <c r="P129" s="279"/>
      <c r="Q129" s="33"/>
      <c r="R129" s="33"/>
      <c r="S129" s="33"/>
      <c r="T129" s="33"/>
      <c r="U129" s="33"/>
      <c r="V129" s="33"/>
      <c r="W129" s="33"/>
      <c r="X129" s="33"/>
      <c r="Y129" s="33"/>
      <c r="Z129" s="33"/>
    </row>
    <row r="130" spans="1:26" ht="15.75" customHeight="1">
      <c r="A130" s="33"/>
      <c r="B130" s="249">
        <v>6</v>
      </c>
      <c r="C130" s="296">
        <f>inputs!Q101</f>
        <v>4000</v>
      </c>
      <c r="D130" s="296">
        <f>inputs!R101</f>
        <v>3751</v>
      </c>
      <c r="E130" s="296">
        <f>inputs!S101</f>
        <v>5550</v>
      </c>
      <c r="F130" s="296">
        <f>inputs!T101</f>
        <v>4000</v>
      </c>
      <c r="G130" s="296">
        <f>inputs!U101</f>
        <v>0.5</v>
      </c>
      <c r="H130" s="296">
        <f>inputs!V101</f>
        <v>0</v>
      </c>
      <c r="I130" s="33"/>
      <c r="J130" s="33"/>
      <c r="K130" s="33"/>
      <c r="L130" s="33"/>
      <c r="M130" s="33"/>
      <c r="N130" s="33"/>
      <c r="O130" s="33"/>
      <c r="P130" s="279"/>
      <c r="Q130" s="33"/>
      <c r="R130" s="33"/>
      <c r="S130" s="33"/>
      <c r="T130" s="33"/>
      <c r="U130" s="33"/>
      <c r="V130" s="33"/>
      <c r="W130" s="33"/>
      <c r="X130" s="33"/>
      <c r="Y130" s="33"/>
      <c r="Z130" s="33"/>
    </row>
    <row r="131" spans="1:26" ht="15.75" customHeight="1">
      <c r="A131" s="33"/>
      <c r="B131" s="249">
        <v>7</v>
      </c>
      <c r="C131" s="296">
        <f>inputs!Q102</f>
        <v>3000</v>
      </c>
      <c r="D131" s="296">
        <f>inputs!R102</f>
        <v>3672</v>
      </c>
      <c r="E131" s="296">
        <f>inputs!S102</f>
        <v>5799</v>
      </c>
      <c r="F131" s="296">
        <f>inputs!T102</f>
        <v>3000</v>
      </c>
      <c r="G131" s="296">
        <f>inputs!U102</f>
        <v>0.5</v>
      </c>
      <c r="H131" s="296">
        <f>inputs!V102</f>
        <v>0</v>
      </c>
      <c r="I131" s="33"/>
      <c r="J131" s="33"/>
      <c r="K131" s="33"/>
      <c r="L131" s="33"/>
      <c r="M131" s="33"/>
      <c r="N131" s="33"/>
      <c r="O131" s="33"/>
      <c r="P131" s="279"/>
      <c r="Q131" s="33"/>
      <c r="R131" s="33"/>
      <c r="S131" s="33"/>
      <c r="T131" s="33"/>
      <c r="U131" s="33"/>
      <c r="V131" s="33"/>
      <c r="W131" s="33"/>
      <c r="X131" s="33"/>
      <c r="Y131" s="33"/>
      <c r="Z131" s="33"/>
    </row>
    <row r="132" spans="1:26" ht="15.75" customHeight="1">
      <c r="A132" s="33"/>
      <c r="B132" s="249">
        <v>8</v>
      </c>
      <c r="C132" s="296">
        <f>inputs!Q103</f>
        <v>3000</v>
      </c>
      <c r="D132" s="296">
        <f>inputs!R103</f>
        <v>6097</v>
      </c>
      <c r="E132" s="296">
        <f>inputs!S103</f>
        <v>6127</v>
      </c>
      <c r="F132" s="296">
        <f>inputs!T103</f>
        <v>3000</v>
      </c>
      <c r="G132" s="296">
        <f>inputs!U103</f>
        <v>0.5</v>
      </c>
      <c r="H132" s="296">
        <f>inputs!V103</f>
        <v>0</v>
      </c>
      <c r="I132" s="33"/>
      <c r="J132" s="33"/>
      <c r="K132" s="33"/>
      <c r="L132" s="33"/>
      <c r="M132" s="33"/>
      <c r="N132" s="33"/>
      <c r="O132" s="33"/>
      <c r="P132" s="279"/>
      <c r="Q132" s="33"/>
      <c r="R132" s="33"/>
      <c r="S132" s="33"/>
      <c r="T132" s="33"/>
      <c r="U132" s="33"/>
      <c r="V132" s="33"/>
      <c r="W132" s="33"/>
      <c r="X132" s="33"/>
      <c r="Y132" s="33"/>
      <c r="Z132" s="33"/>
    </row>
    <row r="133" spans="1:26" ht="15.75" customHeight="1">
      <c r="A133" s="33"/>
      <c r="B133" s="249">
        <v>9</v>
      </c>
      <c r="C133" s="296">
        <f>inputs!Q104</f>
        <v>3000</v>
      </c>
      <c r="D133" s="296">
        <f>inputs!R104</f>
        <v>2667</v>
      </c>
      <c r="E133" s="296">
        <f>inputs!S104</f>
        <v>3030</v>
      </c>
      <c r="F133" s="296">
        <f>inputs!T104</f>
        <v>3000</v>
      </c>
      <c r="G133" s="296">
        <f>inputs!U104</f>
        <v>0.5</v>
      </c>
      <c r="H133" s="296">
        <f>inputs!V104</f>
        <v>0</v>
      </c>
      <c r="I133" s="33"/>
      <c r="J133" s="33"/>
      <c r="K133" s="33"/>
      <c r="L133" s="33"/>
      <c r="M133" s="33"/>
      <c r="N133" s="33"/>
      <c r="O133" s="33"/>
      <c r="P133" s="279"/>
      <c r="Q133" s="33"/>
      <c r="R133" s="33"/>
      <c r="S133" s="33"/>
      <c r="T133" s="33"/>
      <c r="U133" s="33"/>
      <c r="V133" s="33"/>
      <c r="W133" s="33"/>
      <c r="X133" s="33"/>
      <c r="Y133" s="33"/>
      <c r="Z133" s="33"/>
    </row>
    <row r="134" spans="1:26" ht="15.75" customHeight="1">
      <c r="A134" s="33"/>
      <c r="B134" s="249">
        <v>10</v>
      </c>
      <c r="C134" s="296">
        <f>inputs!Q105</f>
        <v>3000</v>
      </c>
      <c r="D134" s="296">
        <f>inputs!R105</f>
        <v>3039</v>
      </c>
      <c r="E134" s="296">
        <f>inputs!S105</f>
        <v>3363</v>
      </c>
      <c r="F134" s="296">
        <f>inputs!T105</f>
        <v>3000</v>
      </c>
      <c r="G134" s="296">
        <f>inputs!U105</f>
        <v>0.5</v>
      </c>
      <c r="H134" s="296">
        <f>inputs!V105</f>
        <v>0</v>
      </c>
      <c r="I134" s="33"/>
      <c r="J134" s="33"/>
      <c r="K134" s="33"/>
      <c r="L134" s="33"/>
      <c r="M134" s="33"/>
      <c r="N134" s="33"/>
      <c r="O134" s="33"/>
      <c r="P134" s="279"/>
      <c r="Q134" s="33"/>
      <c r="R134" s="33"/>
      <c r="S134" s="33"/>
      <c r="T134" s="33"/>
      <c r="U134" s="33"/>
      <c r="V134" s="33"/>
      <c r="W134" s="33"/>
      <c r="X134" s="33"/>
      <c r="Y134" s="33"/>
      <c r="Z134" s="33"/>
    </row>
    <row r="135" spans="1:26" ht="15.75" customHeight="1">
      <c r="A135" s="33"/>
      <c r="B135" s="249">
        <v>11</v>
      </c>
      <c r="C135" s="296">
        <f>inputs!Q106</f>
        <v>3000</v>
      </c>
      <c r="D135" s="296">
        <f>inputs!R106</f>
        <v>6752</v>
      </c>
      <c r="E135" s="296">
        <f>inputs!S106</f>
        <v>3324</v>
      </c>
      <c r="F135" s="296">
        <f>inputs!T106</f>
        <v>3000</v>
      </c>
      <c r="G135" s="296">
        <f>inputs!U106</f>
        <v>0.5</v>
      </c>
      <c r="H135" s="296">
        <f>inputs!V106</f>
        <v>0</v>
      </c>
      <c r="I135" s="33"/>
      <c r="J135" s="33"/>
      <c r="K135" s="33"/>
      <c r="L135" s="33"/>
      <c r="M135" s="33"/>
      <c r="N135" s="33"/>
      <c r="O135" s="33"/>
      <c r="P135" s="279"/>
      <c r="Q135" s="33"/>
      <c r="R135" s="33"/>
      <c r="S135" s="33"/>
      <c r="T135" s="33"/>
      <c r="U135" s="33"/>
      <c r="V135" s="33"/>
      <c r="W135" s="33"/>
      <c r="X135" s="33"/>
      <c r="Y135" s="33"/>
      <c r="Z135" s="33"/>
    </row>
    <row r="136" spans="1:26" ht="15.75" customHeight="1">
      <c r="A136" s="33"/>
      <c r="B136" s="249">
        <v>12</v>
      </c>
      <c r="C136" s="296">
        <f>inputs!Q107</f>
        <v>3000</v>
      </c>
      <c r="D136" s="296">
        <f>inputs!R107</f>
        <v>11864</v>
      </c>
      <c r="E136" s="296">
        <f>inputs!S107</f>
        <v>0</v>
      </c>
      <c r="F136" s="296">
        <f>inputs!T107</f>
        <v>3000</v>
      </c>
      <c r="G136" s="296">
        <f>inputs!U107</f>
        <v>0.5</v>
      </c>
      <c r="H136" s="296">
        <f>inputs!V107</f>
        <v>0</v>
      </c>
      <c r="I136" s="33"/>
      <c r="J136" s="33"/>
      <c r="K136" s="33"/>
      <c r="L136" s="33"/>
      <c r="M136" s="33"/>
      <c r="N136" s="33"/>
      <c r="O136" s="33"/>
      <c r="P136" s="279"/>
      <c r="Q136" s="33"/>
      <c r="R136" s="33"/>
      <c r="S136" s="33"/>
      <c r="T136" s="33"/>
      <c r="U136" s="33"/>
      <c r="V136" s="33"/>
      <c r="W136" s="33"/>
      <c r="X136" s="33"/>
      <c r="Y136" s="33"/>
      <c r="Z136" s="33"/>
    </row>
    <row r="137" spans="1:26" ht="15.75" customHeight="1">
      <c r="A137" s="33"/>
      <c r="B137" s="249"/>
      <c r="C137" s="33"/>
      <c r="D137" s="33"/>
      <c r="E137" s="33"/>
      <c r="F137" s="33"/>
      <c r="G137" s="33"/>
      <c r="H137" s="33"/>
      <c r="I137" s="33"/>
      <c r="J137" s="33"/>
      <c r="K137" s="33"/>
      <c r="L137" s="33"/>
      <c r="M137" s="33"/>
      <c r="N137" s="33"/>
      <c r="O137" s="33"/>
      <c r="P137" s="279"/>
      <c r="Q137" s="33"/>
      <c r="R137" s="33"/>
      <c r="S137" s="33"/>
      <c r="T137" s="33"/>
      <c r="U137" s="33"/>
      <c r="V137" s="33"/>
      <c r="W137" s="33"/>
      <c r="X137" s="33"/>
      <c r="Y137" s="33"/>
      <c r="Z137" s="33"/>
    </row>
    <row r="138" spans="1:26" ht="15.75" customHeight="1">
      <c r="A138" s="33"/>
      <c r="C138" s="297" t="str">
        <f>inputs!E3</f>
        <v>Order in units:</v>
      </c>
      <c r="D138" s="297" t="str">
        <f>inputs!F3</f>
        <v>Price $</v>
      </c>
      <c r="E138" s="297" t="str">
        <f>inputs!G3</f>
        <v>Workers hired</v>
      </c>
      <c r="F138" s="297" t="str">
        <f>inputs!H3</f>
        <v>Workers dismissed</v>
      </c>
      <c r="G138" s="297" t="str">
        <f>inputs!I3</f>
        <v>Marketing expense $</v>
      </c>
      <c r="H138" s="297" t="str">
        <f>inputs!J3</f>
        <v>Dividends %</v>
      </c>
      <c r="I138" s="297" t="str">
        <f>inputs!K3</f>
        <v>Loans $</v>
      </c>
      <c r="J138" s="297" t="str">
        <f>inputs!L3</f>
        <v>Training expense $</v>
      </c>
      <c r="K138" s="297" t="str">
        <f>inputs!M3</f>
        <v>R&amp;D expense $</v>
      </c>
      <c r="L138" s="297" t="str">
        <f>inputs!N3</f>
        <v>Sales forecast next period $</v>
      </c>
      <c r="M138" s="297" t="str">
        <f>inputs!O3</f>
        <v>Net income forecast $</v>
      </c>
      <c r="N138" s="297" t="str">
        <f>inputs!P3</f>
        <v>notes</v>
      </c>
      <c r="O138" s="297"/>
      <c r="P138" s="279"/>
      <c r="Q138" s="33"/>
      <c r="R138" s="33"/>
      <c r="S138" s="33"/>
      <c r="T138" s="33"/>
      <c r="U138" s="33"/>
      <c r="V138" s="33"/>
      <c r="W138" s="33"/>
      <c r="X138" s="33"/>
      <c r="Y138" s="33"/>
      <c r="Z138" s="33"/>
    </row>
    <row r="139" spans="1:26" ht="15.75" customHeight="1">
      <c r="A139" s="33"/>
      <c r="B139" s="249">
        <v>1</v>
      </c>
      <c r="C139" s="33">
        <f>inputs!E96</f>
        <v>4000</v>
      </c>
      <c r="D139" s="33">
        <f>inputs!F96</f>
        <v>22</v>
      </c>
      <c r="E139" s="33">
        <f>inputs!G96</f>
        <v>0</v>
      </c>
      <c r="F139" s="33">
        <f>inputs!H96</f>
        <v>0</v>
      </c>
      <c r="G139" s="33">
        <f>inputs!I96</f>
        <v>0</v>
      </c>
      <c r="H139" s="33">
        <f>inputs!J96</f>
        <v>0</v>
      </c>
      <c r="I139" s="33">
        <f>inputs!K96</f>
        <v>0</v>
      </c>
      <c r="J139" s="33">
        <f>inputs!L96</f>
        <v>0</v>
      </c>
      <c r="K139" s="33">
        <f>inputs!M96</f>
        <v>0</v>
      </c>
      <c r="L139" s="33">
        <f>inputs!N96</f>
        <v>0</v>
      </c>
      <c r="M139" s="33">
        <f>inputs!O96</f>
        <v>0</v>
      </c>
      <c r="N139" s="33">
        <f>inputs!P96</f>
        <v>0</v>
      </c>
      <c r="O139" s="33"/>
      <c r="P139" s="279"/>
      <c r="Q139" s="33"/>
      <c r="R139" s="33"/>
      <c r="S139" s="33"/>
      <c r="T139" s="33"/>
      <c r="U139" s="33"/>
      <c r="V139" s="33"/>
      <c r="W139" s="33"/>
      <c r="X139" s="33"/>
      <c r="Y139" s="33"/>
      <c r="Z139" s="33"/>
    </row>
    <row r="140" spans="1:26" ht="15.75" customHeight="1">
      <c r="A140" s="33"/>
      <c r="B140" s="249">
        <v>2</v>
      </c>
      <c r="C140" s="33">
        <f>inputs!E97</f>
        <v>4000</v>
      </c>
      <c r="D140" s="33">
        <f>inputs!F97</f>
        <v>22</v>
      </c>
      <c r="E140" s="33">
        <f>inputs!G97</f>
        <v>0</v>
      </c>
      <c r="F140" s="33">
        <f>inputs!H97</f>
        <v>0</v>
      </c>
      <c r="G140" s="33">
        <f>inputs!I97</f>
        <v>0</v>
      </c>
      <c r="H140" s="33">
        <f>inputs!J97</f>
        <v>0</v>
      </c>
      <c r="I140" s="33">
        <f>inputs!K97</f>
        <v>0</v>
      </c>
      <c r="J140" s="33">
        <f>inputs!L97</f>
        <v>0</v>
      </c>
      <c r="K140" s="33">
        <f>inputs!M97</f>
        <v>0</v>
      </c>
      <c r="L140" s="33">
        <f>inputs!N97</f>
        <v>0</v>
      </c>
      <c r="M140" s="33">
        <f>inputs!O97</f>
        <v>0</v>
      </c>
      <c r="N140" s="33">
        <f>inputs!P97</f>
        <v>0</v>
      </c>
      <c r="O140" s="33"/>
      <c r="P140" s="279"/>
      <c r="Q140" s="33"/>
      <c r="R140" s="33"/>
      <c r="S140" s="33"/>
      <c r="T140" s="33"/>
      <c r="U140" s="33"/>
      <c r="V140" s="33"/>
      <c r="W140" s="33"/>
      <c r="X140" s="33"/>
      <c r="Y140" s="33"/>
      <c r="Z140" s="33"/>
    </row>
    <row r="141" spans="1:26" ht="15.75" customHeight="1">
      <c r="A141" s="33"/>
      <c r="B141" s="249">
        <v>3</v>
      </c>
      <c r="C141" s="33">
        <f>inputs!E98</f>
        <v>4000</v>
      </c>
      <c r="D141" s="33">
        <f>inputs!F98</f>
        <v>22</v>
      </c>
      <c r="E141" s="33">
        <f>inputs!G98</f>
        <v>0</v>
      </c>
      <c r="F141" s="33">
        <f>inputs!H98</f>
        <v>0</v>
      </c>
      <c r="G141" s="33">
        <f>inputs!I98</f>
        <v>0</v>
      </c>
      <c r="H141" s="33">
        <f>inputs!J98</f>
        <v>0</v>
      </c>
      <c r="I141" s="33">
        <f>inputs!K98</f>
        <v>0</v>
      </c>
      <c r="J141" s="33">
        <f>inputs!L98</f>
        <v>0</v>
      </c>
      <c r="K141" s="33">
        <f>inputs!M98</f>
        <v>0</v>
      </c>
      <c r="L141" s="33">
        <f>inputs!N98</f>
        <v>0</v>
      </c>
      <c r="M141" s="33">
        <f>inputs!O98</f>
        <v>0</v>
      </c>
      <c r="N141" s="33">
        <f>inputs!P98</f>
        <v>0</v>
      </c>
      <c r="O141" s="33"/>
      <c r="P141" s="279"/>
      <c r="Q141" s="33"/>
      <c r="R141" s="33"/>
      <c r="S141" s="33"/>
      <c r="T141" s="33"/>
      <c r="U141" s="33"/>
      <c r="V141" s="33"/>
      <c r="W141" s="33"/>
      <c r="X141" s="33"/>
      <c r="Y141" s="33"/>
      <c r="Z141" s="33"/>
    </row>
    <row r="142" spans="1:26" ht="15.75" customHeight="1">
      <c r="A142" s="33"/>
      <c r="B142" s="249">
        <v>4</v>
      </c>
      <c r="C142" s="33">
        <f>inputs!E99</f>
        <v>4000</v>
      </c>
      <c r="D142" s="33">
        <f>inputs!F99</f>
        <v>22</v>
      </c>
      <c r="E142" s="33">
        <f>inputs!G99</f>
        <v>0</v>
      </c>
      <c r="F142" s="33">
        <f>inputs!H99</f>
        <v>0</v>
      </c>
      <c r="G142" s="33">
        <f>inputs!I99</f>
        <v>0</v>
      </c>
      <c r="H142" s="33">
        <f>inputs!J99</f>
        <v>0</v>
      </c>
      <c r="I142" s="33">
        <f>inputs!K99</f>
        <v>0</v>
      </c>
      <c r="J142" s="33">
        <f>inputs!L99</f>
        <v>0</v>
      </c>
      <c r="K142" s="33">
        <f>inputs!M99</f>
        <v>0</v>
      </c>
      <c r="L142" s="33">
        <f>inputs!N99</f>
        <v>0</v>
      </c>
      <c r="M142" s="33">
        <f>inputs!O99</f>
        <v>0</v>
      </c>
      <c r="N142" s="33">
        <f>inputs!P99</f>
        <v>0</v>
      </c>
      <c r="O142" s="33"/>
      <c r="P142" s="279"/>
      <c r="Q142" s="33"/>
      <c r="R142" s="33"/>
      <c r="S142" s="33"/>
      <c r="T142" s="33"/>
      <c r="U142" s="33"/>
      <c r="V142" s="33"/>
      <c r="W142" s="33"/>
      <c r="X142" s="33"/>
      <c r="Y142" s="33"/>
      <c r="Z142" s="33"/>
    </row>
    <row r="143" spans="1:26" ht="15.75" customHeight="1">
      <c r="A143" s="33"/>
      <c r="B143" s="249">
        <v>5</v>
      </c>
      <c r="C143" s="33">
        <f>inputs!E100</f>
        <v>4000</v>
      </c>
      <c r="D143" s="33">
        <f>inputs!F100</f>
        <v>22</v>
      </c>
      <c r="E143" s="33">
        <f>inputs!G100</f>
        <v>0</v>
      </c>
      <c r="F143" s="33">
        <f>inputs!H100</f>
        <v>0</v>
      </c>
      <c r="G143" s="33">
        <f>inputs!I100</f>
        <v>0</v>
      </c>
      <c r="H143" s="33">
        <f>inputs!J100</f>
        <v>0</v>
      </c>
      <c r="I143" s="33">
        <f>inputs!K100</f>
        <v>0</v>
      </c>
      <c r="J143" s="33">
        <f>inputs!L100</f>
        <v>0</v>
      </c>
      <c r="K143" s="33">
        <f>inputs!M100</f>
        <v>0</v>
      </c>
      <c r="L143" s="33">
        <f>inputs!N100</f>
        <v>0</v>
      </c>
      <c r="M143" s="33">
        <f>inputs!O100</f>
        <v>0</v>
      </c>
      <c r="N143" s="33">
        <f>inputs!P100</f>
        <v>0</v>
      </c>
      <c r="O143" s="33"/>
      <c r="P143" s="279"/>
      <c r="Q143" s="33"/>
      <c r="R143" s="33"/>
      <c r="S143" s="33"/>
      <c r="T143" s="33"/>
      <c r="U143" s="33"/>
      <c r="V143" s="33"/>
      <c r="W143" s="33"/>
      <c r="X143" s="33"/>
      <c r="Y143" s="33"/>
      <c r="Z143" s="33"/>
    </row>
    <row r="144" spans="1:26" ht="15.75" customHeight="1">
      <c r="A144" s="33"/>
      <c r="B144" s="249">
        <v>6</v>
      </c>
      <c r="C144" s="33">
        <f>inputs!E101</f>
        <v>4000</v>
      </c>
      <c r="D144" s="33">
        <f>inputs!F101</f>
        <v>22</v>
      </c>
      <c r="E144" s="33">
        <f>inputs!G101</f>
        <v>0</v>
      </c>
      <c r="F144" s="33">
        <f>inputs!H101</f>
        <v>0</v>
      </c>
      <c r="G144" s="33">
        <f>inputs!I101</f>
        <v>0</v>
      </c>
      <c r="H144" s="33">
        <f>inputs!J101</f>
        <v>0</v>
      </c>
      <c r="I144" s="33">
        <f>inputs!K101</f>
        <v>0</v>
      </c>
      <c r="J144" s="33">
        <f>inputs!L101</f>
        <v>0</v>
      </c>
      <c r="K144" s="33">
        <f>inputs!M101</f>
        <v>0</v>
      </c>
      <c r="L144" s="33">
        <f>inputs!N101</f>
        <v>0</v>
      </c>
      <c r="M144" s="33">
        <f>inputs!O101</f>
        <v>0</v>
      </c>
      <c r="N144" s="33">
        <f>inputs!P101</f>
        <v>0</v>
      </c>
      <c r="O144" s="33"/>
      <c r="P144" s="279"/>
      <c r="Q144" s="33"/>
      <c r="R144" s="33"/>
      <c r="S144" s="33"/>
      <c r="T144" s="33"/>
      <c r="U144" s="33"/>
      <c r="V144" s="33"/>
      <c r="W144" s="33"/>
      <c r="X144" s="33"/>
      <c r="Y144" s="33"/>
      <c r="Z144" s="33"/>
    </row>
    <row r="145" spans="1:26" ht="15.75" customHeight="1">
      <c r="A145" s="33"/>
      <c r="B145" s="249">
        <v>7</v>
      </c>
      <c r="C145" s="33">
        <f>inputs!E102</f>
        <v>3000</v>
      </c>
      <c r="D145" s="33">
        <f>inputs!F102</f>
        <v>22</v>
      </c>
      <c r="E145" s="33">
        <f>inputs!G102</f>
        <v>0</v>
      </c>
      <c r="F145" s="33">
        <f>inputs!H102</f>
        <v>0</v>
      </c>
      <c r="G145" s="33">
        <f>inputs!I102</f>
        <v>0</v>
      </c>
      <c r="H145" s="33">
        <f>inputs!J102</f>
        <v>0</v>
      </c>
      <c r="I145" s="33">
        <f>inputs!K102</f>
        <v>0</v>
      </c>
      <c r="J145" s="33">
        <f>inputs!L102</f>
        <v>0</v>
      </c>
      <c r="K145" s="33">
        <f>inputs!M102</f>
        <v>0</v>
      </c>
      <c r="L145" s="33">
        <f>inputs!N102</f>
        <v>0</v>
      </c>
      <c r="M145" s="33">
        <f>inputs!O102</f>
        <v>0</v>
      </c>
      <c r="N145" s="33">
        <f>inputs!P102</f>
        <v>0</v>
      </c>
      <c r="O145" s="33"/>
      <c r="P145" s="279"/>
      <c r="Q145" s="33"/>
      <c r="R145" s="33"/>
      <c r="S145" s="33"/>
      <c r="T145" s="33"/>
      <c r="U145" s="33"/>
      <c r="V145" s="33"/>
      <c r="W145" s="33"/>
      <c r="X145" s="33"/>
      <c r="Y145" s="33"/>
      <c r="Z145" s="33"/>
    </row>
    <row r="146" spans="1:26" ht="15.75" customHeight="1">
      <c r="A146" s="33"/>
      <c r="B146" s="249">
        <v>8</v>
      </c>
      <c r="C146" s="33">
        <f>inputs!E103</f>
        <v>3000</v>
      </c>
      <c r="D146" s="33">
        <f>inputs!F103</f>
        <v>22</v>
      </c>
      <c r="E146" s="33">
        <f>inputs!G103</f>
        <v>0</v>
      </c>
      <c r="F146" s="33">
        <f>inputs!H103</f>
        <v>0</v>
      </c>
      <c r="G146" s="33">
        <f>inputs!I103</f>
        <v>0</v>
      </c>
      <c r="H146" s="33">
        <f>inputs!J103</f>
        <v>0</v>
      </c>
      <c r="I146" s="33">
        <f>inputs!K103</f>
        <v>0</v>
      </c>
      <c r="J146" s="33">
        <f>inputs!L103</f>
        <v>0</v>
      </c>
      <c r="K146" s="33">
        <f>inputs!M103</f>
        <v>0</v>
      </c>
      <c r="L146" s="33">
        <f>inputs!N103</f>
        <v>0</v>
      </c>
      <c r="M146" s="33">
        <f>inputs!O103</f>
        <v>0</v>
      </c>
      <c r="N146" s="33">
        <f>inputs!P103</f>
        <v>0</v>
      </c>
      <c r="O146" s="33"/>
      <c r="P146" s="279"/>
      <c r="Q146" s="33"/>
      <c r="R146" s="33"/>
      <c r="S146" s="33"/>
      <c r="T146" s="33"/>
      <c r="U146" s="33"/>
      <c r="V146" s="33"/>
      <c r="W146" s="33"/>
      <c r="X146" s="33"/>
      <c r="Y146" s="33"/>
      <c r="Z146" s="33"/>
    </row>
    <row r="147" spans="1:26" ht="15.75" customHeight="1">
      <c r="A147" s="33"/>
      <c r="B147" s="249">
        <v>9</v>
      </c>
      <c r="C147" s="33">
        <f>inputs!E104</f>
        <v>3000</v>
      </c>
      <c r="D147" s="33">
        <f>inputs!F104</f>
        <v>22</v>
      </c>
      <c r="E147" s="33">
        <f>inputs!G104</f>
        <v>0</v>
      </c>
      <c r="F147" s="33">
        <f>inputs!H104</f>
        <v>0</v>
      </c>
      <c r="G147" s="33">
        <f>inputs!I104</f>
        <v>0</v>
      </c>
      <c r="H147" s="33">
        <f>inputs!J104</f>
        <v>0</v>
      </c>
      <c r="I147" s="33">
        <f>inputs!K104</f>
        <v>0</v>
      </c>
      <c r="J147" s="33">
        <f>inputs!L104</f>
        <v>0</v>
      </c>
      <c r="K147" s="33">
        <f>inputs!M104</f>
        <v>0</v>
      </c>
      <c r="L147" s="33">
        <f>inputs!N104</f>
        <v>0</v>
      </c>
      <c r="M147" s="33">
        <f>inputs!O104</f>
        <v>0</v>
      </c>
      <c r="N147" s="33">
        <f>inputs!P104</f>
        <v>0</v>
      </c>
      <c r="O147" s="33"/>
      <c r="P147" s="279"/>
      <c r="Q147" s="33"/>
      <c r="R147" s="33"/>
      <c r="S147" s="33"/>
      <c r="T147" s="33"/>
      <c r="U147" s="33"/>
      <c r="V147" s="33"/>
      <c r="W147" s="33"/>
      <c r="X147" s="33"/>
      <c r="Y147" s="33"/>
      <c r="Z147" s="33"/>
    </row>
    <row r="148" spans="1:26" ht="15.75" customHeight="1">
      <c r="A148" s="33"/>
      <c r="B148" s="249">
        <v>10</v>
      </c>
      <c r="C148" s="33">
        <f>inputs!E105</f>
        <v>3000</v>
      </c>
      <c r="D148" s="33">
        <f>inputs!F105</f>
        <v>22</v>
      </c>
      <c r="E148" s="33">
        <f>inputs!G105</f>
        <v>0</v>
      </c>
      <c r="F148" s="33">
        <f>inputs!H105</f>
        <v>0</v>
      </c>
      <c r="G148" s="33">
        <f>inputs!I105</f>
        <v>0</v>
      </c>
      <c r="H148" s="33">
        <f>inputs!J105</f>
        <v>0</v>
      </c>
      <c r="I148" s="33">
        <f>inputs!K105</f>
        <v>0</v>
      </c>
      <c r="J148" s="33">
        <f>inputs!L105</f>
        <v>0</v>
      </c>
      <c r="K148" s="33">
        <f>inputs!M105</f>
        <v>0</v>
      </c>
      <c r="L148" s="33">
        <f>inputs!N105</f>
        <v>0</v>
      </c>
      <c r="M148" s="33">
        <f>inputs!O105</f>
        <v>0</v>
      </c>
      <c r="N148" s="33">
        <f>inputs!P105</f>
        <v>0</v>
      </c>
      <c r="O148" s="33"/>
      <c r="P148" s="279"/>
      <c r="Q148" s="33"/>
      <c r="R148" s="33"/>
      <c r="S148" s="33"/>
      <c r="T148" s="33"/>
      <c r="U148" s="33"/>
      <c r="V148" s="33"/>
      <c r="W148" s="33"/>
      <c r="X148" s="33"/>
      <c r="Y148" s="33"/>
      <c r="Z148" s="33"/>
    </row>
    <row r="149" spans="1:26" ht="15.75" customHeight="1">
      <c r="A149" s="33"/>
      <c r="B149" s="249">
        <v>11</v>
      </c>
      <c r="C149" s="33">
        <f>inputs!E106</f>
        <v>3000</v>
      </c>
      <c r="D149" s="33">
        <f>inputs!F106</f>
        <v>22</v>
      </c>
      <c r="E149" s="33">
        <f>inputs!G106</f>
        <v>0</v>
      </c>
      <c r="F149" s="33">
        <f>inputs!H106</f>
        <v>0</v>
      </c>
      <c r="G149" s="33">
        <f>inputs!I106</f>
        <v>0</v>
      </c>
      <c r="H149" s="33">
        <f>inputs!J106</f>
        <v>0</v>
      </c>
      <c r="I149" s="33">
        <f>inputs!K106</f>
        <v>0</v>
      </c>
      <c r="J149" s="33">
        <f>inputs!L106</f>
        <v>0</v>
      </c>
      <c r="K149" s="33">
        <f>inputs!M106</f>
        <v>0</v>
      </c>
      <c r="L149" s="33">
        <f>inputs!N106</f>
        <v>0</v>
      </c>
      <c r="M149" s="33">
        <f>inputs!O106</f>
        <v>0</v>
      </c>
      <c r="N149" s="33">
        <f>inputs!P106</f>
        <v>0</v>
      </c>
      <c r="O149" s="33"/>
      <c r="P149" s="279"/>
      <c r="Q149" s="33"/>
      <c r="R149" s="33"/>
      <c r="S149" s="33"/>
      <c r="T149" s="33"/>
      <c r="U149" s="33"/>
      <c r="V149" s="33"/>
      <c r="W149" s="33"/>
      <c r="X149" s="33"/>
      <c r="Y149" s="33"/>
      <c r="Z149" s="33"/>
    </row>
    <row r="150" spans="1:26" ht="15.75" customHeight="1">
      <c r="A150" s="33"/>
      <c r="B150" s="249">
        <v>12</v>
      </c>
      <c r="C150" s="33">
        <f>inputs!E107</f>
        <v>3000</v>
      </c>
      <c r="D150" s="33">
        <f>inputs!F107</f>
        <v>22</v>
      </c>
      <c r="E150" s="33">
        <f>inputs!G107</f>
        <v>0</v>
      </c>
      <c r="F150" s="33">
        <f>inputs!H107</f>
        <v>0</v>
      </c>
      <c r="G150" s="33">
        <f>inputs!I107</f>
        <v>0</v>
      </c>
      <c r="H150" s="33">
        <f>inputs!J107</f>
        <v>0</v>
      </c>
      <c r="I150" s="33">
        <f>inputs!K107</f>
        <v>0</v>
      </c>
      <c r="J150" s="33">
        <f>inputs!L107</f>
        <v>0</v>
      </c>
      <c r="K150" s="33">
        <f>inputs!M107</f>
        <v>0</v>
      </c>
      <c r="L150" s="33">
        <f>inputs!N107</f>
        <v>0</v>
      </c>
      <c r="M150" s="33">
        <f>inputs!O107</f>
        <v>0</v>
      </c>
      <c r="N150" s="33">
        <f>inputs!P107</f>
        <v>0</v>
      </c>
      <c r="O150" s="33"/>
      <c r="P150" s="279"/>
      <c r="Q150" s="33"/>
      <c r="R150" s="33"/>
      <c r="S150" s="33"/>
      <c r="T150" s="33"/>
      <c r="U150" s="33"/>
      <c r="V150" s="33"/>
      <c r="W150" s="33"/>
      <c r="X150" s="33"/>
      <c r="Y150" s="33"/>
      <c r="Z150" s="33"/>
    </row>
    <row r="151" spans="1:26" ht="15.75" customHeight="1">
      <c r="A151" s="33"/>
      <c r="B151" s="33"/>
      <c r="C151" s="33"/>
      <c r="D151" s="33"/>
      <c r="E151" s="33"/>
      <c r="F151" s="33"/>
      <c r="G151" s="33"/>
      <c r="H151" s="33"/>
      <c r="I151" s="33"/>
      <c r="J151" s="33"/>
      <c r="K151" s="33"/>
      <c r="L151" s="33"/>
      <c r="M151" s="33"/>
      <c r="N151" s="33"/>
      <c r="O151" s="33"/>
      <c r="P151" s="279"/>
      <c r="Q151" s="33"/>
      <c r="R151" s="33"/>
      <c r="S151" s="33"/>
      <c r="T151" s="33"/>
      <c r="U151" s="33"/>
      <c r="V151" s="33"/>
      <c r="W151" s="33"/>
      <c r="X151" s="33"/>
      <c r="Y151" s="33"/>
      <c r="Z151" s="33"/>
    </row>
    <row r="152" spans="1:26" ht="15.75" customHeight="1">
      <c r="A152" s="33"/>
      <c r="B152" s="33"/>
      <c r="C152" s="33"/>
      <c r="D152" s="33"/>
      <c r="E152" s="33"/>
      <c r="F152" s="33"/>
      <c r="G152" s="33"/>
      <c r="H152" s="33"/>
      <c r="I152" s="33"/>
      <c r="J152" s="33"/>
      <c r="K152" s="33"/>
      <c r="L152" s="33"/>
      <c r="M152" s="33"/>
      <c r="N152" s="33"/>
      <c r="O152" s="33"/>
      <c r="P152" s="279"/>
      <c r="Q152" s="33"/>
      <c r="R152" s="33"/>
      <c r="S152" s="33"/>
      <c r="T152" s="33"/>
      <c r="U152" s="33"/>
      <c r="V152" s="33"/>
      <c r="W152" s="33"/>
      <c r="X152" s="33"/>
      <c r="Y152" s="33"/>
      <c r="Z152" s="33"/>
    </row>
    <row r="153" spans="1:26" ht="15.75" customHeight="1">
      <c r="A153" s="33"/>
      <c r="B153" s="33"/>
      <c r="C153" s="33"/>
      <c r="D153" s="33"/>
      <c r="E153" s="33"/>
      <c r="F153" s="33"/>
      <c r="G153" s="33"/>
      <c r="H153" s="33"/>
      <c r="I153" s="33"/>
      <c r="J153" s="33"/>
      <c r="K153" s="33"/>
      <c r="L153" s="33"/>
      <c r="M153" s="33"/>
      <c r="N153" s="33"/>
      <c r="O153" s="33"/>
      <c r="P153" s="279"/>
      <c r="Q153" s="33"/>
      <c r="R153" s="33"/>
      <c r="S153" s="33"/>
      <c r="T153" s="33"/>
      <c r="U153" s="33"/>
      <c r="V153" s="33"/>
      <c r="W153" s="33"/>
      <c r="X153" s="33"/>
      <c r="Y153" s="33"/>
      <c r="Z153" s="33"/>
    </row>
    <row r="154" spans="1:26" ht="15.75" customHeight="1">
      <c r="A154" s="33"/>
      <c r="B154" s="33"/>
      <c r="C154" s="33"/>
      <c r="D154" s="33"/>
      <c r="E154" s="33"/>
      <c r="F154" s="33"/>
      <c r="G154" s="33"/>
      <c r="H154" s="33"/>
      <c r="I154" s="33"/>
      <c r="J154" s="33"/>
      <c r="K154" s="33"/>
      <c r="L154" s="33"/>
      <c r="M154" s="33"/>
      <c r="N154" s="33"/>
      <c r="O154" s="33"/>
      <c r="P154" s="279"/>
      <c r="Q154" s="33"/>
      <c r="R154" s="33"/>
      <c r="S154" s="33"/>
      <c r="T154" s="33"/>
      <c r="U154" s="33"/>
      <c r="V154" s="33"/>
      <c r="W154" s="33"/>
      <c r="X154" s="33"/>
      <c r="Y154" s="33"/>
      <c r="Z154" s="33"/>
    </row>
    <row r="155" spans="1:26" ht="15.75" customHeight="1">
      <c r="A155" s="33"/>
      <c r="B155" s="33"/>
      <c r="C155" s="33"/>
      <c r="D155" s="33"/>
      <c r="E155" s="33"/>
      <c r="F155" s="33"/>
      <c r="G155" s="33"/>
      <c r="H155" s="33"/>
      <c r="I155" s="33"/>
      <c r="J155" s="33"/>
      <c r="K155" s="33"/>
      <c r="L155" s="33"/>
      <c r="M155" s="33"/>
      <c r="N155" s="33"/>
      <c r="O155" s="33"/>
      <c r="P155" s="279"/>
      <c r="Q155" s="33"/>
      <c r="R155" s="33"/>
      <c r="S155" s="33"/>
      <c r="T155" s="33"/>
      <c r="U155" s="33"/>
      <c r="V155" s="33"/>
      <c r="W155" s="33"/>
      <c r="X155" s="33"/>
      <c r="Y155" s="33"/>
      <c r="Z155" s="33"/>
    </row>
    <row r="156" spans="1:26" ht="15.75" customHeight="1">
      <c r="A156" s="33"/>
      <c r="B156" s="33"/>
      <c r="C156" s="33"/>
      <c r="D156" s="33"/>
      <c r="E156" s="33"/>
      <c r="F156" s="33"/>
      <c r="G156" s="33"/>
      <c r="H156" s="33"/>
      <c r="I156" s="33"/>
      <c r="J156" s="33"/>
      <c r="K156" s="33"/>
      <c r="L156" s="33"/>
      <c r="M156" s="33"/>
      <c r="N156" s="33"/>
      <c r="O156" s="33"/>
      <c r="P156" s="279"/>
      <c r="Q156" s="33"/>
      <c r="R156" s="33"/>
      <c r="S156" s="33"/>
      <c r="T156" s="33"/>
      <c r="U156" s="33"/>
      <c r="V156" s="33"/>
      <c r="W156" s="33"/>
      <c r="X156" s="33"/>
      <c r="Y156" s="33"/>
      <c r="Z156" s="33"/>
    </row>
    <row r="157" spans="1:26" ht="15.75" customHeight="1">
      <c r="A157" s="33"/>
      <c r="B157" s="33"/>
      <c r="C157" s="33"/>
      <c r="D157" s="33"/>
      <c r="E157" s="33"/>
      <c r="F157" s="33"/>
      <c r="G157" s="33"/>
      <c r="H157" s="33"/>
      <c r="I157" s="33"/>
      <c r="J157" s="33"/>
      <c r="K157" s="33"/>
      <c r="L157" s="33"/>
      <c r="M157" s="33"/>
      <c r="N157" s="33"/>
      <c r="O157" s="33"/>
      <c r="P157" s="279"/>
      <c r="Q157" s="33"/>
      <c r="R157" s="33"/>
      <c r="S157" s="33"/>
      <c r="T157" s="33"/>
      <c r="U157" s="33"/>
      <c r="V157" s="33"/>
      <c r="W157" s="33"/>
      <c r="X157" s="33"/>
      <c r="Y157" s="33"/>
      <c r="Z157" s="33"/>
    </row>
    <row r="158" spans="1:26" ht="15.75" customHeight="1">
      <c r="A158" s="33"/>
      <c r="B158" s="33"/>
      <c r="C158" s="33"/>
      <c r="D158" s="33"/>
      <c r="E158" s="33"/>
      <c r="F158" s="33"/>
      <c r="G158" s="33"/>
      <c r="H158" s="33"/>
      <c r="I158" s="33"/>
      <c r="J158" s="33"/>
      <c r="K158" s="33"/>
      <c r="L158" s="33"/>
      <c r="M158" s="33"/>
      <c r="N158" s="33"/>
      <c r="O158" s="33"/>
      <c r="P158" s="279"/>
      <c r="Q158" s="33"/>
      <c r="R158" s="33"/>
      <c r="S158" s="33"/>
      <c r="T158" s="33"/>
      <c r="U158" s="33"/>
      <c r="V158" s="33"/>
      <c r="W158" s="33"/>
      <c r="X158" s="33"/>
      <c r="Y158" s="33"/>
      <c r="Z158" s="33"/>
    </row>
    <row r="159" spans="1:26" ht="15.75" customHeight="1">
      <c r="A159" s="33"/>
      <c r="B159" s="33"/>
      <c r="C159" s="33"/>
      <c r="D159" s="33"/>
      <c r="E159" s="33"/>
      <c r="F159" s="33"/>
      <c r="G159" s="33"/>
      <c r="H159" s="33"/>
      <c r="I159" s="33"/>
      <c r="J159" s="33"/>
      <c r="K159" s="33"/>
      <c r="L159" s="33"/>
      <c r="M159" s="33"/>
      <c r="N159" s="33"/>
      <c r="O159" s="33"/>
      <c r="P159" s="279"/>
      <c r="Q159" s="33"/>
      <c r="R159" s="33"/>
      <c r="S159" s="33"/>
      <c r="T159" s="33"/>
      <c r="U159" s="33"/>
      <c r="V159" s="33"/>
      <c r="W159" s="33"/>
      <c r="X159" s="33"/>
      <c r="Y159" s="33"/>
      <c r="Z159" s="33"/>
    </row>
    <row r="160" spans="1:26" ht="15.75" customHeight="1">
      <c r="A160" s="33"/>
      <c r="B160" s="33"/>
      <c r="C160" s="33"/>
      <c r="D160" s="33"/>
      <c r="E160" s="33"/>
      <c r="F160" s="33"/>
      <c r="G160" s="33"/>
      <c r="H160" s="33"/>
      <c r="I160" s="33"/>
      <c r="J160" s="33"/>
      <c r="K160" s="33"/>
      <c r="L160" s="33"/>
      <c r="M160" s="33"/>
      <c r="N160" s="33"/>
      <c r="O160" s="33"/>
      <c r="P160" s="279"/>
      <c r="Q160" s="33"/>
      <c r="R160" s="33"/>
      <c r="S160" s="33"/>
      <c r="T160" s="33"/>
      <c r="U160" s="33"/>
      <c r="V160" s="33"/>
      <c r="W160" s="33"/>
      <c r="X160" s="33"/>
      <c r="Y160" s="33"/>
      <c r="Z160" s="33"/>
    </row>
    <row r="161" spans="1:26" ht="15.75" customHeight="1">
      <c r="A161" s="33"/>
      <c r="B161" s="33"/>
      <c r="C161" s="33"/>
      <c r="D161" s="33"/>
      <c r="E161" s="33"/>
      <c r="F161" s="33"/>
      <c r="G161" s="33"/>
      <c r="H161" s="33"/>
      <c r="I161" s="33"/>
      <c r="J161" s="33"/>
      <c r="K161" s="33"/>
      <c r="L161" s="33"/>
      <c r="M161" s="33"/>
      <c r="N161" s="33"/>
      <c r="O161" s="33"/>
      <c r="P161" s="279"/>
      <c r="Q161" s="33"/>
      <c r="R161" s="33"/>
      <c r="S161" s="33"/>
      <c r="T161" s="33"/>
      <c r="U161" s="33"/>
      <c r="V161" s="33"/>
      <c r="W161" s="33"/>
      <c r="X161" s="33"/>
      <c r="Y161" s="33"/>
      <c r="Z161" s="33"/>
    </row>
    <row r="162" spans="1:26" ht="15.75" customHeight="1">
      <c r="A162" s="33"/>
      <c r="B162" s="33"/>
      <c r="C162" s="33"/>
      <c r="D162" s="33"/>
      <c r="E162" s="33"/>
      <c r="F162" s="33"/>
      <c r="G162" s="33"/>
      <c r="H162" s="33"/>
      <c r="I162" s="33"/>
      <c r="J162" s="33"/>
      <c r="K162" s="33"/>
      <c r="L162" s="33"/>
      <c r="M162" s="33"/>
      <c r="N162" s="33"/>
      <c r="O162" s="33"/>
      <c r="P162" s="279"/>
      <c r="Q162" s="33"/>
      <c r="R162" s="33"/>
      <c r="S162" s="33"/>
      <c r="T162" s="33"/>
      <c r="U162" s="33"/>
      <c r="V162" s="33"/>
      <c r="W162" s="33"/>
      <c r="X162" s="33"/>
      <c r="Y162" s="33"/>
      <c r="Z162" s="33"/>
    </row>
    <row r="163" spans="1:26" ht="15.75" customHeight="1">
      <c r="A163" s="33"/>
      <c r="B163" s="33"/>
      <c r="C163" s="33"/>
      <c r="D163" s="33"/>
      <c r="E163" s="33"/>
      <c r="F163" s="33"/>
      <c r="G163" s="33"/>
      <c r="H163" s="33"/>
      <c r="I163" s="33"/>
      <c r="J163" s="33"/>
      <c r="K163" s="33"/>
      <c r="L163" s="33"/>
      <c r="M163" s="33"/>
      <c r="N163" s="33"/>
      <c r="O163" s="33"/>
      <c r="P163" s="279"/>
      <c r="Q163" s="33"/>
      <c r="R163" s="33"/>
      <c r="S163" s="33"/>
      <c r="T163" s="33"/>
      <c r="U163" s="33"/>
      <c r="V163" s="33"/>
      <c r="W163" s="33"/>
      <c r="X163" s="33"/>
      <c r="Y163" s="33"/>
      <c r="Z163" s="33"/>
    </row>
    <row r="164" spans="1:26" ht="15.75" customHeight="1">
      <c r="A164" s="33"/>
      <c r="B164" s="33"/>
      <c r="C164" s="33"/>
      <c r="D164" s="33"/>
      <c r="E164" s="33"/>
      <c r="F164" s="33"/>
      <c r="G164" s="33"/>
      <c r="H164" s="33"/>
      <c r="I164" s="33"/>
      <c r="J164" s="33"/>
      <c r="K164" s="33"/>
      <c r="L164" s="33"/>
      <c r="M164" s="33"/>
      <c r="N164" s="33"/>
      <c r="O164" s="33"/>
      <c r="P164" s="279"/>
      <c r="Q164" s="33"/>
      <c r="R164" s="33"/>
      <c r="S164" s="33"/>
      <c r="T164" s="33"/>
      <c r="U164" s="33"/>
      <c r="V164" s="33"/>
      <c r="W164" s="33"/>
      <c r="X164" s="33"/>
      <c r="Y164" s="33"/>
      <c r="Z164" s="33"/>
    </row>
    <row r="165" spans="1:26" ht="15.75" customHeight="1">
      <c r="A165" s="33"/>
      <c r="B165" s="33"/>
      <c r="C165" s="33"/>
      <c r="D165" s="33"/>
      <c r="E165" s="33"/>
      <c r="F165" s="33"/>
      <c r="G165" s="33"/>
      <c r="H165" s="33"/>
      <c r="I165" s="33"/>
      <c r="J165" s="33"/>
      <c r="K165" s="33"/>
      <c r="L165" s="33"/>
      <c r="M165" s="33"/>
      <c r="N165" s="33"/>
      <c r="O165" s="33"/>
      <c r="P165" s="279"/>
      <c r="Q165" s="33"/>
      <c r="R165" s="33"/>
      <c r="S165" s="33"/>
      <c r="T165" s="33"/>
      <c r="U165" s="33"/>
      <c r="V165" s="33"/>
      <c r="W165" s="33"/>
      <c r="X165" s="33"/>
      <c r="Y165" s="33"/>
      <c r="Z165" s="33"/>
    </row>
    <row r="166" spans="1:26" ht="15.75" customHeight="1">
      <c r="A166" s="33"/>
      <c r="B166" s="33"/>
      <c r="C166" s="33"/>
      <c r="D166" s="33"/>
      <c r="E166" s="33"/>
      <c r="F166" s="33"/>
      <c r="G166" s="33"/>
      <c r="H166" s="33"/>
      <c r="I166" s="33"/>
      <c r="J166" s="33"/>
      <c r="K166" s="33"/>
      <c r="L166" s="33"/>
      <c r="M166" s="33"/>
      <c r="N166" s="33"/>
      <c r="O166" s="33"/>
      <c r="P166" s="279"/>
      <c r="Q166" s="33"/>
      <c r="R166" s="33"/>
      <c r="S166" s="33"/>
      <c r="T166" s="33"/>
      <c r="U166" s="33"/>
      <c r="V166" s="33"/>
      <c r="W166" s="33"/>
      <c r="X166" s="33"/>
      <c r="Y166" s="33"/>
      <c r="Z166" s="33"/>
    </row>
    <row r="167" spans="1:26" ht="15.75" customHeight="1">
      <c r="A167" s="33"/>
      <c r="B167" s="33"/>
      <c r="C167" s="33"/>
      <c r="D167" s="33"/>
      <c r="E167" s="33"/>
      <c r="F167" s="33"/>
      <c r="G167" s="33"/>
      <c r="H167" s="33"/>
      <c r="I167" s="33"/>
      <c r="J167" s="33"/>
      <c r="K167" s="33"/>
      <c r="L167" s="33"/>
      <c r="M167" s="33"/>
      <c r="N167" s="33"/>
      <c r="O167" s="33"/>
      <c r="P167" s="279"/>
      <c r="Q167" s="33"/>
      <c r="R167" s="33"/>
      <c r="S167" s="33"/>
      <c r="T167" s="33"/>
      <c r="U167" s="33"/>
      <c r="V167" s="33"/>
      <c r="W167" s="33"/>
      <c r="X167" s="33"/>
      <c r="Y167" s="33"/>
      <c r="Z167" s="33"/>
    </row>
    <row r="168" spans="1:26" ht="15.75" customHeight="1">
      <c r="A168" s="33"/>
      <c r="B168" s="33"/>
      <c r="C168" s="33"/>
      <c r="D168" s="33"/>
      <c r="E168" s="33"/>
      <c r="F168" s="33"/>
      <c r="G168" s="33"/>
      <c r="H168" s="33"/>
      <c r="I168" s="33"/>
      <c r="J168" s="33"/>
      <c r="K168" s="33"/>
      <c r="L168" s="33"/>
      <c r="M168" s="33"/>
      <c r="N168" s="33"/>
      <c r="O168" s="33"/>
      <c r="P168" s="279"/>
      <c r="Q168" s="33"/>
      <c r="R168" s="33"/>
      <c r="S168" s="33"/>
      <c r="T168" s="33"/>
      <c r="U168" s="33"/>
      <c r="V168" s="33"/>
      <c r="W168" s="33"/>
      <c r="X168" s="33"/>
      <c r="Y168" s="33"/>
      <c r="Z168" s="33"/>
    </row>
    <row r="169" spans="1:26" ht="15.75" customHeight="1">
      <c r="A169" s="33"/>
      <c r="B169" s="33"/>
      <c r="C169" s="33"/>
      <c r="D169" s="33"/>
      <c r="E169" s="33"/>
      <c r="F169" s="33"/>
      <c r="G169" s="33"/>
      <c r="H169" s="33"/>
      <c r="I169" s="33"/>
      <c r="J169" s="33"/>
      <c r="K169" s="33"/>
      <c r="L169" s="33"/>
      <c r="M169" s="33"/>
      <c r="N169" s="33"/>
      <c r="O169" s="33"/>
      <c r="P169" s="279"/>
      <c r="Q169" s="33"/>
      <c r="R169" s="33"/>
      <c r="S169" s="33"/>
      <c r="T169" s="33"/>
      <c r="U169" s="33"/>
      <c r="V169" s="33"/>
      <c r="W169" s="33"/>
      <c r="X169" s="33"/>
      <c r="Y169" s="33"/>
      <c r="Z169" s="33"/>
    </row>
    <row r="170" spans="1:26" ht="15.75" customHeight="1">
      <c r="A170" s="33"/>
      <c r="B170" s="33"/>
      <c r="C170" s="33"/>
      <c r="D170" s="33"/>
      <c r="E170" s="33"/>
      <c r="F170" s="33"/>
      <c r="G170" s="33"/>
      <c r="H170" s="33"/>
      <c r="I170" s="33"/>
      <c r="J170" s="33"/>
      <c r="K170" s="33"/>
      <c r="L170" s="33"/>
      <c r="M170" s="33"/>
      <c r="N170" s="33"/>
      <c r="O170" s="33"/>
      <c r="P170" s="279"/>
      <c r="Q170" s="33"/>
      <c r="R170" s="33"/>
      <c r="S170" s="33"/>
      <c r="T170" s="33"/>
      <c r="U170" s="33"/>
      <c r="V170" s="33"/>
      <c r="W170" s="33"/>
      <c r="X170" s="33"/>
      <c r="Y170" s="33"/>
      <c r="Z170" s="33"/>
    </row>
    <row r="171" spans="1:26" ht="15.75" customHeight="1">
      <c r="A171" s="33"/>
      <c r="B171" s="33"/>
      <c r="C171" s="33"/>
      <c r="D171" s="33"/>
      <c r="E171" s="33"/>
      <c r="F171" s="33"/>
      <c r="G171" s="33"/>
      <c r="H171" s="33"/>
      <c r="I171" s="33"/>
      <c r="J171" s="33"/>
      <c r="K171" s="33"/>
      <c r="L171" s="33"/>
      <c r="M171" s="33"/>
      <c r="N171" s="33"/>
      <c r="O171" s="33"/>
      <c r="P171" s="279"/>
      <c r="Q171" s="33"/>
      <c r="R171" s="33"/>
      <c r="S171" s="33"/>
      <c r="T171" s="33"/>
      <c r="U171" s="33"/>
      <c r="V171" s="33"/>
      <c r="W171" s="33"/>
      <c r="X171" s="33"/>
      <c r="Y171" s="33"/>
      <c r="Z171" s="33"/>
    </row>
    <row r="172" spans="1:26" ht="15.75" customHeight="1">
      <c r="A172" s="33"/>
      <c r="B172" s="33"/>
      <c r="C172" s="33"/>
      <c r="D172" s="33"/>
      <c r="E172" s="33"/>
      <c r="F172" s="33"/>
      <c r="G172" s="33"/>
      <c r="H172" s="33"/>
      <c r="I172" s="33"/>
      <c r="J172" s="33"/>
      <c r="K172" s="33"/>
      <c r="L172" s="33"/>
      <c r="M172" s="33"/>
      <c r="N172" s="33"/>
      <c r="O172" s="33"/>
      <c r="P172" s="279"/>
      <c r="Q172" s="33"/>
      <c r="R172" s="33"/>
      <c r="S172" s="33"/>
      <c r="T172" s="33"/>
      <c r="U172" s="33"/>
      <c r="V172" s="33"/>
      <c r="W172" s="33"/>
      <c r="X172" s="33"/>
      <c r="Y172" s="33"/>
      <c r="Z172" s="33"/>
    </row>
    <row r="173" spans="1:26" ht="15.75" customHeight="1">
      <c r="A173" s="33"/>
      <c r="B173" s="33"/>
      <c r="C173" s="33"/>
      <c r="D173" s="33"/>
      <c r="E173" s="33"/>
      <c r="F173" s="33"/>
      <c r="G173" s="33"/>
      <c r="H173" s="33"/>
      <c r="I173" s="33"/>
      <c r="J173" s="33"/>
      <c r="K173" s="33"/>
      <c r="L173" s="33"/>
      <c r="M173" s="33"/>
      <c r="N173" s="33"/>
      <c r="O173" s="33"/>
      <c r="P173" s="279"/>
      <c r="Q173" s="33"/>
      <c r="R173" s="33"/>
      <c r="S173" s="33"/>
      <c r="T173" s="33"/>
      <c r="U173" s="33"/>
      <c r="V173" s="33"/>
      <c r="W173" s="33"/>
      <c r="X173" s="33"/>
      <c r="Y173" s="33"/>
      <c r="Z173" s="33"/>
    </row>
    <row r="174" spans="1:26" ht="15.75" customHeight="1">
      <c r="A174" s="33"/>
      <c r="B174" s="33"/>
      <c r="C174" s="33"/>
      <c r="D174" s="33"/>
      <c r="E174" s="33"/>
      <c r="F174" s="33"/>
      <c r="G174" s="33"/>
      <c r="H174" s="33"/>
      <c r="I174" s="33"/>
      <c r="J174" s="33"/>
      <c r="K174" s="33"/>
      <c r="L174" s="33"/>
      <c r="M174" s="33"/>
      <c r="N174" s="33"/>
      <c r="O174" s="33"/>
      <c r="P174" s="279"/>
      <c r="Q174" s="33"/>
      <c r="R174" s="33"/>
      <c r="S174" s="33"/>
      <c r="T174" s="33"/>
      <c r="U174" s="33"/>
      <c r="V174" s="33"/>
      <c r="W174" s="33"/>
      <c r="X174" s="33"/>
      <c r="Y174" s="33"/>
      <c r="Z174" s="33"/>
    </row>
    <row r="175" spans="1:26" ht="15.75" customHeight="1">
      <c r="A175" s="33"/>
      <c r="B175" s="33"/>
      <c r="C175" s="33"/>
      <c r="D175" s="33"/>
      <c r="E175" s="33"/>
      <c r="F175" s="33"/>
      <c r="G175" s="33"/>
      <c r="H175" s="33"/>
      <c r="I175" s="33"/>
      <c r="J175" s="33"/>
      <c r="K175" s="33"/>
      <c r="L175" s="33"/>
      <c r="M175" s="33"/>
      <c r="N175" s="33"/>
      <c r="O175" s="33"/>
      <c r="P175" s="279"/>
      <c r="Q175" s="33"/>
      <c r="R175" s="33"/>
      <c r="S175" s="33"/>
      <c r="T175" s="33"/>
      <c r="U175" s="33"/>
      <c r="V175" s="33"/>
      <c r="W175" s="33"/>
      <c r="X175" s="33"/>
      <c r="Y175" s="33"/>
      <c r="Z175" s="33"/>
    </row>
    <row r="176" spans="1:26" ht="15.75" customHeight="1">
      <c r="A176" s="33"/>
      <c r="B176" s="33"/>
      <c r="C176" s="33"/>
      <c r="D176" s="33"/>
      <c r="E176" s="33"/>
      <c r="F176" s="33"/>
      <c r="G176" s="33"/>
      <c r="H176" s="33"/>
      <c r="I176" s="33"/>
      <c r="J176" s="33"/>
      <c r="K176" s="33"/>
      <c r="L176" s="33"/>
      <c r="M176" s="33"/>
      <c r="N176" s="33"/>
      <c r="O176" s="33"/>
      <c r="P176" s="279"/>
      <c r="Q176" s="33"/>
      <c r="R176" s="33"/>
      <c r="S176" s="33"/>
      <c r="T176" s="33"/>
      <c r="U176" s="33"/>
      <c r="V176" s="33"/>
      <c r="W176" s="33"/>
      <c r="X176" s="33"/>
      <c r="Y176" s="33"/>
      <c r="Z176" s="33"/>
    </row>
    <row r="177" spans="1:26" ht="15.75" customHeight="1">
      <c r="A177" s="33"/>
      <c r="B177" s="33"/>
      <c r="C177" s="33"/>
      <c r="D177" s="33"/>
      <c r="E177" s="33"/>
      <c r="F177" s="33"/>
      <c r="G177" s="33"/>
      <c r="H177" s="33"/>
      <c r="I177" s="33"/>
      <c r="J177" s="33"/>
      <c r="K177" s="33"/>
      <c r="L177" s="33"/>
      <c r="M177" s="33"/>
      <c r="N177" s="33"/>
      <c r="O177" s="33"/>
      <c r="P177" s="279"/>
      <c r="Q177" s="33"/>
      <c r="R177" s="33"/>
      <c r="S177" s="33"/>
      <c r="T177" s="33"/>
      <c r="U177" s="33"/>
      <c r="V177" s="33"/>
      <c r="W177" s="33"/>
      <c r="X177" s="33"/>
      <c r="Y177" s="33"/>
      <c r="Z177" s="33"/>
    </row>
    <row r="178" spans="1:26" ht="15.75" customHeight="1">
      <c r="A178" s="33"/>
      <c r="B178" s="33"/>
      <c r="C178" s="33"/>
      <c r="D178" s="33"/>
      <c r="E178" s="33"/>
      <c r="F178" s="33"/>
      <c r="G178" s="33"/>
      <c r="H178" s="33"/>
      <c r="I178" s="33"/>
      <c r="J178" s="33"/>
      <c r="K178" s="33"/>
      <c r="L178" s="33"/>
      <c r="M178" s="33"/>
      <c r="N178" s="33"/>
      <c r="O178" s="33"/>
      <c r="P178" s="279"/>
      <c r="Q178" s="33"/>
      <c r="R178" s="33"/>
      <c r="S178" s="33"/>
      <c r="T178" s="33"/>
      <c r="U178" s="33"/>
      <c r="V178" s="33"/>
      <c r="W178" s="33"/>
      <c r="X178" s="33"/>
      <c r="Y178" s="33"/>
      <c r="Z178" s="33"/>
    </row>
    <row r="179" spans="1:26" ht="15.75" customHeight="1">
      <c r="A179" s="33"/>
      <c r="B179" s="33"/>
      <c r="C179" s="33"/>
      <c r="D179" s="33"/>
      <c r="E179" s="33"/>
      <c r="F179" s="33"/>
      <c r="G179" s="33"/>
      <c r="H179" s="33"/>
      <c r="I179" s="33"/>
      <c r="J179" s="33"/>
      <c r="K179" s="33"/>
      <c r="L179" s="33"/>
      <c r="M179" s="33"/>
      <c r="N179" s="33"/>
      <c r="O179" s="33"/>
      <c r="P179" s="279"/>
      <c r="Q179" s="33"/>
      <c r="R179" s="33"/>
      <c r="S179" s="33"/>
      <c r="T179" s="33"/>
      <c r="U179" s="33"/>
      <c r="V179" s="33"/>
      <c r="W179" s="33"/>
      <c r="X179" s="33"/>
      <c r="Y179" s="33"/>
      <c r="Z179" s="33"/>
    </row>
    <row r="180" spans="1:26" ht="15.75" customHeight="1">
      <c r="A180" s="33"/>
      <c r="B180" s="33"/>
      <c r="C180" s="33"/>
      <c r="D180" s="33"/>
      <c r="E180" s="33"/>
      <c r="F180" s="33"/>
      <c r="G180" s="33"/>
      <c r="H180" s="33"/>
      <c r="I180" s="33"/>
      <c r="J180" s="33"/>
      <c r="K180" s="33"/>
      <c r="L180" s="33"/>
      <c r="M180" s="33"/>
      <c r="N180" s="33"/>
      <c r="O180" s="33"/>
      <c r="P180" s="279"/>
      <c r="Q180" s="33"/>
      <c r="R180" s="33"/>
      <c r="S180" s="33"/>
      <c r="T180" s="33"/>
      <c r="U180" s="33"/>
      <c r="V180" s="33"/>
      <c r="W180" s="33"/>
      <c r="X180" s="33"/>
      <c r="Y180" s="33"/>
      <c r="Z180" s="33"/>
    </row>
    <row r="181" spans="1:26" ht="15.75" customHeight="1">
      <c r="A181" s="33"/>
      <c r="B181" s="33"/>
      <c r="C181" s="33"/>
      <c r="D181" s="33"/>
      <c r="E181" s="33"/>
      <c r="F181" s="33"/>
      <c r="G181" s="33"/>
      <c r="H181" s="33"/>
      <c r="I181" s="33"/>
      <c r="J181" s="33"/>
      <c r="K181" s="33"/>
      <c r="L181" s="33"/>
      <c r="M181" s="33"/>
      <c r="N181" s="33"/>
      <c r="O181" s="33"/>
      <c r="P181" s="279"/>
      <c r="Q181" s="33"/>
      <c r="R181" s="33"/>
      <c r="S181" s="33"/>
      <c r="T181" s="33"/>
      <c r="U181" s="33"/>
      <c r="V181" s="33"/>
      <c r="W181" s="33"/>
      <c r="X181" s="33"/>
      <c r="Y181" s="33"/>
      <c r="Z181" s="33"/>
    </row>
    <row r="182" spans="1:26" ht="15.75" customHeight="1">
      <c r="A182" s="33"/>
      <c r="B182" s="33"/>
      <c r="C182" s="33"/>
      <c r="D182" s="33"/>
      <c r="E182" s="33"/>
      <c r="F182" s="33"/>
      <c r="G182" s="33"/>
      <c r="H182" s="33"/>
      <c r="I182" s="33"/>
      <c r="J182" s="33"/>
      <c r="K182" s="33"/>
      <c r="L182" s="33"/>
      <c r="M182" s="33"/>
      <c r="N182" s="33"/>
      <c r="O182" s="33"/>
      <c r="P182" s="279"/>
      <c r="Q182" s="33"/>
      <c r="R182" s="33"/>
      <c r="S182" s="33"/>
      <c r="T182" s="33"/>
      <c r="U182" s="33"/>
      <c r="V182" s="33"/>
      <c r="W182" s="33"/>
      <c r="X182" s="33"/>
      <c r="Y182" s="33"/>
      <c r="Z182" s="33"/>
    </row>
    <row r="183" spans="1:26" ht="15.75" customHeight="1">
      <c r="A183" s="33"/>
      <c r="B183" s="33"/>
      <c r="C183" s="33"/>
      <c r="D183" s="33"/>
      <c r="E183" s="33"/>
      <c r="F183" s="33"/>
      <c r="G183" s="33"/>
      <c r="H183" s="33"/>
      <c r="I183" s="33"/>
      <c r="J183" s="33"/>
      <c r="K183" s="33"/>
      <c r="L183" s="33"/>
      <c r="M183" s="33"/>
      <c r="N183" s="33"/>
      <c r="O183" s="33"/>
      <c r="P183" s="279"/>
      <c r="Q183" s="33"/>
      <c r="R183" s="33"/>
      <c r="S183" s="33"/>
      <c r="T183" s="33"/>
      <c r="U183" s="33"/>
      <c r="V183" s="33"/>
      <c r="W183" s="33"/>
      <c r="X183" s="33"/>
      <c r="Y183" s="33"/>
      <c r="Z183" s="33"/>
    </row>
    <row r="184" spans="1:26" ht="15.75" customHeight="1">
      <c r="A184" s="33"/>
      <c r="B184" s="33"/>
      <c r="C184" s="33"/>
      <c r="D184" s="33"/>
      <c r="E184" s="33"/>
      <c r="F184" s="33"/>
      <c r="G184" s="33"/>
      <c r="H184" s="33"/>
      <c r="I184" s="33"/>
      <c r="J184" s="33"/>
      <c r="K184" s="33"/>
      <c r="L184" s="33"/>
      <c r="M184" s="33"/>
      <c r="N184" s="33"/>
      <c r="O184" s="33"/>
      <c r="P184" s="279"/>
      <c r="Q184" s="33"/>
      <c r="R184" s="33"/>
      <c r="S184" s="33"/>
      <c r="T184" s="33"/>
      <c r="U184" s="33"/>
      <c r="V184" s="33"/>
      <c r="W184" s="33"/>
      <c r="X184" s="33"/>
      <c r="Y184" s="33"/>
      <c r="Z184" s="33"/>
    </row>
    <row r="185" spans="1:26" ht="15.75" customHeight="1">
      <c r="A185" s="33"/>
      <c r="B185" s="33"/>
      <c r="C185" s="33"/>
      <c r="D185" s="33"/>
      <c r="E185" s="33"/>
      <c r="F185" s="33"/>
      <c r="G185" s="33"/>
      <c r="H185" s="33"/>
      <c r="I185" s="33"/>
      <c r="J185" s="33"/>
      <c r="K185" s="33"/>
      <c r="L185" s="33"/>
      <c r="M185" s="33"/>
      <c r="N185" s="33"/>
      <c r="O185" s="33"/>
      <c r="P185" s="279"/>
      <c r="Q185" s="33"/>
      <c r="R185" s="33"/>
      <c r="S185" s="33"/>
      <c r="T185" s="33"/>
      <c r="U185" s="33"/>
      <c r="V185" s="33"/>
      <c r="W185" s="33"/>
      <c r="X185" s="33"/>
      <c r="Y185" s="33"/>
      <c r="Z185" s="33"/>
    </row>
    <row r="186" spans="1:26" ht="15.75" customHeight="1">
      <c r="A186" s="33"/>
      <c r="B186" s="33"/>
      <c r="C186" s="33"/>
      <c r="D186" s="33"/>
      <c r="E186" s="33"/>
      <c r="F186" s="33"/>
      <c r="G186" s="33"/>
      <c r="H186" s="33"/>
      <c r="I186" s="33"/>
      <c r="J186" s="33"/>
      <c r="K186" s="33"/>
      <c r="L186" s="33"/>
      <c r="M186" s="33"/>
      <c r="N186" s="33"/>
      <c r="O186" s="33"/>
      <c r="P186" s="279"/>
      <c r="Q186" s="33"/>
      <c r="R186" s="33"/>
      <c r="S186" s="33"/>
      <c r="T186" s="33"/>
      <c r="U186" s="33"/>
      <c r="V186" s="33"/>
      <c r="W186" s="33"/>
      <c r="X186" s="33"/>
      <c r="Y186" s="33"/>
      <c r="Z186" s="33"/>
    </row>
    <row r="187" spans="1:26" ht="15.75" customHeight="1">
      <c r="A187" s="33"/>
      <c r="B187" s="33"/>
      <c r="C187" s="33"/>
      <c r="D187" s="33"/>
      <c r="E187" s="33"/>
      <c r="F187" s="33"/>
      <c r="G187" s="33"/>
      <c r="H187" s="33"/>
      <c r="I187" s="33"/>
      <c r="J187" s="33"/>
      <c r="K187" s="33"/>
      <c r="L187" s="33"/>
      <c r="M187" s="33"/>
      <c r="N187" s="33"/>
      <c r="O187" s="33"/>
      <c r="P187" s="279"/>
      <c r="Q187" s="33"/>
      <c r="R187" s="33"/>
      <c r="S187" s="33"/>
      <c r="T187" s="33"/>
      <c r="U187" s="33"/>
      <c r="V187" s="33"/>
      <c r="W187" s="33"/>
      <c r="X187" s="33"/>
      <c r="Y187" s="33"/>
      <c r="Z187" s="33"/>
    </row>
    <row r="188" spans="1:26" ht="15.75" customHeight="1">
      <c r="A188" s="33"/>
      <c r="B188" s="33"/>
      <c r="C188" s="33"/>
      <c r="D188" s="33"/>
      <c r="E188" s="33"/>
      <c r="F188" s="33"/>
      <c r="G188" s="33"/>
      <c r="H188" s="33"/>
      <c r="I188" s="33"/>
      <c r="J188" s="33"/>
      <c r="K188" s="33"/>
      <c r="L188" s="33"/>
      <c r="M188" s="33"/>
      <c r="N188" s="33"/>
      <c r="O188" s="33"/>
      <c r="P188" s="279"/>
      <c r="Q188" s="33"/>
      <c r="R188" s="33"/>
      <c r="S188" s="33"/>
      <c r="T188" s="33"/>
      <c r="U188" s="33"/>
      <c r="V188" s="33"/>
      <c r="W188" s="33"/>
      <c r="X188" s="33"/>
      <c r="Y188" s="33"/>
      <c r="Z188" s="33"/>
    </row>
    <row r="189" spans="1:26" ht="15.75" customHeight="1">
      <c r="A189" s="33"/>
      <c r="B189" s="33"/>
      <c r="C189" s="33"/>
      <c r="D189" s="33"/>
      <c r="E189" s="33"/>
      <c r="F189" s="33"/>
      <c r="G189" s="33"/>
      <c r="H189" s="33"/>
      <c r="I189" s="33"/>
      <c r="J189" s="33"/>
      <c r="K189" s="33"/>
      <c r="L189" s="33"/>
      <c r="M189" s="33"/>
      <c r="N189" s="33"/>
      <c r="O189" s="33"/>
      <c r="P189" s="279"/>
      <c r="Q189" s="33"/>
      <c r="R189" s="33"/>
      <c r="S189" s="33"/>
      <c r="T189" s="33"/>
      <c r="U189" s="33"/>
      <c r="V189" s="33"/>
      <c r="W189" s="33"/>
      <c r="X189" s="33"/>
      <c r="Y189" s="33"/>
      <c r="Z189" s="33"/>
    </row>
    <row r="190" spans="1:26" ht="15.75" customHeight="1">
      <c r="A190" s="33"/>
      <c r="B190" s="33"/>
      <c r="C190" s="33"/>
      <c r="D190" s="33"/>
      <c r="E190" s="33"/>
      <c r="F190" s="33"/>
      <c r="G190" s="33"/>
      <c r="H190" s="33"/>
      <c r="I190" s="33"/>
      <c r="J190" s="33"/>
      <c r="K190" s="33"/>
      <c r="L190" s="33"/>
      <c r="M190" s="33"/>
      <c r="N190" s="33"/>
      <c r="O190" s="33"/>
      <c r="P190" s="279"/>
      <c r="Q190" s="33"/>
      <c r="R190" s="33"/>
      <c r="S190" s="33"/>
      <c r="T190" s="33"/>
      <c r="U190" s="33"/>
      <c r="V190" s="33"/>
      <c r="W190" s="33"/>
      <c r="X190" s="33"/>
      <c r="Y190" s="33"/>
      <c r="Z190" s="33"/>
    </row>
    <row r="191" spans="1:26" ht="15.75" customHeight="1">
      <c r="A191" s="33"/>
      <c r="B191" s="33"/>
      <c r="C191" s="33"/>
      <c r="D191" s="33"/>
      <c r="E191" s="33"/>
      <c r="F191" s="33"/>
      <c r="G191" s="33"/>
      <c r="H191" s="33"/>
      <c r="I191" s="33"/>
      <c r="J191" s="33"/>
      <c r="K191" s="33"/>
      <c r="L191" s="33"/>
      <c r="M191" s="33"/>
      <c r="N191" s="33"/>
      <c r="O191" s="33"/>
      <c r="P191" s="279"/>
      <c r="Q191" s="33"/>
      <c r="R191" s="33"/>
      <c r="S191" s="33"/>
      <c r="T191" s="33"/>
      <c r="U191" s="33"/>
      <c r="V191" s="33"/>
      <c r="W191" s="33"/>
      <c r="X191" s="33"/>
      <c r="Y191" s="33"/>
      <c r="Z191" s="33"/>
    </row>
    <row r="192" spans="1:26" ht="15.75" customHeight="1">
      <c r="A192" s="33"/>
      <c r="B192" s="33"/>
      <c r="C192" s="33"/>
      <c r="D192" s="33"/>
      <c r="E192" s="33"/>
      <c r="F192" s="33"/>
      <c r="G192" s="33"/>
      <c r="H192" s="33"/>
      <c r="I192" s="33"/>
      <c r="J192" s="33"/>
      <c r="K192" s="33"/>
      <c r="L192" s="33"/>
      <c r="M192" s="33"/>
      <c r="N192" s="33"/>
      <c r="O192" s="33"/>
      <c r="P192" s="279"/>
      <c r="Q192" s="33"/>
      <c r="R192" s="33"/>
      <c r="S192" s="33"/>
      <c r="T192" s="33"/>
      <c r="U192" s="33"/>
      <c r="V192" s="33"/>
      <c r="W192" s="33"/>
      <c r="X192" s="33"/>
      <c r="Y192" s="33"/>
      <c r="Z192" s="33"/>
    </row>
    <row r="193" spans="1:26" ht="15.75" customHeight="1">
      <c r="A193" s="33"/>
      <c r="B193" s="33"/>
      <c r="C193" s="33"/>
      <c r="D193" s="33"/>
      <c r="E193" s="33"/>
      <c r="F193" s="33"/>
      <c r="G193" s="33"/>
      <c r="H193" s="33"/>
      <c r="I193" s="33"/>
      <c r="J193" s="33"/>
      <c r="K193" s="33"/>
      <c r="L193" s="33"/>
      <c r="M193" s="33"/>
      <c r="N193" s="33"/>
      <c r="O193" s="33"/>
      <c r="P193" s="279"/>
      <c r="Q193" s="33"/>
      <c r="R193" s="33"/>
      <c r="S193" s="33"/>
      <c r="T193" s="33"/>
      <c r="U193" s="33"/>
      <c r="V193" s="33"/>
      <c r="W193" s="33"/>
      <c r="X193" s="33"/>
      <c r="Y193" s="33"/>
      <c r="Z193" s="33"/>
    </row>
    <row r="194" spans="1:26" ht="15.75" customHeight="1">
      <c r="A194" s="33"/>
      <c r="B194" s="33"/>
      <c r="C194" s="33"/>
      <c r="D194" s="33"/>
      <c r="E194" s="33"/>
      <c r="F194" s="33"/>
      <c r="G194" s="33"/>
      <c r="H194" s="33"/>
      <c r="I194" s="33"/>
      <c r="J194" s="33"/>
      <c r="K194" s="33"/>
      <c r="L194" s="33"/>
      <c r="M194" s="33"/>
      <c r="N194" s="33"/>
      <c r="O194" s="33"/>
      <c r="P194" s="279"/>
      <c r="Q194" s="33"/>
      <c r="R194" s="33"/>
      <c r="S194" s="33"/>
      <c r="T194" s="33"/>
      <c r="U194" s="33"/>
      <c r="V194" s="33"/>
      <c r="W194" s="33"/>
      <c r="X194" s="33"/>
      <c r="Y194" s="33"/>
      <c r="Z194" s="33"/>
    </row>
    <row r="195" spans="1:26" ht="15.75" customHeight="1">
      <c r="A195" s="33"/>
      <c r="B195" s="33"/>
      <c r="C195" s="33"/>
      <c r="D195" s="33"/>
      <c r="E195" s="33"/>
      <c r="F195" s="33"/>
      <c r="G195" s="33"/>
      <c r="H195" s="33"/>
      <c r="I195" s="33"/>
      <c r="J195" s="33"/>
      <c r="K195" s="33"/>
      <c r="L195" s="33"/>
      <c r="M195" s="33"/>
      <c r="N195" s="33"/>
      <c r="O195" s="33"/>
      <c r="P195" s="279"/>
      <c r="Q195" s="33"/>
      <c r="R195" s="33"/>
      <c r="S195" s="33"/>
      <c r="T195" s="33"/>
      <c r="U195" s="33"/>
      <c r="V195" s="33"/>
      <c r="W195" s="33"/>
      <c r="X195" s="33"/>
      <c r="Y195" s="33"/>
      <c r="Z195" s="33"/>
    </row>
    <row r="196" spans="1:26" ht="15.75" customHeight="1">
      <c r="A196" s="33"/>
      <c r="B196" s="33"/>
      <c r="C196" s="33"/>
      <c r="D196" s="33"/>
      <c r="E196" s="33"/>
      <c r="F196" s="33"/>
      <c r="G196" s="33"/>
      <c r="H196" s="33"/>
      <c r="I196" s="33"/>
      <c r="J196" s="33"/>
      <c r="K196" s="33"/>
      <c r="L196" s="33"/>
      <c r="M196" s="33"/>
      <c r="N196" s="33"/>
      <c r="O196" s="33"/>
      <c r="P196" s="279"/>
      <c r="Q196" s="33"/>
      <c r="R196" s="33"/>
      <c r="S196" s="33"/>
      <c r="T196" s="33"/>
      <c r="U196" s="33"/>
      <c r="V196" s="33"/>
      <c r="W196" s="33"/>
      <c r="X196" s="33"/>
      <c r="Y196" s="33"/>
      <c r="Z196" s="33"/>
    </row>
    <row r="197" spans="1:26" ht="15.75" customHeight="1">
      <c r="A197" s="33"/>
      <c r="B197" s="33"/>
      <c r="C197" s="33"/>
      <c r="D197" s="33"/>
      <c r="E197" s="33"/>
      <c r="F197" s="33"/>
      <c r="G197" s="33"/>
      <c r="H197" s="33"/>
      <c r="I197" s="33"/>
      <c r="J197" s="33"/>
      <c r="K197" s="33"/>
      <c r="L197" s="33"/>
      <c r="M197" s="33"/>
      <c r="N197" s="33"/>
      <c r="O197" s="33"/>
      <c r="P197" s="279"/>
      <c r="Q197" s="33"/>
      <c r="R197" s="33"/>
      <c r="S197" s="33"/>
      <c r="T197" s="33"/>
      <c r="U197" s="33"/>
      <c r="V197" s="33"/>
      <c r="W197" s="33"/>
      <c r="X197" s="33"/>
      <c r="Y197" s="33"/>
      <c r="Z197" s="33"/>
    </row>
    <row r="198" spans="1:26" ht="15.75" customHeight="1">
      <c r="A198" s="33"/>
      <c r="B198" s="33"/>
      <c r="C198" s="33"/>
      <c r="D198" s="33"/>
      <c r="E198" s="33"/>
      <c r="F198" s="33"/>
      <c r="G198" s="33"/>
      <c r="H198" s="33"/>
      <c r="I198" s="33"/>
      <c r="J198" s="33"/>
      <c r="K198" s="33"/>
      <c r="L198" s="33"/>
      <c r="M198" s="33"/>
      <c r="N198" s="33"/>
      <c r="O198" s="33"/>
      <c r="P198" s="279"/>
      <c r="Q198" s="33"/>
      <c r="R198" s="33"/>
      <c r="S198" s="33"/>
      <c r="T198" s="33"/>
      <c r="U198" s="33"/>
      <c r="V198" s="33"/>
      <c r="W198" s="33"/>
      <c r="X198" s="33"/>
      <c r="Y198" s="33"/>
      <c r="Z198" s="33"/>
    </row>
    <row r="199" spans="1:26" ht="15.75" customHeight="1">
      <c r="A199" s="33"/>
      <c r="B199" s="33"/>
      <c r="C199" s="33"/>
      <c r="D199" s="33"/>
      <c r="E199" s="33"/>
      <c r="F199" s="33"/>
      <c r="G199" s="33"/>
      <c r="H199" s="33"/>
      <c r="I199" s="33"/>
      <c r="J199" s="33"/>
      <c r="K199" s="33"/>
      <c r="L199" s="33"/>
      <c r="M199" s="33"/>
      <c r="N199" s="33"/>
      <c r="O199" s="33"/>
      <c r="P199" s="279"/>
      <c r="Q199" s="33"/>
      <c r="R199" s="33"/>
      <c r="S199" s="33"/>
      <c r="T199" s="33"/>
      <c r="U199" s="33"/>
      <c r="V199" s="33"/>
      <c r="W199" s="33"/>
      <c r="X199" s="33"/>
      <c r="Y199" s="33"/>
      <c r="Z199" s="33"/>
    </row>
    <row r="200" spans="1:26" ht="15.75" customHeight="1">
      <c r="A200" s="33"/>
      <c r="B200" s="33"/>
      <c r="C200" s="33"/>
      <c r="D200" s="33"/>
      <c r="E200" s="33"/>
      <c r="F200" s="33"/>
      <c r="G200" s="33"/>
      <c r="H200" s="33"/>
      <c r="I200" s="33"/>
      <c r="J200" s="33"/>
      <c r="K200" s="33"/>
      <c r="L200" s="33"/>
      <c r="M200" s="33"/>
      <c r="N200" s="33"/>
      <c r="O200" s="33"/>
      <c r="P200" s="279"/>
      <c r="Q200" s="33"/>
      <c r="R200" s="33"/>
      <c r="S200" s="33"/>
      <c r="T200" s="33"/>
      <c r="U200" s="33"/>
      <c r="V200" s="33"/>
      <c r="W200" s="33"/>
      <c r="X200" s="33"/>
      <c r="Y200" s="33"/>
      <c r="Z200" s="33"/>
    </row>
    <row r="201" spans="1:26" ht="15.75" customHeight="1">
      <c r="A201" s="33"/>
      <c r="B201" s="33"/>
      <c r="C201" s="33"/>
      <c r="D201" s="33"/>
      <c r="E201" s="33"/>
      <c r="F201" s="33"/>
      <c r="G201" s="33"/>
      <c r="H201" s="33"/>
      <c r="I201" s="33"/>
      <c r="J201" s="33"/>
      <c r="K201" s="33"/>
      <c r="L201" s="33"/>
      <c r="M201" s="33"/>
      <c r="N201" s="33"/>
      <c r="O201" s="33"/>
      <c r="P201" s="279"/>
      <c r="Q201" s="33"/>
      <c r="R201" s="33"/>
      <c r="S201" s="33"/>
      <c r="T201" s="33"/>
      <c r="U201" s="33"/>
      <c r="V201" s="33"/>
      <c r="W201" s="33"/>
      <c r="X201" s="33"/>
      <c r="Y201" s="33"/>
      <c r="Z201" s="33"/>
    </row>
    <row r="202" spans="1:26" ht="15.75" customHeight="1">
      <c r="A202" s="33"/>
      <c r="B202" s="33"/>
      <c r="C202" s="33"/>
      <c r="D202" s="33"/>
      <c r="E202" s="33"/>
      <c r="F202" s="33"/>
      <c r="G202" s="33"/>
      <c r="H202" s="33"/>
      <c r="I202" s="33"/>
      <c r="J202" s="33"/>
      <c r="K202" s="33"/>
      <c r="L202" s="33"/>
      <c r="M202" s="33"/>
      <c r="N202" s="33"/>
      <c r="O202" s="33"/>
      <c r="P202" s="279"/>
      <c r="Q202" s="33"/>
      <c r="R202" s="33"/>
      <c r="S202" s="33"/>
      <c r="T202" s="33"/>
      <c r="U202" s="33"/>
      <c r="V202" s="33"/>
      <c r="W202" s="33"/>
      <c r="X202" s="33"/>
      <c r="Y202" s="33"/>
      <c r="Z202" s="33"/>
    </row>
    <row r="203" spans="1:26" ht="15.75" customHeight="1">
      <c r="A203" s="33"/>
      <c r="B203" s="33"/>
      <c r="C203" s="33"/>
      <c r="D203" s="33"/>
      <c r="E203" s="33"/>
      <c r="F203" s="33"/>
      <c r="G203" s="33"/>
      <c r="H203" s="33"/>
      <c r="I203" s="33"/>
      <c r="J203" s="33"/>
      <c r="K203" s="33"/>
      <c r="L203" s="33"/>
      <c r="M203" s="33"/>
      <c r="N203" s="33"/>
      <c r="O203" s="33"/>
      <c r="P203" s="279"/>
      <c r="Q203" s="33"/>
      <c r="R203" s="33"/>
      <c r="S203" s="33"/>
      <c r="T203" s="33"/>
      <c r="U203" s="33"/>
      <c r="V203" s="33"/>
      <c r="W203" s="33"/>
      <c r="X203" s="33"/>
      <c r="Y203" s="33"/>
      <c r="Z203" s="33"/>
    </row>
    <row r="204" spans="1:26" ht="15.75" customHeight="1">
      <c r="A204" s="33"/>
      <c r="B204" s="33"/>
      <c r="C204" s="33"/>
      <c r="D204" s="33"/>
      <c r="E204" s="33"/>
      <c r="F204" s="33"/>
      <c r="G204" s="33"/>
      <c r="H204" s="33"/>
      <c r="I204" s="33"/>
      <c r="J204" s="33"/>
      <c r="K204" s="33"/>
      <c r="L204" s="33"/>
      <c r="M204" s="33"/>
      <c r="N204" s="33"/>
      <c r="O204" s="33"/>
      <c r="P204" s="279"/>
      <c r="Q204" s="33"/>
      <c r="R204" s="33"/>
      <c r="S204" s="33"/>
      <c r="T204" s="33"/>
      <c r="U204" s="33"/>
      <c r="V204" s="33"/>
      <c r="W204" s="33"/>
      <c r="X204" s="33"/>
      <c r="Y204" s="33"/>
      <c r="Z204" s="33"/>
    </row>
    <row r="205" spans="1:26" ht="15.75" customHeight="1">
      <c r="A205" s="33"/>
      <c r="B205" s="33"/>
      <c r="C205" s="33"/>
      <c r="D205" s="33"/>
      <c r="E205" s="33"/>
      <c r="F205" s="33"/>
      <c r="G205" s="33"/>
      <c r="H205" s="33"/>
      <c r="I205" s="33"/>
      <c r="J205" s="33"/>
      <c r="K205" s="33"/>
      <c r="L205" s="33"/>
      <c r="M205" s="33"/>
      <c r="N205" s="33"/>
      <c r="O205" s="33"/>
      <c r="P205" s="279"/>
      <c r="Q205" s="33"/>
      <c r="R205" s="33"/>
      <c r="S205" s="33"/>
      <c r="T205" s="33"/>
      <c r="U205" s="33"/>
      <c r="V205" s="33"/>
      <c r="W205" s="33"/>
      <c r="X205" s="33"/>
      <c r="Y205" s="33"/>
      <c r="Z205" s="33"/>
    </row>
    <row r="206" spans="1:26" ht="15.75" customHeight="1">
      <c r="A206" s="33"/>
      <c r="B206" s="33"/>
      <c r="C206" s="33"/>
      <c r="D206" s="33"/>
      <c r="E206" s="33"/>
      <c r="F206" s="33"/>
      <c r="G206" s="33"/>
      <c r="H206" s="33"/>
      <c r="I206" s="33"/>
      <c r="J206" s="33"/>
      <c r="K206" s="33"/>
      <c r="L206" s="33"/>
      <c r="M206" s="33"/>
      <c r="N206" s="33"/>
      <c r="O206" s="33"/>
      <c r="P206" s="279"/>
      <c r="Q206" s="33"/>
      <c r="R206" s="33"/>
      <c r="S206" s="33"/>
      <c r="T206" s="33"/>
      <c r="U206" s="33"/>
      <c r="V206" s="33"/>
      <c r="W206" s="33"/>
      <c r="X206" s="33"/>
      <c r="Y206" s="33"/>
      <c r="Z206" s="33"/>
    </row>
    <row r="207" spans="1:26" ht="15.75" customHeight="1">
      <c r="A207" s="33"/>
      <c r="B207" s="33"/>
      <c r="C207" s="33"/>
      <c r="D207" s="33"/>
      <c r="E207" s="33"/>
      <c r="F207" s="33"/>
      <c r="G207" s="33"/>
      <c r="H207" s="33"/>
      <c r="I207" s="33"/>
      <c r="J207" s="33"/>
      <c r="K207" s="33"/>
      <c r="L207" s="33"/>
      <c r="M207" s="33"/>
      <c r="N207" s="33"/>
      <c r="O207" s="33"/>
      <c r="P207" s="279"/>
      <c r="Q207" s="33"/>
      <c r="R207" s="33"/>
      <c r="S207" s="33"/>
      <c r="T207" s="33"/>
      <c r="U207" s="33"/>
      <c r="V207" s="33"/>
      <c r="W207" s="33"/>
      <c r="X207" s="33"/>
      <c r="Y207" s="33"/>
      <c r="Z207" s="33"/>
    </row>
    <row r="208" spans="1:26" ht="15.75" customHeight="1">
      <c r="A208" s="33"/>
      <c r="B208" s="33"/>
      <c r="C208" s="33"/>
      <c r="D208" s="33"/>
      <c r="E208" s="33"/>
      <c r="F208" s="33"/>
      <c r="G208" s="33"/>
      <c r="H208" s="33"/>
      <c r="I208" s="33"/>
      <c r="J208" s="33"/>
      <c r="K208" s="33"/>
      <c r="L208" s="33"/>
      <c r="M208" s="33"/>
      <c r="N208" s="33"/>
      <c r="O208" s="33"/>
      <c r="P208" s="279"/>
      <c r="Q208" s="33"/>
      <c r="R208" s="33"/>
      <c r="S208" s="33"/>
      <c r="T208" s="33"/>
      <c r="U208" s="33"/>
      <c r="V208" s="33"/>
      <c r="W208" s="33"/>
      <c r="X208" s="33"/>
      <c r="Y208" s="33"/>
      <c r="Z208" s="33"/>
    </row>
    <row r="209" spans="1:26" ht="15.75" customHeight="1">
      <c r="A209" s="33"/>
      <c r="B209" s="33"/>
      <c r="C209" s="33"/>
      <c r="D209" s="33"/>
      <c r="E209" s="33"/>
      <c r="F209" s="33"/>
      <c r="G209" s="33"/>
      <c r="H209" s="33"/>
      <c r="I209" s="33"/>
      <c r="J209" s="33"/>
      <c r="K209" s="33"/>
      <c r="L209" s="33"/>
      <c r="M209" s="33"/>
      <c r="N209" s="33"/>
      <c r="O209" s="33"/>
      <c r="P209" s="279"/>
      <c r="Q209" s="33"/>
      <c r="R209" s="33"/>
      <c r="S209" s="33"/>
      <c r="T209" s="33"/>
      <c r="U209" s="33"/>
      <c r="V209" s="33"/>
      <c r="W209" s="33"/>
      <c r="X209" s="33"/>
      <c r="Y209" s="33"/>
      <c r="Z209" s="33"/>
    </row>
    <row r="210" spans="1:26" ht="15.75" customHeight="1">
      <c r="A210" s="33"/>
      <c r="B210" s="33"/>
      <c r="C210" s="33"/>
      <c r="D210" s="33"/>
      <c r="E210" s="33"/>
      <c r="F210" s="33"/>
      <c r="G210" s="33"/>
      <c r="H210" s="33"/>
      <c r="I210" s="33"/>
      <c r="J210" s="33"/>
      <c r="K210" s="33"/>
      <c r="L210" s="33"/>
      <c r="M210" s="33"/>
      <c r="N210" s="33"/>
      <c r="O210" s="33"/>
      <c r="P210" s="279"/>
      <c r="Q210" s="33"/>
      <c r="R210" s="33"/>
      <c r="S210" s="33"/>
      <c r="T210" s="33"/>
      <c r="U210" s="33"/>
      <c r="V210" s="33"/>
      <c r="W210" s="33"/>
      <c r="X210" s="33"/>
      <c r="Y210" s="33"/>
      <c r="Z210" s="33"/>
    </row>
    <row r="211" spans="1:26" ht="15.75" customHeight="1">
      <c r="A211" s="33"/>
      <c r="B211" s="33"/>
      <c r="C211" s="33"/>
      <c r="D211" s="33"/>
      <c r="E211" s="33"/>
      <c r="F211" s="33"/>
      <c r="G211" s="33"/>
      <c r="H211" s="33"/>
      <c r="I211" s="33"/>
      <c r="J211" s="33"/>
      <c r="K211" s="33"/>
      <c r="L211" s="33"/>
      <c r="M211" s="33"/>
      <c r="N211" s="33"/>
      <c r="O211" s="33"/>
      <c r="P211" s="279"/>
      <c r="Q211" s="33"/>
      <c r="R211" s="33"/>
      <c r="S211" s="33"/>
      <c r="T211" s="33"/>
      <c r="U211" s="33"/>
      <c r="V211" s="33"/>
      <c r="W211" s="33"/>
      <c r="X211" s="33"/>
      <c r="Y211" s="33"/>
      <c r="Z211" s="33"/>
    </row>
    <row r="212" spans="1:26" ht="15.75" customHeight="1">
      <c r="A212" s="33"/>
      <c r="B212" s="33"/>
      <c r="C212" s="33"/>
      <c r="D212" s="33"/>
      <c r="E212" s="33"/>
      <c r="F212" s="33"/>
      <c r="G212" s="33"/>
      <c r="H212" s="33"/>
      <c r="I212" s="33"/>
      <c r="J212" s="33"/>
      <c r="K212" s="33"/>
      <c r="L212" s="33"/>
      <c r="M212" s="33"/>
      <c r="N212" s="33"/>
      <c r="O212" s="33"/>
      <c r="P212" s="279"/>
      <c r="Q212" s="33"/>
      <c r="R212" s="33"/>
      <c r="S212" s="33"/>
      <c r="T212" s="33"/>
      <c r="U212" s="33"/>
      <c r="V212" s="33"/>
      <c r="W212" s="33"/>
      <c r="X212" s="33"/>
      <c r="Y212" s="33"/>
      <c r="Z212" s="33"/>
    </row>
    <row r="213" spans="1:26" ht="15.75" customHeight="1">
      <c r="A213" s="33"/>
      <c r="B213" s="33"/>
      <c r="C213" s="33"/>
      <c r="D213" s="33"/>
      <c r="E213" s="33"/>
      <c r="F213" s="33"/>
      <c r="G213" s="33"/>
      <c r="H213" s="33"/>
      <c r="I213" s="33"/>
      <c r="J213" s="33"/>
      <c r="K213" s="33"/>
      <c r="L213" s="33"/>
      <c r="M213" s="33"/>
      <c r="N213" s="33"/>
      <c r="O213" s="33"/>
      <c r="P213" s="279"/>
      <c r="Q213" s="33"/>
      <c r="R213" s="33"/>
      <c r="S213" s="33"/>
      <c r="T213" s="33"/>
      <c r="U213" s="33"/>
      <c r="V213" s="33"/>
      <c r="W213" s="33"/>
      <c r="X213" s="33"/>
      <c r="Y213" s="33"/>
      <c r="Z213" s="33"/>
    </row>
    <row r="214" spans="1:26" ht="15.75" customHeight="1">
      <c r="A214" s="33"/>
      <c r="B214" s="33"/>
      <c r="C214" s="33"/>
      <c r="D214" s="33"/>
      <c r="E214" s="33"/>
      <c r="F214" s="33"/>
      <c r="G214" s="33"/>
      <c r="H214" s="33"/>
      <c r="I214" s="33"/>
      <c r="J214" s="33"/>
      <c r="K214" s="33"/>
      <c r="L214" s="33"/>
      <c r="M214" s="33"/>
      <c r="N214" s="33"/>
      <c r="O214" s="33"/>
      <c r="P214" s="279"/>
      <c r="Q214" s="33"/>
      <c r="R214" s="33"/>
      <c r="S214" s="33"/>
      <c r="T214" s="33"/>
      <c r="U214" s="33"/>
      <c r="V214" s="33"/>
      <c r="W214" s="33"/>
      <c r="X214" s="33"/>
      <c r="Y214" s="33"/>
      <c r="Z214" s="33"/>
    </row>
    <row r="215" spans="1:26" ht="15.75" customHeight="1">
      <c r="A215" s="33"/>
      <c r="B215" s="33"/>
      <c r="C215" s="33"/>
      <c r="D215" s="33"/>
      <c r="E215" s="33"/>
      <c r="F215" s="33"/>
      <c r="G215" s="33"/>
      <c r="H215" s="33"/>
      <c r="I215" s="33"/>
      <c r="J215" s="33"/>
      <c r="K215" s="33"/>
      <c r="L215" s="33"/>
      <c r="M215" s="33"/>
      <c r="N215" s="33"/>
      <c r="O215" s="33"/>
      <c r="P215" s="279"/>
      <c r="Q215" s="33"/>
      <c r="R215" s="33"/>
      <c r="S215" s="33"/>
      <c r="T215" s="33"/>
      <c r="U215" s="33"/>
      <c r="V215" s="33"/>
      <c r="W215" s="33"/>
      <c r="X215" s="33"/>
      <c r="Y215" s="33"/>
      <c r="Z215" s="33"/>
    </row>
    <row r="216" spans="1:26" ht="15.75" customHeight="1">
      <c r="A216" s="33"/>
      <c r="B216" s="33"/>
      <c r="C216" s="33"/>
      <c r="D216" s="33"/>
      <c r="E216" s="33"/>
      <c r="F216" s="33"/>
      <c r="G216" s="33"/>
      <c r="H216" s="33"/>
      <c r="I216" s="33"/>
      <c r="J216" s="33"/>
      <c r="K216" s="33"/>
      <c r="L216" s="33"/>
      <c r="M216" s="33"/>
      <c r="N216" s="33"/>
      <c r="O216" s="33"/>
      <c r="P216" s="279"/>
      <c r="Q216" s="33"/>
      <c r="R216" s="33"/>
      <c r="S216" s="33"/>
      <c r="T216" s="33"/>
      <c r="U216" s="33"/>
      <c r="V216" s="33"/>
      <c r="W216" s="33"/>
      <c r="X216" s="33"/>
      <c r="Y216" s="33"/>
      <c r="Z216" s="33"/>
    </row>
    <row r="217" spans="1:26" ht="15.75" customHeight="1">
      <c r="A217" s="33"/>
      <c r="B217" s="33"/>
      <c r="C217" s="33"/>
      <c r="D217" s="33"/>
      <c r="E217" s="33"/>
      <c r="F217" s="33"/>
      <c r="G217" s="33"/>
      <c r="H217" s="33"/>
      <c r="I217" s="33"/>
      <c r="J217" s="33"/>
      <c r="K217" s="33"/>
      <c r="L217" s="33"/>
      <c r="M217" s="33"/>
      <c r="N217" s="33"/>
      <c r="O217" s="33"/>
      <c r="P217" s="279"/>
      <c r="Q217" s="33"/>
      <c r="R217" s="33"/>
      <c r="S217" s="33"/>
      <c r="T217" s="33"/>
      <c r="U217" s="33"/>
      <c r="V217" s="33"/>
      <c r="W217" s="33"/>
      <c r="X217" s="33"/>
      <c r="Y217" s="33"/>
      <c r="Z217" s="33"/>
    </row>
    <row r="218" spans="1:26" ht="15.75" customHeight="1">
      <c r="A218" s="33"/>
      <c r="B218" s="33"/>
      <c r="C218" s="33"/>
      <c r="D218" s="33"/>
      <c r="E218" s="33"/>
      <c r="F218" s="33"/>
      <c r="G218" s="33"/>
      <c r="H218" s="33"/>
      <c r="I218" s="33"/>
      <c r="J218" s="33"/>
      <c r="K218" s="33"/>
      <c r="L218" s="33"/>
      <c r="M218" s="33"/>
      <c r="N218" s="33"/>
      <c r="O218" s="33"/>
      <c r="P218" s="279"/>
      <c r="Q218" s="33"/>
      <c r="R218" s="33"/>
      <c r="S218" s="33"/>
      <c r="T218" s="33"/>
      <c r="U218" s="33"/>
      <c r="V218" s="33"/>
      <c r="W218" s="33"/>
      <c r="X218" s="33"/>
      <c r="Y218" s="33"/>
      <c r="Z218" s="33"/>
    </row>
    <row r="219" spans="1:26" ht="15.75" customHeight="1">
      <c r="A219" s="33"/>
      <c r="B219" s="33"/>
      <c r="C219" s="33"/>
      <c r="D219" s="33"/>
      <c r="E219" s="33"/>
      <c r="F219" s="33"/>
      <c r="G219" s="33"/>
      <c r="H219" s="33"/>
      <c r="I219" s="33"/>
      <c r="J219" s="33"/>
      <c r="K219" s="33"/>
      <c r="L219" s="33"/>
      <c r="M219" s="33"/>
      <c r="N219" s="33"/>
      <c r="O219" s="33"/>
      <c r="P219" s="279"/>
      <c r="Q219" s="33"/>
      <c r="R219" s="33"/>
      <c r="S219" s="33"/>
      <c r="T219" s="33"/>
      <c r="U219" s="33"/>
      <c r="V219" s="33"/>
      <c r="W219" s="33"/>
      <c r="X219" s="33"/>
      <c r="Y219" s="33"/>
      <c r="Z219" s="33"/>
    </row>
    <row r="220" spans="1:26" ht="15.75" customHeight="1">
      <c r="A220" s="33"/>
      <c r="B220" s="33"/>
      <c r="C220" s="33"/>
      <c r="D220" s="33"/>
      <c r="E220" s="33"/>
      <c r="F220" s="33"/>
      <c r="G220" s="33"/>
      <c r="H220" s="33"/>
      <c r="I220" s="33"/>
      <c r="J220" s="33"/>
      <c r="K220" s="33"/>
      <c r="L220" s="33"/>
      <c r="M220" s="33"/>
      <c r="N220" s="33"/>
      <c r="O220" s="33"/>
      <c r="P220" s="279"/>
      <c r="Q220" s="33"/>
      <c r="R220" s="33"/>
      <c r="S220" s="33"/>
      <c r="T220" s="33"/>
      <c r="U220" s="33"/>
      <c r="V220" s="33"/>
      <c r="W220" s="33"/>
      <c r="X220" s="33"/>
      <c r="Y220" s="33"/>
      <c r="Z220" s="33"/>
    </row>
    <row r="221" spans="1:26" ht="15.75" customHeight="1">
      <c r="A221" s="33"/>
      <c r="B221" s="33"/>
      <c r="C221" s="33"/>
      <c r="D221" s="33"/>
      <c r="E221" s="33"/>
      <c r="F221" s="33"/>
      <c r="G221" s="33"/>
      <c r="H221" s="33"/>
      <c r="I221" s="33"/>
      <c r="J221" s="33"/>
      <c r="K221" s="33"/>
      <c r="L221" s="33"/>
      <c r="M221" s="33"/>
      <c r="N221" s="33"/>
      <c r="O221" s="33"/>
      <c r="P221" s="279"/>
      <c r="Q221" s="33"/>
      <c r="R221" s="33"/>
      <c r="S221" s="33"/>
      <c r="T221" s="33"/>
      <c r="U221" s="33"/>
      <c r="V221" s="33"/>
      <c r="W221" s="33"/>
      <c r="X221" s="33"/>
      <c r="Y221" s="33"/>
      <c r="Z221" s="33"/>
    </row>
    <row r="222" spans="1:26" ht="15.75" customHeight="1">
      <c r="A222" s="33"/>
      <c r="B222" s="33"/>
      <c r="C222" s="33"/>
      <c r="D222" s="33"/>
      <c r="E222" s="33"/>
      <c r="F222" s="33"/>
      <c r="G222" s="33"/>
      <c r="H222" s="33"/>
      <c r="I222" s="33"/>
      <c r="J222" s="33"/>
      <c r="K222" s="33"/>
      <c r="L222" s="33"/>
      <c r="M222" s="33"/>
      <c r="N222" s="33"/>
      <c r="O222" s="33"/>
      <c r="P222" s="279"/>
      <c r="Q222" s="33"/>
      <c r="R222" s="33"/>
      <c r="S222" s="33"/>
      <c r="T222" s="33"/>
      <c r="U222" s="33"/>
      <c r="V222" s="33"/>
      <c r="W222" s="33"/>
      <c r="X222" s="33"/>
      <c r="Y222" s="33"/>
      <c r="Z222" s="33"/>
    </row>
    <row r="223" spans="1:26" ht="15.75" customHeight="1">
      <c r="A223" s="33"/>
      <c r="B223" s="33"/>
      <c r="C223" s="33"/>
      <c r="D223" s="33"/>
      <c r="E223" s="33"/>
      <c r="F223" s="33"/>
      <c r="G223" s="33"/>
      <c r="H223" s="33"/>
      <c r="I223" s="33"/>
      <c r="J223" s="33"/>
      <c r="K223" s="33"/>
      <c r="L223" s="33"/>
      <c r="M223" s="33"/>
      <c r="N223" s="33"/>
      <c r="O223" s="33"/>
      <c r="P223" s="279"/>
      <c r="Q223" s="33"/>
      <c r="R223" s="33"/>
      <c r="S223" s="33"/>
      <c r="T223" s="33"/>
      <c r="U223" s="33"/>
      <c r="V223" s="33"/>
      <c r="W223" s="33"/>
      <c r="X223" s="33"/>
      <c r="Y223" s="33"/>
      <c r="Z223" s="33"/>
    </row>
    <row r="224" spans="1:26" ht="15.75" customHeight="1">
      <c r="A224" s="33"/>
      <c r="B224" s="33"/>
      <c r="C224" s="33"/>
      <c r="D224" s="33"/>
      <c r="E224" s="33"/>
      <c r="F224" s="33"/>
      <c r="G224" s="33"/>
      <c r="H224" s="33"/>
      <c r="I224" s="33"/>
      <c r="J224" s="33"/>
      <c r="K224" s="33"/>
      <c r="L224" s="33"/>
      <c r="M224" s="33"/>
      <c r="N224" s="33"/>
      <c r="O224" s="33"/>
      <c r="P224" s="279"/>
      <c r="Q224" s="33"/>
      <c r="R224" s="33"/>
      <c r="S224" s="33"/>
      <c r="T224" s="33"/>
      <c r="U224" s="33"/>
      <c r="V224" s="33"/>
      <c r="W224" s="33"/>
      <c r="X224" s="33"/>
      <c r="Y224" s="33"/>
      <c r="Z224" s="33"/>
    </row>
    <row r="225" spans="1:26" ht="15.75" customHeight="1">
      <c r="A225" s="33"/>
      <c r="B225" s="33"/>
      <c r="C225" s="33"/>
      <c r="D225" s="33"/>
      <c r="E225" s="33"/>
      <c r="F225" s="33"/>
      <c r="G225" s="33"/>
      <c r="H225" s="33"/>
      <c r="I225" s="33"/>
      <c r="J225" s="33"/>
      <c r="K225" s="33"/>
      <c r="L225" s="33"/>
      <c r="M225" s="33"/>
      <c r="N225" s="33"/>
      <c r="O225" s="33"/>
      <c r="P225" s="279"/>
      <c r="Q225" s="33"/>
      <c r="R225" s="33"/>
      <c r="S225" s="33"/>
      <c r="T225" s="33"/>
      <c r="U225" s="33"/>
      <c r="V225" s="33"/>
      <c r="W225" s="33"/>
      <c r="X225" s="33"/>
      <c r="Y225" s="33"/>
      <c r="Z225" s="33"/>
    </row>
    <row r="226" spans="1:26" ht="15.75" customHeight="1">
      <c r="A226" s="33"/>
      <c r="B226" s="33"/>
      <c r="C226" s="33"/>
      <c r="D226" s="33"/>
      <c r="E226" s="33"/>
      <c r="F226" s="33"/>
      <c r="G226" s="33"/>
      <c r="H226" s="33"/>
      <c r="I226" s="33"/>
      <c r="J226" s="33"/>
      <c r="K226" s="33"/>
      <c r="L226" s="33"/>
      <c r="M226" s="33"/>
      <c r="N226" s="33"/>
      <c r="O226" s="33"/>
      <c r="P226" s="279"/>
      <c r="Q226" s="33"/>
      <c r="R226" s="33"/>
      <c r="S226" s="33"/>
      <c r="T226" s="33"/>
      <c r="U226" s="33"/>
      <c r="V226" s="33"/>
      <c r="W226" s="33"/>
      <c r="X226" s="33"/>
      <c r="Y226" s="33"/>
      <c r="Z226" s="33"/>
    </row>
    <row r="227" spans="1:26" ht="15.75" customHeight="1">
      <c r="A227" s="33"/>
      <c r="B227" s="33"/>
      <c r="C227" s="33"/>
      <c r="D227" s="33"/>
      <c r="E227" s="33"/>
      <c r="F227" s="33"/>
      <c r="G227" s="33"/>
      <c r="H227" s="33"/>
      <c r="I227" s="33"/>
      <c r="J227" s="33"/>
      <c r="K227" s="33"/>
      <c r="L227" s="33"/>
      <c r="M227" s="33"/>
      <c r="N227" s="33"/>
      <c r="O227" s="33"/>
      <c r="P227" s="279"/>
      <c r="Q227" s="33"/>
      <c r="R227" s="33"/>
      <c r="S227" s="33"/>
      <c r="T227" s="33"/>
      <c r="U227" s="33"/>
      <c r="V227" s="33"/>
      <c r="W227" s="33"/>
      <c r="X227" s="33"/>
      <c r="Y227" s="33"/>
      <c r="Z227" s="33"/>
    </row>
    <row r="228" spans="1:26" ht="15.75" customHeight="1">
      <c r="A228" s="33"/>
      <c r="B228" s="33"/>
      <c r="C228" s="33"/>
      <c r="D228" s="33"/>
      <c r="E228" s="33"/>
      <c r="F228" s="33"/>
      <c r="G228" s="33"/>
      <c r="H228" s="33"/>
      <c r="I228" s="33"/>
      <c r="J228" s="33"/>
      <c r="K228" s="33"/>
      <c r="L228" s="33"/>
      <c r="M228" s="33"/>
      <c r="N228" s="33"/>
      <c r="O228" s="33"/>
      <c r="P228" s="279"/>
      <c r="Q228" s="33"/>
      <c r="R228" s="33"/>
      <c r="S228" s="33"/>
      <c r="T228" s="33"/>
      <c r="U228" s="33"/>
      <c r="V228" s="33"/>
      <c r="W228" s="33"/>
      <c r="X228" s="33"/>
      <c r="Y228" s="33"/>
      <c r="Z228" s="33"/>
    </row>
    <row r="229" spans="1:26" ht="15.75" customHeight="1">
      <c r="A229" s="33"/>
      <c r="B229" s="33"/>
      <c r="C229" s="33"/>
      <c r="D229" s="33"/>
      <c r="E229" s="33"/>
      <c r="F229" s="33"/>
      <c r="G229" s="33"/>
      <c r="H229" s="33"/>
      <c r="I229" s="33"/>
      <c r="J229" s="33"/>
      <c r="K229" s="33"/>
      <c r="L229" s="33"/>
      <c r="M229" s="33"/>
      <c r="N229" s="33"/>
      <c r="O229" s="33"/>
      <c r="P229" s="279"/>
      <c r="Q229" s="33"/>
      <c r="R229" s="33"/>
      <c r="S229" s="33"/>
      <c r="T229" s="33"/>
      <c r="U229" s="33"/>
      <c r="V229" s="33"/>
      <c r="W229" s="33"/>
      <c r="X229" s="33"/>
      <c r="Y229" s="33"/>
      <c r="Z229" s="33"/>
    </row>
    <row r="230" spans="1:26" ht="15.75" customHeight="1">
      <c r="A230" s="33"/>
      <c r="B230" s="33"/>
      <c r="C230" s="33"/>
      <c r="D230" s="33"/>
      <c r="E230" s="33"/>
      <c r="F230" s="33"/>
      <c r="G230" s="33"/>
      <c r="H230" s="33"/>
      <c r="I230" s="33"/>
      <c r="J230" s="33"/>
      <c r="K230" s="33"/>
      <c r="L230" s="33"/>
      <c r="M230" s="33"/>
      <c r="N230" s="33"/>
      <c r="O230" s="33"/>
      <c r="P230" s="279"/>
      <c r="Q230" s="33"/>
      <c r="R230" s="33"/>
      <c r="S230" s="33"/>
      <c r="T230" s="33"/>
      <c r="U230" s="33"/>
      <c r="V230" s="33"/>
      <c r="W230" s="33"/>
      <c r="X230" s="33"/>
      <c r="Y230" s="33"/>
      <c r="Z230" s="33"/>
    </row>
    <row r="231" spans="1:26" ht="15.75" customHeight="1">
      <c r="A231" s="33"/>
      <c r="B231" s="33"/>
      <c r="C231" s="33"/>
      <c r="D231" s="33"/>
      <c r="E231" s="33"/>
      <c r="F231" s="33"/>
      <c r="G231" s="33"/>
      <c r="H231" s="33"/>
      <c r="I231" s="33"/>
      <c r="J231" s="33"/>
      <c r="K231" s="33"/>
      <c r="L231" s="33"/>
      <c r="M231" s="33"/>
      <c r="N231" s="33"/>
      <c r="O231" s="33"/>
      <c r="P231" s="279"/>
      <c r="Q231" s="33"/>
      <c r="R231" s="33"/>
      <c r="S231" s="33"/>
      <c r="T231" s="33"/>
      <c r="U231" s="33"/>
      <c r="V231" s="33"/>
      <c r="W231" s="33"/>
      <c r="X231" s="33"/>
      <c r="Y231" s="33"/>
      <c r="Z231" s="33"/>
    </row>
    <row r="232" spans="1:26" ht="15.75" customHeight="1">
      <c r="A232" s="33"/>
      <c r="B232" s="33"/>
      <c r="C232" s="33"/>
      <c r="D232" s="33"/>
      <c r="E232" s="33"/>
      <c r="F232" s="33"/>
      <c r="G232" s="33"/>
      <c r="H232" s="33"/>
      <c r="I232" s="33"/>
      <c r="J232" s="33"/>
      <c r="K232" s="33"/>
      <c r="L232" s="33"/>
      <c r="M232" s="33"/>
      <c r="N232" s="33"/>
      <c r="O232" s="33"/>
      <c r="P232" s="279"/>
      <c r="Q232" s="33"/>
      <c r="R232" s="33"/>
      <c r="S232" s="33"/>
      <c r="T232" s="33"/>
      <c r="U232" s="33"/>
      <c r="V232" s="33"/>
      <c r="W232" s="33"/>
      <c r="X232" s="33"/>
      <c r="Y232" s="33"/>
      <c r="Z232" s="33"/>
    </row>
    <row r="233" spans="1:26" ht="15.75" customHeight="1">
      <c r="A233" s="33"/>
      <c r="B233" s="33"/>
      <c r="C233" s="33"/>
      <c r="D233" s="33"/>
      <c r="E233" s="33"/>
      <c r="F233" s="33"/>
      <c r="G233" s="33"/>
      <c r="H233" s="33"/>
      <c r="I233" s="33"/>
      <c r="J233" s="33"/>
      <c r="K233" s="33"/>
      <c r="L233" s="33"/>
      <c r="M233" s="33"/>
      <c r="N233" s="33"/>
      <c r="O233" s="33"/>
      <c r="P233" s="279"/>
      <c r="Q233" s="33"/>
      <c r="R233" s="33"/>
      <c r="S233" s="33"/>
      <c r="T233" s="33"/>
      <c r="U233" s="33"/>
      <c r="V233" s="33"/>
      <c r="W233" s="33"/>
      <c r="X233" s="33"/>
      <c r="Y233" s="33"/>
      <c r="Z233" s="33"/>
    </row>
    <row r="234" spans="1:26" ht="15.75" customHeight="1">
      <c r="A234" s="33"/>
      <c r="B234" s="33"/>
      <c r="C234" s="33"/>
      <c r="D234" s="33"/>
      <c r="E234" s="33"/>
      <c r="F234" s="33"/>
      <c r="G234" s="33"/>
      <c r="H234" s="33"/>
      <c r="I234" s="33"/>
      <c r="J234" s="33"/>
      <c r="K234" s="33"/>
      <c r="L234" s="33"/>
      <c r="M234" s="33"/>
      <c r="N234" s="33"/>
      <c r="O234" s="33"/>
      <c r="P234" s="279"/>
      <c r="Q234" s="33"/>
      <c r="R234" s="33"/>
      <c r="S234" s="33"/>
      <c r="T234" s="33"/>
      <c r="U234" s="33"/>
      <c r="V234" s="33"/>
      <c r="W234" s="33"/>
      <c r="X234" s="33"/>
      <c r="Y234" s="33"/>
      <c r="Z234" s="33"/>
    </row>
    <row r="235" spans="1:26" ht="15.75" customHeight="1">
      <c r="A235" s="33"/>
      <c r="B235" s="33"/>
      <c r="C235" s="33"/>
      <c r="D235" s="33"/>
      <c r="E235" s="33"/>
      <c r="F235" s="33"/>
      <c r="G235" s="33"/>
      <c r="H235" s="33"/>
      <c r="I235" s="33"/>
      <c r="J235" s="33"/>
      <c r="K235" s="33"/>
      <c r="L235" s="33"/>
      <c r="M235" s="33"/>
      <c r="N235" s="33"/>
      <c r="O235" s="33"/>
      <c r="P235" s="279"/>
      <c r="Q235" s="33"/>
      <c r="R235" s="33"/>
      <c r="S235" s="33"/>
      <c r="T235" s="33"/>
      <c r="U235" s="33"/>
      <c r="V235" s="33"/>
      <c r="W235" s="33"/>
      <c r="X235" s="33"/>
      <c r="Y235" s="33"/>
      <c r="Z235" s="33"/>
    </row>
    <row r="236" spans="1:26" ht="15.75" customHeight="1">
      <c r="A236" s="33"/>
      <c r="B236" s="33"/>
      <c r="C236" s="33"/>
      <c r="D236" s="33"/>
      <c r="E236" s="33"/>
      <c r="F236" s="33"/>
      <c r="G236" s="33"/>
      <c r="H236" s="33"/>
      <c r="I236" s="33"/>
      <c r="J236" s="33"/>
      <c r="K236" s="33"/>
      <c r="L236" s="33"/>
      <c r="M236" s="33"/>
      <c r="N236" s="33"/>
      <c r="O236" s="33"/>
      <c r="P236" s="279"/>
      <c r="Q236" s="33"/>
      <c r="R236" s="33"/>
      <c r="S236" s="33"/>
      <c r="T236" s="33"/>
      <c r="U236" s="33"/>
      <c r="V236" s="33"/>
      <c r="W236" s="33"/>
      <c r="X236" s="33"/>
      <c r="Y236" s="33"/>
      <c r="Z236" s="33"/>
    </row>
    <row r="237" spans="1:26" ht="15.75" customHeight="1">
      <c r="A237" s="33"/>
      <c r="B237" s="33"/>
      <c r="C237" s="33"/>
      <c r="D237" s="33"/>
      <c r="E237" s="33"/>
      <c r="F237" s="33"/>
      <c r="G237" s="33"/>
      <c r="H237" s="33"/>
      <c r="I237" s="33"/>
      <c r="J237" s="33"/>
      <c r="K237" s="33"/>
      <c r="L237" s="33"/>
      <c r="M237" s="33"/>
      <c r="N237" s="33"/>
      <c r="O237" s="33"/>
      <c r="P237" s="279"/>
      <c r="Q237" s="33"/>
      <c r="R237" s="33"/>
      <c r="S237" s="33"/>
      <c r="T237" s="33"/>
      <c r="U237" s="33"/>
      <c r="V237" s="33"/>
      <c r="W237" s="33"/>
      <c r="X237" s="33"/>
      <c r="Y237" s="33"/>
      <c r="Z237" s="33"/>
    </row>
    <row r="238" spans="1:26" ht="15.75" customHeight="1">
      <c r="A238" s="33"/>
      <c r="B238" s="33"/>
      <c r="C238" s="33"/>
      <c r="D238" s="33"/>
      <c r="E238" s="33"/>
      <c r="F238" s="33"/>
      <c r="G238" s="33"/>
      <c r="H238" s="33"/>
      <c r="I238" s="33"/>
      <c r="J238" s="33"/>
      <c r="K238" s="33"/>
      <c r="L238" s="33"/>
      <c r="M238" s="33"/>
      <c r="N238" s="33"/>
      <c r="O238" s="33"/>
      <c r="P238" s="279"/>
      <c r="Q238" s="33"/>
      <c r="R238" s="33"/>
      <c r="S238" s="33"/>
      <c r="T238" s="33"/>
      <c r="U238" s="33"/>
      <c r="V238" s="33"/>
      <c r="W238" s="33"/>
      <c r="X238" s="33"/>
      <c r="Y238" s="33"/>
      <c r="Z238" s="33"/>
    </row>
    <row r="239" spans="1:26" ht="15.75" customHeight="1">
      <c r="A239" s="33"/>
      <c r="B239" s="33"/>
      <c r="C239" s="33"/>
      <c r="D239" s="33"/>
      <c r="E239" s="33"/>
      <c r="F239" s="33"/>
      <c r="G239" s="33"/>
      <c r="H239" s="33"/>
      <c r="I239" s="33"/>
      <c r="J239" s="33"/>
      <c r="K239" s="33"/>
      <c r="L239" s="33"/>
      <c r="M239" s="33"/>
      <c r="N239" s="33"/>
      <c r="O239" s="33"/>
      <c r="P239" s="279"/>
      <c r="Q239" s="33"/>
      <c r="R239" s="33"/>
      <c r="S239" s="33"/>
      <c r="T239" s="33"/>
      <c r="U239" s="33"/>
      <c r="V239" s="33"/>
      <c r="W239" s="33"/>
      <c r="X239" s="33"/>
      <c r="Y239" s="33"/>
      <c r="Z239" s="33"/>
    </row>
    <row r="240" spans="1:26" ht="15.75" customHeight="1">
      <c r="A240" s="33"/>
      <c r="B240" s="33"/>
      <c r="C240" s="33"/>
      <c r="D240" s="33"/>
      <c r="E240" s="33"/>
      <c r="F240" s="33"/>
      <c r="G240" s="33"/>
      <c r="H240" s="33"/>
      <c r="I240" s="33"/>
      <c r="J240" s="33"/>
      <c r="K240" s="33"/>
      <c r="L240" s="33"/>
      <c r="M240" s="33"/>
      <c r="N240" s="33"/>
      <c r="O240" s="33"/>
      <c r="P240" s="279"/>
      <c r="Q240" s="33"/>
      <c r="R240" s="33"/>
      <c r="S240" s="33"/>
      <c r="T240" s="33"/>
      <c r="U240" s="33"/>
      <c r="V240" s="33"/>
      <c r="W240" s="33"/>
      <c r="X240" s="33"/>
      <c r="Y240" s="33"/>
      <c r="Z240" s="33"/>
    </row>
    <row r="241" spans="1:26" ht="15.75" customHeight="1">
      <c r="A241" s="33"/>
      <c r="B241" s="33"/>
      <c r="C241" s="33"/>
      <c r="D241" s="33"/>
      <c r="E241" s="33"/>
      <c r="F241" s="33"/>
      <c r="G241" s="33"/>
      <c r="H241" s="33"/>
      <c r="I241" s="33"/>
      <c r="J241" s="33"/>
      <c r="K241" s="33"/>
      <c r="L241" s="33"/>
      <c r="M241" s="33"/>
      <c r="N241" s="33"/>
      <c r="O241" s="33"/>
      <c r="P241" s="279"/>
      <c r="Q241" s="33"/>
      <c r="R241" s="33"/>
      <c r="S241" s="33"/>
      <c r="T241" s="33"/>
      <c r="U241" s="33"/>
      <c r="V241" s="33"/>
      <c r="W241" s="33"/>
      <c r="X241" s="33"/>
      <c r="Y241" s="33"/>
      <c r="Z241" s="33"/>
    </row>
    <row r="242" spans="1:26" ht="15.75" customHeight="1">
      <c r="A242" s="33"/>
      <c r="B242" s="33"/>
      <c r="C242" s="33"/>
      <c r="D242" s="33"/>
      <c r="E242" s="33"/>
      <c r="F242" s="33"/>
      <c r="G242" s="33"/>
      <c r="H242" s="33"/>
      <c r="I242" s="33"/>
      <c r="J242" s="33"/>
      <c r="K242" s="33"/>
      <c r="L242" s="33"/>
      <c r="M242" s="33"/>
      <c r="N242" s="33"/>
      <c r="O242" s="33"/>
      <c r="P242" s="279"/>
      <c r="Q242" s="33"/>
      <c r="R242" s="33"/>
      <c r="S242" s="33"/>
      <c r="T242" s="33"/>
      <c r="U242" s="33"/>
      <c r="V242" s="33"/>
      <c r="W242" s="33"/>
      <c r="X242" s="33"/>
      <c r="Y242" s="33"/>
      <c r="Z242" s="33"/>
    </row>
    <row r="243" spans="1:26" ht="15.75" customHeight="1">
      <c r="A243" s="33"/>
      <c r="B243" s="33"/>
      <c r="C243" s="33"/>
      <c r="D243" s="33"/>
      <c r="E243" s="33"/>
      <c r="F243" s="33"/>
      <c r="G243" s="33"/>
      <c r="H243" s="33"/>
      <c r="I243" s="33"/>
      <c r="J243" s="33"/>
      <c r="K243" s="33"/>
      <c r="L243" s="33"/>
      <c r="M243" s="33"/>
      <c r="N243" s="33"/>
      <c r="O243" s="33"/>
      <c r="P243" s="279"/>
      <c r="Q243" s="33"/>
      <c r="R243" s="33"/>
      <c r="S243" s="33"/>
      <c r="T243" s="33"/>
      <c r="U243" s="33"/>
      <c r="V243" s="33"/>
      <c r="W243" s="33"/>
      <c r="X243" s="33"/>
      <c r="Y243" s="33"/>
      <c r="Z243" s="33"/>
    </row>
    <row r="244" spans="1:26" ht="15.75" customHeight="1">
      <c r="A244" s="33"/>
      <c r="B244" s="33"/>
      <c r="C244" s="33"/>
      <c r="D244" s="33"/>
      <c r="E244" s="33"/>
      <c r="F244" s="33"/>
      <c r="G244" s="33"/>
      <c r="H244" s="33"/>
      <c r="I244" s="33"/>
      <c r="J244" s="33"/>
      <c r="K244" s="33"/>
      <c r="L244" s="33"/>
      <c r="M244" s="33"/>
      <c r="N244" s="33"/>
      <c r="O244" s="33"/>
      <c r="P244" s="279"/>
      <c r="Q244" s="33"/>
      <c r="R244" s="33"/>
      <c r="S244" s="33"/>
      <c r="T244" s="33"/>
      <c r="U244" s="33"/>
      <c r="V244" s="33"/>
      <c r="W244" s="33"/>
      <c r="X244" s="33"/>
      <c r="Y244" s="33"/>
      <c r="Z244" s="33"/>
    </row>
    <row r="245" spans="1:26" ht="15.75" customHeight="1">
      <c r="A245" s="33"/>
      <c r="B245" s="33"/>
      <c r="C245" s="33"/>
      <c r="D245" s="33"/>
      <c r="E245" s="33"/>
      <c r="F245" s="33"/>
      <c r="G245" s="33"/>
      <c r="H245" s="33"/>
      <c r="I245" s="33"/>
      <c r="J245" s="33"/>
      <c r="K245" s="33"/>
      <c r="L245" s="33"/>
      <c r="M245" s="33"/>
      <c r="N245" s="33"/>
      <c r="O245" s="33"/>
      <c r="P245" s="279"/>
      <c r="Q245" s="33"/>
      <c r="R245" s="33"/>
      <c r="S245" s="33"/>
      <c r="T245" s="33"/>
      <c r="U245" s="33"/>
      <c r="V245" s="33"/>
      <c r="W245" s="33"/>
      <c r="X245" s="33"/>
      <c r="Y245" s="33"/>
      <c r="Z245" s="33"/>
    </row>
    <row r="246" spans="1:26" ht="15.75" customHeight="1">
      <c r="A246" s="33"/>
      <c r="B246" s="33"/>
      <c r="C246" s="33"/>
      <c r="D246" s="33"/>
      <c r="E246" s="33"/>
      <c r="F246" s="33"/>
      <c r="G246" s="33"/>
      <c r="H246" s="33"/>
      <c r="I246" s="33"/>
      <c r="J246" s="33"/>
      <c r="K246" s="33"/>
      <c r="L246" s="33"/>
      <c r="M246" s="33"/>
      <c r="N246" s="33"/>
      <c r="O246" s="33"/>
      <c r="P246" s="279"/>
      <c r="Q246" s="33"/>
      <c r="R246" s="33"/>
      <c r="S246" s="33"/>
      <c r="T246" s="33"/>
      <c r="U246" s="33"/>
      <c r="V246" s="33"/>
      <c r="W246" s="33"/>
      <c r="X246" s="33"/>
      <c r="Y246" s="33"/>
      <c r="Z246" s="33"/>
    </row>
    <row r="247" spans="1:26" ht="15.75" customHeight="1">
      <c r="A247" s="33"/>
      <c r="B247" s="33"/>
      <c r="C247" s="33"/>
      <c r="D247" s="33"/>
      <c r="E247" s="33"/>
      <c r="F247" s="33"/>
      <c r="G247" s="33"/>
      <c r="H247" s="33"/>
      <c r="I247" s="33"/>
      <c r="J247" s="33"/>
      <c r="K247" s="33"/>
      <c r="L247" s="33"/>
      <c r="M247" s="33"/>
      <c r="N247" s="33"/>
      <c r="O247" s="33"/>
      <c r="P247" s="279"/>
      <c r="Q247" s="33"/>
      <c r="R247" s="33"/>
      <c r="S247" s="33"/>
      <c r="T247" s="33"/>
      <c r="U247" s="33"/>
      <c r="V247" s="33"/>
      <c r="W247" s="33"/>
      <c r="X247" s="33"/>
      <c r="Y247" s="33"/>
      <c r="Z247" s="33"/>
    </row>
    <row r="248" spans="1:26" ht="15.75" customHeight="1">
      <c r="A248" s="33"/>
      <c r="B248" s="33"/>
      <c r="C248" s="33"/>
      <c r="D248" s="33"/>
      <c r="E248" s="33"/>
      <c r="F248" s="33"/>
      <c r="G248" s="33"/>
      <c r="H248" s="33"/>
      <c r="I248" s="33"/>
      <c r="J248" s="33"/>
      <c r="K248" s="33"/>
      <c r="L248" s="33"/>
      <c r="M248" s="33"/>
      <c r="N248" s="33"/>
      <c r="O248" s="33"/>
      <c r="P248" s="279"/>
      <c r="Q248" s="33"/>
      <c r="R248" s="33"/>
      <c r="S248" s="33"/>
      <c r="T248" s="33"/>
      <c r="U248" s="33"/>
      <c r="V248" s="33"/>
      <c r="W248" s="33"/>
      <c r="X248" s="33"/>
      <c r="Y248" s="33"/>
      <c r="Z248" s="33"/>
    </row>
    <row r="249" spans="1:26" ht="15.75" customHeight="1">
      <c r="A249" s="33"/>
      <c r="B249" s="33"/>
      <c r="C249" s="33"/>
      <c r="D249" s="33"/>
      <c r="E249" s="33"/>
      <c r="F249" s="33"/>
      <c r="G249" s="33"/>
      <c r="H249" s="33"/>
      <c r="I249" s="33"/>
      <c r="J249" s="33"/>
      <c r="K249" s="33"/>
      <c r="L249" s="33"/>
      <c r="M249" s="33"/>
      <c r="N249" s="33"/>
      <c r="O249" s="33"/>
      <c r="P249" s="279"/>
      <c r="Q249" s="33"/>
      <c r="R249" s="33"/>
      <c r="S249" s="33"/>
      <c r="T249" s="33"/>
      <c r="U249" s="33"/>
      <c r="V249" s="33"/>
      <c r="W249" s="33"/>
      <c r="X249" s="33"/>
      <c r="Y249" s="33"/>
      <c r="Z249" s="33"/>
    </row>
    <row r="250" spans="1:26" ht="15.75" customHeight="1">
      <c r="A250" s="33"/>
      <c r="B250" s="33"/>
      <c r="C250" s="33"/>
      <c r="D250" s="33"/>
      <c r="E250" s="33"/>
      <c r="F250" s="33"/>
      <c r="G250" s="33"/>
      <c r="H250" s="33"/>
      <c r="I250" s="33"/>
      <c r="J250" s="33"/>
      <c r="K250" s="33"/>
      <c r="L250" s="33"/>
      <c r="M250" s="33"/>
      <c r="N250" s="33"/>
      <c r="O250" s="33"/>
      <c r="P250" s="279"/>
      <c r="Q250" s="33"/>
      <c r="R250" s="33"/>
      <c r="S250" s="33"/>
      <c r="T250" s="33"/>
      <c r="U250" s="33"/>
      <c r="V250" s="33"/>
      <c r="W250" s="33"/>
      <c r="X250" s="33"/>
      <c r="Y250" s="33"/>
      <c r="Z250" s="33"/>
    </row>
    <row r="251" spans="1:26" ht="15.75" customHeight="1">
      <c r="A251" s="33"/>
      <c r="B251" s="33"/>
      <c r="C251" s="33"/>
      <c r="D251" s="33"/>
      <c r="E251" s="33"/>
      <c r="F251" s="33"/>
      <c r="G251" s="33"/>
      <c r="H251" s="33"/>
      <c r="I251" s="33"/>
      <c r="J251" s="33"/>
      <c r="K251" s="33"/>
      <c r="L251" s="33"/>
      <c r="M251" s="33"/>
      <c r="N251" s="33"/>
      <c r="O251" s="33"/>
      <c r="P251" s="279"/>
      <c r="Q251" s="33"/>
      <c r="R251" s="33"/>
      <c r="S251" s="33"/>
      <c r="T251" s="33"/>
      <c r="U251" s="33"/>
      <c r="V251" s="33"/>
      <c r="W251" s="33"/>
      <c r="X251" s="33"/>
      <c r="Y251" s="33"/>
      <c r="Z251" s="33"/>
    </row>
    <row r="252" spans="1:26" ht="15.75" customHeight="1">
      <c r="A252" s="33"/>
      <c r="B252" s="33"/>
      <c r="C252" s="33"/>
      <c r="D252" s="33"/>
      <c r="E252" s="33"/>
      <c r="F252" s="33"/>
      <c r="G252" s="33"/>
      <c r="H252" s="33"/>
      <c r="I252" s="33"/>
      <c r="J252" s="33"/>
      <c r="K252" s="33"/>
      <c r="L252" s="33"/>
      <c r="M252" s="33"/>
      <c r="N252" s="33"/>
      <c r="O252" s="33"/>
      <c r="P252" s="279"/>
      <c r="Q252" s="33"/>
      <c r="R252" s="33"/>
      <c r="S252" s="33"/>
      <c r="T252" s="33"/>
      <c r="U252" s="33"/>
      <c r="V252" s="33"/>
      <c r="W252" s="33"/>
      <c r="X252" s="33"/>
      <c r="Y252" s="33"/>
      <c r="Z252" s="33"/>
    </row>
    <row r="253" spans="1:26" ht="15.75" customHeight="1">
      <c r="A253" s="33"/>
      <c r="B253" s="33"/>
      <c r="C253" s="33"/>
      <c r="D253" s="33"/>
      <c r="E253" s="33"/>
      <c r="F253" s="33"/>
      <c r="G253" s="33"/>
      <c r="H253" s="33"/>
      <c r="I253" s="33"/>
      <c r="J253" s="33"/>
      <c r="K253" s="33"/>
      <c r="L253" s="33"/>
      <c r="M253" s="33"/>
      <c r="N253" s="33"/>
      <c r="O253" s="33"/>
      <c r="P253" s="279"/>
      <c r="Q253" s="33"/>
      <c r="R253" s="33"/>
      <c r="S253" s="33"/>
      <c r="T253" s="33"/>
      <c r="U253" s="33"/>
      <c r="V253" s="33"/>
      <c r="W253" s="33"/>
      <c r="X253" s="33"/>
      <c r="Y253" s="33"/>
      <c r="Z253" s="33"/>
    </row>
    <row r="254" spans="1:26" ht="15.75" customHeight="1">
      <c r="A254" s="33"/>
      <c r="B254" s="33"/>
      <c r="C254" s="33"/>
      <c r="D254" s="33"/>
      <c r="E254" s="33"/>
      <c r="F254" s="33"/>
      <c r="G254" s="33"/>
      <c r="H254" s="33"/>
      <c r="I254" s="33"/>
      <c r="J254" s="33"/>
      <c r="K254" s="33"/>
      <c r="L254" s="33"/>
      <c r="M254" s="33"/>
      <c r="N254" s="33"/>
      <c r="O254" s="33"/>
      <c r="P254" s="279"/>
      <c r="Q254" s="33"/>
      <c r="R254" s="33"/>
      <c r="S254" s="33"/>
      <c r="T254" s="33"/>
      <c r="U254" s="33"/>
      <c r="V254" s="33"/>
      <c r="W254" s="33"/>
      <c r="X254" s="33"/>
      <c r="Y254" s="33"/>
      <c r="Z254" s="33"/>
    </row>
    <row r="255" spans="1:26" ht="15.75" customHeight="1">
      <c r="A255" s="33"/>
      <c r="B255" s="33"/>
      <c r="C255" s="33"/>
      <c r="D255" s="33"/>
      <c r="E255" s="33"/>
      <c r="F255" s="33"/>
      <c r="G255" s="33"/>
      <c r="H255" s="33"/>
      <c r="I255" s="33"/>
      <c r="J255" s="33"/>
      <c r="K255" s="33"/>
      <c r="L255" s="33"/>
      <c r="M255" s="33"/>
      <c r="N255" s="33"/>
      <c r="O255" s="33"/>
      <c r="P255" s="279"/>
      <c r="Q255" s="33"/>
      <c r="R255" s="33"/>
      <c r="S255" s="33"/>
      <c r="T255" s="33"/>
      <c r="U255" s="33"/>
      <c r="V255" s="33"/>
      <c r="W255" s="33"/>
      <c r="X255" s="33"/>
      <c r="Y255" s="33"/>
      <c r="Z255" s="33"/>
    </row>
    <row r="256" spans="1:26" ht="15.75" customHeight="1">
      <c r="A256" s="33"/>
      <c r="B256" s="33"/>
      <c r="C256" s="33"/>
      <c r="D256" s="33"/>
      <c r="E256" s="33"/>
      <c r="F256" s="33"/>
      <c r="G256" s="33"/>
      <c r="H256" s="33"/>
      <c r="I256" s="33"/>
      <c r="J256" s="33"/>
      <c r="K256" s="33"/>
      <c r="L256" s="33"/>
      <c r="M256" s="33"/>
      <c r="N256" s="33"/>
      <c r="O256" s="33"/>
      <c r="P256" s="279"/>
      <c r="Q256" s="33"/>
      <c r="R256" s="33"/>
      <c r="S256" s="33"/>
      <c r="T256" s="33"/>
      <c r="U256" s="33"/>
      <c r="V256" s="33"/>
      <c r="W256" s="33"/>
      <c r="X256" s="33"/>
      <c r="Y256" s="33"/>
      <c r="Z256" s="33"/>
    </row>
    <row r="257" spans="1:26" ht="15.75" customHeight="1">
      <c r="A257" s="33"/>
      <c r="B257" s="33"/>
      <c r="C257" s="33"/>
      <c r="D257" s="33"/>
      <c r="E257" s="33"/>
      <c r="F257" s="33"/>
      <c r="G257" s="33"/>
      <c r="H257" s="33"/>
      <c r="I257" s="33"/>
      <c r="J257" s="33"/>
      <c r="K257" s="33"/>
      <c r="L257" s="33"/>
      <c r="M257" s="33"/>
      <c r="N257" s="33"/>
      <c r="O257" s="33"/>
      <c r="P257" s="279"/>
      <c r="Q257" s="33"/>
      <c r="R257" s="33"/>
      <c r="S257" s="33"/>
      <c r="T257" s="33"/>
      <c r="U257" s="33"/>
      <c r="V257" s="33"/>
      <c r="W257" s="33"/>
      <c r="X257" s="33"/>
      <c r="Y257" s="33"/>
      <c r="Z257" s="33"/>
    </row>
    <row r="258" spans="1:26" ht="15.75" customHeight="1">
      <c r="A258" s="33"/>
      <c r="B258" s="33"/>
      <c r="C258" s="33"/>
      <c r="D258" s="33"/>
      <c r="E258" s="33"/>
      <c r="F258" s="33"/>
      <c r="G258" s="33"/>
      <c r="H258" s="33"/>
      <c r="I258" s="33"/>
      <c r="J258" s="33"/>
      <c r="K258" s="33"/>
      <c r="L258" s="33"/>
      <c r="M258" s="33"/>
      <c r="N258" s="33"/>
      <c r="O258" s="33"/>
      <c r="P258" s="279"/>
      <c r="Q258" s="33"/>
      <c r="R258" s="33"/>
      <c r="S258" s="33"/>
      <c r="T258" s="33"/>
      <c r="U258" s="33"/>
      <c r="V258" s="33"/>
      <c r="W258" s="33"/>
      <c r="X258" s="33"/>
      <c r="Y258" s="33"/>
      <c r="Z258" s="33"/>
    </row>
    <row r="259" spans="1:26" ht="15.75" customHeight="1">
      <c r="A259" s="33"/>
      <c r="B259" s="33"/>
      <c r="C259" s="33"/>
      <c r="D259" s="33"/>
      <c r="E259" s="33"/>
      <c r="F259" s="33"/>
      <c r="G259" s="33"/>
      <c r="H259" s="33"/>
      <c r="I259" s="33"/>
      <c r="J259" s="33"/>
      <c r="K259" s="33"/>
      <c r="L259" s="33"/>
      <c r="M259" s="33"/>
      <c r="N259" s="33"/>
      <c r="O259" s="33"/>
      <c r="P259" s="279"/>
      <c r="Q259" s="33"/>
      <c r="R259" s="33"/>
      <c r="S259" s="33"/>
      <c r="T259" s="33"/>
      <c r="U259" s="33"/>
      <c r="V259" s="33"/>
      <c r="W259" s="33"/>
      <c r="X259" s="33"/>
      <c r="Y259" s="33"/>
      <c r="Z259" s="33"/>
    </row>
    <row r="260" spans="1:26" ht="15.75" customHeight="1">
      <c r="A260" s="33"/>
      <c r="B260" s="33"/>
      <c r="C260" s="33"/>
      <c r="D260" s="33"/>
      <c r="E260" s="33"/>
      <c r="F260" s="33"/>
      <c r="G260" s="33"/>
      <c r="H260" s="33"/>
      <c r="I260" s="33"/>
      <c r="J260" s="33"/>
      <c r="K260" s="33"/>
      <c r="L260" s="33"/>
      <c r="M260" s="33"/>
      <c r="N260" s="33"/>
      <c r="O260" s="33"/>
      <c r="P260" s="279"/>
      <c r="Q260" s="33"/>
      <c r="R260" s="33"/>
      <c r="S260" s="33"/>
      <c r="T260" s="33"/>
      <c r="U260" s="33"/>
      <c r="V260" s="33"/>
      <c r="W260" s="33"/>
      <c r="X260" s="33"/>
      <c r="Y260" s="33"/>
      <c r="Z260" s="33"/>
    </row>
    <row r="261" spans="1:26" ht="15.75" customHeight="1">
      <c r="A261" s="33"/>
      <c r="B261" s="33"/>
      <c r="C261" s="33"/>
      <c r="D261" s="33"/>
      <c r="E261" s="33"/>
      <c r="F261" s="33"/>
      <c r="G261" s="33"/>
      <c r="H261" s="33"/>
      <c r="I261" s="33"/>
      <c r="J261" s="33"/>
      <c r="K261" s="33"/>
      <c r="L261" s="33"/>
      <c r="M261" s="33"/>
      <c r="N261" s="33"/>
      <c r="O261" s="33"/>
      <c r="P261" s="279"/>
      <c r="Q261" s="33"/>
      <c r="R261" s="33"/>
      <c r="S261" s="33"/>
      <c r="T261" s="33"/>
      <c r="U261" s="33"/>
      <c r="V261" s="33"/>
      <c r="W261" s="33"/>
      <c r="X261" s="33"/>
      <c r="Y261" s="33"/>
      <c r="Z261" s="33"/>
    </row>
    <row r="262" spans="1:26" ht="15.75" customHeight="1">
      <c r="A262" s="33"/>
      <c r="B262" s="33"/>
      <c r="C262" s="33"/>
      <c r="D262" s="33"/>
      <c r="E262" s="33"/>
      <c r="F262" s="33"/>
      <c r="G262" s="33"/>
      <c r="H262" s="33"/>
      <c r="I262" s="33"/>
      <c r="J262" s="33"/>
      <c r="K262" s="33"/>
      <c r="L262" s="33"/>
      <c r="M262" s="33"/>
      <c r="N262" s="33"/>
      <c r="O262" s="33"/>
      <c r="P262" s="279"/>
      <c r="Q262" s="33"/>
      <c r="R262" s="33"/>
      <c r="S262" s="33"/>
      <c r="T262" s="33"/>
      <c r="U262" s="33"/>
      <c r="V262" s="33"/>
      <c r="W262" s="33"/>
      <c r="X262" s="33"/>
      <c r="Y262" s="33"/>
      <c r="Z262" s="33"/>
    </row>
    <row r="263" spans="1:26" ht="15.75" customHeight="1">
      <c r="A263" s="33"/>
      <c r="B263" s="33"/>
      <c r="C263" s="33"/>
      <c r="D263" s="33"/>
      <c r="E263" s="33"/>
      <c r="F263" s="33"/>
      <c r="G263" s="33"/>
      <c r="H263" s="33"/>
      <c r="I263" s="33"/>
      <c r="J263" s="33"/>
      <c r="K263" s="33"/>
      <c r="L263" s="33"/>
      <c r="M263" s="33"/>
      <c r="N263" s="33"/>
      <c r="O263" s="33"/>
      <c r="P263" s="279"/>
      <c r="Q263" s="33"/>
      <c r="R263" s="33"/>
      <c r="S263" s="33"/>
      <c r="T263" s="33"/>
      <c r="U263" s="33"/>
      <c r="V263" s="33"/>
      <c r="W263" s="33"/>
      <c r="X263" s="33"/>
      <c r="Y263" s="33"/>
      <c r="Z263" s="33"/>
    </row>
    <row r="264" spans="1:26" ht="15.75" customHeight="1">
      <c r="A264" s="33"/>
      <c r="B264" s="33"/>
      <c r="C264" s="33"/>
      <c r="D264" s="33"/>
      <c r="E264" s="33"/>
      <c r="F264" s="33"/>
      <c r="G264" s="33"/>
      <c r="H264" s="33"/>
      <c r="I264" s="33"/>
      <c r="J264" s="33"/>
      <c r="K264" s="33"/>
      <c r="L264" s="33"/>
      <c r="M264" s="33"/>
      <c r="N264" s="33"/>
      <c r="O264" s="33"/>
      <c r="P264" s="279"/>
      <c r="Q264" s="33"/>
      <c r="R264" s="33"/>
      <c r="S264" s="33"/>
      <c r="T264" s="33"/>
      <c r="U264" s="33"/>
      <c r="V264" s="33"/>
      <c r="W264" s="33"/>
      <c r="X264" s="33"/>
      <c r="Y264" s="33"/>
      <c r="Z264" s="33"/>
    </row>
    <row r="265" spans="1:26" ht="15.75" customHeight="1">
      <c r="A265" s="33"/>
      <c r="B265" s="33"/>
      <c r="C265" s="33"/>
      <c r="D265" s="33"/>
      <c r="E265" s="33"/>
      <c r="F265" s="33"/>
      <c r="G265" s="33"/>
      <c r="H265" s="33"/>
      <c r="I265" s="33"/>
      <c r="J265" s="33"/>
      <c r="K265" s="33"/>
      <c r="L265" s="33"/>
      <c r="M265" s="33"/>
      <c r="N265" s="33"/>
      <c r="O265" s="33"/>
      <c r="P265" s="279"/>
      <c r="Q265" s="33"/>
      <c r="R265" s="33"/>
      <c r="S265" s="33"/>
      <c r="T265" s="33"/>
      <c r="U265" s="33"/>
      <c r="V265" s="33"/>
      <c r="W265" s="33"/>
      <c r="X265" s="33"/>
      <c r="Y265" s="33"/>
      <c r="Z265" s="33"/>
    </row>
    <row r="266" spans="1:26" ht="15.75" customHeight="1">
      <c r="A266" s="33"/>
      <c r="B266" s="33"/>
      <c r="C266" s="33"/>
      <c r="D266" s="33"/>
      <c r="E266" s="33"/>
      <c r="F266" s="33"/>
      <c r="G266" s="33"/>
      <c r="H266" s="33"/>
      <c r="I266" s="33"/>
      <c r="J266" s="33"/>
      <c r="K266" s="33"/>
      <c r="L266" s="33"/>
      <c r="M266" s="33"/>
      <c r="N266" s="33"/>
      <c r="O266" s="33"/>
      <c r="P266" s="279"/>
      <c r="Q266" s="33"/>
      <c r="R266" s="33"/>
      <c r="S266" s="33"/>
      <c r="T266" s="33"/>
      <c r="U266" s="33"/>
      <c r="V266" s="33"/>
      <c r="W266" s="33"/>
      <c r="X266" s="33"/>
      <c r="Y266" s="33"/>
      <c r="Z266" s="33"/>
    </row>
    <row r="267" spans="1:26" ht="15.75" customHeight="1">
      <c r="A267" s="33"/>
      <c r="B267" s="33"/>
      <c r="C267" s="33"/>
      <c r="D267" s="33"/>
      <c r="E267" s="33"/>
      <c r="F267" s="33"/>
      <c r="G267" s="33"/>
      <c r="H267" s="33"/>
      <c r="I267" s="33"/>
      <c r="J267" s="33"/>
      <c r="K267" s="33"/>
      <c r="L267" s="33"/>
      <c r="M267" s="33"/>
      <c r="N267" s="33"/>
      <c r="O267" s="33"/>
      <c r="P267" s="279"/>
      <c r="Q267" s="33"/>
      <c r="R267" s="33"/>
      <c r="S267" s="33"/>
      <c r="T267" s="33"/>
      <c r="U267" s="33"/>
      <c r="V267" s="33"/>
      <c r="W267" s="33"/>
      <c r="X267" s="33"/>
      <c r="Y267" s="33"/>
      <c r="Z267" s="33"/>
    </row>
    <row r="268" spans="1:26" ht="15.75" customHeight="1">
      <c r="A268" s="33"/>
      <c r="B268" s="33"/>
      <c r="C268" s="33"/>
      <c r="D268" s="33"/>
      <c r="E268" s="33"/>
      <c r="F268" s="33"/>
      <c r="G268" s="33"/>
      <c r="H268" s="33"/>
      <c r="I268" s="33"/>
      <c r="J268" s="33"/>
      <c r="K268" s="33"/>
      <c r="L268" s="33"/>
      <c r="M268" s="33"/>
      <c r="N268" s="33"/>
      <c r="O268" s="33"/>
      <c r="P268" s="279"/>
      <c r="Q268" s="33"/>
      <c r="R268" s="33"/>
      <c r="S268" s="33"/>
      <c r="T268" s="33"/>
      <c r="U268" s="33"/>
      <c r="V268" s="33"/>
      <c r="W268" s="33"/>
      <c r="X268" s="33"/>
      <c r="Y268" s="33"/>
      <c r="Z268" s="33"/>
    </row>
    <row r="269" spans="1:26" ht="15.75" customHeight="1">
      <c r="A269" s="33"/>
      <c r="B269" s="33"/>
      <c r="C269" s="33"/>
      <c r="D269" s="33"/>
      <c r="E269" s="33"/>
      <c r="F269" s="33"/>
      <c r="G269" s="33"/>
      <c r="H269" s="33"/>
      <c r="I269" s="33"/>
      <c r="J269" s="33"/>
      <c r="K269" s="33"/>
      <c r="L269" s="33"/>
      <c r="M269" s="33"/>
      <c r="N269" s="33"/>
      <c r="O269" s="33"/>
      <c r="P269" s="279"/>
      <c r="Q269" s="33"/>
      <c r="R269" s="33"/>
      <c r="S269" s="33"/>
      <c r="T269" s="33"/>
      <c r="U269" s="33"/>
      <c r="V269" s="33"/>
      <c r="W269" s="33"/>
      <c r="X269" s="33"/>
      <c r="Y269" s="33"/>
      <c r="Z269" s="33"/>
    </row>
    <row r="270" spans="1:26" ht="15.75" customHeight="1">
      <c r="A270" s="33"/>
      <c r="B270" s="33"/>
      <c r="C270" s="33"/>
      <c r="D270" s="33"/>
      <c r="E270" s="33"/>
      <c r="F270" s="33"/>
      <c r="G270" s="33"/>
      <c r="H270" s="33"/>
      <c r="I270" s="33"/>
      <c r="J270" s="33"/>
      <c r="K270" s="33"/>
      <c r="L270" s="33"/>
      <c r="M270" s="33"/>
      <c r="N270" s="33"/>
      <c r="O270" s="33"/>
      <c r="P270" s="279"/>
      <c r="Q270" s="33"/>
      <c r="R270" s="33"/>
      <c r="S270" s="33"/>
      <c r="T270" s="33"/>
      <c r="U270" s="33"/>
      <c r="V270" s="33"/>
      <c r="W270" s="33"/>
      <c r="X270" s="33"/>
      <c r="Y270" s="33"/>
      <c r="Z270" s="33"/>
    </row>
    <row r="271" spans="1:26" ht="15.75" customHeight="1">
      <c r="A271" s="33"/>
      <c r="B271" s="33"/>
      <c r="C271" s="33"/>
      <c r="D271" s="33"/>
      <c r="E271" s="33"/>
      <c r="F271" s="33"/>
      <c r="G271" s="33"/>
      <c r="H271" s="33"/>
      <c r="I271" s="33"/>
      <c r="J271" s="33"/>
      <c r="K271" s="33"/>
      <c r="L271" s="33"/>
      <c r="M271" s="33"/>
      <c r="N271" s="33"/>
      <c r="O271" s="33"/>
      <c r="P271" s="279"/>
      <c r="Q271" s="33"/>
      <c r="R271" s="33"/>
      <c r="S271" s="33"/>
      <c r="T271" s="33"/>
      <c r="U271" s="33"/>
      <c r="V271" s="33"/>
      <c r="W271" s="33"/>
      <c r="X271" s="33"/>
      <c r="Y271" s="33"/>
      <c r="Z271" s="33"/>
    </row>
    <row r="272" spans="1:26" ht="15.75" customHeight="1">
      <c r="A272" s="33"/>
      <c r="B272" s="33"/>
      <c r="C272" s="33"/>
      <c r="D272" s="33"/>
      <c r="E272" s="33"/>
      <c r="F272" s="33"/>
      <c r="G272" s="33"/>
      <c r="H272" s="33"/>
      <c r="I272" s="33"/>
      <c r="J272" s="33"/>
      <c r="K272" s="33"/>
      <c r="L272" s="33"/>
      <c r="M272" s="33"/>
      <c r="N272" s="33"/>
      <c r="O272" s="33"/>
      <c r="P272" s="279"/>
      <c r="Q272" s="33"/>
      <c r="R272" s="33"/>
      <c r="S272" s="33"/>
      <c r="T272" s="33"/>
      <c r="U272" s="33"/>
      <c r="V272" s="33"/>
      <c r="W272" s="33"/>
      <c r="X272" s="33"/>
      <c r="Y272" s="33"/>
      <c r="Z272" s="33"/>
    </row>
    <row r="273" spans="1:26" ht="15.75" customHeight="1">
      <c r="A273" s="33"/>
      <c r="B273" s="33"/>
      <c r="C273" s="33"/>
      <c r="D273" s="33"/>
      <c r="E273" s="33"/>
      <c r="F273" s="33"/>
      <c r="G273" s="33"/>
      <c r="H273" s="33"/>
      <c r="I273" s="33"/>
      <c r="J273" s="33"/>
      <c r="K273" s="33"/>
      <c r="L273" s="33"/>
      <c r="M273" s="33"/>
      <c r="N273" s="33"/>
      <c r="O273" s="33"/>
      <c r="P273" s="279"/>
      <c r="Q273" s="33"/>
      <c r="R273" s="33"/>
      <c r="S273" s="33"/>
      <c r="T273" s="33"/>
      <c r="U273" s="33"/>
      <c r="V273" s="33"/>
      <c r="W273" s="33"/>
      <c r="X273" s="33"/>
      <c r="Y273" s="33"/>
      <c r="Z273" s="33"/>
    </row>
    <row r="274" spans="1:26" ht="15.75" customHeight="1">
      <c r="A274" s="33"/>
      <c r="B274" s="33"/>
      <c r="C274" s="33"/>
      <c r="D274" s="33"/>
      <c r="E274" s="33"/>
      <c r="F274" s="33"/>
      <c r="G274" s="33"/>
      <c r="H274" s="33"/>
      <c r="I274" s="33"/>
      <c r="J274" s="33"/>
      <c r="K274" s="33"/>
      <c r="L274" s="33"/>
      <c r="M274" s="33"/>
      <c r="N274" s="33"/>
      <c r="O274" s="33"/>
      <c r="P274" s="279"/>
      <c r="Q274" s="33"/>
      <c r="R274" s="33"/>
      <c r="S274" s="33"/>
      <c r="T274" s="33"/>
      <c r="U274" s="33"/>
      <c r="V274" s="33"/>
      <c r="W274" s="33"/>
      <c r="X274" s="33"/>
      <c r="Y274" s="33"/>
      <c r="Z274" s="33"/>
    </row>
    <row r="275" spans="1:26" ht="15.75" customHeight="1">
      <c r="A275" s="33"/>
      <c r="B275" s="33"/>
      <c r="C275" s="33"/>
      <c r="D275" s="33"/>
      <c r="E275" s="33"/>
      <c r="F275" s="33"/>
      <c r="G275" s="33"/>
      <c r="H275" s="33"/>
      <c r="I275" s="33"/>
      <c r="J275" s="33"/>
      <c r="K275" s="33"/>
      <c r="L275" s="33"/>
      <c r="M275" s="33"/>
      <c r="N275" s="33"/>
      <c r="O275" s="33"/>
      <c r="P275" s="279"/>
      <c r="Q275" s="33"/>
      <c r="R275" s="33"/>
      <c r="S275" s="33"/>
      <c r="T275" s="33"/>
      <c r="U275" s="33"/>
      <c r="V275" s="33"/>
      <c r="W275" s="33"/>
      <c r="X275" s="33"/>
      <c r="Y275" s="33"/>
      <c r="Z275" s="33"/>
    </row>
    <row r="276" spans="1:26" ht="15.75" customHeight="1">
      <c r="A276" s="33"/>
      <c r="B276" s="33"/>
      <c r="C276" s="33"/>
      <c r="D276" s="33"/>
      <c r="E276" s="33"/>
      <c r="F276" s="33"/>
      <c r="G276" s="33"/>
      <c r="H276" s="33"/>
      <c r="I276" s="33"/>
      <c r="J276" s="33"/>
      <c r="K276" s="33"/>
      <c r="L276" s="33"/>
      <c r="M276" s="33"/>
      <c r="N276" s="33"/>
      <c r="O276" s="33"/>
      <c r="P276" s="279"/>
      <c r="Q276" s="33"/>
      <c r="R276" s="33"/>
      <c r="S276" s="33"/>
      <c r="T276" s="33"/>
      <c r="U276" s="33"/>
      <c r="V276" s="33"/>
      <c r="W276" s="33"/>
      <c r="X276" s="33"/>
      <c r="Y276" s="33"/>
      <c r="Z276" s="33"/>
    </row>
    <row r="277" spans="1:26" ht="15.75" customHeight="1">
      <c r="A277" s="33"/>
      <c r="B277" s="33"/>
      <c r="C277" s="33"/>
      <c r="D277" s="33"/>
      <c r="E277" s="33"/>
      <c r="F277" s="33"/>
      <c r="G277" s="33"/>
      <c r="H277" s="33"/>
      <c r="I277" s="33"/>
      <c r="J277" s="33"/>
      <c r="K277" s="33"/>
      <c r="L277" s="33"/>
      <c r="M277" s="33"/>
      <c r="N277" s="33"/>
      <c r="O277" s="33"/>
      <c r="P277" s="279"/>
      <c r="Q277" s="33"/>
      <c r="R277" s="33"/>
      <c r="S277" s="33"/>
      <c r="T277" s="33"/>
      <c r="U277" s="33"/>
      <c r="V277" s="33"/>
      <c r="W277" s="33"/>
      <c r="X277" s="33"/>
      <c r="Y277" s="33"/>
      <c r="Z277" s="33"/>
    </row>
    <row r="278" spans="1:26" ht="15.75" customHeight="1">
      <c r="A278" s="33"/>
      <c r="B278" s="33"/>
      <c r="C278" s="33"/>
      <c r="D278" s="33"/>
      <c r="E278" s="33"/>
      <c r="F278" s="33"/>
      <c r="G278" s="33"/>
      <c r="H278" s="33"/>
      <c r="I278" s="33"/>
      <c r="J278" s="33"/>
      <c r="K278" s="33"/>
      <c r="L278" s="33"/>
      <c r="M278" s="33"/>
      <c r="N278" s="33"/>
      <c r="O278" s="33"/>
      <c r="P278" s="279"/>
      <c r="Q278" s="33"/>
      <c r="R278" s="33"/>
      <c r="S278" s="33"/>
      <c r="T278" s="33"/>
      <c r="U278" s="33"/>
      <c r="V278" s="33"/>
      <c r="W278" s="33"/>
      <c r="X278" s="33"/>
      <c r="Y278" s="33"/>
      <c r="Z278" s="33"/>
    </row>
    <row r="279" spans="1:26" ht="15.75" customHeight="1">
      <c r="A279" s="33"/>
      <c r="B279" s="33"/>
      <c r="C279" s="33"/>
      <c r="D279" s="33"/>
      <c r="E279" s="33"/>
      <c r="F279" s="33"/>
      <c r="G279" s="33"/>
      <c r="H279" s="33"/>
      <c r="I279" s="33"/>
      <c r="J279" s="33"/>
      <c r="K279" s="33"/>
      <c r="L279" s="33"/>
      <c r="M279" s="33"/>
      <c r="N279" s="33"/>
      <c r="O279" s="33"/>
      <c r="P279" s="279"/>
      <c r="Q279" s="33"/>
      <c r="R279" s="33"/>
      <c r="S279" s="33"/>
      <c r="T279" s="33"/>
      <c r="U279" s="33"/>
      <c r="V279" s="33"/>
      <c r="W279" s="33"/>
      <c r="X279" s="33"/>
      <c r="Y279" s="33"/>
      <c r="Z279" s="33"/>
    </row>
    <row r="280" spans="1:26" ht="15.75" customHeight="1">
      <c r="A280" s="33"/>
      <c r="B280" s="33"/>
      <c r="C280" s="33"/>
      <c r="D280" s="33"/>
      <c r="E280" s="33"/>
      <c r="F280" s="33"/>
      <c r="G280" s="33"/>
      <c r="H280" s="33"/>
      <c r="I280" s="33"/>
      <c r="J280" s="33"/>
      <c r="K280" s="33"/>
      <c r="L280" s="33"/>
      <c r="M280" s="33"/>
      <c r="N280" s="33"/>
      <c r="O280" s="33"/>
      <c r="P280" s="279"/>
      <c r="Q280" s="33"/>
      <c r="R280" s="33"/>
      <c r="S280" s="33"/>
      <c r="T280" s="33"/>
      <c r="U280" s="33"/>
      <c r="V280" s="33"/>
      <c r="W280" s="33"/>
      <c r="X280" s="33"/>
      <c r="Y280" s="33"/>
      <c r="Z280" s="33"/>
    </row>
    <row r="281" spans="1:26" ht="15.75" customHeight="1">
      <c r="A281" s="33"/>
      <c r="B281" s="33"/>
      <c r="C281" s="33"/>
      <c r="D281" s="33"/>
      <c r="E281" s="33"/>
      <c r="F281" s="33"/>
      <c r="G281" s="33"/>
      <c r="H281" s="33"/>
      <c r="I281" s="33"/>
      <c r="J281" s="33"/>
      <c r="K281" s="33"/>
      <c r="L281" s="33"/>
      <c r="M281" s="33"/>
      <c r="N281" s="33"/>
      <c r="O281" s="33"/>
      <c r="P281" s="279"/>
      <c r="Q281" s="33"/>
      <c r="R281" s="33"/>
      <c r="S281" s="33"/>
      <c r="T281" s="33"/>
      <c r="U281" s="33"/>
      <c r="V281" s="33"/>
      <c r="W281" s="33"/>
      <c r="X281" s="33"/>
      <c r="Y281" s="33"/>
      <c r="Z281" s="33"/>
    </row>
    <row r="282" spans="1:26" ht="15.75" customHeight="1">
      <c r="A282" s="33"/>
      <c r="B282" s="33"/>
      <c r="C282" s="33"/>
      <c r="D282" s="33"/>
      <c r="E282" s="33"/>
      <c r="F282" s="33"/>
      <c r="G282" s="33"/>
      <c r="H282" s="33"/>
      <c r="I282" s="33"/>
      <c r="J282" s="33"/>
      <c r="K282" s="33"/>
      <c r="L282" s="33"/>
      <c r="M282" s="33"/>
      <c r="N282" s="33"/>
      <c r="O282" s="33"/>
      <c r="P282" s="279"/>
      <c r="Q282" s="33"/>
      <c r="R282" s="33"/>
      <c r="S282" s="33"/>
      <c r="T282" s="33"/>
      <c r="U282" s="33"/>
      <c r="V282" s="33"/>
      <c r="W282" s="33"/>
      <c r="X282" s="33"/>
      <c r="Y282" s="33"/>
      <c r="Z282" s="33"/>
    </row>
    <row r="283" spans="1:26" ht="15.75" customHeight="1">
      <c r="A283" s="33"/>
      <c r="B283" s="33"/>
      <c r="C283" s="33"/>
      <c r="D283" s="33"/>
      <c r="E283" s="33"/>
      <c r="F283" s="33"/>
      <c r="G283" s="33"/>
      <c r="H283" s="33"/>
      <c r="I283" s="33"/>
      <c r="J283" s="33"/>
      <c r="K283" s="33"/>
      <c r="L283" s="33"/>
      <c r="M283" s="33"/>
      <c r="N283" s="33"/>
      <c r="O283" s="33"/>
      <c r="P283" s="279"/>
      <c r="Q283" s="33"/>
      <c r="R283" s="33"/>
      <c r="S283" s="33"/>
      <c r="T283" s="33"/>
      <c r="U283" s="33"/>
      <c r="V283" s="33"/>
      <c r="W283" s="33"/>
      <c r="X283" s="33"/>
      <c r="Y283" s="33"/>
      <c r="Z283" s="33"/>
    </row>
    <row r="284" spans="1:26" ht="15.75" customHeight="1">
      <c r="A284" s="33"/>
      <c r="B284" s="33"/>
      <c r="C284" s="33"/>
      <c r="D284" s="33"/>
      <c r="E284" s="33"/>
      <c r="F284" s="33"/>
      <c r="G284" s="33"/>
      <c r="H284" s="33"/>
      <c r="I284" s="33"/>
      <c r="J284" s="33"/>
      <c r="K284" s="33"/>
      <c r="L284" s="33"/>
      <c r="M284" s="33"/>
      <c r="N284" s="33"/>
      <c r="O284" s="33"/>
      <c r="P284" s="279"/>
      <c r="Q284" s="33"/>
      <c r="R284" s="33"/>
      <c r="S284" s="33"/>
      <c r="T284" s="33"/>
      <c r="U284" s="33"/>
      <c r="V284" s="33"/>
      <c r="W284" s="33"/>
      <c r="X284" s="33"/>
      <c r="Y284" s="33"/>
      <c r="Z284" s="33"/>
    </row>
    <row r="285" spans="1:26" ht="15.75" customHeight="1">
      <c r="A285" s="33"/>
      <c r="B285" s="33"/>
      <c r="C285" s="33"/>
      <c r="D285" s="33"/>
      <c r="E285" s="33"/>
      <c r="F285" s="33"/>
      <c r="G285" s="33"/>
      <c r="H285" s="33"/>
      <c r="I285" s="33"/>
      <c r="J285" s="33"/>
      <c r="K285" s="33"/>
      <c r="L285" s="33"/>
      <c r="M285" s="33"/>
      <c r="N285" s="33"/>
      <c r="O285" s="33"/>
      <c r="P285" s="279"/>
      <c r="Q285" s="33"/>
      <c r="R285" s="33"/>
      <c r="S285" s="33"/>
      <c r="T285" s="33"/>
      <c r="U285" s="33"/>
      <c r="V285" s="33"/>
      <c r="W285" s="33"/>
      <c r="X285" s="33"/>
      <c r="Y285" s="33"/>
      <c r="Z285" s="33"/>
    </row>
    <row r="286" spans="1:26" ht="15.75" customHeight="1">
      <c r="A286" s="33"/>
      <c r="B286" s="33"/>
      <c r="C286" s="33"/>
      <c r="D286" s="33"/>
      <c r="E286" s="33"/>
      <c r="F286" s="33"/>
      <c r="G286" s="33"/>
      <c r="H286" s="33"/>
      <c r="I286" s="33"/>
      <c r="J286" s="33"/>
      <c r="K286" s="33"/>
      <c r="L286" s="33"/>
      <c r="M286" s="33"/>
      <c r="N286" s="33"/>
      <c r="O286" s="33"/>
      <c r="P286" s="279"/>
      <c r="Q286" s="33"/>
      <c r="R286" s="33"/>
      <c r="S286" s="33"/>
      <c r="T286" s="33"/>
      <c r="U286" s="33"/>
      <c r="V286" s="33"/>
      <c r="W286" s="33"/>
      <c r="X286" s="33"/>
      <c r="Y286" s="33"/>
      <c r="Z286" s="33"/>
    </row>
    <row r="287" spans="1:26" ht="15.75" customHeight="1">
      <c r="A287" s="33"/>
      <c r="B287" s="33"/>
      <c r="C287" s="33"/>
      <c r="D287" s="33"/>
      <c r="E287" s="33"/>
      <c r="F287" s="33"/>
      <c r="G287" s="33"/>
      <c r="H287" s="33"/>
      <c r="I287" s="33"/>
      <c r="J287" s="33"/>
      <c r="K287" s="33"/>
      <c r="L287" s="33"/>
      <c r="M287" s="33"/>
      <c r="N287" s="33"/>
      <c r="O287" s="33"/>
      <c r="P287" s="279"/>
      <c r="Q287" s="33"/>
      <c r="R287" s="33"/>
      <c r="S287" s="33"/>
      <c r="T287" s="33"/>
      <c r="U287" s="33"/>
      <c r="V287" s="33"/>
      <c r="W287" s="33"/>
      <c r="X287" s="33"/>
      <c r="Y287" s="33"/>
      <c r="Z287" s="33"/>
    </row>
    <row r="288" spans="1:26" ht="15.75" customHeight="1">
      <c r="A288" s="33"/>
      <c r="B288" s="33"/>
      <c r="C288" s="33"/>
      <c r="D288" s="33"/>
      <c r="E288" s="33"/>
      <c r="F288" s="33"/>
      <c r="G288" s="33"/>
      <c r="H288" s="33"/>
      <c r="I288" s="33"/>
      <c r="J288" s="33"/>
      <c r="K288" s="33"/>
      <c r="L288" s="33"/>
      <c r="M288" s="33"/>
      <c r="N288" s="33"/>
      <c r="O288" s="33"/>
      <c r="P288" s="279"/>
      <c r="Q288" s="33"/>
      <c r="R288" s="33"/>
      <c r="S288" s="33"/>
      <c r="T288" s="33"/>
      <c r="U288" s="33"/>
      <c r="V288" s="33"/>
      <c r="W288" s="33"/>
      <c r="X288" s="33"/>
      <c r="Y288" s="33"/>
      <c r="Z288" s="33"/>
    </row>
    <row r="289" spans="1:26" ht="15.75" customHeight="1">
      <c r="A289" s="33"/>
      <c r="B289" s="33"/>
      <c r="C289" s="33"/>
      <c r="D289" s="33"/>
      <c r="E289" s="33"/>
      <c r="F289" s="33"/>
      <c r="G289" s="33"/>
      <c r="H289" s="33"/>
      <c r="I289" s="33"/>
      <c r="J289" s="33"/>
      <c r="K289" s="33"/>
      <c r="L289" s="33"/>
      <c r="M289" s="33"/>
      <c r="N289" s="33"/>
      <c r="O289" s="33"/>
      <c r="P289" s="279"/>
      <c r="Q289" s="33"/>
      <c r="R289" s="33"/>
      <c r="S289" s="33"/>
      <c r="T289" s="33"/>
      <c r="U289" s="33"/>
      <c r="V289" s="33"/>
      <c r="W289" s="33"/>
      <c r="X289" s="33"/>
      <c r="Y289" s="33"/>
      <c r="Z289" s="33"/>
    </row>
    <row r="290" spans="1:26" ht="15.75" customHeight="1">
      <c r="A290" s="33"/>
      <c r="B290" s="33"/>
      <c r="C290" s="33"/>
      <c r="D290" s="33"/>
      <c r="E290" s="33"/>
      <c r="F290" s="33"/>
      <c r="G290" s="33"/>
      <c r="H290" s="33"/>
      <c r="I290" s="33"/>
      <c r="J290" s="33"/>
      <c r="K290" s="33"/>
      <c r="L290" s="33"/>
      <c r="M290" s="33"/>
      <c r="N290" s="33"/>
      <c r="O290" s="33"/>
      <c r="P290" s="279"/>
      <c r="Q290" s="33"/>
      <c r="R290" s="33"/>
      <c r="S290" s="33"/>
      <c r="T290" s="33"/>
      <c r="U290" s="33"/>
      <c r="V290" s="33"/>
      <c r="W290" s="33"/>
      <c r="X290" s="33"/>
      <c r="Y290" s="33"/>
      <c r="Z290" s="33"/>
    </row>
    <row r="291" spans="1:26" ht="15.75" customHeight="1">
      <c r="A291" s="33"/>
      <c r="B291" s="33"/>
      <c r="C291" s="33"/>
      <c r="D291" s="33"/>
      <c r="E291" s="33"/>
      <c r="F291" s="33"/>
      <c r="G291" s="33"/>
      <c r="H291" s="33"/>
      <c r="I291" s="33"/>
      <c r="J291" s="33"/>
      <c r="K291" s="33"/>
      <c r="L291" s="33"/>
      <c r="M291" s="33"/>
      <c r="N291" s="33"/>
      <c r="O291" s="33"/>
      <c r="P291" s="279"/>
      <c r="Q291" s="33"/>
      <c r="R291" s="33"/>
      <c r="S291" s="33"/>
      <c r="T291" s="33"/>
      <c r="U291" s="33"/>
      <c r="V291" s="33"/>
      <c r="W291" s="33"/>
      <c r="X291" s="33"/>
      <c r="Y291" s="33"/>
      <c r="Z291" s="33"/>
    </row>
    <row r="292" spans="1:26" ht="15.75" customHeight="1">
      <c r="A292" s="33"/>
      <c r="B292" s="33"/>
      <c r="C292" s="33"/>
      <c r="D292" s="33"/>
      <c r="E292" s="33"/>
      <c r="F292" s="33"/>
      <c r="G292" s="33"/>
      <c r="H292" s="33"/>
      <c r="I292" s="33"/>
      <c r="J292" s="33"/>
      <c r="K292" s="33"/>
      <c r="L292" s="33"/>
      <c r="M292" s="33"/>
      <c r="N292" s="33"/>
      <c r="O292" s="33"/>
      <c r="P292" s="279"/>
      <c r="Q292" s="33"/>
      <c r="R292" s="33"/>
      <c r="S292" s="33"/>
      <c r="T292" s="33"/>
      <c r="U292" s="33"/>
      <c r="V292" s="33"/>
      <c r="W292" s="33"/>
      <c r="X292" s="33"/>
      <c r="Y292" s="33"/>
      <c r="Z292" s="33"/>
    </row>
    <row r="293" spans="1:26" ht="15.75" customHeight="1">
      <c r="A293" s="33"/>
      <c r="B293" s="33"/>
      <c r="C293" s="33"/>
      <c r="D293" s="33"/>
      <c r="E293" s="33"/>
      <c r="F293" s="33"/>
      <c r="G293" s="33"/>
      <c r="H293" s="33"/>
      <c r="I293" s="33"/>
      <c r="J293" s="33"/>
      <c r="K293" s="33"/>
      <c r="L293" s="33"/>
      <c r="M293" s="33"/>
      <c r="N293" s="33"/>
      <c r="O293" s="33"/>
      <c r="P293" s="279"/>
      <c r="Q293" s="33"/>
      <c r="R293" s="33"/>
      <c r="S293" s="33"/>
      <c r="T293" s="33"/>
      <c r="U293" s="33"/>
      <c r="V293" s="33"/>
      <c r="W293" s="33"/>
      <c r="X293" s="33"/>
      <c r="Y293" s="33"/>
      <c r="Z293" s="33"/>
    </row>
    <row r="294" spans="1:26" ht="15.75" customHeight="1">
      <c r="A294" s="33"/>
      <c r="B294" s="33"/>
      <c r="C294" s="33"/>
      <c r="D294" s="33"/>
      <c r="E294" s="33"/>
      <c r="F294" s="33"/>
      <c r="G294" s="33"/>
      <c r="H294" s="33"/>
      <c r="I294" s="33"/>
      <c r="J294" s="33"/>
      <c r="K294" s="33"/>
      <c r="L294" s="33"/>
      <c r="M294" s="33"/>
      <c r="N294" s="33"/>
      <c r="O294" s="33"/>
      <c r="P294" s="279"/>
      <c r="Q294" s="33"/>
      <c r="R294" s="33"/>
      <c r="S294" s="33"/>
      <c r="T294" s="33"/>
      <c r="U294" s="33"/>
      <c r="V294" s="33"/>
      <c r="W294" s="33"/>
      <c r="X294" s="33"/>
      <c r="Y294" s="33"/>
      <c r="Z294" s="33"/>
    </row>
    <row r="295" spans="1:26" ht="15.75" customHeight="1">
      <c r="A295" s="33"/>
      <c r="B295" s="33"/>
      <c r="C295" s="33"/>
      <c r="D295" s="33"/>
      <c r="E295" s="33"/>
      <c r="F295" s="33"/>
      <c r="G295" s="33"/>
      <c r="H295" s="33"/>
      <c r="I295" s="33"/>
      <c r="J295" s="33"/>
      <c r="K295" s="33"/>
      <c r="L295" s="33"/>
      <c r="M295" s="33"/>
      <c r="N295" s="33"/>
      <c r="O295" s="33"/>
      <c r="P295" s="279"/>
      <c r="Q295" s="33"/>
      <c r="R295" s="33"/>
      <c r="S295" s="33"/>
      <c r="T295" s="33"/>
      <c r="U295" s="33"/>
      <c r="V295" s="33"/>
      <c r="W295" s="33"/>
      <c r="X295" s="33"/>
      <c r="Y295" s="33"/>
      <c r="Z295" s="33"/>
    </row>
    <row r="296" spans="1:26" ht="15.75" customHeight="1">
      <c r="A296" s="33"/>
      <c r="B296" s="33"/>
      <c r="C296" s="33"/>
      <c r="D296" s="33"/>
      <c r="E296" s="33"/>
      <c r="F296" s="33"/>
      <c r="G296" s="33"/>
      <c r="H296" s="33"/>
      <c r="I296" s="33"/>
      <c r="J296" s="33"/>
      <c r="K296" s="33"/>
      <c r="L296" s="33"/>
      <c r="M296" s="33"/>
      <c r="N296" s="33"/>
      <c r="O296" s="33"/>
      <c r="P296" s="279"/>
      <c r="Q296" s="33"/>
      <c r="R296" s="33"/>
      <c r="S296" s="33"/>
      <c r="T296" s="33"/>
      <c r="U296" s="33"/>
      <c r="V296" s="33"/>
      <c r="W296" s="33"/>
      <c r="X296" s="33"/>
      <c r="Y296" s="33"/>
      <c r="Z296" s="33"/>
    </row>
    <row r="297" spans="1:26" ht="15.75" customHeight="1">
      <c r="A297" s="33"/>
      <c r="B297" s="33"/>
      <c r="C297" s="33"/>
      <c r="D297" s="33"/>
      <c r="E297" s="33"/>
      <c r="F297" s="33"/>
      <c r="G297" s="33"/>
      <c r="H297" s="33"/>
      <c r="I297" s="33"/>
      <c r="J297" s="33"/>
      <c r="K297" s="33"/>
      <c r="L297" s="33"/>
      <c r="M297" s="33"/>
      <c r="N297" s="33"/>
      <c r="O297" s="33"/>
      <c r="P297" s="279"/>
      <c r="Q297" s="33"/>
      <c r="R297" s="33"/>
      <c r="S297" s="33"/>
      <c r="T297" s="33"/>
      <c r="U297" s="33"/>
      <c r="V297" s="33"/>
      <c r="W297" s="33"/>
      <c r="X297" s="33"/>
      <c r="Y297" s="33"/>
      <c r="Z297" s="33"/>
    </row>
    <row r="298" spans="1:26" ht="15.75" customHeight="1">
      <c r="A298" s="33"/>
      <c r="B298" s="33"/>
      <c r="C298" s="33"/>
      <c r="D298" s="33"/>
      <c r="E298" s="33"/>
      <c r="F298" s="33"/>
      <c r="G298" s="33"/>
      <c r="H298" s="33"/>
      <c r="I298" s="33"/>
      <c r="J298" s="33"/>
      <c r="K298" s="33"/>
      <c r="L298" s="33"/>
      <c r="M298" s="33"/>
      <c r="N298" s="33"/>
      <c r="O298" s="33"/>
      <c r="P298" s="279"/>
      <c r="Q298" s="33"/>
      <c r="R298" s="33"/>
      <c r="S298" s="33"/>
      <c r="T298" s="33"/>
      <c r="U298" s="33"/>
      <c r="V298" s="33"/>
      <c r="W298" s="33"/>
      <c r="X298" s="33"/>
      <c r="Y298" s="33"/>
      <c r="Z298" s="33"/>
    </row>
    <row r="299" spans="1:26" ht="15.75" customHeight="1">
      <c r="A299" s="33"/>
      <c r="B299" s="33"/>
      <c r="C299" s="33"/>
      <c r="D299" s="33"/>
      <c r="E299" s="33"/>
      <c r="F299" s="33"/>
      <c r="G299" s="33"/>
      <c r="H299" s="33"/>
      <c r="I299" s="33"/>
      <c r="J299" s="33"/>
      <c r="K299" s="33"/>
      <c r="L299" s="33"/>
      <c r="M299" s="33"/>
      <c r="N299" s="33"/>
      <c r="O299" s="33"/>
      <c r="P299" s="279"/>
      <c r="Q299" s="33"/>
      <c r="R299" s="33"/>
      <c r="S299" s="33"/>
      <c r="T299" s="33"/>
      <c r="U299" s="33"/>
      <c r="V299" s="33"/>
      <c r="W299" s="33"/>
      <c r="X299" s="33"/>
      <c r="Y299" s="33"/>
      <c r="Z299" s="33"/>
    </row>
    <row r="300" spans="1:26" ht="15.75" customHeight="1">
      <c r="A300" s="33"/>
      <c r="B300" s="33"/>
      <c r="C300" s="33"/>
      <c r="D300" s="33"/>
      <c r="E300" s="33"/>
      <c r="F300" s="33"/>
      <c r="G300" s="33"/>
      <c r="H300" s="33"/>
      <c r="I300" s="33"/>
      <c r="J300" s="33"/>
      <c r="K300" s="33"/>
      <c r="L300" s="33"/>
      <c r="M300" s="33"/>
      <c r="N300" s="33"/>
      <c r="O300" s="33"/>
      <c r="P300" s="279"/>
      <c r="Q300" s="33"/>
      <c r="R300" s="33"/>
      <c r="S300" s="33"/>
      <c r="T300" s="33"/>
      <c r="U300" s="33"/>
      <c r="V300" s="33"/>
      <c r="W300" s="33"/>
      <c r="X300" s="33"/>
      <c r="Y300" s="33"/>
      <c r="Z300" s="33"/>
    </row>
    <row r="301" spans="1:26" ht="15.75" customHeight="1">
      <c r="A301" s="33"/>
      <c r="B301" s="33"/>
      <c r="C301" s="33"/>
      <c r="D301" s="33"/>
      <c r="E301" s="33"/>
      <c r="F301" s="33"/>
      <c r="G301" s="33"/>
      <c r="H301" s="33"/>
      <c r="I301" s="33"/>
      <c r="J301" s="33"/>
      <c r="K301" s="33"/>
      <c r="L301" s="33"/>
      <c r="M301" s="33"/>
      <c r="N301" s="33"/>
      <c r="O301" s="33"/>
      <c r="P301" s="279"/>
      <c r="Q301" s="33"/>
      <c r="R301" s="33"/>
      <c r="S301" s="33"/>
      <c r="T301" s="33"/>
      <c r="U301" s="33"/>
      <c r="V301" s="33"/>
      <c r="W301" s="33"/>
      <c r="X301" s="33"/>
      <c r="Y301" s="33"/>
      <c r="Z301" s="33"/>
    </row>
    <row r="302" spans="1:26" ht="15.75" customHeight="1">
      <c r="A302" s="33"/>
      <c r="B302" s="33"/>
      <c r="C302" s="33"/>
      <c r="D302" s="33"/>
      <c r="E302" s="33"/>
      <c r="F302" s="33"/>
      <c r="G302" s="33"/>
      <c r="H302" s="33"/>
      <c r="I302" s="33"/>
      <c r="J302" s="33"/>
      <c r="K302" s="33"/>
      <c r="L302" s="33"/>
      <c r="M302" s="33"/>
      <c r="N302" s="33"/>
      <c r="O302" s="33"/>
      <c r="P302" s="279"/>
      <c r="Q302" s="33"/>
      <c r="R302" s="33"/>
      <c r="S302" s="33"/>
      <c r="T302" s="33"/>
      <c r="U302" s="33"/>
      <c r="V302" s="33"/>
      <c r="W302" s="33"/>
      <c r="X302" s="33"/>
      <c r="Y302" s="33"/>
      <c r="Z302" s="33"/>
    </row>
    <row r="303" spans="1:26" ht="15.75" customHeight="1">
      <c r="A303" s="33"/>
      <c r="B303" s="33"/>
      <c r="C303" s="33"/>
      <c r="D303" s="33"/>
      <c r="E303" s="33"/>
      <c r="F303" s="33"/>
      <c r="G303" s="33"/>
      <c r="H303" s="33"/>
      <c r="I303" s="33"/>
      <c r="J303" s="33"/>
      <c r="K303" s="33"/>
      <c r="L303" s="33"/>
      <c r="M303" s="33"/>
      <c r="N303" s="33"/>
      <c r="O303" s="33"/>
      <c r="P303" s="279"/>
      <c r="Q303" s="33"/>
      <c r="R303" s="33"/>
      <c r="S303" s="33"/>
      <c r="T303" s="33"/>
      <c r="U303" s="33"/>
      <c r="V303" s="33"/>
      <c r="W303" s="33"/>
      <c r="X303" s="33"/>
      <c r="Y303" s="33"/>
      <c r="Z303" s="33"/>
    </row>
    <row r="304" spans="1:26" ht="15.75" customHeight="1">
      <c r="A304" s="33"/>
      <c r="B304" s="33"/>
      <c r="C304" s="33"/>
      <c r="D304" s="33"/>
      <c r="E304" s="33"/>
      <c r="F304" s="33"/>
      <c r="G304" s="33"/>
      <c r="H304" s="33"/>
      <c r="I304" s="33"/>
      <c r="J304" s="33"/>
      <c r="K304" s="33"/>
      <c r="L304" s="33"/>
      <c r="M304" s="33"/>
      <c r="N304" s="33"/>
      <c r="O304" s="33"/>
      <c r="P304" s="279"/>
      <c r="Q304" s="33"/>
      <c r="R304" s="33"/>
      <c r="S304" s="33"/>
      <c r="T304" s="33"/>
      <c r="U304" s="33"/>
      <c r="V304" s="33"/>
      <c r="W304" s="33"/>
      <c r="X304" s="33"/>
      <c r="Y304" s="33"/>
      <c r="Z304" s="33"/>
    </row>
    <row r="305" spans="1:26" ht="15.75" customHeight="1">
      <c r="A305" s="33"/>
      <c r="B305" s="33"/>
      <c r="C305" s="33"/>
      <c r="D305" s="33"/>
      <c r="E305" s="33"/>
      <c r="F305" s="33"/>
      <c r="G305" s="33"/>
      <c r="H305" s="33"/>
      <c r="I305" s="33"/>
      <c r="J305" s="33"/>
      <c r="K305" s="33"/>
      <c r="L305" s="33"/>
      <c r="M305" s="33"/>
      <c r="N305" s="33"/>
      <c r="O305" s="33"/>
      <c r="P305" s="279"/>
      <c r="Q305" s="33"/>
      <c r="R305" s="33"/>
      <c r="S305" s="33"/>
      <c r="T305" s="33"/>
      <c r="U305" s="33"/>
      <c r="V305" s="33"/>
      <c r="W305" s="33"/>
      <c r="X305" s="33"/>
      <c r="Y305" s="33"/>
      <c r="Z305" s="33"/>
    </row>
    <row r="306" spans="1:26" ht="15.75" customHeight="1">
      <c r="A306" s="33"/>
      <c r="B306" s="33"/>
      <c r="C306" s="33"/>
      <c r="D306" s="33"/>
      <c r="E306" s="33"/>
      <c r="F306" s="33"/>
      <c r="G306" s="33"/>
      <c r="H306" s="33"/>
      <c r="I306" s="33"/>
      <c r="J306" s="33"/>
      <c r="K306" s="33"/>
      <c r="L306" s="33"/>
      <c r="M306" s="33"/>
      <c r="N306" s="33"/>
      <c r="O306" s="33"/>
      <c r="P306" s="279"/>
      <c r="Q306" s="33"/>
      <c r="R306" s="33"/>
      <c r="S306" s="33"/>
      <c r="T306" s="33"/>
      <c r="U306" s="33"/>
      <c r="V306" s="33"/>
      <c r="W306" s="33"/>
      <c r="X306" s="33"/>
      <c r="Y306" s="33"/>
      <c r="Z306" s="33"/>
    </row>
    <row r="307" spans="1:26" ht="15.75" customHeight="1">
      <c r="A307" s="33"/>
      <c r="B307" s="33"/>
      <c r="C307" s="33"/>
      <c r="D307" s="33"/>
      <c r="E307" s="33"/>
      <c r="F307" s="33"/>
      <c r="G307" s="33"/>
      <c r="H307" s="33"/>
      <c r="I307" s="33"/>
      <c r="J307" s="33"/>
      <c r="K307" s="33"/>
      <c r="L307" s="33"/>
      <c r="M307" s="33"/>
      <c r="N307" s="33"/>
      <c r="O307" s="33"/>
      <c r="P307" s="279"/>
      <c r="Q307" s="33"/>
      <c r="R307" s="33"/>
      <c r="S307" s="33"/>
      <c r="T307" s="33"/>
      <c r="U307" s="33"/>
      <c r="V307" s="33"/>
      <c r="W307" s="33"/>
      <c r="X307" s="33"/>
      <c r="Y307" s="33"/>
      <c r="Z307" s="33"/>
    </row>
    <row r="308" spans="1:26" ht="15.75" customHeight="1">
      <c r="A308" s="33"/>
      <c r="B308" s="33"/>
      <c r="C308" s="33"/>
      <c r="D308" s="33"/>
      <c r="E308" s="33"/>
      <c r="F308" s="33"/>
      <c r="G308" s="33"/>
      <c r="H308" s="33"/>
      <c r="I308" s="33"/>
      <c r="J308" s="33"/>
      <c r="K308" s="33"/>
      <c r="L308" s="33"/>
      <c r="M308" s="33"/>
      <c r="N308" s="33"/>
      <c r="O308" s="33"/>
      <c r="P308" s="279"/>
      <c r="Q308" s="33"/>
      <c r="R308" s="33"/>
      <c r="S308" s="33"/>
      <c r="T308" s="33"/>
      <c r="U308" s="33"/>
      <c r="V308" s="33"/>
      <c r="W308" s="33"/>
      <c r="X308" s="33"/>
      <c r="Y308" s="33"/>
      <c r="Z308" s="33"/>
    </row>
    <row r="309" spans="1:26" ht="15.75" customHeight="1">
      <c r="A309" s="33"/>
      <c r="B309" s="33"/>
      <c r="C309" s="33"/>
      <c r="D309" s="33"/>
      <c r="E309" s="33"/>
      <c r="F309" s="33"/>
      <c r="G309" s="33"/>
      <c r="H309" s="33"/>
      <c r="I309" s="33"/>
      <c r="J309" s="33"/>
      <c r="K309" s="33"/>
      <c r="L309" s="33"/>
      <c r="M309" s="33"/>
      <c r="N309" s="33"/>
      <c r="O309" s="33"/>
      <c r="P309" s="279"/>
      <c r="Q309" s="33"/>
      <c r="R309" s="33"/>
      <c r="S309" s="33"/>
      <c r="T309" s="33"/>
      <c r="U309" s="33"/>
      <c r="V309" s="33"/>
      <c r="W309" s="33"/>
      <c r="X309" s="33"/>
      <c r="Y309" s="33"/>
      <c r="Z309" s="33"/>
    </row>
    <row r="310" spans="1:26" ht="15.75" customHeight="1">
      <c r="A310" s="33"/>
      <c r="B310" s="33"/>
      <c r="C310" s="33"/>
      <c r="D310" s="33"/>
      <c r="E310" s="33"/>
      <c r="F310" s="33"/>
      <c r="G310" s="33"/>
      <c r="H310" s="33"/>
      <c r="I310" s="33"/>
      <c r="J310" s="33"/>
      <c r="K310" s="33"/>
      <c r="L310" s="33"/>
      <c r="M310" s="33"/>
      <c r="N310" s="33"/>
      <c r="O310" s="33"/>
      <c r="P310" s="279"/>
      <c r="Q310" s="33"/>
      <c r="R310" s="33"/>
      <c r="S310" s="33"/>
      <c r="T310" s="33"/>
      <c r="U310" s="33"/>
      <c r="V310" s="33"/>
      <c r="W310" s="33"/>
      <c r="X310" s="33"/>
      <c r="Y310" s="33"/>
      <c r="Z310" s="33"/>
    </row>
    <row r="311" spans="1:26" ht="15.75" customHeight="1">
      <c r="A311" s="33"/>
      <c r="B311" s="33"/>
      <c r="C311" s="33"/>
      <c r="D311" s="33"/>
      <c r="E311" s="33"/>
      <c r="F311" s="33"/>
      <c r="G311" s="33"/>
      <c r="H311" s="33"/>
      <c r="I311" s="33"/>
      <c r="J311" s="33"/>
      <c r="K311" s="33"/>
      <c r="L311" s="33"/>
      <c r="M311" s="33"/>
      <c r="N311" s="33"/>
      <c r="O311" s="33"/>
      <c r="P311" s="279"/>
      <c r="Q311" s="33"/>
      <c r="R311" s="33"/>
      <c r="S311" s="33"/>
      <c r="T311" s="33"/>
      <c r="U311" s="33"/>
      <c r="V311" s="33"/>
      <c r="W311" s="33"/>
      <c r="X311" s="33"/>
      <c r="Y311" s="33"/>
      <c r="Z311" s="33"/>
    </row>
    <row r="312" spans="1:26" ht="15.75" customHeight="1">
      <c r="A312" s="33"/>
      <c r="B312" s="33"/>
      <c r="C312" s="33"/>
      <c r="D312" s="33"/>
      <c r="E312" s="33"/>
      <c r="F312" s="33"/>
      <c r="G312" s="33"/>
      <c r="H312" s="33"/>
      <c r="I312" s="33"/>
      <c r="J312" s="33"/>
      <c r="K312" s="33"/>
      <c r="L312" s="33"/>
      <c r="M312" s="33"/>
      <c r="N312" s="33"/>
      <c r="O312" s="33"/>
      <c r="P312" s="279"/>
      <c r="Q312" s="33"/>
      <c r="R312" s="33"/>
      <c r="S312" s="33"/>
      <c r="T312" s="33"/>
      <c r="U312" s="33"/>
      <c r="V312" s="33"/>
      <c r="W312" s="33"/>
      <c r="X312" s="33"/>
      <c r="Y312" s="33"/>
      <c r="Z312" s="33"/>
    </row>
    <row r="313" spans="1:26" ht="15.75" customHeight="1">
      <c r="A313" s="33"/>
      <c r="B313" s="33"/>
      <c r="C313" s="33"/>
      <c r="D313" s="33"/>
      <c r="E313" s="33"/>
      <c r="F313" s="33"/>
      <c r="G313" s="33"/>
      <c r="H313" s="33"/>
      <c r="I313" s="33"/>
      <c r="J313" s="33"/>
      <c r="K313" s="33"/>
      <c r="L313" s="33"/>
      <c r="M313" s="33"/>
      <c r="N313" s="33"/>
      <c r="O313" s="33"/>
      <c r="P313" s="279"/>
      <c r="Q313" s="33"/>
      <c r="R313" s="33"/>
      <c r="S313" s="33"/>
      <c r="T313" s="33"/>
      <c r="U313" s="33"/>
      <c r="V313" s="33"/>
      <c r="W313" s="33"/>
      <c r="X313" s="33"/>
      <c r="Y313" s="33"/>
      <c r="Z313" s="33"/>
    </row>
    <row r="314" spans="1:26" ht="15.75" customHeight="1">
      <c r="A314" s="33"/>
      <c r="B314" s="33"/>
      <c r="C314" s="33"/>
      <c r="D314" s="33"/>
      <c r="E314" s="33"/>
      <c r="F314" s="33"/>
      <c r="G314" s="33"/>
      <c r="H314" s="33"/>
      <c r="I314" s="33"/>
      <c r="J314" s="33"/>
      <c r="K314" s="33"/>
      <c r="L314" s="33"/>
      <c r="M314" s="33"/>
      <c r="N314" s="33"/>
      <c r="O314" s="33"/>
      <c r="P314" s="279"/>
      <c r="Q314" s="33"/>
      <c r="R314" s="33"/>
      <c r="S314" s="33"/>
      <c r="T314" s="33"/>
      <c r="U314" s="33"/>
      <c r="V314" s="33"/>
      <c r="W314" s="33"/>
      <c r="X314" s="33"/>
      <c r="Y314" s="33"/>
      <c r="Z314" s="33"/>
    </row>
    <row r="315" spans="1:26" ht="15.75" customHeight="1">
      <c r="A315" s="33"/>
      <c r="B315" s="33"/>
      <c r="C315" s="33"/>
      <c r="D315" s="33"/>
      <c r="E315" s="33"/>
      <c r="F315" s="33"/>
      <c r="G315" s="33"/>
      <c r="H315" s="33"/>
      <c r="I315" s="33"/>
      <c r="J315" s="33"/>
      <c r="K315" s="33"/>
      <c r="L315" s="33"/>
      <c r="M315" s="33"/>
      <c r="N315" s="33"/>
      <c r="O315" s="33"/>
      <c r="P315" s="279"/>
      <c r="Q315" s="33"/>
      <c r="R315" s="33"/>
      <c r="S315" s="33"/>
      <c r="T315" s="33"/>
      <c r="U315" s="33"/>
      <c r="V315" s="33"/>
      <c r="W315" s="33"/>
      <c r="X315" s="33"/>
      <c r="Y315" s="33"/>
      <c r="Z315" s="33"/>
    </row>
    <row r="316" spans="1:26" ht="15.75" customHeight="1">
      <c r="A316" s="33"/>
      <c r="B316" s="33"/>
      <c r="C316" s="33"/>
      <c r="D316" s="33"/>
      <c r="E316" s="33"/>
      <c r="F316" s="33"/>
      <c r="G316" s="33"/>
      <c r="H316" s="33"/>
      <c r="I316" s="33"/>
      <c r="J316" s="33"/>
      <c r="K316" s="33"/>
      <c r="L316" s="33"/>
      <c r="M316" s="33"/>
      <c r="N316" s="33"/>
      <c r="O316" s="33"/>
      <c r="P316" s="279"/>
      <c r="Q316" s="33"/>
      <c r="R316" s="33"/>
      <c r="S316" s="33"/>
      <c r="T316" s="33"/>
      <c r="U316" s="33"/>
      <c r="V316" s="33"/>
      <c r="W316" s="33"/>
      <c r="X316" s="33"/>
      <c r="Y316" s="33"/>
      <c r="Z316" s="33"/>
    </row>
    <row r="317" spans="1:26" ht="15.75" customHeight="1">
      <c r="A317" s="33"/>
      <c r="B317" s="33"/>
      <c r="C317" s="33"/>
      <c r="D317" s="33"/>
      <c r="E317" s="33"/>
      <c r="F317" s="33"/>
      <c r="G317" s="33"/>
      <c r="H317" s="33"/>
      <c r="I317" s="33"/>
      <c r="J317" s="33"/>
      <c r="K317" s="33"/>
      <c r="L317" s="33"/>
      <c r="M317" s="33"/>
      <c r="N317" s="33"/>
      <c r="O317" s="33"/>
      <c r="P317" s="279"/>
      <c r="Q317" s="33"/>
      <c r="R317" s="33"/>
      <c r="S317" s="33"/>
      <c r="T317" s="33"/>
      <c r="U317" s="33"/>
      <c r="V317" s="33"/>
      <c r="W317" s="33"/>
      <c r="X317" s="33"/>
      <c r="Y317" s="33"/>
      <c r="Z317" s="33"/>
    </row>
    <row r="318" spans="1:26" ht="15.75" customHeight="1">
      <c r="A318" s="33"/>
      <c r="B318" s="33"/>
      <c r="C318" s="33"/>
      <c r="D318" s="33"/>
      <c r="E318" s="33"/>
      <c r="F318" s="33"/>
      <c r="G318" s="33"/>
      <c r="H318" s="33"/>
      <c r="I318" s="33"/>
      <c r="J318" s="33"/>
      <c r="K318" s="33"/>
      <c r="L318" s="33"/>
      <c r="M318" s="33"/>
      <c r="N318" s="33"/>
      <c r="O318" s="33"/>
      <c r="P318" s="279"/>
      <c r="Q318" s="33"/>
      <c r="R318" s="33"/>
      <c r="S318" s="33"/>
      <c r="T318" s="33"/>
      <c r="U318" s="33"/>
      <c r="V318" s="33"/>
      <c r="W318" s="33"/>
      <c r="X318" s="33"/>
      <c r="Y318" s="33"/>
      <c r="Z318" s="33"/>
    </row>
    <row r="319" spans="1:26" ht="15.75" customHeight="1">
      <c r="A319" s="33"/>
      <c r="B319" s="33"/>
      <c r="C319" s="33"/>
      <c r="D319" s="33"/>
      <c r="E319" s="33"/>
      <c r="F319" s="33"/>
      <c r="G319" s="33"/>
      <c r="H319" s="33"/>
      <c r="I319" s="33"/>
      <c r="J319" s="33"/>
      <c r="K319" s="33"/>
      <c r="L319" s="33"/>
      <c r="M319" s="33"/>
      <c r="N319" s="33"/>
      <c r="O319" s="33"/>
      <c r="P319" s="279"/>
      <c r="Q319" s="33"/>
      <c r="R319" s="33"/>
      <c r="S319" s="33"/>
      <c r="T319" s="33"/>
      <c r="U319" s="33"/>
      <c r="V319" s="33"/>
      <c r="W319" s="33"/>
      <c r="X319" s="33"/>
      <c r="Y319" s="33"/>
      <c r="Z319" s="33"/>
    </row>
    <row r="320" spans="1:26"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sheetProtection password="CC0A" sheet="1" objects="1" scenarios="1"/>
  <mergeCells count="2">
    <mergeCell ref="D122:P122"/>
    <mergeCell ref="B121:C121"/>
  </mergeCells>
  <conditionalFormatting sqref="D3:D120">
    <cfRule type="expression" dxfId="320" priority="12">
      <formula>ISERROR($D$14)</formula>
    </cfRule>
  </conditionalFormatting>
  <conditionalFormatting sqref="E3:E120">
    <cfRule type="expression" dxfId="319" priority="11">
      <formula>ISERROR($E$14)</formula>
    </cfRule>
  </conditionalFormatting>
  <conditionalFormatting sqref="F3:F120">
    <cfRule type="expression" dxfId="318" priority="10">
      <formula>ISERROR($F$14)</formula>
    </cfRule>
  </conditionalFormatting>
  <conditionalFormatting sqref="G3:G120">
    <cfRule type="expression" dxfId="317" priority="9">
      <formula>ISERROR($G$14)</formula>
    </cfRule>
  </conditionalFormatting>
  <conditionalFormatting sqref="H3:H120">
    <cfRule type="expression" dxfId="316" priority="8">
      <formula>ISERROR($H$14)</formula>
    </cfRule>
  </conditionalFormatting>
  <conditionalFormatting sqref="I3:I120">
    <cfRule type="expression" dxfId="315" priority="7">
      <formula>ISERROR($I$14)</formula>
    </cfRule>
  </conditionalFormatting>
  <conditionalFormatting sqref="J3:J120">
    <cfRule type="expression" dxfId="314" priority="6">
      <formula>ISERROR($J$14)</formula>
    </cfRule>
  </conditionalFormatting>
  <conditionalFormatting sqref="K3:O120">
    <cfRule type="expression" dxfId="313" priority="1">
      <formula>ISERROR(K$14)</formula>
    </cfRule>
  </conditionalFormatting>
  <hyperlinks>
    <hyperlink ref="A1" location="DASHBOARD!A1" display="BACK" xr:uid="{00000000-0004-0000-1100-000000000000}"/>
  </hyperlinks>
  <pageMargins left="0.19685039370078741" right="0.11811023622047245" top="0.74803149606299213" bottom="0.74803149606299213" header="0" footer="0"/>
  <pageSetup paperSize="9" scale="45" fitToHeight="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Z1000"/>
  <sheetViews>
    <sheetView zoomScale="90" zoomScaleNormal="90" workbookViewId="0"/>
  </sheetViews>
  <sheetFormatPr defaultColWidth="11.1796875" defaultRowHeight="15" customHeight="1"/>
  <cols>
    <col min="1" max="1" width="1.54296875" customWidth="1"/>
    <col min="2" max="2" width="3.1796875" customWidth="1"/>
    <col min="3" max="3" width="10.81640625" customWidth="1"/>
    <col min="4" max="10" width="8.54296875" customWidth="1"/>
    <col min="11" max="11" width="11.6328125" customWidth="1"/>
    <col min="12" max="12" width="9.6328125" customWidth="1"/>
    <col min="13" max="13" width="8.54296875" customWidth="1"/>
    <col min="14" max="14" width="9.1796875" customWidth="1"/>
    <col min="15" max="23" width="8.54296875" customWidth="1"/>
    <col min="24" max="24" width="2.6328125" customWidth="1"/>
    <col min="25" max="26" width="8.54296875" customWidth="1"/>
  </cols>
  <sheetData>
    <row r="1" spans="1:26" ht="24.75" customHeight="1">
      <c r="A1" s="31"/>
      <c r="B1" s="740" t="s">
        <v>387</v>
      </c>
      <c r="C1" s="741"/>
      <c r="D1" s="741"/>
      <c r="E1" s="741"/>
      <c r="F1" s="741"/>
      <c r="G1" s="741"/>
      <c r="H1" s="741"/>
      <c r="I1" s="741"/>
      <c r="J1" s="741"/>
      <c r="K1" s="741"/>
      <c r="L1" s="741"/>
      <c r="M1" s="741"/>
      <c r="N1" s="741"/>
      <c r="O1" s="741"/>
      <c r="P1" s="741"/>
      <c r="Q1" s="741"/>
      <c r="R1" s="741"/>
      <c r="S1" s="741"/>
      <c r="T1" s="741"/>
      <c r="U1" s="741"/>
      <c r="V1" s="741"/>
      <c r="W1" s="741"/>
      <c r="X1" s="741"/>
      <c r="Y1" s="404" t="s">
        <v>379</v>
      </c>
      <c r="Z1" s="31"/>
    </row>
    <row r="2" spans="1:26" ht="15.6">
      <c r="A2" s="31"/>
      <c r="B2" s="31"/>
      <c r="C2" s="742" t="s">
        <v>54</v>
      </c>
      <c r="D2" s="743"/>
      <c r="E2" s="743"/>
      <c r="F2" s="743"/>
      <c r="G2" s="743"/>
      <c r="H2" s="743"/>
      <c r="I2" s="743"/>
      <c r="J2" s="744"/>
      <c r="K2" s="31"/>
      <c r="L2" s="31"/>
      <c r="M2" s="31"/>
      <c r="N2" s="31"/>
      <c r="O2" s="742" t="s">
        <v>55</v>
      </c>
      <c r="P2" s="743"/>
      <c r="Q2" s="743"/>
      <c r="R2" s="743"/>
      <c r="S2" s="743"/>
      <c r="T2" s="743"/>
      <c r="U2" s="743"/>
      <c r="V2" s="743"/>
      <c r="W2" s="744"/>
      <c r="X2" s="31"/>
      <c r="Y2" s="31"/>
      <c r="Z2" s="31"/>
    </row>
    <row r="3" spans="1:26">
      <c r="C3" s="32"/>
      <c r="D3" s="33"/>
      <c r="E3" s="33"/>
      <c r="F3" s="33"/>
      <c r="G3" s="33"/>
      <c r="H3" s="33"/>
      <c r="I3" s="33"/>
      <c r="J3" s="34"/>
      <c r="O3" s="32"/>
      <c r="P3" s="33"/>
      <c r="Q3" s="33"/>
      <c r="R3" s="33"/>
      <c r="S3" s="33"/>
      <c r="T3" s="33"/>
      <c r="U3" s="33"/>
      <c r="V3" s="33"/>
      <c r="W3" s="34"/>
    </row>
    <row r="4" spans="1:26">
      <c r="C4" s="32"/>
      <c r="D4" s="33"/>
      <c r="E4" s="33"/>
      <c r="F4" s="33"/>
      <c r="G4" s="33"/>
      <c r="H4" s="33"/>
      <c r="I4" s="33"/>
      <c r="J4" s="34"/>
      <c r="O4" s="32"/>
      <c r="P4" s="33"/>
      <c r="Q4" s="33"/>
      <c r="R4" s="33"/>
      <c r="S4" s="33"/>
      <c r="T4" s="33"/>
      <c r="U4" s="33"/>
      <c r="V4" s="33"/>
      <c r="W4" s="34"/>
    </row>
    <row r="5" spans="1:26">
      <c r="C5" s="32"/>
      <c r="D5" s="33"/>
      <c r="E5" s="33"/>
      <c r="F5" s="33"/>
      <c r="G5" s="33"/>
      <c r="H5" s="33"/>
      <c r="I5" s="33"/>
      <c r="J5" s="34"/>
      <c r="O5" s="32"/>
      <c r="P5" s="33"/>
      <c r="Q5" s="33"/>
      <c r="R5" s="33"/>
      <c r="S5" s="33"/>
      <c r="T5" s="33"/>
      <c r="U5" s="33"/>
      <c r="V5" s="33"/>
      <c r="W5" s="34"/>
    </row>
    <row r="6" spans="1:26">
      <c r="C6" s="32"/>
      <c r="D6" s="33"/>
      <c r="E6" s="33"/>
      <c r="F6" s="33"/>
      <c r="G6" s="33"/>
      <c r="H6" s="33"/>
      <c r="I6" s="33"/>
      <c r="J6" s="34"/>
      <c r="O6" s="32"/>
      <c r="P6" s="33"/>
      <c r="Q6" s="33"/>
      <c r="R6" s="33"/>
      <c r="S6" s="33"/>
      <c r="T6" s="33"/>
      <c r="U6" s="33"/>
      <c r="V6" s="33"/>
      <c r="W6" s="34"/>
    </row>
    <row r="7" spans="1:26">
      <c r="C7" s="32"/>
      <c r="D7" s="33"/>
      <c r="E7" s="33"/>
      <c r="F7" s="33"/>
      <c r="G7" s="33"/>
      <c r="H7" s="33"/>
      <c r="I7" s="33"/>
      <c r="J7" s="34"/>
      <c r="O7" s="32"/>
      <c r="P7" s="33"/>
      <c r="Q7" s="33"/>
      <c r="R7" s="33"/>
      <c r="S7" s="33"/>
      <c r="T7" s="33"/>
      <c r="U7" s="33"/>
      <c r="V7" s="33"/>
      <c r="W7" s="34"/>
    </row>
    <row r="8" spans="1:26">
      <c r="C8" s="32"/>
      <c r="D8" s="33"/>
      <c r="E8" s="33"/>
      <c r="F8" s="33"/>
      <c r="G8" s="33"/>
      <c r="H8" s="33"/>
      <c r="I8" s="33"/>
      <c r="J8" s="34"/>
      <c r="O8" s="32"/>
      <c r="P8" s="33"/>
      <c r="Q8" s="33"/>
      <c r="R8" s="33"/>
      <c r="S8" s="33"/>
      <c r="T8" s="33"/>
      <c r="U8" s="33"/>
      <c r="V8" s="33"/>
      <c r="W8" s="34"/>
    </row>
    <row r="9" spans="1:26">
      <c r="C9" s="32"/>
      <c r="D9" s="33"/>
      <c r="E9" s="33"/>
      <c r="F9" s="33"/>
      <c r="G9" s="33"/>
      <c r="H9" s="33"/>
      <c r="I9" s="33"/>
      <c r="J9" s="34"/>
      <c r="O9" s="32"/>
      <c r="P9" s="33"/>
      <c r="Q9" s="33"/>
      <c r="R9" s="33"/>
      <c r="S9" s="33"/>
      <c r="T9" s="33"/>
      <c r="U9" s="33"/>
      <c r="V9" s="33"/>
      <c r="W9" s="34"/>
    </row>
    <row r="10" spans="1:26">
      <c r="C10" s="32"/>
      <c r="D10" s="33"/>
      <c r="E10" s="33"/>
      <c r="F10" s="33"/>
      <c r="G10" s="33"/>
      <c r="H10" s="33"/>
      <c r="I10" s="33"/>
      <c r="J10" s="34"/>
      <c r="O10" s="32"/>
      <c r="P10" s="33"/>
      <c r="Q10" s="33"/>
      <c r="R10" s="33"/>
      <c r="S10" s="33"/>
      <c r="T10" s="33"/>
      <c r="U10" s="33"/>
      <c r="V10" s="33"/>
      <c r="W10" s="34"/>
    </row>
    <row r="11" spans="1:26">
      <c r="C11" s="32"/>
      <c r="D11" s="33"/>
      <c r="E11" s="33"/>
      <c r="F11" s="33"/>
      <c r="G11" s="33"/>
      <c r="H11" s="33"/>
      <c r="I11" s="33"/>
      <c r="J11" s="34"/>
      <c r="O11" s="32"/>
      <c r="P11" s="33"/>
      <c r="Q11" s="33"/>
      <c r="R11" s="33"/>
      <c r="S11" s="33"/>
      <c r="T11" s="33"/>
      <c r="U11" s="33"/>
      <c r="V11" s="33"/>
      <c r="W11" s="34"/>
    </row>
    <row r="12" spans="1:26">
      <c r="C12" s="32"/>
      <c r="D12" s="33"/>
      <c r="E12" s="33"/>
      <c r="F12" s="33"/>
      <c r="G12" s="33"/>
      <c r="H12" s="33"/>
      <c r="I12" s="33"/>
      <c r="J12" s="34"/>
      <c r="O12" s="32"/>
      <c r="P12" s="33"/>
      <c r="Q12" s="33"/>
      <c r="R12" s="33"/>
      <c r="S12" s="33"/>
      <c r="T12" s="33"/>
      <c r="U12" s="33"/>
      <c r="V12" s="33"/>
      <c r="W12" s="34"/>
    </row>
    <row r="13" spans="1:26">
      <c r="C13" s="32"/>
      <c r="D13" s="33"/>
      <c r="E13" s="33"/>
      <c r="F13" s="33"/>
      <c r="G13" s="33"/>
      <c r="H13" s="33"/>
      <c r="I13" s="33"/>
      <c r="J13" s="34"/>
      <c r="O13" s="32"/>
      <c r="P13" s="33"/>
      <c r="Q13" s="33"/>
      <c r="R13" s="33"/>
      <c r="S13" s="33"/>
      <c r="T13" s="33"/>
      <c r="U13" s="33"/>
      <c r="V13" s="33"/>
      <c r="W13" s="34"/>
    </row>
    <row r="14" spans="1:26">
      <c r="C14" s="32"/>
      <c r="D14" s="33"/>
      <c r="E14" s="33"/>
      <c r="F14" s="33"/>
      <c r="G14" s="33"/>
      <c r="H14" s="33"/>
      <c r="I14" s="33"/>
      <c r="J14" s="34"/>
      <c r="O14" s="32"/>
      <c r="P14" s="33"/>
      <c r="Q14" s="33"/>
      <c r="R14" s="33"/>
      <c r="S14" s="33"/>
      <c r="T14" s="33"/>
      <c r="U14" s="33"/>
      <c r="V14" s="33"/>
      <c r="W14" s="34"/>
    </row>
    <row r="15" spans="1:26">
      <c r="C15" s="32"/>
      <c r="D15" s="33"/>
      <c r="E15" s="33"/>
      <c r="F15" s="33"/>
      <c r="G15" s="33"/>
      <c r="H15" s="33"/>
      <c r="I15" s="33"/>
      <c r="J15" s="34"/>
      <c r="K15" s="35"/>
      <c r="L15" s="36"/>
      <c r="M15" s="36"/>
      <c r="N15" s="37"/>
      <c r="O15" s="32"/>
      <c r="P15" s="33"/>
      <c r="Q15" s="33"/>
      <c r="R15" s="33"/>
      <c r="S15" s="33"/>
      <c r="T15" s="33"/>
      <c r="U15" s="33"/>
      <c r="V15" s="33"/>
      <c r="W15" s="34"/>
    </row>
    <row r="16" spans="1:26">
      <c r="C16" s="32"/>
      <c r="D16" s="33"/>
      <c r="E16" s="33"/>
      <c r="F16" s="33"/>
      <c r="G16" s="33"/>
      <c r="H16" s="33"/>
      <c r="I16" s="33"/>
      <c r="J16" s="33"/>
      <c r="K16" s="745" t="s">
        <v>56</v>
      </c>
      <c r="L16" s="726"/>
      <c r="M16" s="726"/>
      <c r="N16" s="727"/>
      <c r="O16" s="33"/>
      <c r="P16" s="33"/>
      <c r="Q16" s="33"/>
      <c r="R16" s="33"/>
      <c r="S16" s="33"/>
      <c r="T16" s="33"/>
      <c r="U16" s="33"/>
      <c r="V16" s="33"/>
      <c r="W16" s="34"/>
    </row>
    <row r="17" spans="3:23">
      <c r="C17" s="32"/>
      <c r="D17" s="33"/>
      <c r="E17" s="33"/>
      <c r="F17" s="33"/>
      <c r="G17" s="33"/>
      <c r="H17" s="33"/>
      <c r="I17" s="33"/>
      <c r="J17" s="33"/>
      <c r="K17" s="746"/>
      <c r="L17" s="747"/>
      <c r="M17" s="747"/>
      <c r="N17" s="748"/>
      <c r="O17" s="33"/>
      <c r="P17" s="33"/>
      <c r="Q17" s="33"/>
      <c r="R17" s="33"/>
      <c r="S17" s="33"/>
      <c r="T17" s="33"/>
      <c r="U17" s="33"/>
      <c r="V17" s="33"/>
      <c r="W17" s="34"/>
    </row>
    <row r="18" spans="3:23" ht="15.6">
      <c r="C18" s="32"/>
      <c r="D18" s="33"/>
      <c r="E18" s="33"/>
      <c r="F18" s="33"/>
      <c r="G18" s="33"/>
      <c r="H18" s="33"/>
      <c r="I18" s="33"/>
      <c r="J18" s="33"/>
      <c r="K18" s="38"/>
      <c r="L18" s="38"/>
      <c r="M18" s="38"/>
      <c r="N18" s="38"/>
      <c r="O18" s="33"/>
      <c r="P18" s="33"/>
      <c r="Q18" s="33"/>
      <c r="R18" s="33"/>
      <c r="S18" s="33"/>
      <c r="T18" s="33"/>
      <c r="U18" s="33"/>
      <c r="V18" s="33"/>
      <c r="W18" s="34"/>
    </row>
    <row r="19" spans="3:23" ht="15.6">
      <c r="C19" s="32"/>
      <c r="D19" s="33"/>
      <c r="E19" s="33"/>
      <c r="F19" s="33"/>
      <c r="G19" s="33"/>
      <c r="H19" s="33"/>
      <c r="I19" s="33"/>
      <c r="J19" s="33"/>
      <c r="K19" s="749" t="str">
        <f>'1'!K3</f>
        <v>Retailer SL%</v>
      </c>
      <c r="L19" s="730"/>
      <c r="M19" s="295">
        <f>MIN(100,'1r'!$P$119)</f>
        <v>99.987150105707258</v>
      </c>
      <c r="N19" s="38"/>
      <c r="O19" s="33"/>
      <c r="P19" s="33"/>
      <c r="Q19" s="33"/>
      <c r="R19" s="33"/>
      <c r="S19" s="33"/>
      <c r="T19" s="33"/>
      <c r="U19" s="33"/>
      <c r="V19" s="33"/>
      <c r="W19" s="34"/>
    </row>
    <row r="20" spans="3:23" ht="15.6">
      <c r="C20" s="32"/>
      <c r="D20" s="33"/>
      <c r="E20" s="33"/>
      <c r="F20" s="33"/>
      <c r="G20" s="33"/>
      <c r="H20" s="33"/>
      <c r="I20" s="33"/>
      <c r="J20" s="33"/>
      <c r="K20" s="749" t="str">
        <f>'1'!K4</f>
        <v>Wholesaler SL%</v>
      </c>
      <c r="L20" s="730"/>
      <c r="M20" s="295">
        <f>'1w'!$P$119</f>
        <v>68.639270184254471</v>
      </c>
      <c r="N20" s="38"/>
      <c r="O20" s="33"/>
      <c r="P20" s="33"/>
      <c r="Q20" s="33"/>
      <c r="R20" s="33"/>
      <c r="S20" s="33"/>
      <c r="T20" s="33"/>
      <c r="U20" s="33"/>
      <c r="V20" s="33"/>
      <c r="W20" s="34"/>
    </row>
    <row r="21" spans="3:23" ht="15.75" customHeight="1">
      <c r="C21" s="32"/>
      <c r="D21" s="33"/>
      <c r="E21" s="33"/>
      <c r="F21" s="33"/>
      <c r="G21" s="33"/>
      <c r="H21" s="33"/>
      <c r="I21" s="33"/>
      <c r="J21" s="33"/>
      <c r="K21" s="749" t="str">
        <f>'1'!K5</f>
        <v>Distributor SL%</v>
      </c>
      <c r="L21" s="730"/>
      <c r="M21" s="295">
        <f>'1d'!$P$119</f>
        <v>100</v>
      </c>
      <c r="N21" s="38"/>
      <c r="O21" s="33"/>
      <c r="P21" s="33"/>
      <c r="Q21" s="33"/>
      <c r="R21" s="33"/>
      <c r="S21" s="33"/>
      <c r="T21" s="33"/>
      <c r="U21" s="33"/>
      <c r="V21" s="33"/>
      <c r="W21" s="34"/>
    </row>
    <row r="22" spans="3:23" ht="15.75" customHeight="1">
      <c r="C22" s="32"/>
      <c r="D22" s="33"/>
      <c r="E22" s="33"/>
      <c r="F22" s="33"/>
      <c r="G22" s="33"/>
      <c r="H22" s="33"/>
      <c r="I22" s="33"/>
      <c r="J22" s="33"/>
      <c r="K22" s="749" t="str">
        <f>'1'!K6</f>
        <v>Factory SL%</v>
      </c>
      <c r="L22" s="730"/>
      <c r="M22" s="295">
        <f>'1f'!$P$119</f>
        <v>100</v>
      </c>
      <c r="N22" s="38"/>
      <c r="O22" s="33"/>
      <c r="P22" s="33"/>
      <c r="Q22" s="33"/>
      <c r="R22" s="33"/>
      <c r="S22" s="33"/>
      <c r="T22" s="33"/>
      <c r="U22" s="33"/>
      <c r="V22" s="33"/>
      <c r="W22" s="34"/>
    </row>
    <row r="23" spans="3:23" ht="15.75" customHeight="1">
      <c r="C23" s="32"/>
      <c r="D23" s="33"/>
      <c r="E23" s="33"/>
      <c r="F23" s="33"/>
      <c r="G23" s="33"/>
      <c r="H23" s="33"/>
      <c r="I23" s="33"/>
      <c r="J23" s="33"/>
      <c r="K23" s="749" t="str">
        <f>'1'!K7</f>
        <v>Retailer margin %</v>
      </c>
      <c r="L23" s="730"/>
      <c r="M23" s="39">
        <f>'1r'!$P$78</f>
        <v>0.12538233864615148</v>
      </c>
      <c r="N23" s="38"/>
      <c r="O23" s="33"/>
      <c r="P23" s="33"/>
      <c r="Q23" s="33"/>
      <c r="R23" s="33"/>
      <c r="S23" s="33"/>
      <c r="T23" s="33"/>
      <c r="U23" s="33"/>
      <c r="V23" s="33"/>
      <c r="W23" s="34"/>
    </row>
    <row r="24" spans="3:23" ht="15.75" customHeight="1">
      <c r="C24" s="32"/>
      <c r="D24" s="33"/>
      <c r="E24" s="33"/>
      <c r="F24" s="33"/>
      <c r="G24" s="33"/>
      <c r="H24" s="33"/>
      <c r="I24" s="33"/>
      <c r="J24" s="33"/>
      <c r="K24" s="749" t="str">
        <f>'1'!K8</f>
        <v>Wholesaler margin %</v>
      </c>
      <c r="L24" s="730"/>
      <c r="M24" s="39">
        <f>'1w'!$P$78</f>
        <v>2.4380606571075405E-2</v>
      </c>
      <c r="N24" s="38"/>
      <c r="O24" s="33"/>
      <c r="P24" s="33"/>
      <c r="Q24" s="33"/>
      <c r="R24" s="33"/>
      <c r="S24" s="33"/>
      <c r="T24" s="33"/>
      <c r="U24" s="33"/>
      <c r="V24" s="33"/>
      <c r="W24" s="34"/>
    </row>
    <row r="25" spans="3:23" ht="15.75" customHeight="1">
      <c r="C25" s="32"/>
      <c r="D25" s="33"/>
      <c r="E25" s="33"/>
      <c r="F25" s="33"/>
      <c r="G25" s="33"/>
      <c r="H25" s="33"/>
      <c r="I25" s="33"/>
      <c r="J25" s="33"/>
      <c r="K25" s="749" t="str">
        <f>'1'!K9</f>
        <v>Distributor margin %</v>
      </c>
      <c r="L25" s="730"/>
      <c r="M25" s="39">
        <f>'1d'!$P$78</f>
        <v>0.12446132284636435</v>
      </c>
      <c r="N25" s="38"/>
      <c r="O25" s="33"/>
      <c r="P25" s="33"/>
      <c r="Q25" s="33"/>
      <c r="R25" s="33"/>
      <c r="S25" s="33"/>
      <c r="T25" s="33"/>
      <c r="U25" s="33"/>
      <c r="V25" s="33"/>
      <c r="W25" s="34"/>
    </row>
    <row r="26" spans="3:23" ht="15.75" customHeight="1">
      <c r="C26" s="32"/>
      <c r="D26" s="33"/>
      <c r="E26" s="33"/>
      <c r="F26" s="33"/>
      <c r="G26" s="33"/>
      <c r="H26" s="33"/>
      <c r="I26" s="33"/>
      <c r="J26" s="33"/>
      <c r="K26" s="749" t="str">
        <f>'1'!K10</f>
        <v>Factory margin %</v>
      </c>
      <c r="L26" s="730"/>
      <c r="M26" s="39">
        <f>'1f'!$P$78</f>
        <v>0.28046233775953933</v>
      </c>
      <c r="N26" s="38"/>
      <c r="O26" s="33"/>
      <c r="P26" s="33"/>
      <c r="Q26" s="33"/>
      <c r="R26" s="33"/>
      <c r="S26" s="33"/>
      <c r="T26" s="33"/>
      <c r="U26" s="33"/>
      <c r="V26" s="33"/>
      <c r="W26" s="34"/>
    </row>
    <row r="27" spans="3:23" ht="15.75" customHeight="1">
      <c r="C27" s="32"/>
      <c r="D27" s="33"/>
      <c r="E27" s="33"/>
      <c r="F27" s="33"/>
      <c r="G27" s="33"/>
      <c r="H27" s="33"/>
      <c r="I27" s="33"/>
      <c r="J27" s="34"/>
      <c r="K27" s="750"/>
      <c r="L27" s="741"/>
      <c r="M27" s="33"/>
      <c r="N27" s="34"/>
      <c r="O27" s="32"/>
      <c r="P27" s="33"/>
      <c r="Q27" s="33"/>
      <c r="R27" s="33"/>
      <c r="S27" s="33"/>
      <c r="T27" s="33"/>
      <c r="U27" s="33"/>
      <c r="V27" s="33"/>
      <c r="W27" s="34"/>
    </row>
    <row r="28" spans="3:23" ht="15.75" customHeight="1">
      <c r="C28" s="32"/>
      <c r="D28" s="33"/>
      <c r="E28" s="33"/>
      <c r="F28" s="33"/>
      <c r="G28" s="33"/>
      <c r="H28" s="33"/>
      <c r="I28" s="33"/>
      <c r="J28" s="34"/>
      <c r="K28" s="32"/>
      <c r="L28" s="33"/>
      <c r="M28" s="33"/>
      <c r="N28" s="34"/>
      <c r="O28" s="32"/>
      <c r="P28" s="33"/>
      <c r="Q28" s="33"/>
      <c r="R28" s="33"/>
      <c r="S28" s="33"/>
      <c r="T28" s="33"/>
      <c r="U28" s="33"/>
      <c r="V28" s="33"/>
      <c r="W28" s="34"/>
    </row>
    <row r="29" spans="3:23" ht="15.75" customHeight="1">
      <c r="C29" s="32"/>
      <c r="D29" s="33"/>
      <c r="E29" s="33"/>
      <c r="F29" s="33"/>
      <c r="G29" s="33"/>
      <c r="H29" s="33"/>
      <c r="I29" s="33"/>
      <c r="J29" s="34"/>
      <c r="K29" s="40"/>
      <c r="L29" s="41"/>
      <c r="M29" s="41"/>
      <c r="N29" s="42"/>
      <c r="O29" s="32"/>
      <c r="P29" s="33"/>
      <c r="Q29" s="33"/>
      <c r="R29" s="33"/>
      <c r="S29" s="33"/>
      <c r="T29" s="33"/>
      <c r="U29" s="33"/>
      <c r="V29" s="33"/>
      <c r="W29" s="34"/>
    </row>
    <row r="30" spans="3:23" ht="15.75" customHeight="1">
      <c r="C30" s="32"/>
      <c r="D30" s="33"/>
      <c r="E30" s="33"/>
      <c r="F30" s="33"/>
      <c r="G30" s="33"/>
      <c r="H30" s="33"/>
      <c r="I30" s="33"/>
      <c r="J30" s="34"/>
      <c r="O30" s="32"/>
      <c r="P30" s="33"/>
      <c r="Q30" s="33"/>
      <c r="R30" s="33"/>
      <c r="S30" s="33"/>
      <c r="T30" s="33"/>
      <c r="U30" s="33"/>
      <c r="V30" s="33"/>
      <c r="W30" s="34"/>
    </row>
    <row r="31" spans="3:23" ht="15.75" customHeight="1">
      <c r="C31" s="32"/>
      <c r="D31" s="33"/>
      <c r="E31" s="33"/>
      <c r="F31" s="33"/>
      <c r="G31" s="33"/>
      <c r="H31" s="33"/>
      <c r="I31" s="33"/>
      <c r="J31" s="33"/>
      <c r="K31" s="751" t="s">
        <v>57</v>
      </c>
      <c r="L31" s="729"/>
      <c r="M31" s="729"/>
      <c r="N31" s="730"/>
      <c r="O31" s="33"/>
      <c r="P31" s="33"/>
      <c r="Q31" s="33"/>
      <c r="R31" s="33"/>
      <c r="S31" s="33"/>
      <c r="T31" s="33"/>
      <c r="U31" s="33"/>
      <c r="V31" s="33"/>
      <c r="W31" s="34"/>
    </row>
    <row r="32" spans="3:23" ht="15.75" customHeight="1">
      <c r="C32" s="32"/>
      <c r="D32" s="33"/>
      <c r="E32" s="33"/>
      <c r="F32" s="33"/>
      <c r="G32" s="33"/>
      <c r="H32" s="33"/>
      <c r="I32" s="33"/>
      <c r="J32" s="33"/>
      <c r="K32" s="43"/>
      <c r="L32" s="43"/>
      <c r="M32" s="43"/>
      <c r="N32" s="43"/>
      <c r="O32" s="33"/>
      <c r="P32" s="33"/>
      <c r="Q32" s="33"/>
      <c r="R32" s="33"/>
      <c r="S32" s="33"/>
      <c r="T32" s="33"/>
      <c r="U32" s="33"/>
      <c r="V32" s="33"/>
      <c r="W32" s="34"/>
    </row>
    <row r="33" spans="2:23" ht="15.75" customHeight="1">
      <c r="C33" s="32"/>
      <c r="D33" s="33"/>
      <c r="E33" s="33"/>
      <c r="F33" s="33"/>
      <c r="G33" s="33"/>
      <c r="H33" s="33"/>
      <c r="I33" s="33"/>
      <c r="J33" s="33"/>
      <c r="K33" s="751" t="str">
        <f>'2'!K3</f>
        <v>Retailer SL%</v>
      </c>
      <c r="L33" s="730"/>
      <c r="M33" s="295">
        <f>MIN(100,'2r'!$P$119)</f>
        <v>96.9192220572276</v>
      </c>
      <c r="N33" s="38"/>
      <c r="O33" s="33"/>
      <c r="P33" s="33"/>
      <c r="Q33" s="33"/>
      <c r="R33" s="33"/>
      <c r="S33" s="33"/>
      <c r="T33" s="33"/>
      <c r="U33" s="33"/>
      <c r="V33" s="33"/>
      <c r="W33" s="34"/>
    </row>
    <row r="34" spans="2:23" ht="15.75" customHeight="1">
      <c r="C34" s="32"/>
      <c r="D34" s="33"/>
      <c r="E34" s="33"/>
      <c r="F34" s="33"/>
      <c r="G34" s="33"/>
      <c r="H34" s="33"/>
      <c r="I34" s="33"/>
      <c r="J34" s="33"/>
      <c r="K34" s="751" t="str">
        <f>'2'!K4</f>
        <v>Wholesaler SL%</v>
      </c>
      <c r="L34" s="730"/>
      <c r="M34" s="295">
        <f>'2w'!$P$119</f>
        <v>114.68012659636609</v>
      </c>
      <c r="N34" s="38"/>
      <c r="O34" s="33"/>
      <c r="P34" s="33"/>
      <c r="Q34" s="33"/>
      <c r="R34" s="33"/>
      <c r="S34" s="33"/>
      <c r="T34" s="33"/>
      <c r="U34" s="33"/>
      <c r="V34" s="33"/>
      <c r="W34" s="34"/>
    </row>
    <row r="35" spans="2:23" ht="15.75" customHeight="1">
      <c r="C35" s="32"/>
      <c r="D35" s="33"/>
      <c r="E35" s="33"/>
      <c r="F35" s="33"/>
      <c r="G35" s="33"/>
      <c r="H35" s="33"/>
      <c r="I35" s="33"/>
      <c r="J35" s="33"/>
      <c r="K35" s="751" t="str">
        <f>'2'!K5</f>
        <v>Distributor SL%</v>
      </c>
      <c r="L35" s="730"/>
      <c r="M35" s="295">
        <f>'2d'!$P$119</f>
        <v>114.68012659636609</v>
      </c>
      <c r="N35" s="38"/>
      <c r="O35" s="33"/>
      <c r="P35" s="33"/>
      <c r="Q35" s="33"/>
      <c r="R35" s="33"/>
      <c r="S35" s="33"/>
      <c r="T35" s="33"/>
      <c r="U35" s="33"/>
      <c r="V35" s="33"/>
      <c r="W35" s="34"/>
    </row>
    <row r="36" spans="2:23" ht="15.75" customHeight="1">
      <c r="C36" s="32"/>
      <c r="D36" s="33"/>
      <c r="E36" s="33"/>
      <c r="F36" s="33"/>
      <c r="G36" s="33"/>
      <c r="H36" s="33"/>
      <c r="I36" s="33"/>
      <c r="J36" s="33"/>
      <c r="K36" s="751" t="str">
        <f>'2'!K6</f>
        <v>Factory SL%</v>
      </c>
      <c r="L36" s="730"/>
      <c r="M36" s="295">
        <f>'2f'!$P$119</f>
        <v>97.949913069937779</v>
      </c>
      <c r="N36" s="38"/>
      <c r="O36" s="33"/>
      <c r="P36" s="33"/>
      <c r="Q36" s="33"/>
      <c r="R36" s="33"/>
      <c r="S36" s="33"/>
      <c r="T36" s="33"/>
      <c r="U36" s="33"/>
      <c r="V36" s="33"/>
      <c r="W36" s="34"/>
    </row>
    <row r="37" spans="2:23" ht="15.75" customHeight="1">
      <c r="C37" s="32"/>
      <c r="D37" s="33"/>
      <c r="E37" s="33"/>
      <c r="F37" s="33"/>
      <c r="G37" s="33"/>
      <c r="H37" s="33"/>
      <c r="I37" s="33"/>
      <c r="J37" s="33"/>
      <c r="K37" s="751" t="str">
        <f>'2'!K7</f>
        <v>Retailer margin %</v>
      </c>
      <c r="L37" s="730"/>
      <c r="M37" s="39">
        <f>'2r'!$P$78</f>
        <v>-0.11484314816496333</v>
      </c>
      <c r="N37" s="38"/>
      <c r="O37" s="33"/>
      <c r="P37" s="33"/>
      <c r="Q37" s="33"/>
      <c r="R37" s="33"/>
      <c r="S37" s="33"/>
      <c r="T37" s="33"/>
      <c r="U37" s="33"/>
      <c r="V37" s="33"/>
      <c r="W37" s="34"/>
    </row>
    <row r="38" spans="2:23" ht="15.75" customHeight="1">
      <c r="C38" s="32"/>
      <c r="D38" s="33"/>
      <c r="E38" s="33"/>
      <c r="F38" s="33"/>
      <c r="G38" s="33"/>
      <c r="H38" s="33"/>
      <c r="I38" s="33"/>
      <c r="J38" s="33"/>
      <c r="K38" s="751" t="str">
        <f>'2'!K8</f>
        <v>Wholesaler margin %</v>
      </c>
      <c r="L38" s="730"/>
      <c r="M38" s="39">
        <f>'2w'!$P$78</f>
        <v>9.1714485307226992E-2</v>
      </c>
      <c r="N38" s="38"/>
      <c r="O38" s="33"/>
      <c r="P38" s="33"/>
      <c r="Q38" s="33"/>
      <c r="R38" s="33"/>
      <c r="S38" s="33"/>
      <c r="T38" s="33"/>
      <c r="U38" s="33"/>
      <c r="V38" s="33"/>
      <c r="W38" s="34"/>
    </row>
    <row r="39" spans="2:23" ht="15.75" customHeight="1">
      <c r="C39" s="32"/>
      <c r="D39" s="33"/>
      <c r="E39" s="33"/>
      <c r="F39" s="33"/>
      <c r="G39" s="33"/>
      <c r="H39" s="33"/>
      <c r="I39" s="33"/>
      <c r="J39" s="33"/>
      <c r="K39" s="751" t="str">
        <f>'2'!K9</f>
        <v>Distributor margin %</v>
      </c>
      <c r="L39" s="730"/>
      <c r="M39" s="39">
        <f>'2d'!$P$78</f>
        <v>0.12446132284636435</v>
      </c>
      <c r="N39" s="38"/>
      <c r="O39" s="33"/>
      <c r="P39" s="33"/>
      <c r="Q39" s="33"/>
      <c r="R39" s="33"/>
      <c r="S39" s="33"/>
      <c r="T39" s="33"/>
      <c r="U39" s="33"/>
      <c r="V39" s="33"/>
      <c r="W39" s="34"/>
    </row>
    <row r="40" spans="2:23" ht="15.75" customHeight="1">
      <c r="C40" s="32"/>
      <c r="D40" s="33"/>
      <c r="E40" s="33"/>
      <c r="F40" s="33"/>
      <c r="G40" s="33"/>
      <c r="H40" s="33"/>
      <c r="I40" s="33"/>
      <c r="J40" s="33"/>
      <c r="K40" s="751" t="str">
        <f>'2'!K10</f>
        <v>Factory margin %</v>
      </c>
      <c r="L40" s="730"/>
      <c r="M40" s="39">
        <f>'2f'!$P$78</f>
        <v>0.28046233775953933</v>
      </c>
      <c r="N40" s="38"/>
      <c r="O40" s="33"/>
      <c r="P40" s="33"/>
      <c r="Q40" s="33"/>
      <c r="R40" s="33"/>
      <c r="S40" s="33"/>
      <c r="T40" s="33"/>
      <c r="U40" s="33"/>
      <c r="V40" s="33"/>
      <c r="W40" s="34"/>
    </row>
    <row r="41" spans="2:23" ht="15.75" customHeight="1">
      <c r="C41" s="32"/>
      <c r="D41" s="33"/>
      <c r="E41" s="33"/>
      <c r="F41" s="33"/>
      <c r="G41" s="33"/>
      <c r="H41" s="33"/>
      <c r="I41" s="33"/>
      <c r="J41" s="34"/>
      <c r="K41" s="752"/>
      <c r="L41" s="741"/>
      <c r="M41" s="44"/>
      <c r="O41" s="32"/>
      <c r="P41" s="33"/>
      <c r="Q41" s="33"/>
      <c r="R41" s="33"/>
      <c r="S41" s="33"/>
      <c r="T41" s="33"/>
      <c r="U41" s="33"/>
      <c r="V41" s="33"/>
      <c r="W41" s="34"/>
    </row>
    <row r="42" spans="2:23" ht="15.75" customHeight="1">
      <c r="C42" s="32"/>
      <c r="D42" s="33"/>
      <c r="E42" s="33"/>
      <c r="F42" s="33"/>
      <c r="G42" s="33"/>
      <c r="H42" s="33"/>
      <c r="I42" s="33"/>
      <c r="J42" s="34"/>
      <c r="O42" s="32"/>
      <c r="P42" s="33"/>
      <c r="Q42" s="33"/>
      <c r="R42" s="33"/>
      <c r="S42" s="33"/>
      <c r="T42" s="33"/>
      <c r="U42" s="33"/>
      <c r="V42" s="33"/>
      <c r="W42" s="34"/>
    </row>
    <row r="43" spans="2:23" ht="15.75" customHeight="1">
      <c r="C43" s="32"/>
      <c r="D43" s="33"/>
      <c r="E43" s="33"/>
      <c r="F43" s="33"/>
      <c r="G43" s="33"/>
      <c r="H43" s="33"/>
      <c r="I43" s="33"/>
      <c r="J43" s="34"/>
      <c r="O43" s="32"/>
      <c r="P43" s="33"/>
      <c r="Q43" s="33"/>
      <c r="R43" s="33"/>
      <c r="S43" s="33"/>
      <c r="T43" s="33"/>
      <c r="U43" s="33"/>
      <c r="V43" s="33"/>
      <c r="W43" s="34"/>
    </row>
    <row r="44" spans="2:23" ht="15.75" customHeight="1">
      <c r="C44" s="32"/>
      <c r="D44" s="33"/>
      <c r="E44" s="33"/>
      <c r="F44" s="33"/>
      <c r="G44" s="33"/>
      <c r="H44" s="33"/>
      <c r="I44" s="33"/>
      <c r="J44" s="34"/>
      <c r="O44" s="32"/>
      <c r="P44" s="33"/>
      <c r="Q44" s="33"/>
      <c r="R44" s="33"/>
      <c r="S44" s="33"/>
      <c r="T44" s="33"/>
      <c r="U44" s="33"/>
      <c r="V44" s="33"/>
      <c r="W44" s="34"/>
    </row>
    <row r="45" spans="2:23" ht="15.75" customHeight="1">
      <c r="C45" s="40"/>
      <c r="D45" s="41"/>
      <c r="E45" s="41"/>
      <c r="F45" s="41"/>
      <c r="G45" s="41"/>
      <c r="H45" s="41"/>
      <c r="I45" s="41"/>
      <c r="J45" s="42"/>
      <c r="O45" s="40"/>
      <c r="P45" s="41"/>
      <c r="Q45" s="41"/>
      <c r="R45" s="41"/>
      <c r="S45" s="41"/>
      <c r="T45" s="41"/>
      <c r="U45" s="41"/>
      <c r="V45" s="41"/>
      <c r="W45" s="42"/>
    </row>
    <row r="46" spans="2:23" ht="15.75" customHeight="1"/>
    <row r="47" spans="2:23" ht="15.75" customHeight="1">
      <c r="B47" s="449" t="s">
        <v>396</v>
      </c>
      <c r="C47" s="297"/>
      <c r="D47" s="297">
        <v>1</v>
      </c>
      <c r="E47" s="297">
        <v>2</v>
      </c>
      <c r="F47" s="297">
        <v>3</v>
      </c>
      <c r="G47" s="297">
        <v>4</v>
      </c>
      <c r="H47" s="297">
        <v>5</v>
      </c>
      <c r="I47" s="297">
        <v>6</v>
      </c>
      <c r="J47" s="297">
        <v>7</v>
      </c>
      <c r="K47" s="297">
        <v>8</v>
      </c>
      <c r="L47" s="297">
        <v>9</v>
      </c>
      <c r="M47" s="297">
        <v>10</v>
      </c>
      <c r="N47" s="297">
        <v>11</v>
      </c>
      <c r="O47" s="297">
        <v>12</v>
      </c>
    </row>
    <row r="48" spans="2:23" ht="15.75" customHeight="1">
      <c r="B48" s="297"/>
      <c r="C48" s="449" t="s">
        <v>449</v>
      </c>
      <c r="D48" s="450">
        <f>'1r'!D75</f>
        <v>0.31640777251728519</v>
      </c>
      <c r="E48" s="450">
        <f>'1r'!E75</f>
        <v>-2.4393509621657556</v>
      </c>
      <c r="F48" s="450">
        <f>'1r'!F75</f>
        <v>0.94061932053353658</v>
      </c>
      <c r="G48" s="450">
        <f>'1r'!G75</f>
        <v>1.1697232940232489</v>
      </c>
      <c r="H48" s="450">
        <f>'1r'!H75</f>
        <v>2.0682820777096418</v>
      </c>
      <c r="I48" s="450">
        <f>'1r'!I75</f>
        <v>1.5987711324735512</v>
      </c>
      <c r="J48" s="450">
        <f>'1r'!J75</f>
        <v>1.305218804660691</v>
      </c>
      <c r="K48" s="450">
        <f>'1r'!K75</f>
        <v>4.9111622706060087</v>
      </c>
      <c r="L48" s="450">
        <f>'1r'!L75</f>
        <v>-0.51233842268776286</v>
      </c>
      <c r="M48" s="450">
        <f>'1r'!M75</f>
        <v>-1.9306896864891379</v>
      </c>
      <c r="N48" s="450">
        <f>'1r'!N75</f>
        <v>7.3803401906803154</v>
      </c>
      <c r="O48" s="450">
        <f>'1r'!O75</f>
        <v>13.192847041452831</v>
      </c>
    </row>
    <row r="49" spans="2:17" ht="15.75" customHeight="1">
      <c r="B49" s="297"/>
      <c r="C49" s="449" t="s">
        <v>450</v>
      </c>
      <c r="D49" s="450">
        <f>'2r'!D75</f>
        <v>0.43663379287270027</v>
      </c>
      <c r="E49" s="450">
        <f>'2r'!E75</f>
        <v>-3.4223704848983334</v>
      </c>
      <c r="F49" s="450">
        <f>'2r'!F75</f>
        <v>0.56623687506102083</v>
      </c>
      <c r="G49" s="450">
        <f>'2r'!G75</f>
        <v>0.54759955437445607</v>
      </c>
      <c r="H49" s="450">
        <f>'2r'!H75</f>
        <v>2.2643149188097471</v>
      </c>
      <c r="I49" s="450">
        <f>'2r'!I75</f>
        <v>1.0080766707686719</v>
      </c>
      <c r="J49" s="450">
        <f>'2r'!J75</f>
        <v>0.95782715378676853</v>
      </c>
      <c r="K49" s="450">
        <f>'2r'!K75</f>
        <v>3.7181995662731198</v>
      </c>
      <c r="L49" s="450">
        <f>'2r'!L75</f>
        <v>0.22543737490108079</v>
      </c>
      <c r="M49" s="450">
        <f>'2r'!M75</f>
        <v>0.62143209400849708</v>
      </c>
      <c r="N49" s="450">
        <f>'2r'!N75</f>
        <v>0.96368277590343143</v>
      </c>
      <c r="O49" s="450">
        <f>'2r'!O75</f>
        <v>-2.8637843178564064</v>
      </c>
    </row>
    <row r="50" spans="2:17" ht="15.75" customHeight="1"/>
    <row r="51" spans="2:17" ht="15.75" customHeight="1">
      <c r="B51" s="449" t="s">
        <v>395</v>
      </c>
      <c r="C51" s="297"/>
      <c r="D51" s="297">
        <v>1</v>
      </c>
      <c r="E51" s="297">
        <v>2</v>
      </c>
      <c r="F51" s="297">
        <v>3</v>
      </c>
      <c r="G51" s="297">
        <v>4</v>
      </c>
      <c r="H51" s="297">
        <v>5</v>
      </c>
      <c r="I51" s="297">
        <v>6</v>
      </c>
      <c r="J51" s="297">
        <v>7</v>
      </c>
      <c r="K51" s="297">
        <v>8</v>
      </c>
      <c r="L51" s="297">
        <v>9</v>
      </c>
      <c r="M51" s="297">
        <v>10</v>
      </c>
      <c r="N51" s="297">
        <v>11</v>
      </c>
      <c r="O51" s="297">
        <v>12</v>
      </c>
    </row>
    <row r="52" spans="2:17" ht="15.75" customHeight="1">
      <c r="B52" s="297"/>
      <c r="C52" s="449" t="s">
        <v>449</v>
      </c>
      <c r="D52" s="451">
        <f>'1r'!D81</f>
        <v>94.076629986773014</v>
      </c>
      <c r="E52" s="451">
        <f>'1r'!E81</f>
        <v>56.44597799206381</v>
      </c>
      <c r="F52" s="451">
        <f>'1r'!F81</f>
        <v>62.500012912159491</v>
      </c>
      <c r="G52" s="451">
        <f>'1r'!G81</f>
        <v>57.301436377756154</v>
      </c>
      <c r="H52" s="451">
        <f>'1r'!H81</f>
        <v>34.380861826653693</v>
      </c>
      <c r="I52" s="451">
        <f>'1r'!I81</f>
        <v>72.816874205246052</v>
      </c>
      <c r="J52" s="451">
        <f>'1r'!J81</f>
        <v>87.358558038704928</v>
      </c>
      <c r="K52" s="451">
        <f>'1r'!K81</f>
        <v>110.7058812195385</v>
      </c>
      <c r="L52" s="451">
        <f>'1r'!L81</f>
        <v>104.48585625275365</v>
      </c>
      <c r="M52" s="451">
        <f>'1r'!M81</f>
        <v>96.887159541276205</v>
      </c>
      <c r="N52" s="451">
        <f>'1r'!N81</f>
        <v>117.3514826038992</v>
      </c>
      <c r="O52" s="451">
        <f>'1r'!O81</f>
        <v>136.78275728159713</v>
      </c>
      <c r="P52" s="448"/>
      <c r="Q52" s="448"/>
    </row>
    <row r="53" spans="2:17" ht="15.75" customHeight="1">
      <c r="B53" s="297"/>
      <c r="C53" s="449" t="s">
        <v>450</v>
      </c>
      <c r="D53" s="451">
        <f>'2r'!D81</f>
        <v>94.074854941882464</v>
      </c>
      <c r="E53" s="451">
        <f>'2r'!E81</f>
        <v>56.444912965129475</v>
      </c>
      <c r="F53" s="451">
        <f>'2r'!F81</f>
        <v>67.807095100005228</v>
      </c>
      <c r="G53" s="451">
        <f>'2r'!G81</f>
        <v>74.970015099066131</v>
      </c>
      <c r="H53" s="451">
        <f>'2r'!H81</f>
        <v>61.607927628586786</v>
      </c>
      <c r="I53" s="451">
        <f>'2r'!I81</f>
        <v>124.12032813861028</v>
      </c>
      <c r="J53" s="451">
        <f>'2r'!J81</f>
        <v>125.23309989770804</v>
      </c>
      <c r="K53" s="451">
        <f>'2r'!K81</f>
        <v>145.56754086776419</v>
      </c>
      <c r="L53" s="451">
        <f>'2r'!L81</f>
        <v>128.11097517733265</v>
      </c>
      <c r="M53" s="451">
        <f>'2r'!M81</f>
        <v>118.5719347315394</v>
      </c>
      <c r="N53" s="451">
        <f>'2r'!N81</f>
        <v>109.9487335487961</v>
      </c>
      <c r="O53" s="451">
        <f>'2r'!O81</f>
        <v>87.203173921571207</v>
      </c>
      <c r="P53" s="448"/>
      <c r="Q53" s="448"/>
    </row>
    <row r="54" spans="2:17" ht="15.75" customHeight="1"/>
    <row r="55" spans="2:17" ht="15.75" customHeight="1"/>
    <row r="56" spans="2:17" ht="15.75" customHeight="1"/>
    <row r="57" spans="2:17" ht="15.75" customHeight="1"/>
    <row r="58" spans="2:17" ht="15.75" customHeight="1"/>
    <row r="59" spans="2:17" ht="15.75" customHeight="1"/>
    <row r="60" spans="2:17" ht="15.75" customHeight="1"/>
    <row r="61" spans="2:17" ht="15.75" customHeight="1"/>
    <row r="62" spans="2:17" ht="15.75" customHeight="1"/>
    <row r="63" spans="2:17" ht="15.75" customHeight="1"/>
    <row r="64" spans="2:17"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3">
    <mergeCell ref="K41:L41"/>
    <mergeCell ref="K33:L33"/>
    <mergeCell ref="K34:L34"/>
    <mergeCell ref="K35:L35"/>
    <mergeCell ref="K36:L36"/>
    <mergeCell ref="K37:L37"/>
    <mergeCell ref="K38:L38"/>
    <mergeCell ref="K39:L39"/>
    <mergeCell ref="K25:L25"/>
    <mergeCell ref="K26:L26"/>
    <mergeCell ref="K27:L27"/>
    <mergeCell ref="K31:N31"/>
    <mergeCell ref="K40:L40"/>
    <mergeCell ref="K20:L20"/>
    <mergeCell ref="K21:L21"/>
    <mergeCell ref="K22:L22"/>
    <mergeCell ref="K23:L23"/>
    <mergeCell ref="K24:L24"/>
    <mergeCell ref="B1:X1"/>
    <mergeCell ref="C2:J2"/>
    <mergeCell ref="O2:W2"/>
    <mergeCell ref="K16:N17"/>
    <mergeCell ref="K19:L19"/>
  </mergeCells>
  <hyperlinks>
    <hyperlink ref="Y1" location="DASHBOARD!A1" display="BACK" xr:uid="{00000000-0004-0000-1200-000000000000}"/>
  </hyperlinks>
  <pageMargins left="0.25" right="0.25" top="0.75" bottom="0.75" header="0.3" footer="0.3"/>
  <pageSetup paperSize="9" scale="6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Z651"/>
  <sheetViews>
    <sheetView view="pageBreakPreview" topLeftCell="C1" zoomScale="150" zoomScaleNormal="140" zoomScaleSheetLayoutView="150" workbookViewId="0">
      <pane ySplit="2" topLeftCell="A3" activePane="bottomLeft" state="frozen"/>
      <selection pane="bottomLeft" activeCell="E7" sqref="E7"/>
    </sheetView>
  </sheetViews>
  <sheetFormatPr defaultColWidth="11.1796875" defaultRowHeight="15" customHeight="1"/>
  <cols>
    <col min="1" max="1" width="7.36328125" customWidth="1"/>
    <col min="2" max="2" width="9.54296875" customWidth="1"/>
    <col min="3" max="3" width="10.54296875" customWidth="1"/>
    <col min="4" max="4" width="11.08984375" customWidth="1"/>
    <col min="5" max="5" width="10.453125" customWidth="1"/>
    <col min="6" max="6" width="9.54296875" customWidth="1"/>
    <col min="7" max="7" width="9.453125" customWidth="1"/>
    <col min="8" max="8" width="6.54296875" bestFit="1" customWidth="1"/>
    <col min="9" max="9" width="11.08984375" customWidth="1"/>
    <col min="10" max="10" width="9.6328125" customWidth="1"/>
    <col min="11" max="11" width="8.453125" customWidth="1"/>
    <col min="12" max="12" width="12.1796875" customWidth="1"/>
    <col min="13" max="13" width="9.81640625" customWidth="1"/>
    <col min="14" max="14" width="9" customWidth="1"/>
    <col min="15" max="16" width="2.6328125" customWidth="1"/>
  </cols>
  <sheetData>
    <row r="1" spans="1:26" ht="39.75" customHeight="1">
      <c r="A1" s="725" t="s">
        <v>473</v>
      </c>
      <c r="B1" s="726"/>
      <c r="C1" s="726"/>
      <c r="D1" s="726"/>
      <c r="E1" s="726"/>
      <c r="F1" s="726"/>
      <c r="G1" s="726"/>
      <c r="H1" s="726"/>
      <c r="I1" s="726"/>
      <c r="J1" s="726"/>
      <c r="K1" s="726"/>
      <c r="L1" s="726"/>
      <c r="M1" s="727"/>
      <c r="N1" s="404" t="s">
        <v>379</v>
      </c>
      <c r="O1" s="461"/>
      <c r="P1" s="29"/>
      <c r="Q1" s="29"/>
      <c r="R1" s="29"/>
      <c r="S1" s="29"/>
      <c r="T1" s="29"/>
      <c r="U1" s="29"/>
      <c r="V1" s="29"/>
      <c r="W1" s="29"/>
      <c r="X1" s="29"/>
      <c r="Y1" s="29"/>
      <c r="Z1" s="29"/>
    </row>
    <row r="2" spans="1:26" ht="48.75" customHeight="1">
      <c r="A2" s="462" t="s">
        <v>45</v>
      </c>
      <c r="B2" s="462" t="s">
        <v>413</v>
      </c>
      <c r="C2" s="462" t="s">
        <v>359</v>
      </c>
      <c r="D2" s="462" t="s">
        <v>360</v>
      </c>
      <c r="E2" s="462" t="s">
        <v>8</v>
      </c>
      <c r="F2" s="462" t="s">
        <v>9</v>
      </c>
      <c r="G2" s="462" t="s">
        <v>10</v>
      </c>
      <c r="H2" s="463" t="s">
        <v>416</v>
      </c>
      <c r="I2" s="462" t="s">
        <v>12</v>
      </c>
      <c r="J2" s="462" t="s">
        <v>13</v>
      </c>
      <c r="K2" s="462" t="s">
        <v>14</v>
      </c>
      <c r="L2" s="462" t="s">
        <v>15</v>
      </c>
      <c r="M2" s="462" t="s">
        <v>16</v>
      </c>
      <c r="N2" s="462"/>
      <c r="O2" s="464" t="s">
        <v>0</v>
      </c>
      <c r="P2" s="29"/>
      <c r="Q2" s="29"/>
      <c r="R2" s="29"/>
      <c r="S2" s="29"/>
      <c r="T2" s="29"/>
      <c r="U2" s="29"/>
      <c r="V2" s="29"/>
      <c r="W2" s="29"/>
      <c r="X2" s="29"/>
      <c r="Y2" s="29"/>
      <c r="Z2" s="29"/>
    </row>
    <row r="3" spans="1:26" ht="15.6">
      <c r="A3" s="462" t="str">
        <f t="shared" ref="A3:A14" si="0">IF(ISBLANK(C3),"no","yes")</f>
        <v>yes</v>
      </c>
      <c r="B3" s="465" t="s">
        <v>451</v>
      </c>
      <c r="C3" s="708">
        <v>3800</v>
      </c>
      <c r="D3" s="708">
        <v>103</v>
      </c>
      <c r="E3" s="709"/>
      <c r="F3" s="709"/>
      <c r="G3" s="709">
        <v>1500</v>
      </c>
      <c r="H3" s="709"/>
      <c r="I3" s="709">
        <v>4167</v>
      </c>
      <c r="J3" s="709">
        <v>0</v>
      </c>
      <c r="K3" s="709">
        <v>342</v>
      </c>
      <c r="L3" s="709">
        <f>C3*D3</f>
        <v>391400</v>
      </c>
      <c r="M3" s="709">
        <v>0</v>
      </c>
      <c r="N3" s="582">
        <v>0</v>
      </c>
      <c r="O3" s="466" t="str">
        <f>IF(ISBLANK(C2)," ",(IF(ISBLANK(C4),IF(P3="*"," ","*")," ")))</f>
        <v xml:space="preserve"> </v>
      </c>
      <c r="P3" s="29" t="str">
        <f>inputs!W5</f>
        <v>*</v>
      </c>
      <c r="Q3" s="29"/>
      <c r="R3" s="29"/>
      <c r="S3" s="29"/>
      <c r="T3" s="29"/>
      <c r="U3" s="29"/>
      <c r="V3" s="29"/>
      <c r="W3" s="29"/>
      <c r="X3" s="29"/>
      <c r="Y3" s="29"/>
      <c r="Z3" s="29"/>
    </row>
    <row r="4" spans="1:26" ht="15.6">
      <c r="A4" s="462" t="str">
        <f t="shared" si="0"/>
        <v>yes</v>
      </c>
      <c r="B4" s="465" t="s">
        <v>452</v>
      </c>
      <c r="C4" s="708">
        <v>3900</v>
      </c>
      <c r="D4" s="708">
        <v>105</v>
      </c>
      <c r="E4" s="709"/>
      <c r="F4" s="709"/>
      <c r="G4" s="709">
        <v>1500</v>
      </c>
      <c r="H4" s="709">
        <v>0</v>
      </c>
      <c r="I4" s="709">
        <v>4167</v>
      </c>
      <c r="J4" s="709">
        <v>0</v>
      </c>
      <c r="K4" s="709">
        <v>0</v>
      </c>
      <c r="L4" s="709">
        <f t="shared" ref="L4:L14" si="1">C4*D4</f>
        <v>409500</v>
      </c>
      <c r="M4" s="709">
        <v>253317</v>
      </c>
      <c r="N4" s="582">
        <v>0</v>
      </c>
      <c r="O4" s="466" t="str">
        <f>IF(ISBLANK(C3)," ",(IF(ISBLANK(C5),IF(P4="*"," ","*")," ")))</f>
        <v xml:space="preserve"> </v>
      </c>
      <c r="P4" s="29" t="str">
        <f>inputs!W6</f>
        <v>*</v>
      </c>
      <c r="Q4" s="29"/>
      <c r="R4" s="29"/>
      <c r="S4" s="29"/>
      <c r="T4" s="29"/>
      <c r="U4" s="29"/>
      <c r="V4" s="29"/>
      <c r="W4" s="29"/>
      <c r="X4" s="29"/>
      <c r="Y4" s="29"/>
      <c r="Z4" s="29"/>
    </row>
    <row r="5" spans="1:26" ht="15.6">
      <c r="A5" s="462" t="str">
        <f t="shared" si="0"/>
        <v>yes</v>
      </c>
      <c r="B5" s="465" t="s">
        <v>453</v>
      </c>
      <c r="C5" s="708">
        <v>4000</v>
      </c>
      <c r="D5" s="708">
        <v>108</v>
      </c>
      <c r="E5" s="709">
        <v>0</v>
      </c>
      <c r="F5" s="709">
        <v>0</v>
      </c>
      <c r="G5" s="709">
        <v>1500</v>
      </c>
      <c r="H5" s="709">
        <v>0</v>
      </c>
      <c r="I5" s="709">
        <v>4167</v>
      </c>
      <c r="J5" s="709">
        <v>0</v>
      </c>
      <c r="K5" s="709">
        <v>1200</v>
      </c>
      <c r="L5" s="709">
        <f t="shared" si="1"/>
        <v>432000</v>
      </c>
      <c r="M5" s="709">
        <v>50291</v>
      </c>
      <c r="N5" s="582">
        <v>0</v>
      </c>
      <c r="O5" s="466" t="str">
        <f t="shared" ref="O5:O14" si="2">IF(ISBLANK(C4)," ",(IF(ISBLANK(C6),IF(P5="*"," ","*")," ")))</f>
        <v xml:space="preserve"> </v>
      </c>
      <c r="P5" s="29" t="str">
        <f>inputs!W7</f>
        <v>*</v>
      </c>
      <c r="Q5" s="29"/>
      <c r="R5" s="29"/>
      <c r="S5" s="29"/>
      <c r="T5" s="29"/>
      <c r="U5" s="29"/>
      <c r="V5" s="29"/>
      <c r="W5" s="29"/>
      <c r="X5" s="29"/>
      <c r="Y5" s="29"/>
      <c r="Z5" s="29"/>
    </row>
    <row r="6" spans="1:26" ht="15.6">
      <c r="A6" s="462" t="str">
        <f t="shared" si="0"/>
        <v>yes</v>
      </c>
      <c r="B6" s="465" t="s">
        <v>454</v>
      </c>
      <c r="C6" s="708">
        <v>4100</v>
      </c>
      <c r="D6" s="708">
        <v>111</v>
      </c>
      <c r="E6" s="709">
        <v>0</v>
      </c>
      <c r="F6" s="709">
        <v>0</v>
      </c>
      <c r="G6" s="709">
        <v>1500</v>
      </c>
      <c r="H6" s="709">
        <v>0</v>
      </c>
      <c r="I6" s="709">
        <v>4167</v>
      </c>
      <c r="J6" s="709">
        <v>0</v>
      </c>
      <c r="K6" s="709">
        <v>1700</v>
      </c>
      <c r="L6" s="709">
        <f t="shared" si="1"/>
        <v>455100</v>
      </c>
      <c r="M6" s="709">
        <v>79952</v>
      </c>
      <c r="N6" s="582">
        <v>0</v>
      </c>
      <c r="O6" s="466" t="str">
        <f t="shared" si="2"/>
        <v xml:space="preserve"> </v>
      </c>
      <c r="P6" s="29" t="str">
        <f>inputs!W8</f>
        <v>*</v>
      </c>
      <c r="Q6" s="29"/>
      <c r="R6" s="29"/>
      <c r="S6" s="29"/>
      <c r="T6" s="29"/>
      <c r="U6" s="29"/>
      <c r="V6" s="29"/>
      <c r="W6" s="29"/>
      <c r="X6" s="29"/>
      <c r="Y6" s="29"/>
      <c r="Z6" s="29"/>
    </row>
    <row r="7" spans="1:26" ht="15.6">
      <c r="A7" s="462" t="str">
        <f t="shared" si="0"/>
        <v>yes</v>
      </c>
      <c r="B7" s="465" t="s">
        <v>455</v>
      </c>
      <c r="C7" s="708">
        <v>7500</v>
      </c>
      <c r="D7" s="708">
        <v>204</v>
      </c>
      <c r="E7" s="709">
        <v>3</v>
      </c>
      <c r="F7" s="709">
        <v>0</v>
      </c>
      <c r="G7" s="709">
        <v>2200</v>
      </c>
      <c r="H7" s="709">
        <v>0</v>
      </c>
      <c r="I7" s="709">
        <v>4167</v>
      </c>
      <c r="J7" s="709">
        <v>6000</v>
      </c>
      <c r="K7" s="709">
        <v>2800</v>
      </c>
      <c r="L7" s="709">
        <f t="shared" si="1"/>
        <v>1530000</v>
      </c>
      <c r="M7" s="709">
        <v>1281062</v>
      </c>
      <c r="N7" s="582">
        <v>0</v>
      </c>
      <c r="O7" s="466" t="str">
        <f t="shared" si="2"/>
        <v xml:space="preserve"> </v>
      </c>
      <c r="P7" s="29" t="str">
        <f>inputs!W9</f>
        <v>*</v>
      </c>
      <c r="Q7" s="29"/>
      <c r="R7" s="29"/>
      <c r="S7" s="29"/>
      <c r="T7" s="29"/>
      <c r="U7" s="29"/>
      <c r="V7" s="29"/>
      <c r="W7" s="29"/>
      <c r="X7" s="29"/>
      <c r="Y7" s="29"/>
      <c r="Z7" s="29"/>
    </row>
    <row r="8" spans="1:26" ht="15.6">
      <c r="A8" s="462" t="str">
        <f t="shared" si="0"/>
        <v>yes</v>
      </c>
      <c r="B8" s="465" t="s">
        <v>456</v>
      </c>
      <c r="C8" s="708">
        <v>4500</v>
      </c>
      <c r="D8" s="708">
        <v>122</v>
      </c>
      <c r="E8" s="709">
        <v>0</v>
      </c>
      <c r="F8" s="709">
        <v>0</v>
      </c>
      <c r="G8" s="709">
        <v>2200</v>
      </c>
      <c r="H8" s="709">
        <v>0</v>
      </c>
      <c r="I8" s="709">
        <v>4167</v>
      </c>
      <c r="J8" s="709">
        <v>0</v>
      </c>
      <c r="K8" s="709">
        <v>2400</v>
      </c>
      <c r="L8" s="709">
        <f t="shared" si="1"/>
        <v>549000</v>
      </c>
      <c r="M8" s="709">
        <v>159153</v>
      </c>
      <c r="N8" s="582">
        <v>0</v>
      </c>
      <c r="O8" s="466" t="str">
        <f t="shared" si="2"/>
        <v xml:space="preserve"> </v>
      </c>
      <c r="P8" s="29" t="str">
        <f>inputs!W10</f>
        <v>*</v>
      </c>
      <c r="Q8" s="29"/>
      <c r="R8" s="29"/>
      <c r="S8" s="29"/>
      <c r="T8" s="29"/>
      <c r="U8" s="29"/>
      <c r="V8" s="29"/>
      <c r="W8" s="29"/>
      <c r="X8" s="29"/>
      <c r="Y8" s="29"/>
      <c r="Z8" s="29"/>
    </row>
    <row r="9" spans="1:26" ht="15" customHeight="1">
      <c r="A9" s="462" t="str">
        <f t="shared" si="0"/>
        <v>yes</v>
      </c>
      <c r="B9" s="465" t="s">
        <v>457</v>
      </c>
      <c r="C9" s="708">
        <v>4700</v>
      </c>
      <c r="D9" s="708">
        <v>128</v>
      </c>
      <c r="E9" s="709">
        <v>0</v>
      </c>
      <c r="F9" s="709">
        <v>0</v>
      </c>
      <c r="G9" s="709">
        <v>2500</v>
      </c>
      <c r="H9" s="709">
        <v>0</v>
      </c>
      <c r="I9" s="709">
        <v>4167</v>
      </c>
      <c r="J9" s="709">
        <v>0</v>
      </c>
      <c r="K9" s="709">
        <v>0</v>
      </c>
      <c r="L9" s="709">
        <f t="shared" si="1"/>
        <v>601600</v>
      </c>
      <c r="M9" s="709">
        <v>214396</v>
      </c>
      <c r="N9" s="582">
        <v>0</v>
      </c>
      <c r="O9" s="466" t="str">
        <f t="shared" si="2"/>
        <v xml:space="preserve"> </v>
      </c>
      <c r="P9" s="29" t="str">
        <f>inputs!W11</f>
        <v>*</v>
      </c>
      <c r="Q9" s="29"/>
      <c r="R9" s="29"/>
      <c r="S9" s="29"/>
      <c r="T9" s="29"/>
      <c r="U9" s="29"/>
      <c r="V9" s="29"/>
      <c r="W9" s="29"/>
      <c r="X9" s="29"/>
      <c r="Y9" s="29"/>
      <c r="Z9" s="29"/>
    </row>
    <row r="10" spans="1:26" ht="15" customHeight="1">
      <c r="A10" s="462" t="str">
        <f t="shared" si="0"/>
        <v>yes</v>
      </c>
      <c r="B10" s="465" t="s">
        <v>458</v>
      </c>
      <c r="C10" s="708">
        <v>8000</v>
      </c>
      <c r="D10" s="708">
        <v>218</v>
      </c>
      <c r="E10" s="709">
        <v>0</v>
      </c>
      <c r="F10" s="709">
        <v>3</v>
      </c>
      <c r="G10" s="709">
        <v>4000</v>
      </c>
      <c r="H10" s="709">
        <v>0</v>
      </c>
      <c r="I10" s="709">
        <v>4167</v>
      </c>
      <c r="J10" s="709">
        <v>0</v>
      </c>
      <c r="K10" s="709">
        <v>0</v>
      </c>
      <c r="L10" s="709">
        <f t="shared" si="1"/>
        <v>1744000</v>
      </c>
      <c r="M10" s="709">
        <v>1413540</v>
      </c>
      <c r="N10" s="582">
        <v>0</v>
      </c>
      <c r="O10" s="466" t="str">
        <f t="shared" si="2"/>
        <v xml:space="preserve"> </v>
      </c>
      <c r="P10" s="29" t="str">
        <f>inputs!W12</f>
        <v>*</v>
      </c>
      <c r="Q10" s="29"/>
      <c r="R10" s="29"/>
      <c r="S10" s="29"/>
      <c r="T10" s="29"/>
      <c r="U10" s="29"/>
      <c r="V10" s="29"/>
      <c r="W10" s="29"/>
      <c r="X10" s="29"/>
      <c r="Y10" s="29"/>
      <c r="Z10" s="29"/>
    </row>
    <row r="11" spans="1:26" ht="15" customHeight="1">
      <c r="A11" s="462" t="str">
        <f t="shared" si="0"/>
        <v>yes</v>
      </c>
      <c r="B11" s="465" t="s">
        <v>459</v>
      </c>
      <c r="C11" s="708">
        <v>5000</v>
      </c>
      <c r="D11" s="708">
        <v>135</v>
      </c>
      <c r="E11" s="709">
        <v>0</v>
      </c>
      <c r="F11" s="709">
        <v>0</v>
      </c>
      <c r="G11" s="709">
        <v>3000</v>
      </c>
      <c r="H11" s="709">
        <v>0</v>
      </c>
      <c r="I11" s="709">
        <v>4167</v>
      </c>
      <c r="J11" s="709">
        <v>0</v>
      </c>
      <c r="K11" s="709">
        <v>0</v>
      </c>
      <c r="L11" s="709">
        <f t="shared" si="1"/>
        <v>675000</v>
      </c>
      <c r="M11" s="709">
        <v>366605</v>
      </c>
      <c r="N11" s="582">
        <v>0</v>
      </c>
      <c r="O11" s="466" t="str">
        <f t="shared" si="2"/>
        <v xml:space="preserve"> </v>
      </c>
      <c r="P11" s="29" t="str">
        <f>inputs!W13</f>
        <v>*</v>
      </c>
      <c r="Q11" s="29"/>
      <c r="R11" s="29"/>
      <c r="S11" s="29"/>
      <c r="T11" s="29"/>
      <c r="U11" s="29"/>
      <c r="V11" s="29"/>
      <c r="W11" s="29"/>
      <c r="X11" s="29"/>
      <c r="Y11" s="29"/>
      <c r="Z11" s="29"/>
    </row>
    <row r="12" spans="1:26" ht="15" customHeight="1">
      <c r="A12" s="462" t="str">
        <f t="shared" si="0"/>
        <v>yes</v>
      </c>
      <c r="B12" s="465" t="s">
        <v>460</v>
      </c>
      <c r="C12" s="708">
        <v>4000</v>
      </c>
      <c r="D12" s="708">
        <v>109</v>
      </c>
      <c r="E12" s="709">
        <v>2</v>
      </c>
      <c r="F12" s="709">
        <v>0</v>
      </c>
      <c r="G12" s="709">
        <v>2500</v>
      </c>
      <c r="H12" s="709">
        <v>0</v>
      </c>
      <c r="I12" s="709">
        <v>4167</v>
      </c>
      <c r="J12" s="709">
        <v>4000</v>
      </c>
      <c r="K12" s="709">
        <v>0</v>
      </c>
      <c r="L12" s="709">
        <f t="shared" si="1"/>
        <v>436000</v>
      </c>
      <c r="M12" s="709">
        <v>0</v>
      </c>
      <c r="N12" s="582">
        <v>0</v>
      </c>
      <c r="O12" s="466" t="str">
        <f t="shared" si="2"/>
        <v xml:space="preserve"> </v>
      </c>
      <c r="P12" s="29" t="str">
        <f>inputs!W14</f>
        <v>*</v>
      </c>
      <c r="Q12" s="29"/>
      <c r="R12" s="29"/>
      <c r="S12" s="29"/>
      <c r="T12" s="29"/>
      <c r="U12" s="29"/>
      <c r="V12" s="29"/>
      <c r="W12" s="29"/>
      <c r="X12" s="29"/>
      <c r="Y12" s="29"/>
      <c r="Z12" s="29"/>
    </row>
    <row r="13" spans="1:26" ht="15" customHeight="1">
      <c r="A13" s="462" t="str">
        <f t="shared" si="0"/>
        <v>yes</v>
      </c>
      <c r="B13" s="465" t="s">
        <v>461</v>
      </c>
      <c r="C13" s="708">
        <v>6000</v>
      </c>
      <c r="D13" s="708">
        <v>163</v>
      </c>
      <c r="E13" s="709">
        <v>0</v>
      </c>
      <c r="F13" s="709">
        <v>0</v>
      </c>
      <c r="G13" s="709">
        <v>5000</v>
      </c>
      <c r="H13" s="709">
        <v>0</v>
      </c>
      <c r="I13" s="709">
        <v>4167</v>
      </c>
      <c r="J13" s="709">
        <v>0</v>
      </c>
      <c r="K13" s="709">
        <v>5000</v>
      </c>
      <c r="L13" s="709">
        <f t="shared" si="1"/>
        <v>978000</v>
      </c>
      <c r="M13" s="709">
        <v>408840</v>
      </c>
      <c r="N13" s="582">
        <v>0</v>
      </c>
      <c r="O13" s="466" t="str">
        <f t="shared" si="2"/>
        <v xml:space="preserve"> </v>
      </c>
      <c r="P13" s="29" t="str">
        <f>inputs!W15</f>
        <v>*</v>
      </c>
      <c r="Q13" s="29"/>
      <c r="R13" s="29"/>
      <c r="S13" s="29"/>
      <c r="T13" s="29"/>
      <c r="U13" s="29"/>
      <c r="V13" s="29"/>
      <c r="W13" s="29"/>
      <c r="X13" s="29"/>
      <c r="Y13" s="29"/>
      <c r="Z13" s="29"/>
    </row>
    <row r="14" spans="1:26" ht="15" customHeight="1">
      <c r="A14" s="462" t="str">
        <f t="shared" si="0"/>
        <v>yes</v>
      </c>
      <c r="B14" s="465" t="s">
        <v>462</v>
      </c>
      <c r="C14" s="708">
        <v>7000</v>
      </c>
      <c r="D14" s="708">
        <v>191</v>
      </c>
      <c r="E14" s="709">
        <v>2</v>
      </c>
      <c r="F14" s="709">
        <v>0</v>
      </c>
      <c r="G14" s="709">
        <v>6000</v>
      </c>
      <c r="H14" s="709">
        <v>40</v>
      </c>
      <c r="I14" s="709">
        <v>4167</v>
      </c>
      <c r="J14" s="709">
        <v>4000</v>
      </c>
      <c r="K14" s="709">
        <v>6000</v>
      </c>
      <c r="L14" s="709">
        <f t="shared" si="1"/>
        <v>1337000</v>
      </c>
      <c r="M14" s="709">
        <v>770994</v>
      </c>
      <c r="N14" s="582">
        <v>0</v>
      </c>
      <c r="O14" s="466" t="str">
        <f t="shared" si="2"/>
        <v xml:space="preserve"> </v>
      </c>
      <c r="P14" s="29" t="str">
        <f>inputs!W16</f>
        <v>*</v>
      </c>
      <c r="Q14" s="29"/>
      <c r="R14" s="29"/>
      <c r="S14" s="29"/>
      <c r="T14" s="29"/>
      <c r="U14" s="29"/>
      <c r="V14" s="29"/>
      <c r="W14" s="29"/>
      <c r="X14" s="29"/>
      <c r="Y14" s="29"/>
      <c r="Z14" s="29"/>
    </row>
    <row r="15" spans="1:26">
      <c r="A15" s="29"/>
      <c r="B15" s="29"/>
      <c r="C15" s="29"/>
      <c r="D15" s="29"/>
      <c r="E15" s="29"/>
      <c r="F15" s="29"/>
      <c r="G15" s="29"/>
      <c r="H15" s="29"/>
      <c r="I15" s="29"/>
      <c r="J15" s="29"/>
      <c r="K15" s="29"/>
      <c r="L15" s="29"/>
      <c r="M15" s="29"/>
      <c r="N15" s="29"/>
      <c r="O15" s="29"/>
      <c r="P15" s="29"/>
      <c r="Q15" s="29"/>
      <c r="R15" s="29"/>
      <c r="S15" s="29"/>
      <c r="T15" s="29"/>
      <c r="U15" s="29"/>
      <c r="V15" s="29"/>
      <c r="W15" s="29"/>
      <c r="X15" s="29"/>
      <c r="Y15" s="29"/>
      <c r="Z15" s="29"/>
    </row>
    <row r="16" spans="1:26" ht="15.75" customHeight="1">
      <c r="A16" s="710"/>
      <c r="B16" s="711"/>
      <c r="C16" s="712"/>
      <c r="D16" s="711"/>
      <c r="E16" s="710" t="s">
        <v>485</v>
      </c>
      <c r="F16" s="711"/>
      <c r="G16" s="711"/>
      <c r="H16" s="29"/>
      <c r="I16" s="29"/>
      <c r="J16" s="29"/>
      <c r="K16" s="29"/>
      <c r="L16" s="29"/>
      <c r="M16" s="29"/>
      <c r="N16" s="575" t="s">
        <v>398</v>
      </c>
      <c r="O16" s="29"/>
      <c r="P16" s="29"/>
      <c r="Q16" s="29"/>
      <c r="R16" s="29"/>
      <c r="S16" s="29"/>
      <c r="T16" s="29"/>
      <c r="U16" s="29"/>
      <c r="V16" s="29"/>
      <c r="W16" s="29"/>
      <c r="X16" s="29"/>
      <c r="Y16" s="29"/>
      <c r="Z16" s="29"/>
    </row>
    <row r="17" spans="1:26" ht="15.75" customHeight="1">
      <c r="A17" s="710" t="s">
        <v>486</v>
      </c>
      <c r="B17" s="711"/>
      <c r="C17" s="712"/>
      <c r="D17" s="711"/>
      <c r="E17" s="712" t="s">
        <v>487</v>
      </c>
      <c r="F17" s="711"/>
      <c r="G17" s="711"/>
      <c r="H17" s="29"/>
      <c r="I17" s="29"/>
      <c r="J17" s="29"/>
      <c r="K17" s="29"/>
      <c r="L17" s="29"/>
      <c r="M17" s="29"/>
      <c r="N17" s="575">
        <v>5</v>
      </c>
      <c r="O17" s="29"/>
      <c r="P17" s="29"/>
      <c r="Q17" s="29"/>
      <c r="R17" s="29"/>
      <c r="S17" s="29"/>
      <c r="T17" s="29"/>
      <c r="U17" s="29"/>
      <c r="V17" s="29"/>
      <c r="W17" s="29"/>
      <c r="X17" s="29"/>
      <c r="Y17" s="29"/>
      <c r="Z17" s="29"/>
    </row>
    <row r="18" spans="1:26" ht="15.75" customHeight="1">
      <c r="A18" s="710" t="s">
        <v>488</v>
      </c>
      <c r="B18" s="711"/>
      <c r="C18" s="712"/>
      <c r="D18" s="711"/>
      <c r="E18" s="710" t="s">
        <v>489</v>
      </c>
      <c r="F18" s="711"/>
      <c r="G18" s="711"/>
      <c r="H18" s="29"/>
      <c r="I18" s="29"/>
      <c r="J18" s="29"/>
      <c r="K18" s="29"/>
      <c r="L18" s="29"/>
      <c r="M18" s="29"/>
      <c r="N18" s="575"/>
      <c r="O18" s="29"/>
      <c r="P18" s="29"/>
      <c r="Q18" s="29"/>
      <c r="R18" s="29"/>
      <c r="S18" s="29"/>
      <c r="T18" s="29"/>
      <c r="U18" s="29"/>
      <c r="V18" s="29"/>
      <c r="W18" s="29"/>
      <c r="X18" s="29"/>
      <c r="Y18" s="29"/>
      <c r="Z18" s="29"/>
    </row>
    <row r="19" spans="1:26" ht="15.75" customHeight="1">
      <c r="A19" s="710" t="s">
        <v>490</v>
      </c>
      <c r="B19" s="711"/>
      <c r="C19" s="712"/>
      <c r="D19" s="711"/>
      <c r="E19" s="710" t="s">
        <v>491</v>
      </c>
      <c r="F19" s="711"/>
      <c r="G19" s="711"/>
      <c r="H19" s="29"/>
      <c r="I19" s="29"/>
      <c r="J19" s="29"/>
      <c r="K19" s="29"/>
      <c r="L19" s="29"/>
      <c r="M19" s="29"/>
      <c r="N19" s="575" t="s">
        <v>399</v>
      </c>
      <c r="O19" s="29"/>
      <c r="P19" s="29"/>
      <c r="Q19" s="29"/>
      <c r="R19" s="29"/>
      <c r="S19" s="29"/>
      <c r="T19" s="29"/>
      <c r="U19" s="29"/>
      <c r="V19" s="29"/>
      <c r="W19" s="29"/>
      <c r="X19" s="29"/>
      <c r="Y19" s="29"/>
      <c r="Z19" s="29"/>
    </row>
    <row r="20" spans="1:26" ht="15.75" customHeight="1">
      <c r="A20" s="710" t="s">
        <v>492</v>
      </c>
      <c r="B20" s="621"/>
      <c r="C20" s="621"/>
      <c r="D20" s="621"/>
      <c r="E20" s="710" t="s">
        <v>493</v>
      </c>
      <c r="F20" s="621"/>
      <c r="G20" s="621"/>
      <c r="H20" s="29"/>
      <c r="I20" s="29"/>
      <c r="J20" s="29"/>
      <c r="K20" s="29"/>
      <c r="L20" s="29"/>
      <c r="M20" s="29"/>
      <c r="N20" s="575">
        <v>-5</v>
      </c>
      <c r="O20" s="29"/>
      <c r="P20" s="29"/>
      <c r="Q20" s="29"/>
      <c r="R20" s="29"/>
      <c r="S20" s="29"/>
      <c r="T20" s="29"/>
      <c r="U20" s="29"/>
      <c r="V20" s="29"/>
      <c r="W20" s="29"/>
      <c r="X20" s="29"/>
      <c r="Y20" s="29"/>
      <c r="Z20" s="29"/>
    </row>
    <row r="21" spans="1:26" ht="15.75" customHeight="1">
      <c r="A21" s="710" t="s">
        <v>494</v>
      </c>
      <c r="B21" s="621"/>
      <c r="C21" s="621"/>
      <c r="D21" s="621"/>
      <c r="E21" s="621"/>
      <c r="F21" s="621"/>
      <c r="G21" s="621"/>
      <c r="H21" s="29"/>
      <c r="I21" s="29"/>
      <c r="J21" s="29"/>
      <c r="K21" s="29"/>
      <c r="L21" s="29"/>
      <c r="M21" s="29"/>
      <c r="N21" s="29"/>
      <c r="O21" s="29"/>
      <c r="P21" s="29"/>
      <c r="Q21" s="29"/>
      <c r="R21" s="29"/>
      <c r="S21" s="29"/>
      <c r="T21" s="29"/>
      <c r="U21" s="29"/>
      <c r="V21" s="29"/>
      <c r="W21" s="29"/>
      <c r="X21" s="29"/>
      <c r="Y21" s="29"/>
      <c r="Z21" s="29"/>
    </row>
    <row r="22" spans="1:26" ht="15.75" customHeight="1">
      <c r="A22" s="710" t="s">
        <v>495</v>
      </c>
      <c r="B22" s="711"/>
      <c r="C22" s="621"/>
      <c r="D22" s="711"/>
      <c r="E22" s="711"/>
      <c r="F22" s="711"/>
      <c r="G22" s="711"/>
      <c r="H22" s="29"/>
      <c r="I22" s="29"/>
      <c r="J22" s="29"/>
      <c r="K22" s="29"/>
      <c r="L22" s="29"/>
      <c r="M22" s="29"/>
      <c r="N22" s="29"/>
      <c r="O22" s="29"/>
      <c r="P22" s="29"/>
      <c r="Q22" s="29"/>
      <c r="R22" s="29"/>
      <c r="S22" s="29"/>
      <c r="T22" s="29"/>
      <c r="U22" s="29"/>
      <c r="V22" s="29"/>
      <c r="W22" s="29"/>
      <c r="X22" s="29"/>
      <c r="Y22" s="29"/>
      <c r="Z22" s="29"/>
    </row>
    <row r="23" spans="1:26" ht="15.75" customHeight="1">
      <c r="A23" s="710" t="s">
        <v>496</v>
      </c>
      <c r="B23" s="711"/>
      <c r="C23" s="711"/>
      <c r="D23" s="711"/>
      <c r="E23" s="711"/>
      <c r="F23" s="711"/>
      <c r="G23" s="711"/>
      <c r="H23" s="29"/>
      <c r="I23" s="29"/>
      <c r="J23" s="29"/>
      <c r="K23" s="29"/>
      <c r="L23" s="29"/>
      <c r="M23" s="29"/>
      <c r="N23" s="29"/>
      <c r="O23" s="29"/>
      <c r="P23" s="29"/>
      <c r="Q23" s="29"/>
      <c r="R23" s="29"/>
      <c r="S23" s="29"/>
      <c r="T23" s="29"/>
      <c r="U23" s="29"/>
      <c r="V23" s="29"/>
      <c r="W23" s="29"/>
      <c r="X23" s="29"/>
      <c r="Y23" s="29"/>
      <c r="Z23" s="29"/>
    </row>
    <row r="24" spans="1:26" ht="15.75" customHeight="1">
      <c r="A24" s="710" t="s">
        <v>497</v>
      </c>
      <c r="B24" s="711"/>
      <c r="C24" s="710" t="s">
        <v>498</v>
      </c>
      <c r="D24" s="711"/>
      <c r="E24" s="711"/>
      <c r="F24" s="711"/>
      <c r="G24" s="711"/>
      <c r="H24" s="29"/>
      <c r="I24" s="29"/>
      <c r="J24" s="29"/>
      <c r="K24" s="29"/>
      <c r="L24" s="29"/>
      <c r="M24" s="29"/>
      <c r="N24" s="29"/>
      <c r="O24" s="29"/>
      <c r="P24" s="29"/>
      <c r="Q24" s="29"/>
      <c r="R24" s="29"/>
      <c r="S24" s="29"/>
      <c r="T24" s="29"/>
      <c r="U24" s="29"/>
      <c r="V24" s="29"/>
      <c r="W24" s="29"/>
      <c r="X24" s="29"/>
      <c r="Y24" s="29"/>
      <c r="Z24" s="29"/>
    </row>
    <row r="25" spans="1:26" ht="15.75" customHeight="1">
      <c r="A25" s="713" t="s">
        <v>499</v>
      </c>
      <c r="B25" s="711"/>
      <c r="C25" s="711"/>
      <c r="D25" s="711"/>
      <c r="E25" s="711"/>
      <c r="F25" s="711"/>
      <c r="G25" s="711"/>
      <c r="H25" s="29"/>
      <c r="I25" s="29"/>
      <c r="J25" s="29"/>
      <c r="K25" s="29"/>
      <c r="L25" s="29"/>
      <c r="M25" s="29"/>
      <c r="N25" s="29"/>
      <c r="O25" s="29"/>
      <c r="P25" s="29"/>
      <c r="Q25" s="29"/>
      <c r="R25" s="29"/>
      <c r="S25" s="29"/>
      <c r="T25" s="29"/>
      <c r="U25" s="29"/>
      <c r="V25" s="29"/>
      <c r="W25" s="29"/>
      <c r="X25" s="29"/>
      <c r="Y25" s="29"/>
      <c r="Z25" s="29"/>
    </row>
    <row r="26" spans="1:26" ht="15.75" customHeight="1">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row>
    <row r="27" spans="1:26" ht="15.75" customHeight="1">
      <c r="A27" s="29"/>
      <c r="B27" s="29"/>
      <c r="C27" s="29"/>
      <c r="D27" s="29"/>
      <c r="E27" s="29"/>
      <c r="F27" s="29"/>
      <c r="G27" s="29"/>
      <c r="H27" s="29"/>
      <c r="I27" s="29"/>
      <c r="J27" s="29"/>
      <c r="K27" s="29"/>
      <c r="L27" s="29"/>
      <c r="M27" s="29"/>
      <c r="N27" s="29"/>
      <c r="O27" s="29"/>
      <c r="P27" s="29"/>
      <c r="Q27" s="29"/>
      <c r="R27" s="29"/>
      <c r="S27" s="29"/>
      <c r="T27" s="29"/>
      <c r="U27" s="29"/>
      <c r="V27" s="29"/>
      <c r="W27" s="29"/>
      <c r="X27" s="29"/>
      <c r="Y27" s="29"/>
      <c r="Z27" s="29"/>
    </row>
    <row r="28" spans="1:26" ht="15.75" customHeight="1">
      <c r="A28" s="29"/>
      <c r="B28" s="29"/>
      <c r="C28" s="29"/>
      <c r="D28" s="29"/>
      <c r="E28" s="29"/>
      <c r="F28" s="29"/>
      <c r="G28" s="29"/>
      <c r="H28" s="29"/>
      <c r="I28" s="29"/>
      <c r="J28" s="29"/>
      <c r="K28" s="29"/>
      <c r="L28" s="29"/>
      <c r="M28" s="29"/>
      <c r="N28" s="29"/>
      <c r="O28" s="29"/>
      <c r="P28" s="29"/>
      <c r="Q28" s="29"/>
      <c r="R28" s="29"/>
      <c r="S28" s="29"/>
      <c r="T28" s="29"/>
      <c r="U28" s="29"/>
      <c r="V28" s="29"/>
      <c r="W28" s="29"/>
      <c r="X28" s="29"/>
      <c r="Y28" s="29"/>
      <c r="Z28" s="29"/>
    </row>
    <row r="29" spans="1:26" ht="15.75" customHeight="1">
      <c r="A29" s="29"/>
      <c r="B29" s="29"/>
      <c r="C29" s="29"/>
      <c r="D29" s="29"/>
      <c r="E29" s="29"/>
      <c r="F29" s="29"/>
      <c r="G29" s="29"/>
      <c r="H29" s="29"/>
      <c r="I29" s="29"/>
      <c r="J29" s="29"/>
      <c r="K29" s="29"/>
      <c r="L29" s="29"/>
      <c r="M29" s="29"/>
      <c r="N29" s="29"/>
      <c r="O29" s="29"/>
      <c r="P29" s="29"/>
      <c r="Q29" s="29"/>
      <c r="R29" s="29"/>
      <c r="S29" s="29"/>
      <c r="T29" s="29"/>
      <c r="U29" s="29"/>
      <c r="V29" s="29"/>
      <c r="W29" s="29"/>
      <c r="X29" s="29"/>
      <c r="Y29" s="29"/>
      <c r="Z29" s="29"/>
    </row>
    <row r="30" spans="1:26" ht="15.75" customHeight="1">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row>
    <row r="31" spans="1:26" ht="15.75" customHeight="1">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row>
    <row r="32" spans="1:26" ht="15.75" customHeight="1">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row>
    <row r="33" spans="1:26" ht="15.75" customHeight="1">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row>
    <row r="34" spans="1:26" ht="15.75" customHeight="1">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row>
    <row r="35" spans="1:26" ht="15.75" customHeight="1">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row>
    <row r="36" spans="1:26" ht="15.75" customHeight="1">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row>
    <row r="37" spans="1:26" ht="15.75" customHeight="1">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row>
    <row r="38" spans="1:26" ht="15.75" customHeight="1">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row>
    <row r="39" spans="1:26" ht="15.75" customHeight="1">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row>
    <row r="40" spans="1:26" ht="15.75" customHeight="1">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row>
    <row r="41" spans="1:26" ht="15.75" customHeight="1">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row>
    <row r="42" spans="1:26" ht="15.75" customHeight="1">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row>
    <row r="43" spans="1:26" ht="15.75" customHeight="1">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row>
    <row r="44" spans="1:26" ht="15.75" customHeight="1">
      <c r="A44" s="29"/>
      <c r="B44" s="29"/>
      <c r="C44" s="29"/>
      <c r="D44" s="29"/>
      <c r="E44" s="29"/>
      <c r="F44" s="29"/>
      <c r="G44" s="29"/>
      <c r="H44" s="29"/>
      <c r="I44" s="29"/>
      <c r="J44" s="29"/>
      <c r="K44" s="29"/>
      <c r="L44" s="29"/>
      <c r="M44" s="29"/>
      <c r="N44" s="29"/>
      <c r="O44" s="29"/>
      <c r="P44" s="29"/>
      <c r="Q44" s="29"/>
      <c r="R44" s="29"/>
      <c r="S44" s="29"/>
      <c r="T44" s="29"/>
      <c r="U44" s="29"/>
      <c r="V44" s="29"/>
      <c r="W44" s="29"/>
      <c r="X44" s="29"/>
      <c r="Y44" s="29"/>
      <c r="Z44" s="29"/>
    </row>
    <row r="45" spans="1:26" ht="15.75" customHeight="1">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row>
    <row r="46" spans="1:26" ht="15.75" customHeight="1">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row>
    <row r="47" spans="1:26" ht="15.75" customHeight="1">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row>
    <row r="48" spans="1:26" ht="15.75" customHeight="1">
      <c r="A48" s="29"/>
      <c r="B48" s="29"/>
      <c r="C48" s="29"/>
      <c r="D48" s="29"/>
      <c r="E48" s="29"/>
      <c r="F48" s="29"/>
      <c r="G48" s="29"/>
      <c r="H48" s="29"/>
      <c r="I48" s="29"/>
      <c r="J48" s="29"/>
      <c r="K48" s="29"/>
      <c r="L48" s="29"/>
      <c r="M48" s="29"/>
      <c r="N48" s="29"/>
      <c r="O48" s="29"/>
      <c r="P48" s="29"/>
      <c r="Q48" s="29"/>
      <c r="R48" s="29"/>
      <c r="S48" s="29"/>
      <c r="T48" s="29"/>
      <c r="U48" s="29"/>
      <c r="V48" s="29"/>
      <c r="W48" s="29"/>
      <c r="X48" s="29"/>
      <c r="Y48" s="29"/>
      <c r="Z48" s="29"/>
    </row>
    <row r="49" spans="1:26" ht="15.75" customHeight="1">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row>
    <row r="50" spans="1:26" ht="15.75" customHeight="1">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row>
    <row r="51" spans="1:26" ht="15.75" customHeight="1">
      <c r="A51" s="29"/>
      <c r="B51" s="29"/>
      <c r="C51" s="29"/>
      <c r="D51" s="29"/>
      <c r="E51" s="29"/>
      <c r="F51" s="29"/>
      <c r="G51" s="29"/>
      <c r="H51" s="29"/>
      <c r="I51" s="29"/>
      <c r="J51" s="29"/>
      <c r="K51" s="29"/>
      <c r="L51" s="29"/>
      <c r="M51" s="29"/>
      <c r="N51" s="29"/>
      <c r="O51" s="29"/>
      <c r="P51" s="29"/>
      <c r="Q51" s="29"/>
      <c r="R51" s="29"/>
      <c r="S51" s="29"/>
      <c r="T51" s="29"/>
      <c r="U51" s="29"/>
      <c r="V51" s="29"/>
      <c r="W51" s="29"/>
      <c r="X51" s="29"/>
      <c r="Y51" s="29"/>
      <c r="Z51" s="29"/>
    </row>
    <row r="52" spans="1:26" ht="15.75" customHeight="1">
      <c r="A52" s="29"/>
      <c r="B52" s="29"/>
      <c r="C52" s="29"/>
      <c r="D52" s="29"/>
      <c r="E52" s="29"/>
      <c r="F52" s="29"/>
      <c r="G52" s="29"/>
      <c r="H52" s="29"/>
      <c r="I52" s="29"/>
      <c r="J52" s="29"/>
      <c r="K52" s="29"/>
      <c r="L52" s="29"/>
      <c r="M52" s="29"/>
      <c r="N52" s="29"/>
      <c r="O52" s="29"/>
      <c r="P52" s="29"/>
      <c r="Q52" s="29"/>
      <c r="R52" s="29"/>
      <c r="S52" s="29"/>
      <c r="T52" s="29"/>
      <c r="U52" s="29"/>
      <c r="V52" s="29"/>
      <c r="W52" s="29"/>
      <c r="X52" s="29"/>
      <c r="Y52" s="29"/>
      <c r="Z52" s="29"/>
    </row>
    <row r="53" spans="1:26" ht="15.75" customHeight="1">
      <c r="A53" s="29"/>
      <c r="B53" s="29"/>
      <c r="C53" s="29"/>
      <c r="D53" s="29"/>
      <c r="E53" s="29"/>
      <c r="F53" s="29"/>
      <c r="G53" s="29"/>
      <c r="H53" s="29"/>
      <c r="I53" s="29"/>
      <c r="J53" s="29"/>
      <c r="K53" s="29"/>
      <c r="L53" s="29"/>
      <c r="M53" s="29"/>
      <c r="N53" s="29"/>
      <c r="O53" s="29"/>
      <c r="P53" s="29"/>
      <c r="Q53" s="29"/>
      <c r="R53" s="29"/>
      <c r="S53" s="29"/>
      <c r="T53" s="29"/>
      <c r="U53" s="29"/>
      <c r="V53" s="29"/>
      <c r="W53" s="29"/>
      <c r="X53" s="29"/>
      <c r="Y53" s="29"/>
      <c r="Z53" s="29"/>
    </row>
    <row r="54" spans="1:26" ht="15.75" customHeight="1">
      <c r="A54" s="29"/>
      <c r="B54" s="29"/>
      <c r="C54" s="29"/>
      <c r="D54" s="29"/>
      <c r="E54" s="29"/>
      <c r="F54" s="29"/>
      <c r="G54" s="29"/>
      <c r="H54" s="29"/>
      <c r="I54" s="29"/>
      <c r="J54" s="29"/>
      <c r="K54" s="29"/>
      <c r="L54" s="29"/>
      <c r="M54" s="29"/>
      <c r="N54" s="29"/>
      <c r="O54" s="29"/>
      <c r="P54" s="29"/>
      <c r="Q54" s="29"/>
      <c r="R54" s="29"/>
      <c r="S54" s="29"/>
      <c r="T54" s="29"/>
      <c r="U54" s="29"/>
      <c r="V54" s="29"/>
      <c r="W54" s="29"/>
      <c r="X54" s="29"/>
      <c r="Y54" s="29"/>
      <c r="Z54" s="29"/>
    </row>
    <row r="55" spans="1:26" ht="15.75" customHeight="1">
      <c r="A55" s="29"/>
      <c r="B55" s="29"/>
      <c r="C55" s="29"/>
      <c r="D55" s="29"/>
      <c r="E55" s="29"/>
      <c r="F55" s="29"/>
      <c r="G55" s="29"/>
      <c r="H55" s="29"/>
      <c r="I55" s="29"/>
      <c r="J55" s="29"/>
      <c r="K55" s="29"/>
      <c r="L55" s="29"/>
      <c r="M55" s="29"/>
      <c r="N55" s="29"/>
      <c r="O55" s="29"/>
      <c r="P55" s="29"/>
      <c r="Q55" s="29"/>
      <c r="R55" s="29"/>
      <c r="S55" s="29"/>
      <c r="T55" s="29"/>
      <c r="U55" s="29"/>
      <c r="V55" s="29"/>
      <c r="W55" s="29"/>
      <c r="X55" s="29"/>
      <c r="Y55" s="29"/>
      <c r="Z55" s="29"/>
    </row>
    <row r="56" spans="1:26" ht="15.75" customHeight="1">
      <c r="A56" s="29"/>
      <c r="B56" s="29"/>
      <c r="C56" s="29"/>
      <c r="D56" s="29"/>
      <c r="E56" s="29"/>
      <c r="F56" s="29"/>
      <c r="G56" s="29"/>
      <c r="H56" s="29"/>
      <c r="I56" s="29"/>
      <c r="J56" s="29"/>
      <c r="K56" s="29"/>
      <c r="L56" s="29"/>
      <c r="M56" s="29"/>
      <c r="N56" s="29"/>
      <c r="O56" s="29"/>
      <c r="P56" s="29"/>
      <c r="Q56" s="29"/>
      <c r="R56" s="29"/>
      <c r="S56" s="29"/>
      <c r="T56" s="29"/>
      <c r="U56" s="29"/>
      <c r="V56" s="29"/>
      <c r="W56" s="29"/>
      <c r="X56" s="29"/>
      <c r="Y56" s="29"/>
      <c r="Z56" s="29"/>
    </row>
    <row r="57" spans="1:26" ht="15.75" customHeight="1">
      <c r="A57" s="29"/>
      <c r="B57" s="29"/>
      <c r="C57" s="29"/>
      <c r="D57" s="29"/>
      <c r="E57" s="29"/>
      <c r="F57" s="29"/>
      <c r="G57" s="29"/>
      <c r="H57" s="29"/>
      <c r="I57" s="29"/>
      <c r="J57" s="29"/>
      <c r="K57" s="29"/>
      <c r="L57" s="29"/>
      <c r="M57" s="29"/>
      <c r="N57" s="29"/>
      <c r="O57" s="29"/>
      <c r="P57" s="29"/>
      <c r="Q57" s="29"/>
      <c r="R57" s="29"/>
      <c r="S57" s="29"/>
      <c r="T57" s="29"/>
      <c r="U57" s="29"/>
      <c r="V57" s="29"/>
      <c r="W57" s="29"/>
      <c r="X57" s="29"/>
      <c r="Y57" s="29"/>
      <c r="Z57" s="29"/>
    </row>
    <row r="58" spans="1:26" ht="15.75" customHeight="1">
      <c r="A58" s="29"/>
      <c r="B58" s="29"/>
      <c r="C58" s="29"/>
      <c r="D58" s="29"/>
      <c r="E58" s="29"/>
      <c r="F58" s="29"/>
      <c r="G58" s="29"/>
      <c r="H58" s="29"/>
      <c r="I58" s="29"/>
      <c r="J58" s="29"/>
      <c r="K58" s="29"/>
      <c r="L58" s="29"/>
      <c r="M58" s="29"/>
      <c r="N58" s="29"/>
      <c r="O58" s="29"/>
      <c r="P58" s="29"/>
      <c r="Q58" s="29"/>
      <c r="R58" s="29"/>
      <c r="S58" s="29"/>
      <c r="T58" s="29"/>
      <c r="U58" s="29"/>
      <c r="V58" s="29"/>
      <c r="W58" s="29"/>
      <c r="X58" s="29"/>
      <c r="Y58" s="29"/>
      <c r="Z58" s="29"/>
    </row>
    <row r="59" spans="1:26" ht="15.75" customHeight="1">
      <c r="A59" s="29"/>
      <c r="B59" s="29"/>
      <c r="C59" s="29"/>
      <c r="D59" s="29"/>
      <c r="E59" s="29"/>
      <c r="F59" s="29"/>
      <c r="G59" s="29"/>
      <c r="H59" s="29"/>
      <c r="I59" s="29"/>
      <c r="J59" s="29"/>
      <c r="K59" s="29"/>
      <c r="L59" s="29"/>
      <c r="M59" s="29"/>
      <c r="N59" s="29"/>
      <c r="O59" s="29"/>
      <c r="P59" s="29"/>
      <c r="Q59" s="29"/>
      <c r="R59" s="29"/>
      <c r="S59" s="29"/>
      <c r="T59" s="29"/>
      <c r="U59" s="29"/>
      <c r="V59" s="29"/>
      <c r="W59" s="29"/>
      <c r="X59" s="29"/>
      <c r="Y59" s="29"/>
      <c r="Z59" s="29"/>
    </row>
    <row r="60" spans="1:26" ht="15.75" customHeight="1">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row>
    <row r="61" spans="1:26" ht="15.75" customHeight="1">
      <c r="A61" s="29"/>
      <c r="B61" s="29"/>
      <c r="C61" s="29"/>
      <c r="D61" s="29"/>
      <c r="E61" s="29"/>
      <c r="F61" s="29"/>
      <c r="G61" s="29"/>
      <c r="H61" s="29"/>
      <c r="I61" s="29"/>
      <c r="J61" s="29"/>
      <c r="K61" s="29"/>
      <c r="L61" s="29"/>
      <c r="M61" s="29"/>
      <c r="N61" s="29"/>
      <c r="O61" s="29"/>
      <c r="P61" s="29"/>
      <c r="Q61" s="29"/>
      <c r="R61" s="29"/>
      <c r="S61" s="29"/>
      <c r="T61" s="29"/>
      <c r="U61" s="29"/>
      <c r="V61" s="29"/>
      <c r="W61" s="29"/>
      <c r="X61" s="29"/>
      <c r="Y61" s="29"/>
      <c r="Z61" s="29"/>
    </row>
    <row r="62" spans="1:26" ht="15.75" customHeight="1">
      <c r="A62" s="29"/>
      <c r="B62" s="29"/>
      <c r="C62" s="29"/>
      <c r="D62" s="29"/>
      <c r="E62" s="29"/>
      <c r="F62" s="29"/>
      <c r="G62" s="29"/>
      <c r="H62" s="29"/>
      <c r="I62" s="29"/>
      <c r="J62" s="29"/>
      <c r="K62" s="29"/>
      <c r="L62" s="29"/>
      <c r="M62" s="29"/>
      <c r="N62" s="29"/>
      <c r="O62" s="29"/>
      <c r="P62" s="29"/>
      <c r="Q62" s="29"/>
      <c r="R62" s="29"/>
      <c r="S62" s="29"/>
      <c r="T62" s="29"/>
      <c r="U62" s="29"/>
      <c r="V62" s="29"/>
      <c r="W62" s="29"/>
      <c r="X62" s="29"/>
      <c r="Y62" s="29"/>
      <c r="Z62" s="29"/>
    </row>
    <row r="63" spans="1:26" ht="15.75" customHeight="1">
      <c r="A63" s="29"/>
      <c r="B63" s="29"/>
      <c r="C63" s="29"/>
      <c r="D63" s="29"/>
      <c r="E63" s="29"/>
      <c r="F63" s="29"/>
      <c r="G63" s="29"/>
      <c r="H63" s="29"/>
      <c r="I63" s="29"/>
      <c r="J63" s="29"/>
      <c r="K63" s="29"/>
      <c r="L63" s="29"/>
      <c r="M63" s="29"/>
      <c r="N63" s="29"/>
      <c r="O63" s="29"/>
      <c r="P63" s="29"/>
      <c r="Q63" s="29"/>
      <c r="R63" s="29"/>
      <c r="S63" s="29"/>
      <c r="T63" s="29"/>
      <c r="U63" s="29"/>
      <c r="V63" s="29"/>
      <c r="W63" s="29"/>
      <c r="X63" s="29"/>
      <c r="Y63" s="29"/>
      <c r="Z63" s="29"/>
    </row>
    <row r="64" spans="1:26" ht="15.75" customHeight="1">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row>
    <row r="65" spans="1:26" ht="15.75" customHeight="1">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row>
    <row r="66" spans="1:26" ht="15.75" customHeight="1">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row>
    <row r="67" spans="1:26" ht="15.75" customHeight="1">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row>
    <row r="68" spans="1:26" ht="15.75" customHeight="1">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row>
    <row r="69" spans="1:26" ht="15.75" customHeight="1">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row>
    <row r="70" spans="1:26" ht="15.75" customHeight="1">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row>
    <row r="71" spans="1:26" ht="15.75" customHeight="1">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row>
    <row r="72" spans="1:26" ht="15.75" customHeight="1">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row>
    <row r="73" spans="1:26" ht="15.75" customHeight="1">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row>
    <row r="74" spans="1:26" ht="15.75" customHeight="1">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row>
    <row r="75" spans="1:26" ht="15.75" customHeight="1">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row>
    <row r="76" spans="1:26" ht="15.75" customHeight="1">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row>
    <row r="77" spans="1:26" ht="15.75" customHeight="1">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row>
    <row r="78" spans="1:26" ht="15.75" customHeight="1">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row>
    <row r="79" spans="1:26" ht="15.75" customHeight="1">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row>
    <row r="80" spans="1:26" ht="15.75" customHeight="1">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row>
    <row r="81" spans="1:26" ht="15.75" customHeight="1">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row>
    <row r="82" spans="1:26" ht="15.75" customHeight="1">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row>
    <row r="83" spans="1:26" ht="15.75" customHeight="1">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row>
    <row r="84" spans="1:26" ht="15.75" customHeight="1">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row>
    <row r="85" spans="1:26" ht="15.75" customHeight="1">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row>
    <row r="86" spans="1:26" ht="15.75" customHeight="1">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row>
    <row r="87" spans="1:26" ht="15.75" customHeight="1">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row>
    <row r="88" spans="1:26" ht="15.75" customHeight="1">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row>
    <row r="89" spans="1:26" ht="15.75" customHeight="1">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row>
    <row r="90" spans="1:26" ht="15.75" customHeight="1">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row>
    <row r="91" spans="1:26" ht="15.75" customHeight="1">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row>
    <row r="92" spans="1:26" ht="15.75" customHeight="1">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row>
    <row r="93" spans="1:26" ht="15.75" customHeight="1">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row>
    <row r="94" spans="1:26" ht="15.75" customHeight="1">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row>
    <row r="95" spans="1:26" ht="15.75" customHeight="1">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row>
    <row r="96" spans="1:26" ht="15.75" customHeight="1">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row>
    <row r="97" spans="1:26" ht="15.75"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row>
    <row r="98" spans="1:26" ht="15.75" customHeight="1">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row>
    <row r="99" spans="1:26" ht="15.75" customHeight="1">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row>
    <row r="100" spans="1:26" ht="15.75" customHeight="1">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row>
    <row r="101" spans="1:26" ht="15.75" customHeight="1">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row>
    <row r="102" spans="1:26" ht="15.75" customHeight="1">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row>
    <row r="103" spans="1:26" ht="15.75" customHeight="1">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row>
    <row r="104" spans="1:26" ht="15.75" customHeight="1">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row>
    <row r="105" spans="1:26" ht="15.75" customHeight="1">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row>
    <row r="106" spans="1:26" ht="15.75" customHeight="1">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row>
    <row r="107" spans="1:26" ht="15.75" customHeight="1">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row>
    <row r="108" spans="1:26" ht="15.75" customHeight="1">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row>
    <row r="109" spans="1:26" ht="15.75" customHeight="1">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row>
    <row r="110" spans="1:26" ht="15.75" customHeight="1">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row>
    <row r="111" spans="1:26" ht="15.75" customHeight="1">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row>
    <row r="112" spans="1:26" ht="15.75" customHeight="1">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row>
    <row r="113" spans="1:26" ht="15.75" customHeight="1">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row>
    <row r="114" spans="1:26" ht="15.75" customHeight="1">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row>
    <row r="115" spans="1:26" ht="15.75" customHeight="1">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row>
    <row r="116" spans="1:26" ht="15.75" customHeight="1">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row>
    <row r="117" spans="1:26" ht="15.75" customHeight="1">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row>
    <row r="118" spans="1:26" ht="15.75" customHeight="1">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row>
    <row r="119" spans="1:26" ht="15.75" customHeight="1">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row>
    <row r="120" spans="1:26" ht="15.75" customHeight="1">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row>
    <row r="121" spans="1:26" ht="15.75" customHeight="1">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row>
    <row r="122" spans="1:26" ht="15.75"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row>
    <row r="123" spans="1:26" ht="15.75"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row>
    <row r="124" spans="1:26" ht="15.75"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row>
    <row r="125" spans="1:26" ht="15.75"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row>
    <row r="126" spans="1:26" ht="15.75"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row>
    <row r="127" spans="1:26" ht="15.75"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row>
    <row r="128" spans="1:26" ht="15.75"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row>
    <row r="129" spans="1:26" ht="15.75"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row>
    <row r="130" spans="1:26" ht="15.75"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row>
    <row r="131" spans="1:26" ht="15.75"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row>
    <row r="132" spans="1:26" ht="15.75"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row>
    <row r="133" spans="1:26" ht="15.75"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row>
    <row r="134" spans="1:26" ht="15.75"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row>
    <row r="135" spans="1:26" ht="15.75"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row>
    <row r="136" spans="1:26" ht="15.75"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row>
    <row r="137" spans="1:26" ht="15.75"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row>
    <row r="138" spans="1:26" ht="15.75"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row>
    <row r="139" spans="1:26" ht="15.75"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row>
    <row r="140" spans="1:26" ht="15.75"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row>
    <row r="141" spans="1:26" ht="15.75"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row>
    <row r="142" spans="1:26" ht="15.75"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row>
    <row r="143" spans="1:26" ht="15.75"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row>
    <row r="144" spans="1:26" ht="15.75"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row>
    <row r="145" spans="1:26" ht="15.75"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row>
    <row r="146" spans="1:26" ht="15.75"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row>
    <row r="147" spans="1:26" ht="15.75"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row>
    <row r="148" spans="1:26" ht="15.75"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row>
    <row r="149" spans="1:26" ht="15.75"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row>
    <row r="150" spans="1:26" ht="15.75"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row>
    <row r="151" spans="1:26" ht="15.75"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row>
    <row r="152" spans="1:26" ht="15.75"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row>
    <row r="153" spans="1:26" ht="15.75"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row>
    <row r="154" spans="1:26" ht="15.75"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row>
    <row r="155" spans="1:26" ht="15.75"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row>
    <row r="156" spans="1:26" ht="15.75"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row>
    <row r="157" spans="1:26" ht="15.75"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row>
    <row r="158" spans="1:26" ht="15.75"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row>
    <row r="159" spans="1:26" ht="15.75"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row>
    <row r="160" spans="1:26" ht="15.75"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row>
    <row r="161" spans="1:26" ht="15.75"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row>
    <row r="162" spans="1:26" ht="15.75"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row>
    <row r="163" spans="1:26" ht="15.75"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row>
    <row r="164" spans="1:26" ht="15.75"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row>
    <row r="165" spans="1:26" ht="15.75"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row>
    <row r="166" spans="1:26" ht="15.75"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row>
    <row r="167" spans="1:26" ht="15.75"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row>
    <row r="168" spans="1:26" ht="15.75"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row>
    <row r="169" spans="1:26" ht="15.75"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row>
    <row r="170" spans="1:26" ht="15.75"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row>
    <row r="171" spans="1:26" ht="15.75"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row>
    <row r="172" spans="1:26" ht="15.75"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row>
    <row r="173" spans="1:26" ht="15.75"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row>
    <row r="174" spans="1:26" ht="15.75"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row>
    <row r="175" spans="1:26" ht="15.75"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row>
    <row r="176" spans="1:26" ht="15.75"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row>
    <row r="177" spans="1:26" ht="15.75"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row>
    <row r="178" spans="1:26" ht="15.75"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row>
    <row r="179" spans="1:26" ht="15.75"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row>
    <row r="180" spans="1:26" ht="15.75"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row>
    <row r="181" spans="1:26" ht="15.75"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row>
    <row r="182" spans="1:26" ht="15.75"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row>
    <row r="183" spans="1:26" ht="15.75"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row>
    <row r="184" spans="1:26" ht="15.75"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row>
    <row r="185" spans="1:26" ht="15.75"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row>
    <row r="186" spans="1:26" ht="15.75"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row>
    <row r="187" spans="1:26" ht="15.75"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row>
    <row r="188" spans="1:26" ht="15.75"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row>
    <row r="189" spans="1:26" ht="15.75"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row>
    <row r="190" spans="1:26" ht="15.75"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row>
    <row r="191" spans="1:26" ht="15.75"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row>
    <row r="192" spans="1:26" ht="15.75"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row>
    <row r="193" spans="1:26" ht="15.75"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row>
    <row r="194" spans="1:26" ht="15.75"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row>
    <row r="195" spans="1:26" ht="15.75"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row>
    <row r="196" spans="1:26" ht="15.75"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row>
    <row r="197" spans="1:26" ht="15.75"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row>
    <row r="198" spans="1:26" ht="15.75"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row>
    <row r="199" spans="1:26" ht="15.75"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row>
    <row r="200" spans="1:26" ht="15.75"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row>
    <row r="201" spans="1:26" ht="15.75"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row>
    <row r="202" spans="1:26" ht="15.75"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row>
    <row r="203" spans="1:26" ht="15.75"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row>
    <row r="204" spans="1:26" ht="15.75"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row>
    <row r="205" spans="1:26" ht="15.75"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row>
    <row r="206" spans="1:26" ht="15.75"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row>
    <row r="207" spans="1:26" ht="15.75"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row>
    <row r="208" spans="1:26" ht="15.75"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row>
    <row r="209" spans="1:26" ht="15.75"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row>
    <row r="210" spans="1:26" ht="15.75"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row>
    <row r="211" spans="1:26" ht="15.75"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row>
    <row r="212" spans="1:26" ht="15.75"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row>
    <row r="213" spans="1:26" ht="15.75"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row>
    <row r="214" spans="1:26" ht="15.75"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row>
    <row r="215" spans="1:26" ht="15.75" customHeight="1">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row>
    <row r="216" spans="1:26" ht="15.75" customHeight="1">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row>
    <row r="217" spans="1:26" ht="15.75" customHeight="1">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row>
    <row r="218" spans="1:26" ht="15.75" customHeight="1">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row>
    <row r="219" spans="1:26" ht="15.75" customHeight="1">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row>
    <row r="220" spans="1:26" ht="15.75" customHeight="1">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row>
    <row r="221" spans="1:26" ht="15.75" customHeight="1">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row>
    <row r="222" spans="1:26" ht="15.75" customHeight="1">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row>
    <row r="223" spans="1:26" ht="15.75" customHeight="1">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row>
    <row r="224" spans="1:26" ht="15.75" customHeight="1">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row>
    <row r="225" spans="1:26" ht="15.75" customHeight="1">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row>
    <row r="226" spans="1:26" ht="15.75" customHeight="1">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row>
    <row r="227" spans="1:26" ht="15.75" customHeight="1">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row>
    <row r="228" spans="1:26" ht="15.75" customHeight="1">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row>
    <row r="229" spans="1:26" ht="15.75" customHeight="1">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row>
    <row r="230" spans="1:26" ht="15.75" customHeight="1">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row>
    <row r="231" spans="1:26" ht="15.75" customHeight="1">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row>
    <row r="232" spans="1:26" ht="15.75" customHeight="1">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row>
    <row r="233" spans="1:26" ht="15.75" customHeight="1">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row>
    <row r="234" spans="1:26" ht="15.75" customHeight="1">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row>
    <row r="235" spans="1:26" ht="15.75" customHeight="1">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row>
    <row r="236" spans="1:26" ht="15.75" customHeight="1">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row>
    <row r="237" spans="1:26" ht="15.75" customHeight="1">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row>
    <row r="238" spans="1:26" ht="15.75" customHeight="1">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row>
    <row r="239" spans="1:26" ht="15.75" customHeight="1">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row>
    <row r="240" spans="1:26" ht="15.75" customHeight="1">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row>
    <row r="241" spans="1:26" ht="15.75" customHeight="1">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row>
    <row r="242" spans="1:26" ht="15.75" customHeight="1">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row>
    <row r="243" spans="1:26" ht="15.75" customHeight="1">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row>
    <row r="244" spans="1:26" ht="15.75" customHeight="1">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row>
    <row r="245" spans="1:26" ht="15.75" customHeight="1">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row>
    <row r="246" spans="1:26" ht="15.75" customHeight="1">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row>
    <row r="247" spans="1:26" ht="15.75" customHeight="1">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row>
    <row r="248" spans="1:26" ht="15.75" customHeight="1">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row>
    <row r="249" spans="1:26" ht="15.75" customHeight="1">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row>
    <row r="250" spans="1:26" ht="15.75" customHeight="1">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row>
    <row r="251" spans="1:26" ht="15.75" customHeight="1">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row>
    <row r="252" spans="1:26" ht="15.75" customHeight="1">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row>
    <row r="253" spans="1:26" ht="15.75" customHeight="1">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row>
    <row r="254" spans="1:26" ht="15.75" customHeight="1">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row>
    <row r="255" spans="1:26" ht="15.75" customHeight="1">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row>
    <row r="256" spans="1:26" ht="15.75" customHeight="1">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row>
    <row r="257" spans="1:26" ht="15.75" customHeight="1">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row>
    <row r="258" spans="1:26" ht="15.75" customHeight="1">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row>
    <row r="259" spans="1:26" ht="15.75" customHeight="1">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row>
    <row r="260" spans="1:26" ht="15.75" customHeight="1">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row>
    <row r="261" spans="1:26" ht="15.75" customHeight="1">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row>
    <row r="262" spans="1:26" ht="15.75" customHeight="1">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row>
    <row r="263" spans="1:26" ht="15.75" customHeight="1">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row>
    <row r="264" spans="1:26" ht="15.75" customHeight="1">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row>
    <row r="265" spans="1:26" ht="15.75" customHeight="1">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row>
    <row r="266" spans="1:26" ht="15.75" customHeight="1">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row>
    <row r="267" spans="1:26" ht="15.75" customHeight="1">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row>
    <row r="268" spans="1:26" ht="15.75" customHeight="1">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row>
    <row r="269" spans="1:26" ht="15.75" customHeight="1">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row>
    <row r="270" spans="1:26" ht="15.75" customHeight="1">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row>
    <row r="271" spans="1:26" ht="15.75" customHeight="1">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row>
    <row r="272" spans="1:26" ht="15.75" customHeight="1">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row>
    <row r="273" spans="1:26" ht="15.75" customHeight="1">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row>
    <row r="274" spans="1:26" ht="15.75" customHeight="1">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row>
    <row r="275" spans="1:26" ht="15.75" customHeight="1">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row>
    <row r="276" spans="1:26" ht="15.75" customHeight="1">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row>
    <row r="277" spans="1:26" ht="15.75" customHeight="1">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row>
    <row r="278" spans="1:26" ht="15.75" customHeight="1">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row>
    <row r="279" spans="1:26" ht="15.75" customHeight="1">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row>
    <row r="280" spans="1:26" ht="15.75" customHeight="1">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row>
    <row r="281" spans="1:26" ht="15.75" customHeight="1">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row>
    <row r="282" spans="1:26" ht="15.75" customHeight="1">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row>
    <row r="283" spans="1:26" ht="15.75" customHeight="1">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row>
    <row r="284" spans="1:26" ht="15.75" customHeight="1">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row>
    <row r="285" spans="1:26" ht="15.75" customHeight="1">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row>
    <row r="286" spans="1:26" ht="15.75" customHeight="1">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row>
    <row r="287" spans="1:26" ht="15.75" customHeight="1">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row>
    <row r="288" spans="1:26" ht="15.75" customHeight="1">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row>
    <row r="289" spans="1:26" ht="15.75" customHeight="1">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row>
    <row r="290" spans="1:26" ht="15.75" customHeight="1">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row>
    <row r="291" spans="1:26" ht="15.75" customHeight="1">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row>
    <row r="292" spans="1:26" ht="15.75" customHeight="1">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row>
    <row r="293" spans="1:26" ht="15.75" customHeight="1">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row>
    <row r="294" spans="1:26" ht="15.75" customHeight="1">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row>
    <row r="295" spans="1:26" ht="15.75" customHeight="1">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row>
    <row r="296" spans="1:26" ht="15.75" customHeight="1">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row>
    <row r="297" spans="1:26" ht="15.75" customHeight="1">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row>
    <row r="298" spans="1:26" ht="15.75" customHeight="1">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row>
    <row r="299" spans="1:26" ht="15.75" customHeight="1">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row>
    <row r="300" spans="1:26" ht="15.75" customHeight="1">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row>
    <row r="301" spans="1:26" ht="15.75" customHeight="1">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row>
    <row r="302" spans="1:26" ht="15.75" customHeight="1">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row>
    <row r="303" spans="1:26" ht="15.75" customHeight="1">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row>
    <row r="304" spans="1:26" ht="15.75" customHeight="1">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row>
    <row r="305" spans="1:26" ht="15.75" customHeight="1">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row>
    <row r="306" spans="1:26" ht="15.75" customHeight="1">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row>
    <row r="307" spans="1:26" ht="15.75" customHeight="1">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row>
    <row r="308" spans="1:26" ht="15.75" customHeight="1">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row>
    <row r="309" spans="1:26" ht="15.75" customHeight="1">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row>
    <row r="310" spans="1:26" ht="15.75" customHeight="1">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row>
    <row r="311" spans="1:26" ht="15.75" customHeight="1">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row>
    <row r="312" spans="1:26" ht="15.75" customHeight="1">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row>
    <row r="313" spans="1:26" ht="15.75" customHeight="1">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row>
    <row r="314" spans="1:26" ht="15.75" customHeight="1">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row>
    <row r="315" spans="1:26" ht="15.75" customHeight="1">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row>
    <row r="316" spans="1:26" ht="15.75" customHeight="1">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row>
    <row r="317" spans="1:26" ht="15.75" customHeight="1">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row>
    <row r="318" spans="1:26" ht="15.75" customHeight="1">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row>
    <row r="319" spans="1:26" ht="15.75" customHeight="1">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row>
    <row r="320" spans="1:26" ht="15.75" customHeight="1">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row>
    <row r="321" spans="1:26" ht="15.75" customHeight="1">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row>
    <row r="322" spans="1:26" ht="15.75" customHeight="1">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row>
    <row r="323" spans="1:26" ht="15.75" customHeight="1">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row>
    <row r="324" spans="1:26" ht="15.75" customHeight="1">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row>
    <row r="325" spans="1:26" ht="15.75" customHeight="1">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row>
    <row r="326" spans="1:26" ht="15.75" customHeight="1">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row>
    <row r="327" spans="1:26" ht="15.75" customHeight="1">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row>
    <row r="328" spans="1:26" ht="15.75" customHeight="1">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row>
    <row r="329" spans="1:26" ht="15.75" customHeight="1">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row>
    <row r="330" spans="1:26" ht="15.75" customHeight="1">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row>
    <row r="331" spans="1:26" ht="15.75" customHeight="1">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row>
    <row r="332" spans="1:26" ht="15.75" customHeight="1">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row>
    <row r="333" spans="1:26" ht="15.75" customHeight="1">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row>
    <row r="334" spans="1:26" ht="15.75" customHeight="1">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row>
    <row r="335" spans="1:26" ht="15.75" customHeight="1">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row>
    <row r="336" spans="1:26" ht="15.75" customHeight="1">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row>
    <row r="337" spans="1:26" ht="15.75" customHeight="1">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row>
    <row r="338" spans="1:26" ht="15.75" customHeight="1">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row>
    <row r="339" spans="1:26" ht="15.75" customHeight="1">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row>
    <row r="340" spans="1:26" ht="15.75" customHeight="1">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row>
    <row r="341" spans="1:26" ht="15.75" customHeight="1">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row>
    <row r="342" spans="1:26" ht="15.75" customHeight="1">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row>
    <row r="343" spans="1:26" ht="15.75" customHeight="1">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row>
    <row r="344" spans="1:26" ht="15.75" customHeight="1">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row>
    <row r="345" spans="1:26" ht="15.75" customHeight="1">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row>
    <row r="346" spans="1:26" ht="15.75" customHeight="1">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row>
    <row r="347" spans="1:26" ht="15.75" customHeight="1">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row>
    <row r="348" spans="1:26" ht="15.75" customHeight="1">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row>
    <row r="349" spans="1:26" ht="15.75" customHeight="1">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row>
    <row r="350" spans="1:26" ht="15.75" customHeight="1">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row>
    <row r="351" spans="1:26" ht="15.75" customHeight="1">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row>
    <row r="352" spans="1:26" ht="15.75" customHeight="1">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row>
    <row r="353" spans="1:26" ht="15.75" customHeight="1">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row>
    <row r="354" spans="1:26" ht="15.75" customHeight="1">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row>
    <row r="355" spans="1:26" ht="15.75" customHeight="1">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row>
    <row r="356" spans="1:26" ht="15.75" customHeight="1">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row>
    <row r="357" spans="1:26" ht="15.75" customHeight="1">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row>
    <row r="358" spans="1:26" ht="15.75" customHeight="1">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row>
    <row r="359" spans="1:26" ht="15.75" customHeight="1">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row>
    <row r="360" spans="1:26" ht="15.75" customHeight="1">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row>
    <row r="361" spans="1:26" ht="15.75" customHeight="1">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row>
    <row r="362" spans="1:26" ht="15.75" customHeight="1">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row>
    <row r="363" spans="1:26" ht="15.75" customHeight="1">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row>
    <row r="364" spans="1:26" ht="15.75" customHeight="1">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row>
    <row r="365" spans="1:26" ht="15.75" customHeight="1">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row>
    <row r="366" spans="1:26" ht="15.75" customHeight="1">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row>
    <row r="367" spans="1:26" ht="15.75" customHeight="1">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row>
    <row r="368" spans="1:26" ht="15.75" customHeight="1">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row>
    <row r="369" spans="1:26" ht="15.75" customHeight="1">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row>
    <row r="370" spans="1:26" ht="15.75" customHeight="1">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row>
    <row r="371" spans="1:26" ht="15.75" customHeight="1">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row>
    <row r="372" spans="1:26" ht="15.75" customHeight="1">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row>
    <row r="373" spans="1:26" ht="15.75" customHeight="1">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row>
    <row r="374" spans="1:26" ht="15.75" customHeight="1">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row>
    <row r="375" spans="1:26" ht="15.75" customHeight="1">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row>
    <row r="376" spans="1:26" ht="15.75" customHeight="1">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row>
    <row r="377" spans="1:26" ht="15.75" customHeight="1">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row>
    <row r="378" spans="1:26" ht="15.75" customHeight="1">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row>
    <row r="379" spans="1:26" ht="15.75" customHeight="1">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row>
    <row r="380" spans="1:26" ht="15.75" customHeight="1">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row>
    <row r="381" spans="1:26" ht="15.75" customHeight="1">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row>
    <row r="382" spans="1:26" ht="15.75" customHeight="1">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row>
    <row r="383" spans="1:26" ht="15.75" customHeight="1">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row>
    <row r="384" spans="1:26" ht="15.75" customHeight="1">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row>
    <row r="385" spans="1:26" ht="15.75" customHeight="1">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row>
    <row r="386" spans="1:26" ht="15.75" customHeight="1">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row>
    <row r="387" spans="1:26" ht="15.75" customHeight="1">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row>
    <row r="388" spans="1:26" ht="15.75" customHeight="1">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row>
    <row r="389" spans="1:26" ht="15.75" customHeight="1">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row>
    <row r="390" spans="1:26" ht="15.75" customHeight="1">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row>
    <row r="391" spans="1:26" ht="15.75" customHeight="1">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row>
    <row r="392" spans="1:26" ht="15.75" customHeight="1">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row>
    <row r="393" spans="1:26" ht="15.75" customHeight="1">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row>
    <row r="394" spans="1:26" ht="15.75" customHeight="1">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row>
    <row r="395" spans="1:26" ht="15.75" customHeight="1">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row>
    <row r="396" spans="1:26" ht="15.75" customHeight="1">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row>
    <row r="397" spans="1:26" ht="15.75" customHeight="1">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row>
    <row r="398" spans="1:26" ht="15.75" customHeight="1">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row>
    <row r="399" spans="1:26" ht="15.75" customHeight="1">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row>
    <row r="400" spans="1:26" ht="15.75" customHeight="1">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row>
    <row r="401" spans="1:26" ht="15.75" customHeight="1">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row>
    <row r="402" spans="1:26" ht="15.75" customHeight="1">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row>
    <row r="403" spans="1:26" ht="15.75" customHeight="1">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row>
    <row r="404" spans="1:26" ht="15.75" customHeight="1">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row>
    <row r="405" spans="1:26" ht="15.75" customHeight="1">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row>
    <row r="406" spans="1:26" ht="15.75" customHeight="1">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row>
    <row r="407" spans="1:26" ht="15.75" customHeight="1">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row>
    <row r="408" spans="1:26" ht="15.75" customHeight="1">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row>
    <row r="409" spans="1:26" ht="15.75" customHeight="1">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row>
    <row r="410" spans="1:26" ht="15.75" customHeight="1">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row>
    <row r="411" spans="1:26" ht="15.75" customHeight="1">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row>
    <row r="412" spans="1:26" ht="15.75" customHeight="1">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row>
    <row r="413" spans="1:26" ht="15.75" customHeight="1">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row>
    <row r="414" spans="1:26" ht="15.75" customHeight="1">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row>
    <row r="415" spans="1:26" ht="15.75" customHeight="1">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row>
    <row r="416" spans="1:26" ht="15.75" customHeight="1">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row>
    <row r="417" spans="1:26" ht="15.75" customHeight="1">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row>
    <row r="418" spans="1:26" ht="15.75" customHeight="1">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row>
    <row r="419" spans="1:26" ht="15.75" customHeight="1">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row>
    <row r="420" spans="1:26" ht="15.75" customHeight="1">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row>
    <row r="421" spans="1:26" ht="15.75" customHeight="1">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row>
    <row r="422" spans="1:26" ht="15.75" customHeight="1">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row>
    <row r="423" spans="1:26" ht="15.75" customHeight="1">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row>
    <row r="424" spans="1:26" ht="15.75" customHeight="1">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row>
    <row r="425" spans="1:26" ht="15.75" customHeight="1">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row>
    <row r="426" spans="1:26" ht="15.75" customHeight="1">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row>
    <row r="427" spans="1:26" ht="15.75" customHeight="1">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row>
    <row r="428" spans="1:26" ht="15.75" customHeight="1">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row>
    <row r="429" spans="1:26" ht="15.75" customHeight="1">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row>
    <row r="430" spans="1:26" ht="15.75" customHeight="1">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row>
    <row r="431" spans="1:26" ht="15.75" customHeight="1">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row>
    <row r="432" spans="1:26" ht="15.75" customHeight="1">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row>
    <row r="433" spans="1:26" ht="15.75" customHeight="1">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row>
    <row r="434" spans="1:26" ht="15.75" customHeight="1">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row>
    <row r="435" spans="1:26" ht="15.75" customHeight="1">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row>
    <row r="436" spans="1:26" ht="15.75" customHeight="1">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row>
    <row r="437" spans="1:26" ht="15.75" customHeight="1">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row>
    <row r="438" spans="1:26" ht="15.75" customHeight="1">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row>
    <row r="439" spans="1:26" ht="15.75" customHeight="1">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row>
    <row r="440" spans="1:26" ht="15.75" customHeight="1">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row>
    <row r="441" spans="1:26" ht="15.75" customHeight="1">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row>
    <row r="442" spans="1:26" ht="15.75" customHeight="1">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row>
    <row r="443" spans="1:26" ht="15.75" customHeight="1">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row>
    <row r="444" spans="1:26" ht="15.75" customHeight="1">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row>
    <row r="445" spans="1:26" ht="15.75" customHeight="1">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row>
    <row r="446" spans="1:26" ht="15.75" customHeight="1">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row>
    <row r="447" spans="1:26" ht="15.75" customHeight="1">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row>
    <row r="448" spans="1:26" ht="15.75" customHeight="1">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row>
    <row r="449" spans="1:26" ht="15.75" customHeight="1">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row>
    <row r="450" spans="1:26" ht="15.75" customHeight="1">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row>
    <row r="451" spans="1:26" ht="15.75" customHeight="1">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row>
    <row r="452" spans="1:26" ht="15.75" customHeight="1">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row>
    <row r="453" spans="1:26" ht="15.75" customHeight="1">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row>
    <row r="454" spans="1:26" ht="15.75" customHeight="1">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row>
    <row r="455" spans="1:26" ht="15.75" customHeight="1">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row>
    <row r="456" spans="1:26" ht="15.75" customHeight="1">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row>
    <row r="457" spans="1:26" ht="15.75" customHeight="1">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row>
    <row r="458" spans="1:26" ht="15.75" customHeight="1">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row>
    <row r="459" spans="1:26" ht="15.75" customHeight="1">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row>
    <row r="460" spans="1:26" ht="15.75" customHeight="1">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row>
    <row r="461" spans="1:26" ht="15.75" customHeight="1">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row>
    <row r="462" spans="1:26" ht="15.75" customHeight="1">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row>
    <row r="463" spans="1:26" ht="15.75" customHeight="1">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row>
    <row r="464" spans="1:26" ht="15.75" customHeight="1">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row>
    <row r="465" spans="1:26" ht="15.75" customHeight="1">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row>
    <row r="466" spans="1:26" ht="15.75" customHeight="1">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row>
    <row r="467" spans="1:26" ht="15.75" customHeight="1">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row>
    <row r="468" spans="1:26" ht="15.75" customHeight="1">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row>
    <row r="469" spans="1:26" ht="15.75" customHeight="1">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row>
    <row r="470" spans="1:26" ht="15.75" customHeight="1">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row>
    <row r="471" spans="1:26" ht="15.75" customHeight="1">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row>
    <row r="472" spans="1:26" ht="15.75" customHeight="1">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row>
    <row r="473" spans="1:26" ht="15.75" customHeight="1">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row>
    <row r="474" spans="1:26" ht="15.75" customHeight="1">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row>
    <row r="475" spans="1:26" ht="15.75" customHeight="1">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row>
    <row r="476" spans="1:26" ht="15.75" customHeight="1">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row>
    <row r="477" spans="1:26" ht="15.75" customHeight="1">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row>
    <row r="478" spans="1:26" ht="15.75" customHeight="1">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row>
    <row r="479" spans="1:26" ht="15.75" customHeight="1">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row>
    <row r="480" spans="1:26" ht="15.75" customHeight="1">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row>
    <row r="481" spans="1:26" ht="15.75" customHeight="1">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row>
    <row r="482" spans="1:26" ht="15.75" customHeight="1">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row>
    <row r="483" spans="1:26" ht="15.75" customHeight="1">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row>
    <row r="484" spans="1:26" ht="15.75" customHeight="1">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row>
    <row r="485" spans="1:26" ht="15.75" customHeight="1">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row>
    <row r="486" spans="1:26" ht="15.75" customHeight="1">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row>
    <row r="487" spans="1:26" ht="15.75" customHeight="1">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row>
    <row r="488" spans="1:26" ht="15.75" customHeight="1">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row>
    <row r="489" spans="1:26" ht="15.75" customHeight="1">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row>
    <row r="490" spans="1:26" ht="15.75" customHeight="1">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row>
    <row r="491" spans="1:26" ht="15.75" customHeight="1">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row>
    <row r="492" spans="1:26" ht="15.75" customHeight="1">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row>
    <row r="493" spans="1:26" ht="15.75" customHeight="1">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row>
    <row r="494" spans="1:26" ht="15.75" customHeight="1">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row>
    <row r="495" spans="1:26" ht="15.75" customHeight="1">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row>
    <row r="496" spans="1:26" ht="15.75" customHeight="1">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row>
    <row r="497" spans="1:26" ht="15.75" customHeight="1">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row>
    <row r="498" spans="1:26" ht="15.75" customHeight="1">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row>
    <row r="499" spans="1:26" ht="15.75" customHeight="1">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row>
    <row r="500" spans="1:26" ht="15.75" customHeight="1">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row>
    <row r="501" spans="1:26" ht="15.75" customHeight="1">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row>
    <row r="502" spans="1:26" ht="15.75" customHeight="1">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row>
    <row r="503" spans="1:26" ht="15.75" customHeight="1">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row>
    <row r="504" spans="1:26" ht="15.75" customHeight="1">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row>
    <row r="505" spans="1:26" ht="15.75" customHeight="1">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row>
    <row r="506" spans="1:26" ht="15.75" customHeight="1">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row>
    <row r="507" spans="1:26" ht="15.75" customHeight="1">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row>
    <row r="508" spans="1:26" ht="15.75" customHeight="1">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row>
    <row r="509" spans="1:26" ht="15.75" customHeight="1">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row>
    <row r="510" spans="1:26" ht="15.75" customHeight="1">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row>
    <row r="511" spans="1:26" ht="15.75" customHeight="1">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row>
    <row r="512" spans="1:26" ht="15.75" customHeight="1">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row>
    <row r="513" spans="1:26" ht="15.75" customHeight="1">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row>
    <row r="514" spans="1:26" ht="15.75" customHeight="1">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row>
    <row r="515" spans="1:26" ht="15.75" customHeight="1">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row>
    <row r="516" spans="1:26" ht="15.75" customHeight="1">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row>
    <row r="517" spans="1:26" ht="15.75" customHeight="1">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row>
    <row r="518" spans="1:26" ht="15.75" customHeight="1">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row>
    <row r="519" spans="1:26" ht="15.75" customHeight="1">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row>
    <row r="520" spans="1:26" ht="15.75" customHeight="1">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row>
    <row r="521" spans="1:26" ht="15.75" customHeight="1">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row>
    <row r="522" spans="1:26" ht="15.75" customHeight="1">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row>
    <row r="523" spans="1:26" ht="15.75" customHeight="1">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row>
    <row r="524" spans="1:26" ht="15.75" customHeight="1">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row>
    <row r="525" spans="1:26" ht="15.75" customHeight="1">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row>
    <row r="526" spans="1:26" ht="15.75" customHeight="1">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row>
    <row r="527" spans="1:26" ht="15.75" customHeight="1">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row>
    <row r="528" spans="1:26" ht="15.75" customHeight="1">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row>
    <row r="529" spans="1:26" ht="15.75" customHeight="1">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row>
    <row r="530" spans="1:26" ht="15.75" customHeight="1">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row>
    <row r="531" spans="1:26" ht="15.75" customHeight="1">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row>
    <row r="532" spans="1:26" ht="15.75" customHeight="1">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row>
    <row r="533" spans="1:26" ht="15.75" customHeight="1">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row>
    <row r="534" spans="1:26" ht="15.75" customHeight="1">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row>
    <row r="535" spans="1:26" ht="15.75" customHeight="1">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row>
    <row r="536" spans="1:26" ht="15.75" customHeight="1">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row>
    <row r="537" spans="1:26" ht="15.75" customHeight="1">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row>
    <row r="538" spans="1:26" ht="15.75" customHeight="1">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row>
    <row r="539" spans="1:26" ht="15.75" customHeight="1">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row>
    <row r="540" spans="1:26" ht="15.75" customHeight="1">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row>
    <row r="541" spans="1:26" ht="15.75" customHeight="1">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row>
    <row r="542" spans="1:26" ht="15.75" customHeight="1">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row>
    <row r="543" spans="1:26" ht="15.75" customHeight="1">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row>
    <row r="544" spans="1:26" ht="15.75" customHeight="1">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row>
    <row r="545" spans="1:26" ht="15.75" customHeight="1">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row>
    <row r="546" spans="1:26" ht="15.75" customHeight="1">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row>
    <row r="547" spans="1:26" ht="15.75" customHeight="1">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row>
    <row r="548" spans="1:26" ht="15.75" customHeight="1">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row>
    <row r="549" spans="1:26" ht="15.75" customHeight="1">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row>
    <row r="550" spans="1:26" ht="15.75" customHeight="1">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row>
    <row r="551" spans="1:26" ht="15.75" customHeight="1">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row>
    <row r="552" spans="1:26" ht="15.75" customHeight="1">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row>
    <row r="553" spans="1:26" ht="15.75" customHeight="1">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row>
    <row r="554" spans="1:26" ht="15.75" customHeight="1">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row>
    <row r="555" spans="1:26" ht="15.75" customHeight="1">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row>
    <row r="556" spans="1:26" ht="15.75" customHeight="1">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row>
    <row r="557" spans="1:26" ht="15.75" customHeight="1">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row>
    <row r="558" spans="1:26" ht="15.75" customHeight="1">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row>
    <row r="559" spans="1:26" ht="15.75" customHeight="1">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row>
    <row r="560" spans="1:26" ht="15.75" customHeight="1">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row>
    <row r="561" spans="1:26" ht="15.75" customHeight="1">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row>
    <row r="562" spans="1:26" ht="15.75" customHeight="1">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row>
    <row r="563" spans="1:26" ht="15.75" customHeight="1">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row>
    <row r="564" spans="1:26" ht="15.75" customHeight="1">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row>
    <row r="565" spans="1:26" ht="15.75" customHeight="1">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row>
    <row r="566" spans="1:26" ht="15.75" customHeight="1">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row>
    <row r="567" spans="1:26" ht="15.75" customHeight="1">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row>
    <row r="568" spans="1:26" ht="15.75" customHeight="1">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row>
    <row r="569" spans="1:26" ht="15.75" customHeight="1">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row>
    <row r="570" spans="1:26" ht="15.75" customHeight="1">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row>
    <row r="571" spans="1:26" ht="15.75" customHeight="1">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row>
    <row r="572" spans="1:26" ht="15.75" customHeight="1">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row>
    <row r="573" spans="1:26" ht="15.75" customHeight="1">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row>
    <row r="574" spans="1:26" ht="15.75" customHeight="1">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row>
    <row r="575" spans="1:26" ht="15.75" customHeight="1">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row>
    <row r="576" spans="1:26" ht="15.75" customHeight="1">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row>
    <row r="577" spans="1:26" ht="15.75" customHeight="1">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row>
    <row r="578" spans="1:26" ht="15.75" customHeight="1">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row>
    <row r="579" spans="1:26" ht="15.75" customHeight="1">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row>
    <row r="580" spans="1:26" ht="15.75" customHeight="1">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row>
    <row r="581" spans="1:26" ht="15.75" customHeight="1">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row>
    <row r="582" spans="1:26" ht="15.75" customHeight="1">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row>
    <row r="583" spans="1:26" ht="15.75" customHeight="1">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row>
    <row r="584" spans="1:26" ht="15.75" customHeight="1">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row>
    <row r="585" spans="1:26" ht="15.75" customHeight="1">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row>
    <row r="586" spans="1:26" ht="15.75" customHeight="1">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row>
    <row r="587" spans="1:26" ht="15.75" customHeight="1">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row>
    <row r="588" spans="1:26" ht="15.75" customHeight="1">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row>
    <row r="589" spans="1:26" ht="15.75" customHeight="1">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row>
    <row r="590" spans="1:26" ht="15.75" customHeight="1">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row>
    <row r="591" spans="1:26" ht="15.75" customHeight="1">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row>
    <row r="592" spans="1:26" ht="15.75" customHeight="1">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row>
    <row r="593" spans="1:26" ht="15.75" customHeight="1">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row>
    <row r="594" spans="1:26" ht="15.75" customHeight="1">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row>
    <row r="595" spans="1:26" ht="15.75" customHeight="1">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row>
    <row r="596" spans="1:26" ht="15.75" customHeight="1">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row>
    <row r="597" spans="1:26" ht="15.75" customHeight="1">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row>
    <row r="598" spans="1:26" ht="15.75" customHeight="1">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row>
    <row r="599" spans="1:26" ht="15.75" customHeight="1">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row>
    <row r="600" spans="1:26" ht="15.75" customHeight="1">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row>
    <row r="601" spans="1:26" ht="15.75" customHeight="1">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row>
    <row r="602" spans="1:26" ht="15.75" customHeight="1">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row>
    <row r="603" spans="1:26" ht="15.75" customHeight="1">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row>
    <row r="604" spans="1:26" ht="15.75" customHeight="1">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row>
    <row r="605" spans="1:26" ht="15.75" customHeight="1">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row>
    <row r="606" spans="1:26" ht="15.75" customHeight="1">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row>
    <row r="607" spans="1:26" ht="15.75" customHeight="1">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row>
    <row r="608" spans="1:26" ht="15.75" customHeight="1">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row>
    <row r="609" spans="1:26" ht="15.75" customHeight="1">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row>
    <row r="610" spans="1:26" ht="15.75" customHeight="1">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row>
    <row r="611" spans="1:26" ht="15.75" customHeight="1">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row>
    <row r="612" spans="1:26" ht="15.75" customHeight="1">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row>
    <row r="613" spans="1:26" ht="15.75" customHeight="1">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row>
    <row r="614" spans="1:26" ht="15.75" customHeight="1">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row>
    <row r="615" spans="1:26" ht="15.75" customHeight="1">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row>
    <row r="616" spans="1:26" ht="15.75" customHeight="1">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row>
    <row r="617" spans="1:26" ht="15.75" customHeight="1">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row>
    <row r="618" spans="1:26" ht="15.75" customHeight="1">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row>
    <row r="619" spans="1:26" ht="15.75" customHeight="1">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row>
    <row r="620" spans="1:26" ht="15.75" customHeight="1">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row>
    <row r="621" spans="1:26" ht="15.75" customHeight="1">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row>
    <row r="622" spans="1:26" ht="15.75" customHeight="1">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row>
    <row r="623" spans="1:26" ht="15.75" customHeight="1">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row>
    <row r="624" spans="1:26" ht="15.75" customHeight="1">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row>
    <row r="625" spans="1:26" ht="15.75" customHeight="1">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row>
    <row r="626" spans="1:26" ht="15.75" customHeight="1">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row>
    <row r="627" spans="1:26" ht="15.75" customHeight="1">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row>
    <row r="628" spans="1:26" ht="15.75" customHeight="1">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row>
    <row r="629" spans="1:26" ht="15.75" customHeight="1">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row>
    <row r="630" spans="1:26" ht="15.75" customHeight="1">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row>
    <row r="631" spans="1:26" ht="15.75" customHeight="1">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row>
    <row r="632" spans="1:26" ht="15.75" customHeight="1">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row>
    <row r="633" spans="1:26" ht="15.75" customHeight="1">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row>
    <row r="634" spans="1:26" ht="15.75" customHeight="1">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row>
    <row r="635" spans="1:26" ht="15.75" customHeight="1">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row>
    <row r="636" spans="1:26" ht="15.75" customHeight="1">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row>
    <row r="637" spans="1:26" ht="15.75" customHeight="1">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row>
    <row r="638" spans="1:26" ht="15.75" customHeight="1">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row>
    <row r="639" spans="1:26" ht="15.75" customHeight="1">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row>
    <row r="640" spans="1:26" ht="15.75" customHeight="1">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row>
    <row r="641" spans="1:26" ht="15.75" customHeight="1">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row>
    <row r="642" spans="1:26" ht="15.75" customHeight="1">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row>
    <row r="643" spans="1:26" ht="15.75" customHeight="1">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row>
    <row r="644" spans="1:26" ht="15.75" customHeight="1">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row>
    <row r="645" spans="1:26" ht="15.75" customHeight="1">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row>
    <row r="646" spans="1:26" ht="15.75" customHeight="1">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row>
    <row r="647" spans="1:26" ht="15.75" customHeight="1">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row>
    <row r="648" spans="1:26" ht="15.75" customHeight="1">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row>
    <row r="649" spans="1:26" ht="15.75" customHeight="1">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row>
    <row r="650" spans="1:26" ht="15.75" customHeight="1">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row>
    <row r="651" spans="1:26" ht="15.75" customHeight="1">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row>
  </sheetData>
  <mergeCells count="1">
    <mergeCell ref="A1:M1"/>
  </mergeCells>
  <conditionalFormatting sqref="C3:K14 M3:M14">
    <cfRule type="expression" dxfId="385" priority="1">
      <formula>$O3=" "</formula>
    </cfRule>
  </conditionalFormatting>
  <conditionalFormatting sqref="L3:L14">
    <cfRule type="expression" dxfId="384" priority="41">
      <formula>$O4=" "</formula>
    </cfRule>
  </conditionalFormatting>
  <dataValidations count="2">
    <dataValidation type="whole" allowBlank="1" showInputMessage="1" showErrorMessage="1" sqref="N3:N14" xr:uid="{00000000-0002-0000-0100-000000000000}">
      <formula1>-5</formula1>
      <formula2>5</formula2>
    </dataValidation>
    <dataValidation type="whole" allowBlank="1" showInputMessage="1" showErrorMessage="1" promptTitle="number only" prompt="nonnegative" sqref="C3:M14" xr:uid="{00000000-0002-0000-0100-000001000000}">
      <formula1>0</formula1>
      <formula2>1E+34</formula2>
    </dataValidation>
  </dataValidations>
  <hyperlinks>
    <hyperlink ref="N1" location="DASHBOARD!A1" display="BACK" xr:uid="{00000000-0004-0000-0100-000000000000}"/>
  </hyperlinks>
  <pageMargins left="0.25" right="0.25" top="0.75" bottom="0.75" header="0.3" footer="0.3"/>
  <pageSetup scale="75"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election activeCell="A2" sqref="A2"/>
    </sheetView>
  </sheetViews>
  <sheetFormatPr defaultRowHeight="15" customHeight="1"/>
  <cols>
    <col min="1" max="1" width="19.90625" customWidth="1"/>
    <col min="2" max="2" width="8.6328125" customWidth="1"/>
    <col min="3" max="3" width="11.1796875" customWidth="1"/>
    <col min="4" max="4" width="9" customWidth="1"/>
    <col min="5" max="5" width="24.08984375" customWidth="1"/>
    <col min="6" max="17" width="9.453125" customWidth="1"/>
    <col min="18" max="26" width="8.6328125" customWidth="1"/>
  </cols>
  <sheetData>
    <row r="1" spans="1:26" ht="22.5" customHeight="1">
      <c r="A1" s="753" t="s">
        <v>423</v>
      </c>
      <c r="B1" s="741"/>
      <c r="C1" s="741"/>
      <c r="D1" s="741"/>
      <c r="E1" s="741"/>
      <c r="F1" s="741"/>
      <c r="G1" s="741"/>
      <c r="H1" s="741"/>
      <c r="I1" s="741"/>
      <c r="J1" s="741"/>
      <c r="K1" s="741"/>
      <c r="L1" s="741"/>
      <c r="M1" s="741"/>
      <c r="N1" s="741"/>
      <c r="O1" s="741"/>
      <c r="P1" s="741"/>
      <c r="Q1" s="741"/>
      <c r="R1" s="33"/>
      <c r="S1" s="33"/>
      <c r="T1" s="33"/>
      <c r="U1" s="33"/>
      <c r="V1" s="33"/>
      <c r="W1" s="33"/>
      <c r="X1" s="33"/>
      <c r="Y1" s="33"/>
      <c r="Z1" s="33"/>
    </row>
    <row r="2" spans="1:26" ht="22.5" customHeight="1">
      <c r="A2" s="404" t="s">
        <v>379</v>
      </c>
      <c r="B2" s="54"/>
      <c r="C2" s="54"/>
      <c r="D2" s="54"/>
      <c r="E2" s="55" t="s">
        <v>200</v>
      </c>
      <c r="F2" s="54">
        <v>2009</v>
      </c>
      <c r="G2" s="54">
        <f>F2+1</f>
        <v>2010</v>
      </c>
      <c r="H2" s="54">
        <f t="shared" ref="H2:Q2" si="0">G2+1</f>
        <v>2011</v>
      </c>
      <c r="I2" s="54">
        <f t="shared" si="0"/>
        <v>2012</v>
      </c>
      <c r="J2" s="54">
        <f t="shared" si="0"/>
        <v>2013</v>
      </c>
      <c r="K2" s="54">
        <f t="shared" si="0"/>
        <v>2014</v>
      </c>
      <c r="L2" s="54">
        <f t="shared" si="0"/>
        <v>2015</v>
      </c>
      <c r="M2" s="54">
        <f t="shared" si="0"/>
        <v>2016</v>
      </c>
      <c r="N2" s="54">
        <f t="shared" si="0"/>
        <v>2017</v>
      </c>
      <c r="O2" s="54">
        <f t="shared" si="0"/>
        <v>2018</v>
      </c>
      <c r="P2" s="54">
        <f t="shared" si="0"/>
        <v>2019</v>
      </c>
      <c r="Q2" s="54">
        <f t="shared" si="0"/>
        <v>2020</v>
      </c>
      <c r="R2" s="54" t="s">
        <v>201</v>
      </c>
      <c r="S2" s="33"/>
      <c r="T2" s="33"/>
      <c r="U2" s="33"/>
      <c r="V2" s="33"/>
      <c r="W2" s="33"/>
      <c r="X2" s="33"/>
      <c r="Y2" s="33"/>
      <c r="Z2" s="33"/>
    </row>
    <row r="3" spans="1:26" ht="18" customHeight="1">
      <c r="A3" s="754"/>
      <c r="B3" s="755"/>
      <c r="C3" s="756"/>
      <c r="D3" s="33"/>
      <c r="E3" s="56" t="s">
        <v>202</v>
      </c>
      <c r="F3" s="543">
        <v>5627.5241054010685</v>
      </c>
      <c r="G3" s="543">
        <v>2546.2861464931307</v>
      </c>
      <c r="H3" s="543">
        <v>5647.0074276802179</v>
      </c>
      <c r="I3" s="543">
        <v>5645.1309145083424</v>
      </c>
      <c r="J3" s="543">
        <v>4174.183807625227</v>
      </c>
      <c r="K3" s="543">
        <v>5831.1711525264709</v>
      </c>
      <c r="L3" s="543">
        <v>5691.8199472600045</v>
      </c>
      <c r="M3" s="543">
        <v>4217.0470986343416</v>
      </c>
      <c r="N3" s="543">
        <v>3616.8339458284972</v>
      </c>
      <c r="O3" s="543">
        <v>5249.2169463779437</v>
      </c>
      <c r="P3" s="543">
        <v>4422.1647764798554</v>
      </c>
      <c r="Q3" s="543">
        <v>4826.2098851995588</v>
      </c>
      <c r="R3" s="54">
        <f>_xlfn.STDEV.P(F3:Q3)</f>
        <v>980.2221363748115</v>
      </c>
      <c r="S3" s="33"/>
      <c r="T3" s="33"/>
      <c r="U3" s="33"/>
      <c r="V3" s="33"/>
      <c r="W3" s="33"/>
      <c r="X3" s="33"/>
      <c r="Y3" s="33"/>
      <c r="Z3" s="33"/>
    </row>
    <row r="4" spans="1:26">
      <c r="A4" s="33"/>
      <c r="B4" s="33"/>
      <c r="C4" s="33"/>
      <c r="D4" s="33"/>
      <c r="E4" s="33"/>
      <c r="F4" s="33"/>
      <c r="G4" s="33"/>
      <c r="H4" s="33"/>
      <c r="I4" s="33"/>
      <c r="J4" s="33"/>
      <c r="K4" s="33"/>
      <c r="L4" s="33"/>
      <c r="M4" s="33"/>
      <c r="N4" s="33"/>
      <c r="O4" s="33"/>
      <c r="P4" s="33"/>
      <c r="Q4" s="33"/>
      <c r="R4" s="33"/>
      <c r="S4" s="33"/>
      <c r="T4" s="33"/>
      <c r="U4" s="33"/>
      <c r="V4" s="33"/>
      <c r="W4" s="33"/>
      <c r="X4" s="33"/>
      <c r="Y4" s="33"/>
      <c r="Z4" s="33"/>
    </row>
    <row r="5" spans="1:26" ht="15.6">
      <c r="A5" s="33"/>
      <c r="B5" s="33"/>
      <c r="C5" s="33"/>
      <c r="D5" s="33"/>
      <c r="E5" s="54"/>
      <c r="F5" s="33"/>
      <c r="G5" s="33"/>
      <c r="H5" s="33"/>
      <c r="I5" s="33"/>
      <c r="J5" s="33"/>
      <c r="K5" s="33"/>
      <c r="L5" s="33"/>
      <c r="M5" s="33"/>
      <c r="N5" s="33"/>
      <c r="O5" s="33"/>
      <c r="P5" s="33"/>
      <c r="Q5" s="33"/>
      <c r="R5" s="33"/>
      <c r="S5" s="33"/>
      <c r="T5" s="33"/>
      <c r="U5" s="33"/>
      <c r="V5" s="33"/>
      <c r="W5" s="33"/>
      <c r="X5" s="33"/>
      <c r="Y5" s="33"/>
      <c r="Z5" s="33"/>
    </row>
    <row r="6" spans="1:26" ht="15.6">
      <c r="A6" s="33"/>
      <c r="B6" s="33"/>
      <c r="C6" s="33"/>
      <c r="D6" s="33"/>
      <c r="E6" s="54"/>
      <c r="F6" s="33"/>
      <c r="G6" s="33"/>
      <c r="H6" s="33"/>
      <c r="I6" s="33"/>
      <c r="J6" s="33"/>
      <c r="K6" s="33"/>
      <c r="L6" s="33"/>
      <c r="M6" s="33"/>
      <c r="N6" s="33"/>
      <c r="O6" s="33"/>
      <c r="P6" s="33"/>
      <c r="Q6" s="33"/>
      <c r="R6" s="33"/>
      <c r="S6" s="33"/>
      <c r="T6" s="33"/>
      <c r="U6" s="33"/>
      <c r="V6" s="33"/>
      <c r="W6" s="33"/>
      <c r="X6" s="33"/>
      <c r="Y6" s="33"/>
      <c r="Z6" s="33"/>
    </row>
    <row r="7" spans="1:26" ht="15.6">
      <c r="A7" s="33"/>
      <c r="B7" s="33"/>
      <c r="C7" s="33"/>
      <c r="D7" s="33"/>
      <c r="E7" s="54"/>
      <c r="F7" s="33"/>
      <c r="G7" s="33"/>
      <c r="H7" s="33"/>
      <c r="I7" s="33"/>
      <c r="J7" s="33"/>
      <c r="K7" s="33"/>
      <c r="L7" s="33"/>
      <c r="M7" s="33"/>
      <c r="N7" s="33"/>
      <c r="O7" s="33"/>
      <c r="P7" s="33"/>
      <c r="Q7" s="33"/>
      <c r="R7" s="33"/>
      <c r="S7" s="33"/>
      <c r="T7" s="33"/>
      <c r="U7" s="33"/>
      <c r="V7" s="33"/>
      <c r="W7" s="33"/>
      <c r="X7" s="33"/>
      <c r="Y7" s="33"/>
      <c r="Z7" s="33"/>
    </row>
    <row r="8" spans="1:26" ht="15.6">
      <c r="A8" s="33"/>
      <c r="B8" s="33"/>
      <c r="C8" s="33"/>
      <c r="D8" s="33"/>
      <c r="E8" s="54"/>
      <c r="F8" s="33"/>
      <c r="G8" s="33"/>
      <c r="H8" s="33"/>
      <c r="I8" s="33"/>
      <c r="J8" s="33"/>
      <c r="K8" s="33"/>
      <c r="L8" s="33"/>
      <c r="M8" s="33"/>
      <c r="N8" s="33"/>
      <c r="O8" s="33"/>
      <c r="P8" s="33"/>
      <c r="Q8" s="33"/>
      <c r="R8" s="33"/>
      <c r="S8" s="33"/>
      <c r="T8" s="33"/>
      <c r="U8" s="33"/>
      <c r="V8" s="33"/>
      <c r="W8" s="33"/>
      <c r="X8" s="33"/>
      <c r="Y8" s="33"/>
      <c r="Z8" s="33"/>
    </row>
    <row r="9" spans="1:26" ht="15.6">
      <c r="A9" s="33"/>
      <c r="B9" s="33"/>
      <c r="C9" s="33"/>
      <c r="D9" s="33"/>
      <c r="E9" s="54"/>
      <c r="F9" s="33"/>
      <c r="G9" s="33"/>
      <c r="H9" s="33"/>
      <c r="I9" s="33"/>
      <c r="J9" s="33"/>
      <c r="K9" s="33"/>
      <c r="L9" s="33"/>
      <c r="M9" s="33"/>
      <c r="N9" s="33"/>
      <c r="O9" s="33"/>
      <c r="P9" s="33"/>
      <c r="Q9" s="33"/>
      <c r="R9" s="33"/>
      <c r="S9" s="33"/>
      <c r="T9" s="33"/>
      <c r="U9" s="33"/>
      <c r="V9" s="33"/>
      <c r="W9" s="33"/>
      <c r="X9" s="33"/>
      <c r="Y9" s="33"/>
      <c r="Z9" s="33"/>
    </row>
    <row r="10" spans="1:26" ht="15.6">
      <c r="A10" s="33"/>
      <c r="B10" s="33"/>
      <c r="C10" s="33"/>
      <c r="D10" s="33"/>
      <c r="E10" s="54"/>
      <c r="F10" s="33"/>
      <c r="G10" s="33"/>
      <c r="H10" s="33"/>
      <c r="I10" s="33"/>
      <c r="J10" s="33"/>
      <c r="K10" s="33"/>
      <c r="L10" s="33"/>
      <c r="M10" s="33"/>
      <c r="N10" s="33"/>
      <c r="O10" s="33"/>
      <c r="P10" s="33"/>
      <c r="Q10" s="33"/>
      <c r="R10" s="33"/>
      <c r="S10" s="33"/>
      <c r="T10" s="33"/>
      <c r="U10" s="33"/>
      <c r="V10" s="33"/>
      <c r="W10" s="33"/>
      <c r="X10" s="33"/>
      <c r="Y10" s="33"/>
      <c r="Z10" s="33"/>
    </row>
    <row r="11" spans="1:26" ht="15.6">
      <c r="A11" s="33"/>
      <c r="B11" s="33"/>
      <c r="C11" s="33"/>
      <c r="D11" s="33"/>
      <c r="E11" s="54"/>
      <c r="F11" s="33"/>
      <c r="G11" s="33"/>
      <c r="H11" s="33"/>
      <c r="I11" s="33"/>
      <c r="J11" s="33"/>
      <c r="K11" s="33"/>
      <c r="L11" s="33"/>
      <c r="M11" s="33"/>
      <c r="N11" s="33"/>
      <c r="O11" s="33"/>
      <c r="P11" s="33"/>
      <c r="Q11" s="33"/>
      <c r="R11" s="33"/>
      <c r="S11" s="33"/>
      <c r="T11" s="33"/>
      <c r="U11" s="33"/>
      <c r="V11" s="33"/>
      <c r="W11" s="33"/>
      <c r="X11" s="33"/>
      <c r="Y11" s="33"/>
      <c r="Z11" s="33"/>
    </row>
    <row r="12" spans="1:26" ht="15.6">
      <c r="A12" s="33"/>
      <c r="B12" s="33"/>
      <c r="C12" s="33"/>
      <c r="D12" s="33"/>
      <c r="E12" s="54"/>
      <c r="F12" s="33"/>
      <c r="G12" s="33"/>
      <c r="H12" s="33"/>
      <c r="I12" s="33"/>
      <c r="J12" s="33"/>
      <c r="K12" s="33"/>
      <c r="L12" s="33"/>
      <c r="M12" s="33"/>
      <c r="N12" s="33"/>
      <c r="O12" s="33"/>
      <c r="P12" s="33"/>
      <c r="Q12" s="33"/>
      <c r="R12" s="33"/>
      <c r="S12" s="33"/>
      <c r="T12" s="33"/>
      <c r="U12" s="33"/>
      <c r="V12" s="33"/>
      <c r="W12" s="33"/>
      <c r="X12" s="33"/>
      <c r="Y12" s="33"/>
      <c r="Z12" s="33"/>
    </row>
    <row r="13" spans="1:26" ht="15.6">
      <c r="A13" s="33"/>
      <c r="B13" s="33"/>
      <c r="C13" s="33"/>
      <c r="D13" s="33"/>
      <c r="E13" s="54"/>
      <c r="F13" s="33"/>
      <c r="G13" s="33"/>
      <c r="H13" s="33"/>
      <c r="I13" s="33"/>
      <c r="J13" s="33"/>
      <c r="K13" s="33"/>
      <c r="L13" s="33"/>
      <c r="M13" s="33"/>
      <c r="N13" s="33"/>
      <c r="O13" s="33"/>
      <c r="P13" s="33"/>
      <c r="Q13" s="33"/>
      <c r="R13" s="33"/>
      <c r="S13" s="33"/>
      <c r="T13" s="33"/>
      <c r="U13" s="33"/>
      <c r="V13" s="33"/>
      <c r="W13" s="33"/>
      <c r="X13" s="33"/>
      <c r="Y13" s="33"/>
      <c r="Z13" s="33"/>
    </row>
    <row r="14" spans="1:26" ht="15.6">
      <c r="A14" s="33"/>
      <c r="B14" s="33"/>
      <c r="C14" s="33"/>
      <c r="D14" s="33"/>
      <c r="E14" s="54"/>
      <c r="F14" s="33"/>
      <c r="G14" s="33"/>
      <c r="H14" s="33"/>
      <c r="I14" s="33"/>
      <c r="J14" s="33"/>
      <c r="K14" s="33"/>
      <c r="L14" s="33"/>
      <c r="M14" s="33"/>
      <c r="N14" s="33"/>
      <c r="O14" s="33"/>
      <c r="P14" s="33"/>
      <c r="Q14" s="33"/>
      <c r="R14" s="33"/>
      <c r="S14" s="33"/>
      <c r="T14" s="33"/>
      <c r="U14" s="33"/>
      <c r="V14" s="33"/>
      <c r="W14" s="33"/>
      <c r="X14" s="33"/>
      <c r="Y14" s="33"/>
      <c r="Z14" s="33"/>
    </row>
    <row r="15" spans="1:26" ht="15.6">
      <c r="A15" s="33"/>
      <c r="B15" s="33"/>
      <c r="C15" s="33"/>
      <c r="D15" s="33"/>
      <c r="E15" s="54"/>
      <c r="F15" s="33"/>
      <c r="G15" s="33"/>
      <c r="H15" s="33"/>
      <c r="I15" s="33"/>
      <c r="J15" s="33"/>
      <c r="K15" s="33"/>
      <c r="L15" s="33"/>
      <c r="M15" s="33"/>
      <c r="N15" s="33"/>
      <c r="O15" s="33"/>
      <c r="P15" s="33"/>
      <c r="Q15" s="33"/>
      <c r="R15" s="33"/>
      <c r="S15" s="33"/>
      <c r="T15" s="33"/>
      <c r="U15" s="33"/>
      <c r="V15" s="33"/>
      <c r="W15" s="33"/>
      <c r="X15" s="33"/>
      <c r="Y15" s="33"/>
      <c r="Z15" s="33"/>
    </row>
    <row r="16" spans="1:26" ht="15.6">
      <c r="A16" s="33"/>
      <c r="B16" s="33"/>
      <c r="C16" s="33"/>
      <c r="D16" s="33"/>
      <c r="E16" s="54"/>
      <c r="F16" s="33"/>
      <c r="G16" s="33"/>
      <c r="H16" s="33"/>
      <c r="I16" s="33"/>
      <c r="J16" s="33"/>
      <c r="K16" s="33"/>
      <c r="L16" s="33"/>
      <c r="M16" s="33"/>
      <c r="N16" s="33"/>
      <c r="O16" s="33"/>
      <c r="P16" s="33"/>
      <c r="Q16" s="33"/>
      <c r="R16" s="33"/>
      <c r="S16" s="33"/>
      <c r="T16" s="33"/>
      <c r="U16" s="33"/>
      <c r="V16" s="33"/>
      <c r="W16" s="33"/>
      <c r="X16" s="33"/>
      <c r="Y16" s="33"/>
      <c r="Z16" s="33"/>
    </row>
    <row r="17" spans="1:26">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row>
    <row r="18" spans="1:26">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row>
    <row r="19" spans="1:26">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row>
    <row r="20" spans="1:26">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row>
    <row r="21" spans="1:26" ht="15.75" customHeight="1">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row>
    <row r="22" spans="1:26" ht="15.75" customHeight="1">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row>
    <row r="23" spans="1:26" ht="15.75" customHeight="1">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row>
    <row r="24" spans="1:26" ht="15.75" customHeight="1">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row>
    <row r="25" spans="1:26" ht="15.75" customHeight="1">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row>
    <row r="26" spans="1:26" ht="15.75" customHeight="1">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row>
    <row r="27" spans="1:26" ht="15.75" customHeight="1">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row>
    <row r="28" spans="1:26" ht="15.75" customHeight="1">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row>
    <row r="29" spans="1:26" ht="15.75" customHeight="1">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row>
    <row r="30" spans="1:26" ht="15.75" customHeight="1">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row>
    <row r="31" spans="1:26" ht="15.75" customHeight="1">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row>
    <row r="32" spans="1:26" ht="15.75" customHeight="1">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row>
    <row r="33" spans="1:26" ht="15.75" customHeight="1">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row>
    <row r="34" spans="1:26" ht="15.75" customHeight="1">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row>
    <row r="35" spans="1:26" ht="15.75" customHeight="1">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row>
    <row r="36" spans="1:26" ht="15.75" customHeight="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row>
    <row r="37" spans="1:26" ht="15.75" customHeight="1">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row>
    <row r="38" spans="1:26" ht="15.75" customHeight="1">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row>
    <row r="39" spans="1:26" ht="15.75" customHeight="1">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row>
    <row r="40" spans="1:26" ht="15.75" customHeight="1">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row>
    <row r="41" spans="1:26" ht="15.75" customHeight="1">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row>
    <row r="42" spans="1:26" ht="15.75" customHeight="1">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row>
    <row r="43" spans="1:26" ht="15.75"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row>
    <row r="44" spans="1:26" ht="15.75" customHeight="1">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row>
    <row r="45" spans="1:26" ht="15.75" customHeight="1">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row>
    <row r="46" spans="1:26" ht="15.75" customHeight="1">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row>
    <row r="47" spans="1:26" ht="15.75" customHeight="1">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row>
    <row r="48" spans="1:26" ht="15.75"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row>
    <row r="49" spans="1:26" ht="15.75"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row>
    <row r="50" spans="1:26" ht="15.75"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row>
    <row r="51" spans="1:26" ht="15.75"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row>
    <row r="52" spans="1:26" ht="15.75"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row>
    <row r="53" spans="1:26" ht="15.75"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row>
    <row r="54" spans="1:26" ht="15.7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row>
    <row r="55" spans="1:26" ht="15.7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row>
    <row r="56" spans="1:26" ht="15.7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row>
    <row r="57" spans="1:26" ht="15.7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row>
    <row r="58" spans="1:26" ht="15.7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row>
    <row r="59" spans="1:26" ht="15.7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row>
    <row r="60" spans="1:26" ht="15.7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row>
    <row r="61" spans="1:26" ht="15.75"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row>
    <row r="62" spans="1:26" ht="15.7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row>
    <row r="63" spans="1:26" ht="15.7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row>
    <row r="64" spans="1:26" ht="15.7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row>
    <row r="65" spans="1:26" ht="15.7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row>
    <row r="66" spans="1:26" ht="15.7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row>
    <row r="67" spans="1:26" ht="15.7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row>
    <row r="68" spans="1:26" ht="15.7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row>
    <row r="69" spans="1:26" ht="15.7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row>
    <row r="70" spans="1:26" ht="15.7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row>
    <row r="71" spans="1:26" ht="15.7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row>
    <row r="72" spans="1:26" ht="15.7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row>
    <row r="73" spans="1:26" ht="15.7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row>
    <row r="74" spans="1:26" ht="15.7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row>
    <row r="75" spans="1:26" ht="15.7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row>
    <row r="76" spans="1:26" ht="15.7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row>
    <row r="77" spans="1:26" ht="15.7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row>
    <row r="78" spans="1:26" ht="15.7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row>
    <row r="79" spans="1:26" ht="15.7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row>
    <row r="80" spans="1:26" ht="15.7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row>
    <row r="81" spans="1:26" ht="15.7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row>
    <row r="82" spans="1:26" ht="15.7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row>
    <row r="83" spans="1:26" ht="15.7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row>
    <row r="84" spans="1:26" ht="15.7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row>
    <row r="85" spans="1:26" ht="15.7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row>
    <row r="86" spans="1:26" ht="15.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row>
    <row r="87" spans="1:26" ht="15.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row>
    <row r="88" spans="1:26" ht="15.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row>
    <row r="89" spans="1:26" ht="15.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row>
    <row r="90" spans="1:26" ht="15.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row>
    <row r="91" spans="1:26"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row>
    <row r="92" spans="1:26" ht="15.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row>
    <row r="93" spans="1:26"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row>
    <row r="94" spans="1:26"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row>
    <row r="95" spans="1:26"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row>
    <row r="96" spans="1:26"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row>
    <row r="97" spans="1:26"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row>
    <row r="98" spans="1:26"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row>
    <row r="99" spans="1:26"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row>
    <row r="100" spans="1:26"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row>
    <row r="101" spans="1:26"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row>
    <row r="102" spans="1:26"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row>
    <row r="103" spans="1:26"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row>
    <row r="104" spans="1:26"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row>
    <row r="105" spans="1:26"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row>
    <row r="106" spans="1:26"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row>
    <row r="107" spans="1:26"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row>
    <row r="108" spans="1:26"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row>
    <row r="109" spans="1:26"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row>
    <row r="110" spans="1:26"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row>
    <row r="111" spans="1:26"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row>
    <row r="112" spans="1:26"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row>
    <row r="113" spans="1:26"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row>
    <row r="114" spans="1:26"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row>
    <row r="115" spans="1:26"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row>
    <row r="116" spans="1:26"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row>
    <row r="117" spans="1:26"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row>
    <row r="118" spans="1:26"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row>
    <row r="119" spans="1:26"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row>
    <row r="120" spans="1:26"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row>
    <row r="121" spans="1:26"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row>
    <row r="122" spans="1:26"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row>
    <row r="123" spans="1:26"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row>
    <row r="124" spans="1:26"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row>
    <row r="125" spans="1:26"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row>
    <row r="126" spans="1:26"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row>
    <row r="127" spans="1:26"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row>
    <row r="128" spans="1:26"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row>
    <row r="129" spans="1:26"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row>
    <row r="130" spans="1:26"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row>
    <row r="131" spans="1:26"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row>
    <row r="132" spans="1:26"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row>
    <row r="133" spans="1:26"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row>
    <row r="134" spans="1:26"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row>
    <row r="135" spans="1:26"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row>
    <row r="136" spans="1:26"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row>
    <row r="137" spans="1:26"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row>
    <row r="138" spans="1:26"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row>
    <row r="139" spans="1:26"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row>
    <row r="140" spans="1:26"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row>
    <row r="141" spans="1:26"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row>
    <row r="142" spans="1:26"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row>
    <row r="143" spans="1:26"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row>
    <row r="144" spans="1:26"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row>
    <row r="145" spans="1:26"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row>
    <row r="146" spans="1:26"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row>
    <row r="147" spans="1:26"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row>
    <row r="148" spans="1:26"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row>
    <row r="149" spans="1:26"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row>
    <row r="150" spans="1:26"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row>
    <row r="151" spans="1:26"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row>
    <row r="152" spans="1:26"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row>
    <row r="153" spans="1:26"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row>
    <row r="154" spans="1:26"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row>
    <row r="155" spans="1:26"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row>
    <row r="156" spans="1:26"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row>
    <row r="157" spans="1:26"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row>
    <row r="158" spans="1:26"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row>
    <row r="159" spans="1:26"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row>
    <row r="160" spans="1:26"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row>
    <row r="161" spans="1:26"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row>
    <row r="162" spans="1:26"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row>
    <row r="163" spans="1:26"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row>
    <row r="164" spans="1:26"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row>
    <row r="165" spans="1:26"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row>
    <row r="166" spans="1:26"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row>
    <row r="167" spans="1:26"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row>
    <row r="168" spans="1:26"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row>
    <row r="169" spans="1:26"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row>
    <row r="170" spans="1:26"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row>
    <row r="171" spans="1:26"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row>
    <row r="172" spans="1:26"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row>
    <row r="173" spans="1:26"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row>
    <row r="174" spans="1:26"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row>
    <row r="175" spans="1:26"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row>
    <row r="176" spans="1:26"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row>
    <row r="177" spans="1:26"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row>
    <row r="178" spans="1:26"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row>
    <row r="179" spans="1:26" ht="15.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row>
    <row r="180" spans="1:26" ht="15.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row>
    <row r="181" spans="1:26" ht="15.7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row>
    <row r="182" spans="1:26" ht="15.75"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row>
    <row r="183" spans="1:26" ht="15.75"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row>
    <row r="184" spans="1:26" ht="15.75"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row>
    <row r="185" spans="1:26" ht="15.75"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row>
    <row r="186" spans="1:26" ht="15.75"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row>
    <row r="187" spans="1:26" ht="15.75"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row>
    <row r="188" spans="1:26" ht="15.75"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row>
    <row r="189" spans="1:26" ht="15.75"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row>
    <row r="190" spans="1:26" ht="15.75"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row>
    <row r="191" spans="1:26" ht="15.75"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row>
    <row r="192" spans="1:26" ht="15.75"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row>
    <row r="193" spans="1:26" ht="15.75"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row>
    <row r="194" spans="1:26" ht="15.75"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row>
    <row r="195" spans="1:26" ht="15.75" customHeight="1">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row>
    <row r="196" spans="1:26" ht="15.75" customHeight="1">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row>
    <row r="197" spans="1:26" ht="15.75" customHeight="1">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row>
    <row r="198" spans="1:26" ht="15.75" customHeight="1">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row>
    <row r="199" spans="1:26" ht="15.75" customHeight="1">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row>
    <row r="200" spans="1:26" ht="15.75" customHeight="1">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row>
    <row r="201" spans="1:26" ht="15.75" customHeight="1">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row>
    <row r="202" spans="1:26" ht="15.75" customHeight="1">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row>
    <row r="203" spans="1:26" ht="15.75" customHeight="1">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row>
    <row r="204" spans="1:26" ht="15.75" customHeight="1">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row>
    <row r="205" spans="1:26" ht="15.75" customHeight="1">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row>
    <row r="206" spans="1:26" ht="15.75" customHeight="1">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row>
    <row r="207" spans="1:26" ht="15.75" customHeight="1">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row>
    <row r="208" spans="1:26" ht="15.75" customHeight="1">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row>
    <row r="209" spans="1:26" ht="15.75" customHeight="1">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row>
    <row r="210" spans="1:26" ht="15.75" customHeight="1">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row>
    <row r="211" spans="1:26" ht="15.75" customHeight="1">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row>
    <row r="212" spans="1:26" ht="15.75" customHeight="1">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row>
    <row r="213" spans="1:26" ht="15.75" customHeight="1">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row>
    <row r="214" spans="1:26" ht="15.75" customHeight="1">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row>
    <row r="215" spans="1:26" ht="15.75" customHeight="1">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row>
    <row r="216" spans="1:26" ht="15.75" customHeight="1">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row>
    <row r="217" spans="1:26" ht="15.75" customHeight="1">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row>
    <row r="218" spans="1:26" ht="15.75" customHeight="1">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row>
    <row r="219" spans="1:26" ht="15.75" customHeight="1">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row>
    <row r="220" spans="1:26" ht="15.75" customHeight="1">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MY8ev+w1IQDxQbN3+oxyA6q2TcaPqL9hrbhh2/H9KC3jVwvmKQqFAc4GL+F8ljxmBwoV7jCpMa24NjszB0MOsw==" saltValue="MyQqJtU0OppLqg+0zTxO7g==" spinCount="100000" sheet="1" objects="1" scenarios="1"/>
  <mergeCells count="2">
    <mergeCell ref="A1:Q1"/>
    <mergeCell ref="A3:C3"/>
  </mergeCells>
  <hyperlinks>
    <hyperlink ref="A2" location="DASHBOARD!A1" display="BACK" xr:uid="{00000000-0004-0000-1300-000000000000}"/>
  </hyperlinks>
  <pageMargins left="0.7" right="0.7" top="0.75" bottom="0.75" header="0" footer="0"/>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P150"/>
  <sheetViews>
    <sheetView topLeftCell="A150" workbookViewId="0">
      <selection activeCell="C139" sqref="C139:D150"/>
    </sheetView>
  </sheetViews>
  <sheetFormatPr defaultColWidth="11.1796875" defaultRowHeight="15" customHeight="1"/>
  <cols>
    <col min="1" max="1" width="2.453125" style="537" customWidth="1"/>
    <col min="2" max="2" width="3.453125" style="537" customWidth="1"/>
    <col min="3" max="3" width="50.453125" style="537" customWidth="1"/>
    <col min="4" max="4" width="12.7265625" style="537" bestFit="1" customWidth="1"/>
    <col min="5" max="5" width="17" style="537" bestFit="1" customWidth="1"/>
    <col min="6" max="6" width="17.54296875" style="537" bestFit="1" customWidth="1"/>
    <col min="7" max="7" width="18.90625" style="537" bestFit="1" customWidth="1"/>
    <col min="8" max="8" width="14.90625" style="537" bestFit="1" customWidth="1"/>
    <col min="9" max="9" width="12.7265625" style="537" bestFit="1" customWidth="1"/>
    <col min="10" max="10" width="38.26953125" style="537" customWidth="1"/>
    <col min="11" max="11" width="14.6328125" style="537" bestFit="1" customWidth="1"/>
    <col min="12" max="12" width="24.81640625" style="537" bestFit="1" customWidth="1"/>
    <col min="13" max="13" width="19.81640625" style="537" bestFit="1" customWidth="1"/>
    <col min="14" max="16" width="12.7265625" style="537" bestFit="1" customWidth="1"/>
    <col min="17" max="17" width="1.6328125" style="537" customWidth="1"/>
    <col min="18" max="16384" width="11.1796875" style="537"/>
  </cols>
  <sheetData>
    <row r="1" spans="1:16" ht="15.75" customHeight="1">
      <c r="A1" s="537" t="s">
        <v>379</v>
      </c>
      <c r="B1" s="538"/>
      <c r="C1" s="538" t="s">
        <v>469</v>
      </c>
      <c r="D1" s="538"/>
      <c r="E1" s="538"/>
      <c r="F1" s="538"/>
      <c r="G1" s="538"/>
      <c r="H1" s="538"/>
      <c r="I1" s="538"/>
      <c r="J1" s="538" t="s">
        <v>415</v>
      </c>
      <c r="K1" s="538"/>
      <c r="L1" s="538"/>
      <c r="M1" s="538"/>
      <c r="N1" s="538"/>
      <c r="O1" s="538"/>
      <c r="P1" s="538"/>
    </row>
    <row r="2" spans="1:16" ht="15.75" customHeight="1">
      <c r="B2" s="538"/>
      <c r="C2" s="538" t="s">
        <v>89</v>
      </c>
      <c r="D2" s="544" t="s">
        <v>451</v>
      </c>
      <c r="E2" s="544" t="s">
        <v>452</v>
      </c>
      <c r="F2" s="544" t="s">
        <v>453</v>
      </c>
      <c r="G2" s="544" t="s">
        <v>454</v>
      </c>
      <c r="H2" s="544" t="s">
        <v>455</v>
      </c>
      <c r="I2" s="544" t="s">
        <v>456</v>
      </c>
      <c r="J2" s="544" t="s">
        <v>457</v>
      </c>
      <c r="K2" s="544" t="s">
        <v>458</v>
      </c>
      <c r="L2" s="544" t="s">
        <v>459</v>
      </c>
      <c r="M2" s="544" t="s">
        <v>460</v>
      </c>
      <c r="N2" s="544" t="s">
        <v>461</v>
      </c>
      <c r="O2" s="544" t="s">
        <v>462</v>
      </c>
      <c r="P2" s="538" t="s">
        <v>410</v>
      </c>
    </row>
    <row r="3" spans="1:16" ht="15.75" customHeight="1">
      <c r="B3" s="538"/>
      <c r="C3" s="538" t="s">
        <v>103</v>
      </c>
      <c r="D3" s="538">
        <v>355080</v>
      </c>
      <c r="E3" s="538">
        <v>16060</v>
      </c>
      <c r="F3" s="538">
        <v>357170</v>
      </c>
      <c r="G3" s="538">
        <v>356950</v>
      </c>
      <c r="H3" s="538">
        <v>415140</v>
      </c>
      <c r="I3" s="538">
        <v>377410</v>
      </c>
      <c r="J3" s="538">
        <v>362120</v>
      </c>
      <c r="K3" s="538">
        <v>529870</v>
      </c>
      <c r="L3" s="538">
        <v>243870</v>
      </c>
      <c r="M3" s="538">
        <v>313390</v>
      </c>
      <c r="N3" s="538">
        <v>662420</v>
      </c>
      <c r="O3" s="538">
        <v>520520</v>
      </c>
      <c r="P3" s="538">
        <v>4510000</v>
      </c>
    </row>
    <row r="4" spans="1:16" ht="15.75" customHeight="1">
      <c r="B4" s="538"/>
      <c r="C4" s="538" t="s">
        <v>104</v>
      </c>
      <c r="D4" s="538">
        <v>250960</v>
      </c>
      <c r="E4" s="538">
        <v>19080</v>
      </c>
      <c r="F4" s="538">
        <v>255420</v>
      </c>
      <c r="G4" s="538">
        <v>259045</v>
      </c>
      <c r="H4" s="538">
        <v>299850</v>
      </c>
      <c r="I4" s="538">
        <v>276970</v>
      </c>
      <c r="J4" s="538">
        <v>270085</v>
      </c>
      <c r="K4" s="538">
        <v>380375</v>
      </c>
      <c r="L4" s="538">
        <v>189290</v>
      </c>
      <c r="M4" s="538">
        <v>237445</v>
      </c>
      <c r="N4" s="538">
        <v>460310</v>
      </c>
      <c r="O4" s="538">
        <v>354900</v>
      </c>
      <c r="P4" s="538">
        <v>3253730</v>
      </c>
    </row>
    <row r="5" spans="1:16" ht="15.75" customHeight="1">
      <c r="B5" s="538"/>
      <c r="C5" s="538" t="s">
        <v>105</v>
      </c>
      <c r="D5" s="538">
        <v>22559.999999999996</v>
      </c>
      <c r="E5" s="538">
        <v>21206.399999999994</v>
      </c>
      <c r="F5" s="538">
        <v>19934.015999999996</v>
      </c>
      <c r="G5" s="538">
        <v>18737.975039999994</v>
      </c>
      <c r="H5" s="538">
        <v>17613.696537599993</v>
      </c>
      <c r="I5" s="538">
        <v>16556.874745343994</v>
      </c>
      <c r="J5" s="538">
        <v>15563.462260623353</v>
      </c>
      <c r="K5" s="538">
        <v>14629.654524985952</v>
      </c>
      <c r="L5" s="538">
        <v>13751.875253486791</v>
      </c>
      <c r="M5" s="538">
        <v>12926.762738277586</v>
      </c>
      <c r="N5" s="538">
        <v>12151.156973980929</v>
      </c>
      <c r="O5" s="538">
        <v>11422.087555542072</v>
      </c>
      <c r="P5" s="538">
        <v>197053.96162984063</v>
      </c>
    </row>
    <row r="6" spans="1:16" ht="15.75" customHeight="1">
      <c r="B6" s="538"/>
      <c r="C6" s="538" t="s">
        <v>106</v>
      </c>
      <c r="D6" s="538">
        <v>7000</v>
      </c>
      <c r="E6" s="538">
        <v>7000</v>
      </c>
      <c r="F6" s="538">
        <v>7000</v>
      </c>
      <c r="G6" s="538">
        <v>7000</v>
      </c>
      <c r="H6" s="538">
        <v>7000</v>
      </c>
      <c r="I6" s="538">
        <v>7000</v>
      </c>
      <c r="J6" s="538">
        <v>7000</v>
      </c>
      <c r="K6" s="538">
        <v>7000</v>
      </c>
      <c r="L6" s="538">
        <v>7000</v>
      </c>
      <c r="M6" s="538">
        <v>7000</v>
      </c>
      <c r="N6" s="538">
        <v>7000</v>
      </c>
      <c r="O6" s="538">
        <v>7000</v>
      </c>
      <c r="P6" s="538">
        <v>84000</v>
      </c>
    </row>
    <row r="7" spans="1:16" ht="15.75" customHeight="1">
      <c r="B7" s="538"/>
      <c r="C7" s="538" t="s">
        <v>107</v>
      </c>
      <c r="D7" s="538">
        <v>60262.799999999988</v>
      </c>
      <c r="E7" s="538">
        <v>59898.2</v>
      </c>
      <c r="F7" s="538">
        <v>60155.283999999985</v>
      </c>
      <c r="G7" s="538">
        <v>60105.248959999997</v>
      </c>
      <c r="H7" s="538">
        <v>60111.304022400029</v>
      </c>
      <c r="I7" s="538">
        <v>60032.969781055988</v>
      </c>
      <c r="J7" s="538">
        <v>57977.67759419261</v>
      </c>
      <c r="K7" s="538">
        <v>58091.268938541107</v>
      </c>
      <c r="L7" s="538">
        <v>57794.694802228601</v>
      </c>
      <c r="M7" s="538">
        <v>57823.515114094916</v>
      </c>
      <c r="N7" s="538">
        <v>58108.498207249235</v>
      </c>
      <c r="O7" s="538">
        <v>57949.120314814259</v>
      </c>
      <c r="P7" s="538">
        <v>708310.58173457684</v>
      </c>
    </row>
    <row r="8" spans="1:16" ht="15.75" customHeight="1">
      <c r="B8" s="538"/>
      <c r="C8" s="538" t="s">
        <v>108</v>
      </c>
      <c r="D8" s="538">
        <v>340782.8</v>
      </c>
      <c r="E8" s="538">
        <v>107184.59999999999</v>
      </c>
      <c r="F8" s="538">
        <v>342509.3</v>
      </c>
      <c r="G8" s="538">
        <v>344888.22399999999</v>
      </c>
      <c r="H8" s="538">
        <v>384575.00056000001</v>
      </c>
      <c r="I8" s="538">
        <v>360559.84452639997</v>
      </c>
      <c r="J8" s="538">
        <v>350626.13985481596</v>
      </c>
      <c r="K8" s="538">
        <v>460095.92346352705</v>
      </c>
      <c r="L8" s="538">
        <v>267836.57005571539</v>
      </c>
      <c r="M8" s="538">
        <v>315195.2778523725</v>
      </c>
      <c r="N8" s="538">
        <v>537569.65518123016</v>
      </c>
      <c r="O8" s="538">
        <v>431271.20787035633</v>
      </c>
      <c r="P8" s="538">
        <v>4243094.5433644177</v>
      </c>
    </row>
    <row r="9" spans="1:16" ht="15.75" customHeight="1">
      <c r="B9" s="538"/>
      <c r="C9" s="538" t="s">
        <v>109</v>
      </c>
      <c r="D9" s="538">
        <v>14297.200000000012</v>
      </c>
      <c r="E9" s="538">
        <v>-91124.599999999991</v>
      </c>
      <c r="F9" s="538">
        <v>14660.700000000012</v>
      </c>
      <c r="G9" s="538">
        <v>12061.776000000013</v>
      </c>
      <c r="H9" s="538">
        <v>30564.999439999985</v>
      </c>
      <c r="I9" s="538">
        <v>16850.155473600025</v>
      </c>
      <c r="J9" s="538">
        <v>11493.860145184037</v>
      </c>
      <c r="K9" s="538">
        <v>69774.076536472945</v>
      </c>
      <c r="L9" s="538">
        <v>-23966.57005571539</v>
      </c>
      <c r="M9" s="538">
        <v>-1805.2778523724992</v>
      </c>
      <c r="N9" s="538">
        <v>124850.34481876984</v>
      </c>
      <c r="O9" s="538">
        <v>89248.792129643669</v>
      </c>
      <c r="P9" s="538">
        <v>266905.45663558226</v>
      </c>
    </row>
    <row r="10" spans="1:16" ht="15.75" customHeight="1">
      <c r="B10" s="538"/>
      <c r="C10" s="538" t="s">
        <v>290</v>
      </c>
      <c r="D10" s="538">
        <v>5000</v>
      </c>
      <c r="E10" s="538">
        <v>5000</v>
      </c>
      <c r="F10" s="538">
        <v>5000</v>
      </c>
      <c r="G10" s="538">
        <v>5000</v>
      </c>
      <c r="H10" s="538">
        <v>5000</v>
      </c>
      <c r="I10" s="538">
        <v>5000</v>
      </c>
      <c r="J10" s="538">
        <v>5000</v>
      </c>
      <c r="K10" s="538">
        <v>5000</v>
      </c>
      <c r="L10" s="538">
        <v>5000</v>
      </c>
      <c r="M10" s="538">
        <v>5000</v>
      </c>
      <c r="N10" s="538">
        <v>5000</v>
      </c>
      <c r="O10" s="538">
        <v>5000</v>
      </c>
      <c r="P10" s="538">
        <v>60000</v>
      </c>
    </row>
    <row r="11" spans="1:16" ht="15.75" customHeight="1">
      <c r="B11" s="538"/>
      <c r="C11" s="538" t="s">
        <v>110</v>
      </c>
      <c r="D11" s="538">
        <v>9297.2000000000116</v>
      </c>
      <c r="E11" s="538">
        <v>-96124.599999999991</v>
      </c>
      <c r="F11" s="538">
        <v>9660.7000000000116</v>
      </c>
      <c r="G11" s="538">
        <v>7061.7760000000126</v>
      </c>
      <c r="H11" s="538">
        <v>25564.999439999985</v>
      </c>
      <c r="I11" s="538">
        <v>11850.155473600025</v>
      </c>
      <c r="J11" s="538">
        <v>6493.8601451840368</v>
      </c>
      <c r="K11" s="538">
        <v>64774.076536472945</v>
      </c>
      <c r="L11" s="538">
        <v>-28966.57005571539</v>
      </c>
      <c r="M11" s="538">
        <v>-6805.2778523724992</v>
      </c>
      <c r="N11" s="538">
        <v>119850.34481876984</v>
      </c>
      <c r="O11" s="538">
        <v>84248.792129643669</v>
      </c>
      <c r="P11" s="538">
        <v>206905.45663558226</v>
      </c>
    </row>
    <row r="12" spans="1:16" ht="15.75" customHeight="1">
      <c r="B12" s="538"/>
      <c r="C12" s="538" t="s">
        <v>111</v>
      </c>
      <c r="D12" s="538">
        <v>1859.4400000000023</v>
      </c>
      <c r="E12" s="538">
        <v>0</v>
      </c>
      <c r="F12" s="538">
        <v>1932.1399999999994</v>
      </c>
      <c r="G12" s="538">
        <v>1412.3551999999995</v>
      </c>
      <c r="H12" s="538">
        <v>5112.9998879999966</v>
      </c>
      <c r="I12" s="538">
        <v>2370.0310947200051</v>
      </c>
      <c r="J12" s="538">
        <v>1298.7720290368081</v>
      </c>
      <c r="K12" s="538">
        <v>12954.815307294595</v>
      </c>
      <c r="L12" s="538">
        <v>0</v>
      </c>
      <c r="M12" s="538">
        <v>0</v>
      </c>
      <c r="N12" s="538">
        <v>23970.068963753976</v>
      </c>
      <c r="O12" s="538">
        <v>16849.758425928736</v>
      </c>
      <c r="P12" s="538">
        <v>67760.380908734121</v>
      </c>
    </row>
    <row r="13" spans="1:16" ht="15.75" customHeight="1">
      <c r="B13" s="538"/>
      <c r="C13" s="538" t="s">
        <v>386</v>
      </c>
      <c r="D13" s="538">
        <v>7437.7600000000093</v>
      </c>
      <c r="E13" s="538">
        <v>-96124.599999999991</v>
      </c>
      <c r="F13" s="538">
        <v>7728.5600000000122</v>
      </c>
      <c r="G13" s="538">
        <v>5649.4208000000126</v>
      </c>
      <c r="H13" s="538">
        <v>20451.999551999987</v>
      </c>
      <c r="I13" s="538">
        <v>9480.1243788800202</v>
      </c>
      <c r="J13" s="538">
        <v>5195.0881161472289</v>
      </c>
      <c r="K13" s="538">
        <v>51819.261229178352</v>
      </c>
      <c r="L13" s="538">
        <v>-28966.57005571539</v>
      </c>
      <c r="M13" s="538">
        <v>-6805.2778523724992</v>
      </c>
      <c r="N13" s="538">
        <v>95880.275855015861</v>
      </c>
      <c r="O13" s="538">
        <v>67399.033703714929</v>
      </c>
      <c r="P13" s="538">
        <v>139145.07572684815</v>
      </c>
    </row>
    <row r="14" spans="1:16" ht="15.75" customHeight="1">
      <c r="B14" s="538"/>
      <c r="C14" s="538" t="s">
        <v>112</v>
      </c>
      <c r="D14" s="538">
        <v>7437.7600000000093</v>
      </c>
      <c r="E14" s="538">
        <v>-96124.599999999991</v>
      </c>
      <c r="F14" s="538">
        <v>7728.5600000000122</v>
      </c>
      <c r="G14" s="538">
        <v>5649.4208000000126</v>
      </c>
      <c r="H14" s="538">
        <v>20451.999551999987</v>
      </c>
      <c r="I14" s="538">
        <v>9480.1243788800202</v>
      </c>
      <c r="J14" s="538">
        <v>5195.0881161472289</v>
      </c>
      <c r="K14" s="538">
        <v>51819.261229178352</v>
      </c>
      <c r="L14" s="538">
        <v>-28966.57005571539</v>
      </c>
      <c r="M14" s="538">
        <v>-6805.2778523724992</v>
      </c>
      <c r="N14" s="538">
        <v>95880.275855015861</v>
      </c>
      <c r="O14" s="538">
        <v>67399.033703714929</v>
      </c>
      <c r="P14" s="538">
        <v>139145.07572684853</v>
      </c>
    </row>
    <row r="15" spans="1:16" s="540" customFormat="1" ht="15.75" customHeight="1">
      <c r="A15" s="540" t="s">
        <v>345</v>
      </c>
      <c r="B15" s="539"/>
      <c r="C15" s="539"/>
      <c r="D15" s="539">
        <v>4000</v>
      </c>
      <c r="E15" s="539">
        <v>4000</v>
      </c>
      <c r="F15" s="539">
        <v>4000</v>
      </c>
      <c r="G15" s="539">
        <v>4000</v>
      </c>
      <c r="H15" s="539">
        <v>4000</v>
      </c>
      <c r="I15" s="539">
        <v>4000</v>
      </c>
      <c r="J15" s="539">
        <v>3000</v>
      </c>
      <c r="K15" s="539">
        <v>3000</v>
      </c>
      <c r="L15" s="539">
        <v>3000</v>
      </c>
      <c r="M15" s="539">
        <v>3000</v>
      </c>
      <c r="N15" s="539">
        <v>3000</v>
      </c>
      <c r="O15" s="539">
        <v>3000</v>
      </c>
      <c r="P15" s="539"/>
    </row>
    <row r="16" spans="1:16" ht="15.75" customHeight="1">
      <c r="B16" s="538"/>
      <c r="C16" s="538" t="s">
        <v>113</v>
      </c>
      <c r="D16" s="538"/>
      <c r="E16" s="538" t="s">
        <v>345</v>
      </c>
      <c r="F16" s="538"/>
      <c r="G16" s="538"/>
      <c r="H16" s="538"/>
      <c r="I16" s="538"/>
      <c r="J16" s="538"/>
      <c r="K16" s="538"/>
      <c r="L16" s="538"/>
      <c r="M16" s="538"/>
      <c r="N16" s="538"/>
      <c r="O16" s="538"/>
      <c r="P16" s="538"/>
    </row>
    <row r="17" spans="2:16" ht="15.75" customHeight="1">
      <c r="B17" s="538"/>
      <c r="C17" s="538" t="s">
        <v>114</v>
      </c>
      <c r="D17" s="538"/>
      <c r="E17" s="538"/>
      <c r="F17" s="538"/>
      <c r="G17" s="538"/>
      <c r="H17" s="538"/>
      <c r="I17" s="538"/>
      <c r="J17" s="538"/>
      <c r="K17" s="538"/>
      <c r="L17" s="538"/>
      <c r="M17" s="538"/>
      <c r="N17" s="538"/>
      <c r="O17" s="538"/>
      <c r="P17" s="538"/>
    </row>
    <row r="18" spans="2:16" ht="15.75" customHeight="1">
      <c r="B18" s="538"/>
      <c r="C18" s="538" t="s">
        <v>89</v>
      </c>
      <c r="D18" s="538" t="s">
        <v>451</v>
      </c>
      <c r="E18" s="538" t="s">
        <v>452</v>
      </c>
      <c r="F18" s="538" t="s">
        <v>453</v>
      </c>
      <c r="G18" s="538" t="s">
        <v>454</v>
      </c>
      <c r="H18" s="538" t="s">
        <v>455</v>
      </c>
      <c r="I18" s="538" t="s">
        <v>456</v>
      </c>
      <c r="J18" s="538" t="s">
        <v>457</v>
      </c>
      <c r="K18" s="538" t="s">
        <v>458</v>
      </c>
      <c r="L18" s="538" t="s">
        <v>459</v>
      </c>
      <c r="M18" s="538" t="s">
        <v>460</v>
      </c>
      <c r="N18" s="538" t="s">
        <v>461</v>
      </c>
      <c r="O18" s="538" t="s">
        <v>462</v>
      </c>
      <c r="P18" s="538" t="s">
        <v>411</v>
      </c>
    </row>
    <row r="19" spans="2:16" ht="15.75" customHeight="1">
      <c r="B19" s="538"/>
      <c r="C19" s="538" t="s">
        <v>115</v>
      </c>
      <c r="D19" s="538"/>
      <c r="E19" s="538"/>
      <c r="F19" s="538"/>
      <c r="G19" s="538"/>
      <c r="H19" s="538"/>
      <c r="I19" s="538"/>
      <c r="J19" s="538"/>
      <c r="K19" s="538"/>
      <c r="L19" s="538"/>
      <c r="M19" s="538"/>
      <c r="N19" s="538"/>
      <c r="O19" s="538"/>
      <c r="P19" s="538" t="s">
        <v>371</v>
      </c>
    </row>
    <row r="20" spans="2:16" ht="15.75" customHeight="1">
      <c r="B20" s="538"/>
      <c r="C20" s="538" t="s">
        <v>352</v>
      </c>
      <c r="D20" s="538">
        <v>887257.76</v>
      </c>
      <c r="E20" s="538">
        <v>1148256.7600000002</v>
      </c>
      <c r="F20" s="538">
        <v>769995.90400000033</v>
      </c>
      <c r="G20" s="538">
        <v>730796.07376000029</v>
      </c>
      <c r="H20" s="538">
        <v>684971.97733440029</v>
      </c>
      <c r="I20" s="538">
        <v>700041.97149433626</v>
      </c>
      <c r="J20" s="538">
        <v>678615.53720467607</v>
      </c>
      <c r="K20" s="538">
        <v>627484.36737239559</v>
      </c>
      <c r="L20" s="538">
        <v>837280.79211890884</v>
      </c>
      <c r="M20" s="538">
        <v>757924.12938063126</v>
      </c>
      <c r="N20" s="538">
        <v>723820.70344289648</v>
      </c>
      <c r="O20" s="538">
        <v>1061835.6574614255</v>
      </c>
      <c r="P20" s="538">
        <v>800690.13613080594</v>
      </c>
    </row>
    <row r="21" spans="2:16" ht="15.75" customHeight="1">
      <c r="B21" s="538"/>
      <c r="C21" s="538" t="s">
        <v>117</v>
      </c>
      <c r="D21" s="538">
        <v>355080</v>
      </c>
      <c r="E21" s="538">
        <v>16060</v>
      </c>
      <c r="F21" s="538">
        <v>357170</v>
      </c>
      <c r="G21" s="538">
        <v>356950</v>
      </c>
      <c r="H21" s="538">
        <v>415140</v>
      </c>
      <c r="I21" s="538">
        <v>377410</v>
      </c>
      <c r="J21" s="538">
        <v>362120</v>
      </c>
      <c r="K21" s="538">
        <v>529870</v>
      </c>
      <c r="L21" s="538">
        <v>243870</v>
      </c>
      <c r="M21" s="538">
        <v>313390</v>
      </c>
      <c r="N21" s="538">
        <v>662420</v>
      </c>
      <c r="O21" s="538">
        <v>520520</v>
      </c>
      <c r="P21" s="538">
        <v>375833.33333333331</v>
      </c>
    </row>
    <row r="22" spans="2:16" ht="15.75" customHeight="1">
      <c r="B22" s="538"/>
      <c r="C22" s="538" t="s">
        <v>118</v>
      </c>
      <c r="D22" s="538">
        <v>124040</v>
      </c>
      <c r="E22" s="538">
        <v>113820</v>
      </c>
      <c r="F22" s="538">
        <v>166530</v>
      </c>
      <c r="G22" s="538">
        <v>219380</v>
      </c>
      <c r="H22" s="538">
        <v>235200</v>
      </c>
      <c r="I22" s="538">
        <v>275030</v>
      </c>
      <c r="J22" s="538">
        <v>324590</v>
      </c>
      <c r="K22" s="538">
        <v>267400</v>
      </c>
      <c r="L22" s="538">
        <v>322210</v>
      </c>
      <c r="M22" s="538">
        <v>332780</v>
      </c>
      <c r="N22" s="538">
        <v>121240</v>
      </c>
      <c r="O22" s="538">
        <v>0</v>
      </c>
      <c r="P22" s="538">
        <v>208518.33333333334</v>
      </c>
    </row>
    <row r="23" spans="2:16" ht="15.75" customHeight="1">
      <c r="B23" s="538"/>
      <c r="C23" s="538" t="s">
        <v>119</v>
      </c>
      <c r="D23" s="538">
        <v>1366377.76</v>
      </c>
      <c r="E23" s="538">
        <v>1278136.7600000002</v>
      </c>
      <c r="F23" s="538">
        <v>1293695.9040000003</v>
      </c>
      <c r="G23" s="538">
        <v>1307126.0737600003</v>
      </c>
      <c r="H23" s="538">
        <v>1335311.9773344002</v>
      </c>
      <c r="I23" s="538">
        <v>1352481.9714943361</v>
      </c>
      <c r="J23" s="538">
        <v>1365325.5372046761</v>
      </c>
      <c r="K23" s="538">
        <v>1424754.3673723955</v>
      </c>
      <c r="L23" s="538">
        <v>1403360.7921189088</v>
      </c>
      <c r="M23" s="538">
        <v>1404094.1293806313</v>
      </c>
      <c r="N23" s="538">
        <v>1507480.7034428965</v>
      </c>
      <c r="O23" s="538">
        <v>1582355.6574614255</v>
      </c>
      <c r="P23" s="538">
        <v>1385041.8027974723</v>
      </c>
    </row>
    <row r="24" spans="2:16" ht="15.75" customHeight="1">
      <c r="B24" s="538"/>
      <c r="C24" s="538"/>
      <c r="D24" s="538"/>
      <c r="E24" s="538"/>
      <c r="F24" s="538"/>
      <c r="G24" s="538"/>
      <c r="H24" s="538"/>
      <c r="I24" s="538"/>
      <c r="J24" s="538"/>
      <c r="K24" s="538"/>
      <c r="L24" s="538"/>
      <c r="M24" s="538"/>
      <c r="N24" s="538"/>
      <c r="O24" s="538"/>
      <c r="P24" s="538"/>
    </row>
    <row r="25" spans="2:16" ht="15" customHeight="1">
      <c r="B25" s="538"/>
      <c r="C25" s="538" t="s">
        <v>120</v>
      </c>
      <c r="D25" s="538"/>
      <c r="E25" s="538"/>
      <c r="F25" s="538"/>
      <c r="G25" s="538"/>
      <c r="H25" s="538"/>
      <c r="I25" s="538"/>
      <c r="J25" s="538"/>
      <c r="K25" s="538"/>
      <c r="L25" s="538"/>
      <c r="M25" s="538"/>
      <c r="N25" s="538"/>
      <c r="O25" s="538"/>
      <c r="P25" s="538"/>
    </row>
    <row r="26" spans="2:16" ht="15" customHeight="1">
      <c r="B26" s="538"/>
      <c r="C26" s="538" t="s">
        <v>121</v>
      </c>
      <c r="D26" s="538">
        <v>1000000</v>
      </c>
      <c r="E26" s="538">
        <v>1000000</v>
      </c>
      <c r="F26" s="538">
        <v>1000000</v>
      </c>
      <c r="G26" s="538">
        <v>1000000</v>
      </c>
      <c r="H26" s="538">
        <v>1000000</v>
      </c>
      <c r="I26" s="538">
        <v>1000000</v>
      </c>
      <c r="J26" s="538">
        <v>1000000</v>
      </c>
      <c r="K26" s="538">
        <v>1000000</v>
      </c>
      <c r="L26" s="538">
        <v>1000000</v>
      </c>
      <c r="M26" s="538">
        <v>1000000</v>
      </c>
      <c r="N26" s="538">
        <v>1000000</v>
      </c>
      <c r="O26" s="538">
        <v>1000000</v>
      </c>
      <c r="P26" s="538">
        <v>1000000</v>
      </c>
    </row>
    <row r="27" spans="2:16" ht="15" customHeight="1">
      <c r="B27" s="538"/>
      <c r="C27" s="538" t="s">
        <v>346</v>
      </c>
      <c r="D27" s="538">
        <v>2000</v>
      </c>
      <c r="E27" s="538">
        <v>4000</v>
      </c>
      <c r="F27" s="538">
        <v>6000</v>
      </c>
      <c r="G27" s="538">
        <v>8000</v>
      </c>
      <c r="H27" s="538">
        <v>10000</v>
      </c>
      <c r="I27" s="538">
        <v>12000</v>
      </c>
      <c r="J27" s="538">
        <v>14000</v>
      </c>
      <c r="K27" s="538">
        <v>16000</v>
      </c>
      <c r="L27" s="538">
        <v>18000</v>
      </c>
      <c r="M27" s="538">
        <v>20000</v>
      </c>
      <c r="N27" s="538">
        <v>22000</v>
      </c>
      <c r="O27" s="538">
        <v>24000</v>
      </c>
      <c r="P27" s="538">
        <v>13000</v>
      </c>
    </row>
    <row r="28" spans="2:16" ht="15" customHeight="1">
      <c r="B28" s="538"/>
      <c r="C28" s="538" t="s">
        <v>122</v>
      </c>
      <c r="D28" s="538">
        <v>500000</v>
      </c>
      <c r="E28" s="538">
        <v>500000</v>
      </c>
      <c r="F28" s="538">
        <v>500000</v>
      </c>
      <c r="G28" s="538">
        <v>500000</v>
      </c>
      <c r="H28" s="538">
        <v>500000</v>
      </c>
      <c r="I28" s="538">
        <v>500000</v>
      </c>
      <c r="J28" s="538">
        <v>500000</v>
      </c>
      <c r="K28" s="538">
        <v>500000</v>
      </c>
      <c r="L28" s="538">
        <v>500000</v>
      </c>
      <c r="M28" s="538">
        <v>500000</v>
      </c>
      <c r="N28" s="538">
        <v>500000</v>
      </c>
      <c r="O28" s="538">
        <v>500000</v>
      </c>
      <c r="P28" s="538">
        <v>500000</v>
      </c>
    </row>
    <row r="29" spans="2:16" ht="15" customHeight="1">
      <c r="B29" s="538"/>
      <c r="C29" s="538" t="s">
        <v>346</v>
      </c>
      <c r="D29" s="538">
        <v>5000</v>
      </c>
      <c r="E29" s="538">
        <v>10000</v>
      </c>
      <c r="F29" s="538">
        <v>15000</v>
      </c>
      <c r="G29" s="538">
        <v>20000</v>
      </c>
      <c r="H29" s="538">
        <v>25000</v>
      </c>
      <c r="I29" s="538">
        <v>30000</v>
      </c>
      <c r="J29" s="538">
        <v>35000</v>
      </c>
      <c r="K29" s="538">
        <v>40000</v>
      </c>
      <c r="L29" s="538">
        <v>45000</v>
      </c>
      <c r="M29" s="538">
        <v>50000</v>
      </c>
      <c r="N29" s="538">
        <v>55000</v>
      </c>
      <c r="O29" s="538">
        <v>60000</v>
      </c>
      <c r="P29" s="538">
        <v>32500</v>
      </c>
    </row>
    <row r="30" spans="2:16" ht="15" customHeight="1">
      <c r="B30" s="538"/>
      <c r="C30" s="538" t="s">
        <v>123</v>
      </c>
      <c r="D30" s="538">
        <v>100000</v>
      </c>
      <c r="E30" s="538">
        <v>100000</v>
      </c>
      <c r="F30" s="538">
        <v>100000</v>
      </c>
      <c r="G30" s="538">
        <v>100000</v>
      </c>
      <c r="H30" s="538">
        <v>100000</v>
      </c>
      <c r="I30" s="538">
        <v>100000</v>
      </c>
      <c r="J30" s="538">
        <v>100000</v>
      </c>
      <c r="K30" s="538">
        <v>100000</v>
      </c>
      <c r="L30" s="538">
        <v>100000</v>
      </c>
      <c r="M30" s="538">
        <v>100000</v>
      </c>
      <c r="N30" s="538">
        <v>100000</v>
      </c>
      <c r="O30" s="538">
        <v>100000</v>
      </c>
      <c r="P30" s="538">
        <v>100000</v>
      </c>
    </row>
    <row r="31" spans="2:16" ht="15" customHeight="1">
      <c r="B31" s="538"/>
      <c r="C31" s="538" t="s">
        <v>124</v>
      </c>
      <c r="D31" s="538">
        <v>1593000</v>
      </c>
      <c r="E31" s="538">
        <v>1586000</v>
      </c>
      <c r="F31" s="538">
        <v>1579000</v>
      </c>
      <c r="G31" s="538">
        <v>1572000</v>
      </c>
      <c r="H31" s="538">
        <v>1565000</v>
      </c>
      <c r="I31" s="538">
        <v>1558000</v>
      </c>
      <c r="J31" s="538">
        <v>1551000</v>
      </c>
      <c r="K31" s="538">
        <v>1544000</v>
      </c>
      <c r="L31" s="538">
        <v>1537000</v>
      </c>
      <c r="M31" s="538">
        <v>1530000</v>
      </c>
      <c r="N31" s="538">
        <v>1523000</v>
      </c>
      <c r="O31" s="538">
        <v>1516000</v>
      </c>
      <c r="P31" s="538">
        <v>1554500</v>
      </c>
    </row>
    <row r="32" spans="2:16" ht="15" customHeight="1">
      <c r="B32" s="538"/>
      <c r="C32" s="538"/>
      <c r="D32" s="538"/>
      <c r="E32" s="538"/>
      <c r="F32" s="538"/>
      <c r="G32" s="538"/>
      <c r="H32" s="538"/>
      <c r="I32" s="538"/>
      <c r="J32" s="538"/>
      <c r="K32" s="538"/>
      <c r="L32" s="538"/>
      <c r="M32" s="538"/>
      <c r="N32" s="538"/>
      <c r="O32" s="538"/>
      <c r="P32" s="538"/>
    </row>
    <row r="33" spans="2:16" ht="15" customHeight="1">
      <c r="B33" s="538"/>
      <c r="C33" s="538" t="s">
        <v>125</v>
      </c>
      <c r="D33" s="538">
        <v>2959377.76</v>
      </c>
      <c r="E33" s="538">
        <v>2864136.7600000002</v>
      </c>
      <c r="F33" s="538">
        <v>2872695.9040000001</v>
      </c>
      <c r="G33" s="538">
        <v>2879126.0737600001</v>
      </c>
      <c r="H33" s="538">
        <v>2900311.9773344002</v>
      </c>
      <c r="I33" s="538">
        <v>2910481.9714943361</v>
      </c>
      <c r="J33" s="538">
        <v>2916325.5372046763</v>
      </c>
      <c r="K33" s="538">
        <v>2968754.3673723955</v>
      </c>
      <c r="L33" s="538">
        <v>2940360.7921189088</v>
      </c>
      <c r="M33" s="538">
        <v>2934094.1293806313</v>
      </c>
      <c r="N33" s="538">
        <v>3030480.7034428967</v>
      </c>
      <c r="O33" s="538">
        <v>3098355.6574614253</v>
      </c>
      <c r="P33" s="538">
        <v>2939541.8027974726</v>
      </c>
    </row>
    <row r="34" spans="2:16" ht="15" customHeight="1">
      <c r="B34" s="538"/>
      <c r="C34" s="538"/>
      <c r="D34" s="538"/>
      <c r="E34" s="538"/>
      <c r="F34" s="538"/>
      <c r="G34" s="538"/>
      <c r="H34" s="538"/>
      <c r="I34" s="538"/>
      <c r="J34" s="538"/>
      <c r="K34" s="538"/>
      <c r="L34" s="538"/>
      <c r="M34" s="538"/>
      <c r="N34" s="538"/>
      <c r="O34" s="538"/>
      <c r="P34" s="538"/>
    </row>
    <row r="35" spans="2:16" ht="15" customHeight="1">
      <c r="B35" s="538"/>
      <c r="C35" s="538" t="s">
        <v>126</v>
      </c>
      <c r="D35" s="538"/>
      <c r="E35" s="538"/>
      <c r="F35" s="538"/>
      <c r="G35" s="538"/>
      <c r="H35" s="538"/>
      <c r="I35" s="538"/>
      <c r="J35" s="538"/>
      <c r="K35" s="538"/>
      <c r="L35" s="538"/>
      <c r="M35" s="538"/>
      <c r="N35" s="538"/>
      <c r="O35" s="538"/>
      <c r="P35" s="538"/>
    </row>
    <row r="36" spans="2:16" ht="15" customHeight="1">
      <c r="B36" s="538"/>
      <c r="C36" s="538"/>
      <c r="D36" s="538"/>
      <c r="E36" s="538"/>
      <c r="F36" s="538"/>
      <c r="G36" s="538"/>
      <c r="H36" s="538"/>
      <c r="I36" s="538"/>
      <c r="J36" s="538"/>
      <c r="K36" s="538"/>
      <c r="L36" s="538"/>
      <c r="M36" s="538"/>
      <c r="N36" s="538"/>
      <c r="O36" s="538"/>
      <c r="P36" s="538"/>
    </row>
    <row r="37" spans="2:16" ht="15" customHeight="1">
      <c r="B37" s="538"/>
      <c r="C37" s="538" t="s">
        <v>127</v>
      </c>
      <c r="D37" s="538"/>
      <c r="E37" s="538"/>
      <c r="F37" s="538"/>
      <c r="G37" s="538"/>
      <c r="H37" s="538"/>
      <c r="I37" s="538"/>
      <c r="J37" s="538"/>
      <c r="K37" s="538"/>
      <c r="L37" s="538"/>
      <c r="M37" s="538"/>
      <c r="N37" s="538"/>
      <c r="O37" s="538"/>
      <c r="P37" s="538"/>
    </row>
    <row r="38" spans="2:16" ht="15" customHeight="1">
      <c r="B38" s="538"/>
      <c r="C38" s="538" t="s">
        <v>128</v>
      </c>
      <c r="D38" s="538">
        <v>2000</v>
      </c>
      <c r="E38" s="538">
        <v>2000</v>
      </c>
      <c r="F38" s="538">
        <v>2000</v>
      </c>
      <c r="G38" s="538">
        <v>2000</v>
      </c>
      <c r="H38" s="538">
        <v>2000</v>
      </c>
      <c r="I38" s="538">
        <v>2000</v>
      </c>
      <c r="J38" s="538">
        <v>2000</v>
      </c>
      <c r="K38" s="538">
        <v>2000</v>
      </c>
      <c r="L38" s="538">
        <v>2000</v>
      </c>
      <c r="M38" s="538">
        <v>2000</v>
      </c>
      <c r="N38" s="538">
        <v>2000</v>
      </c>
      <c r="O38" s="538">
        <v>2000</v>
      </c>
      <c r="P38" s="538">
        <v>2000</v>
      </c>
    </row>
    <row r="39" spans="2:16" ht="15" customHeight="1">
      <c r="B39" s="538"/>
      <c r="C39" s="538"/>
      <c r="D39" s="538"/>
      <c r="E39" s="538"/>
      <c r="F39" s="538"/>
      <c r="G39" s="538"/>
      <c r="H39" s="538"/>
      <c r="I39" s="538"/>
      <c r="J39" s="538"/>
      <c r="K39" s="538"/>
      <c r="L39" s="538"/>
      <c r="M39" s="538"/>
      <c r="N39" s="538"/>
      <c r="O39" s="538"/>
      <c r="P39" s="538"/>
    </row>
    <row r="40" spans="2:16" ht="15" customHeight="1">
      <c r="B40" s="538"/>
      <c r="C40" s="538" t="s">
        <v>130</v>
      </c>
      <c r="D40" s="538">
        <v>2000</v>
      </c>
      <c r="E40" s="538">
        <v>2000</v>
      </c>
      <c r="F40" s="538">
        <v>2000</v>
      </c>
      <c r="G40" s="538">
        <v>2000</v>
      </c>
      <c r="H40" s="538">
        <v>2000</v>
      </c>
      <c r="I40" s="538">
        <v>2000</v>
      </c>
      <c r="J40" s="538">
        <v>2000</v>
      </c>
      <c r="K40" s="538">
        <v>2000</v>
      </c>
      <c r="L40" s="538">
        <v>2000</v>
      </c>
      <c r="M40" s="538">
        <v>2000</v>
      </c>
      <c r="N40" s="538">
        <v>2000</v>
      </c>
      <c r="O40" s="538">
        <v>2000</v>
      </c>
      <c r="P40" s="538">
        <v>2000</v>
      </c>
    </row>
    <row r="41" spans="2:16" ht="15" customHeight="1">
      <c r="B41" s="538"/>
      <c r="C41" s="538"/>
      <c r="D41" s="538"/>
      <c r="E41" s="538"/>
      <c r="F41" s="538"/>
      <c r="G41" s="538"/>
      <c r="H41" s="538"/>
      <c r="I41" s="538"/>
      <c r="J41" s="538"/>
      <c r="K41" s="538"/>
      <c r="L41" s="538"/>
      <c r="M41" s="538"/>
      <c r="N41" s="538"/>
      <c r="O41" s="538"/>
      <c r="P41" s="538"/>
    </row>
    <row r="42" spans="2:16" ht="15" customHeight="1">
      <c r="B42" s="538"/>
      <c r="C42" s="538" t="s">
        <v>131</v>
      </c>
      <c r="D42" s="538"/>
      <c r="E42" s="538"/>
      <c r="F42" s="538"/>
      <c r="G42" s="538"/>
      <c r="H42" s="538"/>
      <c r="I42" s="538"/>
      <c r="J42" s="538"/>
      <c r="K42" s="538"/>
      <c r="L42" s="538"/>
      <c r="M42" s="538"/>
      <c r="N42" s="538"/>
      <c r="O42" s="538"/>
      <c r="P42" s="538"/>
    </row>
    <row r="43" spans="2:16" ht="15" customHeight="1">
      <c r="B43" s="538"/>
      <c r="C43" s="538" t="s">
        <v>132</v>
      </c>
      <c r="D43" s="538">
        <v>100000</v>
      </c>
      <c r="E43" s="538">
        <v>100000</v>
      </c>
      <c r="F43" s="538">
        <v>100000</v>
      </c>
      <c r="G43" s="538">
        <v>100000</v>
      </c>
      <c r="H43" s="538">
        <v>100000</v>
      </c>
      <c r="I43" s="538">
        <v>100000</v>
      </c>
      <c r="J43" s="538">
        <v>100000</v>
      </c>
      <c r="K43" s="538">
        <v>100000</v>
      </c>
      <c r="L43" s="538">
        <v>100000</v>
      </c>
      <c r="M43" s="538">
        <v>100000</v>
      </c>
      <c r="N43" s="538">
        <v>100000</v>
      </c>
      <c r="O43" s="538">
        <v>100000</v>
      </c>
      <c r="P43" s="538">
        <v>100000</v>
      </c>
    </row>
    <row r="44" spans="2:16" ht="15" customHeight="1">
      <c r="B44" s="538"/>
      <c r="C44" s="538" t="s">
        <v>437</v>
      </c>
      <c r="D44" s="538">
        <v>1940</v>
      </c>
      <c r="E44" s="538">
        <v>2823.6</v>
      </c>
      <c r="F44" s="538">
        <v>3654.1839999999997</v>
      </c>
      <c r="G44" s="538">
        <v>4434.9329599999992</v>
      </c>
      <c r="H44" s="538">
        <v>5168.8369823999992</v>
      </c>
      <c r="I44" s="538">
        <v>5858.706763455999</v>
      </c>
      <c r="J44" s="538">
        <v>6507.184357648639</v>
      </c>
      <c r="K44" s="538">
        <v>7116.7532961897205</v>
      </c>
      <c r="L44" s="538">
        <v>7689.7480984183367</v>
      </c>
      <c r="M44" s="538">
        <v>8228.3632125132353</v>
      </c>
      <c r="N44" s="538">
        <v>8734.6614197624403</v>
      </c>
      <c r="O44" s="538">
        <v>9210.5817345766936</v>
      </c>
      <c r="P44" s="538">
        <v>5947.2960687470886</v>
      </c>
    </row>
    <row r="45" spans="2:16" ht="15" customHeight="1">
      <c r="B45" s="538"/>
      <c r="C45" s="538" t="s">
        <v>134</v>
      </c>
      <c r="D45" s="538">
        <v>101940</v>
      </c>
      <c r="E45" s="538">
        <v>102823.6</v>
      </c>
      <c r="F45" s="538">
        <v>103654.18399999999</v>
      </c>
      <c r="G45" s="538">
        <v>104434.93296000001</v>
      </c>
      <c r="H45" s="538">
        <v>105168.8369824</v>
      </c>
      <c r="I45" s="538">
        <v>105858.70676345599</v>
      </c>
      <c r="J45" s="538">
        <v>106507.18435764864</v>
      </c>
      <c r="K45" s="538">
        <v>107116.75329618972</v>
      </c>
      <c r="L45" s="538">
        <v>107689.74809841833</v>
      </c>
      <c r="M45" s="538">
        <v>108228.36321251324</v>
      </c>
      <c r="N45" s="538">
        <v>108734.66141976244</v>
      </c>
      <c r="O45" s="538">
        <v>109210.5817345767</v>
      </c>
      <c r="P45" s="538">
        <v>105947.29606874708</v>
      </c>
    </row>
    <row r="46" spans="2:16" ht="15" customHeight="1">
      <c r="B46" s="538"/>
      <c r="C46" s="538"/>
      <c r="D46" s="538"/>
      <c r="E46" s="538"/>
      <c r="F46" s="538"/>
      <c r="G46" s="538"/>
      <c r="H46" s="538"/>
      <c r="I46" s="538"/>
      <c r="J46" s="538"/>
      <c r="K46" s="538"/>
      <c r="L46" s="538"/>
      <c r="M46" s="538"/>
      <c r="N46" s="538"/>
      <c r="O46" s="538"/>
      <c r="P46" s="538"/>
    </row>
    <row r="47" spans="2:16" ht="15" customHeight="1">
      <c r="B47" s="538"/>
      <c r="C47" s="538" t="s">
        <v>135</v>
      </c>
      <c r="D47" s="538"/>
      <c r="E47" s="538"/>
      <c r="F47" s="538"/>
      <c r="G47" s="538"/>
      <c r="H47" s="538"/>
      <c r="I47" s="538"/>
      <c r="J47" s="538"/>
      <c r="K47" s="538"/>
      <c r="L47" s="538"/>
      <c r="M47" s="538"/>
      <c r="N47" s="538"/>
      <c r="O47" s="538"/>
      <c r="P47" s="538"/>
    </row>
    <row r="48" spans="2:16" ht="15" customHeight="1">
      <c r="B48" s="538"/>
      <c r="C48" s="538" t="s">
        <v>355</v>
      </c>
      <c r="D48" s="538">
        <v>2848000</v>
      </c>
      <c r="E48" s="538">
        <v>2848000</v>
      </c>
      <c r="F48" s="538">
        <v>2848000</v>
      </c>
      <c r="G48" s="538">
        <v>2848000</v>
      </c>
      <c r="H48" s="538">
        <v>2848000</v>
      </c>
      <c r="I48" s="538">
        <v>2848000</v>
      </c>
      <c r="J48" s="538">
        <v>2848000</v>
      </c>
      <c r="K48" s="538">
        <v>2848000</v>
      </c>
      <c r="L48" s="538">
        <v>2848000</v>
      </c>
      <c r="M48" s="538">
        <v>2848000</v>
      </c>
      <c r="N48" s="538">
        <v>2848000</v>
      </c>
      <c r="O48" s="538">
        <v>2848000</v>
      </c>
      <c r="P48" s="538">
        <v>2848000</v>
      </c>
    </row>
    <row r="49" spans="2:16" ht="15" customHeight="1">
      <c r="B49" s="538"/>
      <c r="C49" s="538" t="s">
        <v>137</v>
      </c>
      <c r="D49" s="538">
        <v>7437.7600000000093</v>
      </c>
      <c r="E49" s="538">
        <v>-88686.839999999982</v>
      </c>
      <c r="F49" s="538">
        <v>-80958.279999999984</v>
      </c>
      <c r="G49" s="538">
        <v>-75308.859199999992</v>
      </c>
      <c r="H49" s="538">
        <v>-54856.859648000005</v>
      </c>
      <c r="I49" s="538">
        <v>-45376.735269119985</v>
      </c>
      <c r="J49" s="538">
        <v>-40181.64715297275</v>
      </c>
      <c r="K49" s="538">
        <v>11637.614076205631</v>
      </c>
      <c r="L49" s="538">
        <v>-17328.955979509752</v>
      </c>
      <c r="M49" s="538">
        <v>-24134.233831882251</v>
      </c>
      <c r="N49" s="538">
        <v>71746.042023133661</v>
      </c>
      <c r="O49" s="538">
        <v>139145.07572684862</v>
      </c>
      <c r="P49" s="538">
        <v>-16405.493271274725</v>
      </c>
    </row>
    <row r="50" spans="2:16" ht="15" customHeight="1">
      <c r="B50" s="538"/>
      <c r="C50" s="538" t="s">
        <v>138</v>
      </c>
      <c r="D50" s="538">
        <v>2855437.76</v>
      </c>
      <c r="E50" s="538">
        <v>2759313.16</v>
      </c>
      <c r="F50" s="538">
        <v>2767041.72</v>
      </c>
      <c r="G50" s="538">
        <v>2772691.1408000002</v>
      </c>
      <c r="H50" s="538">
        <v>2793143.140352</v>
      </c>
      <c r="I50" s="538">
        <v>2802623.26473088</v>
      </c>
      <c r="J50" s="538">
        <v>2807818.3528470271</v>
      </c>
      <c r="K50" s="538">
        <v>2859637.6140762055</v>
      </c>
      <c r="L50" s="538">
        <v>2830671.0440204903</v>
      </c>
      <c r="M50" s="538">
        <v>2823865.7661681175</v>
      </c>
      <c r="N50" s="538">
        <v>2919746.0420231335</v>
      </c>
      <c r="O50" s="538">
        <v>2987145.0757268486</v>
      </c>
      <c r="P50" s="538">
        <v>2831594.506728725</v>
      </c>
    </row>
    <row r="51" spans="2:16" ht="15" customHeight="1">
      <c r="B51" s="538"/>
      <c r="C51" s="538"/>
      <c r="D51" s="538"/>
      <c r="E51" s="538"/>
      <c r="F51" s="538"/>
      <c r="G51" s="538"/>
      <c r="H51" s="538"/>
      <c r="I51" s="538"/>
      <c r="J51" s="538"/>
      <c r="K51" s="538"/>
      <c r="L51" s="538"/>
      <c r="M51" s="538"/>
      <c r="N51" s="538"/>
      <c r="O51" s="538"/>
      <c r="P51" s="538"/>
    </row>
    <row r="52" spans="2:16" ht="15" customHeight="1">
      <c r="B52" s="538"/>
      <c r="C52" s="538" t="s">
        <v>139</v>
      </c>
      <c r="D52" s="538">
        <v>2959377.76</v>
      </c>
      <c r="E52" s="538">
        <v>2864136.7600000002</v>
      </c>
      <c r="F52" s="538">
        <v>2872695.9040000001</v>
      </c>
      <c r="G52" s="538">
        <v>2879126.0737600001</v>
      </c>
      <c r="H52" s="538">
        <v>2900311.9773344002</v>
      </c>
      <c r="I52" s="538">
        <v>2910481.9714943361</v>
      </c>
      <c r="J52" s="538">
        <v>2916325.5372046758</v>
      </c>
      <c r="K52" s="538">
        <v>2968754.3673723955</v>
      </c>
      <c r="L52" s="538">
        <v>2940360.7921189084</v>
      </c>
      <c r="M52" s="538">
        <v>2934094.1293806308</v>
      </c>
      <c r="N52" s="538">
        <v>3030480.7034428958</v>
      </c>
      <c r="O52" s="538">
        <v>3098355.6574614253</v>
      </c>
      <c r="P52" s="538">
        <v>2939541.8027974726</v>
      </c>
    </row>
    <row r="53" spans="2:16" ht="15" customHeight="1">
      <c r="B53" s="538"/>
      <c r="C53" s="538" t="s">
        <v>418</v>
      </c>
      <c r="D53" s="538"/>
      <c r="E53" s="538"/>
      <c r="F53" s="538"/>
      <c r="G53" s="538"/>
      <c r="H53" s="538"/>
      <c r="I53" s="538"/>
      <c r="J53" s="538"/>
      <c r="K53" s="538"/>
      <c r="L53" s="538"/>
      <c r="M53" s="538"/>
      <c r="N53" s="538"/>
      <c r="O53" s="538"/>
      <c r="P53" s="538"/>
    </row>
    <row r="54" spans="2:16" s="540" customFormat="1" ht="15" customHeight="1">
      <c r="B54" s="539"/>
      <c r="C54" s="539"/>
      <c r="D54" s="539"/>
      <c r="E54" s="539"/>
      <c r="F54" s="539"/>
      <c r="G54" s="539"/>
      <c r="H54" s="539"/>
      <c r="I54" s="539"/>
      <c r="J54" s="539"/>
      <c r="K54" s="539"/>
      <c r="L54" s="539"/>
      <c r="M54" s="539"/>
      <c r="N54" s="539"/>
      <c r="O54" s="539"/>
      <c r="P54" s="539"/>
    </row>
    <row r="55" spans="2:16" ht="15" customHeight="1">
      <c r="B55" s="538"/>
      <c r="C55" s="538" t="s">
        <v>140</v>
      </c>
      <c r="D55" s="538"/>
      <c r="E55" s="538"/>
      <c r="F55" s="538"/>
      <c r="G55" s="538"/>
      <c r="H55" s="538"/>
      <c r="I55" s="538"/>
      <c r="J55" s="538"/>
      <c r="K55" s="538"/>
      <c r="L55" s="538"/>
      <c r="M55" s="538"/>
      <c r="N55" s="538"/>
      <c r="O55" s="538"/>
      <c r="P55" s="538"/>
    </row>
    <row r="56" spans="2:16" ht="15" customHeight="1">
      <c r="B56" s="538"/>
      <c r="C56" s="538" t="s">
        <v>89</v>
      </c>
      <c r="D56" s="538" t="s">
        <v>451</v>
      </c>
      <c r="E56" s="538" t="s">
        <v>452</v>
      </c>
      <c r="F56" s="538" t="s">
        <v>453</v>
      </c>
      <c r="G56" s="538" t="s">
        <v>454</v>
      </c>
      <c r="H56" s="538" t="s">
        <v>455</v>
      </c>
      <c r="I56" s="538" t="s">
        <v>456</v>
      </c>
      <c r="J56" s="538" t="s">
        <v>457</v>
      </c>
      <c r="K56" s="538" t="s">
        <v>458</v>
      </c>
      <c r="L56" s="538" t="s">
        <v>459</v>
      </c>
      <c r="M56" s="538" t="s">
        <v>460</v>
      </c>
      <c r="N56" s="538" t="s">
        <v>461</v>
      </c>
      <c r="O56" s="538" t="s">
        <v>462</v>
      </c>
      <c r="P56" s="538" t="s">
        <v>412</v>
      </c>
    </row>
    <row r="57" spans="2:16" ht="15" customHeight="1">
      <c r="B57" s="538"/>
      <c r="C57" s="538" t="s">
        <v>141</v>
      </c>
      <c r="D57" s="538">
        <v>7437.7600000000093</v>
      </c>
      <c r="E57" s="538">
        <v>-96124.599999999991</v>
      </c>
      <c r="F57" s="538">
        <v>7728.5599999999977</v>
      </c>
      <c r="G57" s="538">
        <v>5649.4207999999981</v>
      </c>
      <c r="H57" s="538">
        <v>20451.999551999987</v>
      </c>
      <c r="I57" s="538">
        <v>9480.1243788800202</v>
      </c>
      <c r="J57" s="538">
        <v>5195.0881161472325</v>
      </c>
      <c r="K57" s="538">
        <v>51819.261229178381</v>
      </c>
      <c r="L57" s="538">
        <v>-28966.570055715383</v>
      </c>
      <c r="M57" s="538">
        <v>-6805.277852372501</v>
      </c>
      <c r="N57" s="538">
        <v>95880.275855015905</v>
      </c>
      <c r="O57" s="538">
        <v>67399.033703714944</v>
      </c>
      <c r="P57" s="538">
        <v>11595.422977237386</v>
      </c>
    </row>
    <row r="58" spans="2:16" ht="15" customHeight="1">
      <c r="B58" s="538"/>
      <c r="C58" s="538" t="s">
        <v>142</v>
      </c>
      <c r="D58" s="538">
        <v>7000</v>
      </c>
      <c r="E58" s="538">
        <v>7000</v>
      </c>
      <c r="F58" s="538">
        <v>7000</v>
      </c>
      <c r="G58" s="538">
        <v>7000</v>
      </c>
      <c r="H58" s="538">
        <v>7000</v>
      </c>
      <c r="I58" s="538">
        <v>7000</v>
      </c>
      <c r="J58" s="538">
        <v>7000</v>
      </c>
      <c r="K58" s="538">
        <v>7000</v>
      </c>
      <c r="L58" s="538">
        <v>7000</v>
      </c>
      <c r="M58" s="538">
        <v>7000</v>
      </c>
      <c r="N58" s="538">
        <v>7000</v>
      </c>
      <c r="O58" s="538">
        <v>7000</v>
      </c>
      <c r="P58" s="538">
        <v>7000</v>
      </c>
    </row>
    <row r="59" spans="2:16" ht="15" customHeight="1">
      <c r="B59" s="538"/>
      <c r="C59" s="538" t="s">
        <v>143</v>
      </c>
      <c r="D59" s="538">
        <v>-225960</v>
      </c>
      <c r="E59" s="538">
        <v>-10220</v>
      </c>
      <c r="F59" s="538">
        <v>52710</v>
      </c>
      <c r="G59" s="538">
        <v>52850</v>
      </c>
      <c r="H59" s="538">
        <v>15820</v>
      </c>
      <c r="I59" s="538">
        <v>39830</v>
      </c>
      <c r="J59" s="538">
        <v>49560</v>
      </c>
      <c r="K59" s="538">
        <v>-57190</v>
      </c>
      <c r="L59" s="538">
        <v>54810</v>
      </c>
      <c r="M59" s="538">
        <v>10570</v>
      </c>
      <c r="N59" s="538">
        <v>-211540</v>
      </c>
      <c r="O59" s="538">
        <v>-121240</v>
      </c>
      <c r="P59" s="538">
        <v>-29166.666666666668</v>
      </c>
    </row>
    <row r="60" spans="2:16" ht="15" customHeight="1">
      <c r="B60" s="538"/>
      <c r="C60" s="538" t="s">
        <v>144</v>
      </c>
      <c r="D60" s="538">
        <v>940</v>
      </c>
      <c r="E60" s="538">
        <v>883.59999999999991</v>
      </c>
      <c r="F60" s="538">
        <v>830.58399999999983</v>
      </c>
      <c r="G60" s="538">
        <v>780.74895999999944</v>
      </c>
      <c r="H60" s="538">
        <v>733.90402240000003</v>
      </c>
      <c r="I60" s="538">
        <v>689.86978105599974</v>
      </c>
      <c r="J60" s="538">
        <v>648.47759419264003</v>
      </c>
      <c r="K60" s="538">
        <v>609.56893854108148</v>
      </c>
      <c r="L60" s="538">
        <v>572.99480222861621</v>
      </c>
      <c r="M60" s="538">
        <v>538.61511409489867</v>
      </c>
      <c r="N60" s="538">
        <v>506.29820724920501</v>
      </c>
      <c r="O60" s="538">
        <v>475.92031481425329</v>
      </c>
      <c r="P60" s="538">
        <v>684.21514454805776</v>
      </c>
    </row>
    <row r="61" spans="2:16" ht="15" customHeight="1">
      <c r="B61" s="538"/>
      <c r="C61" s="538" t="s">
        <v>145</v>
      </c>
      <c r="D61" s="538">
        <v>355080</v>
      </c>
      <c r="E61" s="538">
        <v>-339020</v>
      </c>
      <c r="F61" s="538">
        <v>341110</v>
      </c>
      <c r="G61" s="538">
        <v>-220</v>
      </c>
      <c r="H61" s="538">
        <v>58190</v>
      </c>
      <c r="I61" s="538">
        <v>-37730</v>
      </c>
      <c r="J61" s="538">
        <v>-15290</v>
      </c>
      <c r="K61" s="538">
        <v>167750</v>
      </c>
      <c r="L61" s="538">
        <v>-286000</v>
      </c>
      <c r="M61" s="538">
        <v>69520</v>
      </c>
      <c r="N61" s="538">
        <v>349030</v>
      </c>
      <c r="O61" s="538">
        <v>-141900</v>
      </c>
      <c r="P61" s="538">
        <v>43376.666666666664</v>
      </c>
    </row>
    <row r="62" spans="2:16" ht="15" customHeight="1">
      <c r="B62" s="538"/>
      <c r="C62" s="538" t="s">
        <v>146</v>
      </c>
      <c r="D62" s="538">
        <v>0</v>
      </c>
      <c r="E62" s="538">
        <v>0</v>
      </c>
      <c r="F62" s="538">
        <v>0</v>
      </c>
      <c r="G62" s="538">
        <v>0</v>
      </c>
      <c r="H62" s="538">
        <v>0</v>
      </c>
      <c r="I62" s="538">
        <v>0</v>
      </c>
      <c r="J62" s="538">
        <v>0</v>
      </c>
      <c r="K62" s="538">
        <v>0</v>
      </c>
      <c r="L62" s="538">
        <v>0</v>
      </c>
      <c r="M62" s="538">
        <v>0</v>
      </c>
      <c r="N62" s="538">
        <v>0</v>
      </c>
      <c r="O62" s="538">
        <v>0</v>
      </c>
      <c r="P62" s="538">
        <v>0</v>
      </c>
    </row>
    <row r="63" spans="2:16" ht="15" customHeight="1">
      <c r="B63" s="538"/>
      <c r="C63" s="538" t="s">
        <v>148</v>
      </c>
      <c r="D63" s="538">
        <v>0</v>
      </c>
      <c r="E63" s="538">
        <v>0</v>
      </c>
      <c r="F63" s="538">
        <v>0</v>
      </c>
      <c r="G63" s="538">
        <v>0</v>
      </c>
      <c r="H63" s="538">
        <v>0</v>
      </c>
      <c r="I63" s="538">
        <v>0</v>
      </c>
      <c r="J63" s="538">
        <v>0</v>
      </c>
      <c r="K63" s="538">
        <v>0</v>
      </c>
      <c r="L63" s="538">
        <v>0</v>
      </c>
      <c r="M63" s="538">
        <v>0</v>
      </c>
      <c r="N63" s="538">
        <v>0</v>
      </c>
      <c r="O63" s="538">
        <v>0</v>
      </c>
      <c r="P63" s="538">
        <v>0</v>
      </c>
    </row>
    <row r="64" spans="2:16" ht="15" customHeight="1">
      <c r="B64" s="538"/>
      <c r="C64" s="538" t="s">
        <v>149</v>
      </c>
      <c r="D64" s="538">
        <v>0</v>
      </c>
      <c r="E64" s="538">
        <v>0</v>
      </c>
      <c r="F64" s="538">
        <v>0</v>
      </c>
      <c r="G64" s="538">
        <v>0</v>
      </c>
      <c r="H64" s="538">
        <v>0</v>
      </c>
      <c r="I64" s="538">
        <v>0</v>
      </c>
      <c r="J64" s="538">
        <v>0</v>
      </c>
      <c r="K64" s="538">
        <v>0</v>
      </c>
      <c r="L64" s="538">
        <v>0</v>
      </c>
      <c r="M64" s="538">
        <v>0</v>
      </c>
      <c r="N64" s="538">
        <v>0</v>
      </c>
      <c r="O64" s="538">
        <v>0</v>
      </c>
      <c r="P64" s="538">
        <v>0</v>
      </c>
    </row>
    <row r="65" spans="2:16" ht="15" customHeight="1">
      <c r="B65" s="538"/>
      <c r="C65" s="538" t="s">
        <v>407</v>
      </c>
      <c r="D65" s="538">
        <v>0</v>
      </c>
      <c r="E65" s="538">
        <v>0</v>
      </c>
      <c r="F65" s="538">
        <v>0</v>
      </c>
      <c r="G65" s="538">
        <v>0</v>
      </c>
      <c r="H65" s="538">
        <v>0</v>
      </c>
      <c r="I65" s="538">
        <v>0</v>
      </c>
      <c r="J65" s="538">
        <v>0</v>
      </c>
      <c r="K65" s="538">
        <v>0</v>
      </c>
      <c r="L65" s="538">
        <v>0</v>
      </c>
      <c r="M65" s="538">
        <v>0</v>
      </c>
      <c r="N65" s="538">
        <v>0</v>
      </c>
      <c r="O65" s="538">
        <v>0</v>
      </c>
      <c r="P65" s="538">
        <v>0</v>
      </c>
    </row>
    <row r="66" spans="2:16" ht="15" customHeight="1">
      <c r="B66" s="538"/>
      <c r="C66" s="538" t="s">
        <v>150</v>
      </c>
      <c r="D66" s="538">
        <v>-113742.23999999999</v>
      </c>
      <c r="E66" s="538">
        <v>260999</v>
      </c>
      <c r="F66" s="538">
        <v>-378260.85599999991</v>
      </c>
      <c r="G66" s="538">
        <v>-39199.830240000039</v>
      </c>
      <c r="H66" s="538">
        <v>-45824.096425600001</v>
      </c>
      <c r="I66" s="538">
        <v>15069.994159935974</v>
      </c>
      <c r="J66" s="538">
        <v>-21426.434289660188</v>
      </c>
      <c r="K66" s="538">
        <v>-51131.169832280488</v>
      </c>
      <c r="L66" s="538">
        <v>209796.42474651325</v>
      </c>
      <c r="M66" s="538">
        <v>-79356.662738277577</v>
      </c>
      <c r="N66" s="538">
        <v>-34103.425937734777</v>
      </c>
      <c r="O66" s="538">
        <v>338014.95401852904</v>
      </c>
      <c r="P66" s="538">
        <v>5069.6381217854405</v>
      </c>
    </row>
    <row r="67" spans="2:16" ht="15" customHeight="1">
      <c r="B67" s="538"/>
      <c r="C67" s="538" t="s">
        <v>151</v>
      </c>
      <c r="D67" s="538">
        <v>1001000</v>
      </c>
      <c r="E67" s="538">
        <v>887257.76</v>
      </c>
      <c r="F67" s="538">
        <v>1148256.76</v>
      </c>
      <c r="G67" s="538">
        <v>769995.9040000001</v>
      </c>
      <c r="H67" s="538">
        <v>730796.07376000006</v>
      </c>
      <c r="I67" s="538">
        <v>684971.97733440006</v>
      </c>
      <c r="J67" s="538">
        <v>700041.97149433603</v>
      </c>
      <c r="K67" s="538">
        <v>678615.53720467584</v>
      </c>
      <c r="L67" s="538">
        <v>627484.36737239535</v>
      </c>
      <c r="M67" s="538">
        <v>837280.7921189086</v>
      </c>
      <c r="N67" s="538">
        <v>757924.12938063103</v>
      </c>
      <c r="O67" s="538">
        <v>723820.70344289625</v>
      </c>
      <c r="P67" s="538">
        <v>795620.49800902011</v>
      </c>
    </row>
    <row r="68" spans="2:16" ht="15" customHeight="1">
      <c r="B68" s="538"/>
      <c r="C68" s="538" t="s">
        <v>152</v>
      </c>
      <c r="D68" s="538">
        <v>887257.76</v>
      </c>
      <c r="E68" s="538">
        <v>1148256.76</v>
      </c>
      <c r="F68" s="538">
        <v>769995.9040000001</v>
      </c>
      <c r="G68" s="538">
        <v>730796.07376000006</v>
      </c>
      <c r="H68" s="538">
        <v>684971.97733440006</v>
      </c>
      <c r="I68" s="538">
        <v>700041.97149433603</v>
      </c>
      <c r="J68" s="538">
        <v>678615.53720467584</v>
      </c>
      <c r="K68" s="538">
        <v>627484.36737239535</v>
      </c>
      <c r="L68" s="538">
        <v>837280.7921189086</v>
      </c>
      <c r="M68" s="538">
        <v>757924.12938063103</v>
      </c>
      <c r="N68" s="538">
        <v>723820.70344289625</v>
      </c>
      <c r="O68" s="538">
        <v>1061835.6574614253</v>
      </c>
      <c r="P68" s="538">
        <v>800690.13613080571</v>
      </c>
    </row>
    <row r="69" spans="2:16" ht="15" customHeight="1">
      <c r="B69" s="538"/>
      <c r="C69" s="538"/>
      <c r="D69" s="538"/>
      <c r="E69" s="538"/>
      <c r="F69" s="538"/>
      <c r="G69" s="538"/>
      <c r="H69" s="538"/>
      <c r="I69" s="538"/>
      <c r="J69" s="538"/>
      <c r="K69" s="538"/>
      <c r="L69" s="538"/>
      <c r="M69" s="538"/>
      <c r="N69" s="538"/>
      <c r="O69" s="538"/>
      <c r="P69" s="538"/>
    </row>
    <row r="70" spans="2:16" s="542" customFormat="1" ht="15" customHeight="1">
      <c r="B70" s="541"/>
      <c r="C70" s="541"/>
      <c r="D70" s="541"/>
      <c r="E70" s="541"/>
      <c r="F70" s="541"/>
      <c r="G70" s="541"/>
      <c r="H70" s="541"/>
      <c r="I70" s="541"/>
      <c r="J70" s="541"/>
      <c r="K70" s="541"/>
      <c r="L70" s="541"/>
      <c r="M70" s="541"/>
      <c r="N70" s="541"/>
      <c r="O70" s="541"/>
      <c r="P70" s="541"/>
    </row>
    <row r="71" spans="2:16" ht="15" customHeight="1">
      <c r="B71" s="538"/>
      <c r="C71" s="538" t="s">
        <v>153</v>
      </c>
      <c r="D71" s="538"/>
      <c r="E71" s="538"/>
      <c r="F71" s="538"/>
      <c r="G71" s="538"/>
      <c r="H71" s="538"/>
      <c r="I71" s="538"/>
      <c r="J71" s="538"/>
      <c r="K71" s="538"/>
      <c r="L71" s="538"/>
      <c r="M71" s="538"/>
      <c r="N71" s="538"/>
      <c r="O71" s="538"/>
      <c r="P71" s="538"/>
    </row>
    <row r="72" spans="2:16" ht="15" customHeight="1">
      <c r="B72" s="538"/>
      <c r="C72" s="538" t="s">
        <v>154</v>
      </c>
      <c r="D72" s="538"/>
      <c r="E72" s="538"/>
      <c r="F72" s="538"/>
      <c r="G72" s="538"/>
      <c r="H72" s="538"/>
      <c r="I72" s="538"/>
      <c r="J72" s="538"/>
      <c r="K72" s="538"/>
      <c r="L72" s="538"/>
      <c r="M72" s="538"/>
      <c r="N72" s="538"/>
      <c r="O72" s="538"/>
      <c r="P72" s="538"/>
    </row>
    <row r="73" spans="2:16" ht="15" customHeight="1">
      <c r="B73" s="538"/>
      <c r="C73" s="538"/>
      <c r="D73" s="538" t="s">
        <v>451</v>
      </c>
      <c r="E73" s="538" t="s">
        <v>452</v>
      </c>
      <c r="F73" s="538" t="s">
        <v>453</v>
      </c>
      <c r="G73" s="538" t="s">
        <v>454</v>
      </c>
      <c r="H73" s="538" t="s">
        <v>455</v>
      </c>
      <c r="I73" s="538" t="s">
        <v>456</v>
      </c>
      <c r="J73" s="538" t="s">
        <v>457</v>
      </c>
      <c r="K73" s="538" t="s">
        <v>458</v>
      </c>
      <c r="L73" s="538" t="s">
        <v>459</v>
      </c>
      <c r="M73" s="538" t="s">
        <v>460</v>
      </c>
      <c r="N73" s="538" t="s">
        <v>461</v>
      </c>
      <c r="O73" s="538" t="s">
        <v>462</v>
      </c>
      <c r="P73" s="538" t="s">
        <v>411</v>
      </c>
    </row>
    <row r="74" spans="2:16" ht="15" customHeight="1">
      <c r="B74" s="538"/>
      <c r="C74" s="538" t="s">
        <v>155</v>
      </c>
      <c r="D74" s="538"/>
      <c r="E74" s="538"/>
      <c r="F74" s="538"/>
      <c r="G74" s="538"/>
      <c r="H74" s="538"/>
      <c r="I74" s="538"/>
      <c r="J74" s="538"/>
      <c r="K74" s="538"/>
      <c r="L74" s="538"/>
      <c r="M74" s="538"/>
      <c r="N74" s="538"/>
      <c r="O74" s="538"/>
      <c r="P74" s="538" t="s">
        <v>371</v>
      </c>
    </row>
    <row r="75" spans="2:16" ht="15" customHeight="1">
      <c r="B75" s="538"/>
      <c r="C75" s="538" t="s">
        <v>156</v>
      </c>
      <c r="D75" s="538">
        <v>0.26081673239825132</v>
      </c>
      <c r="E75" s="538">
        <v>-3.4240022886001862</v>
      </c>
      <c r="F75" s="538">
        <v>0.27969828821416537</v>
      </c>
      <c r="G75" s="538">
        <v>0.20396004435434667</v>
      </c>
      <c r="H75" s="538">
        <v>0.73491227078959631</v>
      </c>
      <c r="I75" s="538">
        <v>0.33883202737944201</v>
      </c>
      <c r="J75" s="538">
        <v>0.18519355409993599</v>
      </c>
      <c r="K75" s="538">
        <v>1.828660391244652</v>
      </c>
      <c r="L75" s="538">
        <v>-1.0181018920475984</v>
      </c>
      <c r="M75" s="538">
        <v>-0.24070151387503338</v>
      </c>
      <c r="N75" s="538">
        <v>3.3386753512232934</v>
      </c>
      <c r="O75" s="538">
        <v>2.2820476071137805</v>
      </c>
      <c r="P75" s="538">
        <v>0.3974992143578871</v>
      </c>
    </row>
    <row r="76" spans="2:16" ht="15" customHeight="1">
      <c r="B76" s="538"/>
      <c r="C76" s="538" t="s">
        <v>157</v>
      </c>
      <c r="D76" s="538">
        <v>0.25168475864053769</v>
      </c>
      <c r="E76" s="538">
        <v>-3.3012573307707664</v>
      </c>
      <c r="F76" s="538">
        <v>0.269436480115537</v>
      </c>
      <c r="G76" s="538">
        <v>0.19643934815243078</v>
      </c>
      <c r="H76" s="538">
        <v>0.70775045501619926</v>
      </c>
      <c r="I76" s="538">
        <v>0.32629359988890672</v>
      </c>
      <c r="J76" s="538">
        <v>0.17831679211614015</v>
      </c>
      <c r="K76" s="538">
        <v>1.7610384929141365</v>
      </c>
      <c r="L76" s="538">
        <v>-0.98040296301177565</v>
      </c>
      <c r="M76" s="538">
        <v>-0.23169052936184095</v>
      </c>
      <c r="N76" s="538">
        <v>3.214991128198414</v>
      </c>
      <c r="O76" s="538">
        <v>2.1994071871016665</v>
      </c>
      <c r="P76" s="538">
        <v>0.3826672849166321</v>
      </c>
    </row>
    <row r="77" spans="2:16" ht="15" customHeight="1">
      <c r="B77" s="538"/>
      <c r="C77" s="538" t="s">
        <v>353</v>
      </c>
      <c r="D77" s="538">
        <v>3.6448192957925785</v>
      </c>
      <c r="E77" s="538">
        <v>3.7338646537859246</v>
      </c>
      <c r="F77" s="538">
        <v>3.823648183809722</v>
      </c>
      <c r="G77" s="538">
        <v>3.8426016428752341</v>
      </c>
      <c r="H77" s="538">
        <v>3.8509532109252267</v>
      </c>
      <c r="I77" s="538">
        <v>3.8550110549819667</v>
      </c>
      <c r="J77" s="538">
        <v>3.8680443271234846</v>
      </c>
      <c r="K77" s="538">
        <v>3.850643178633371</v>
      </c>
      <c r="L77" s="538">
        <v>3.85531803946493</v>
      </c>
      <c r="M77" s="538">
        <v>3.8987583567905553</v>
      </c>
      <c r="N77" s="538">
        <v>3.8559242900726067</v>
      </c>
      <c r="O77" s="538">
        <v>3.7654522325760551</v>
      </c>
      <c r="P77" s="538">
        <v>3.8204198722359712</v>
      </c>
    </row>
    <row r="78" spans="2:16" ht="15" customHeight="1">
      <c r="B78" s="538"/>
      <c r="C78" s="538" t="s">
        <v>159</v>
      </c>
      <c r="D78" s="538">
        <v>5.6317449588825085E-2</v>
      </c>
      <c r="E78" s="538">
        <v>-5.3366500622665001</v>
      </c>
      <c r="F78" s="538">
        <v>5.547391998208135E-2</v>
      </c>
      <c r="G78" s="538">
        <v>4.7529123966942144E-2</v>
      </c>
      <c r="H78" s="538">
        <v>8.4873824618201046E-2</v>
      </c>
      <c r="I78" s="538">
        <v>5.6435983092339964E-2</v>
      </c>
      <c r="J78" s="538">
        <v>4.3455893394861479E-2</v>
      </c>
      <c r="K78" s="538">
        <v>0.13932081685918882</v>
      </c>
      <c r="L78" s="538">
        <v>-8.2427506641129716E-2</v>
      </c>
      <c r="M78" s="538">
        <v>6.0237969242860206E-3</v>
      </c>
      <c r="N78" s="538">
        <v>0.19380730632380649</v>
      </c>
      <c r="O78" s="538">
        <v>0.17795357278051746</v>
      </c>
      <c r="P78" s="538">
        <v>-0.37982382344804821</v>
      </c>
    </row>
    <row r="79" spans="2:16" ht="15" customHeight="1">
      <c r="B79" s="538"/>
      <c r="C79" s="538"/>
      <c r="D79" s="538"/>
      <c r="E79" s="538"/>
      <c r="F79" s="538"/>
      <c r="G79" s="538"/>
      <c r="H79" s="538"/>
      <c r="I79" s="538"/>
      <c r="J79" s="538"/>
      <c r="K79" s="538"/>
      <c r="L79" s="538"/>
      <c r="M79" s="538"/>
      <c r="N79" s="538"/>
      <c r="O79" s="538"/>
      <c r="P79" s="538"/>
    </row>
    <row r="80" spans="2:16" ht="15" customHeight="1">
      <c r="B80" s="538"/>
      <c r="C80" s="538" t="s">
        <v>160</v>
      </c>
      <c r="D80" s="538"/>
      <c r="E80" s="538"/>
      <c r="F80" s="538"/>
      <c r="G80" s="538"/>
      <c r="H80" s="538"/>
      <c r="I80" s="538"/>
      <c r="J80" s="538"/>
      <c r="K80" s="538"/>
      <c r="L80" s="538"/>
      <c r="M80" s="538"/>
      <c r="N80" s="538"/>
      <c r="O80" s="538"/>
      <c r="P80" s="538"/>
    </row>
    <row r="81" spans="2:16" ht="15" customHeight="1">
      <c r="B81" s="538"/>
      <c r="C81" s="538" t="s">
        <v>161</v>
      </c>
      <c r="D81" s="538">
        <v>94.053497698997688</v>
      </c>
      <c r="E81" s="538">
        <v>56.432098619398609</v>
      </c>
      <c r="F81" s="538">
        <v>69.518977529670281</v>
      </c>
      <c r="G81" s="538">
        <v>78.690045523880386</v>
      </c>
      <c r="H81" s="538">
        <v>80.919039726342376</v>
      </c>
      <c r="I81" s="538">
        <v>84.111435688771678</v>
      </c>
      <c r="J81" s="538">
        <v>86.368435806006815</v>
      </c>
      <c r="K81" s="538">
        <v>67.101901704699628</v>
      </c>
      <c r="L81" s="538">
        <v>40.261141022819778</v>
      </c>
      <c r="M81" s="538">
        <v>70.849825392773823</v>
      </c>
      <c r="N81" s="538">
        <v>42.509895235664295</v>
      </c>
      <c r="O81" s="538">
        <v>75.981421281731329</v>
      </c>
      <c r="P81" s="538">
        <v>70.56647626922971</v>
      </c>
    </row>
    <row r="82" spans="2:16" ht="15" customHeight="1">
      <c r="B82" s="538"/>
      <c r="C82" s="538" t="s">
        <v>162</v>
      </c>
      <c r="D82" s="538">
        <v>2678643.6144674541</v>
      </c>
      <c r="E82" s="538">
        <v>1607186.1686804723</v>
      </c>
      <c r="F82" s="538">
        <v>1979900.4800450096</v>
      </c>
      <c r="G82" s="538">
        <v>2241092.4965201132</v>
      </c>
      <c r="H82" s="538">
        <v>2304574.251406231</v>
      </c>
      <c r="I82" s="538">
        <v>2395493.6884162175</v>
      </c>
      <c r="J82" s="538">
        <v>2459773.0517550739</v>
      </c>
      <c r="K82" s="538">
        <v>1911062.1605498453</v>
      </c>
      <c r="L82" s="538">
        <v>1146637.2963299074</v>
      </c>
      <c r="M82" s="538">
        <v>2017803.0271861984</v>
      </c>
      <c r="N82" s="538">
        <v>1210681.8163117191</v>
      </c>
      <c r="O82" s="538">
        <v>2163950.8781037084</v>
      </c>
      <c r="P82" s="538">
        <v>2009733.2441476628</v>
      </c>
    </row>
    <row r="83" spans="2:16" ht="15" customHeight="1">
      <c r="B83" s="538"/>
      <c r="C83" s="538" t="s">
        <v>363</v>
      </c>
      <c r="D83" s="538">
        <v>100</v>
      </c>
      <c r="E83" s="538">
        <v>100</v>
      </c>
      <c r="F83" s="538">
        <v>100</v>
      </c>
      <c r="G83" s="538">
        <v>100</v>
      </c>
      <c r="H83" s="538">
        <v>100</v>
      </c>
      <c r="I83" s="538">
        <v>100</v>
      </c>
      <c r="J83" s="538">
        <v>100</v>
      </c>
      <c r="K83" s="538">
        <v>100</v>
      </c>
      <c r="L83" s="538">
        <v>100</v>
      </c>
      <c r="M83" s="538">
        <v>100</v>
      </c>
      <c r="N83" s="538">
        <v>100</v>
      </c>
      <c r="O83" s="538">
        <v>100</v>
      </c>
      <c r="P83" s="538">
        <v>100</v>
      </c>
    </row>
    <row r="84" spans="2:16" ht="15" customHeight="1">
      <c r="B84" s="538"/>
      <c r="C84" s="538" t="s">
        <v>364</v>
      </c>
      <c r="D84" s="538">
        <v>100</v>
      </c>
      <c r="E84" s="538">
        <v>100.00000000000001</v>
      </c>
      <c r="F84" s="538">
        <v>100</v>
      </c>
      <c r="G84" s="538">
        <v>100</v>
      </c>
      <c r="H84" s="538">
        <v>100</v>
      </c>
      <c r="I84" s="538">
        <v>100</v>
      </c>
      <c r="J84" s="538">
        <v>100</v>
      </c>
      <c r="K84" s="538">
        <v>100</v>
      </c>
      <c r="L84" s="538">
        <v>100</v>
      </c>
      <c r="M84" s="538">
        <v>100.00000000000001</v>
      </c>
      <c r="N84" s="538">
        <v>100</v>
      </c>
      <c r="O84" s="538">
        <v>100</v>
      </c>
      <c r="P84" s="538">
        <v>100</v>
      </c>
    </row>
    <row r="85" spans="2:16" ht="15" customHeight="1">
      <c r="B85" s="538"/>
      <c r="C85" s="538" t="s">
        <v>22</v>
      </c>
      <c r="D85" s="538">
        <v>0.4448732083792723</v>
      </c>
      <c r="E85" s="538">
        <v>0.1336996336996337</v>
      </c>
      <c r="F85" s="538">
        <v>0.44516040581299698</v>
      </c>
      <c r="G85" s="538">
        <v>0.44513031550068588</v>
      </c>
      <c r="H85" s="538">
        <v>0.45208433157642547</v>
      </c>
      <c r="I85" s="538">
        <v>0.4477943095797442</v>
      </c>
      <c r="J85" s="538">
        <v>0.44582881906825567</v>
      </c>
      <c r="K85" s="538">
        <v>0.46166379145102548</v>
      </c>
      <c r="L85" s="538">
        <v>0.42357661444401989</v>
      </c>
      <c r="M85" s="538">
        <v>0.43844259772237609</v>
      </c>
      <c r="N85" s="538">
        <v>0.46885705387729681</v>
      </c>
      <c r="O85" s="538">
        <v>0.30232558139534882</v>
      </c>
      <c r="P85" s="538">
        <v>0.40911972187559004</v>
      </c>
    </row>
    <row r="86" spans="2:16" ht="15" customHeight="1">
      <c r="B86" s="538"/>
      <c r="C86" s="538"/>
      <c r="D86" s="538"/>
      <c r="E86" s="538"/>
      <c r="F86" s="538"/>
      <c r="G86" s="538"/>
      <c r="H86" s="538"/>
      <c r="I86" s="538"/>
      <c r="J86" s="538"/>
      <c r="K86" s="538"/>
      <c r="L86" s="538"/>
      <c r="M86" s="538"/>
      <c r="N86" s="538"/>
      <c r="O86" s="538"/>
      <c r="P86" s="538"/>
    </row>
    <row r="87" spans="2:16" ht="15" customHeight="1">
      <c r="B87" s="538"/>
      <c r="C87" s="538"/>
      <c r="D87" s="538"/>
      <c r="E87" s="538"/>
      <c r="F87" s="538"/>
      <c r="G87" s="538"/>
      <c r="H87" s="538"/>
      <c r="I87" s="538"/>
      <c r="J87" s="538"/>
      <c r="K87" s="538"/>
      <c r="L87" s="538"/>
      <c r="M87" s="538"/>
      <c r="N87" s="538"/>
      <c r="O87" s="538"/>
      <c r="P87" s="538"/>
    </row>
    <row r="88" spans="2:16" ht="15" customHeight="1">
      <c r="B88" s="538"/>
      <c r="C88" s="538" t="s">
        <v>165</v>
      </c>
      <c r="D88" s="538">
        <v>-3</v>
      </c>
      <c r="E88" s="538">
        <v>-1</v>
      </c>
      <c r="F88" s="538">
        <v>0</v>
      </c>
      <c r="G88" s="538">
        <v>1</v>
      </c>
      <c r="H88" s="538">
        <v>2</v>
      </c>
      <c r="I88" s="538">
        <v>2</v>
      </c>
      <c r="J88" s="538">
        <v>0</v>
      </c>
      <c r="K88" s="538">
        <v>3</v>
      </c>
      <c r="L88" s="538">
        <v>4</v>
      </c>
      <c r="M88" s="538">
        <v>5</v>
      </c>
      <c r="N88" s="538">
        <v>4</v>
      </c>
      <c r="O88" s="538">
        <v>-5</v>
      </c>
      <c r="P88" s="538"/>
    </row>
    <row r="89" spans="2:16" ht="15" customHeight="1">
      <c r="B89" s="538"/>
      <c r="C89" s="538"/>
      <c r="D89" s="538"/>
      <c r="E89" s="538"/>
      <c r="F89" s="538"/>
      <c r="G89" s="538"/>
      <c r="H89" s="538"/>
      <c r="I89" s="538"/>
      <c r="J89" s="538"/>
      <c r="K89" s="538"/>
      <c r="L89" s="538"/>
      <c r="M89" s="538"/>
      <c r="N89" s="538"/>
      <c r="O89" s="538"/>
      <c r="P89" s="538"/>
    </row>
    <row r="90" spans="2:16" ht="15" customHeight="1">
      <c r="B90" s="538"/>
      <c r="C90" s="538" t="s">
        <v>166</v>
      </c>
      <c r="D90" s="538" t="s">
        <v>451</v>
      </c>
      <c r="E90" s="538" t="s">
        <v>452</v>
      </c>
      <c r="F90" s="538" t="s">
        <v>453</v>
      </c>
      <c r="G90" s="538" t="s">
        <v>454</v>
      </c>
      <c r="H90" s="538" t="s">
        <v>455</v>
      </c>
      <c r="I90" s="538" t="s">
        <v>456</v>
      </c>
      <c r="J90" s="538" t="s">
        <v>457</v>
      </c>
      <c r="K90" s="538" t="s">
        <v>458</v>
      </c>
      <c r="L90" s="538" t="s">
        <v>459</v>
      </c>
      <c r="M90" s="538" t="s">
        <v>460</v>
      </c>
      <c r="N90" s="538" t="s">
        <v>461</v>
      </c>
      <c r="O90" s="538" t="s">
        <v>462</v>
      </c>
      <c r="P90" s="538" t="s">
        <v>412</v>
      </c>
    </row>
    <row r="91" spans="2:16" ht="15" customHeight="1">
      <c r="B91" s="538"/>
      <c r="C91" s="538" t="s">
        <v>167</v>
      </c>
      <c r="D91" s="538"/>
      <c r="E91" s="538"/>
      <c r="F91" s="538"/>
      <c r="G91" s="538"/>
      <c r="H91" s="538"/>
      <c r="I91" s="538"/>
      <c r="J91" s="538"/>
      <c r="K91" s="538"/>
      <c r="L91" s="538"/>
      <c r="M91" s="538"/>
      <c r="N91" s="538"/>
      <c r="O91" s="538"/>
      <c r="P91" s="538"/>
    </row>
    <row r="92" spans="2:16" ht="15" customHeight="1">
      <c r="B92" s="538"/>
      <c r="C92" s="538" t="s">
        <v>168</v>
      </c>
      <c r="D92" s="538">
        <v>0</v>
      </c>
      <c r="E92" s="538">
        <v>0</v>
      </c>
      <c r="F92" s="538">
        <v>0</v>
      </c>
      <c r="G92" s="538">
        <v>0</v>
      </c>
      <c r="H92" s="538">
        <v>0</v>
      </c>
      <c r="I92" s="538">
        <v>0</v>
      </c>
      <c r="J92" s="538">
        <v>0</v>
      </c>
      <c r="K92" s="538">
        <v>0</v>
      </c>
      <c r="L92" s="538">
        <v>0</v>
      </c>
      <c r="M92" s="538">
        <v>0</v>
      </c>
      <c r="N92" s="538">
        <v>0</v>
      </c>
      <c r="O92" s="538">
        <v>0</v>
      </c>
      <c r="P92" s="538">
        <v>0</v>
      </c>
    </row>
    <row r="93" spans="2:16" ht="15" customHeight="1">
      <c r="B93" s="538"/>
      <c r="C93" s="538" t="s">
        <v>169</v>
      </c>
      <c r="D93" s="538">
        <v>0</v>
      </c>
      <c r="E93" s="538">
        <v>0</v>
      </c>
      <c r="F93" s="538">
        <v>0</v>
      </c>
      <c r="G93" s="538">
        <v>0</v>
      </c>
      <c r="H93" s="538">
        <v>0</v>
      </c>
      <c r="I93" s="538">
        <v>0</v>
      </c>
      <c r="J93" s="538">
        <v>0</v>
      </c>
      <c r="K93" s="538">
        <v>0</v>
      </c>
      <c r="L93" s="538">
        <v>0</v>
      </c>
      <c r="M93" s="538">
        <v>0</v>
      </c>
      <c r="N93" s="538">
        <v>0</v>
      </c>
      <c r="O93" s="538">
        <v>0</v>
      </c>
      <c r="P93" s="538">
        <v>0</v>
      </c>
    </row>
    <row r="94" spans="2:16" ht="15" customHeight="1">
      <c r="B94" s="538"/>
      <c r="C94" s="538" t="s">
        <v>170</v>
      </c>
      <c r="D94" s="538">
        <v>9.3999999999999986</v>
      </c>
      <c r="E94" s="538">
        <v>8.8359999999999985</v>
      </c>
      <c r="F94" s="538">
        <v>8.3058399999999981</v>
      </c>
      <c r="G94" s="538">
        <v>7.8074895999999976</v>
      </c>
      <c r="H94" s="538">
        <v>7.339040223999997</v>
      </c>
      <c r="I94" s="538">
        <v>6.8986978105599972</v>
      </c>
      <c r="J94" s="538">
        <v>6.4847759419263973</v>
      </c>
      <c r="K94" s="538">
        <v>6.0956893854108127</v>
      </c>
      <c r="L94" s="538">
        <v>5.7299480222861634</v>
      </c>
      <c r="M94" s="538">
        <v>5.3861511409489937</v>
      </c>
      <c r="N94" s="538">
        <v>5.062982072492054</v>
      </c>
      <c r="O94" s="538">
        <v>4.7592031481425305</v>
      </c>
      <c r="P94" s="538">
        <v>82.105817345766923</v>
      </c>
    </row>
    <row r="95" spans="2:16" ht="15" customHeight="1">
      <c r="B95" s="538"/>
      <c r="C95" s="538"/>
      <c r="D95" s="538"/>
      <c r="E95" s="538"/>
      <c r="F95" s="538"/>
      <c r="G95" s="538"/>
      <c r="H95" s="538"/>
      <c r="I95" s="538"/>
      <c r="J95" s="538"/>
      <c r="K95" s="538"/>
      <c r="L95" s="538"/>
      <c r="M95" s="538"/>
      <c r="N95" s="538"/>
      <c r="O95" s="538"/>
      <c r="P95" s="538">
        <v>0</v>
      </c>
    </row>
    <row r="96" spans="2:16" ht="15" customHeight="1">
      <c r="B96" s="538"/>
      <c r="C96" s="538" t="s">
        <v>171</v>
      </c>
      <c r="D96" s="538"/>
      <c r="E96" s="538"/>
      <c r="F96" s="538"/>
      <c r="G96" s="538"/>
      <c r="H96" s="538"/>
      <c r="I96" s="538"/>
      <c r="J96" s="538"/>
      <c r="K96" s="538"/>
      <c r="L96" s="538"/>
      <c r="M96" s="538"/>
      <c r="N96" s="538"/>
      <c r="O96" s="538"/>
      <c r="P96" s="538">
        <v>0</v>
      </c>
    </row>
    <row r="97" spans="2:16" ht="15" customHeight="1">
      <c r="B97" s="538"/>
      <c r="C97" s="538" t="s">
        <v>172</v>
      </c>
      <c r="D97" s="538">
        <v>0</v>
      </c>
      <c r="E97" s="538">
        <v>0</v>
      </c>
      <c r="F97" s="538">
        <v>0</v>
      </c>
      <c r="G97" s="538">
        <v>0</v>
      </c>
      <c r="H97" s="538">
        <v>0</v>
      </c>
      <c r="I97" s="538">
        <v>0</v>
      </c>
      <c r="J97" s="538">
        <v>0</v>
      </c>
      <c r="K97" s="538">
        <v>0</v>
      </c>
      <c r="L97" s="538">
        <v>0</v>
      </c>
      <c r="M97" s="538">
        <v>0</v>
      </c>
      <c r="N97" s="538">
        <v>0</v>
      </c>
      <c r="O97" s="538">
        <v>0</v>
      </c>
      <c r="P97" s="538">
        <v>0</v>
      </c>
    </row>
    <row r="98" spans="2:16" ht="15" customHeight="1">
      <c r="B98" s="538"/>
      <c r="C98" s="538" t="s">
        <v>173</v>
      </c>
      <c r="D98" s="538">
        <v>18799.999999999996</v>
      </c>
      <c r="E98" s="538">
        <v>17671.999999999996</v>
      </c>
      <c r="F98" s="538">
        <v>16611.679999999997</v>
      </c>
      <c r="G98" s="538">
        <v>15614.979199999994</v>
      </c>
      <c r="H98" s="538">
        <v>14678.080447999993</v>
      </c>
      <c r="I98" s="538">
        <v>13797.395621119995</v>
      </c>
      <c r="J98" s="538">
        <v>12969.551883852795</v>
      </c>
      <c r="K98" s="538">
        <v>12191.378770821626</v>
      </c>
      <c r="L98" s="538">
        <v>11459.896044572326</v>
      </c>
      <c r="M98" s="538">
        <v>10772.302281897988</v>
      </c>
      <c r="N98" s="538">
        <v>10125.964144984107</v>
      </c>
      <c r="O98" s="538">
        <v>9518.4062962850603</v>
      </c>
      <c r="P98" s="538">
        <v>164211.63469153389</v>
      </c>
    </row>
    <row r="99" spans="2:16" ht="15" customHeight="1">
      <c r="B99" s="538"/>
      <c r="C99" s="538" t="s">
        <v>174</v>
      </c>
      <c r="D99" s="538">
        <v>3759.9999999999995</v>
      </c>
      <c r="E99" s="538">
        <v>3534.3999999999996</v>
      </c>
      <c r="F99" s="538">
        <v>3322.3359999999993</v>
      </c>
      <c r="G99" s="538">
        <v>3122.9958399999991</v>
      </c>
      <c r="H99" s="538">
        <v>2935.6160895999988</v>
      </c>
      <c r="I99" s="538">
        <v>2759.479124223999</v>
      </c>
      <c r="J99" s="538">
        <v>2593.9103767705592</v>
      </c>
      <c r="K99" s="538">
        <v>2438.2757541643255</v>
      </c>
      <c r="L99" s="538">
        <v>2291.9792089144653</v>
      </c>
      <c r="M99" s="538">
        <v>2154.4604563795979</v>
      </c>
      <c r="N99" s="538">
        <v>2025.1928289968216</v>
      </c>
      <c r="O99" s="538">
        <v>1903.6812592570122</v>
      </c>
      <c r="P99" s="538">
        <v>32842.326938306775</v>
      </c>
    </row>
    <row r="100" spans="2:16" ht="15" customHeight="1">
      <c r="B100" s="538"/>
      <c r="C100" s="538"/>
      <c r="D100" s="538"/>
      <c r="E100" s="538"/>
      <c r="F100" s="538"/>
      <c r="G100" s="538"/>
      <c r="H100" s="538"/>
      <c r="I100" s="538"/>
      <c r="J100" s="538"/>
      <c r="K100" s="538"/>
      <c r="L100" s="538"/>
      <c r="M100" s="538"/>
      <c r="N100" s="538"/>
      <c r="O100" s="538"/>
      <c r="P100" s="538">
        <v>0</v>
      </c>
    </row>
    <row r="101" spans="2:16" ht="15" customHeight="1">
      <c r="B101" s="538"/>
      <c r="C101" s="538" t="s">
        <v>175</v>
      </c>
      <c r="D101" s="538"/>
      <c r="E101" s="538"/>
      <c r="F101" s="538"/>
      <c r="G101" s="538"/>
      <c r="H101" s="538"/>
      <c r="I101" s="538"/>
      <c r="J101" s="538"/>
      <c r="K101" s="538"/>
      <c r="L101" s="538"/>
      <c r="M101" s="538"/>
      <c r="N101" s="538"/>
      <c r="O101" s="538"/>
      <c r="P101" s="538">
        <v>0</v>
      </c>
    </row>
    <row r="102" spans="2:16" ht="15" customHeight="1">
      <c r="B102" s="538"/>
      <c r="C102" s="538" t="s">
        <v>13</v>
      </c>
      <c r="D102" s="538">
        <v>0</v>
      </c>
      <c r="E102" s="538">
        <v>0</v>
      </c>
      <c r="F102" s="538">
        <v>0</v>
      </c>
      <c r="G102" s="538">
        <v>0</v>
      </c>
      <c r="H102" s="538">
        <v>0</v>
      </c>
      <c r="I102" s="538">
        <v>0</v>
      </c>
      <c r="J102" s="538">
        <v>0</v>
      </c>
      <c r="K102" s="538">
        <v>0</v>
      </c>
      <c r="L102" s="538">
        <v>0</v>
      </c>
      <c r="M102" s="538">
        <v>0</v>
      </c>
      <c r="N102" s="538">
        <v>0</v>
      </c>
      <c r="O102" s="538">
        <v>0</v>
      </c>
      <c r="P102" s="538">
        <v>0</v>
      </c>
    </row>
    <row r="103" spans="2:16" ht="15" customHeight="1">
      <c r="B103" s="538"/>
      <c r="C103" s="538" t="s">
        <v>424</v>
      </c>
      <c r="D103" s="538">
        <v>9.9</v>
      </c>
      <c r="E103" s="538">
        <v>9.8010000000000002</v>
      </c>
      <c r="F103" s="538">
        <v>9.7029899999999998</v>
      </c>
      <c r="G103" s="538">
        <v>9.605960099999999</v>
      </c>
      <c r="H103" s="538">
        <v>9.5099004989999987</v>
      </c>
      <c r="I103" s="538">
        <v>9.414801494009998</v>
      </c>
      <c r="J103" s="538">
        <v>9.3206534790698985</v>
      </c>
      <c r="K103" s="538">
        <v>9.2274469442791993</v>
      </c>
      <c r="L103" s="538">
        <v>9.1351724748364074</v>
      </c>
      <c r="M103" s="538">
        <v>9.0438207500880434</v>
      </c>
      <c r="N103" s="538">
        <v>8.9533825425871623</v>
      </c>
      <c r="O103" s="538">
        <v>8.8638487171612912</v>
      </c>
      <c r="P103" s="538">
        <v>9.3732480834193321</v>
      </c>
    </row>
    <row r="104" spans="2:16" ht="15" customHeight="1">
      <c r="B104" s="538"/>
      <c r="C104" s="538" t="s">
        <v>88</v>
      </c>
      <c r="D104" s="538">
        <v>24.776641797918398</v>
      </c>
      <c r="E104" s="538">
        <v>1.2042002796080469</v>
      </c>
      <c r="F104" s="538">
        <v>28.778298195355838</v>
      </c>
      <c r="G104" s="538">
        <v>30.905407383247283</v>
      </c>
      <c r="H104" s="538">
        <v>38.624121907656466</v>
      </c>
      <c r="I104" s="538">
        <v>37.732396825420636</v>
      </c>
      <c r="J104" s="538">
        <v>38.903659322559747</v>
      </c>
      <c r="K104" s="538">
        <v>61.170809121687363</v>
      </c>
      <c r="L104" s="538">
        <v>30.253123736176001</v>
      </c>
      <c r="M104" s="538">
        <v>41.776680772525985</v>
      </c>
      <c r="N104" s="538">
        <v>94.889724414617149</v>
      </c>
      <c r="O104" s="538">
        <v>80.12353870216549</v>
      </c>
      <c r="P104" s="538">
        <v>42.428216871578201</v>
      </c>
    </row>
    <row r="105" spans="2:16" ht="15" customHeight="1">
      <c r="B105" s="538"/>
      <c r="C105" s="538"/>
      <c r="D105" s="538"/>
      <c r="E105" s="538"/>
      <c r="F105" s="538"/>
      <c r="G105" s="538"/>
      <c r="H105" s="538"/>
      <c r="I105" s="538"/>
      <c r="J105" s="538"/>
      <c r="K105" s="538"/>
      <c r="L105" s="538"/>
      <c r="M105" s="538"/>
      <c r="N105" s="538"/>
      <c r="O105" s="538"/>
      <c r="P105" s="538"/>
    </row>
    <row r="106" spans="2:16" ht="15" customHeight="1">
      <c r="B106" s="538"/>
      <c r="C106" s="538" t="s">
        <v>176</v>
      </c>
      <c r="D106" s="538">
        <v>1859.4400000000023</v>
      </c>
      <c r="E106" s="538">
        <v>0</v>
      </c>
      <c r="F106" s="538">
        <v>1932.1399999999994</v>
      </c>
      <c r="G106" s="538">
        <v>1412.3551999999995</v>
      </c>
      <c r="H106" s="538">
        <v>5112.9998879999966</v>
      </c>
      <c r="I106" s="538">
        <v>2370.0310947200051</v>
      </c>
      <c r="J106" s="538">
        <v>1298.7720290368081</v>
      </c>
      <c r="K106" s="538">
        <v>12954.815307294595</v>
      </c>
      <c r="L106" s="538">
        <v>0</v>
      </c>
      <c r="M106" s="538">
        <v>0</v>
      </c>
      <c r="N106" s="538">
        <v>23970.068963753976</v>
      </c>
      <c r="O106" s="538">
        <v>16849.758425928736</v>
      </c>
      <c r="P106" s="538">
        <v>5646.6984090611768</v>
      </c>
    </row>
    <row r="107" spans="2:16" ht="15" customHeight="1">
      <c r="B107" s="538"/>
      <c r="C107" s="538"/>
      <c r="D107" s="538"/>
      <c r="E107" s="538"/>
      <c r="F107" s="538"/>
      <c r="G107" s="538"/>
      <c r="H107" s="538"/>
      <c r="I107" s="538"/>
      <c r="J107" s="538"/>
      <c r="K107" s="538"/>
      <c r="L107" s="538"/>
      <c r="M107" s="538"/>
      <c r="N107" s="538"/>
      <c r="O107" s="538"/>
      <c r="P107" s="538"/>
    </row>
    <row r="108" spans="2:16" ht="15" customHeight="1">
      <c r="B108" s="538"/>
      <c r="C108" s="538" t="s">
        <v>177</v>
      </c>
      <c r="D108" s="538" t="s">
        <v>451</v>
      </c>
      <c r="E108" s="538" t="s">
        <v>452</v>
      </c>
      <c r="F108" s="538" t="s">
        <v>453</v>
      </c>
      <c r="G108" s="538" t="s">
        <v>454</v>
      </c>
      <c r="H108" s="538" t="s">
        <v>455</v>
      </c>
      <c r="I108" s="538" t="s">
        <v>456</v>
      </c>
      <c r="J108" s="538" t="s">
        <v>457</v>
      </c>
      <c r="K108" s="538" t="s">
        <v>458</v>
      </c>
      <c r="L108" s="538" t="s">
        <v>459</v>
      </c>
      <c r="M108" s="538" t="s">
        <v>460</v>
      </c>
      <c r="N108" s="538" t="s">
        <v>461</v>
      </c>
      <c r="O108" s="538" t="s">
        <v>462</v>
      </c>
      <c r="P108" s="538"/>
    </row>
    <row r="109" spans="2:16" ht="15" customHeight="1">
      <c r="B109" s="538"/>
      <c r="C109" s="538" t="s">
        <v>178</v>
      </c>
      <c r="D109" s="538"/>
      <c r="E109" s="538"/>
      <c r="F109" s="538"/>
      <c r="G109" s="538"/>
      <c r="H109" s="538"/>
      <c r="I109" s="538"/>
      <c r="J109" s="538"/>
      <c r="K109" s="538"/>
      <c r="L109" s="538"/>
      <c r="M109" s="538"/>
      <c r="N109" s="538"/>
      <c r="O109" s="538"/>
      <c r="P109" s="538"/>
    </row>
    <row r="110" spans="2:16" ht="15" customHeight="1">
      <c r="B110" s="538"/>
      <c r="C110" s="538" t="s">
        <v>179</v>
      </c>
      <c r="D110" s="538">
        <v>42.28</v>
      </c>
      <c r="E110" s="538">
        <v>11.46</v>
      </c>
      <c r="F110" s="538">
        <v>42.47</v>
      </c>
      <c r="G110" s="538">
        <v>42.45</v>
      </c>
      <c r="H110" s="538">
        <v>47.74</v>
      </c>
      <c r="I110" s="538">
        <v>44.31</v>
      </c>
      <c r="J110" s="538">
        <v>42.92</v>
      </c>
      <c r="K110" s="538">
        <v>58.17</v>
      </c>
      <c r="L110" s="538">
        <v>32.17</v>
      </c>
      <c r="M110" s="538">
        <v>38.49</v>
      </c>
      <c r="N110" s="538">
        <v>70.22</v>
      </c>
      <c r="O110" s="538">
        <v>57.32</v>
      </c>
      <c r="P110" s="538">
        <v>530.00000000000011</v>
      </c>
    </row>
    <row r="111" spans="2:16" ht="15" customHeight="1">
      <c r="B111" s="538"/>
      <c r="C111" s="538" t="s">
        <v>180</v>
      </c>
      <c r="D111" s="538">
        <v>5000</v>
      </c>
      <c r="E111" s="538">
        <v>3386</v>
      </c>
      <c r="F111" s="538">
        <v>3699</v>
      </c>
      <c r="G111" s="538">
        <v>6002.5</v>
      </c>
      <c r="H111" s="538">
        <v>6756.5</v>
      </c>
      <c r="I111" s="538">
        <v>7247</v>
      </c>
      <c r="J111" s="538">
        <v>7644.5</v>
      </c>
      <c r="K111" s="538">
        <v>8283</v>
      </c>
      <c r="L111" s="538">
        <v>7728.5</v>
      </c>
      <c r="M111" s="538">
        <v>7211.5</v>
      </c>
      <c r="N111" s="538">
        <v>7678.5</v>
      </c>
      <c r="O111" s="538">
        <v>6243</v>
      </c>
      <c r="P111" s="538">
        <v>6406.666666666667</v>
      </c>
    </row>
    <row r="112" spans="2:16" ht="15" customHeight="1">
      <c r="B112" s="538"/>
      <c r="C112" s="538" t="s">
        <v>181</v>
      </c>
      <c r="D112" s="538">
        <v>100.23651844843897</v>
      </c>
      <c r="E112" s="538">
        <v>100.87260034904014</v>
      </c>
      <c r="F112" s="538">
        <v>100.23546032493525</v>
      </c>
      <c r="G112" s="538">
        <v>100.23557126030624</v>
      </c>
      <c r="H112" s="538">
        <v>100.20946795140344</v>
      </c>
      <c r="I112" s="538">
        <v>100.22568269013766</v>
      </c>
      <c r="J112" s="538">
        <v>100.23299161230196</v>
      </c>
      <c r="K112" s="538">
        <v>100.17190991920234</v>
      </c>
      <c r="L112" s="538">
        <v>100.31084861672366</v>
      </c>
      <c r="M112" s="538">
        <v>100.25980774227072</v>
      </c>
      <c r="N112" s="538">
        <v>100.1424095699231</v>
      </c>
      <c r="O112" s="538">
        <v>100.17445917655269</v>
      </c>
      <c r="P112" s="538">
        <v>100.27564397176968</v>
      </c>
    </row>
    <row r="113" spans="2:16" ht="15" customHeight="1">
      <c r="B113" s="538"/>
      <c r="C113" s="538"/>
      <c r="D113" s="538"/>
      <c r="E113" s="538"/>
      <c r="F113" s="538"/>
      <c r="G113" s="538"/>
      <c r="H113" s="538"/>
      <c r="I113" s="538"/>
      <c r="J113" s="538"/>
      <c r="K113" s="538"/>
      <c r="L113" s="538"/>
      <c r="M113" s="538"/>
      <c r="N113" s="538"/>
      <c r="O113" s="538"/>
      <c r="P113" s="538"/>
    </row>
    <row r="114" spans="2:16" ht="15" customHeight="1">
      <c r="B114" s="538"/>
      <c r="C114" s="538" t="s">
        <v>182</v>
      </c>
      <c r="D114" s="538" t="s">
        <v>90</v>
      </c>
      <c r="E114" s="538" t="s">
        <v>91</v>
      </c>
      <c r="F114" s="538" t="s">
        <v>92</v>
      </c>
      <c r="G114" s="538" t="s">
        <v>93</v>
      </c>
      <c r="H114" s="538" t="s">
        <v>94</v>
      </c>
      <c r="I114" s="538" t="s">
        <v>95</v>
      </c>
      <c r="J114" s="538" t="s">
        <v>96</v>
      </c>
      <c r="K114" s="538" t="s">
        <v>97</v>
      </c>
      <c r="L114" s="538" t="s">
        <v>98</v>
      </c>
      <c r="M114" s="538" t="s">
        <v>99</v>
      </c>
      <c r="N114" s="538" t="s">
        <v>100</v>
      </c>
      <c r="O114" s="538" t="s">
        <v>101</v>
      </c>
      <c r="P114" s="538"/>
    </row>
    <row r="115" spans="2:16" ht="15" customHeight="1">
      <c r="B115" s="538"/>
      <c r="C115" s="538" t="s">
        <v>183</v>
      </c>
      <c r="D115" s="538">
        <v>0</v>
      </c>
      <c r="E115" s="538">
        <v>0</v>
      </c>
      <c r="F115" s="538">
        <v>0</v>
      </c>
      <c r="G115" s="538">
        <v>0</v>
      </c>
      <c r="H115" s="538">
        <v>0</v>
      </c>
      <c r="I115" s="538">
        <v>0</v>
      </c>
      <c r="J115" s="538">
        <v>0</v>
      </c>
      <c r="K115" s="538">
        <v>0</v>
      </c>
      <c r="L115" s="538">
        <v>0</v>
      </c>
      <c r="M115" s="538">
        <v>0</v>
      </c>
      <c r="N115" s="538">
        <v>0</v>
      </c>
      <c r="O115" s="538">
        <v>0</v>
      </c>
      <c r="P115" s="538">
        <v>0</v>
      </c>
    </row>
    <row r="116" spans="2:16" ht="15" customHeight="1">
      <c r="B116" s="538"/>
      <c r="C116" s="538" t="s">
        <v>184</v>
      </c>
      <c r="D116" s="538">
        <v>27000</v>
      </c>
      <c r="E116" s="538">
        <v>10860</v>
      </c>
      <c r="F116" s="538">
        <v>30130</v>
      </c>
      <c r="G116" s="538">
        <v>33895</v>
      </c>
      <c r="H116" s="538">
        <v>37670</v>
      </c>
      <c r="I116" s="538">
        <v>38800</v>
      </c>
      <c r="J116" s="538">
        <v>41645</v>
      </c>
      <c r="K116" s="538">
        <v>45185</v>
      </c>
      <c r="L116" s="538">
        <v>36100</v>
      </c>
      <c r="M116" s="538">
        <v>40015</v>
      </c>
      <c r="N116" s="538">
        <v>40770</v>
      </c>
      <c r="O116" s="538">
        <v>25660</v>
      </c>
      <c r="P116" s="538">
        <v>407730</v>
      </c>
    </row>
    <row r="117" spans="2:16" ht="15" customHeight="1">
      <c r="B117" s="538"/>
      <c r="C117" s="538" t="s">
        <v>402</v>
      </c>
      <c r="D117" s="538">
        <v>33000</v>
      </c>
      <c r="E117" s="538">
        <v>33000</v>
      </c>
      <c r="F117" s="538">
        <v>33000</v>
      </c>
      <c r="G117" s="538">
        <v>33000</v>
      </c>
      <c r="H117" s="538">
        <v>33000</v>
      </c>
      <c r="I117" s="538">
        <v>33000</v>
      </c>
      <c r="J117" s="538">
        <v>31000</v>
      </c>
      <c r="K117" s="538">
        <v>31000</v>
      </c>
      <c r="L117" s="538">
        <v>31000</v>
      </c>
      <c r="M117" s="538">
        <v>31000</v>
      </c>
      <c r="N117" s="538">
        <v>31000</v>
      </c>
      <c r="O117" s="538">
        <v>31000</v>
      </c>
      <c r="P117" s="538">
        <v>384000</v>
      </c>
    </row>
    <row r="118" spans="2:16" ht="15" customHeight="1">
      <c r="B118" s="538"/>
      <c r="C118" s="538" t="s">
        <v>186</v>
      </c>
      <c r="D118" s="538">
        <v>0.64559999999999995</v>
      </c>
      <c r="E118" s="538">
        <v>4.3118724158298878E-2</v>
      </c>
      <c r="F118" s="538">
        <v>0.8778048121113815</v>
      </c>
      <c r="G118" s="538">
        <v>0.54060807996668059</v>
      </c>
      <c r="H118" s="538">
        <v>0.55857322578257973</v>
      </c>
      <c r="I118" s="538">
        <v>0.47343728439354216</v>
      </c>
      <c r="J118" s="538">
        <v>0.43063640525868269</v>
      </c>
      <c r="K118" s="538">
        <v>0.58155257756851386</v>
      </c>
      <c r="L118" s="538">
        <v>0.28686032218412372</v>
      </c>
      <c r="M118" s="538">
        <v>0.39506344033834845</v>
      </c>
      <c r="N118" s="538">
        <v>0.78426776063033143</v>
      </c>
      <c r="O118" s="538">
        <v>0.75796892519621972</v>
      </c>
      <c r="P118" s="538">
        <v>0.53129096313239188</v>
      </c>
    </row>
    <row r="119" spans="2:16" ht="15" customHeight="1">
      <c r="B119" s="538"/>
      <c r="C119" s="538" t="s">
        <v>365</v>
      </c>
      <c r="D119" s="538">
        <v>100</v>
      </c>
      <c r="E119" s="538">
        <v>100</v>
      </c>
      <c r="F119" s="538">
        <v>100</v>
      </c>
      <c r="G119" s="538">
        <v>100</v>
      </c>
      <c r="H119" s="538">
        <v>100</v>
      </c>
      <c r="I119" s="538">
        <v>100</v>
      </c>
      <c r="J119" s="538">
        <v>100</v>
      </c>
      <c r="K119" s="538">
        <v>100</v>
      </c>
      <c r="L119" s="538">
        <v>100</v>
      </c>
      <c r="M119" s="538">
        <v>100</v>
      </c>
      <c r="N119" s="538">
        <v>100</v>
      </c>
      <c r="O119" s="538">
        <v>93.834393738270705</v>
      </c>
      <c r="P119" s="538">
        <v>99.486199478189221</v>
      </c>
    </row>
    <row r="120" spans="2:16" s="542" customFormat="1" ht="15" customHeight="1">
      <c r="B120" s="541"/>
      <c r="C120" s="541"/>
      <c r="D120" s="541"/>
      <c r="E120" s="541"/>
      <c r="F120" s="541"/>
      <c r="G120" s="541"/>
      <c r="H120" s="541"/>
      <c r="I120" s="541"/>
      <c r="J120" s="541"/>
      <c r="K120" s="541"/>
      <c r="L120" s="541"/>
      <c r="M120" s="541"/>
      <c r="N120" s="541"/>
      <c r="O120" s="541"/>
      <c r="P120" s="541"/>
    </row>
    <row r="121" spans="2:16" ht="15" customHeight="1">
      <c r="B121" s="538" t="s">
        <v>369</v>
      </c>
      <c r="C121" s="538"/>
      <c r="D121" s="538"/>
      <c r="E121" s="538"/>
      <c r="F121" s="538"/>
      <c r="G121" s="538"/>
      <c r="H121" s="538"/>
      <c r="I121" s="538"/>
      <c r="J121" s="538"/>
      <c r="K121" s="538"/>
      <c r="L121" s="538"/>
      <c r="M121" s="538"/>
      <c r="N121" s="538"/>
      <c r="O121" s="538"/>
      <c r="P121" s="538"/>
    </row>
    <row r="122" spans="2:16" ht="15" customHeight="1">
      <c r="B122" s="538"/>
      <c r="C122" s="538" t="s">
        <v>349</v>
      </c>
      <c r="D122" s="538"/>
      <c r="E122" s="538"/>
      <c r="F122" s="538"/>
      <c r="G122" s="538"/>
      <c r="H122" s="538"/>
      <c r="I122" s="538"/>
      <c r="J122" s="538"/>
      <c r="K122" s="538"/>
      <c r="L122" s="538"/>
      <c r="M122" s="538"/>
      <c r="N122" s="538"/>
      <c r="O122" s="538"/>
      <c r="P122" s="538"/>
    </row>
    <row r="123" spans="2:16" ht="15" customHeight="1">
      <c r="B123" s="538"/>
      <c r="C123" s="538" t="s">
        <v>4</v>
      </c>
      <c r="D123" s="538"/>
      <c r="E123" s="538"/>
      <c r="F123" s="538"/>
      <c r="G123" s="538"/>
      <c r="H123" s="538"/>
      <c r="I123" s="538"/>
      <c r="J123" s="538"/>
      <c r="K123" s="538"/>
      <c r="L123" s="538"/>
      <c r="M123" s="538"/>
      <c r="N123" s="538"/>
      <c r="O123" s="538"/>
      <c r="P123" s="538"/>
    </row>
    <row r="124" spans="2:16" ht="15" customHeight="1">
      <c r="B124" s="538"/>
      <c r="C124" s="538" t="s">
        <v>18</v>
      </c>
      <c r="D124" s="538" t="s">
        <v>19</v>
      </c>
      <c r="E124" s="538" t="s">
        <v>20</v>
      </c>
      <c r="F124" s="538" t="s">
        <v>21</v>
      </c>
      <c r="G124" s="538" t="s">
        <v>22</v>
      </c>
      <c r="H124" s="538" t="s">
        <v>23</v>
      </c>
      <c r="I124" s="538"/>
      <c r="J124" s="538"/>
      <c r="K124" s="538"/>
      <c r="L124" s="538"/>
      <c r="M124" s="538"/>
      <c r="N124" s="538"/>
      <c r="O124" s="538"/>
      <c r="P124" s="538"/>
    </row>
    <row r="125" spans="2:16" ht="15" customHeight="1">
      <c r="B125" s="538">
        <v>1</v>
      </c>
      <c r="C125" s="538">
        <v>4000</v>
      </c>
      <c r="D125" s="538">
        <v>3228</v>
      </c>
      <c r="E125" s="538">
        <v>5000</v>
      </c>
      <c r="F125" s="538">
        <v>3228</v>
      </c>
      <c r="G125" s="538">
        <v>0.4448732083792723</v>
      </c>
      <c r="H125" s="538">
        <v>0</v>
      </c>
      <c r="I125" s="538"/>
      <c r="J125" s="538"/>
      <c r="K125" s="538"/>
      <c r="L125" s="538"/>
      <c r="M125" s="538"/>
      <c r="N125" s="538"/>
      <c r="O125" s="538"/>
      <c r="P125" s="538"/>
    </row>
    <row r="126" spans="2:16" ht="15" customHeight="1">
      <c r="B126" s="538">
        <v>2</v>
      </c>
      <c r="C126" s="538">
        <v>4000</v>
      </c>
      <c r="D126" s="538">
        <v>146</v>
      </c>
      <c r="E126" s="538">
        <v>1772</v>
      </c>
      <c r="F126" s="538">
        <v>146</v>
      </c>
      <c r="G126" s="538">
        <v>0.1336996336996337</v>
      </c>
      <c r="H126" s="538">
        <v>0</v>
      </c>
      <c r="I126" s="538"/>
      <c r="J126" s="538"/>
      <c r="K126" s="538"/>
      <c r="L126" s="538"/>
      <c r="M126" s="538"/>
      <c r="N126" s="538"/>
      <c r="O126" s="538"/>
      <c r="P126" s="538"/>
    </row>
    <row r="127" spans="2:16" ht="15" customHeight="1">
      <c r="B127" s="538">
        <v>3</v>
      </c>
      <c r="C127" s="538">
        <v>4000</v>
      </c>
      <c r="D127" s="538">
        <v>3247</v>
      </c>
      <c r="E127" s="538">
        <v>5626</v>
      </c>
      <c r="F127" s="538">
        <v>3247</v>
      </c>
      <c r="G127" s="538">
        <v>0.44516040581299698</v>
      </c>
      <c r="H127" s="538">
        <v>0</v>
      </c>
      <c r="I127" s="538"/>
      <c r="J127" s="538"/>
      <c r="K127" s="538"/>
      <c r="L127" s="538"/>
      <c r="M127" s="538"/>
      <c r="N127" s="538"/>
      <c r="O127" s="538"/>
      <c r="P127" s="538"/>
    </row>
    <row r="128" spans="2:16" ht="15" customHeight="1">
      <c r="B128" s="538">
        <v>4</v>
      </c>
      <c r="C128" s="538">
        <v>4000</v>
      </c>
      <c r="D128" s="538">
        <v>3245</v>
      </c>
      <c r="E128" s="538">
        <v>6379</v>
      </c>
      <c r="F128" s="538">
        <v>3245</v>
      </c>
      <c r="G128" s="538">
        <v>0.44513031550068588</v>
      </c>
      <c r="H128" s="538">
        <v>0</v>
      </c>
      <c r="I128" s="538"/>
      <c r="J128" s="538"/>
      <c r="K128" s="538"/>
      <c r="L128" s="538"/>
      <c r="M128" s="538"/>
      <c r="N128" s="538"/>
      <c r="O128" s="538"/>
      <c r="P128" s="538"/>
    </row>
    <row r="129" spans="2:16" ht="15" customHeight="1">
      <c r="B129" s="538">
        <v>5</v>
      </c>
      <c r="C129" s="538">
        <v>4000</v>
      </c>
      <c r="D129" s="538">
        <v>3774</v>
      </c>
      <c r="E129" s="538">
        <v>7134</v>
      </c>
      <c r="F129" s="538">
        <v>3774</v>
      </c>
      <c r="G129" s="538">
        <v>0.45208433157642547</v>
      </c>
      <c r="H129" s="538">
        <v>0</v>
      </c>
      <c r="I129" s="538"/>
      <c r="J129" s="538"/>
      <c r="K129" s="538"/>
      <c r="L129" s="538"/>
      <c r="M129" s="538"/>
      <c r="N129" s="538"/>
      <c r="O129" s="538"/>
      <c r="P129" s="538"/>
    </row>
    <row r="130" spans="2:16" ht="15" customHeight="1">
      <c r="B130" s="538">
        <v>6</v>
      </c>
      <c r="C130" s="538">
        <v>4000</v>
      </c>
      <c r="D130" s="538">
        <v>3431</v>
      </c>
      <c r="E130" s="538">
        <v>7360</v>
      </c>
      <c r="F130" s="538">
        <v>3431</v>
      </c>
      <c r="G130" s="538">
        <v>0.4477943095797442</v>
      </c>
      <c r="H130" s="538">
        <v>0</v>
      </c>
      <c r="I130" s="538"/>
      <c r="J130" s="538"/>
      <c r="K130" s="538"/>
      <c r="L130" s="538"/>
      <c r="M130" s="538"/>
      <c r="N130" s="538"/>
      <c r="O130" s="538"/>
      <c r="P130" s="538"/>
    </row>
    <row r="131" spans="2:16" ht="15" customHeight="1">
      <c r="B131" s="538">
        <v>7</v>
      </c>
      <c r="C131" s="538">
        <v>3000</v>
      </c>
      <c r="D131" s="538">
        <v>3292</v>
      </c>
      <c r="E131" s="538">
        <v>7929</v>
      </c>
      <c r="F131" s="538">
        <v>3292</v>
      </c>
      <c r="G131" s="538">
        <v>0.44582881906825567</v>
      </c>
      <c r="H131" s="538">
        <v>0</v>
      </c>
      <c r="I131" s="538"/>
      <c r="J131" s="538"/>
      <c r="K131" s="538"/>
      <c r="L131" s="538"/>
      <c r="M131" s="538"/>
      <c r="N131" s="538"/>
      <c r="O131" s="538"/>
      <c r="P131" s="538"/>
    </row>
    <row r="132" spans="2:16" ht="15" customHeight="1">
      <c r="B132" s="538">
        <v>8</v>
      </c>
      <c r="C132" s="538">
        <v>3000</v>
      </c>
      <c r="D132" s="538">
        <v>4817</v>
      </c>
      <c r="E132" s="538">
        <v>8637</v>
      </c>
      <c r="F132" s="538">
        <v>4817</v>
      </c>
      <c r="G132" s="538">
        <v>0.46166379145102548</v>
      </c>
      <c r="H132" s="538">
        <v>0</v>
      </c>
      <c r="I132" s="538"/>
      <c r="J132" s="538"/>
      <c r="K132" s="538"/>
      <c r="L132" s="538"/>
      <c r="M132" s="538"/>
      <c r="N132" s="538"/>
      <c r="O132" s="538"/>
      <c r="P132" s="538"/>
    </row>
    <row r="133" spans="2:16" ht="15" customHeight="1">
      <c r="B133" s="538">
        <v>9</v>
      </c>
      <c r="C133" s="538">
        <v>3000</v>
      </c>
      <c r="D133" s="538">
        <v>2217</v>
      </c>
      <c r="E133" s="538">
        <v>6820</v>
      </c>
      <c r="F133" s="538">
        <v>2217</v>
      </c>
      <c r="G133" s="538">
        <v>0.42357661444401989</v>
      </c>
      <c r="H133" s="538">
        <v>0</v>
      </c>
      <c r="I133" s="538"/>
      <c r="J133" s="538"/>
      <c r="K133" s="538"/>
      <c r="L133" s="538"/>
      <c r="M133" s="538"/>
      <c r="N133" s="538"/>
      <c r="O133" s="538"/>
      <c r="P133" s="538"/>
    </row>
    <row r="134" spans="2:16" ht="15" customHeight="1">
      <c r="B134" s="538">
        <v>10</v>
      </c>
      <c r="C134" s="538">
        <v>3000</v>
      </c>
      <c r="D134" s="538">
        <v>2849</v>
      </c>
      <c r="E134" s="538">
        <v>7603</v>
      </c>
      <c r="F134" s="538">
        <v>2849</v>
      </c>
      <c r="G134" s="538">
        <v>0.43844259772237609</v>
      </c>
      <c r="H134" s="538">
        <v>0</v>
      </c>
      <c r="I134" s="538"/>
      <c r="J134" s="538"/>
      <c r="K134" s="538"/>
      <c r="L134" s="538"/>
      <c r="M134" s="538"/>
      <c r="N134" s="538"/>
      <c r="O134" s="538"/>
      <c r="P134" s="538"/>
    </row>
    <row r="135" spans="2:16" ht="15" customHeight="1">
      <c r="B135" s="538">
        <v>11</v>
      </c>
      <c r="C135" s="538">
        <v>3000</v>
      </c>
      <c r="D135" s="538">
        <v>6022</v>
      </c>
      <c r="E135" s="538">
        <v>7754</v>
      </c>
      <c r="F135" s="538">
        <v>6022</v>
      </c>
      <c r="G135" s="538">
        <v>0.46885705387729681</v>
      </c>
      <c r="H135" s="538">
        <v>0</v>
      </c>
      <c r="I135" s="538"/>
      <c r="J135" s="538"/>
      <c r="K135" s="538"/>
      <c r="L135" s="538"/>
      <c r="M135" s="538"/>
      <c r="N135" s="538"/>
      <c r="O135" s="538"/>
      <c r="P135" s="538"/>
    </row>
    <row r="136" spans="2:16" ht="15" customHeight="1">
      <c r="B136" s="538">
        <v>12</v>
      </c>
      <c r="C136" s="538">
        <v>3000</v>
      </c>
      <c r="D136" s="538">
        <v>7426</v>
      </c>
      <c r="E136" s="538">
        <v>4732</v>
      </c>
      <c r="F136" s="538">
        <v>4732</v>
      </c>
      <c r="G136" s="538">
        <v>0.30232558139534882</v>
      </c>
      <c r="H136" s="538">
        <v>-2694</v>
      </c>
      <c r="I136" s="538"/>
      <c r="J136" s="538"/>
      <c r="K136" s="538"/>
      <c r="L136" s="538"/>
      <c r="M136" s="538"/>
      <c r="N136" s="538"/>
      <c r="O136" s="538"/>
      <c r="P136" s="538"/>
    </row>
    <row r="137" spans="2:16" s="542" customFormat="1" ht="15" customHeight="1">
      <c r="B137" s="541"/>
      <c r="C137" s="541"/>
      <c r="D137" s="541"/>
      <c r="E137" s="541"/>
      <c r="F137" s="541"/>
      <c r="G137" s="541"/>
      <c r="H137" s="541"/>
      <c r="I137" s="541"/>
      <c r="J137" s="541"/>
      <c r="K137" s="541"/>
      <c r="L137" s="541"/>
      <c r="M137" s="541"/>
      <c r="N137" s="541"/>
      <c r="O137" s="541"/>
      <c r="P137" s="541"/>
    </row>
    <row r="138" spans="2:16" ht="15" customHeight="1">
      <c r="B138" s="538"/>
      <c r="C138" s="538" t="s">
        <v>6</v>
      </c>
      <c r="D138" s="538" t="s">
        <v>7</v>
      </c>
      <c r="E138" s="538" t="s">
        <v>8</v>
      </c>
      <c r="F138" s="538" t="s">
        <v>9</v>
      </c>
      <c r="G138" s="538" t="s">
        <v>10</v>
      </c>
      <c r="H138" s="538" t="s">
        <v>11</v>
      </c>
      <c r="I138" s="538" t="s">
        <v>12</v>
      </c>
      <c r="J138" s="538" t="s">
        <v>13</v>
      </c>
      <c r="K138" s="538" t="s">
        <v>14</v>
      </c>
      <c r="L138" s="538" t="s">
        <v>15</v>
      </c>
      <c r="M138" s="538" t="s">
        <v>16</v>
      </c>
      <c r="N138" s="538" t="s">
        <v>414</v>
      </c>
      <c r="O138" s="538"/>
      <c r="P138" s="538"/>
    </row>
    <row r="139" spans="2:16" ht="15" customHeight="1">
      <c r="B139" s="538">
        <v>1</v>
      </c>
      <c r="C139" s="538">
        <v>4000</v>
      </c>
      <c r="D139" s="538">
        <v>110</v>
      </c>
      <c r="E139" s="538">
        <v>0</v>
      </c>
      <c r="F139" s="538">
        <v>0</v>
      </c>
      <c r="G139" s="538">
        <v>0</v>
      </c>
      <c r="H139" s="538">
        <v>0</v>
      </c>
      <c r="I139" s="538">
        <v>0</v>
      </c>
      <c r="J139" s="538">
        <v>0</v>
      </c>
      <c r="K139" s="538">
        <v>0</v>
      </c>
      <c r="L139" s="538">
        <v>0</v>
      </c>
      <c r="M139" s="538">
        <v>0</v>
      </c>
      <c r="N139" s="538">
        <v>0</v>
      </c>
      <c r="O139" s="538"/>
      <c r="P139" s="538"/>
    </row>
    <row r="140" spans="2:16" ht="15" customHeight="1">
      <c r="B140" s="538">
        <v>2</v>
      </c>
      <c r="C140" s="538">
        <v>4000</v>
      </c>
      <c r="D140" s="538">
        <v>110</v>
      </c>
      <c r="E140" s="538">
        <v>0</v>
      </c>
      <c r="F140" s="538">
        <v>0</v>
      </c>
      <c r="G140" s="538">
        <v>0</v>
      </c>
      <c r="H140" s="538">
        <v>0</v>
      </c>
      <c r="I140" s="538">
        <v>0</v>
      </c>
      <c r="J140" s="538">
        <v>0</v>
      </c>
      <c r="K140" s="538">
        <v>0</v>
      </c>
      <c r="L140" s="538">
        <v>0</v>
      </c>
      <c r="M140" s="538">
        <v>0</v>
      </c>
      <c r="N140" s="538">
        <v>0</v>
      </c>
      <c r="O140" s="538"/>
      <c r="P140" s="538"/>
    </row>
    <row r="141" spans="2:16" ht="15" customHeight="1">
      <c r="B141" s="538">
        <v>3</v>
      </c>
      <c r="C141" s="538">
        <v>4000</v>
      </c>
      <c r="D141" s="538">
        <v>110</v>
      </c>
      <c r="E141" s="538">
        <v>0</v>
      </c>
      <c r="F141" s="538">
        <v>0</v>
      </c>
      <c r="G141" s="538">
        <v>0</v>
      </c>
      <c r="H141" s="538">
        <v>0</v>
      </c>
      <c r="I141" s="538">
        <v>0</v>
      </c>
      <c r="J141" s="538">
        <v>0</v>
      </c>
      <c r="K141" s="538">
        <v>0</v>
      </c>
      <c r="L141" s="538">
        <v>0</v>
      </c>
      <c r="M141" s="538">
        <v>0</v>
      </c>
      <c r="N141" s="538">
        <v>0</v>
      </c>
      <c r="O141" s="538"/>
      <c r="P141" s="538"/>
    </row>
    <row r="142" spans="2:16" ht="15" customHeight="1">
      <c r="B142" s="538">
        <v>4</v>
      </c>
      <c r="C142" s="538">
        <v>4000</v>
      </c>
      <c r="D142" s="538">
        <v>110</v>
      </c>
      <c r="E142" s="538">
        <v>0</v>
      </c>
      <c r="F142" s="538">
        <v>0</v>
      </c>
      <c r="G142" s="538">
        <v>0</v>
      </c>
      <c r="H142" s="538">
        <v>0</v>
      </c>
      <c r="I142" s="538">
        <v>0</v>
      </c>
      <c r="J142" s="538">
        <v>0</v>
      </c>
      <c r="K142" s="538">
        <v>0</v>
      </c>
      <c r="L142" s="538">
        <v>0</v>
      </c>
      <c r="M142" s="538">
        <v>0</v>
      </c>
      <c r="N142" s="538">
        <v>0</v>
      </c>
      <c r="O142" s="538"/>
      <c r="P142" s="538"/>
    </row>
    <row r="143" spans="2:16" ht="15" customHeight="1">
      <c r="B143" s="538">
        <v>5</v>
      </c>
      <c r="C143" s="538">
        <v>4000</v>
      </c>
      <c r="D143" s="538">
        <v>110</v>
      </c>
      <c r="E143" s="538">
        <v>0</v>
      </c>
      <c r="F143" s="538">
        <v>0</v>
      </c>
      <c r="G143" s="538">
        <v>0</v>
      </c>
      <c r="H143" s="538">
        <v>0</v>
      </c>
      <c r="I143" s="538">
        <v>0</v>
      </c>
      <c r="J143" s="538">
        <v>0</v>
      </c>
      <c r="K143" s="538">
        <v>0</v>
      </c>
      <c r="L143" s="538">
        <v>0</v>
      </c>
      <c r="M143" s="538">
        <v>0</v>
      </c>
      <c r="N143" s="538">
        <v>0</v>
      </c>
      <c r="O143" s="538"/>
      <c r="P143" s="538"/>
    </row>
    <row r="144" spans="2:16" ht="15" customHeight="1">
      <c r="B144" s="538">
        <v>6</v>
      </c>
      <c r="C144" s="538">
        <v>4000</v>
      </c>
      <c r="D144" s="538">
        <v>110</v>
      </c>
      <c r="E144" s="538">
        <v>0</v>
      </c>
      <c r="F144" s="538">
        <v>0</v>
      </c>
      <c r="G144" s="538">
        <v>0</v>
      </c>
      <c r="H144" s="538">
        <v>0</v>
      </c>
      <c r="I144" s="538">
        <v>0</v>
      </c>
      <c r="J144" s="538">
        <v>0</v>
      </c>
      <c r="K144" s="538">
        <v>0</v>
      </c>
      <c r="L144" s="538">
        <v>0</v>
      </c>
      <c r="M144" s="538">
        <v>0</v>
      </c>
      <c r="N144" s="538">
        <v>0</v>
      </c>
      <c r="O144" s="538"/>
      <c r="P144" s="538"/>
    </row>
    <row r="145" spans="2:16" ht="15" customHeight="1">
      <c r="B145" s="538">
        <v>7</v>
      </c>
      <c r="C145" s="538">
        <v>3000</v>
      </c>
      <c r="D145" s="538">
        <v>110</v>
      </c>
      <c r="E145" s="538">
        <v>0</v>
      </c>
      <c r="F145" s="538">
        <v>0</v>
      </c>
      <c r="G145" s="538">
        <v>0</v>
      </c>
      <c r="H145" s="538">
        <v>0</v>
      </c>
      <c r="I145" s="538">
        <v>0</v>
      </c>
      <c r="J145" s="538">
        <v>0</v>
      </c>
      <c r="K145" s="538">
        <v>0</v>
      </c>
      <c r="L145" s="538">
        <v>0</v>
      </c>
      <c r="M145" s="538">
        <v>0</v>
      </c>
      <c r="N145" s="538">
        <v>0</v>
      </c>
      <c r="O145" s="538"/>
      <c r="P145" s="538"/>
    </row>
    <row r="146" spans="2:16" ht="15" customHeight="1">
      <c r="B146" s="538">
        <v>8</v>
      </c>
      <c r="C146" s="538">
        <v>3000</v>
      </c>
      <c r="D146" s="538">
        <v>110</v>
      </c>
      <c r="E146" s="538">
        <v>0</v>
      </c>
      <c r="F146" s="538">
        <v>0</v>
      </c>
      <c r="G146" s="538">
        <v>0</v>
      </c>
      <c r="H146" s="538">
        <v>0</v>
      </c>
      <c r="I146" s="538">
        <v>0</v>
      </c>
      <c r="J146" s="538">
        <v>0</v>
      </c>
      <c r="K146" s="538">
        <v>0</v>
      </c>
      <c r="L146" s="538">
        <v>0</v>
      </c>
      <c r="M146" s="538">
        <v>0</v>
      </c>
      <c r="N146" s="538">
        <v>0</v>
      </c>
      <c r="O146" s="538"/>
      <c r="P146" s="538"/>
    </row>
    <row r="147" spans="2:16" ht="15" customHeight="1">
      <c r="B147" s="538">
        <v>9</v>
      </c>
      <c r="C147" s="538">
        <v>3000</v>
      </c>
      <c r="D147" s="538">
        <v>110</v>
      </c>
      <c r="E147" s="538">
        <v>0</v>
      </c>
      <c r="F147" s="538">
        <v>0</v>
      </c>
      <c r="G147" s="538">
        <v>0</v>
      </c>
      <c r="H147" s="538">
        <v>0</v>
      </c>
      <c r="I147" s="538">
        <v>0</v>
      </c>
      <c r="J147" s="538">
        <v>0</v>
      </c>
      <c r="K147" s="538">
        <v>0</v>
      </c>
      <c r="L147" s="538">
        <v>0</v>
      </c>
      <c r="M147" s="538">
        <v>0</v>
      </c>
      <c r="N147" s="538">
        <v>0</v>
      </c>
      <c r="O147" s="538"/>
      <c r="P147" s="538"/>
    </row>
    <row r="148" spans="2:16" ht="15" customHeight="1">
      <c r="B148" s="538">
        <v>10</v>
      </c>
      <c r="C148" s="538">
        <v>3000</v>
      </c>
      <c r="D148" s="538">
        <v>110</v>
      </c>
      <c r="E148" s="538">
        <v>0</v>
      </c>
      <c r="F148" s="538">
        <v>0</v>
      </c>
      <c r="G148" s="538">
        <v>0</v>
      </c>
      <c r="H148" s="538">
        <v>0</v>
      </c>
      <c r="I148" s="538">
        <v>0</v>
      </c>
      <c r="J148" s="538">
        <v>0</v>
      </c>
      <c r="K148" s="538">
        <v>0</v>
      </c>
      <c r="L148" s="538">
        <v>0</v>
      </c>
      <c r="M148" s="538">
        <v>0</v>
      </c>
      <c r="N148" s="538">
        <v>0</v>
      </c>
      <c r="O148" s="538"/>
      <c r="P148" s="538"/>
    </row>
    <row r="149" spans="2:16" ht="15" customHeight="1">
      <c r="B149" s="538">
        <v>11</v>
      </c>
      <c r="C149" s="538">
        <v>3000</v>
      </c>
      <c r="D149" s="538">
        <v>110</v>
      </c>
      <c r="E149" s="538">
        <v>0</v>
      </c>
      <c r="F149" s="538">
        <v>0</v>
      </c>
      <c r="G149" s="538">
        <v>0</v>
      </c>
      <c r="H149" s="538">
        <v>0</v>
      </c>
      <c r="I149" s="538">
        <v>0</v>
      </c>
      <c r="J149" s="538">
        <v>0</v>
      </c>
      <c r="K149" s="538">
        <v>0</v>
      </c>
      <c r="L149" s="538">
        <v>0</v>
      </c>
      <c r="M149" s="538">
        <v>0</v>
      </c>
      <c r="N149" s="538">
        <v>0</v>
      </c>
      <c r="O149" s="538"/>
      <c r="P149" s="538"/>
    </row>
    <row r="150" spans="2:16" ht="15" customHeight="1">
      <c r="B150" s="538">
        <v>12</v>
      </c>
      <c r="C150" s="538">
        <v>3000</v>
      </c>
      <c r="D150" s="538">
        <v>110</v>
      </c>
      <c r="E150" s="538">
        <v>0</v>
      </c>
      <c r="F150" s="538">
        <v>0</v>
      </c>
      <c r="G150" s="538">
        <v>0</v>
      </c>
      <c r="H150" s="538">
        <v>0</v>
      </c>
      <c r="I150" s="538">
        <v>0</v>
      </c>
      <c r="J150" s="538">
        <v>0</v>
      </c>
      <c r="K150" s="538">
        <v>0</v>
      </c>
      <c r="L150" s="538">
        <v>0</v>
      </c>
      <c r="M150" s="538">
        <v>0</v>
      </c>
      <c r="N150" s="538">
        <v>0</v>
      </c>
      <c r="O150" s="538"/>
      <c r="P150" s="538"/>
    </row>
  </sheetData>
  <pageMargins left="0.7" right="0.7" top="0.75" bottom="0.75" header="0" footer="0"/>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P150"/>
  <sheetViews>
    <sheetView topLeftCell="A121" workbookViewId="0">
      <selection activeCell="C139" sqref="C139:D150"/>
    </sheetView>
  </sheetViews>
  <sheetFormatPr defaultColWidth="11.1796875" defaultRowHeight="15" customHeight="1"/>
  <cols>
    <col min="1" max="1" width="2.453125" style="537" customWidth="1"/>
    <col min="2" max="2" width="3.453125" style="537" customWidth="1"/>
    <col min="3" max="3" width="34.36328125" style="537" customWidth="1"/>
    <col min="4" max="4" width="15.36328125" style="537" customWidth="1"/>
    <col min="5" max="5" width="12.1796875" style="537" customWidth="1"/>
    <col min="6" max="6" width="12.6328125" style="537" customWidth="1"/>
    <col min="7" max="16" width="12.453125" style="537" bestFit="1" customWidth="1"/>
    <col min="17" max="17" width="1.6328125" style="537" customWidth="1"/>
    <col min="18" max="16384" width="11.1796875" style="537"/>
  </cols>
  <sheetData>
    <row r="1" spans="1:16" ht="15.75" customHeight="1">
      <c r="A1" s="537" t="s">
        <v>379</v>
      </c>
      <c r="B1" s="538"/>
      <c r="C1" s="538" t="s">
        <v>188</v>
      </c>
      <c r="D1" s="538"/>
      <c r="E1" s="538"/>
      <c r="F1" s="538"/>
      <c r="G1" s="538"/>
      <c r="H1" s="538"/>
      <c r="I1" s="538"/>
      <c r="J1" s="538"/>
      <c r="K1" s="538"/>
      <c r="L1" s="538"/>
      <c r="M1" s="538"/>
      <c r="N1" s="538"/>
      <c r="O1" s="538"/>
      <c r="P1" s="538"/>
    </row>
    <row r="2" spans="1:16" ht="15.75" customHeight="1">
      <c r="B2" s="538"/>
      <c r="C2" s="538" t="s">
        <v>89</v>
      </c>
      <c r="D2" s="544" t="s">
        <v>451</v>
      </c>
      <c r="E2" s="544" t="s">
        <v>452</v>
      </c>
      <c r="F2" s="544" t="s">
        <v>453</v>
      </c>
      <c r="G2" s="544" t="s">
        <v>454</v>
      </c>
      <c r="H2" s="544" t="s">
        <v>455</v>
      </c>
      <c r="I2" s="544" t="s">
        <v>456</v>
      </c>
      <c r="J2" s="544" t="s">
        <v>457</v>
      </c>
      <c r="K2" s="544" t="s">
        <v>458</v>
      </c>
      <c r="L2" s="544" t="s">
        <v>459</v>
      </c>
      <c r="M2" s="544" t="s">
        <v>460</v>
      </c>
      <c r="N2" s="544" t="s">
        <v>461</v>
      </c>
      <c r="O2" s="544" t="s">
        <v>462</v>
      </c>
      <c r="P2" s="538" t="s">
        <v>102</v>
      </c>
    </row>
    <row r="3" spans="1:16" ht="15.75" customHeight="1">
      <c r="B3" s="538"/>
      <c r="C3" s="538" t="s">
        <v>103</v>
      </c>
      <c r="D3" s="538">
        <v>280000</v>
      </c>
      <c r="E3" s="538">
        <v>280000</v>
      </c>
      <c r="F3" s="538">
        <v>280000</v>
      </c>
      <c r="G3" s="538">
        <v>280000</v>
      </c>
      <c r="H3" s="538">
        <v>280000</v>
      </c>
      <c r="I3" s="538">
        <v>280000</v>
      </c>
      <c r="J3" s="538">
        <v>210000</v>
      </c>
      <c r="K3" s="538">
        <v>210000</v>
      </c>
      <c r="L3" s="538">
        <v>210000</v>
      </c>
      <c r="M3" s="538">
        <v>210000</v>
      </c>
      <c r="N3" s="538">
        <v>210000</v>
      </c>
      <c r="O3" s="538">
        <v>210000</v>
      </c>
      <c r="P3" s="538">
        <v>2940000</v>
      </c>
    </row>
    <row r="4" spans="1:16" ht="15.75" customHeight="1">
      <c r="B4" s="538"/>
      <c r="C4" s="538" t="s">
        <v>104</v>
      </c>
      <c r="D4" s="538">
        <v>200000</v>
      </c>
      <c r="E4" s="538">
        <v>192000</v>
      </c>
      <c r="F4" s="538">
        <v>192000</v>
      </c>
      <c r="G4" s="538">
        <v>192000</v>
      </c>
      <c r="H4" s="538">
        <v>192000</v>
      </c>
      <c r="I4" s="538">
        <v>192000</v>
      </c>
      <c r="J4" s="538">
        <v>147000</v>
      </c>
      <c r="K4" s="538">
        <v>149000</v>
      </c>
      <c r="L4" s="538">
        <v>149000</v>
      </c>
      <c r="M4" s="538">
        <v>149000</v>
      </c>
      <c r="N4" s="538">
        <v>149000</v>
      </c>
      <c r="O4" s="538">
        <v>149000</v>
      </c>
      <c r="P4" s="538">
        <v>2052000</v>
      </c>
    </row>
    <row r="5" spans="1:16" ht="15.75" customHeight="1">
      <c r="B5" s="538"/>
      <c r="C5" s="538" t="s">
        <v>105</v>
      </c>
      <c r="D5" s="538">
        <v>11760</v>
      </c>
      <c r="E5" s="538">
        <v>11524.800000000003</v>
      </c>
      <c r="F5" s="538">
        <v>11294.304</v>
      </c>
      <c r="G5" s="538">
        <v>11068.417920000002</v>
      </c>
      <c r="H5" s="538">
        <v>10847.049561600001</v>
      </c>
      <c r="I5" s="538">
        <v>10630.108570368002</v>
      </c>
      <c r="J5" s="538">
        <v>10417.506398960641</v>
      </c>
      <c r="K5" s="538">
        <v>10209.156270981428</v>
      </c>
      <c r="L5" s="538">
        <v>10004.973145561798</v>
      </c>
      <c r="M5" s="538">
        <v>9804.8736826505628</v>
      </c>
      <c r="N5" s="538">
        <v>9608.7762089975513</v>
      </c>
      <c r="O5" s="538">
        <v>9416.6006848176003</v>
      </c>
      <c r="P5" s="538">
        <v>126586.56644393761</v>
      </c>
    </row>
    <row r="6" spans="1:16" ht="15.75" customHeight="1">
      <c r="B6" s="538"/>
      <c r="C6" s="538" t="s">
        <v>106</v>
      </c>
      <c r="D6" s="538">
        <v>7000</v>
      </c>
      <c r="E6" s="538">
        <v>7000</v>
      </c>
      <c r="F6" s="538">
        <v>7000</v>
      </c>
      <c r="G6" s="538">
        <v>7000</v>
      </c>
      <c r="H6" s="538">
        <v>7000</v>
      </c>
      <c r="I6" s="538">
        <v>7000</v>
      </c>
      <c r="J6" s="538">
        <v>7000</v>
      </c>
      <c r="K6" s="538">
        <v>7000</v>
      </c>
      <c r="L6" s="538">
        <v>7000</v>
      </c>
      <c r="M6" s="538">
        <v>7000</v>
      </c>
      <c r="N6" s="538">
        <v>7000</v>
      </c>
      <c r="O6" s="538">
        <v>7000</v>
      </c>
      <c r="P6" s="538">
        <v>84000</v>
      </c>
    </row>
    <row r="7" spans="1:16" ht="15.75" customHeight="1">
      <c r="B7" s="538"/>
      <c r="C7" s="538" t="s">
        <v>107</v>
      </c>
      <c r="D7" s="538">
        <v>36090</v>
      </c>
      <c r="E7" s="538">
        <v>36280.199999999997</v>
      </c>
      <c r="F7" s="538">
        <v>36470.59599999999</v>
      </c>
      <c r="G7" s="538">
        <v>36661.184080000014</v>
      </c>
      <c r="H7" s="538">
        <v>36851.960398399999</v>
      </c>
      <c r="I7" s="538">
        <v>37042.921190431982</v>
      </c>
      <c r="J7" s="538">
        <v>36134.062766623349</v>
      </c>
      <c r="K7" s="538">
        <v>36325.381511290892</v>
      </c>
      <c r="L7" s="538">
        <v>36516.873881065068</v>
      </c>
      <c r="M7" s="538">
        <v>36708.536403443781</v>
      </c>
      <c r="N7" s="538">
        <v>36900.365675374902</v>
      </c>
      <c r="O7" s="538">
        <v>37092.358361867417</v>
      </c>
      <c r="P7" s="538">
        <v>439074.44026849745</v>
      </c>
    </row>
    <row r="8" spans="1:16" ht="15.75" customHeight="1">
      <c r="B8" s="538"/>
      <c r="C8" s="538" t="s">
        <v>108</v>
      </c>
      <c r="D8" s="538">
        <v>254850</v>
      </c>
      <c r="E8" s="538">
        <v>246805</v>
      </c>
      <c r="F8" s="538">
        <v>246764.9</v>
      </c>
      <c r="G8" s="538">
        <v>246729.60200000001</v>
      </c>
      <c r="H8" s="538">
        <v>246699.00996</v>
      </c>
      <c r="I8" s="538">
        <v>246673.02976079998</v>
      </c>
      <c r="J8" s="538">
        <v>200551.56916558399</v>
      </c>
      <c r="K8" s="538">
        <v>202534.53778227232</v>
      </c>
      <c r="L8" s="538">
        <v>202521.84702662687</v>
      </c>
      <c r="M8" s="538">
        <v>202513.41008609434</v>
      </c>
      <c r="N8" s="538">
        <v>202509.14188437245</v>
      </c>
      <c r="O8" s="538">
        <v>202508.95904668502</v>
      </c>
      <c r="P8" s="538">
        <v>2701661.0067124353</v>
      </c>
    </row>
    <row r="9" spans="1:16" ht="15.75" customHeight="1">
      <c r="B9" s="538"/>
      <c r="C9" s="538" t="s">
        <v>109</v>
      </c>
      <c r="D9" s="538">
        <v>25150</v>
      </c>
      <c r="E9" s="538">
        <v>33195</v>
      </c>
      <c r="F9" s="538">
        <v>33235.100000000006</v>
      </c>
      <c r="G9" s="538">
        <v>33270.397999999986</v>
      </c>
      <c r="H9" s="538">
        <v>33300.990040000004</v>
      </c>
      <c r="I9" s="538">
        <v>33326.970239200018</v>
      </c>
      <c r="J9" s="538">
        <v>9448.430834416009</v>
      </c>
      <c r="K9" s="538">
        <v>7465.462217727676</v>
      </c>
      <c r="L9" s="538">
        <v>7478.1529733731295</v>
      </c>
      <c r="M9" s="538">
        <v>7486.5899139056564</v>
      </c>
      <c r="N9" s="538">
        <v>7490.8581156275468</v>
      </c>
      <c r="O9" s="538">
        <v>7491.0409533149796</v>
      </c>
      <c r="P9" s="538">
        <v>238338.99328756472</v>
      </c>
    </row>
    <row r="10" spans="1:16" ht="15.75" customHeight="1">
      <c r="B10" s="538"/>
      <c r="C10" s="538" t="s">
        <v>290</v>
      </c>
      <c r="D10" s="538">
        <v>5000</v>
      </c>
      <c r="E10" s="538">
        <v>5000</v>
      </c>
      <c r="F10" s="538">
        <v>5000</v>
      </c>
      <c r="G10" s="538">
        <v>5000</v>
      </c>
      <c r="H10" s="538">
        <v>5000</v>
      </c>
      <c r="I10" s="538">
        <v>5000</v>
      </c>
      <c r="J10" s="538">
        <v>5000</v>
      </c>
      <c r="K10" s="538">
        <v>5000</v>
      </c>
      <c r="L10" s="538">
        <v>5000</v>
      </c>
      <c r="M10" s="538">
        <v>5000</v>
      </c>
      <c r="N10" s="538">
        <v>5000</v>
      </c>
      <c r="O10" s="538">
        <v>5000</v>
      </c>
      <c r="P10" s="538">
        <v>60000</v>
      </c>
    </row>
    <row r="11" spans="1:16" ht="15.75" customHeight="1">
      <c r="B11" s="538"/>
      <c r="C11" s="538" t="s">
        <v>110</v>
      </c>
      <c r="D11" s="538">
        <v>20150</v>
      </c>
      <c r="E11" s="538">
        <v>28195</v>
      </c>
      <c r="F11" s="538">
        <v>28235.100000000006</v>
      </c>
      <c r="G11" s="538">
        <v>28270.397999999986</v>
      </c>
      <c r="H11" s="538">
        <v>28300.990040000004</v>
      </c>
      <c r="I11" s="538">
        <v>28326.970239200018</v>
      </c>
      <c r="J11" s="538">
        <v>4448.430834416009</v>
      </c>
      <c r="K11" s="538">
        <v>2465.462217727676</v>
      </c>
      <c r="L11" s="538">
        <v>2478.1529733731295</v>
      </c>
      <c r="M11" s="538">
        <v>2486.5899139056564</v>
      </c>
      <c r="N11" s="538">
        <v>2490.8581156275468</v>
      </c>
      <c r="O11" s="538">
        <v>2491.0409533149796</v>
      </c>
      <c r="P11" s="538">
        <v>178338.99328756472</v>
      </c>
    </row>
    <row r="12" spans="1:16" ht="15.75" customHeight="1">
      <c r="B12" s="538"/>
      <c r="C12" s="538" t="s">
        <v>111</v>
      </c>
      <c r="D12" s="538">
        <v>4030</v>
      </c>
      <c r="E12" s="538">
        <v>5639</v>
      </c>
      <c r="F12" s="538">
        <v>5647.0200000000023</v>
      </c>
      <c r="G12" s="538">
        <v>5654.0795999999973</v>
      </c>
      <c r="H12" s="538">
        <v>5660.1980079999994</v>
      </c>
      <c r="I12" s="538">
        <v>5665.3940478400027</v>
      </c>
      <c r="J12" s="538">
        <v>889.68616688319889</v>
      </c>
      <c r="K12" s="538">
        <v>493.09244354553778</v>
      </c>
      <c r="L12" s="538">
        <v>495.63059467462807</v>
      </c>
      <c r="M12" s="538">
        <v>497.31798278113274</v>
      </c>
      <c r="N12" s="538">
        <v>498.17162312551193</v>
      </c>
      <c r="O12" s="538">
        <v>498.20819066299771</v>
      </c>
      <c r="P12" s="538">
        <v>35667.798657513013</v>
      </c>
    </row>
    <row r="13" spans="1:16" ht="15.75" customHeight="1">
      <c r="B13" s="538"/>
      <c r="C13" s="538" t="s">
        <v>386</v>
      </c>
      <c r="D13" s="538">
        <v>16120</v>
      </c>
      <c r="E13" s="538">
        <v>22556</v>
      </c>
      <c r="F13" s="538">
        <v>22588.080000000002</v>
      </c>
      <c r="G13" s="538">
        <v>22616.318399999989</v>
      </c>
      <c r="H13" s="538">
        <v>22640.792032000005</v>
      </c>
      <c r="I13" s="538">
        <v>22661.576191360014</v>
      </c>
      <c r="J13" s="538">
        <v>3558.7446675328101</v>
      </c>
      <c r="K13" s="538">
        <v>1972.3697741821384</v>
      </c>
      <c r="L13" s="538">
        <v>1982.5223786985014</v>
      </c>
      <c r="M13" s="538">
        <v>1989.2719311245237</v>
      </c>
      <c r="N13" s="538">
        <v>1992.686492502035</v>
      </c>
      <c r="O13" s="538">
        <v>1992.8327626519817</v>
      </c>
      <c r="P13" s="538">
        <v>142671.1946300517</v>
      </c>
    </row>
    <row r="14" spans="1:16" ht="15.75" customHeight="1">
      <c r="B14" s="538"/>
      <c r="C14" s="538" t="s">
        <v>112</v>
      </c>
      <c r="D14" s="538">
        <v>16120</v>
      </c>
      <c r="E14" s="538">
        <v>22556</v>
      </c>
      <c r="F14" s="538">
        <v>22588.080000000002</v>
      </c>
      <c r="G14" s="538">
        <v>22616.318399999989</v>
      </c>
      <c r="H14" s="538">
        <v>22640.792032000005</v>
      </c>
      <c r="I14" s="538">
        <v>22661.576191360014</v>
      </c>
      <c r="J14" s="538">
        <v>3558.7446675328101</v>
      </c>
      <c r="K14" s="538">
        <v>1972.3697741821384</v>
      </c>
      <c r="L14" s="538">
        <v>1982.5223786985014</v>
      </c>
      <c r="M14" s="538">
        <v>1989.2719311245237</v>
      </c>
      <c r="N14" s="538">
        <v>1992.686492502035</v>
      </c>
      <c r="O14" s="538">
        <v>1992.8327626519817</v>
      </c>
      <c r="P14" s="538">
        <v>142671.1946300517</v>
      </c>
    </row>
    <row r="15" spans="1:16" s="540" customFormat="1" ht="15.75" customHeight="1">
      <c r="A15" s="540" t="s">
        <v>345</v>
      </c>
      <c r="B15" s="539"/>
      <c r="C15" s="539"/>
      <c r="D15" s="539">
        <v>4000</v>
      </c>
      <c r="E15" s="539">
        <v>4000</v>
      </c>
      <c r="F15" s="539">
        <v>4000</v>
      </c>
      <c r="G15" s="539">
        <v>4000</v>
      </c>
      <c r="H15" s="539">
        <v>4000</v>
      </c>
      <c r="I15" s="539">
        <v>4000</v>
      </c>
      <c r="J15" s="539">
        <v>5000</v>
      </c>
      <c r="K15" s="539">
        <v>5000</v>
      </c>
      <c r="L15" s="539">
        <v>5000</v>
      </c>
      <c r="M15" s="539">
        <v>5000</v>
      </c>
      <c r="N15" s="539">
        <v>5000</v>
      </c>
      <c r="O15" s="539">
        <v>5000</v>
      </c>
      <c r="P15" s="539"/>
    </row>
    <row r="16" spans="1:16" ht="15.75" customHeight="1">
      <c r="B16" s="538"/>
      <c r="C16" s="538" t="s">
        <v>113</v>
      </c>
      <c r="D16" s="538"/>
      <c r="E16" s="538"/>
      <c r="F16" s="538"/>
      <c r="G16" s="538"/>
      <c r="H16" s="538"/>
      <c r="I16" s="538"/>
      <c r="J16" s="538"/>
      <c r="K16" s="538"/>
      <c r="L16" s="538"/>
      <c r="M16" s="538"/>
      <c r="N16" s="538"/>
      <c r="O16" s="538"/>
      <c r="P16" s="538"/>
    </row>
    <row r="17" spans="2:16" ht="15.75" customHeight="1">
      <c r="B17" s="538"/>
      <c r="C17" s="538" t="s">
        <v>114</v>
      </c>
      <c r="D17" s="538"/>
      <c r="E17" s="538"/>
      <c r="F17" s="538"/>
      <c r="G17" s="538"/>
      <c r="H17" s="538"/>
      <c r="I17" s="538"/>
      <c r="J17" s="538"/>
      <c r="K17" s="538"/>
      <c r="L17" s="538"/>
      <c r="M17" s="538"/>
      <c r="N17" s="538"/>
      <c r="O17" s="538"/>
      <c r="P17" s="538"/>
    </row>
    <row r="18" spans="2:16" ht="15.75" customHeight="1">
      <c r="B18" s="538"/>
      <c r="C18" s="538" t="s">
        <v>89</v>
      </c>
      <c r="D18" s="538" t="s">
        <v>451</v>
      </c>
      <c r="E18" s="538" t="s">
        <v>452</v>
      </c>
      <c r="F18" s="538" t="s">
        <v>453</v>
      </c>
      <c r="G18" s="538" t="s">
        <v>454</v>
      </c>
      <c r="H18" s="538" t="s">
        <v>455</v>
      </c>
      <c r="I18" s="538" t="s">
        <v>456</v>
      </c>
      <c r="J18" s="538" t="s">
        <v>457</v>
      </c>
      <c r="K18" s="538" t="s">
        <v>458</v>
      </c>
      <c r="L18" s="538" t="s">
        <v>459</v>
      </c>
      <c r="M18" s="538" t="s">
        <v>460</v>
      </c>
      <c r="N18" s="538" t="s">
        <v>461</v>
      </c>
      <c r="O18" s="538" t="s">
        <v>462</v>
      </c>
      <c r="P18" s="538" t="s">
        <v>102</v>
      </c>
    </row>
    <row r="19" spans="2:16" ht="15.75" customHeight="1">
      <c r="B19" s="538"/>
      <c r="C19" s="538" t="s">
        <v>115</v>
      </c>
      <c r="D19" s="538"/>
      <c r="E19" s="538"/>
      <c r="F19" s="538"/>
      <c r="G19" s="538"/>
      <c r="H19" s="538"/>
      <c r="I19" s="538"/>
      <c r="J19" s="538"/>
      <c r="K19" s="538"/>
      <c r="L19" s="538"/>
      <c r="M19" s="538"/>
      <c r="N19" s="538"/>
      <c r="O19" s="538"/>
      <c r="P19" s="538" t="s">
        <v>371</v>
      </c>
    </row>
    <row r="20" spans="2:16" ht="15.75" customHeight="1">
      <c r="B20" s="538"/>
      <c r="C20" s="538" t="s">
        <v>352</v>
      </c>
      <c r="D20" s="538">
        <v>520070</v>
      </c>
      <c r="E20" s="538">
        <v>730106.2</v>
      </c>
      <c r="F20" s="538">
        <v>760164.87599999993</v>
      </c>
      <c r="G20" s="538">
        <v>790242.37847999996</v>
      </c>
      <c r="H20" s="538">
        <v>820335.13091039995</v>
      </c>
      <c r="I20" s="538">
        <v>860439.62829219201</v>
      </c>
      <c r="J20" s="538">
        <v>896432.43572634819</v>
      </c>
      <c r="K20" s="538">
        <v>860830.1870118212</v>
      </c>
      <c r="L20" s="538">
        <v>870229.58327158471</v>
      </c>
      <c r="M20" s="538">
        <v>879627.39160615299</v>
      </c>
      <c r="N20" s="538">
        <v>889020.44377402985</v>
      </c>
      <c r="O20" s="538">
        <v>898405.63489854918</v>
      </c>
      <c r="P20" s="538">
        <v>814658.65749758983</v>
      </c>
    </row>
    <row r="21" spans="2:16" ht="15.75" customHeight="1">
      <c r="B21" s="538"/>
      <c r="C21" s="538" t="s">
        <v>117</v>
      </c>
      <c r="D21" s="538">
        <v>280000</v>
      </c>
      <c r="E21" s="538">
        <v>280000</v>
      </c>
      <c r="F21" s="538">
        <v>280000</v>
      </c>
      <c r="G21" s="538">
        <v>280000</v>
      </c>
      <c r="H21" s="538">
        <v>280000</v>
      </c>
      <c r="I21" s="538">
        <v>280000</v>
      </c>
      <c r="J21" s="538">
        <v>210000</v>
      </c>
      <c r="K21" s="538">
        <v>210000</v>
      </c>
      <c r="L21" s="538">
        <v>210000</v>
      </c>
      <c r="M21" s="538">
        <v>210000</v>
      </c>
      <c r="N21" s="538">
        <v>210000</v>
      </c>
      <c r="O21" s="538">
        <v>210000</v>
      </c>
      <c r="P21" s="538">
        <v>245000</v>
      </c>
    </row>
    <row r="22" spans="2:16" ht="15.75" customHeight="1">
      <c r="B22" s="538"/>
      <c r="C22" s="538" t="s">
        <v>118</v>
      </c>
      <c r="D22" s="538">
        <v>270000</v>
      </c>
      <c r="E22" s="538">
        <v>90000</v>
      </c>
      <c r="F22" s="538">
        <v>90000</v>
      </c>
      <c r="G22" s="538">
        <v>90000</v>
      </c>
      <c r="H22" s="538">
        <v>90000</v>
      </c>
      <c r="I22" s="538">
        <v>90000</v>
      </c>
      <c r="J22" s="538">
        <v>135000</v>
      </c>
      <c r="K22" s="538">
        <v>180000</v>
      </c>
      <c r="L22" s="538">
        <v>180000</v>
      </c>
      <c r="M22" s="538">
        <v>180000</v>
      </c>
      <c r="N22" s="538">
        <v>180000</v>
      </c>
      <c r="O22" s="538">
        <v>180000</v>
      </c>
      <c r="P22" s="538">
        <v>146250</v>
      </c>
    </row>
    <row r="23" spans="2:16" ht="15.75" customHeight="1">
      <c r="B23" s="538"/>
      <c r="C23" s="538" t="s">
        <v>119</v>
      </c>
      <c r="D23" s="538">
        <v>1070070</v>
      </c>
      <c r="E23" s="538">
        <v>1100106.2</v>
      </c>
      <c r="F23" s="538">
        <v>1130164.8759999999</v>
      </c>
      <c r="G23" s="538">
        <v>1160242.37848</v>
      </c>
      <c r="H23" s="538">
        <v>1190335.1309103998</v>
      </c>
      <c r="I23" s="538">
        <v>1230439.628292192</v>
      </c>
      <c r="J23" s="538">
        <v>1241432.4357263483</v>
      </c>
      <c r="K23" s="538">
        <v>1250830.1870118212</v>
      </c>
      <c r="L23" s="538">
        <v>1260229.5832715847</v>
      </c>
      <c r="M23" s="538">
        <v>1269627.391606153</v>
      </c>
      <c r="N23" s="538">
        <v>1279020.4437740298</v>
      </c>
      <c r="O23" s="538">
        <v>1288405.6348985492</v>
      </c>
      <c r="P23" s="538">
        <v>1205908.6574975899</v>
      </c>
    </row>
    <row r="24" spans="2:16" ht="15.75" customHeight="1">
      <c r="B24" s="538"/>
      <c r="C24" s="538"/>
      <c r="D24" s="538"/>
      <c r="E24" s="538"/>
      <c r="F24" s="538"/>
      <c r="G24" s="538"/>
      <c r="H24" s="538"/>
      <c r="I24" s="538"/>
      <c r="J24" s="538"/>
      <c r="K24" s="538"/>
      <c r="L24" s="538"/>
      <c r="M24" s="538"/>
      <c r="N24" s="538"/>
      <c r="O24" s="538"/>
      <c r="P24" s="538"/>
    </row>
    <row r="25" spans="2:16" ht="15" customHeight="1">
      <c r="B25" s="538"/>
      <c r="C25" s="538" t="s">
        <v>120</v>
      </c>
      <c r="D25" s="538"/>
      <c r="E25" s="538"/>
      <c r="F25" s="538"/>
      <c r="G25" s="538"/>
      <c r="H25" s="538"/>
      <c r="I25" s="538"/>
      <c r="J25" s="538"/>
      <c r="K25" s="538"/>
      <c r="L25" s="538"/>
      <c r="M25" s="538"/>
      <c r="N25" s="538"/>
      <c r="O25" s="538"/>
      <c r="P25" s="538"/>
    </row>
    <row r="26" spans="2:16" ht="15" customHeight="1">
      <c r="B26" s="538"/>
      <c r="C26" s="538" t="s">
        <v>121</v>
      </c>
      <c r="D26" s="538">
        <v>1000000</v>
      </c>
      <c r="E26" s="538">
        <v>1000000</v>
      </c>
      <c r="F26" s="538">
        <v>1000000</v>
      </c>
      <c r="G26" s="538">
        <v>1000000</v>
      </c>
      <c r="H26" s="538">
        <v>1000000</v>
      </c>
      <c r="I26" s="538">
        <v>1000000</v>
      </c>
      <c r="J26" s="538">
        <v>1000000</v>
      </c>
      <c r="K26" s="538">
        <v>1000000</v>
      </c>
      <c r="L26" s="538">
        <v>1000000</v>
      </c>
      <c r="M26" s="538">
        <v>1000000</v>
      </c>
      <c r="N26" s="538">
        <v>1000000</v>
      </c>
      <c r="O26" s="538">
        <v>1000000</v>
      </c>
      <c r="P26" s="538">
        <v>1000000</v>
      </c>
    </row>
    <row r="27" spans="2:16" ht="15" customHeight="1">
      <c r="B27" s="538"/>
      <c r="C27" s="538" t="s">
        <v>346</v>
      </c>
      <c r="D27" s="538">
        <v>2000</v>
      </c>
      <c r="E27" s="538">
        <v>4000</v>
      </c>
      <c r="F27" s="538">
        <v>6000</v>
      </c>
      <c r="G27" s="538">
        <v>8000</v>
      </c>
      <c r="H27" s="538">
        <v>10000</v>
      </c>
      <c r="I27" s="538">
        <v>12000</v>
      </c>
      <c r="J27" s="538">
        <v>14000</v>
      </c>
      <c r="K27" s="538">
        <v>16000</v>
      </c>
      <c r="L27" s="538">
        <v>18000</v>
      </c>
      <c r="M27" s="538">
        <v>20000</v>
      </c>
      <c r="N27" s="538">
        <v>22000</v>
      </c>
      <c r="O27" s="538">
        <v>24000</v>
      </c>
      <c r="P27" s="538">
        <v>13000</v>
      </c>
    </row>
    <row r="28" spans="2:16" ht="15" customHeight="1">
      <c r="B28" s="538"/>
      <c r="C28" s="538" t="s">
        <v>122</v>
      </c>
      <c r="D28" s="538">
        <v>500000</v>
      </c>
      <c r="E28" s="538">
        <v>500000</v>
      </c>
      <c r="F28" s="538">
        <v>500000</v>
      </c>
      <c r="G28" s="538">
        <v>500000</v>
      </c>
      <c r="H28" s="538">
        <v>500000</v>
      </c>
      <c r="I28" s="538">
        <v>500000</v>
      </c>
      <c r="J28" s="538">
        <v>500000</v>
      </c>
      <c r="K28" s="538">
        <v>500000</v>
      </c>
      <c r="L28" s="538">
        <v>500000</v>
      </c>
      <c r="M28" s="538">
        <v>500000</v>
      </c>
      <c r="N28" s="538">
        <v>500000</v>
      </c>
      <c r="O28" s="538">
        <v>500000</v>
      </c>
      <c r="P28" s="538">
        <v>500000</v>
      </c>
    </row>
    <row r="29" spans="2:16" ht="15" customHeight="1">
      <c r="B29" s="538"/>
      <c r="C29" s="538" t="s">
        <v>346</v>
      </c>
      <c r="D29" s="538">
        <v>5000</v>
      </c>
      <c r="E29" s="538">
        <v>10000</v>
      </c>
      <c r="F29" s="538">
        <v>15000</v>
      </c>
      <c r="G29" s="538">
        <v>20000</v>
      </c>
      <c r="H29" s="538">
        <v>25000</v>
      </c>
      <c r="I29" s="538">
        <v>30000</v>
      </c>
      <c r="J29" s="538">
        <v>35000</v>
      </c>
      <c r="K29" s="538">
        <v>40000</v>
      </c>
      <c r="L29" s="538">
        <v>45000</v>
      </c>
      <c r="M29" s="538">
        <v>50000</v>
      </c>
      <c r="N29" s="538">
        <v>55000</v>
      </c>
      <c r="O29" s="538">
        <v>60000</v>
      </c>
      <c r="P29" s="538">
        <v>32500</v>
      </c>
    </row>
    <row r="30" spans="2:16" ht="15" customHeight="1">
      <c r="B30" s="538"/>
      <c r="C30" s="538" t="s">
        <v>123</v>
      </c>
      <c r="D30" s="538">
        <v>100000</v>
      </c>
      <c r="E30" s="538">
        <v>100000</v>
      </c>
      <c r="F30" s="538">
        <v>100000</v>
      </c>
      <c r="G30" s="538">
        <v>100000</v>
      </c>
      <c r="H30" s="538">
        <v>100000</v>
      </c>
      <c r="I30" s="538">
        <v>100000</v>
      </c>
      <c r="J30" s="538">
        <v>100000</v>
      </c>
      <c r="K30" s="538">
        <v>100000</v>
      </c>
      <c r="L30" s="538">
        <v>100000</v>
      </c>
      <c r="M30" s="538">
        <v>100000</v>
      </c>
      <c r="N30" s="538">
        <v>100000</v>
      </c>
      <c r="O30" s="538">
        <v>100000</v>
      </c>
      <c r="P30" s="538">
        <v>100000</v>
      </c>
    </row>
    <row r="31" spans="2:16" ht="15" customHeight="1">
      <c r="B31" s="538"/>
      <c r="C31" s="538" t="s">
        <v>124</v>
      </c>
      <c r="D31" s="538">
        <v>1593000</v>
      </c>
      <c r="E31" s="538">
        <v>1586000</v>
      </c>
      <c r="F31" s="538">
        <v>1579000</v>
      </c>
      <c r="G31" s="538">
        <v>1572000</v>
      </c>
      <c r="H31" s="538">
        <v>1565000</v>
      </c>
      <c r="I31" s="538">
        <v>1558000</v>
      </c>
      <c r="J31" s="538">
        <v>1551000</v>
      </c>
      <c r="K31" s="538">
        <v>1544000</v>
      </c>
      <c r="L31" s="538">
        <v>1537000</v>
      </c>
      <c r="M31" s="538">
        <v>1530000</v>
      </c>
      <c r="N31" s="538">
        <v>1523000</v>
      </c>
      <c r="O31" s="538">
        <v>1516000</v>
      </c>
      <c r="P31" s="538">
        <v>1554500</v>
      </c>
    </row>
    <row r="32" spans="2:16" ht="15" customHeight="1">
      <c r="B32" s="538"/>
      <c r="C32" s="538"/>
      <c r="D32" s="538"/>
      <c r="E32" s="538"/>
      <c r="F32" s="538"/>
      <c r="G32" s="538"/>
      <c r="H32" s="538"/>
      <c r="I32" s="538"/>
      <c r="J32" s="538"/>
      <c r="K32" s="538"/>
      <c r="L32" s="538"/>
      <c r="M32" s="538"/>
      <c r="N32" s="538"/>
      <c r="O32" s="538"/>
      <c r="P32" s="538"/>
    </row>
    <row r="33" spans="2:16" ht="15" customHeight="1">
      <c r="B33" s="538"/>
      <c r="C33" s="538" t="s">
        <v>125</v>
      </c>
      <c r="D33" s="538">
        <v>2663070</v>
      </c>
      <c r="E33" s="538">
        <v>2686106.2</v>
      </c>
      <c r="F33" s="538">
        <v>2709164.8760000002</v>
      </c>
      <c r="G33" s="538">
        <v>2732242.37848</v>
      </c>
      <c r="H33" s="538">
        <v>2755335.1309103998</v>
      </c>
      <c r="I33" s="538">
        <v>2788439.6282921918</v>
      </c>
      <c r="J33" s="538">
        <v>2792432.4357263483</v>
      </c>
      <c r="K33" s="538">
        <v>2794830.1870118212</v>
      </c>
      <c r="L33" s="538">
        <v>2797229.5832715845</v>
      </c>
      <c r="M33" s="538">
        <v>2799627.391606153</v>
      </c>
      <c r="N33" s="538">
        <v>2802020.4437740296</v>
      </c>
      <c r="O33" s="538">
        <v>2804405.6348985489</v>
      </c>
      <c r="P33" s="538">
        <v>2760408.6574975899</v>
      </c>
    </row>
    <row r="34" spans="2:16" ht="15" customHeight="1">
      <c r="B34" s="538"/>
      <c r="C34" s="538"/>
      <c r="D34" s="538"/>
      <c r="E34" s="538"/>
      <c r="F34" s="538"/>
      <c r="G34" s="538"/>
      <c r="H34" s="538"/>
      <c r="I34" s="538"/>
      <c r="J34" s="538"/>
      <c r="K34" s="538"/>
      <c r="L34" s="538"/>
      <c r="M34" s="538"/>
      <c r="N34" s="538"/>
      <c r="O34" s="538"/>
      <c r="P34" s="538"/>
    </row>
    <row r="35" spans="2:16" ht="15" customHeight="1">
      <c r="B35" s="538"/>
      <c r="C35" s="538" t="s">
        <v>126</v>
      </c>
      <c r="D35" s="538"/>
      <c r="E35" s="538"/>
      <c r="F35" s="538"/>
      <c r="G35" s="538"/>
      <c r="H35" s="538"/>
      <c r="I35" s="538"/>
      <c r="J35" s="538"/>
      <c r="K35" s="538"/>
      <c r="L35" s="538"/>
      <c r="M35" s="538"/>
      <c r="N35" s="538"/>
      <c r="O35" s="538"/>
      <c r="P35" s="538"/>
    </row>
    <row r="36" spans="2:16" ht="15" customHeight="1">
      <c r="B36" s="538"/>
      <c r="C36" s="538"/>
      <c r="D36" s="538"/>
      <c r="E36" s="538"/>
      <c r="F36" s="538"/>
      <c r="G36" s="538"/>
      <c r="H36" s="538"/>
      <c r="I36" s="538"/>
      <c r="J36" s="538"/>
      <c r="K36" s="538"/>
      <c r="L36" s="538"/>
      <c r="M36" s="538"/>
      <c r="N36" s="538"/>
      <c r="O36" s="538"/>
      <c r="P36" s="538"/>
    </row>
    <row r="37" spans="2:16" ht="15" customHeight="1">
      <c r="B37" s="538"/>
      <c r="C37" s="538" t="s">
        <v>127</v>
      </c>
      <c r="D37" s="538"/>
      <c r="E37" s="538"/>
      <c r="F37" s="538"/>
      <c r="G37" s="538"/>
      <c r="H37" s="538"/>
      <c r="I37" s="538"/>
      <c r="J37" s="538"/>
      <c r="K37" s="538"/>
      <c r="L37" s="538"/>
      <c r="M37" s="538"/>
      <c r="N37" s="538"/>
      <c r="O37" s="538"/>
      <c r="P37" s="538"/>
    </row>
    <row r="38" spans="2:16" ht="15" customHeight="1">
      <c r="B38" s="538"/>
      <c r="C38" s="538" t="s">
        <v>128</v>
      </c>
      <c r="D38" s="538">
        <v>2000</v>
      </c>
      <c r="E38" s="538">
        <v>2000</v>
      </c>
      <c r="F38" s="538">
        <v>2000</v>
      </c>
      <c r="G38" s="538">
        <v>2000</v>
      </c>
      <c r="H38" s="538">
        <v>2000</v>
      </c>
      <c r="I38" s="538">
        <v>2000</v>
      </c>
      <c r="J38" s="538">
        <v>2000</v>
      </c>
      <c r="K38" s="538">
        <v>2000</v>
      </c>
      <c r="L38" s="538">
        <v>2000</v>
      </c>
      <c r="M38" s="538">
        <v>2000</v>
      </c>
      <c r="N38" s="538">
        <v>2000</v>
      </c>
      <c r="O38" s="538">
        <v>2000</v>
      </c>
      <c r="P38" s="538">
        <v>2000</v>
      </c>
    </row>
    <row r="39" spans="2:16" ht="15" customHeight="1">
      <c r="B39" s="538"/>
      <c r="C39" s="538" t="s">
        <v>129</v>
      </c>
      <c r="D39" s="538">
        <v>0</v>
      </c>
      <c r="E39" s="538">
        <v>0</v>
      </c>
      <c r="F39" s="538">
        <v>0</v>
      </c>
      <c r="G39" s="538">
        <v>0</v>
      </c>
      <c r="H39" s="538">
        <v>0</v>
      </c>
      <c r="I39" s="538">
        <v>0</v>
      </c>
      <c r="J39" s="538">
        <v>0</v>
      </c>
      <c r="K39" s="538">
        <v>0</v>
      </c>
      <c r="L39" s="538">
        <v>0</v>
      </c>
      <c r="M39" s="538">
        <v>0</v>
      </c>
      <c r="N39" s="538">
        <v>0</v>
      </c>
      <c r="O39" s="538">
        <v>0</v>
      </c>
      <c r="P39" s="538">
        <v>0</v>
      </c>
    </row>
    <row r="40" spans="2:16" ht="15" customHeight="1">
      <c r="B40" s="538"/>
      <c r="C40" s="538" t="s">
        <v>130</v>
      </c>
      <c r="D40" s="538">
        <v>2000</v>
      </c>
      <c r="E40" s="538">
        <v>2000</v>
      </c>
      <c r="F40" s="538">
        <v>2000</v>
      </c>
      <c r="G40" s="538">
        <v>2000</v>
      </c>
      <c r="H40" s="538">
        <v>2000</v>
      </c>
      <c r="I40" s="538">
        <v>2000</v>
      </c>
      <c r="J40" s="538">
        <v>2000</v>
      </c>
      <c r="K40" s="538">
        <v>2000</v>
      </c>
      <c r="L40" s="538">
        <v>2000</v>
      </c>
      <c r="M40" s="538">
        <v>2000</v>
      </c>
      <c r="N40" s="538">
        <v>2000</v>
      </c>
      <c r="O40" s="538">
        <v>2000</v>
      </c>
      <c r="P40" s="538">
        <v>2000</v>
      </c>
    </row>
    <row r="41" spans="2:16" ht="15" customHeight="1">
      <c r="B41" s="538"/>
      <c r="C41" s="538"/>
      <c r="D41" s="538"/>
      <c r="E41" s="538"/>
      <c r="F41" s="538"/>
      <c r="G41" s="538"/>
      <c r="H41" s="538"/>
      <c r="I41" s="538"/>
      <c r="J41" s="538"/>
      <c r="K41" s="538"/>
      <c r="L41" s="538"/>
      <c r="M41" s="538"/>
      <c r="N41" s="538"/>
      <c r="O41" s="538"/>
      <c r="P41" s="538"/>
    </row>
    <row r="42" spans="2:16" ht="15" customHeight="1">
      <c r="B42" s="538"/>
      <c r="C42" s="538" t="s">
        <v>131</v>
      </c>
      <c r="D42" s="538"/>
      <c r="E42" s="538"/>
      <c r="F42" s="538"/>
      <c r="G42" s="538"/>
      <c r="H42" s="538"/>
      <c r="I42" s="538"/>
      <c r="J42" s="538"/>
      <c r="K42" s="538"/>
      <c r="L42" s="538"/>
      <c r="M42" s="538"/>
      <c r="N42" s="538"/>
      <c r="O42" s="538"/>
      <c r="P42" s="538"/>
    </row>
    <row r="43" spans="2:16" ht="15" customHeight="1">
      <c r="B43" s="538"/>
      <c r="C43" s="538" t="s">
        <v>132</v>
      </c>
      <c r="D43" s="538">
        <v>100000</v>
      </c>
      <c r="E43" s="538">
        <v>100000</v>
      </c>
      <c r="F43" s="538">
        <v>100000</v>
      </c>
      <c r="G43" s="538">
        <v>100000</v>
      </c>
      <c r="H43" s="538">
        <v>100000</v>
      </c>
      <c r="I43" s="538">
        <v>100000</v>
      </c>
      <c r="J43" s="538">
        <v>100000</v>
      </c>
      <c r="K43" s="538">
        <v>100000</v>
      </c>
      <c r="L43" s="538">
        <v>100000</v>
      </c>
      <c r="M43" s="538">
        <v>100000</v>
      </c>
      <c r="N43" s="538">
        <v>100000</v>
      </c>
      <c r="O43" s="538">
        <v>100000</v>
      </c>
      <c r="P43" s="538">
        <v>100000</v>
      </c>
    </row>
    <row r="44" spans="2:16" ht="15" customHeight="1">
      <c r="B44" s="538"/>
      <c r="C44" s="538" t="s">
        <v>133</v>
      </c>
      <c r="D44" s="538">
        <v>990</v>
      </c>
      <c r="E44" s="538">
        <v>1470.2</v>
      </c>
      <c r="F44" s="538">
        <v>1940.796</v>
      </c>
      <c r="G44" s="538">
        <v>2401.9800800000003</v>
      </c>
      <c r="H44" s="538">
        <v>2853.9404784000003</v>
      </c>
      <c r="I44" s="538">
        <v>13296.861668832</v>
      </c>
      <c r="J44" s="538">
        <v>13730.924435455359</v>
      </c>
      <c r="K44" s="538">
        <v>14156.305946746252</v>
      </c>
      <c r="L44" s="538">
        <v>14573.179827811327</v>
      </c>
      <c r="M44" s="538">
        <v>14981.716231255101</v>
      </c>
      <c r="N44" s="538">
        <v>15382.081906629999</v>
      </c>
      <c r="O44" s="538">
        <v>15774.440268497399</v>
      </c>
      <c r="P44" s="538">
        <v>9296.0355703022869</v>
      </c>
    </row>
    <row r="45" spans="2:16" ht="15" customHeight="1">
      <c r="B45" s="538"/>
      <c r="C45" s="538" t="s">
        <v>134</v>
      </c>
      <c r="D45" s="538">
        <v>100990</v>
      </c>
      <c r="E45" s="538">
        <v>101470.2</v>
      </c>
      <c r="F45" s="538">
        <v>101940.796</v>
      </c>
      <c r="G45" s="538">
        <v>102401.98007999999</v>
      </c>
      <c r="H45" s="538">
        <v>102853.94047840001</v>
      </c>
      <c r="I45" s="538">
        <v>113296.861668832</v>
      </c>
      <c r="J45" s="538">
        <v>113730.92443545535</v>
      </c>
      <c r="K45" s="538">
        <v>114156.30594674626</v>
      </c>
      <c r="L45" s="538">
        <v>114573.17982781133</v>
      </c>
      <c r="M45" s="538">
        <v>114981.71623125509</v>
      </c>
      <c r="N45" s="538">
        <v>115382.08190663</v>
      </c>
      <c r="O45" s="538">
        <v>115774.4402684974</v>
      </c>
      <c r="P45" s="538">
        <v>109296.03557030229</v>
      </c>
    </row>
    <row r="46" spans="2:16" ht="15" customHeight="1">
      <c r="B46" s="538"/>
      <c r="C46" s="538"/>
      <c r="D46" s="538"/>
      <c r="E46" s="538"/>
      <c r="F46" s="538"/>
      <c r="G46" s="538"/>
      <c r="H46" s="538"/>
      <c r="I46" s="538"/>
      <c r="J46" s="538"/>
      <c r="K46" s="538"/>
      <c r="L46" s="538"/>
      <c r="M46" s="538"/>
      <c r="N46" s="538"/>
      <c r="O46" s="538"/>
      <c r="P46" s="538"/>
    </row>
    <row r="47" spans="2:16" ht="15" customHeight="1">
      <c r="B47" s="538"/>
      <c r="C47" s="538" t="s">
        <v>135</v>
      </c>
      <c r="D47" s="538"/>
      <c r="E47" s="538"/>
      <c r="F47" s="538"/>
      <c r="G47" s="538"/>
      <c r="H47" s="538"/>
      <c r="I47" s="538"/>
      <c r="J47" s="538"/>
      <c r="K47" s="538"/>
      <c r="L47" s="538"/>
      <c r="M47" s="538"/>
      <c r="N47" s="538"/>
      <c r="O47" s="538"/>
      <c r="P47" s="538"/>
    </row>
    <row r="48" spans="2:16" ht="15" customHeight="1">
      <c r="B48" s="538"/>
      <c r="C48" s="538" t="s">
        <v>355</v>
      </c>
      <c r="D48" s="538">
        <v>2498000</v>
      </c>
      <c r="E48" s="538">
        <v>2498000</v>
      </c>
      <c r="F48" s="538">
        <v>2498000</v>
      </c>
      <c r="G48" s="538">
        <v>2498000</v>
      </c>
      <c r="H48" s="538">
        <v>2498000</v>
      </c>
      <c r="I48" s="538">
        <v>2498000</v>
      </c>
      <c r="J48" s="538">
        <v>2498000</v>
      </c>
      <c r="K48" s="538">
        <v>2498000</v>
      </c>
      <c r="L48" s="538">
        <v>2498000</v>
      </c>
      <c r="M48" s="538">
        <v>2498000</v>
      </c>
      <c r="N48" s="538">
        <v>2498000</v>
      </c>
      <c r="O48" s="538">
        <v>2498000</v>
      </c>
      <c r="P48" s="538">
        <v>2498000</v>
      </c>
    </row>
    <row r="49" spans="2:16" ht="15" customHeight="1">
      <c r="B49" s="538"/>
      <c r="C49" s="538" t="s">
        <v>137</v>
      </c>
      <c r="D49" s="538">
        <v>62080</v>
      </c>
      <c r="E49" s="538">
        <v>84636</v>
      </c>
      <c r="F49" s="538">
        <v>107224.08000000002</v>
      </c>
      <c r="G49" s="538">
        <v>129840.39840000001</v>
      </c>
      <c r="H49" s="538">
        <v>152481.190432</v>
      </c>
      <c r="I49" s="538">
        <v>175142.76662336002</v>
      </c>
      <c r="J49" s="538">
        <v>178701.51129089281</v>
      </c>
      <c r="K49" s="538">
        <v>180673.88106507497</v>
      </c>
      <c r="L49" s="538">
        <v>182656.40344377348</v>
      </c>
      <c r="M49" s="538">
        <v>184645.67537489801</v>
      </c>
      <c r="N49" s="538">
        <v>186638.36186740006</v>
      </c>
      <c r="O49" s="538">
        <v>188631.19463005205</v>
      </c>
      <c r="P49" s="538">
        <v>151112.6219272876</v>
      </c>
    </row>
    <row r="50" spans="2:16" ht="15" customHeight="1">
      <c r="B50" s="538"/>
      <c r="C50" s="538" t="s">
        <v>138</v>
      </c>
      <c r="D50" s="538">
        <v>2560080</v>
      </c>
      <c r="E50" s="538">
        <v>2582636</v>
      </c>
      <c r="F50" s="538">
        <v>2605224.08</v>
      </c>
      <c r="G50" s="538">
        <v>2627840.3983999998</v>
      </c>
      <c r="H50" s="538">
        <v>2650481.190432</v>
      </c>
      <c r="I50" s="538">
        <v>2673142.7666233601</v>
      </c>
      <c r="J50" s="538">
        <v>2676701.511290893</v>
      </c>
      <c r="K50" s="538">
        <v>2678673.8810650748</v>
      </c>
      <c r="L50" s="538">
        <v>2680656.4034437733</v>
      </c>
      <c r="M50" s="538">
        <v>2682645.6753748981</v>
      </c>
      <c r="N50" s="538">
        <v>2684638.3618673999</v>
      </c>
      <c r="O50" s="538">
        <v>2686631.194630052</v>
      </c>
      <c r="P50" s="538">
        <v>2649112.6219272879</v>
      </c>
    </row>
    <row r="51" spans="2:16" ht="15" customHeight="1">
      <c r="B51" s="538"/>
      <c r="C51" s="538"/>
      <c r="D51" s="538"/>
      <c r="E51" s="538"/>
      <c r="F51" s="538"/>
      <c r="G51" s="538"/>
      <c r="H51" s="538"/>
      <c r="I51" s="538"/>
      <c r="J51" s="538"/>
      <c r="K51" s="538"/>
      <c r="L51" s="538"/>
      <c r="M51" s="538"/>
      <c r="N51" s="538"/>
      <c r="O51" s="538"/>
      <c r="P51" s="538"/>
    </row>
    <row r="52" spans="2:16" ht="15" customHeight="1">
      <c r="B52" s="538"/>
      <c r="C52" s="538" t="s">
        <v>139</v>
      </c>
      <c r="D52" s="538">
        <v>2663070</v>
      </c>
      <c r="E52" s="538">
        <v>2686106.2</v>
      </c>
      <c r="F52" s="538">
        <v>2709164.8760000002</v>
      </c>
      <c r="G52" s="538">
        <v>2732242.37848</v>
      </c>
      <c r="H52" s="538">
        <v>2755335.1309103998</v>
      </c>
      <c r="I52" s="538">
        <v>2788439.6282921922</v>
      </c>
      <c r="J52" s="538">
        <v>2792432.4357263483</v>
      </c>
      <c r="K52" s="538">
        <v>2794830.1870118212</v>
      </c>
      <c r="L52" s="538">
        <v>2797229.5832715845</v>
      </c>
      <c r="M52" s="538">
        <v>2799627.391606153</v>
      </c>
      <c r="N52" s="538">
        <v>2802020.4437740301</v>
      </c>
      <c r="O52" s="538">
        <v>2804405.6348985494</v>
      </c>
      <c r="P52" s="538">
        <v>2760408.6574975899</v>
      </c>
    </row>
    <row r="53" spans="2:16" ht="15" customHeight="1">
      <c r="B53" s="538"/>
      <c r="C53" s="538" t="s">
        <v>354</v>
      </c>
      <c r="D53" s="538"/>
      <c r="E53" s="538"/>
      <c r="F53" s="538"/>
      <c r="G53" s="538"/>
      <c r="H53" s="538"/>
      <c r="I53" s="538"/>
      <c r="J53" s="538"/>
      <c r="K53" s="538"/>
      <c r="L53" s="538"/>
      <c r="M53" s="538"/>
      <c r="N53" s="538"/>
      <c r="O53" s="538"/>
      <c r="P53" s="538"/>
    </row>
    <row r="54" spans="2:16" s="540" customFormat="1" ht="15" customHeight="1">
      <c r="B54" s="539"/>
      <c r="C54" s="539"/>
      <c r="D54" s="539"/>
      <c r="E54" s="539"/>
      <c r="F54" s="539"/>
      <c r="G54" s="539"/>
      <c r="H54" s="539"/>
      <c r="I54" s="539"/>
      <c r="J54" s="539"/>
      <c r="K54" s="539"/>
      <c r="L54" s="539"/>
      <c r="M54" s="539"/>
      <c r="N54" s="539"/>
      <c r="O54" s="539"/>
      <c r="P54" s="539"/>
    </row>
    <row r="55" spans="2:16" ht="15" customHeight="1">
      <c r="B55" s="538"/>
      <c r="C55" s="538" t="s">
        <v>140</v>
      </c>
      <c r="D55" s="538"/>
      <c r="E55" s="538"/>
      <c r="F55" s="538"/>
      <c r="G55" s="538"/>
      <c r="H55" s="538"/>
      <c r="I55" s="538"/>
      <c r="J55" s="538"/>
      <c r="K55" s="538"/>
      <c r="L55" s="538"/>
      <c r="M55" s="538"/>
      <c r="N55" s="538"/>
      <c r="O55" s="538"/>
      <c r="P55" s="538"/>
    </row>
    <row r="56" spans="2:16" ht="15" customHeight="1">
      <c r="B56" s="538"/>
      <c r="C56" s="538" t="s">
        <v>89</v>
      </c>
      <c r="D56" s="538" t="s">
        <v>451</v>
      </c>
      <c r="E56" s="538" t="s">
        <v>452</v>
      </c>
      <c r="F56" s="538" t="s">
        <v>453</v>
      </c>
      <c r="G56" s="538" t="s">
        <v>454</v>
      </c>
      <c r="H56" s="538" t="s">
        <v>455</v>
      </c>
      <c r="I56" s="538" t="s">
        <v>456</v>
      </c>
      <c r="J56" s="538" t="s">
        <v>457</v>
      </c>
      <c r="K56" s="538" t="s">
        <v>458</v>
      </c>
      <c r="L56" s="538" t="s">
        <v>459</v>
      </c>
      <c r="M56" s="538" t="s">
        <v>460</v>
      </c>
      <c r="N56" s="538" t="s">
        <v>461</v>
      </c>
      <c r="O56" s="538" t="s">
        <v>462</v>
      </c>
      <c r="P56" s="538" t="s">
        <v>372</v>
      </c>
    </row>
    <row r="57" spans="2:16" ht="15" customHeight="1">
      <c r="B57" s="538"/>
      <c r="C57" s="538" t="s">
        <v>141</v>
      </c>
      <c r="D57" s="538">
        <v>16120</v>
      </c>
      <c r="E57" s="538">
        <v>22556</v>
      </c>
      <c r="F57" s="538">
        <v>22588.080000000009</v>
      </c>
      <c r="G57" s="538">
        <v>22616.318399999989</v>
      </c>
      <c r="H57" s="538">
        <v>22640.792031999998</v>
      </c>
      <c r="I57" s="538">
        <v>22661.576191360007</v>
      </c>
      <c r="J57" s="538">
        <v>3558.7446675327956</v>
      </c>
      <c r="K57" s="538">
        <v>1972.3697741821511</v>
      </c>
      <c r="L57" s="538">
        <v>1982.5223786985123</v>
      </c>
      <c r="M57" s="538">
        <v>1989.271931124531</v>
      </c>
      <c r="N57" s="538">
        <v>1992.6864925020477</v>
      </c>
      <c r="O57" s="538">
        <v>1992.8327626519908</v>
      </c>
      <c r="P57" s="538">
        <v>11889.266219171004</v>
      </c>
    </row>
    <row r="58" spans="2:16" ht="15" customHeight="1">
      <c r="B58" s="538"/>
      <c r="C58" s="538" t="s">
        <v>142</v>
      </c>
      <c r="D58" s="538">
        <v>7000</v>
      </c>
      <c r="E58" s="538">
        <v>7000</v>
      </c>
      <c r="F58" s="538">
        <v>7000</v>
      </c>
      <c r="G58" s="538">
        <v>7000</v>
      </c>
      <c r="H58" s="538">
        <v>7000</v>
      </c>
      <c r="I58" s="538">
        <v>7000</v>
      </c>
      <c r="J58" s="538">
        <v>7000</v>
      </c>
      <c r="K58" s="538">
        <v>7000</v>
      </c>
      <c r="L58" s="538">
        <v>7000</v>
      </c>
      <c r="M58" s="538">
        <v>7000</v>
      </c>
      <c r="N58" s="538">
        <v>7000</v>
      </c>
      <c r="O58" s="538">
        <v>7000</v>
      </c>
      <c r="P58" s="538">
        <v>7000</v>
      </c>
    </row>
    <row r="59" spans="2:16" ht="15" customHeight="1">
      <c r="B59" s="538"/>
      <c r="C59" s="538" t="s">
        <v>143</v>
      </c>
      <c r="D59" s="538">
        <v>-180000</v>
      </c>
      <c r="E59" s="538">
        <v>-180000</v>
      </c>
      <c r="F59" s="538">
        <v>0</v>
      </c>
      <c r="G59" s="538">
        <v>0</v>
      </c>
      <c r="H59" s="538">
        <v>0</v>
      </c>
      <c r="I59" s="538">
        <v>0</v>
      </c>
      <c r="J59" s="538">
        <v>45000</v>
      </c>
      <c r="K59" s="538">
        <v>45000</v>
      </c>
      <c r="L59" s="538">
        <v>0</v>
      </c>
      <c r="M59" s="538">
        <v>0</v>
      </c>
      <c r="N59" s="538">
        <v>0</v>
      </c>
      <c r="O59" s="538">
        <v>0</v>
      </c>
      <c r="P59" s="538">
        <v>-22500</v>
      </c>
    </row>
    <row r="60" spans="2:16" ht="15" customHeight="1">
      <c r="B60" s="538"/>
      <c r="C60" s="538" t="s">
        <v>144</v>
      </c>
      <c r="D60" s="538">
        <v>490</v>
      </c>
      <c r="E60" s="538">
        <v>480.20000000000005</v>
      </c>
      <c r="F60" s="538">
        <v>470.596</v>
      </c>
      <c r="G60" s="538">
        <v>461.18408000000022</v>
      </c>
      <c r="H60" s="538">
        <v>451.96039840000003</v>
      </c>
      <c r="I60" s="538">
        <v>10442.921190432</v>
      </c>
      <c r="J60" s="538">
        <v>434.06276662335949</v>
      </c>
      <c r="K60" s="538">
        <v>425.38151129089238</v>
      </c>
      <c r="L60" s="538">
        <v>416.87388106507569</v>
      </c>
      <c r="M60" s="538">
        <v>408.53640344377345</v>
      </c>
      <c r="N60" s="538">
        <v>400.36567537489827</v>
      </c>
      <c r="O60" s="538">
        <v>392.35836186740016</v>
      </c>
      <c r="P60" s="538">
        <v>1272.8700223747833</v>
      </c>
    </row>
    <row r="61" spans="2:16" ht="15" customHeight="1">
      <c r="B61" s="538"/>
      <c r="C61" s="538" t="s">
        <v>145</v>
      </c>
      <c r="D61" s="538">
        <v>-70000</v>
      </c>
      <c r="E61" s="538">
        <v>0</v>
      </c>
      <c r="F61" s="538">
        <v>0</v>
      </c>
      <c r="G61" s="538">
        <v>0</v>
      </c>
      <c r="H61" s="538">
        <v>0</v>
      </c>
      <c r="I61" s="538">
        <v>0</v>
      </c>
      <c r="J61" s="538">
        <v>-70000</v>
      </c>
      <c r="K61" s="538">
        <v>0</v>
      </c>
      <c r="L61" s="538">
        <v>0</v>
      </c>
      <c r="M61" s="538">
        <v>0</v>
      </c>
      <c r="N61" s="538">
        <v>0</v>
      </c>
      <c r="O61" s="538">
        <v>0</v>
      </c>
      <c r="P61" s="538">
        <v>-11666.666666666666</v>
      </c>
    </row>
    <row r="62" spans="2:16" ht="15" customHeight="1">
      <c r="B62" s="538"/>
      <c r="C62" s="538" t="s">
        <v>146</v>
      </c>
      <c r="D62" s="538">
        <v>0</v>
      </c>
      <c r="E62" s="538">
        <v>0</v>
      </c>
      <c r="F62" s="538">
        <v>0</v>
      </c>
      <c r="G62" s="538">
        <v>0</v>
      </c>
      <c r="H62" s="538">
        <v>0</v>
      </c>
      <c r="I62" s="538">
        <v>0</v>
      </c>
      <c r="J62" s="538">
        <v>0</v>
      </c>
      <c r="K62" s="538">
        <v>0</v>
      </c>
      <c r="L62" s="538">
        <v>0</v>
      </c>
      <c r="M62" s="538">
        <v>0</v>
      </c>
      <c r="N62" s="538">
        <v>0</v>
      </c>
      <c r="O62" s="538">
        <v>0</v>
      </c>
      <c r="P62" s="538">
        <v>0</v>
      </c>
    </row>
    <row r="63" spans="2:16" ht="15" customHeight="1">
      <c r="B63" s="538"/>
      <c r="C63" s="538" t="s">
        <v>147</v>
      </c>
      <c r="D63" s="538">
        <v>490</v>
      </c>
      <c r="E63" s="538">
        <v>480.20000000000005</v>
      </c>
      <c r="F63" s="538">
        <v>470.596</v>
      </c>
      <c r="G63" s="538">
        <v>461.18408000000011</v>
      </c>
      <c r="H63" s="538">
        <v>451.96039840000003</v>
      </c>
      <c r="I63" s="538">
        <v>442.92119043200006</v>
      </c>
      <c r="J63" s="538">
        <v>434.06276662336006</v>
      </c>
      <c r="K63" s="538">
        <v>425.38151129089283</v>
      </c>
      <c r="L63" s="538">
        <v>416.87388106507495</v>
      </c>
      <c r="M63" s="538">
        <v>408.53640344377345</v>
      </c>
      <c r="N63" s="538">
        <v>400.36567537489799</v>
      </c>
      <c r="O63" s="538">
        <v>392.35836186739999</v>
      </c>
      <c r="P63" s="538">
        <v>439.53668904144996</v>
      </c>
    </row>
    <row r="64" spans="2:16" ht="15" customHeight="1">
      <c r="B64" s="538"/>
      <c r="C64" s="538" t="s">
        <v>148</v>
      </c>
      <c r="D64" s="538">
        <v>0</v>
      </c>
      <c r="E64" s="538">
        <v>0</v>
      </c>
      <c r="F64" s="538">
        <v>0</v>
      </c>
      <c r="G64" s="538">
        <v>0</v>
      </c>
      <c r="H64" s="538">
        <v>0</v>
      </c>
      <c r="I64" s="538">
        <v>0</v>
      </c>
      <c r="J64" s="538">
        <v>0</v>
      </c>
      <c r="K64" s="538">
        <v>0</v>
      </c>
      <c r="L64" s="538">
        <v>0</v>
      </c>
      <c r="M64" s="538">
        <v>0</v>
      </c>
      <c r="N64" s="538">
        <v>0</v>
      </c>
      <c r="O64" s="538">
        <v>0</v>
      </c>
      <c r="P64" s="538">
        <v>0</v>
      </c>
    </row>
    <row r="65" spans="2:16" ht="15" customHeight="1">
      <c r="B65" s="538"/>
      <c r="C65" s="538" t="s">
        <v>149</v>
      </c>
      <c r="D65" s="538">
        <v>0</v>
      </c>
      <c r="E65" s="538">
        <v>0</v>
      </c>
      <c r="F65" s="538">
        <v>0</v>
      </c>
      <c r="G65" s="538">
        <v>0</v>
      </c>
      <c r="H65" s="538">
        <v>0</v>
      </c>
      <c r="I65" s="538">
        <v>0</v>
      </c>
      <c r="J65" s="538">
        <v>0</v>
      </c>
      <c r="K65" s="538">
        <v>0</v>
      </c>
      <c r="L65" s="538">
        <v>0</v>
      </c>
      <c r="M65" s="538">
        <v>0</v>
      </c>
      <c r="N65" s="538">
        <v>0</v>
      </c>
      <c r="O65" s="538">
        <v>0</v>
      </c>
      <c r="P65" s="538">
        <v>0</v>
      </c>
    </row>
    <row r="66" spans="2:16" ht="15" customHeight="1">
      <c r="B66" s="538"/>
      <c r="C66" s="538" t="s">
        <v>150</v>
      </c>
      <c r="D66" s="538">
        <v>274100</v>
      </c>
      <c r="E66" s="538">
        <v>210516.39999999991</v>
      </c>
      <c r="F66" s="538">
        <v>30529.271999999997</v>
      </c>
      <c r="G66" s="538">
        <v>30538.68656000006</v>
      </c>
      <c r="H66" s="538">
        <v>30544.712828799966</v>
      </c>
      <c r="I66" s="538">
        <v>40547.418572224095</v>
      </c>
      <c r="J66" s="538">
        <v>36426.870200779405</v>
      </c>
      <c r="K66" s="538">
        <v>-35176.867203236092</v>
      </c>
      <c r="L66" s="538">
        <v>9816.2701408285648</v>
      </c>
      <c r="M66" s="538">
        <v>9806.3447380120633</v>
      </c>
      <c r="N66" s="538">
        <v>9793.4178432517219</v>
      </c>
      <c r="O66" s="538">
        <v>9777.5494863867061</v>
      </c>
      <c r="P66" s="538">
        <v>54768.339597253864</v>
      </c>
    </row>
    <row r="67" spans="2:16" ht="15" customHeight="1">
      <c r="B67" s="538"/>
      <c r="C67" s="538" t="s">
        <v>151</v>
      </c>
      <c r="D67" s="538">
        <v>277100</v>
      </c>
      <c r="E67" s="538">
        <v>551200</v>
      </c>
      <c r="F67" s="538">
        <v>761716.39999999991</v>
      </c>
      <c r="G67" s="538">
        <v>792245.6719999999</v>
      </c>
      <c r="H67" s="538">
        <v>822784.35855999996</v>
      </c>
      <c r="I67" s="538">
        <v>853329.07138879993</v>
      </c>
      <c r="J67" s="538">
        <v>893876.48996102402</v>
      </c>
      <c r="K67" s="538">
        <v>930303.36016180343</v>
      </c>
      <c r="L67" s="538">
        <v>895126.49295856734</v>
      </c>
      <c r="M67" s="538">
        <v>904942.7630993959</v>
      </c>
      <c r="N67" s="538">
        <v>914749.10783740797</v>
      </c>
      <c r="O67" s="538">
        <v>924542.52568065969</v>
      </c>
      <c r="P67" s="538">
        <v>793493.02013730491</v>
      </c>
    </row>
    <row r="68" spans="2:16" ht="15" customHeight="1">
      <c r="B68" s="538"/>
      <c r="C68" s="538" t="s">
        <v>152</v>
      </c>
      <c r="D68" s="538">
        <v>551200</v>
      </c>
      <c r="E68" s="538">
        <v>761716.39999999991</v>
      </c>
      <c r="F68" s="538">
        <v>792245.6719999999</v>
      </c>
      <c r="G68" s="538">
        <v>822784.35855999996</v>
      </c>
      <c r="H68" s="538">
        <v>853329.07138879993</v>
      </c>
      <c r="I68" s="538">
        <v>893876.48996102402</v>
      </c>
      <c r="J68" s="538">
        <v>930303.36016180343</v>
      </c>
      <c r="K68" s="538">
        <v>895126.49295856734</v>
      </c>
      <c r="L68" s="538">
        <v>904942.7630993959</v>
      </c>
      <c r="M68" s="538">
        <v>914749.10783740797</v>
      </c>
      <c r="N68" s="538">
        <v>924542.52568065969</v>
      </c>
      <c r="O68" s="538">
        <v>934320.07516704639</v>
      </c>
      <c r="P68" s="538">
        <v>848261.35973455885</v>
      </c>
    </row>
    <row r="69" spans="2:16" ht="15" customHeight="1">
      <c r="B69" s="538"/>
      <c r="C69" s="538"/>
      <c r="D69" s="538"/>
      <c r="E69" s="538"/>
      <c r="F69" s="538"/>
      <c r="G69" s="538"/>
      <c r="H69" s="538"/>
      <c r="I69" s="538"/>
      <c r="J69" s="538"/>
      <c r="K69" s="538"/>
      <c r="L69" s="538"/>
      <c r="M69" s="538"/>
      <c r="N69" s="538"/>
      <c r="O69" s="538"/>
      <c r="P69" s="538"/>
    </row>
    <row r="70" spans="2:16" s="542" customFormat="1" ht="15" customHeight="1">
      <c r="B70" s="541"/>
      <c r="C70" s="541"/>
      <c r="D70" s="541"/>
      <c r="E70" s="541"/>
      <c r="F70" s="541"/>
      <c r="G70" s="541"/>
      <c r="H70" s="541"/>
      <c r="I70" s="541"/>
      <c r="J70" s="541"/>
      <c r="K70" s="541"/>
      <c r="L70" s="541"/>
      <c r="M70" s="541"/>
      <c r="N70" s="541"/>
      <c r="O70" s="541"/>
      <c r="P70" s="541"/>
    </row>
    <row r="71" spans="2:16" ht="15" customHeight="1">
      <c r="B71" s="538"/>
      <c r="C71" s="538" t="s">
        <v>153</v>
      </c>
      <c r="D71" s="538"/>
      <c r="E71" s="538"/>
      <c r="F71" s="538"/>
      <c r="G71" s="538"/>
      <c r="H71" s="538"/>
      <c r="I71" s="538"/>
      <c r="J71" s="538"/>
      <c r="K71" s="538"/>
      <c r="L71" s="538"/>
      <c r="M71" s="538"/>
      <c r="N71" s="538"/>
      <c r="O71" s="538"/>
      <c r="P71" s="538"/>
    </row>
    <row r="72" spans="2:16" ht="15" customHeight="1">
      <c r="B72" s="538"/>
      <c r="C72" s="538" t="s">
        <v>154</v>
      </c>
      <c r="D72" s="538"/>
      <c r="E72" s="538"/>
      <c r="F72" s="538"/>
      <c r="G72" s="538"/>
      <c r="H72" s="538"/>
      <c r="I72" s="538"/>
      <c r="J72" s="538"/>
      <c r="K72" s="538"/>
      <c r="L72" s="538"/>
      <c r="M72" s="538"/>
      <c r="N72" s="538"/>
      <c r="O72" s="538"/>
      <c r="P72" s="538"/>
    </row>
    <row r="73" spans="2:16" ht="15" customHeight="1">
      <c r="B73" s="538"/>
      <c r="C73" s="538"/>
      <c r="D73" s="538" t="s">
        <v>451</v>
      </c>
      <c r="E73" s="538" t="s">
        <v>452</v>
      </c>
      <c r="F73" s="538" t="s">
        <v>453</v>
      </c>
      <c r="G73" s="538" t="s">
        <v>454</v>
      </c>
      <c r="H73" s="538" t="s">
        <v>455</v>
      </c>
      <c r="I73" s="538" t="s">
        <v>456</v>
      </c>
      <c r="J73" s="538" t="s">
        <v>457</v>
      </c>
      <c r="K73" s="538" t="s">
        <v>458</v>
      </c>
      <c r="L73" s="538" t="s">
        <v>459</v>
      </c>
      <c r="M73" s="538" t="s">
        <v>460</v>
      </c>
      <c r="N73" s="538" t="s">
        <v>461</v>
      </c>
      <c r="O73" s="538" t="s">
        <v>462</v>
      </c>
      <c r="P73" s="538" t="s">
        <v>374</v>
      </c>
    </row>
    <row r="74" spans="2:16" ht="15" customHeight="1">
      <c r="B74" s="538"/>
      <c r="C74" s="538" t="s">
        <v>155</v>
      </c>
      <c r="D74" s="538"/>
      <c r="E74" s="538"/>
      <c r="F74" s="538"/>
      <c r="G74" s="538"/>
      <c r="H74" s="538"/>
      <c r="I74" s="538"/>
      <c r="J74" s="538"/>
      <c r="K74" s="538"/>
      <c r="L74" s="538"/>
      <c r="M74" s="538"/>
      <c r="N74" s="538"/>
      <c r="O74" s="538"/>
      <c r="P74" s="538" t="s">
        <v>371</v>
      </c>
    </row>
    <row r="75" spans="2:16" ht="15" customHeight="1">
      <c r="B75" s="538"/>
      <c r="C75" s="538" t="s">
        <v>156</v>
      </c>
      <c r="D75" s="538">
        <v>0.63165649172028437</v>
      </c>
      <c r="E75" s="538">
        <v>0.87720185209527413</v>
      </c>
      <c r="F75" s="538">
        <v>0.87080528972169235</v>
      </c>
      <c r="G75" s="538">
        <v>0.86436230600066633</v>
      </c>
      <c r="H75" s="538">
        <v>0.85787846196805939</v>
      </c>
      <c r="I75" s="538">
        <v>0.85135901311462026</v>
      </c>
      <c r="J75" s="538">
        <v>0.13304105624996793</v>
      </c>
      <c r="K75" s="538">
        <v>7.3659440456683087E-2</v>
      </c>
      <c r="L75" s="538">
        <v>7.3983959690970935E-2</v>
      </c>
      <c r="M75" s="538">
        <v>7.4180864769142027E-2</v>
      </c>
      <c r="N75" s="538">
        <v>7.4253066492299402E-2</v>
      </c>
      <c r="O75" s="538">
        <v>7.4203416592314761E-2</v>
      </c>
      <c r="P75" s="538">
        <v>0.45471543490599792</v>
      </c>
    </row>
    <row r="76" spans="2:16" ht="15" customHeight="1">
      <c r="B76" s="538"/>
      <c r="C76" s="538" t="s">
        <v>157</v>
      </c>
      <c r="D76" s="538">
        <v>0.60721005437392761</v>
      </c>
      <c r="E76" s="538">
        <v>0.8433448126087153</v>
      </c>
      <c r="F76" s="538">
        <v>0.83732882673789899</v>
      </c>
      <c r="G76" s="538">
        <v>0.83126725651271927</v>
      </c>
      <c r="H76" s="538">
        <v>0.82516527532437911</v>
      </c>
      <c r="I76" s="538">
        <v>0.81755039393482176</v>
      </c>
      <c r="J76" s="538">
        <v>0.12753364086150723</v>
      </c>
      <c r="K76" s="538">
        <v>7.0602364963311667E-2</v>
      </c>
      <c r="L76" s="538">
        <v>7.0904906604674509E-2</v>
      </c>
      <c r="M76" s="538">
        <v>7.1085323068059508E-2</v>
      </c>
      <c r="N76" s="538">
        <v>7.1146439442914544E-2</v>
      </c>
      <c r="O76" s="538">
        <v>7.109102072113041E-2</v>
      </c>
      <c r="P76" s="538">
        <v>0.43701919292950508</v>
      </c>
    </row>
    <row r="77" spans="2:16" ht="15" customHeight="1">
      <c r="B77" s="538"/>
      <c r="C77" s="538" t="s">
        <v>353</v>
      </c>
      <c r="D77" s="538">
        <v>15.689327947832011</v>
      </c>
      <c r="E77" s="538">
        <v>21.850216167571279</v>
      </c>
      <c r="F77" s="538">
        <v>21.780985999411538</v>
      </c>
      <c r="G77" s="538">
        <v>21.710681623360646</v>
      </c>
      <c r="H77" s="538">
        <v>21.639332327212522</v>
      </c>
      <c r="I77" s="538">
        <v>20.587321027524073</v>
      </c>
      <c r="J77" s="538">
        <v>3.0807936374600033</v>
      </c>
      <c r="K77" s="538">
        <v>1.7011456568188321</v>
      </c>
      <c r="L77" s="538">
        <v>1.7037139682583748</v>
      </c>
      <c r="M77" s="538">
        <v>1.703472686456927</v>
      </c>
      <c r="N77" s="538">
        <v>1.7005070820107417</v>
      </c>
      <c r="O77" s="538">
        <v>1.6948989925679157</v>
      </c>
      <c r="P77" s="538">
        <v>11.236866426373737</v>
      </c>
    </row>
    <row r="78" spans="2:16" ht="15" customHeight="1">
      <c r="B78" s="538"/>
      <c r="C78" s="538" t="s">
        <v>159</v>
      </c>
      <c r="D78" s="538">
        <v>0.10249999999999999</v>
      </c>
      <c r="E78" s="538">
        <v>0.13141428571428571</v>
      </c>
      <c r="F78" s="538">
        <v>0.13174314285714292</v>
      </c>
      <c r="G78" s="538">
        <v>0.13205827999999997</v>
      </c>
      <c r="H78" s="538">
        <v>0.13235997154285714</v>
      </c>
      <c r="I78" s="538">
        <v>0.13264848639771434</v>
      </c>
      <c r="J78" s="538">
        <v>6.3422593654918077E-2</v>
      </c>
      <c r="K78" s="538">
        <v>5.4249379877057871E-2</v>
      </c>
      <c r="L78" s="538">
        <v>5.4583439898564359E-2</v>
      </c>
      <c r="M78" s="538">
        <v>5.4901294910116812E-2</v>
      </c>
      <c r="N78" s="538">
        <v>5.5203269011914517E-2</v>
      </c>
      <c r="O78" s="538">
        <v>5.5489679822152332E-2</v>
      </c>
      <c r="P78" s="538">
        <v>9.1714485307226992E-2</v>
      </c>
    </row>
    <row r="79" spans="2:16" ht="15" customHeight="1">
      <c r="B79" s="538"/>
      <c r="C79" s="538"/>
      <c r="D79" s="538"/>
      <c r="E79" s="538"/>
      <c r="F79" s="538"/>
      <c r="G79" s="538"/>
      <c r="H79" s="538"/>
      <c r="I79" s="538"/>
      <c r="J79" s="538"/>
      <c r="K79" s="538"/>
      <c r="L79" s="538"/>
      <c r="M79" s="538"/>
      <c r="N79" s="538"/>
      <c r="O79" s="538"/>
      <c r="P79" s="538"/>
    </row>
    <row r="80" spans="2:16" ht="15" customHeight="1">
      <c r="B80" s="538"/>
      <c r="C80" s="538" t="s">
        <v>160</v>
      </c>
      <c r="D80" s="538"/>
      <c r="E80" s="538"/>
      <c r="F80" s="538"/>
      <c r="G80" s="538"/>
      <c r="H80" s="538"/>
      <c r="I80" s="538"/>
      <c r="J80" s="538"/>
      <c r="K80" s="538"/>
      <c r="L80" s="538"/>
      <c r="M80" s="538"/>
      <c r="N80" s="538"/>
      <c r="O80" s="538"/>
      <c r="P80" s="538"/>
    </row>
    <row r="81" spans="2:16" ht="15" customHeight="1">
      <c r="B81" s="538"/>
      <c r="C81" s="538" t="s">
        <v>161</v>
      </c>
      <c r="D81" s="538">
        <v>96.336125440541707</v>
      </c>
      <c r="E81" s="538">
        <v>90.458296448902132</v>
      </c>
      <c r="F81" s="538">
        <v>98.121336159083995</v>
      </c>
      <c r="G81" s="538">
        <v>101.68991348366201</v>
      </c>
      <c r="H81" s="538">
        <v>103.15954273196809</v>
      </c>
      <c r="I81" s="538">
        <v>105.55180636680714</v>
      </c>
      <c r="J81" s="538">
        <v>325.89682522076288</v>
      </c>
      <c r="K81" s="538">
        <v>266.38592632847792</v>
      </c>
      <c r="L81" s="538">
        <v>198.89199390882348</v>
      </c>
      <c r="M81" s="538">
        <v>158.45863249357859</v>
      </c>
      <c r="N81" s="538">
        <v>134.25946949666792</v>
      </c>
      <c r="O81" s="538">
        <v>119.79906594774758</v>
      </c>
      <c r="P81" s="538">
        <v>149.91741116891862</v>
      </c>
    </row>
    <row r="82" spans="2:16" ht="15" customHeight="1">
      <c r="B82" s="538"/>
      <c r="C82" s="538" t="s">
        <v>162</v>
      </c>
      <c r="D82" s="538">
        <v>2406476.4135047318</v>
      </c>
      <c r="E82" s="538">
        <v>2259648.2452935753</v>
      </c>
      <c r="F82" s="538">
        <v>2451070.9772539181</v>
      </c>
      <c r="G82" s="538">
        <v>2540214.038821877</v>
      </c>
      <c r="H82" s="538">
        <v>2576925.377444563</v>
      </c>
      <c r="I82" s="538">
        <v>2636684.1230428424</v>
      </c>
      <c r="J82" s="538">
        <v>8140902.6940146564</v>
      </c>
      <c r="K82" s="538">
        <v>6654320.4396853782</v>
      </c>
      <c r="L82" s="538">
        <v>4968322.0078424104</v>
      </c>
      <c r="M82" s="538">
        <v>3958296.6396895931</v>
      </c>
      <c r="N82" s="538">
        <v>3353801.5480267648</v>
      </c>
      <c r="O82" s="538">
        <v>2992580.6673747343</v>
      </c>
      <c r="P82" s="538">
        <v>3744936.9309995868</v>
      </c>
    </row>
    <row r="83" spans="2:16" ht="15" customHeight="1">
      <c r="B83" s="538"/>
      <c r="C83" s="538" t="s">
        <v>363</v>
      </c>
      <c r="D83" s="538">
        <v>100</v>
      </c>
      <c r="E83" s="538">
        <v>100</v>
      </c>
      <c r="F83" s="538">
        <v>100</v>
      </c>
      <c r="G83" s="538">
        <v>100</v>
      </c>
      <c r="H83" s="538">
        <v>100</v>
      </c>
      <c r="I83" s="538">
        <v>100</v>
      </c>
      <c r="J83" s="538">
        <v>100</v>
      </c>
      <c r="K83" s="538">
        <v>100</v>
      </c>
      <c r="L83" s="538">
        <v>100</v>
      </c>
      <c r="M83" s="538">
        <v>100</v>
      </c>
      <c r="N83" s="538">
        <v>100</v>
      </c>
      <c r="O83" s="538">
        <v>100</v>
      </c>
      <c r="P83" s="538">
        <v>100</v>
      </c>
    </row>
    <row r="84" spans="2:16" ht="15" customHeight="1">
      <c r="B84" s="538"/>
      <c r="C84" s="538" t="s">
        <v>364</v>
      </c>
      <c r="D84" s="538">
        <v>100</v>
      </c>
      <c r="E84" s="538">
        <v>100</v>
      </c>
      <c r="F84" s="538">
        <v>100</v>
      </c>
      <c r="G84" s="538">
        <v>100</v>
      </c>
      <c r="H84" s="538">
        <v>100</v>
      </c>
      <c r="I84" s="538">
        <v>99.999999999999986</v>
      </c>
      <c r="J84" s="538">
        <v>100</v>
      </c>
      <c r="K84" s="538">
        <v>100</v>
      </c>
      <c r="L84" s="538">
        <v>100</v>
      </c>
      <c r="M84" s="538">
        <v>100</v>
      </c>
      <c r="N84" s="538">
        <v>100</v>
      </c>
      <c r="O84" s="538">
        <v>100</v>
      </c>
      <c r="P84" s="538">
        <v>100</v>
      </c>
    </row>
    <row r="85" spans="2:16" ht="15" customHeight="1">
      <c r="B85" s="538"/>
      <c r="C85" s="538" t="s">
        <v>22</v>
      </c>
      <c r="D85" s="538">
        <v>0.5</v>
      </c>
      <c r="E85" s="538">
        <v>0.5</v>
      </c>
      <c r="F85" s="538">
        <v>0.5</v>
      </c>
      <c r="G85" s="538">
        <v>0.5</v>
      </c>
      <c r="H85" s="538">
        <v>0.5</v>
      </c>
      <c r="I85" s="538">
        <v>0.5</v>
      </c>
      <c r="J85" s="538">
        <v>0.375</v>
      </c>
      <c r="K85" s="538">
        <v>0.375</v>
      </c>
      <c r="L85" s="538">
        <v>0.375</v>
      </c>
      <c r="M85" s="538">
        <v>0.375</v>
      </c>
      <c r="N85" s="538">
        <v>0.375</v>
      </c>
      <c r="O85" s="538">
        <v>0.375</v>
      </c>
      <c r="P85" s="538">
        <v>0.4375</v>
      </c>
    </row>
    <row r="86" spans="2:16" ht="15" customHeight="1">
      <c r="B86" s="538"/>
      <c r="C86" s="538"/>
      <c r="D86" s="538"/>
      <c r="E86" s="538"/>
      <c r="F86" s="538"/>
      <c r="G86" s="538"/>
      <c r="H86" s="538"/>
      <c r="I86" s="538"/>
      <c r="J86" s="538"/>
      <c r="K86" s="538"/>
      <c r="L86" s="538"/>
      <c r="M86" s="538"/>
      <c r="N86" s="538"/>
      <c r="O86" s="538"/>
      <c r="P86" s="538"/>
    </row>
    <row r="87" spans="2:16" ht="15" customHeight="1">
      <c r="B87" s="538"/>
      <c r="C87" s="538"/>
      <c r="D87" s="538"/>
      <c r="E87" s="538"/>
      <c r="F87" s="538"/>
      <c r="G87" s="538"/>
      <c r="H87" s="538"/>
      <c r="I87" s="538"/>
      <c r="J87" s="538"/>
      <c r="K87" s="538"/>
      <c r="L87" s="538"/>
      <c r="M87" s="538"/>
      <c r="N87" s="538"/>
      <c r="O87" s="538"/>
      <c r="P87" s="538"/>
    </row>
    <row r="88" spans="2:16" ht="15" customHeight="1">
      <c r="B88" s="538"/>
      <c r="C88" s="538" t="s">
        <v>165</v>
      </c>
      <c r="D88" s="538">
        <v>1</v>
      </c>
      <c r="E88" s="538">
        <v>1</v>
      </c>
      <c r="F88" s="538">
        <v>1</v>
      </c>
      <c r="G88" s="538">
        <v>1</v>
      </c>
      <c r="H88" s="538">
        <v>1</v>
      </c>
      <c r="I88" s="538">
        <v>1</v>
      </c>
      <c r="J88" s="538">
        <v>1</v>
      </c>
      <c r="K88" s="538">
        <v>1</v>
      </c>
      <c r="L88" s="538">
        <v>1</v>
      </c>
      <c r="M88" s="538">
        <v>1</v>
      </c>
      <c r="N88" s="538">
        <v>1</v>
      </c>
      <c r="O88" s="538">
        <v>1</v>
      </c>
      <c r="P88" s="538"/>
    </row>
    <row r="89" spans="2:16" ht="15" customHeight="1">
      <c r="B89" s="538"/>
      <c r="C89" s="538"/>
      <c r="D89" s="538"/>
      <c r="E89" s="538"/>
      <c r="F89" s="538"/>
      <c r="G89" s="538"/>
      <c r="H89" s="538"/>
      <c r="I89" s="538"/>
      <c r="J89" s="538"/>
      <c r="K89" s="538"/>
      <c r="L89" s="538"/>
      <c r="M89" s="538"/>
      <c r="N89" s="538"/>
      <c r="O89" s="538"/>
      <c r="P89" s="538"/>
    </row>
    <row r="90" spans="2:16" ht="15" customHeight="1">
      <c r="B90" s="538"/>
      <c r="C90" s="538" t="s">
        <v>166</v>
      </c>
      <c r="D90" s="538" t="s">
        <v>451</v>
      </c>
      <c r="E90" s="538" t="s">
        <v>452</v>
      </c>
      <c r="F90" s="538" t="s">
        <v>453</v>
      </c>
      <c r="G90" s="538" t="s">
        <v>454</v>
      </c>
      <c r="H90" s="538" t="s">
        <v>455</v>
      </c>
      <c r="I90" s="538" t="s">
        <v>456</v>
      </c>
      <c r="J90" s="538" t="s">
        <v>457</v>
      </c>
      <c r="K90" s="538" t="s">
        <v>458</v>
      </c>
      <c r="L90" s="538" t="s">
        <v>459</v>
      </c>
      <c r="M90" s="538" t="s">
        <v>460</v>
      </c>
      <c r="N90" s="538" t="s">
        <v>461</v>
      </c>
      <c r="O90" s="538" t="s">
        <v>462</v>
      </c>
      <c r="P90" s="538" t="s">
        <v>373</v>
      </c>
    </row>
    <row r="91" spans="2:16" ht="15" customHeight="1">
      <c r="B91" s="538"/>
      <c r="C91" s="538" t="s">
        <v>167</v>
      </c>
      <c r="D91" s="538"/>
      <c r="E91" s="538"/>
      <c r="F91" s="538"/>
      <c r="G91" s="538"/>
      <c r="H91" s="538"/>
      <c r="I91" s="538"/>
      <c r="J91" s="538"/>
      <c r="K91" s="538"/>
      <c r="L91" s="538"/>
      <c r="M91" s="538"/>
      <c r="N91" s="538"/>
      <c r="O91" s="538"/>
      <c r="P91" s="538"/>
    </row>
    <row r="92" spans="2:16" ht="15" customHeight="1">
      <c r="B92" s="538"/>
      <c r="C92" s="538" t="s">
        <v>168</v>
      </c>
      <c r="D92" s="538">
        <v>0</v>
      </c>
      <c r="E92" s="538">
        <v>0</v>
      </c>
      <c r="F92" s="538">
        <v>0</v>
      </c>
      <c r="G92" s="538">
        <v>0</v>
      </c>
      <c r="H92" s="538">
        <v>0</v>
      </c>
      <c r="I92" s="538">
        <v>0</v>
      </c>
      <c r="J92" s="538">
        <v>0</v>
      </c>
      <c r="K92" s="538">
        <v>0</v>
      </c>
      <c r="L92" s="538">
        <v>0</v>
      </c>
      <c r="M92" s="538">
        <v>0</v>
      </c>
      <c r="N92" s="538">
        <v>0</v>
      </c>
      <c r="O92" s="538">
        <v>0</v>
      </c>
      <c r="P92" s="538">
        <v>0</v>
      </c>
    </row>
    <row r="93" spans="2:16" ht="15" customHeight="1">
      <c r="B93" s="538"/>
      <c r="C93" s="538" t="s">
        <v>169</v>
      </c>
      <c r="D93" s="538">
        <v>0</v>
      </c>
      <c r="E93" s="538">
        <v>0</v>
      </c>
      <c r="F93" s="538">
        <v>0</v>
      </c>
      <c r="G93" s="538">
        <v>0</v>
      </c>
      <c r="H93" s="538">
        <v>0</v>
      </c>
      <c r="I93" s="538">
        <v>0</v>
      </c>
      <c r="J93" s="538">
        <v>0</v>
      </c>
      <c r="K93" s="538">
        <v>0</v>
      </c>
      <c r="L93" s="538">
        <v>0</v>
      </c>
      <c r="M93" s="538">
        <v>0</v>
      </c>
      <c r="N93" s="538">
        <v>0</v>
      </c>
      <c r="O93" s="538">
        <v>0</v>
      </c>
      <c r="P93" s="538">
        <v>0</v>
      </c>
    </row>
    <row r="94" spans="2:16" ht="15" customHeight="1">
      <c r="B94" s="538"/>
      <c r="C94" s="538" t="s">
        <v>170</v>
      </c>
      <c r="D94" s="538">
        <v>9.8000000000000007</v>
      </c>
      <c r="E94" s="538">
        <v>9.604000000000001</v>
      </c>
      <c r="F94" s="538">
        <v>9.4119200000000003</v>
      </c>
      <c r="G94" s="538">
        <v>9.2236816000000008</v>
      </c>
      <c r="H94" s="538">
        <v>9.0392079680000013</v>
      </c>
      <c r="I94" s="538">
        <v>8.8584238086400013</v>
      </c>
      <c r="J94" s="538">
        <v>8.6812553324672006</v>
      </c>
      <c r="K94" s="538">
        <v>8.5076302258178558</v>
      </c>
      <c r="L94" s="538">
        <v>8.3374776213014989</v>
      </c>
      <c r="M94" s="538">
        <v>8.1707280688754693</v>
      </c>
      <c r="N94" s="538">
        <v>8.00731350749796</v>
      </c>
      <c r="O94" s="538">
        <v>7.8471672373480006</v>
      </c>
      <c r="P94" s="538">
        <v>105.488805369948</v>
      </c>
    </row>
    <row r="95" spans="2:16" ht="15" customHeight="1">
      <c r="B95" s="538"/>
      <c r="C95" s="538"/>
      <c r="D95" s="538"/>
      <c r="E95" s="538"/>
      <c r="F95" s="538"/>
      <c r="G95" s="538"/>
      <c r="H95" s="538"/>
      <c r="I95" s="538"/>
      <c r="J95" s="538"/>
      <c r="K95" s="538"/>
      <c r="L95" s="538"/>
      <c r="M95" s="538"/>
      <c r="N95" s="538"/>
      <c r="O95" s="538"/>
      <c r="P95" s="538">
        <v>0</v>
      </c>
    </row>
    <row r="96" spans="2:16" ht="15" customHeight="1">
      <c r="B96" s="538"/>
      <c r="C96" s="538" t="s">
        <v>171</v>
      </c>
      <c r="D96" s="538"/>
      <c r="E96" s="538"/>
      <c r="F96" s="538"/>
      <c r="G96" s="538"/>
      <c r="H96" s="538"/>
      <c r="I96" s="538"/>
      <c r="J96" s="538"/>
      <c r="K96" s="538"/>
      <c r="L96" s="538"/>
      <c r="M96" s="538"/>
      <c r="N96" s="538"/>
      <c r="O96" s="538"/>
      <c r="P96" s="538">
        <v>0</v>
      </c>
    </row>
    <row r="97" spans="2:16" ht="15" customHeight="1">
      <c r="B97" s="538"/>
      <c r="C97" s="538" t="s">
        <v>172</v>
      </c>
      <c r="D97" s="538">
        <v>0</v>
      </c>
      <c r="E97" s="538">
        <v>0</v>
      </c>
      <c r="F97" s="538">
        <v>0</v>
      </c>
      <c r="G97" s="538">
        <v>0</v>
      </c>
      <c r="H97" s="538">
        <v>0</v>
      </c>
      <c r="I97" s="538">
        <v>0</v>
      </c>
      <c r="J97" s="538">
        <v>0</v>
      </c>
      <c r="K97" s="538">
        <v>0</v>
      </c>
      <c r="L97" s="538">
        <v>0</v>
      </c>
      <c r="M97" s="538">
        <v>0</v>
      </c>
      <c r="N97" s="538">
        <v>0</v>
      </c>
      <c r="O97" s="538">
        <v>0</v>
      </c>
      <c r="P97" s="538">
        <v>0</v>
      </c>
    </row>
    <row r="98" spans="2:16" ht="15" customHeight="1">
      <c r="B98" s="538"/>
      <c r="C98" s="538" t="s">
        <v>173</v>
      </c>
      <c r="D98" s="538">
        <v>9800</v>
      </c>
      <c r="E98" s="538">
        <v>9604.0000000000018</v>
      </c>
      <c r="F98" s="538">
        <v>9411.92</v>
      </c>
      <c r="G98" s="538">
        <v>9223.6816000000017</v>
      </c>
      <c r="H98" s="538">
        <v>9039.2079680000006</v>
      </c>
      <c r="I98" s="538">
        <v>8858.4238086400019</v>
      </c>
      <c r="J98" s="538">
        <v>8681.2553324672008</v>
      </c>
      <c r="K98" s="538">
        <v>8507.6302258178566</v>
      </c>
      <c r="L98" s="538">
        <v>8337.4776213014993</v>
      </c>
      <c r="M98" s="538">
        <v>8170.728068875469</v>
      </c>
      <c r="N98" s="538">
        <v>8007.31350749796</v>
      </c>
      <c r="O98" s="538">
        <v>7847.1672373480005</v>
      </c>
      <c r="P98" s="538">
        <v>105488.80536994799</v>
      </c>
    </row>
    <row r="99" spans="2:16" ht="15" customHeight="1">
      <c r="B99" s="538"/>
      <c r="C99" s="538" t="s">
        <v>174</v>
      </c>
      <c r="D99" s="538">
        <v>1960</v>
      </c>
      <c r="E99" s="538">
        <v>1920.8000000000004</v>
      </c>
      <c r="F99" s="538">
        <v>1882.384</v>
      </c>
      <c r="G99" s="538">
        <v>1844.7363200000004</v>
      </c>
      <c r="H99" s="538">
        <v>1807.8415936000001</v>
      </c>
      <c r="I99" s="538">
        <v>1771.6847617280005</v>
      </c>
      <c r="J99" s="538">
        <v>1736.2510664934402</v>
      </c>
      <c r="K99" s="538">
        <v>1701.5260451635713</v>
      </c>
      <c r="L99" s="538">
        <v>1667.4955242603</v>
      </c>
      <c r="M99" s="538">
        <v>1634.1456137750938</v>
      </c>
      <c r="N99" s="538">
        <v>1601.4627014995922</v>
      </c>
      <c r="O99" s="538">
        <v>1569.4334474696002</v>
      </c>
      <c r="P99" s="538">
        <v>21097.761073989601</v>
      </c>
    </row>
    <row r="100" spans="2:16" ht="15" customHeight="1">
      <c r="B100" s="538"/>
      <c r="C100" s="538"/>
      <c r="D100" s="538"/>
      <c r="E100" s="538"/>
      <c r="F100" s="538"/>
      <c r="G100" s="538"/>
      <c r="H100" s="538"/>
      <c r="I100" s="538"/>
      <c r="J100" s="538"/>
      <c r="K100" s="538"/>
      <c r="L100" s="538"/>
      <c r="M100" s="538"/>
      <c r="N100" s="538"/>
      <c r="O100" s="538"/>
      <c r="P100" s="538">
        <v>0</v>
      </c>
    </row>
    <row r="101" spans="2:16" ht="15" customHeight="1">
      <c r="B101" s="538"/>
      <c r="C101" s="538" t="s">
        <v>175</v>
      </c>
      <c r="D101" s="538"/>
      <c r="E101" s="538"/>
      <c r="F101" s="538"/>
      <c r="G101" s="538"/>
      <c r="H101" s="538"/>
      <c r="I101" s="538"/>
      <c r="J101" s="538"/>
      <c r="K101" s="538"/>
      <c r="L101" s="538"/>
      <c r="M101" s="538"/>
      <c r="N101" s="538"/>
      <c r="O101" s="538"/>
      <c r="P101" s="538">
        <v>0</v>
      </c>
    </row>
    <row r="102" spans="2:16" ht="15" customHeight="1">
      <c r="B102" s="538"/>
      <c r="C102" s="538" t="s">
        <v>13</v>
      </c>
      <c r="D102" s="538">
        <v>0</v>
      </c>
      <c r="E102" s="538">
        <v>0</v>
      </c>
      <c r="F102" s="538">
        <v>0</v>
      </c>
      <c r="G102" s="538">
        <v>0</v>
      </c>
      <c r="H102" s="538">
        <v>0</v>
      </c>
      <c r="I102" s="538">
        <v>0</v>
      </c>
      <c r="J102" s="538">
        <v>0</v>
      </c>
      <c r="K102" s="538">
        <v>0</v>
      </c>
      <c r="L102" s="538">
        <v>0</v>
      </c>
      <c r="M102" s="538">
        <v>0</v>
      </c>
      <c r="N102" s="538">
        <v>0</v>
      </c>
      <c r="O102" s="538">
        <v>0</v>
      </c>
      <c r="P102" s="538">
        <v>0</v>
      </c>
    </row>
    <row r="103" spans="2:16" ht="15" customHeight="1">
      <c r="B103" s="538"/>
      <c r="C103" s="538" t="s">
        <v>424</v>
      </c>
      <c r="D103" s="538">
        <v>9.9</v>
      </c>
      <c r="E103" s="538">
        <v>9.8010000000000002</v>
      </c>
      <c r="F103" s="538">
        <v>9.7029899999999998</v>
      </c>
      <c r="G103" s="538">
        <v>9.605960099999999</v>
      </c>
      <c r="H103" s="538">
        <v>9.5099004989999987</v>
      </c>
      <c r="I103" s="538">
        <v>9.414801494009998</v>
      </c>
      <c r="J103" s="538">
        <v>9.3206534790698985</v>
      </c>
      <c r="K103" s="538">
        <v>9.2274469442791993</v>
      </c>
      <c r="L103" s="538">
        <v>9.1351724748364074</v>
      </c>
      <c r="M103" s="538">
        <v>9.0438207500880434</v>
      </c>
      <c r="N103" s="538">
        <v>8.9533825425871623</v>
      </c>
      <c r="O103" s="538">
        <v>8.8638487171612912</v>
      </c>
      <c r="P103" s="538">
        <v>9.3732480834193321</v>
      </c>
    </row>
    <row r="104" spans="2:16" ht="15" customHeight="1">
      <c r="B104" s="538"/>
      <c r="C104" s="538" t="s">
        <v>88</v>
      </c>
      <c r="D104" s="538">
        <v>23.765350295962538</v>
      </c>
      <c r="E104" s="538">
        <v>1.1079043805306852</v>
      </c>
      <c r="F104" s="538">
        <v>25.396299616115972</v>
      </c>
      <c r="G104" s="538">
        <v>26.160231585668168</v>
      </c>
      <c r="H104" s="538">
        <v>31.359382957054478</v>
      </c>
      <c r="I104" s="538">
        <v>29.384957074736509</v>
      </c>
      <c r="J104" s="538">
        <v>29.060487725124659</v>
      </c>
      <c r="K104" s="538">
        <v>43.828685775328822</v>
      </c>
      <c r="L104" s="538">
        <v>20.791519257237912</v>
      </c>
      <c r="M104" s="538">
        <v>27.539224768126626</v>
      </c>
      <c r="N104" s="538">
        <v>59.99827197037478</v>
      </c>
      <c r="O104" s="538">
        <v>48.593866563309895</v>
      </c>
      <c r="P104" s="538">
        <v>30.582181830797591</v>
      </c>
    </row>
    <row r="105" spans="2:16" ht="15" customHeight="1">
      <c r="B105" s="538"/>
      <c r="C105" s="538"/>
      <c r="D105" s="538"/>
      <c r="E105" s="538"/>
      <c r="F105" s="538"/>
      <c r="G105" s="538"/>
      <c r="H105" s="538"/>
      <c r="I105" s="538"/>
      <c r="J105" s="538"/>
      <c r="K105" s="538"/>
      <c r="L105" s="538"/>
      <c r="M105" s="538"/>
      <c r="N105" s="538"/>
      <c r="O105" s="538"/>
      <c r="P105" s="538"/>
    </row>
    <row r="106" spans="2:16" ht="15" customHeight="1">
      <c r="B106" s="538"/>
      <c r="C106" s="538" t="s">
        <v>176</v>
      </c>
      <c r="D106" s="538">
        <v>4030</v>
      </c>
      <c r="E106" s="538">
        <v>5639</v>
      </c>
      <c r="F106" s="538">
        <v>5647.0200000000023</v>
      </c>
      <c r="G106" s="538">
        <v>5654.0795999999973</v>
      </c>
      <c r="H106" s="538">
        <v>5660.1980079999994</v>
      </c>
      <c r="I106" s="538">
        <v>5665.3940478400027</v>
      </c>
      <c r="J106" s="538">
        <v>889.68616688319889</v>
      </c>
      <c r="K106" s="538">
        <v>493.09244354553778</v>
      </c>
      <c r="L106" s="538">
        <v>495.63059467462807</v>
      </c>
      <c r="M106" s="538">
        <v>497.31798278113274</v>
      </c>
      <c r="N106" s="538">
        <v>498.17162312551193</v>
      </c>
      <c r="O106" s="538">
        <v>498.20819066299771</v>
      </c>
      <c r="P106" s="538">
        <v>2972.316554792751</v>
      </c>
    </row>
    <row r="107" spans="2:16" ht="15" customHeight="1">
      <c r="B107" s="538"/>
      <c r="C107" s="538"/>
      <c r="D107" s="538"/>
      <c r="E107" s="538"/>
      <c r="F107" s="538"/>
      <c r="G107" s="538"/>
      <c r="H107" s="538"/>
      <c r="I107" s="538"/>
      <c r="J107" s="538"/>
      <c r="K107" s="538"/>
      <c r="L107" s="538"/>
      <c r="M107" s="538"/>
      <c r="N107" s="538"/>
      <c r="O107" s="538"/>
      <c r="P107" s="538"/>
    </row>
    <row r="108" spans="2:16" ht="15" customHeight="1">
      <c r="B108" s="538"/>
      <c r="C108" s="538" t="s">
        <v>177</v>
      </c>
      <c r="D108" s="538" t="s">
        <v>90</v>
      </c>
      <c r="E108" s="538" t="s">
        <v>91</v>
      </c>
      <c r="F108" s="538" t="s">
        <v>92</v>
      </c>
      <c r="G108" s="538" t="s">
        <v>93</v>
      </c>
      <c r="H108" s="538" t="s">
        <v>94</v>
      </c>
      <c r="I108" s="538" t="s">
        <v>95</v>
      </c>
      <c r="J108" s="538" t="s">
        <v>96</v>
      </c>
      <c r="K108" s="538" t="s">
        <v>97</v>
      </c>
      <c r="L108" s="538" t="s">
        <v>98</v>
      </c>
      <c r="M108" s="538" t="s">
        <v>99</v>
      </c>
      <c r="N108" s="538" t="s">
        <v>100</v>
      </c>
      <c r="O108" s="538" t="s">
        <v>101</v>
      </c>
      <c r="P108" s="538" t="s">
        <v>373</v>
      </c>
    </row>
    <row r="109" spans="2:16" ht="15" customHeight="1">
      <c r="B109" s="538"/>
      <c r="C109" s="538" t="s">
        <v>178</v>
      </c>
      <c r="D109" s="538"/>
      <c r="E109" s="538"/>
      <c r="F109" s="538"/>
      <c r="G109" s="538"/>
      <c r="H109" s="538"/>
      <c r="I109" s="538"/>
      <c r="J109" s="538"/>
      <c r="K109" s="538"/>
      <c r="L109" s="538"/>
      <c r="M109" s="538"/>
      <c r="N109" s="538"/>
      <c r="O109" s="538"/>
      <c r="P109" s="538"/>
    </row>
    <row r="110" spans="2:16" ht="15" customHeight="1">
      <c r="B110" s="538"/>
      <c r="C110" s="538" t="s">
        <v>179</v>
      </c>
      <c r="D110" s="538">
        <v>50</v>
      </c>
      <c r="E110" s="538">
        <v>50</v>
      </c>
      <c r="F110" s="538">
        <v>50</v>
      </c>
      <c r="G110" s="538">
        <v>50</v>
      </c>
      <c r="H110" s="538">
        <v>50</v>
      </c>
      <c r="I110" s="538">
        <v>50</v>
      </c>
      <c r="J110" s="538">
        <v>40</v>
      </c>
      <c r="K110" s="538">
        <v>40</v>
      </c>
      <c r="L110" s="538">
        <v>40</v>
      </c>
      <c r="M110" s="538">
        <v>40</v>
      </c>
      <c r="N110" s="538">
        <v>40</v>
      </c>
      <c r="O110" s="538">
        <v>40</v>
      </c>
      <c r="P110" s="538">
        <v>540</v>
      </c>
    </row>
    <row r="111" spans="2:16" ht="15" customHeight="1">
      <c r="B111" s="538"/>
      <c r="C111" s="538" t="s">
        <v>180</v>
      </c>
      <c r="D111" s="538">
        <v>10000</v>
      </c>
      <c r="E111" s="538">
        <v>8000</v>
      </c>
      <c r="F111" s="538">
        <v>6000</v>
      </c>
      <c r="G111" s="538">
        <v>6000</v>
      </c>
      <c r="H111" s="538">
        <v>6000</v>
      </c>
      <c r="I111" s="538">
        <v>6000</v>
      </c>
      <c r="J111" s="538">
        <v>6000</v>
      </c>
      <c r="K111" s="538">
        <v>6500</v>
      </c>
      <c r="L111" s="538">
        <v>7000</v>
      </c>
      <c r="M111" s="538">
        <v>7000</v>
      </c>
      <c r="N111" s="538">
        <v>7000</v>
      </c>
      <c r="O111" s="538">
        <v>7000</v>
      </c>
      <c r="P111" s="538">
        <v>6875</v>
      </c>
    </row>
    <row r="112" spans="2:16" ht="15" customHeight="1">
      <c r="B112" s="538"/>
      <c r="C112" s="538" t="s">
        <v>181</v>
      </c>
      <c r="D112" s="538">
        <v>101.2</v>
      </c>
      <c r="E112" s="538">
        <v>101.2</v>
      </c>
      <c r="F112" s="538">
        <v>101.2</v>
      </c>
      <c r="G112" s="538">
        <v>101.2</v>
      </c>
      <c r="H112" s="538">
        <v>101.2</v>
      </c>
      <c r="I112" s="538">
        <v>101.2</v>
      </c>
      <c r="J112" s="538">
        <v>101.5</v>
      </c>
      <c r="K112" s="538">
        <v>101.5</v>
      </c>
      <c r="L112" s="538">
        <v>101.5</v>
      </c>
      <c r="M112" s="538">
        <v>101.5</v>
      </c>
      <c r="N112" s="538">
        <v>101.5</v>
      </c>
      <c r="O112" s="538">
        <v>101.5</v>
      </c>
      <c r="P112" s="538">
        <v>101.35000000000001</v>
      </c>
    </row>
    <row r="113" spans="2:16" ht="15" customHeight="1">
      <c r="B113" s="538"/>
      <c r="C113" s="538"/>
      <c r="D113" s="538"/>
      <c r="E113" s="538"/>
      <c r="F113" s="538"/>
      <c r="G113" s="538"/>
      <c r="H113" s="538"/>
      <c r="I113" s="538"/>
      <c r="J113" s="538"/>
      <c r="K113" s="538"/>
      <c r="L113" s="538"/>
      <c r="M113" s="538"/>
      <c r="N113" s="538"/>
      <c r="O113" s="538"/>
      <c r="P113" s="538"/>
    </row>
    <row r="114" spans="2:16" ht="15" customHeight="1">
      <c r="B114" s="538"/>
      <c r="C114" s="538" t="s">
        <v>182</v>
      </c>
      <c r="D114" s="538" t="s">
        <v>90</v>
      </c>
      <c r="E114" s="538" t="s">
        <v>91</v>
      </c>
      <c r="F114" s="538" t="s">
        <v>92</v>
      </c>
      <c r="G114" s="538" t="s">
        <v>93</v>
      </c>
      <c r="H114" s="538" t="s">
        <v>94</v>
      </c>
      <c r="I114" s="538" t="s">
        <v>95</v>
      </c>
      <c r="J114" s="538" t="s">
        <v>96</v>
      </c>
      <c r="K114" s="538" t="s">
        <v>97</v>
      </c>
      <c r="L114" s="538" t="s">
        <v>98</v>
      </c>
      <c r="M114" s="538" t="s">
        <v>99</v>
      </c>
      <c r="N114" s="538" t="s">
        <v>100</v>
      </c>
      <c r="O114" s="538" t="s">
        <v>101</v>
      </c>
      <c r="P114" s="538" t="s">
        <v>373</v>
      </c>
    </row>
    <row r="115" spans="2:16" ht="15" customHeight="1">
      <c r="B115" s="538"/>
      <c r="C115" s="538" t="s">
        <v>183</v>
      </c>
      <c r="D115" s="538">
        <v>0</v>
      </c>
      <c r="E115" s="538">
        <v>0</v>
      </c>
      <c r="F115" s="538">
        <v>0</v>
      </c>
      <c r="G115" s="538">
        <v>0</v>
      </c>
      <c r="H115" s="538">
        <v>0</v>
      </c>
      <c r="I115" s="538">
        <v>0</v>
      </c>
      <c r="J115" s="538">
        <v>0</v>
      </c>
      <c r="K115" s="538">
        <v>0</v>
      </c>
      <c r="L115" s="538">
        <v>0</v>
      </c>
      <c r="M115" s="538">
        <v>0</v>
      </c>
      <c r="N115" s="538">
        <v>0</v>
      </c>
      <c r="O115" s="538">
        <v>0</v>
      </c>
      <c r="P115" s="538">
        <v>0</v>
      </c>
    </row>
    <row r="116" spans="2:16" ht="15" customHeight="1">
      <c r="B116" s="538"/>
      <c r="C116" s="538" t="s">
        <v>184</v>
      </c>
      <c r="D116" s="538">
        <v>22000</v>
      </c>
      <c r="E116" s="538">
        <v>14000</v>
      </c>
      <c r="F116" s="538">
        <v>14000</v>
      </c>
      <c r="G116" s="538">
        <v>14000</v>
      </c>
      <c r="H116" s="538">
        <v>14000</v>
      </c>
      <c r="I116" s="538">
        <v>14000</v>
      </c>
      <c r="J116" s="538">
        <v>14000</v>
      </c>
      <c r="K116" s="538">
        <v>16000</v>
      </c>
      <c r="L116" s="538">
        <v>16000</v>
      </c>
      <c r="M116" s="538">
        <v>16000</v>
      </c>
      <c r="N116" s="538">
        <v>16000</v>
      </c>
      <c r="O116" s="538">
        <v>16000</v>
      </c>
      <c r="P116" s="538">
        <v>186000</v>
      </c>
    </row>
    <row r="117" spans="2:16" ht="15" customHeight="1">
      <c r="B117" s="538"/>
      <c r="C117" s="538" t="s">
        <v>402</v>
      </c>
      <c r="D117" s="538">
        <v>19000</v>
      </c>
      <c r="E117" s="538">
        <v>19000</v>
      </c>
      <c r="F117" s="538">
        <v>19000</v>
      </c>
      <c r="G117" s="538">
        <v>19000</v>
      </c>
      <c r="H117" s="538">
        <v>19000</v>
      </c>
      <c r="I117" s="538">
        <v>19000</v>
      </c>
      <c r="J117" s="538">
        <v>18000</v>
      </c>
      <c r="K117" s="538">
        <v>18000</v>
      </c>
      <c r="L117" s="538">
        <v>18000</v>
      </c>
      <c r="M117" s="538">
        <v>18000</v>
      </c>
      <c r="N117" s="538">
        <v>18000</v>
      </c>
      <c r="O117" s="538">
        <v>18000</v>
      </c>
      <c r="P117" s="538">
        <v>222000</v>
      </c>
    </row>
    <row r="118" spans="2:16" ht="15" customHeight="1">
      <c r="B118" s="538"/>
      <c r="C118" s="538" t="s">
        <v>186</v>
      </c>
      <c r="D118" s="538">
        <v>0.5</v>
      </c>
      <c r="E118" s="538">
        <v>1</v>
      </c>
      <c r="F118" s="538">
        <v>2</v>
      </c>
      <c r="G118" s="538">
        <v>2</v>
      </c>
      <c r="H118" s="538">
        <v>2</v>
      </c>
      <c r="I118" s="538">
        <v>2</v>
      </c>
      <c r="J118" s="538">
        <v>1.2</v>
      </c>
      <c r="K118" s="538">
        <v>0.8571428571428571</v>
      </c>
      <c r="L118" s="538">
        <v>0.75</v>
      </c>
      <c r="M118" s="538">
        <v>0.75</v>
      </c>
      <c r="N118" s="538">
        <v>0.75</v>
      </c>
      <c r="O118" s="538">
        <v>0.75</v>
      </c>
      <c r="P118" s="538">
        <v>12.923076923076923</v>
      </c>
    </row>
    <row r="119" spans="2:16" ht="15" customHeight="1">
      <c r="B119" s="538"/>
      <c r="C119" s="538" t="s">
        <v>365</v>
      </c>
      <c r="D119" s="538">
        <v>100</v>
      </c>
      <c r="E119" s="538">
        <v>100</v>
      </c>
      <c r="F119" s="538">
        <v>100</v>
      </c>
      <c r="G119" s="538">
        <v>100</v>
      </c>
      <c r="H119" s="538">
        <v>100</v>
      </c>
      <c r="I119" s="538">
        <v>100</v>
      </c>
      <c r="J119" s="538">
        <v>100</v>
      </c>
      <c r="K119" s="538">
        <v>100</v>
      </c>
      <c r="L119" s="538">
        <v>100</v>
      </c>
      <c r="M119" s="538">
        <v>100</v>
      </c>
      <c r="N119" s="538">
        <v>100</v>
      </c>
      <c r="O119" s="538">
        <v>100</v>
      </c>
      <c r="P119" s="538">
        <v>100</v>
      </c>
    </row>
    <row r="120" spans="2:16" s="542" customFormat="1" ht="15" customHeight="1">
      <c r="B120" s="541"/>
      <c r="C120" s="541"/>
      <c r="D120" s="541"/>
      <c r="E120" s="541"/>
      <c r="F120" s="541"/>
      <c r="G120" s="541"/>
      <c r="H120" s="541"/>
      <c r="I120" s="541"/>
      <c r="J120" s="541"/>
      <c r="K120" s="541"/>
      <c r="L120" s="541"/>
      <c r="M120" s="541"/>
      <c r="N120" s="541"/>
      <c r="O120" s="541"/>
      <c r="P120" s="541"/>
    </row>
    <row r="121" spans="2:16" ht="15" customHeight="1">
      <c r="B121" s="538" t="s">
        <v>369</v>
      </c>
      <c r="C121" s="538"/>
      <c r="D121" s="538"/>
      <c r="E121" s="538"/>
      <c r="F121" s="538"/>
      <c r="G121" s="538"/>
      <c r="H121" s="538"/>
      <c r="I121" s="538"/>
      <c r="J121" s="538"/>
      <c r="K121" s="538"/>
      <c r="L121" s="538"/>
      <c r="M121" s="538"/>
      <c r="N121" s="538"/>
      <c r="O121" s="538"/>
      <c r="P121" s="538"/>
    </row>
    <row r="122" spans="2:16" ht="15" customHeight="1">
      <c r="B122" s="538"/>
      <c r="C122" s="538" t="s">
        <v>349</v>
      </c>
      <c r="D122" s="538"/>
      <c r="E122" s="538"/>
      <c r="F122" s="538"/>
      <c r="G122" s="538"/>
      <c r="H122" s="538"/>
      <c r="I122" s="538"/>
      <c r="J122" s="538"/>
      <c r="K122" s="538"/>
      <c r="L122" s="538"/>
      <c r="M122" s="538"/>
      <c r="N122" s="538"/>
      <c r="O122" s="538"/>
      <c r="P122" s="538"/>
    </row>
    <row r="123" spans="2:16" ht="15" customHeight="1">
      <c r="B123" s="538"/>
      <c r="C123" s="538" t="s">
        <v>4</v>
      </c>
      <c r="D123" s="538"/>
      <c r="E123" s="538"/>
      <c r="F123" s="538"/>
      <c r="G123" s="538"/>
      <c r="H123" s="538"/>
      <c r="I123" s="538"/>
      <c r="J123" s="538"/>
      <c r="K123" s="538"/>
      <c r="L123" s="538"/>
      <c r="M123" s="538"/>
      <c r="N123" s="538"/>
      <c r="O123" s="538"/>
      <c r="P123" s="538"/>
    </row>
    <row r="124" spans="2:16" ht="15" customHeight="1">
      <c r="B124" s="538"/>
      <c r="C124" s="538" t="s">
        <v>18</v>
      </c>
      <c r="D124" s="538" t="s">
        <v>19</v>
      </c>
      <c r="E124" s="538" t="s">
        <v>20</v>
      </c>
      <c r="F124" s="538" t="s">
        <v>21</v>
      </c>
      <c r="G124" s="538" t="s">
        <v>22</v>
      </c>
      <c r="H124" s="538" t="s">
        <v>23</v>
      </c>
      <c r="I124" s="538"/>
      <c r="J124" s="538"/>
      <c r="K124" s="538"/>
      <c r="L124" s="538"/>
      <c r="M124" s="538"/>
      <c r="N124" s="538"/>
      <c r="O124" s="538"/>
      <c r="P124" s="538"/>
    </row>
    <row r="125" spans="2:16" ht="15" customHeight="1">
      <c r="B125" s="538">
        <v>1</v>
      </c>
      <c r="C125" s="538">
        <v>4000</v>
      </c>
      <c r="D125" s="538">
        <v>4000</v>
      </c>
      <c r="E125" s="538">
        <v>10000</v>
      </c>
      <c r="F125" s="538">
        <v>4000</v>
      </c>
      <c r="G125" s="538">
        <v>0.5</v>
      </c>
      <c r="H125" s="538">
        <v>0</v>
      </c>
      <c r="I125" s="538"/>
      <c r="J125" s="538"/>
      <c r="K125" s="538"/>
      <c r="L125" s="538"/>
      <c r="M125" s="538"/>
      <c r="N125" s="538"/>
      <c r="O125" s="538"/>
      <c r="P125" s="538"/>
    </row>
    <row r="126" spans="2:16" ht="15" customHeight="1">
      <c r="B126" s="538">
        <v>2</v>
      </c>
      <c r="C126" s="538">
        <v>4000</v>
      </c>
      <c r="D126" s="538">
        <v>4000</v>
      </c>
      <c r="E126" s="538">
        <v>6000</v>
      </c>
      <c r="F126" s="538">
        <v>4000</v>
      </c>
      <c r="G126" s="538">
        <v>0.5</v>
      </c>
      <c r="H126" s="538">
        <v>0</v>
      </c>
      <c r="I126" s="538"/>
      <c r="J126" s="538"/>
      <c r="K126" s="538"/>
      <c r="L126" s="538"/>
      <c r="M126" s="538"/>
      <c r="N126" s="538"/>
      <c r="O126" s="538"/>
      <c r="P126" s="538"/>
    </row>
    <row r="127" spans="2:16" ht="15" customHeight="1">
      <c r="B127" s="538">
        <v>3</v>
      </c>
      <c r="C127" s="538">
        <v>4000</v>
      </c>
      <c r="D127" s="538">
        <v>4000</v>
      </c>
      <c r="E127" s="538">
        <v>6000</v>
      </c>
      <c r="F127" s="538">
        <v>4000</v>
      </c>
      <c r="G127" s="538">
        <v>0.5</v>
      </c>
      <c r="H127" s="538">
        <v>0</v>
      </c>
      <c r="I127" s="538"/>
      <c r="J127" s="538"/>
      <c r="K127" s="538"/>
      <c r="L127" s="538"/>
      <c r="M127" s="538"/>
      <c r="N127" s="538"/>
      <c r="O127" s="538"/>
      <c r="P127" s="538"/>
    </row>
    <row r="128" spans="2:16" ht="15" customHeight="1">
      <c r="B128" s="538">
        <v>4</v>
      </c>
      <c r="C128" s="538">
        <v>4000</v>
      </c>
      <c r="D128" s="538">
        <v>4000</v>
      </c>
      <c r="E128" s="538">
        <v>6000</v>
      </c>
      <c r="F128" s="538">
        <v>4000</v>
      </c>
      <c r="G128" s="538">
        <v>0.5</v>
      </c>
      <c r="H128" s="538">
        <v>0</v>
      </c>
      <c r="I128" s="538"/>
      <c r="J128" s="538"/>
      <c r="K128" s="538"/>
      <c r="L128" s="538"/>
      <c r="M128" s="538"/>
      <c r="N128" s="538"/>
      <c r="O128" s="538"/>
      <c r="P128" s="538"/>
    </row>
    <row r="129" spans="2:16" ht="15" customHeight="1">
      <c r="B129" s="538">
        <v>5</v>
      </c>
      <c r="C129" s="538">
        <v>4000</v>
      </c>
      <c r="D129" s="538">
        <v>4000</v>
      </c>
      <c r="E129" s="538">
        <v>6000</v>
      </c>
      <c r="F129" s="538">
        <v>4000</v>
      </c>
      <c r="G129" s="538">
        <v>0.5</v>
      </c>
      <c r="H129" s="538">
        <v>0</v>
      </c>
      <c r="I129" s="538"/>
      <c r="J129" s="538"/>
      <c r="K129" s="538"/>
      <c r="L129" s="538"/>
      <c r="M129" s="538"/>
      <c r="N129" s="538"/>
      <c r="O129" s="538"/>
      <c r="P129" s="538"/>
    </row>
    <row r="130" spans="2:16" ht="15" customHeight="1">
      <c r="B130" s="538">
        <v>6</v>
      </c>
      <c r="C130" s="538">
        <v>4000</v>
      </c>
      <c r="D130" s="538">
        <v>4000</v>
      </c>
      <c r="E130" s="538">
        <v>6000</v>
      </c>
      <c r="F130" s="538">
        <v>4000</v>
      </c>
      <c r="G130" s="538">
        <v>0.5</v>
      </c>
      <c r="H130" s="538">
        <v>0</v>
      </c>
      <c r="I130" s="538"/>
      <c r="J130" s="538"/>
      <c r="K130" s="538"/>
      <c r="L130" s="538"/>
      <c r="M130" s="538"/>
      <c r="N130" s="538"/>
      <c r="O130" s="538"/>
      <c r="P130" s="538"/>
    </row>
    <row r="131" spans="2:16" ht="15" customHeight="1">
      <c r="B131" s="538">
        <v>7</v>
      </c>
      <c r="C131" s="538">
        <v>3000</v>
      </c>
      <c r="D131" s="538">
        <v>3000</v>
      </c>
      <c r="E131" s="538">
        <v>6000</v>
      </c>
      <c r="F131" s="538">
        <v>3000</v>
      </c>
      <c r="G131" s="538">
        <v>0.375</v>
      </c>
      <c r="H131" s="538">
        <v>0</v>
      </c>
      <c r="I131" s="538"/>
      <c r="J131" s="538"/>
      <c r="K131" s="538"/>
      <c r="L131" s="538"/>
      <c r="M131" s="538"/>
      <c r="N131" s="538"/>
      <c r="O131" s="538"/>
      <c r="P131" s="538"/>
    </row>
    <row r="132" spans="2:16" ht="15" customHeight="1">
      <c r="B132" s="538">
        <v>8</v>
      </c>
      <c r="C132" s="538">
        <v>3000</v>
      </c>
      <c r="D132" s="538">
        <v>3000</v>
      </c>
      <c r="E132" s="538">
        <v>7000</v>
      </c>
      <c r="F132" s="538">
        <v>3000</v>
      </c>
      <c r="G132" s="538">
        <v>0.375</v>
      </c>
      <c r="H132" s="538">
        <v>0</v>
      </c>
      <c r="I132" s="538"/>
      <c r="J132" s="538"/>
      <c r="K132" s="538"/>
      <c r="L132" s="538"/>
      <c r="M132" s="538"/>
      <c r="N132" s="538"/>
      <c r="O132" s="538"/>
      <c r="P132" s="538"/>
    </row>
    <row r="133" spans="2:16" ht="15" customHeight="1">
      <c r="B133" s="538">
        <v>9</v>
      </c>
      <c r="C133" s="538">
        <v>3000</v>
      </c>
      <c r="D133" s="538">
        <v>3000</v>
      </c>
      <c r="E133" s="538">
        <v>7000</v>
      </c>
      <c r="F133" s="538">
        <v>3000</v>
      </c>
      <c r="G133" s="538">
        <v>0.375</v>
      </c>
      <c r="H133" s="538">
        <v>0</v>
      </c>
      <c r="I133" s="538"/>
      <c r="J133" s="538"/>
      <c r="K133" s="538"/>
      <c r="L133" s="538"/>
      <c r="M133" s="538"/>
      <c r="N133" s="538"/>
      <c r="O133" s="538"/>
      <c r="P133" s="538"/>
    </row>
    <row r="134" spans="2:16" ht="15" customHeight="1">
      <c r="B134" s="538">
        <v>10</v>
      </c>
      <c r="C134" s="538">
        <v>3000</v>
      </c>
      <c r="D134" s="538">
        <v>3000</v>
      </c>
      <c r="E134" s="538">
        <v>7000</v>
      </c>
      <c r="F134" s="538">
        <v>3000</v>
      </c>
      <c r="G134" s="538">
        <v>0.375</v>
      </c>
      <c r="H134" s="538">
        <v>0</v>
      </c>
      <c r="I134" s="538"/>
      <c r="J134" s="538"/>
      <c r="K134" s="538"/>
      <c r="L134" s="538"/>
      <c r="M134" s="538"/>
      <c r="N134" s="538"/>
      <c r="O134" s="538"/>
      <c r="P134" s="538"/>
    </row>
    <row r="135" spans="2:16" ht="15" customHeight="1">
      <c r="B135" s="538">
        <v>11</v>
      </c>
      <c r="C135" s="538">
        <v>3000</v>
      </c>
      <c r="D135" s="538">
        <v>3000</v>
      </c>
      <c r="E135" s="538">
        <v>7000</v>
      </c>
      <c r="F135" s="538">
        <v>3000</v>
      </c>
      <c r="G135" s="538">
        <v>0.375</v>
      </c>
      <c r="H135" s="538">
        <v>0</v>
      </c>
      <c r="I135" s="538"/>
      <c r="J135" s="538"/>
      <c r="K135" s="538"/>
      <c r="L135" s="538"/>
      <c r="M135" s="538"/>
      <c r="N135" s="538"/>
      <c r="O135" s="538"/>
      <c r="P135" s="538"/>
    </row>
    <row r="136" spans="2:16" ht="15" customHeight="1">
      <c r="B136" s="538">
        <v>12</v>
      </c>
      <c r="C136" s="538">
        <v>3000</v>
      </c>
      <c r="D136" s="538">
        <v>3000</v>
      </c>
      <c r="E136" s="538">
        <v>7000</v>
      </c>
      <c r="F136" s="538">
        <v>3000</v>
      </c>
      <c r="G136" s="538">
        <v>0.375</v>
      </c>
      <c r="H136" s="538">
        <v>0</v>
      </c>
      <c r="I136" s="538"/>
      <c r="J136" s="538"/>
      <c r="K136" s="538"/>
      <c r="L136" s="538"/>
      <c r="M136" s="538"/>
      <c r="N136" s="538"/>
      <c r="O136" s="538"/>
      <c r="P136" s="538"/>
    </row>
    <row r="137" spans="2:16" s="542" customFormat="1" ht="15" customHeight="1">
      <c r="B137" s="541"/>
      <c r="C137" s="541"/>
      <c r="D137" s="541"/>
      <c r="E137" s="541"/>
      <c r="F137" s="541"/>
      <c r="G137" s="541"/>
      <c r="H137" s="541"/>
      <c r="I137" s="541"/>
      <c r="J137" s="541"/>
      <c r="K137" s="541"/>
      <c r="L137" s="541"/>
      <c r="M137" s="541"/>
      <c r="N137" s="541"/>
      <c r="O137" s="541"/>
      <c r="P137" s="541"/>
    </row>
    <row r="138" spans="2:16" ht="15" customHeight="1">
      <c r="B138" s="538"/>
      <c r="C138" s="538" t="s">
        <v>6</v>
      </c>
      <c r="D138" s="538" t="s">
        <v>7</v>
      </c>
      <c r="E138" s="538" t="s">
        <v>8</v>
      </c>
      <c r="F138" s="538" t="s">
        <v>9</v>
      </c>
      <c r="G138" s="538" t="s">
        <v>10</v>
      </c>
      <c r="H138" s="538" t="s">
        <v>11</v>
      </c>
      <c r="I138" s="538" t="s">
        <v>12</v>
      </c>
      <c r="J138" s="538" t="s">
        <v>13</v>
      </c>
      <c r="K138" s="538" t="s">
        <v>14</v>
      </c>
      <c r="L138" s="538" t="s">
        <v>15</v>
      </c>
      <c r="M138" s="538" t="s">
        <v>16</v>
      </c>
      <c r="N138" s="538" t="s">
        <v>17</v>
      </c>
      <c r="O138" s="538"/>
      <c r="P138" s="538"/>
    </row>
    <row r="139" spans="2:16" ht="15" customHeight="1">
      <c r="B139" s="538">
        <v>1</v>
      </c>
      <c r="C139" s="538">
        <v>4000</v>
      </c>
      <c r="D139" s="538">
        <v>70</v>
      </c>
      <c r="E139" s="538">
        <v>0</v>
      </c>
      <c r="F139" s="538">
        <v>0</v>
      </c>
      <c r="G139" s="538">
        <v>0</v>
      </c>
      <c r="H139" s="538">
        <v>0</v>
      </c>
      <c r="I139" s="538">
        <v>0</v>
      </c>
      <c r="J139" s="538">
        <v>0</v>
      </c>
      <c r="K139" s="538">
        <v>0</v>
      </c>
      <c r="L139" s="538">
        <v>0</v>
      </c>
      <c r="M139" s="538">
        <v>0</v>
      </c>
      <c r="N139" s="538">
        <v>0</v>
      </c>
      <c r="O139" s="538"/>
      <c r="P139" s="538"/>
    </row>
    <row r="140" spans="2:16" ht="15" customHeight="1">
      <c r="B140" s="538">
        <v>2</v>
      </c>
      <c r="C140" s="538">
        <v>4000</v>
      </c>
      <c r="D140" s="538">
        <v>70</v>
      </c>
      <c r="E140" s="538">
        <v>0</v>
      </c>
      <c r="F140" s="538">
        <v>0</v>
      </c>
      <c r="G140" s="538">
        <v>0</v>
      </c>
      <c r="H140" s="538">
        <v>0</v>
      </c>
      <c r="I140" s="538">
        <v>0</v>
      </c>
      <c r="J140" s="538">
        <v>0</v>
      </c>
      <c r="K140" s="538">
        <v>0</v>
      </c>
      <c r="L140" s="538">
        <v>0</v>
      </c>
      <c r="M140" s="538">
        <v>0</v>
      </c>
      <c r="N140" s="538">
        <v>0</v>
      </c>
      <c r="O140" s="538"/>
      <c r="P140" s="538"/>
    </row>
    <row r="141" spans="2:16" ht="15" customHeight="1">
      <c r="B141" s="538">
        <v>3</v>
      </c>
      <c r="C141" s="538">
        <v>4000</v>
      </c>
      <c r="D141" s="538">
        <v>70</v>
      </c>
      <c r="E141" s="538">
        <v>0</v>
      </c>
      <c r="F141" s="538">
        <v>0</v>
      </c>
      <c r="G141" s="538">
        <v>0</v>
      </c>
      <c r="H141" s="538">
        <v>0</v>
      </c>
      <c r="I141" s="538">
        <v>0</v>
      </c>
      <c r="J141" s="538">
        <v>0</v>
      </c>
      <c r="K141" s="538">
        <v>0</v>
      </c>
      <c r="L141" s="538">
        <v>0</v>
      </c>
      <c r="M141" s="538">
        <v>0</v>
      </c>
      <c r="N141" s="538">
        <v>0</v>
      </c>
      <c r="O141" s="538"/>
      <c r="P141" s="538"/>
    </row>
    <row r="142" spans="2:16" ht="15" customHeight="1">
      <c r="B142" s="538">
        <v>4</v>
      </c>
      <c r="C142" s="538">
        <v>4000</v>
      </c>
      <c r="D142" s="538">
        <v>70</v>
      </c>
      <c r="E142" s="538">
        <v>0</v>
      </c>
      <c r="F142" s="538">
        <v>0</v>
      </c>
      <c r="G142" s="538">
        <v>0</v>
      </c>
      <c r="H142" s="538">
        <v>0</v>
      </c>
      <c r="I142" s="538">
        <v>0</v>
      </c>
      <c r="J142" s="538">
        <v>0</v>
      </c>
      <c r="K142" s="538">
        <v>0</v>
      </c>
      <c r="L142" s="538">
        <v>0</v>
      </c>
      <c r="M142" s="538">
        <v>0</v>
      </c>
      <c r="N142" s="538">
        <v>0</v>
      </c>
      <c r="O142" s="538"/>
      <c r="P142" s="538"/>
    </row>
    <row r="143" spans="2:16" ht="15" customHeight="1">
      <c r="B143" s="538">
        <v>5</v>
      </c>
      <c r="C143" s="538">
        <v>4000</v>
      </c>
      <c r="D143" s="538">
        <v>70</v>
      </c>
      <c r="E143" s="538">
        <v>0</v>
      </c>
      <c r="F143" s="538">
        <v>0</v>
      </c>
      <c r="G143" s="538">
        <v>0</v>
      </c>
      <c r="H143" s="538">
        <v>0</v>
      </c>
      <c r="I143" s="538">
        <v>0</v>
      </c>
      <c r="J143" s="538">
        <v>0</v>
      </c>
      <c r="K143" s="538">
        <v>0</v>
      </c>
      <c r="L143" s="538">
        <v>0</v>
      </c>
      <c r="M143" s="538">
        <v>0</v>
      </c>
      <c r="N143" s="538">
        <v>0</v>
      </c>
      <c r="O143" s="538"/>
      <c r="P143" s="538"/>
    </row>
    <row r="144" spans="2:16" ht="15" customHeight="1">
      <c r="B144" s="538">
        <v>6</v>
      </c>
      <c r="C144" s="538">
        <v>4000</v>
      </c>
      <c r="D144" s="538">
        <v>70</v>
      </c>
      <c r="E144" s="538">
        <v>0</v>
      </c>
      <c r="F144" s="538">
        <v>0</v>
      </c>
      <c r="G144" s="538">
        <v>0</v>
      </c>
      <c r="H144" s="538">
        <v>0</v>
      </c>
      <c r="I144" s="538">
        <v>0</v>
      </c>
      <c r="J144" s="538">
        <v>0</v>
      </c>
      <c r="K144" s="538">
        <v>0</v>
      </c>
      <c r="L144" s="538">
        <v>0</v>
      </c>
      <c r="M144" s="538">
        <v>0</v>
      </c>
      <c r="N144" s="538">
        <v>0</v>
      </c>
      <c r="O144" s="538"/>
      <c r="P144" s="538"/>
    </row>
    <row r="145" spans="2:16" ht="15" customHeight="1">
      <c r="B145" s="538">
        <v>7</v>
      </c>
      <c r="C145" s="538">
        <v>3000</v>
      </c>
      <c r="D145" s="538">
        <v>70</v>
      </c>
      <c r="E145" s="538">
        <v>0</v>
      </c>
      <c r="F145" s="538">
        <v>0</v>
      </c>
      <c r="G145" s="538">
        <v>0</v>
      </c>
      <c r="H145" s="538">
        <v>0</v>
      </c>
      <c r="I145" s="538">
        <v>0</v>
      </c>
      <c r="J145" s="538">
        <v>0</v>
      </c>
      <c r="K145" s="538">
        <v>0</v>
      </c>
      <c r="L145" s="538">
        <v>0</v>
      </c>
      <c r="M145" s="538">
        <v>0</v>
      </c>
      <c r="N145" s="538">
        <v>0</v>
      </c>
      <c r="O145" s="538"/>
      <c r="P145" s="538"/>
    </row>
    <row r="146" spans="2:16" ht="15" customHeight="1">
      <c r="B146" s="538">
        <v>8</v>
      </c>
      <c r="C146" s="538">
        <v>3000</v>
      </c>
      <c r="D146" s="538">
        <v>70</v>
      </c>
      <c r="E146" s="538">
        <v>0</v>
      </c>
      <c r="F146" s="538">
        <v>0</v>
      </c>
      <c r="G146" s="538">
        <v>0</v>
      </c>
      <c r="H146" s="538">
        <v>0</v>
      </c>
      <c r="I146" s="538">
        <v>0</v>
      </c>
      <c r="J146" s="538">
        <v>0</v>
      </c>
      <c r="K146" s="538">
        <v>0</v>
      </c>
      <c r="L146" s="538">
        <v>0</v>
      </c>
      <c r="M146" s="538">
        <v>0</v>
      </c>
      <c r="N146" s="538">
        <v>0</v>
      </c>
      <c r="O146" s="538"/>
      <c r="P146" s="538"/>
    </row>
    <row r="147" spans="2:16" ht="15" customHeight="1">
      <c r="B147" s="538">
        <v>9</v>
      </c>
      <c r="C147" s="538">
        <v>3000</v>
      </c>
      <c r="D147" s="538">
        <v>70</v>
      </c>
      <c r="E147" s="538">
        <v>0</v>
      </c>
      <c r="F147" s="538">
        <v>0</v>
      </c>
      <c r="G147" s="538">
        <v>0</v>
      </c>
      <c r="H147" s="538">
        <v>0</v>
      </c>
      <c r="I147" s="538">
        <v>0</v>
      </c>
      <c r="J147" s="538">
        <v>0</v>
      </c>
      <c r="K147" s="538">
        <v>0</v>
      </c>
      <c r="L147" s="538">
        <v>0</v>
      </c>
      <c r="M147" s="538">
        <v>0</v>
      </c>
      <c r="N147" s="538">
        <v>0</v>
      </c>
      <c r="O147" s="538"/>
      <c r="P147" s="538"/>
    </row>
    <row r="148" spans="2:16" ht="15" customHeight="1">
      <c r="B148" s="538">
        <v>10</v>
      </c>
      <c r="C148" s="538">
        <v>3000</v>
      </c>
      <c r="D148" s="538">
        <v>70</v>
      </c>
      <c r="E148" s="538">
        <v>0</v>
      </c>
      <c r="F148" s="538">
        <v>0</v>
      </c>
      <c r="G148" s="538">
        <v>0</v>
      </c>
      <c r="H148" s="538">
        <v>0</v>
      </c>
      <c r="I148" s="538">
        <v>0</v>
      </c>
      <c r="J148" s="538">
        <v>0</v>
      </c>
      <c r="K148" s="538">
        <v>0</v>
      </c>
      <c r="L148" s="538">
        <v>0</v>
      </c>
      <c r="M148" s="538">
        <v>0</v>
      </c>
      <c r="N148" s="538">
        <v>0</v>
      </c>
      <c r="O148" s="538"/>
      <c r="P148" s="538"/>
    </row>
    <row r="149" spans="2:16" ht="15" customHeight="1">
      <c r="B149" s="538">
        <v>11</v>
      </c>
      <c r="C149" s="538">
        <v>3000</v>
      </c>
      <c r="D149" s="538">
        <v>70</v>
      </c>
      <c r="E149" s="538">
        <v>0</v>
      </c>
      <c r="F149" s="538">
        <v>0</v>
      </c>
      <c r="G149" s="538">
        <v>0</v>
      </c>
      <c r="H149" s="538">
        <v>0</v>
      </c>
      <c r="I149" s="538">
        <v>0</v>
      </c>
      <c r="J149" s="538">
        <v>0</v>
      </c>
      <c r="K149" s="538">
        <v>0</v>
      </c>
      <c r="L149" s="538">
        <v>0</v>
      </c>
      <c r="M149" s="538">
        <v>0</v>
      </c>
      <c r="N149" s="538">
        <v>0</v>
      </c>
      <c r="O149" s="538"/>
      <c r="P149" s="538"/>
    </row>
    <row r="150" spans="2:16" ht="15" customHeight="1">
      <c r="B150" s="538">
        <v>12</v>
      </c>
      <c r="C150" s="538">
        <v>3000</v>
      </c>
      <c r="D150" s="538">
        <v>70</v>
      </c>
      <c r="E150" s="538">
        <v>0</v>
      </c>
      <c r="F150" s="538">
        <v>0</v>
      </c>
      <c r="G150" s="538">
        <v>0</v>
      </c>
      <c r="H150" s="538">
        <v>0</v>
      </c>
      <c r="I150" s="538">
        <v>0</v>
      </c>
      <c r="J150" s="538">
        <v>0</v>
      </c>
      <c r="K150" s="538">
        <v>0</v>
      </c>
      <c r="L150" s="538">
        <v>0</v>
      </c>
      <c r="M150" s="538">
        <v>0</v>
      </c>
      <c r="N150" s="538">
        <v>0</v>
      </c>
      <c r="O150" s="538"/>
      <c r="P150" s="538"/>
    </row>
  </sheetData>
  <pageMargins left="0.7" right="0.7" top="0.75" bottom="0.75" header="0" footer="0"/>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P150"/>
  <sheetViews>
    <sheetView topLeftCell="A124" workbookViewId="0">
      <selection activeCell="C139" sqref="C139:D150"/>
    </sheetView>
  </sheetViews>
  <sheetFormatPr defaultColWidth="11.1796875" defaultRowHeight="15" customHeight="1"/>
  <cols>
    <col min="1" max="1" width="2.453125" style="537" customWidth="1"/>
    <col min="2" max="2" width="3.453125" style="537" customWidth="1"/>
    <col min="3" max="3" width="34.36328125" style="537" customWidth="1"/>
    <col min="4" max="4" width="15.36328125" style="537" customWidth="1"/>
    <col min="5" max="5" width="12.1796875" style="537" customWidth="1"/>
    <col min="6" max="6" width="12.6328125" style="537" customWidth="1"/>
    <col min="7" max="16" width="12.453125" style="537" bestFit="1" customWidth="1"/>
    <col min="17" max="17" width="1.6328125" style="537" customWidth="1"/>
    <col min="18" max="16384" width="11.1796875" style="537"/>
  </cols>
  <sheetData>
    <row r="1" spans="1:16" ht="15.75" customHeight="1">
      <c r="A1" s="537" t="s">
        <v>379</v>
      </c>
      <c r="B1" s="538"/>
      <c r="C1" s="538" t="s">
        <v>189</v>
      </c>
      <c r="D1" s="538"/>
      <c r="E1" s="538"/>
      <c r="F1" s="538"/>
      <c r="G1" s="538"/>
      <c r="H1" s="538"/>
      <c r="I1" s="538"/>
      <c r="J1" s="538"/>
      <c r="K1" s="538"/>
      <c r="L1" s="538"/>
      <c r="M1" s="538"/>
      <c r="N1" s="538"/>
      <c r="O1" s="538"/>
      <c r="P1" s="538"/>
    </row>
    <row r="2" spans="1:16" ht="15.75" customHeight="1">
      <c r="B2" s="538"/>
      <c r="C2" s="538" t="s">
        <v>89</v>
      </c>
      <c r="D2" s="544" t="s">
        <v>451</v>
      </c>
      <c r="E2" s="544" t="s">
        <v>452</v>
      </c>
      <c r="F2" s="544" t="s">
        <v>453</v>
      </c>
      <c r="G2" s="544" t="s">
        <v>454</v>
      </c>
      <c r="H2" s="544" t="s">
        <v>455</v>
      </c>
      <c r="I2" s="544" t="s">
        <v>456</v>
      </c>
      <c r="J2" s="544" t="s">
        <v>457</v>
      </c>
      <c r="K2" s="544" t="s">
        <v>458</v>
      </c>
      <c r="L2" s="544" t="s">
        <v>459</v>
      </c>
      <c r="M2" s="544" t="s">
        <v>460</v>
      </c>
      <c r="N2" s="544" t="s">
        <v>461</v>
      </c>
      <c r="O2" s="544" t="s">
        <v>462</v>
      </c>
      <c r="P2" s="538" t="s">
        <v>102</v>
      </c>
    </row>
    <row r="3" spans="1:16" ht="15.75" customHeight="1">
      <c r="B3" s="538"/>
      <c r="C3" s="538" t="s">
        <v>103</v>
      </c>
      <c r="D3" s="538">
        <v>180000</v>
      </c>
      <c r="E3" s="538">
        <v>180000</v>
      </c>
      <c r="F3" s="538">
        <v>180000</v>
      </c>
      <c r="G3" s="538">
        <v>180000</v>
      </c>
      <c r="H3" s="538">
        <v>180000</v>
      </c>
      <c r="I3" s="538">
        <v>180000</v>
      </c>
      <c r="J3" s="538">
        <v>135000</v>
      </c>
      <c r="K3" s="538">
        <v>135000</v>
      </c>
      <c r="L3" s="538">
        <v>135000</v>
      </c>
      <c r="M3" s="538">
        <v>135000</v>
      </c>
      <c r="N3" s="538">
        <v>135000</v>
      </c>
      <c r="O3" s="538">
        <v>135000</v>
      </c>
      <c r="P3" s="538">
        <v>1890000</v>
      </c>
    </row>
    <row r="4" spans="1:16" ht="15.75" customHeight="1">
      <c r="B4" s="538"/>
      <c r="C4" s="538" t="s">
        <v>104</v>
      </c>
      <c r="D4" s="538">
        <v>108000</v>
      </c>
      <c r="E4" s="538">
        <v>100000</v>
      </c>
      <c r="F4" s="538">
        <v>100000</v>
      </c>
      <c r="G4" s="538">
        <v>100000</v>
      </c>
      <c r="H4" s="538">
        <v>100000</v>
      </c>
      <c r="I4" s="538">
        <v>100000</v>
      </c>
      <c r="J4" s="538">
        <v>78000</v>
      </c>
      <c r="K4" s="538">
        <v>80000</v>
      </c>
      <c r="L4" s="538">
        <v>80000</v>
      </c>
      <c r="M4" s="538">
        <v>80000</v>
      </c>
      <c r="N4" s="538">
        <v>80000</v>
      </c>
      <c r="O4" s="538">
        <v>80000</v>
      </c>
      <c r="P4" s="538">
        <v>1086000</v>
      </c>
    </row>
    <row r="5" spans="1:16" ht="15.75" customHeight="1">
      <c r="B5" s="538"/>
      <c r="C5" s="538" t="s">
        <v>105</v>
      </c>
      <c r="D5" s="538">
        <v>5940</v>
      </c>
      <c r="E5" s="538">
        <v>5880.6</v>
      </c>
      <c r="F5" s="538">
        <v>5821.7939999999999</v>
      </c>
      <c r="G5" s="538">
        <v>5763.5760599999994</v>
      </c>
      <c r="H5" s="538">
        <v>5705.9402993999993</v>
      </c>
      <c r="I5" s="538">
        <v>5648.880896405999</v>
      </c>
      <c r="J5" s="538">
        <v>5592.3920874419391</v>
      </c>
      <c r="K5" s="538">
        <v>5536.4681665675198</v>
      </c>
      <c r="L5" s="538">
        <v>5481.1034849018442</v>
      </c>
      <c r="M5" s="538">
        <v>5426.2924500528261</v>
      </c>
      <c r="N5" s="538">
        <v>5372.0295255522969</v>
      </c>
      <c r="O5" s="538">
        <v>5318.3092302967743</v>
      </c>
      <c r="P5" s="538">
        <v>67487.386200619207</v>
      </c>
    </row>
    <row r="6" spans="1:16" ht="15.75" customHeight="1">
      <c r="B6" s="538"/>
      <c r="C6" s="538" t="s">
        <v>106</v>
      </c>
      <c r="D6" s="538">
        <v>7000</v>
      </c>
      <c r="E6" s="538">
        <v>7000</v>
      </c>
      <c r="F6" s="538">
        <v>7000</v>
      </c>
      <c r="G6" s="538">
        <v>7000</v>
      </c>
      <c r="H6" s="538">
        <v>7000</v>
      </c>
      <c r="I6" s="538">
        <v>7000</v>
      </c>
      <c r="J6" s="538">
        <v>7000</v>
      </c>
      <c r="K6" s="538">
        <v>7000</v>
      </c>
      <c r="L6" s="538">
        <v>7000</v>
      </c>
      <c r="M6" s="538">
        <v>7000</v>
      </c>
      <c r="N6" s="538">
        <v>7000</v>
      </c>
      <c r="O6" s="538">
        <v>7000</v>
      </c>
      <c r="P6" s="538">
        <v>84000</v>
      </c>
    </row>
    <row r="7" spans="1:16" ht="15.75" customHeight="1">
      <c r="B7" s="538"/>
      <c r="C7" s="538" t="s">
        <v>107</v>
      </c>
      <c r="D7" s="538">
        <v>35847.5</v>
      </c>
      <c r="E7" s="538">
        <v>36045.025000000001</v>
      </c>
      <c r="F7" s="538">
        <v>36242.574749999992</v>
      </c>
      <c r="G7" s="538">
        <v>36440.149002500017</v>
      </c>
      <c r="H7" s="538">
        <v>36637.747512474991</v>
      </c>
      <c r="I7" s="538">
        <v>36835.370037350265</v>
      </c>
      <c r="J7" s="538">
        <v>35933.01633697674</v>
      </c>
      <c r="K7" s="538">
        <v>36130.686173606984</v>
      </c>
      <c r="L7" s="538">
        <v>36328.379311870915</v>
      </c>
      <c r="M7" s="538">
        <v>36526.095518752198</v>
      </c>
      <c r="N7" s="538">
        <v>36723.834563564684</v>
      </c>
      <c r="O7" s="538">
        <v>36921.596217929036</v>
      </c>
      <c r="P7" s="538">
        <v>436611.97442502575</v>
      </c>
    </row>
    <row r="8" spans="1:16" ht="15.75" customHeight="1">
      <c r="B8" s="538"/>
      <c r="C8" s="538" t="s">
        <v>108</v>
      </c>
      <c r="D8" s="538">
        <v>156787.5</v>
      </c>
      <c r="E8" s="538">
        <v>148925.625</v>
      </c>
      <c r="F8" s="538">
        <v>149064.36874999999</v>
      </c>
      <c r="G8" s="538">
        <v>149203.72506250002</v>
      </c>
      <c r="H8" s="538">
        <v>149343.68781187499</v>
      </c>
      <c r="I8" s="538">
        <v>149484.25093375627</v>
      </c>
      <c r="J8" s="538">
        <v>126525.40842441868</v>
      </c>
      <c r="K8" s="538">
        <v>128667.1543401745</v>
      </c>
      <c r="L8" s="538">
        <v>128809.48279677276</v>
      </c>
      <c r="M8" s="538">
        <v>128952.38796880502</v>
      </c>
      <c r="N8" s="538">
        <v>129095.86408911698</v>
      </c>
      <c r="O8" s="538">
        <v>129239.90544822581</v>
      </c>
      <c r="P8" s="538">
        <v>1674099.3606256449</v>
      </c>
    </row>
    <row r="9" spans="1:16" ht="15.75" customHeight="1">
      <c r="B9" s="538"/>
      <c r="C9" s="538" t="s">
        <v>109</v>
      </c>
      <c r="D9" s="538">
        <v>23212.5</v>
      </c>
      <c r="E9" s="538">
        <v>31074.375</v>
      </c>
      <c r="F9" s="538">
        <v>30935.631250000006</v>
      </c>
      <c r="G9" s="538">
        <v>30796.274937499984</v>
      </c>
      <c r="H9" s="538">
        <v>30656.312188125012</v>
      </c>
      <c r="I9" s="538">
        <v>30515.749066243734</v>
      </c>
      <c r="J9" s="538">
        <v>8474.5915755813185</v>
      </c>
      <c r="K9" s="538">
        <v>6332.8456598254998</v>
      </c>
      <c r="L9" s="538">
        <v>6190.5172032272385</v>
      </c>
      <c r="M9" s="538">
        <v>6047.612031194978</v>
      </c>
      <c r="N9" s="538">
        <v>5904.135910883022</v>
      </c>
      <c r="O9" s="538">
        <v>5760.094551774193</v>
      </c>
      <c r="P9" s="538">
        <v>215900.63937435509</v>
      </c>
    </row>
    <row r="10" spans="1:16" ht="15.75" customHeight="1">
      <c r="B10" s="538"/>
      <c r="C10" s="538" t="s">
        <v>290</v>
      </c>
      <c r="D10" s="538">
        <v>5000</v>
      </c>
      <c r="E10" s="538">
        <v>5000</v>
      </c>
      <c r="F10" s="538">
        <v>5000</v>
      </c>
      <c r="G10" s="538">
        <v>5000</v>
      </c>
      <c r="H10" s="538">
        <v>5000</v>
      </c>
      <c r="I10" s="538">
        <v>5000</v>
      </c>
      <c r="J10" s="538">
        <v>5000</v>
      </c>
      <c r="K10" s="538">
        <v>5000</v>
      </c>
      <c r="L10" s="538">
        <v>5000</v>
      </c>
      <c r="M10" s="538">
        <v>5000</v>
      </c>
      <c r="N10" s="538">
        <v>5000</v>
      </c>
      <c r="O10" s="538">
        <v>5000</v>
      </c>
      <c r="P10" s="538">
        <v>60000</v>
      </c>
    </row>
    <row r="11" spans="1:16" ht="15.75" customHeight="1">
      <c r="B11" s="538"/>
      <c r="C11" s="538" t="s">
        <v>110</v>
      </c>
      <c r="D11" s="538">
        <v>18212.5</v>
      </c>
      <c r="E11" s="538">
        <v>26074.375</v>
      </c>
      <c r="F11" s="538">
        <v>25935.631250000006</v>
      </c>
      <c r="G11" s="538">
        <v>25796.274937499984</v>
      </c>
      <c r="H11" s="538">
        <v>25656.312188125012</v>
      </c>
      <c r="I11" s="538">
        <v>25515.749066243734</v>
      </c>
      <c r="J11" s="538">
        <v>3474.5915755813185</v>
      </c>
      <c r="K11" s="538">
        <v>1332.8456598254998</v>
      </c>
      <c r="L11" s="538">
        <v>1190.5172032272385</v>
      </c>
      <c r="M11" s="538">
        <v>1047.612031194978</v>
      </c>
      <c r="N11" s="538">
        <v>904.13591088302201</v>
      </c>
      <c r="O11" s="538">
        <v>760.09455177419295</v>
      </c>
      <c r="P11" s="538">
        <v>155900.63937435509</v>
      </c>
    </row>
    <row r="12" spans="1:16" ht="15.75" customHeight="1">
      <c r="B12" s="538"/>
      <c r="C12" s="538" t="s">
        <v>111</v>
      </c>
      <c r="D12" s="538">
        <v>3642.5</v>
      </c>
      <c r="E12" s="538">
        <v>5214.875</v>
      </c>
      <c r="F12" s="538">
        <v>5187.1262500000012</v>
      </c>
      <c r="G12" s="538">
        <v>5159.2549874999977</v>
      </c>
      <c r="H12" s="538">
        <v>5131.2624376250014</v>
      </c>
      <c r="I12" s="538">
        <v>5103.1498132487477</v>
      </c>
      <c r="J12" s="538">
        <v>694.91831511626447</v>
      </c>
      <c r="K12" s="538">
        <v>266.56913196510106</v>
      </c>
      <c r="L12" s="538">
        <v>238.10344064544915</v>
      </c>
      <c r="M12" s="538">
        <v>209.52240623899652</v>
      </c>
      <c r="N12" s="538">
        <v>180.82718217660332</v>
      </c>
      <c r="O12" s="538">
        <v>152.01891035483968</v>
      </c>
      <c r="P12" s="538">
        <v>31180.127874871003</v>
      </c>
    </row>
    <row r="13" spans="1:16" ht="15.75" customHeight="1">
      <c r="B13" s="538"/>
      <c r="C13" s="538" t="s">
        <v>386</v>
      </c>
      <c r="D13" s="538">
        <v>14570</v>
      </c>
      <c r="E13" s="538">
        <v>20859.5</v>
      </c>
      <c r="F13" s="538">
        <v>20748.505000000005</v>
      </c>
      <c r="G13" s="538">
        <v>20637.019949999987</v>
      </c>
      <c r="H13" s="538">
        <v>20525.049750500009</v>
      </c>
      <c r="I13" s="538">
        <v>20412.599252994987</v>
      </c>
      <c r="J13" s="538">
        <v>2779.6732604650542</v>
      </c>
      <c r="K13" s="538">
        <v>1066.2765278603988</v>
      </c>
      <c r="L13" s="538">
        <v>952.41376258178934</v>
      </c>
      <c r="M13" s="538">
        <v>838.08962495598155</v>
      </c>
      <c r="N13" s="538">
        <v>723.30872870641872</v>
      </c>
      <c r="O13" s="538">
        <v>608.07564141935325</v>
      </c>
      <c r="P13" s="538">
        <v>124720.51149948408</v>
      </c>
    </row>
    <row r="14" spans="1:16" ht="15.75" customHeight="1">
      <c r="B14" s="538"/>
      <c r="C14" s="538" t="s">
        <v>112</v>
      </c>
      <c r="D14" s="538">
        <v>14570</v>
      </c>
      <c r="E14" s="538">
        <v>20859.5</v>
      </c>
      <c r="F14" s="538">
        <v>20748.505000000005</v>
      </c>
      <c r="G14" s="538">
        <v>20637.019949999987</v>
      </c>
      <c r="H14" s="538">
        <v>20525.049750500009</v>
      </c>
      <c r="I14" s="538">
        <v>20412.599252994987</v>
      </c>
      <c r="J14" s="538">
        <v>2779.6732604650542</v>
      </c>
      <c r="K14" s="538">
        <v>1066.2765278603988</v>
      </c>
      <c r="L14" s="538">
        <v>952.41376258178934</v>
      </c>
      <c r="M14" s="538">
        <v>838.08962495598155</v>
      </c>
      <c r="N14" s="538">
        <v>723.30872870641872</v>
      </c>
      <c r="O14" s="538">
        <v>608.07564141935325</v>
      </c>
      <c r="P14" s="538">
        <v>124720.51149948408</v>
      </c>
    </row>
    <row r="15" spans="1:16" s="540" customFormat="1" ht="15.75" customHeight="1">
      <c r="A15" s="540" t="s">
        <v>345</v>
      </c>
      <c r="B15" s="539"/>
      <c r="C15" s="539"/>
      <c r="D15" s="539">
        <v>4000</v>
      </c>
      <c r="E15" s="539">
        <v>4000</v>
      </c>
      <c r="F15" s="539">
        <v>4000</v>
      </c>
      <c r="G15" s="539">
        <v>4000</v>
      </c>
      <c r="H15" s="539">
        <v>4000</v>
      </c>
      <c r="I15" s="539">
        <v>4000</v>
      </c>
      <c r="J15" s="539">
        <v>5000</v>
      </c>
      <c r="K15" s="539">
        <v>5000</v>
      </c>
      <c r="L15" s="539">
        <v>5000</v>
      </c>
      <c r="M15" s="539">
        <v>5000</v>
      </c>
      <c r="N15" s="539">
        <v>5000</v>
      </c>
      <c r="O15" s="539">
        <v>5000</v>
      </c>
      <c r="P15" s="539"/>
    </row>
    <row r="16" spans="1:16" ht="15.75" customHeight="1">
      <c r="B16" s="538"/>
      <c r="C16" s="538" t="s">
        <v>113</v>
      </c>
      <c r="D16" s="538"/>
      <c r="E16" s="538"/>
      <c r="F16" s="538"/>
      <c r="G16" s="538"/>
      <c r="H16" s="538"/>
      <c r="I16" s="538"/>
      <c r="J16" s="538"/>
      <c r="K16" s="538"/>
      <c r="L16" s="538"/>
      <c r="M16" s="538"/>
      <c r="N16" s="538"/>
      <c r="O16" s="538"/>
      <c r="P16" s="538"/>
    </row>
    <row r="17" spans="2:16" ht="15.75" customHeight="1">
      <c r="B17" s="538"/>
      <c r="C17" s="538" t="s">
        <v>114</v>
      </c>
      <c r="D17" s="538"/>
      <c r="E17" s="538"/>
      <c r="F17" s="538"/>
      <c r="G17" s="538"/>
      <c r="H17" s="538"/>
      <c r="I17" s="538"/>
      <c r="J17" s="538"/>
      <c r="K17" s="538"/>
      <c r="L17" s="538"/>
      <c r="M17" s="538"/>
      <c r="N17" s="538"/>
      <c r="O17" s="538"/>
      <c r="P17" s="538"/>
    </row>
    <row r="18" spans="2:16" ht="15.75" customHeight="1">
      <c r="B18" s="538"/>
      <c r="C18" s="538" t="s">
        <v>89</v>
      </c>
      <c r="D18" s="538" t="s">
        <v>90</v>
      </c>
      <c r="E18" s="538" t="s">
        <v>91</v>
      </c>
      <c r="F18" s="538" t="s">
        <v>92</v>
      </c>
      <c r="G18" s="538" t="s">
        <v>93</v>
      </c>
      <c r="H18" s="538" t="s">
        <v>94</v>
      </c>
      <c r="I18" s="538" t="s">
        <v>95</v>
      </c>
      <c r="J18" s="538" t="s">
        <v>96</v>
      </c>
      <c r="K18" s="538" t="s">
        <v>97</v>
      </c>
      <c r="L18" s="538" t="s">
        <v>98</v>
      </c>
      <c r="M18" s="538" t="s">
        <v>99</v>
      </c>
      <c r="N18" s="538" t="s">
        <v>100</v>
      </c>
      <c r="O18" s="538" t="s">
        <v>101</v>
      </c>
      <c r="P18" s="538" t="s">
        <v>102</v>
      </c>
    </row>
    <row r="19" spans="2:16" ht="15.75" customHeight="1">
      <c r="B19" s="538"/>
      <c r="C19" s="538" t="s">
        <v>115</v>
      </c>
      <c r="D19" s="538"/>
      <c r="E19" s="538"/>
      <c r="F19" s="538"/>
      <c r="G19" s="538"/>
      <c r="H19" s="538"/>
      <c r="I19" s="538"/>
      <c r="J19" s="538"/>
      <c r="K19" s="538"/>
      <c r="L19" s="538"/>
      <c r="M19" s="538"/>
      <c r="N19" s="538"/>
      <c r="O19" s="538"/>
      <c r="P19" s="538" t="s">
        <v>371</v>
      </c>
    </row>
    <row r="20" spans="2:16" ht="15.75" customHeight="1">
      <c r="B20" s="538"/>
      <c r="C20" s="538" t="s">
        <v>352</v>
      </c>
      <c r="D20" s="538">
        <v>399227.5</v>
      </c>
      <c r="E20" s="538">
        <v>515332.02500000002</v>
      </c>
      <c r="F20" s="538">
        <v>543323.10475000006</v>
      </c>
      <c r="G20" s="538">
        <v>571200.27370250004</v>
      </c>
      <c r="H20" s="538">
        <v>598963.07096547505</v>
      </c>
      <c r="I20" s="538">
        <v>636611.04025582026</v>
      </c>
      <c r="J20" s="538">
        <v>669623.72985326208</v>
      </c>
      <c r="K20" s="538">
        <v>655920.69255472952</v>
      </c>
      <c r="L20" s="538">
        <v>664101.48562918219</v>
      </c>
      <c r="M20" s="538">
        <v>672165.67077289044</v>
      </c>
      <c r="N20" s="538">
        <v>680112.81406516151</v>
      </c>
      <c r="O20" s="538">
        <v>687942.48592450994</v>
      </c>
      <c r="P20" s="538">
        <v>607876.99112279434</v>
      </c>
    </row>
    <row r="21" spans="2:16" ht="15.75" customHeight="1">
      <c r="B21" s="538"/>
      <c r="C21" s="538" t="s">
        <v>117</v>
      </c>
      <c r="D21" s="538">
        <v>180000</v>
      </c>
      <c r="E21" s="538">
        <v>180000</v>
      </c>
      <c r="F21" s="538">
        <v>180000</v>
      </c>
      <c r="G21" s="538">
        <v>180000</v>
      </c>
      <c r="H21" s="538">
        <v>180000</v>
      </c>
      <c r="I21" s="538">
        <v>180000</v>
      </c>
      <c r="J21" s="538">
        <v>135000</v>
      </c>
      <c r="K21" s="538">
        <v>135000</v>
      </c>
      <c r="L21" s="538">
        <v>135000</v>
      </c>
      <c r="M21" s="538">
        <v>135000</v>
      </c>
      <c r="N21" s="538">
        <v>135000</v>
      </c>
      <c r="O21" s="538">
        <v>135000</v>
      </c>
      <c r="P21" s="538">
        <v>157500</v>
      </c>
    </row>
    <row r="22" spans="2:16" ht="15.75" customHeight="1">
      <c r="B22" s="538"/>
      <c r="C22" s="538" t="s">
        <v>118</v>
      </c>
      <c r="D22" s="538">
        <v>132000</v>
      </c>
      <c r="E22" s="538">
        <v>44000</v>
      </c>
      <c r="F22" s="538">
        <v>44000</v>
      </c>
      <c r="G22" s="538">
        <v>44000</v>
      </c>
      <c r="H22" s="538">
        <v>44000</v>
      </c>
      <c r="I22" s="538">
        <v>44000</v>
      </c>
      <c r="J22" s="538">
        <v>66000</v>
      </c>
      <c r="K22" s="538">
        <v>88000</v>
      </c>
      <c r="L22" s="538">
        <v>88000</v>
      </c>
      <c r="M22" s="538">
        <v>88000</v>
      </c>
      <c r="N22" s="538">
        <v>88000</v>
      </c>
      <c r="O22" s="538">
        <v>88000</v>
      </c>
      <c r="P22" s="538">
        <v>71500</v>
      </c>
    </row>
    <row r="23" spans="2:16" ht="15.75" customHeight="1">
      <c r="B23" s="538"/>
      <c r="C23" s="538" t="s">
        <v>119</v>
      </c>
      <c r="D23" s="538">
        <v>711227.5</v>
      </c>
      <c r="E23" s="538">
        <v>739332.02500000002</v>
      </c>
      <c r="F23" s="538">
        <v>767323.10475000006</v>
      </c>
      <c r="G23" s="538">
        <v>795200.27370250004</v>
      </c>
      <c r="H23" s="538">
        <v>822963.07096547505</v>
      </c>
      <c r="I23" s="538">
        <v>860611.04025582026</v>
      </c>
      <c r="J23" s="538">
        <v>870623.72985326208</v>
      </c>
      <c r="K23" s="538">
        <v>878920.69255472952</v>
      </c>
      <c r="L23" s="538">
        <v>887101.48562918219</v>
      </c>
      <c r="M23" s="538">
        <v>895165.67077289044</v>
      </c>
      <c r="N23" s="538">
        <v>903112.81406516151</v>
      </c>
      <c r="O23" s="538">
        <v>910942.48592450994</v>
      </c>
      <c r="P23" s="538">
        <v>836876.99112279422</v>
      </c>
    </row>
    <row r="24" spans="2:16" ht="15.75" customHeight="1">
      <c r="B24" s="538"/>
      <c r="C24" s="538"/>
      <c r="D24" s="538"/>
      <c r="E24" s="538"/>
      <c r="F24" s="538"/>
      <c r="G24" s="538"/>
      <c r="H24" s="538"/>
      <c r="I24" s="538"/>
      <c r="J24" s="538"/>
      <c r="K24" s="538"/>
      <c r="L24" s="538"/>
      <c r="M24" s="538"/>
      <c r="N24" s="538"/>
      <c r="O24" s="538"/>
      <c r="P24" s="538"/>
    </row>
    <row r="25" spans="2:16" ht="15" customHeight="1">
      <c r="B25" s="538"/>
      <c r="C25" s="538" t="s">
        <v>120</v>
      </c>
      <c r="D25" s="538"/>
      <c r="E25" s="538"/>
      <c r="F25" s="538"/>
      <c r="G25" s="538"/>
      <c r="H25" s="538"/>
      <c r="I25" s="538"/>
      <c r="J25" s="538"/>
      <c r="K25" s="538"/>
      <c r="L25" s="538"/>
      <c r="M25" s="538"/>
      <c r="N25" s="538"/>
      <c r="O25" s="538"/>
      <c r="P25" s="538"/>
    </row>
    <row r="26" spans="2:16" ht="15" customHeight="1">
      <c r="B26" s="538"/>
      <c r="C26" s="538" t="s">
        <v>121</v>
      </c>
      <c r="D26" s="538">
        <v>1000000</v>
      </c>
      <c r="E26" s="538">
        <v>1000000</v>
      </c>
      <c r="F26" s="538">
        <v>1000000</v>
      </c>
      <c r="G26" s="538">
        <v>1000000</v>
      </c>
      <c r="H26" s="538">
        <v>1000000</v>
      </c>
      <c r="I26" s="538">
        <v>1000000</v>
      </c>
      <c r="J26" s="538">
        <v>1000000</v>
      </c>
      <c r="K26" s="538">
        <v>1000000</v>
      </c>
      <c r="L26" s="538">
        <v>1000000</v>
      </c>
      <c r="M26" s="538">
        <v>1000000</v>
      </c>
      <c r="N26" s="538">
        <v>1000000</v>
      </c>
      <c r="O26" s="538">
        <v>1000000</v>
      </c>
      <c r="P26" s="538">
        <v>1000000</v>
      </c>
    </row>
    <row r="27" spans="2:16" ht="15" customHeight="1">
      <c r="B27" s="538"/>
      <c r="C27" s="538" t="s">
        <v>346</v>
      </c>
      <c r="D27" s="538">
        <v>2000</v>
      </c>
      <c r="E27" s="538">
        <v>4000</v>
      </c>
      <c r="F27" s="538">
        <v>6000</v>
      </c>
      <c r="G27" s="538">
        <v>8000</v>
      </c>
      <c r="H27" s="538">
        <v>10000</v>
      </c>
      <c r="I27" s="538">
        <v>12000</v>
      </c>
      <c r="J27" s="538">
        <v>14000</v>
      </c>
      <c r="K27" s="538">
        <v>16000</v>
      </c>
      <c r="L27" s="538">
        <v>18000</v>
      </c>
      <c r="M27" s="538">
        <v>20000</v>
      </c>
      <c r="N27" s="538">
        <v>22000</v>
      </c>
      <c r="O27" s="538">
        <v>24000</v>
      </c>
      <c r="P27" s="538">
        <v>13000</v>
      </c>
    </row>
    <row r="28" spans="2:16" ht="15" customHeight="1">
      <c r="B28" s="538"/>
      <c r="C28" s="538" t="s">
        <v>122</v>
      </c>
      <c r="D28" s="538">
        <v>500000</v>
      </c>
      <c r="E28" s="538">
        <v>500000</v>
      </c>
      <c r="F28" s="538">
        <v>500000</v>
      </c>
      <c r="G28" s="538">
        <v>500000</v>
      </c>
      <c r="H28" s="538">
        <v>500000</v>
      </c>
      <c r="I28" s="538">
        <v>500000</v>
      </c>
      <c r="J28" s="538">
        <v>500000</v>
      </c>
      <c r="K28" s="538">
        <v>500000</v>
      </c>
      <c r="L28" s="538">
        <v>500000</v>
      </c>
      <c r="M28" s="538">
        <v>500000</v>
      </c>
      <c r="N28" s="538">
        <v>500000</v>
      </c>
      <c r="O28" s="538">
        <v>500000</v>
      </c>
      <c r="P28" s="538">
        <v>500000</v>
      </c>
    </row>
    <row r="29" spans="2:16" ht="15" customHeight="1">
      <c r="B29" s="538"/>
      <c r="C29" s="538" t="s">
        <v>346</v>
      </c>
      <c r="D29" s="538">
        <v>5000</v>
      </c>
      <c r="E29" s="538">
        <v>10000</v>
      </c>
      <c r="F29" s="538">
        <v>15000</v>
      </c>
      <c r="G29" s="538">
        <v>20000</v>
      </c>
      <c r="H29" s="538">
        <v>25000</v>
      </c>
      <c r="I29" s="538">
        <v>30000</v>
      </c>
      <c r="J29" s="538">
        <v>35000</v>
      </c>
      <c r="K29" s="538">
        <v>40000</v>
      </c>
      <c r="L29" s="538">
        <v>45000</v>
      </c>
      <c r="M29" s="538">
        <v>50000</v>
      </c>
      <c r="N29" s="538">
        <v>55000</v>
      </c>
      <c r="O29" s="538">
        <v>60000</v>
      </c>
      <c r="P29" s="538">
        <v>32500</v>
      </c>
    </row>
    <row r="30" spans="2:16" ht="15" customHeight="1">
      <c r="B30" s="538"/>
      <c r="C30" s="538" t="s">
        <v>123</v>
      </c>
      <c r="D30" s="538">
        <v>100000</v>
      </c>
      <c r="E30" s="538">
        <v>100000</v>
      </c>
      <c r="F30" s="538">
        <v>100000</v>
      </c>
      <c r="G30" s="538">
        <v>100000</v>
      </c>
      <c r="H30" s="538">
        <v>100000</v>
      </c>
      <c r="I30" s="538">
        <v>100000</v>
      </c>
      <c r="J30" s="538">
        <v>100000</v>
      </c>
      <c r="K30" s="538">
        <v>100000</v>
      </c>
      <c r="L30" s="538">
        <v>100000</v>
      </c>
      <c r="M30" s="538">
        <v>100000</v>
      </c>
      <c r="N30" s="538">
        <v>100000</v>
      </c>
      <c r="O30" s="538">
        <v>100000</v>
      </c>
      <c r="P30" s="538">
        <v>100000</v>
      </c>
    </row>
    <row r="31" spans="2:16" ht="15" customHeight="1">
      <c r="B31" s="538"/>
      <c r="C31" s="538" t="s">
        <v>124</v>
      </c>
      <c r="D31" s="538">
        <v>1593000</v>
      </c>
      <c r="E31" s="538">
        <v>1586000</v>
      </c>
      <c r="F31" s="538">
        <v>1579000</v>
      </c>
      <c r="G31" s="538">
        <v>1572000</v>
      </c>
      <c r="H31" s="538">
        <v>1565000</v>
      </c>
      <c r="I31" s="538">
        <v>1558000</v>
      </c>
      <c r="J31" s="538">
        <v>1551000</v>
      </c>
      <c r="K31" s="538">
        <v>1544000</v>
      </c>
      <c r="L31" s="538">
        <v>1537000</v>
      </c>
      <c r="M31" s="538">
        <v>1530000</v>
      </c>
      <c r="N31" s="538">
        <v>1523000</v>
      </c>
      <c r="O31" s="538">
        <v>1516000</v>
      </c>
      <c r="P31" s="538">
        <v>1554500</v>
      </c>
    </row>
    <row r="32" spans="2:16" ht="15" customHeight="1">
      <c r="B32" s="538"/>
      <c r="C32" s="538"/>
      <c r="D32" s="538"/>
      <c r="E32" s="538"/>
      <c r="F32" s="538"/>
      <c r="G32" s="538"/>
      <c r="H32" s="538"/>
      <c r="I32" s="538"/>
      <c r="J32" s="538"/>
      <c r="K32" s="538"/>
      <c r="L32" s="538"/>
      <c r="M32" s="538"/>
      <c r="N32" s="538"/>
      <c r="O32" s="538"/>
      <c r="P32" s="538"/>
    </row>
    <row r="33" spans="2:16" ht="15" customHeight="1">
      <c r="B33" s="538"/>
      <c r="C33" s="538" t="s">
        <v>125</v>
      </c>
      <c r="D33" s="538">
        <v>2304227.5</v>
      </c>
      <c r="E33" s="538">
        <v>2325332.0249999999</v>
      </c>
      <c r="F33" s="538">
        <v>2346323.1047499999</v>
      </c>
      <c r="G33" s="538">
        <v>2367200.2737024999</v>
      </c>
      <c r="H33" s="538">
        <v>2387963.0709654749</v>
      </c>
      <c r="I33" s="538">
        <v>2418611.0402558204</v>
      </c>
      <c r="J33" s="538">
        <v>2421623.7298532622</v>
      </c>
      <c r="K33" s="538">
        <v>2422920.6925547295</v>
      </c>
      <c r="L33" s="538">
        <v>2424101.4856291823</v>
      </c>
      <c r="M33" s="538">
        <v>2425165.6707728906</v>
      </c>
      <c r="N33" s="538">
        <v>2426112.8140651616</v>
      </c>
      <c r="O33" s="538">
        <v>2426942.4859245098</v>
      </c>
      <c r="P33" s="538">
        <v>2391376.9911227943</v>
      </c>
    </row>
    <row r="34" spans="2:16" ht="15" customHeight="1">
      <c r="B34" s="538"/>
      <c r="C34" s="538"/>
      <c r="D34" s="538"/>
      <c r="E34" s="538"/>
      <c r="F34" s="538"/>
      <c r="G34" s="538"/>
      <c r="H34" s="538"/>
      <c r="I34" s="538"/>
      <c r="J34" s="538"/>
      <c r="K34" s="538"/>
      <c r="L34" s="538"/>
      <c r="M34" s="538"/>
      <c r="N34" s="538"/>
      <c r="O34" s="538"/>
      <c r="P34" s="538"/>
    </row>
    <row r="35" spans="2:16" ht="15" customHeight="1">
      <c r="B35" s="538"/>
      <c r="C35" s="538" t="s">
        <v>126</v>
      </c>
      <c r="D35" s="538"/>
      <c r="E35" s="538"/>
      <c r="F35" s="538"/>
      <c r="G35" s="538"/>
      <c r="H35" s="538"/>
      <c r="I35" s="538"/>
      <c r="J35" s="538"/>
      <c r="K35" s="538"/>
      <c r="L35" s="538"/>
      <c r="M35" s="538"/>
      <c r="N35" s="538"/>
      <c r="O35" s="538"/>
      <c r="P35" s="538"/>
    </row>
    <row r="36" spans="2:16" ht="15" customHeight="1">
      <c r="B36" s="538"/>
      <c r="C36" s="538"/>
      <c r="D36" s="538"/>
      <c r="E36" s="538"/>
      <c r="F36" s="538"/>
      <c r="G36" s="538"/>
      <c r="H36" s="538"/>
      <c r="I36" s="538"/>
      <c r="J36" s="538"/>
      <c r="K36" s="538"/>
      <c r="L36" s="538"/>
      <c r="M36" s="538"/>
      <c r="N36" s="538"/>
      <c r="O36" s="538"/>
      <c r="P36" s="538"/>
    </row>
    <row r="37" spans="2:16" ht="15" customHeight="1">
      <c r="B37" s="538"/>
      <c r="C37" s="538" t="s">
        <v>127</v>
      </c>
      <c r="D37" s="538"/>
      <c r="E37" s="538"/>
      <c r="F37" s="538"/>
      <c r="G37" s="538"/>
      <c r="H37" s="538"/>
      <c r="I37" s="538"/>
      <c r="J37" s="538"/>
      <c r="K37" s="538"/>
      <c r="L37" s="538"/>
      <c r="M37" s="538"/>
      <c r="N37" s="538"/>
      <c r="O37" s="538"/>
      <c r="P37" s="538"/>
    </row>
    <row r="38" spans="2:16" ht="15" customHeight="1">
      <c r="B38" s="538"/>
      <c r="C38" s="538" t="s">
        <v>128</v>
      </c>
      <c r="D38" s="538">
        <v>2000</v>
      </c>
      <c r="E38" s="538">
        <v>2000</v>
      </c>
      <c r="F38" s="538">
        <v>2000</v>
      </c>
      <c r="G38" s="538">
        <v>2000</v>
      </c>
      <c r="H38" s="538">
        <v>2000</v>
      </c>
      <c r="I38" s="538">
        <v>2000</v>
      </c>
      <c r="J38" s="538">
        <v>2000</v>
      </c>
      <c r="K38" s="538">
        <v>2000</v>
      </c>
      <c r="L38" s="538">
        <v>2000</v>
      </c>
      <c r="M38" s="538">
        <v>2000</v>
      </c>
      <c r="N38" s="538">
        <v>2000</v>
      </c>
      <c r="O38" s="538">
        <v>2000</v>
      </c>
      <c r="P38" s="538">
        <v>2000</v>
      </c>
    </row>
    <row r="39" spans="2:16" ht="15" customHeight="1">
      <c r="B39" s="538"/>
      <c r="C39" s="538" t="s">
        <v>129</v>
      </c>
      <c r="D39" s="538">
        <v>0</v>
      </c>
      <c r="E39" s="538">
        <v>0</v>
      </c>
      <c r="F39" s="538">
        <v>0</v>
      </c>
      <c r="G39" s="538">
        <v>0</v>
      </c>
      <c r="H39" s="538">
        <v>0</v>
      </c>
      <c r="I39" s="538">
        <v>0</v>
      </c>
      <c r="J39" s="538">
        <v>0</v>
      </c>
      <c r="K39" s="538">
        <v>0</v>
      </c>
      <c r="L39" s="538">
        <v>0</v>
      </c>
      <c r="M39" s="538">
        <v>0</v>
      </c>
      <c r="N39" s="538">
        <v>0</v>
      </c>
      <c r="O39" s="538">
        <v>0</v>
      </c>
      <c r="P39" s="538">
        <v>0</v>
      </c>
    </row>
    <row r="40" spans="2:16" ht="15" customHeight="1">
      <c r="B40" s="538"/>
      <c r="C40" s="538" t="s">
        <v>130</v>
      </c>
      <c r="D40" s="538">
        <v>2000</v>
      </c>
      <c r="E40" s="538">
        <v>2000</v>
      </c>
      <c r="F40" s="538">
        <v>2000</v>
      </c>
      <c r="G40" s="538">
        <v>2000</v>
      </c>
      <c r="H40" s="538">
        <v>2000</v>
      </c>
      <c r="I40" s="538">
        <v>2000</v>
      </c>
      <c r="J40" s="538">
        <v>2000</v>
      </c>
      <c r="K40" s="538">
        <v>2000</v>
      </c>
      <c r="L40" s="538">
        <v>2000</v>
      </c>
      <c r="M40" s="538">
        <v>2000</v>
      </c>
      <c r="N40" s="538">
        <v>2000</v>
      </c>
      <c r="O40" s="538">
        <v>2000</v>
      </c>
      <c r="P40" s="538">
        <v>2000</v>
      </c>
    </row>
    <row r="41" spans="2:16" ht="15" customHeight="1">
      <c r="B41" s="538"/>
      <c r="C41" s="538"/>
      <c r="D41" s="538"/>
      <c r="E41" s="538"/>
      <c r="F41" s="538"/>
      <c r="G41" s="538"/>
      <c r="H41" s="538"/>
      <c r="I41" s="538"/>
      <c r="J41" s="538"/>
      <c r="K41" s="538"/>
      <c r="L41" s="538"/>
      <c r="M41" s="538"/>
      <c r="N41" s="538"/>
      <c r="O41" s="538"/>
      <c r="P41" s="538"/>
    </row>
    <row r="42" spans="2:16" ht="15" customHeight="1">
      <c r="B42" s="538"/>
      <c r="C42" s="538" t="s">
        <v>131</v>
      </c>
      <c r="D42" s="538"/>
      <c r="E42" s="538"/>
      <c r="F42" s="538"/>
      <c r="G42" s="538"/>
      <c r="H42" s="538"/>
      <c r="I42" s="538"/>
      <c r="J42" s="538"/>
      <c r="K42" s="538"/>
      <c r="L42" s="538"/>
      <c r="M42" s="538"/>
      <c r="N42" s="538"/>
      <c r="O42" s="538"/>
      <c r="P42" s="538"/>
    </row>
    <row r="43" spans="2:16" ht="15" customHeight="1">
      <c r="B43" s="538"/>
      <c r="C43" s="538" t="s">
        <v>132</v>
      </c>
      <c r="D43" s="538">
        <v>100000</v>
      </c>
      <c r="E43" s="538">
        <v>100000</v>
      </c>
      <c r="F43" s="538">
        <v>100000</v>
      </c>
      <c r="G43" s="538">
        <v>100000</v>
      </c>
      <c r="H43" s="538">
        <v>100000</v>
      </c>
      <c r="I43" s="538">
        <v>100000</v>
      </c>
      <c r="J43" s="538">
        <v>100000</v>
      </c>
      <c r="K43" s="538">
        <v>100000</v>
      </c>
      <c r="L43" s="538">
        <v>100000</v>
      </c>
      <c r="M43" s="538">
        <v>100000</v>
      </c>
      <c r="N43" s="538">
        <v>100000</v>
      </c>
      <c r="O43" s="538">
        <v>100000</v>
      </c>
      <c r="P43" s="538">
        <v>100000</v>
      </c>
    </row>
    <row r="44" spans="2:16" ht="15" customHeight="1">
      <c r="B44" s="538"/>
      <c r="C44" s="538" t="s">
        <v>133</v>
      </c>
      <c r="D44" s="538">
        <v>497.5</v>
      </c>
      <c r="E44" s="538">
        <v>742.52499999999998</v>
      </c>
      <c r="F44" s="538">
        <v>985.09974999999997</v>
      </c>
      <c r="G44" s="538">
        <v>1225.2487524999999</v>
      </c>
      <c r="H44" s="538">
        <v>1462.9962649749998</v>
      </c>
      <c r="I44" s="538">
        <v>11698.36630232525</v>
      </c>
      <c r="J44" s="538">
        <v>11931.382639301997</v>
      </c>
      <c r="K44" s="538">
        <v>12162.068812908978</v>
      </c>
      <c r="L44" s="538">
        <v>12390.448124779889</v>
      </c>
      <c r="M44" s="538">
        <v>12616.54364353209</v>
      </c>
      <c r="N44" s="538">
        <v>12840.378207096768</v>
      </c>
      <c r="O44" s="538">
        <v>13061.974425025801</v>
      </c>
      <c r="P44" s="538">
        <v>7634.5443268704812</v>
      </c>
    </row>
    <row r="45" spans="2:16" ht="15" customHeight="1">
      <c r="B45" s="538"/>
      <c r="C45" s="538" t="s">
        <v>134</v>
      </c>
      <c r="D45" s="538">
        <v>100497.5</v>
      </c>
      <c r="E45" s="538">
        <v>100742.52499999999</v>
      </c>
      <c r="F45" s="538">
        <v>100985.09974999999</v>
      </c>
      <c r="G45" s="538">
        <v>101225.2487525</v>
      </c>
      <c r="H45" s="538">
        <v>101462.99626497499</v>
      </c>
      <c r="I45" s="538">
        <v>111698.36630232524</v>
      </c>
      <c r="J45" s="538">
        <v>111931.382639302</v>
      </c>
      <c r="K45" s="538">
        <v>112162.06881290898</v>
      </c>
      <c r="L45" s="538">
        <v>112390.44812477988</v>
      </c>
      <c r="M45" s="538">
        <v>112616.54364353209</v>
      </c>
      <c r="N45" s="538">
        <v>112840.37820709677</v>
      </c>
      <c r="O45" s="538">
        <v>113061.97442502581</v>
      </c>
      <c r="P45" s="538">
        <v>107634.54432687047</v>
      </c>
    </row>
    <row r="46" spans="2:16" ht="15" customHeight="1">
      <c r="B46" s="538"/>
      <c r="C46" s="538"/>
      <c r="D46" s="538"/>
      <c r="E46" s="538"/>
      <c r="F46" s="538"/>
      <c r="G46" s="538"/>
      <c r="H46" s="538"/>
      <c r="I46" s="538"/>
      <c r="J46" s="538"/>
      <c r="K46" s="538"/>
      <c r="L46" s="538"/>
      <c r="M46" s="538"/>
      <c r="N46" s="538"/>
      <c r="O46" s="538"/>
      <c r="P46" s="538"/>
    </row>
    <row r="47" spans="2:16" ht="15" customHeight="1">
      <c r="B47" s="538"/>
      <c r="C47" s="538" t="s">
        <v>135</v>
      </c>
      <c r="D47" s="538"/>
      <c r="E47" s="538"/>
      <c r="F47" s="538"/>
      <c r="G47" s="538"/>
      <c r="H47" s="538"/>
      <c r="I47" s="538"/>
      <c r="J47" s="538"/>
      <c r="K47" s="538"/>
      <c r="L47" s="538"/>
      <c r="M47" s="538"/>
      <c r="N47" s="538"/>
      <c r="O47" s="538"/>
      <c r="P47" s="538"/>
    </row>
    <row r="48" spans="2:16" ht="15" customHeight="1">
      <c r="B48" s="538"/>
      <c r="C48" s="538" t="s">
        <v>355</v>
      </c>
      <c r="D48" s="538">
        <v>2143000</v>
      </c>
      <c r="E48" s="538">
        <v>2143000</v>
      </c>
      <c r="F48" s="538">
        <v>2143000</v>
      </c>
      <c r="G48" s="538">
        <v>2143000</v>
      </c>
      <c r="H48" s="538">
        <v>2143000</v>
      </c>
      <c r="I48" s="538">
        <v>2143000</v>
      </c>
      <c r="J48" s="538">
        <v>2143000</v>
      </c>
      <c r="K48" s="538">
        <v>2143000</v>
      </c>
      <c r="L48" s="538">
        <v>2143000</v>
      </c>
      <c r="M48" s="538">
        <v>2143000</v>
      </c>
      <c r="N48" s="538">
        <v>2143000</v>
      </c>
      <c r="O48" s="538">
        <v>2143000</v>
      </c>
      <c r="P48" s="538">
        <v>2143000</v>
      </c>
    </row>
    <row r="49" spans="2:16" ht="15" customHeight="1">
      <c r="B49" s="538"/>
      <c r="C49" s="538" t="s">
        <v>137</v>
      </c>
      <c r="D49" s="538">
        <v>58730</v>
      </c>
      <c r="E49" s="538">
        <v>79589.5</v>
      </c>
      <c r="F49" s="538">
        <v>100338.005</v>
      </c>
      <c r="G49" s="538">
        <v>120975.02494999999</v>
      </c>
      <c r="H49" s="538">
        <v>141500.0747005</v>
      </c>
      <c r="I49" s="538">
        <v>161912.67395349499</v>
      </c>
      <c r="J49" s="538">
        <v>164692.34721396005</v>
      </c>
      <c r="K49" s="538">
        <v>165758.62374182045</v>
      </c>
      <c r="L49" s="538">
        <v>166711.03750440225</v>
      </c>
      <c r="M49" s="538">
        <v>167549.12712935824</v>
      </c>
      <c r="N49" s="538">
        <v>168272.43585806465</v>
      </c>
      <c r="O49" s="538">
        <v>168880.51149948401</v>
      </c>
      <c r="P49" s="538">
        <v>138742.44679592372</v>
      </c>
    </row>
    <row r="50" spans="2:16" ht="15" customHeight="1">
      <c r="B50" s="538"/>
      <c r="C50" s="538" t="s">
        <v>138</v>
      </c>
      <c r="D50" s="538">
        <v>2201730</v>
      </c>
      <c r="E50" s="538">
        <v>2222589.5</v>
      </c>
      <c r="F50" s="538">
        <v>2243338.0049999999</v>
      </c>
      <c r="G50" s="538">
        <v>2263975.02495</v>
      </c>
      <c r="H50" s="538">
        <v>2284500.0747004999</v>
      </c>
      <c r="I50" s="538">
        <v>2304912.673953495</v>
      </c>
      <c r="J50" s="538">
        <v>2307692.3472139603</v>
      </c>
      <c r="K50" s="538">
        <v>2308758.6237418205</v>
      </c>
      <c r="L50" s="538">
        <v>2309711.0375044025</v>
      </c>
      <c r="M50" s="538">
        <v>2310549.1271293582</v>
      </c>
      <c r="N50" s="538">
        <v>2311272.4358580648</v>
      </c>
      <c r="O50" s="538">
        <v>2311880.5114994841</v>
      </c>
      <c r="P50" s="538">
        <v>2281742.4467959236</v>
      </c>
    </row>
    <row r="51" spans="2:16" ht="15" customHeight="1">
      <c r="B51" s="538"/>
      <c r="C51" s="538"/>
      <c r="D51" s="538"/>
      <c r="E51" s="538"/>
      <c r="F51" s="538"/>
      <c r="G51" s="538"/>
      <c r="H51" s="538"/>
      <c r="I51" s="538"/>
      <c r="J51" s="538"/>
      <c r="K51" s="538"/>
      <c r="L51" s="538"/>
      <c r="M51" s="538"/>
      <c r="N51" s="538"/>
      <c r="O51" s="538"/>
      <c r="P51" s="538"/>
    </row>
    <row r="52" spans="2:16" ht="15" customHeight="1">
      <c r="B52" s="538"/>
      <c r="C52" s="538" t="s">
        <v>139</v>
      </c>
      <c r="D52" s="538">
        <v>2304227.5</v>
      </c>
      <c r="E52" s="538">
        <v>2325332.0249999999</v>
      </c>
      <c r="F52" s="538">
        <v>2346323.1047499999</v>
      </c>
      <c r="G52" s="538">
        <v>2367200.2737024999</v>
      </c>
      <c r="H52" s="538">
        <v>2387963.0709654749</v>
      </c>
      <c r="I52" s="538">
        <v>2418611.0402558204</v>
      </c>
      <c r="J52" s="538">
        <v>2421623.7298532622</v>
      </c>
      <c r="K52" s="538">
        <v>2422920.6925547295</v>
      </c>
      <c r="L52" s="538">
        <v>2424101.4856291823</v>
      </c>
      <c r="M52" s="538">
        <v>2425165.6707728906</v>
      </c>
      <c r="N52" s="538">
        <v>2426112.8140651616</v>
      </c>
      <c r="O52" s="538">
        <v>2426942.4859245098</v>
      </c>
      <c r="P52" s="538">
        <v>2391376.9911227943</v>
      </c>
    </row>
    <row r="53" spans="2:16" ht="15" customHeight="1">
      <c r="B53" s="538"/>
      <c r="C53" s="538" t="s">
        <v>354</v>
      </c>
      <c r="D53" s="538"/>
      <c r="E53" s="538"/>
      <c r="F53" s="538"/>
      <c r="G53" s="538"/>
      <c r="H53" s="538"/>
      <c r="I53" s="538"/>
      <c r="J53" s="538"/>
      <c r="K53" s="538"/>
      <c r="L53" s="538"/>
      <c r="M53" s="538"/>
      <c r="N53" s="538"/>
      <c r="O53" s="538"/>
      <c r="P53" s="538"/>
    </row>
    <row r="54" spans="2:16" s="540" customFormat="1" ht="15" customHeight="1">
      <c r="B54" s="539"/>
      <c r="C54" s="539"/>
      <c r="D54" s="539"/>
      <c r="E54" s="539"/>
      <c r="F54" s="539"/>
      <c r="G54" s="539"/>
      <c r="H54" s="539"/>
      <c r="I54" s="539"/>
      <c r="J54" s="539"/>
      <c r="K54" s="539"/>
      <c r="L54" s="539"/>
      <c r="M54" s="539"/>
      <c r="N54" s="539"/>
      <c r="O54" s="539"/>
      <c r="P54" s="539"/>
    </row>
    <row r="55" spans="2:16" ht="15" customHeight="1">
      <c r="B55" s="538"/>
      <c r="C55" s="538" t="s">
        <v>140</v>
      </c>
      <c r="D55" s="538"/>
      <c r="E55" s="538"/>
      <c r="F55" s="538"/>
      <c r="G55" s="538"/>
      <c r="H55" s="538"/>
      <c r="I55" s="538"/>
      <c r="J55" s="538"/>
      <c r="K55" s="538"/>
      <c r="L55" s="538"/>
      <c r="M55" s="538"/>
      <c r="N55" s="538"/>
      <c r="O55" s="538"/>
      <c r="P55" s="538"/>
    </row>
    <row r="56" spans="2:16" ht="15" customHeight="1">
      <c r="B56" s="538"/>
      <c r="C56" s="538" t="s">
        <v>89</v>
      </c>
      <c r="D56" s="538" t="s">
        <v>90</v>
      </c>
      <c r="E56" s="538" t="s">
        <v>91</v>
      </c>
      <c r="F56" s="538" t="s">
        <v>92</v>
      </c>
      <c r="G56" s="538" t="s">
        <v>93</v>
      </c>
      <c r="H56" s="538" t="s">
        <v>94</v>
      </c>
      <c r="I56" s="538" t="s">
        <v>95</v>
      </c>
      <c r="J56" s="538" t="s">
        <v>96</v>
      </c>
      <c r="K56" s="538" t="s">
        <v>97</v>
      </c>
      <c r="L56" s="538" t="s">
        <v>98</v>
      </c>
      <c r="M56" s="538" t="s">
        <v>99</v>
      </c>
      <c r="N56" s="538" t="s">
        <v>100</v>
      </c>
      <c r="O56" s="538" t="s">
        <v>101</v>
      </c>
      <c r="P56" s="538" t="s">
        <v>372</v>
      </c>
    </row>
    <row r="57" spans="2:16" ht="15" customHeight="1">
      <c r="B57" s="538"/>
      <c r="C57" s="538" t="s">
        <v>141</v>
      </c>
      <c r="D57" s="538">
        <v>14570</v>
      </c>
      <c r="E57" s="538">
        <v>20859.5</v>
      </c>
      <c r="F57" s="538">
        <v>20748.505000000005</v>
      </c>
      <c r="G57" s="538">
        <v>20637.019949999991</v>
      </c>
      <c r="H57" s="538">
        <v>20525.049750500006</v>
      </c>
      <c r="I57" s="538">
        <v>20412.599252994991</v>
      </c>
      <c r="J57" s="538">
        <v>2779.6732604650579</v>
      </c>
      <c r="K57" s="538">
        <v>1066.2765278604043</v>
      </c>
      <c r="L57" s="538">
        <v>952.41376258179662</v>
      </c>
      <c r="M57" s="538">
        <v>838.0896249559861</v>
      </c>
      <c r="N57" s="538">
        <v>723.30872870641326</v>
      </c>
      <c r="O57" s="538">
        <v>608.0756414193587</v>
      </c>
      <c r="P57" s="538">
        <v>10393.375958290335</v>
      </c>
    </row>
    <row r="58" spans="2:16" ht="15" customHeight="1">
      <c r="B58" s="538"/>
      <c r="C58" s="538" t="s">
        <v>142</v>
      </c>
      <c r="D58" s="538">
        <v>7000</v>
      </c>
      <c r="E58" s="538">
        <v>7000</v>
      </c>
      <c r="F58" s="538">
        <v>7000</v>
      </c>
      <c r="G58" s="538">
        <v>7000</v>
      </c>
      <c r="H58" s="538">
        <v>7000</v>
      </c>
      <c r="I58" s="538">
        <v>7000</v>
      </c>
      <c r="J58" s="538">
        <v>7000</v>
      </c>
      <c r="K58" s="538">
        <v>7000</v>
      </c>
      <c r="L58" s="538">
        <v>7000</v>
      </c>
      <c r="M58" s="538">
        <v>7000</v>
      </c>
      <c r="N58" s="538">
        <v>7000</v>
      </c>
      <c r="O58" s="538">
        <v>7000</v>
      </c>
      <c r="P58" s="538">
        <v>7000</v>
      </c>
    </row>
    <row r="59" spans="2:16" ht="15" customHeight="1">
      <c r="B59" s="538"/>
      <c r="C59" s="538" t="s">
        <v>143</v>
      </c>
      <c r="D59" s="538">
        <v>-88000</v>
      </c>
      <c r="E59" s="538">
        <v>-88000</v>
      </c>
      <c r="F59" s="538">
        <v>0</v>
      </c>
      <c r="G59" s="538">
        <v>0</v>
      </c>
      <c r="H59" s="538">
        <v>0</v>
      </c>
      <c r="I59" s="538">
        <v>0</v>
      </c>
      <c r="J59" s="538">
        <v>22000</v>
      </c>
      <c r="K59" s="538">
        <v>22000</v>
      </c>
      <c r="L59" s="538">
        <v>0</v>
      </c>
      <c r="M59" s="538">
        <v>0</v>
      </c>
      <c r="N59" s="538">
        <v>0</v>
      </c>
      <c r="O59" s="538">
        <v>0</v>
      </c>
      <c r="P59" s="538">
        <v>-11000</v>
      </c>
    </row>
    <row r="60" spans="2:16" ht="15" customHeight="1">
      <c r="B60" s="538"/>
      <c r="C60" s="538" t="s">
        <v>144</v>
      </c>
      <c r="D60" s="538">
        <v>247.5</v>
      </c>
      <c r="E60" s="538">
        <v>245.02499999999998</v>
      </c>
      <c r="F60" s="538">
        <v>242.57474999999999</v>
      </c>
      <c r="G60" s="538">
        <v>240.14900249999994</v>
      </c>
      <c r="H60" s="538">
        <v>237.74751247499989</v>
      </c>
      <c r="I60" s="538">
        <v>10235.370037350251</v>
      </c>
      <c r="J60" s="538">
        <v>233.01633697674697</v>
      </c>
      <c r="K60" s="538">
        <v>230.68617360698045</v>
      </c>
      <c r="L60" s="538">
        <v>228.3793118709109</v>
      </c>
      <c r="M60" s="538">
        <v>226.09551875220131</v>
      </c>
      <c r="N60" s="538">
        <v>223.83456356467832</v>
      </c>
      <c r="O60" s="538">
        <v>221.59621792903272</v>
      </c>
      <c r="P60" s="538">
        <v>1067.6645354188167</v>
      </c>
    </row>
    <row r="61" spans="2:16" ht="15" customHeight="1">
      <c r="B61" s="538"/>
      <c r="C61" s="538" t="s">
        <v>145</v>
      </c>
      <c r="D61" s="538">
        <v>-45000</v>
      </c>
      <c r="E61" s="538">
        <v>0</v>
      </c>
      <c r="F61" s="538">
        <v>0</v>
      </c>
      <c r="G61" s="538">
        <v>0</v>
      </c>
      <c r="H61" s="538">
        <v>0</v>
      </c>
      <c r="I61" s="538">
        <v>0</v>
      </c>
      <c r="J61" s="538">
        <v>-45000</v>
      </c>
      <c r="K61" s="538">
        <v>0</v>
      </c>
      <c r="L61" s="538">
        <v>0</v>
      </c>
      <c r="M61" s="538">
        <v>0</v>
      </c>
      <c r="N61" s="538">
        <v>0</v>
      </c>
      <c r="O61" s="538">
        <v>0</v>
      </c>
      <c r="P61" s="538">
        <v>-7500</v>
      </c>
    </row>
    <row r="62" spans="2:16" ht="15" customHeight="1">
      <c r="B62" s="538"/>
      <c r="C62" s="538" t="s">
        <v>146</v>
      </c>
      <c r="D62" s="538">
        <v>0</v>
      </c>
      <c r="E62" s="538">
        <v>0</v>
      </c>
      <c r="F62" s="538">
        <v>0</v>
      </c>
      <c r="G62" s="538">
        <v>0</v>
      </c>
      <c r="H62" s="538">
        <v>0</v>
      </c>
      <c r="I62" s="538">
        <v>0</v>
      </c>
      <c r="J62" s="538">
        <v>0</v>
      </c>
      <c r="K62" s="538">
        <v>0</v>
      </c>
      <c r="L62" s="538">
        <v>0</v>
      </c>
      <c r="M62" s="538">
        <v>0</v>
      </c>
      <c r="N62" s="538">
        <v>0</v>
      </c>
      <c r="O62" s="538">
        <v>0</v>
      </c>
      <c r="P62" s="538">
        <v>0</v>
      </c>
    </row>
    <row r="63" spans="2:16" ht="15" customHeight="1">
      <c r="B63" s="538"/>
      <c r="C63" s="538" t="s">
        <v>147</v>
      </c>
      <c r="D63" s="538">
        <v>247.5</v>
      </c>
      <c r="E63" s="538">
        <v>245.02500000000001</v>
      </c>
      <c r="F63" s="538">
        <v>242.57474999999999</v>
      </c>
      <c r="G63" s="538">
        <v>240.14900249999994</v>
      </c>
      <c r="H63" s="538">
        <v>237.74751247499998</v>
      </c>
      <c r="I63" s="538">
        <v>235.37003735024996</v>
      </c>
      <c r="J63" s="538">
        <v>233.01633697674748</v>
      </c>
      <c r="K63" s="538">
        <v>230.68617360698002</v>
      </c>
      <c r="L63" s="538">
        <v>228.37931187091016</v>
      </c>
      <c r="M63" s="538">
        <v>226.09551875220109</v>
      </c>
      <c r="N63" s="538">
        <v>223.83456356467906</v>
      </c>
      <c r="O63" s="538">
        <v>221.59621792903229</v>
      </c>
      <c r="P63" s="538">
        <v>234.33120208548328</v>
      </c>
    </row>
    <row r="64" spans="2:16" ht="15" customHeight="1">
      <c r="B64" s="538"/>
      <c r="C64" s="538" t="s">
        <v>148</v>
      </c>
      <c r="D64" s="538">
        <v>0</v>
      </c>
      <c r="E64" s="538">
        <v>0</v>
      </c>
      <c r="F64" s="538">
        <v>0</v>
      </c>
      <c r="G64" s="538">
        <v>0</v>
      </c>
      <c r="H64" s="538">
        <v>0</v>
      </c>
      <c r="I64" s="538">
        <v>0</v>
      </c>
      <c r="J64" s="538">
        <v>0</v>
      </c>
      <c r="K64" s="538">
        <v>0</v>
      </c>
      <c r="L64" s="538">
        <v>0</v>
      </c>
      <c r="M64" s="538">
        <v>0</v>
      </c>
      <c r="N64" s="538">
        <v>0</v>
      </c>
      <c r="O64" s="538">
        <v>0</v>
      </c>
      <c r="P64" s="538">
        <v>0</v>
      </c>
    </row>
    <row r="65" spans="2:16" ht="15" customHeight="1">
      <c r="B65" s="538"/>
      <c r="C65" s="538" t="s">
        <v>149</v>
      </c>
      <c r="D65" s="538">
        <v>0</v>
      </c>
      <c r="E65" s="538">
        <v>0</v>
      </c>
      <c r="F65" s="538">
        <v>0</v>
      </c>
      <c r="G65" s="538">
        <v>0</v>
      </c>
      <c r="H65" s="538">
        <v>0</v>
      </c>
      <c r="I65" s="538">
        <v>0</v>
      </c>
      <c r="J65" s="538">
        <v>0</v>
      </c>
      <c r="K65" s="538">
        <v>0</v>
      </c>
      <c r="L65" s="538">
        <v>0</v>
      </c>
      <c r="M65" s="538">
        <v>0</v>
      </c>
      <c r="N65" s="538">
        <v>0</v>
      </c>
      <c r="O65" s="538">
        <v>0</v>
      </c>
      <c r="P65" s="538">
        <v>0</v>
      </c>
    </row>
    <row r="66" spans="2:16" ht="15" customHeight="1">
      <c r="B66" s="538"/>
      <c r="C66" s="538" t="s">
        <v>150</v>
      </c>
      <c r="D66" s="538">
        <v>155065</v>
      </c>
      <c r="E66" s="538">
        <v>116349.55000000005</v>
      </c>
      <c r="F66" s="538">
        <v>28233.654500000062</v>
      </c>
      <c r="G66" s="538">
        <v>28117.317954999977</v>
      </c>
      <c r="H66" s="538">
        <v>28000.54477545002</v>
      </c>
      <c r="I66" s="538">
        <v>37883.33932769543</v>
      </c>
      <c r="J66" s="538">
        <v>33245.705934418598</v>
      </c>
      <c r="K66" s="538">
        <v>-13472.351124925539</v>
      </c>
      <c r="L66" s="538">
        <v>8409.1723863235675</v>
      </c>
      <c r="M66" s="538">
        <v>8290.2806624604855</v>
      </c>
      <c r="N66" s="538">
        <v>8170.977855835692</v>
      </c>
      <c r="O66" s="538">
        <v>8051.268077277462</v>
      </c>
      <c r="P66" s="538">
        <v>37195.371695794653</v>
      </c>
    </row>
    <row r="67" spans="2:16" ht="15" customHeight="1">
      <c r="B67" s="538"/>
      <c r="C67" s="538" t="s">
        <v>151</v>
      </c>
      <c r="D67" s="538">
        <v>273850</v>
      </c>
      <c r="E67" s="538">
        <v>428915</v>
      </c>
      <c r="F67" s="538">
        <v>545264.55000000005</v>
      </c>
      <c r="G67" s="538">
        <v>573498.20450000011</v>
      </c>
      <c r="H67" s="538">
        <v>601615.52245500009</v>
      </c>
      <c r="I67" s="538">
        <v>629616.06723045011</v>
      </c>
      <c r="J67" s="538">
        <v>667499.40655814554</v>
      </c>
      <c r="K67" s="538">
        <v>700745.11249256413</v>
      </c>
      <c r="L67" s="538">
        <v>687272.7613676386</v>
      </c>
      <c r="M67" s="538">
        <v>695681.93375396216</v>
      </c>
      <c r="N67" s="538">
        <v>703972.21441642265</v>
      </c>
      <c r="O67" s="538">
        <v>712143.19227225834</v>
      </c>
      <c r="P67" s="538">
        <v>601672.8304205368</v>
      </c>
    </row>
    <row r="68" spans="2:16" ht="15" customHeight="1">
      <c r="B68" s="538"/>
      <c r="C68" s="538" t="s">
        <v>152</v>
      </c>
      <c r="D68" s="538">
        <v>428915</v>
      </c>
      <c r="E68" s="538">
        <v>545264.55000000005</v>
      </c>
      <c r="F68" s="538">
        <v>573498.20450000011</v>
      </c>
      <c r="G68" s="538">
        <v>601615.52245500009</v>
      </c>
      <c r="H68" s="538">
        <v>629616.06723045011</v>
      </c>
      <c r="I68" s="538">
        <v>667499.40655814554</v>
      </c>
      <c r="J68" s="538">
        <v>700745.11249256413</v>
      </c>
      <c r="K68" s="538">
        <v>687272.7613676386</v>
      </c>
      <c r="L68" s="538">
        <v>695681.93375396216</v>
      </c>
      <c r="M68" s="538">
        <v>703972.21441642265</v>
      </c>
      <c r="N68" s="538">
        <v>712143.19227225834</v>
      </c>
      <c r="O68" s="538">
        <v>720194.4603495358</v>
      </c>
      <c r="P68" s="538">
        <v>638868.20211633143</v>
      </c>
    </row>
    <row r="69" spans="2:16" ht="15" customHeight="1">
      <c r="B69" s="538"/>
      <c r="C69" s="538"/>
      <c r="D69" s="538"/>
      <c r="E69" s="538"/>
      <c r="F69" s="538"/>
      <c r="G69" s="538"/>
      <c r="H69" s="538"/>
      <c r="I69" s="538"/>
      <c r="J69" s="538"/>
      <c r="K69" s="538"/>
      <c r="L69" s="538"/>
      <c r="M69" s="538"/>
      <c r="N69" s="538"/>
      <c r="O69" s="538"/>
      <c r="P69" s="538"/>
    </row>
    <row r="70" spans="2:16" s="542" customFormat="1" ht="15" customHeight="1">
      <c r="B70" s="541"/>
      <c r="C70" s="541"/>
      <c r="D70" s="541"/>
      <c r="E70" s="541"/>
      <c r="F70" s="541"/>
      <c r="G70" s="541"/>
      <c r="H70" s="541"/>
      <c r="I70" s="541"/>
      <c r="J70" s="541"/>
      <c r="K70" s="541"/>
      <c r="L70" s="541"/>
      <c r="M70" s="541"/>
      <c r="N70" s="541"/>
      <c r="O70" s="541"/>
      <c r="P70" s="541"/>
    </row>
    <row r="71" spans="2:16" ht="15" customHeight="1">
      <c r="B71" s="538"/>
      <c r="C71" s="538" t="s">
        <v>153</v>
      </c>
      <c r="D71" s="538"/>
      <c r="E71" s="538"/>
      <c r="F71" s="538"/>
      <c r="G71" s="538"/>
      <c r="H71" s="538"/>
      <c r="I71" s="538"/>
      <c r="J71" s="538"/>
      <c r="K71" s="538"/>
      <c r="L71" s="538"/>
      <c r="M71" s="538"/>
      <c r="N71" s="538"/>
      <c r="O71" s="538"/>
      <c r="P71" s="538"/>
    </row>
    <row r="72" spans="2:16" ht="15" customHeight="1">
      <c r="B72" s="538"/>
      <c r="C72" s="538" t="s">
        <v>154</v>
      </c>
      <c r="D72" s="538"/>
      <c r="E72" s="538"/>
      <c r="F72" s="538"/>
      <c r="G72" s="538"/>
      <c r="H72" s="538"/>
      <c r="I72" s="538"/>
      <c r="J72" s="538"/>
      <c r="K72" s="538"/>
      <c r="L72" s="538"/>
      <c r="M72" s="538"/>
      <c r="N72" s="538"/>
      <c r="O72" s="538"/>
      <c r="P72" s="538"/>
    </row>
    <row r="73" spans="2:16" ht="15" customHeight="1">
      <c r="B73" s="538"/>
      <c r="C73" s="538"/>
      <c r="D73" s="538" t="s">
        <v>90</v>
      </c>
      <c r="E73" s="538" t="s">
        <v>91</v>
      </c>
      <c r="F73" s="538" t="s">
        <v>92</v>
      </c>
      <c r="G73" s="538" t="s">
        <v>93</v>
      </c>
      <c r="H73" s="538" t="s">
        <v>94</v>
      </c>
      <c r="I73" s="538" t="s">
        <v>95</v>
      </c>
      <c r="J73" s="538" t="s">
        <v>96</v>
      </c>
      <c r="K73" s="538" t="s">
        <v>97</v>
      </c>
      <c r="L73" s="538" t="s">
        <v>98</v>
      </c>
      <c r="M73" s="538" t="s">
        <v>99</v>
      </c>
      <c r="N73" s="538" t="s">
        <v>100</v>
      </c>
      <c r="O73" s="538" t="s">
        <v>101</v>
      </c>
      <c r="P73" s="538" t="s">
        <v>374</v>
      </c>
    </row>
    <row r="74" spans="2:16" ht="15" customHeight="1">
      <c r="B74" s="538"/>
      <c r="C74" s="538" t="s">
        <v>155</v>
      </c>
      <c r="D74" s="538"/>
      <c r="E74" s="538"/>
      <c r="F74" s="538"/>
      <c r="G74" s="538"/>
      <c r="H74" s="538"/>
      <c r="I74" s="538"/>
      <c r="J74" s="538"/>
      <c r="K74" s="538"/>
      <c r="L74" s="538"/>
      <c r="M74" s="538"/>
      <c r="N74" s="538"/>
      <c r="O74" s="538"/>
      <c r="P74" s="538" t="s">
        <v>371</v>
      </c>
    </row>
    <row r="75" spans="2:16" ht="15" customHeight="1">
      <c r="B75" s="538"/>
      <c r="C75" s="538" t="s">
        <v>156</v>
      </c>
      <c r="D75" s="538">
        <v>0.66394919900020277</v>
      </c>
      <c r="E75" s="538">
        <v>0.94294727132613276</v>
      </c>
      <c r="F75" s="538">
        <v>0.92919130356550672</v>
      </c>
      <c r="G75" s="538">
        <v>0.91571274561460481</v>
      </c>
      <c r="H75" s="538">
        <v>0.90250245635409221</v>
      </c>
      <c r="I75" s="538">
        <v>0.8895516864976547</v>
      </c>
      <c r="J75" s="538">
        <v>0.12052509363836747</v>
      </c>
      <c r="K75" s="538">
        <v>4.619464322566582E-2</v>
      </c>
      <c r="L75" s="538">
        <v>4.124369466247841E-2</v>
      </c>
      <c r="M75" s="538">
        <v>3.6278893183168612E-2</v>
      </c>
      <c r="N75" s="538">
        <v>3.1299725393936918E-2</v>
      </c>
      <c r="O75" s="538">
        <v>2.6305668375817676E-2</v>
      </c>
      <c r="P75" s="538">
        <v>0.46214186506980232</v>
      </c>
    </row>
    <row r="76" spans="2:16" ht="15" customHeight="1">
      <c r="B76" s="538"/>
      <c r="C76" s="538" t="s">
        <v>157</v>
      </c>
      <c r="D76" s="538">
        <v>0.63435567129535142</v>
      </c>
      <c r="E76" s="538">
        <v>0.90114404566382578</v>
      </c>
      <c r="F76" s="538">
        <v>0.88827211871310985</v>
      </c>
      <c r="G76" s="538">
        <v>0.87565153678203855</v>
      </c>
      <c r="H76" s="538">
        <v>0.86327422478620019</v>
      </c>
      <c r="I76" s="538">
        <v>0.84936167759653602</v>
      </c>
      <c r="J76" s="538">
        <v>0.11485696014709688</v>
      </c>
      <c r="K76" s="538">
        <v>4.4019682136815209E-2</v>
      </c>
      <c r="L76" s="538">
        <v>3.9298923238624349E-2</v>
      </c>
      <c r="M76" s="538">
        <v>3.4565619831834919E-2</v>
      </c>
      <c r="N76" s="538">
        <v>2.9819303549239933E-2</v>
      </c>
      <c r="O76" s="538">
        <v>2.5059497732105088E-2</v>
      </c>
      <c r="P76" s="538">
        <v>0.44163993845606475</v>
      </c>
    </row>
    <row r="77" spans="2:16" ht="15" customHeight="1">
      <c r="B77" s="538"/>
      <c r="C77" s="538" t="s">
        <v>353</v>
      </c>
      <c r="D77" s="538">
        <v>14.232164006886531</v>
      </c>
      <c r="E77" s="538">
        <v>20.326931844799766</v>
      </c>
      <c r="F77" s="538">
        <v>20.170849709866207</v>
      </c>
      <c r="G77" s="538">
        <v>20.015503683366113</v>
      </c>
      <c r="H77" s="538">
        <v>19.860877669907801</v>
      </c>
      <c r="I77" s="538">
        <v>18.799476123814564</v>
      </c>
      <c r="J77" s="538">
        <v>2.4422759093565309</v>
      </c>
      <c r="K77" s="538">
        <v>0.93494707635988872</v>
      </c>
      <c r="L77" s="538">
        <v>0.83343099900444917</v>
      </c>
      <c r="M77" s="538">
        <v>0.73193365712072878</v>
      </c>
      <c r="N77" s="538">
        <v>0.63045274282662123</v>
      </c>
      <c r="O77" s="538">
        <v>0.52898601032793147</v>
      </c>
      <c r="P77" s="538">
        <v>9.9589857861364273</v>
      </c>
    </row>
    <row r="78" spans="2:16" ht="15" customHeight="1">
      <c r="B78" s="538"/>
      <c r="C78" s="538" t="s">
        <v>159</v>
      </c>
      <c r="D78" s="538">
        <v>0.14194444444444446</v>
      </c>
      <c r="E78" s="538">
        <v>0.18610833333333332</v>
      </c>
      <c r="F78" s="538">
        <v>0.18582502777777779</v>
      </c>
      <c r="G78" s="538">
        <v>0.18553899972222215</v>
      </c>
      <c r="H78" s="538">
        <v>0.18525027639166672</v>
      </c>
      <c r="I78" s="538">
        <v>0.18495888473886105</v>
      </c>
      <c r="J78" s="538">
        <v>8.3997579707148592E-2</v>
      </c>
      <c r="K78" s="538">
        <v>6.8787233539706713E-2</v>
      </c>
      <c r="L78" s="538">
        <v>6.8388250093198488E-2</v>
      </c>
      <c r="M78" s="538">
        <v>6.7985849073748064E-2</v>
      </c>
      <c r="N78" s="538">
        <v>6.7580064657084535E-2</v>
      </c>
      <c r="O78" s="538">
        <v>6.717093067718044E-2</v>
      </c>
      <c r="P78" s="538">
        <v>0.12446132284636435</v>
      </c>
    </row>
    <row r="79" spans="2:16" ht="15" customHeight="1">
      <c r="B79" s="538"/>
      <c r="C79" s="538"/>
      <c r="D79" s="538"/>
      <c r="E79" s="538"/>
      <c r="F79" s="538"/>
      <c r="G79" s="538"/>
      <c r="H79" s="538"/>
      <c r="I79" s="538"/>
      <c r="J79" s="538"/>
      <c r="K79" s="538"/>
      <c r="L79" s="538"/>
      <c r="M79" s="538"/>
      <c r="N79" s="538"/>
      <c r="O79" s="538"/>
      <c r="P79" s="538"/>
    </row>
    <row r="80" spans="2:16" ht="15" customHeight="1">
      <c r="B80" s="538"/>
      <c r="C80" s="538" t="s">
        <v>160</v>
      </c>
      <c r="D80" s="538"/>
      <c r="E80" s="538"/>
      <c r="F80" s="538"/>
      <c r="G80" s="538"/>
      <c r="H80" s="538"/>
      <c r="I80" s="538"/>
      <c r="J80" s="538"/>
      <c r="K80" s="538"/>
      <c r="L80" s="538"/>
      <c r="M80" s="538"/>
      <c r="N80" s="538"/>
      <c r="O80" s="538"/>
      <c r="P80" s="538"/>
    </row>
    <row r="81" spans="2:16" ht="15" customHeight="1">
      <c r="B81" s="538"/>
      <c r="C81" s="538" t="s">
        <v>161</v>
      </c>
      <c r="D81" s="538">
        <v>96.200752860455736</v>
      </c>
      <c r="E81" s="538">
        <v>89.458993286659066</v>
      </c>
      <c r="F81" s="538">
        <v>97.606368908640945</v>
      </c>
      <c r="G81" s="538">
        <v>101.47671460004693</v>
      </c>
      <c r="H81" s="538">
        <v>103.13290927520623</v>
      </c>
      <c r="I81" s="538">
        <v>105.67374537811948</v>
      </c>
      <c r="J81" s="538">
        <v>365.40586038939847</v>
      </c>
      <c r="K81" s="538">
        <v>321.21491076233281</v>
      </c>
      <c r="L81" s="538">
        <v>236.50520009051908</v>
      </c>
      <c r="M81" s="538">
        <v>186.32241848610468</v>
      </c>
      <c r="N81" s="538">
        <v>157.06727354998543</v>
      </c>
      <c r="O81" s="538">
        <v>140.70172360660632</v>
      </c>
      <c r="P81" s="538">
        <v>166.73057259950625</v>
      </c>
    </row>
    <row r="82" spans="2:16" ht="15" customHeight="1">
      <c r="B82" s="538"/>
      <c r="C82" s="538" t="s">
        <v>162</v>
      </c>
      <c r="D82" s="538">
        <v>2061582.1337995664</v>
      </c>
      <c r="E82" s="538">
        <v>1917106.2261331037</v>
      </c>
      <c r="F82" s="538">
        <v>2091704.4857121755</v>
      </c>
      <c r="G82" s="538">
        <v>2174645.9938790058</v>
      </c>
      <c r="H82" s="538">
        <v>2210138.2457676698</v>
      </c>
      <c r="I82" s="538">
        <v>2264588.3634531004</v>
      </c>
      <c r="J82" s="538">
        <v>7830647.588144809</v>
      </c>
      <c r="K82" s="538">
        <v>6883635.5376367923</v>
      </c>
      <c r="L82" s="538">
        <v>5068306.4379398236</v>
      </c>
      <c r="M82" s="538">
        <v>3992889.4281572234</v>
      </c>
      <c r="N82" s="538">
        <v>3365951.6721761879</v>
      </c>
      <c r="O82" s="538">
        <v>3015237.9368895735</v>
      </c>
      <c r="P82" s="538">
        <v>3573036.1708074193</v>
      </c>
    </row>
    <row r="83" spans="2:16" ht="15" customHeight="1">
      <c r="B83" s="538"/>
      <c r="C83" s="538" t="s">
        <v>363</v>
      </c>
      <c r="D83" s="538">
        <v>100</v>
      </c>
      <c r="E83" s="538">
        <v>100</v>
      </c>
      <c r="F83" s="538">
        <v>100</v>
      </c>
      <c r="G83" s="538">
        <v>100</v>
      </c>
      <c r="H83" s="538">
        <v>100</v>
      </c>
      <c r="I83" s="538">
        <v>100</v>
      </c>
      <c r="J83" s="538">
        <v>100</v>
      </c>
      <c r="K83" s="538">
        <v>100</v>
      </c>
      <c r="L83" s="538">
        <v>100</v>
      </c>
      <c r="M83" s="538">
        <v>100</v>
      </c>
      <c r="N83" s="538">
        <v>100</v>
      </c>
      <c r="O83" s="538">
        <v>100</v>
      </c>
      <c r="P83" s="538">
        <v>100</v>
      </c>
    </row>
    <row r="84" spans="2:16" ht="15" customHeight="1">
      <c r="B84" s="538"/>
      <c r="C84" s="538" t="s">
        <v>364</v>
      </c>
      <c r="D84" s="538">
        <v>100</v>
      </c>
      <c r="E84" s="538">
        <v>100</v>
      </c>
      <c r="F84" s="538">
        <v>100</v>
      </c>
      <c r="G84" s="538">
        <v>100</v>
      </c>
      <c r="H84" s="538">
        <v>100</v>
      </c>
      <c r="I84" s="538">
        <v>100</v>
      </c>
      <c r="J84" s="538">
        <v>100</v>
      </c>
      <c r="K84" s="538">
        <v>100</v>
      </c>
      <c r="L84" s="538">
        <v>100</v>
      </c>
      <c r="M84" s="538">
        <v>100</v>
      </c>
      <c r="N84" s="538">
        <v>100</v>
      </c>
      <c r="O84" s="538">
        <v>100</v>
      </c>
      <c r="P84" s="538">
        <v>100</v>
      </c>
    </row>
    <row r="85" spans="2:16" ht="15" customHeight="1">
      <c r="B85" s="538"/>
      <c r="C85" s="538" t="s">
        <v>22</v>
      </c>
      <c r="D85" s="538">
        <v>0.5</v>
      </c>
      <c r="E85" s="538">
        <v>0.5</v>
      </c>
      <c r="F85" s="538">
        <v>0.5</v>
      </c>
      <c r="G85" s="538">
        <v>0.5</v>
      </c>
      <c r="H85" s="538">
        <v>0.5</v>
      </c>
      <c r="I85" s="538">
        <v>0.5</v>
      </c>
      <c r="J85" s="538">
        <v>0.375</v>
      </c>
      <c r="K85" s="538">
        <v>0.375</v>
      </c>
      <c r="L85" s="538">
        <v>0.375</v>
      </c>
      <c r="M85" s="538">
        <v>0.375</v>
      </c>
      <c r="N85" s="538">
        <v>0.375</v>
      </c>
      <c r="O85" s="538">
        <v>0.375</v>
      </c>
      <c r="P85" s="538">
        <v>0.4375</v>
      </c>
    </row>
    <row r="86" spans="2:16" ht="15" customHeight="1">
      <c r="B86" s="538"/>
      <c r="C86" s="538"/>
      <c r="D86" s="538"/>
      <c r="E86" s="538"/>
      <c r="F86" s="538"/>
      <c r="G86" s="538"/>
      <c r="H86" s="538"/>
      <c r="I86" s="538"/>
      <c r="J86" s="538"/>
      <c r="K86" s="538"/>
      <c r="L86" s="538"/>
      <c r="M86" s="538"/>
      <c r="N86" s="538"/>
      <c r="O86" s="538"/>
      <c r="P86" s="538"/>
    </row>
    <row r="87" spans="2:16" ht="15" customHeight="1">
      <c r="B87" s="538"/>
      <c r="C87" s="538"/>
      <c r="D87" s="538"/>
      <c r="E87" s="538"/>
      <c r="F87" s="538"/>
      <c r="G87" s="538"/>
      <c r="H87" s="538"/>
      <c r="I87" s="538"/>
      <c r="J87" s="538"/>
      <c r="K87" s="538"/>
      <c r="L87" s="538"/>
      <c r="M87" s="538"/>
      <c r="N87" s="538"/>
      <c r="O87" s="538"/>
      <c r="P87" s="538"/>
    </row>
    <row r="88" spans="2:16" ht="15" customHeight="1">
      <c r="B88" s="538"/>
      <c r="C88" s="538" t="s">
        <v>165</v>
      </c>
      <c r="D88" s="538">
        <v>1</v>
      </c>
      <c r="E88" s="538">
        <v>1</v>
      </c>
      <c r="F88" s="538">
        <v>1</v>
      </c>
      <c r="G88" s="538">
        <v>1</v>
      </c>
      <c r="H88" s="538">
        <v>1</v>
      </c>
      <c r="I88" s="538">
        <v>1</v>
      </c>
      <c r="J88" s="538">
        <v>1</v>
      </c>
      <c r="K88" s="538">
        <v>1</v>
      </c>
      <c r="L88" s="538">
        <v>1</v>
      </c>
      <c r="M88" s="538">
        <v>1</v>
      </c>
      <c r="N88" s="538">
        <v>1</v>
      </c>
      <c r="O88" s="538">
        <v>1</v>
      </c>
      <c r="P88" s="538"/>
    </row>
    <row r="89" spans="2:16" ht="15" customHeight="1">
      <c r="B89" s="538"/>
      <c r="C89" s="538"/>
      <c r="D89" s="538"/>
      <c r="E89" s="538"/>
      <c r="F89" s="538"/>
      <c r="G89" s="538"/>
      <c r="H89" s="538"/>
      <c r="I89" s="538"/>
      <c r="J89" s="538"/>
      <c r="K89" s="538"/>
      <c r="L89" s="538"/>
      <c r="M89" s="538"/>
      <c r="N89" s="538"/>
      <c r="O89" s="538"/>
      <c r="P89" s="538"/>
    </row>
    <row r="90" spans="2:16" ht="15" customHeight="1">
      <c r="B90" s="538"/>
      <c r="C90" s="538" t="s">
        <v>166</v>
      </c>
      <c r="D90" s="538" t="s">
        <v>90</v>
      </c>
      <c r="E90" s="538" t="s">
        <v>91</v>
      </c>
      <c r="F90" s="538" t="s">
        <v>92</v>
      </c>
      <c r="G90" s="538" t="s">
        <v>93</v>
      </c>
      <c r="H90" s="538" t="s">
        <v>94</v>
      </c>
      <c r="I90" s="538" t="s">
        <v>95</v>
      </c>
      <c r="J90" s="538" t="s">
        <v>96</v>
      </c>
      <c r="K90" s="538" t="s">
        <v>97</v>
      </c>
      <c r="L90" s="538" t="s">
        <v>98</v>
      </c>
      <c r="M90" s="538" t="s">
        <v>99</v>
      </c>
      <c r="N90" s="538" t="s">
        <v>100</v>
      </c>
      <c r="O90" s="538" t="s">
        <v>101</v>
      </c>
      <c r="P90" s="538" t="s">
        <v>373</v>
      </c>
    </row>
    <row r="91" spans="2:16" ht="15" customHeight="1">
      <c r="B91" s="538"/>
      <c r="C91" s="538" t="s">
        <v>167</v>
      </c>
      <c r="D91" s="538"/>
      <c r="E91" s="538"/>
      <c r="F91" s="538"/>
      <c r="G91" s="538"/>
      <c r="H91" s="538"/>
      <c r="I91" s="538"/>
      <c r="J91" s="538"/>
      <c r="K91" s="538"/>
      <c r="L91" s="538"/>
      <c r="M91" s="538"/>
      <c r="N91" s="538"/>
      <c r="O91" s="538"/>
      <c r="P91" s="538"/>
    </row>
    <row r="92" spans="2:16" ht="15" customHeight="1">
      <c r="B92" s="538"/>
      <c r="C92" s="538" t="s">
        <v>168</v>
      </c>
      <c r="D92" s="538">
        <v>0</v>
      </c>
      <c r="E92" s="538">
        <v>0</v>
      </c>
      <c r="F92" s="538">
        <v>0</v>
      </c>
      <c r="G92" s="538">
        <v>0</v>
      </c>
      <c r="H92" s="538">
        <v>0</v>
      </c>
      <c r="I92" s="538">
        <v>0</v>
      </c>
      <c r="J92" s="538">
        <v>0</v>
      </c>
      <c r="K92" s="538">
        <v>0</v>
      </c>
      <c r="L92" s="538">
        <v>0</v>
      </c>
      <c r="M92" s="538">
        <v>0</v>
      </c>
      <c r="N92" s="538">
        <v>0</v>
      </c>
      <c r="O92" s="538">
        <v>0</v>
      </c>
      <c r="P92" s="538">
        <v>0</v>
      </c>
    </row>
    <row r="93" spans="2:16" ht="15" customHeight="1">
      <c r="B93" s="538"/>
      <c r="C93" s="538" t="s">
        <v>169</v>
      </c>
      <c r="D93" s="538">
        <v>0</v>
      </c>
      <c r="E93" s="538">
        <v>0</v>
      </c>
      <c r="F93" s="538">
        <v>0</v>
      </c>
      <c r="G93" s="538">
        <v>0</v>
      </c>
      <c r="H93" s="538">
        <v>0</v>
      </c>
      <c r="I93" s="538">
        <v>0</v>
      </c>
      <c r="J93" s="538">
        <v>0</v>
      </c>
      <c r="K93" s="538">
        <v>0</v>
      </c>
      <c r="L93" s="538">
        <v>0</v>
      </c>
      <c r="M93" s="538">
        <v>0</v>
      </c>
      <c r="N93" s="538">
        <v>0</v>
      </c>
      <c r="O93" s="538">
        <v>0</v>
      </c>
      <c r="P93" s="538">
        <v>0</v>
      </c>
    </row>
    <row r="94" spans="2:16" ht="15" customHeight="1">
      <c r="B94" s="538"/>
      <c r="C94" s="538" t="s">
        <v>170</v>
      </c>
      <c r="D94" s="538">
        <v>9.9</v>
      </c>
      <c r="E94" s="538">
        <v>9.8010000000000002</v>
      </c>
      <c r="F94" s="538">
        <v>9.7029899999999998</v>
      </c>
      <c r="G94" s="538">
        <v>9.605960099999999</v>
      </c>
      <c r="H94" s="538">
        <v>9.5099004989999987</v>
      </c>
      <c r="I94" s="538">
        <v>9.414801494009998</v>
      </c>
      <c r="J94" s="538">
        <v>9.3206534790698985</v>
      </c>
      <c r="K94" s="538">
        <v>9.2274469442791993</v>
      </c>
      <c r="L94" s="538">
        <v>9.1351724748364074</v>
      </c>
      <c r="M94" s="538">
        <v>9.0438207500880434</v>
      </c>
      <c r="N94" s="538">
        <v>8.9533825425871623</v>
      </c>
      <c r="O94" s="538">
        <v>8.8638487171612912</v>
      </c>
      <c r="P94" s="538">
        <v>112.47897700103199</v>
      </c>
    </row>
    <row r="95" spans="2:16" ht="15" customHeight="1">
      <c r="B95" s="538"/>
      <c r="C95" s="538"/>
      <c r="D95" s="538"/>
      <c r="E95" s="538"/>
      <c r="F95" s="538"/>
      <c r="G95" s="538"/>
      <c r="H95" s="538"/>
      <c r="I95" s="538"/>
      <c r="J95" s="538"/>
      <c r="K95" s="538"/>
      <c r="L95" s="538"/>
      <c r="M95" s="538"/>
      <c r="N95" s="538"/>
      <c r="O95" s="538"/>
      <c r="P95" s="538">
        <v>0</v>
      </c>
    </row>
    <row r="96" spans="2:16" ht="15" customHeight="1">
      <c r="B96" s="538"/>
      <c r="C96" s="538" t="s">
        <v>171</v>
      </c>
      <c r="D96" s="538"/>
      <c r="E96" s="538"/>
      <c r="F96" s="538"/>
      <c r="G96" s="538"/>
      <c r="H96" s="538"/>
      <c r="I96" s="538"/>
      <c r="J96" s="538"/>
      <c r="K96" s="538"/>
      <c r="L96" s="538"/>
      <c r="M96" s="538"/>
      <c r="N96" s="538"/>
      <c r="O96" s="538"/>
      <c r="P96" s="538">
        <v>0</v>
      </c>
    </row>
    <row r="97" spans="2:16" ht="15" customHeight="1">
      <c r="B97" s="538"/>
      <c r="C97" s="538" t="s">
        <v>172</v>
      </c>
      <c r="D97" s="538">
        <v>0</v>
      </c>
      <c r="E97" s="538">
        <v>0</v>
      </c>
      <c r="F97" s="538">
        <v>0</v>
      </c>
      <c r="G97" s="538">
        <v>0</v>
      </c>
      <c r="H97" s="538">
        <v>0</v>
      </c>
      <c r="I97" s="538">
        <v>0</v>
      </c>
      <c r="J97" s="538">
        <v>0</v>
      </c>
      <c r="K97" s="538">
        <v>0</v>
      </c>
      <c r="L97" s="538">
        <v>0</v>
      </c>
      <c r="M97" s="538">
        <v>0</v>
      </c>
      <c r="N97" s="538">
        <v>0</v>
      </c>
      <c r="O97" s="538">
        <v>0</v>
      </c>
      <c r="P97" s="538">
        <v>0</v>
      </c>
    </row>
    <row r="98" spans="2:16" ht="15" customHeight="1">
      <c r="B98" s="538"/>
      <c r="C98" s="538" t="s">
        <v>173</v>
      </c>
      <c r="D98" s="538">
        <v>4950</v>
      </c>
      <c r="E98" s="538">
        <v>4900.5</v>
      </c>
      <c r="F98" s="538">
        <v>4851.4949999999999</v>
      </c>
      <c r="G98" s="538">
        <v>4802.9800499999992</v>
      </c>
      <c r="H98" s="538">
        <v>4754.9502494999997</v>
      </c>
      <c r="I98" s="538">
        <v>4707.4007470049992</v>
      </c>
      <c r="J98" s="538">
        <v>4660.3267395349494</v>
      </c>
      <c r="K98" s="538">
        <v>4613.7234721395998</v>
      </c>
      <c r="L98" s="538">
        <v>4567.5862374182034</v>
      </c>
      <c r="M98" s="538">
        <v>4521.9103750440217</v>
      </c>
      <c r="N98" s="538">
        <v>4476.6912712935809</v>
      </c>
      <c r="O98" s="538">
        <v>4431.9243585806453</v>
      </c>
      <c r="P98" s="538">
        <v>56239.488500515996</v>
      </c>
    </row>
    <row r="99" spans="2:16" ht="15" customHeight="1">
      <c r="B99" s="538"/>
      <c r="C99" s="538" t="s">
        <v>174</v>
      </c>
      <c r="D99" s="538">
        <v>990</v>
      </c>
      <c r="E99" s="538">
        <v>980.1</v>
      </c>
      <c r="F99" s="538">
        <v>970.29899999999998</v>
      </c>
      <c r="G99" s="538">
        <v>960.59600999999986</v>
      </c>
      <c r="H99" s="538">
        <v>950.99004990000003</v>
      </c>
      <c r="I99" s="538">
        <v>941.48014940099984</v>
      </c>
      <c r="J99" s="538">
        <v>932.06534790698993</v>
      </c>
      <c r="K99" s="538">
        <v>922.74469442791997</v>
      </c>
      <c r="L99" s="538">
        <v>913.51724748364074</v>
      </c>
      <c r="M99" s="538">
        <v>904.38207500880435</v>
      </c>
      <c r="N99" s="538">
        <v>895.33825425871623</v>
      </c>
      <c r="O99" s="538">
        <v>886.38487171612906</v>
      </c>
      <c r="P99" s="538">
        <v>11247.897700103202</v>
      </c>
    </row>
    <row r="100" spans="2:16" ht="15" customHeight="1">
      <c r="B100" s="538"/>
      <c r="C100" s="538"/>
      <c r="D100" s="538"/>
      <c r="E100" s="538"/>
      <c r="F100" s="538"/>
      <c r="G100" s="538"/>
      <c r="H100" s="538"/>
      <c r="I100" s="538"/>
      <c r="J100" s="538"/>
      <c r="K100" s="538"/>
      <c r="L100" s="538"/>
      <c r="M100" s="538"/>
      <c r="N100" s="538"/>
      <c r="O100" s="538"/>
      <c r="P100" s="538">
        <v>0</v>
      </c>
    </row>
    <row r="101" spans="2:16" ht="15" customHeight="1">
      <c r="B101" s="538"/>
      <c r="C101" s="538" t="s">
        <v>175</v>
      </c>
      <c r="D101" s="538"/>
      <c r="E101" s="538"/>
      <c r="F101" s="538"/>
      <c r="G101" s="538"/>
      <c r="H101" s="538"/>
      <c r="I101" s="538"/>
      <c r="J101" s="538"/>
      <c r="K101" s="538"/>
      <c r="L101" s="538"/>
      <c r="M101" s="538"/>
      <c r="N101" s="538"/>
      <c r="O101" s="538"/>
      <c r="P101" s="538">
        <v>0</v>
      </c>
    </row>
    <row r="102" spans="2:16" ht="15" customHeight="1">
      <c r="B102" s="538"/>
      <c r="C102" s="538" t="s">
        <v>13</v>
      </c>
      <c r="D102" s="538">
        <v>0</v>
      </c>
      <c r="E102" s="538">
        <v>0</v>
      </c>
      <c r="F102" s="538">
        <v>0</v>
      </c>
      <c r="G102" s="538">
        <v>0</v>
      </c>
      <c r="H102" s="538">
        <v>0</v>
      </c>
      <c r="I102" s="538">
        <v>0</v>
      </c>
      <c r="J102" s="538">
        <v>0</v>
      </c>
      <c r="K102" s="538">
        <v>0</v>
      </c>
      <c r="L102" s="538">
        <v>0</v>
      </c>
      <c r="M102" s="538">
        <v>0</v>
      </c>
      <c r="N102" s="538">
        <v>0</v>
      </c>
      <c r="O102" s="538">
        <v>0</v>
      </c>
      <c r="P102" s="538">
        <v>0</v>
      </c>
    </row>
    <row r="103" spans="2:16" ht="15" customHeight="1">
      <c r="B103" s="538"/>
      <c r="C103" s="538" t="s">
        <v>424</v>
      </c>
      <c r="D103" s="538">
        <v>9.9</v>
      </c>
      <c r="E103" s="538">
        <v>9.8010000000000002</v>
      </c>
      <c r="F103" s="538">
        <v>9.7029899999999998</v>
      </c>
      <c r="G103" s="538">
        <v>9.605960099999999</v>
      </c>
      <c r="H103" s="538">
        <v>9.5099004989999987</v>
      </c>
      <c r="I103" s="538">
        <v>9.414801494009998</v>
      </c>
      <c r="J103" s="538">
        <v>9.3206534790698985</v>
      </c>
      <c r="K103" s="538">
        <v>9.2274469442791993</v>
      </c>
      <c r="L103" s="538">
        <v>9.1351724748364074</v>
      </c>
      <c r="M103" s="538">
        <v>9.0438207500880434</v>
      </c>
      <c r="N103" s="538">
        <v>8.9533825425871623</v>
      </c>
      <c r="O103" s="538">
        <v>8.8638487171612912</v>
      </c>
      <c r="P103" s="538">
        <v>9.3732480834193321</v>
      </c>
    </row>
    <row r="104" spans="2:16" ht="15" customHeight="1">
      <c r="B104" s="538"/>
      <c r="C104" s="538" t="s">
        <v>88</v>
      </c>
      <c r="D104" s="538">
        <v>23.525296252568982</v>
      </c>
      <c r="E104" s="538">
        <v>1.0856355137860116</v>
      </c>
      <c r="F104" s="538">
        <v>24.634462189790391</v>
      </c>
      <c r="G104" s="538">
        <v>25.119159794185105</v>
      </c>
      <c r="H104" s="538">
        <v>29.8072502784627</v>
      </c>
      <c r="I104" s="538">
        <v>27.648421852794712</v>
      </c>
      <c r="J104" s="538">
        <v>27.066934158034062</v>
      </c>
      <c r="K104" s="538">
        <v>40.409687978887419</v>
      </c>
      <c r="L104" s="538">
        <v>18.975977410123782</v>
      </c>
      <c r="M104" s="538">
        <v>24.880581230649906</v>
      </c>
      <c r="N104" s="538">
        <v>53.658488430462505</v>
      </c>
      <c r="O104" s="538">
        <v>43.020160857820635</v>
      </c>
      <c r="P104" s="538">
        <v>28.319337995630519</v>
      </c>
    </row>
    <row r="105" spans="2:16" ht="15" customHeight="1">
      <c r="B105" s="538"/>
      <c r="C105" s="538"/>
      <c r="D105" s="538"/>
      <c r="E105" s="538"/>
      <c r="F105" s="538"/>
      <c r="G105" s="538"/>
      <c r="H105" s="538"/>
      <c r="I105" s="538"/>
      <c r="J105" s="538"/>
      <c r="K105" s="538"/>
      <c r="L105" s="538"/>
      <c r="M105" s="538"/>
      <c r="N105" s="538"/>
      <c r="O105" s="538"/>
      <c r="P105" s="538"/>
    </row>
    <row r="106" spans="2:16" ht="15" customHeight="1">
      <c r="B106" s="538"/>
      <c r="C106" s="538" t="s">
        <v>176</v>
      </c>
      <c r="D106" s="538">
        <v>3642.5</v>
      </c>
      <c r="E106" s="538">
        <v>5214.875</v>
      </c>
      <c r="F106" s="538">
        <v>5187.1262500000012</v>
      </c>
      <c r="G106" s="538">
        <v>5159.2549874999977</v>
      </c>
      <c r="H106" s="538">
        <v>5131.2624376250014</v>
      </c>
      <c r="I106" s="538">
        <v>5103.1498132487477</v>
      </c>
      <c r="J106" s="538">
        <v>694.91831511626447</v>
      </c>
      <c r="K106" s="538">
        <v>266.56913196510106</v>
      </c>
      <c r="L106" s="538">
        <v>238.10344064544915</v>
      </c>
      <c r="M106" s="538">
        <v>209.52240623899652</v>
      </c>
      <c r="N106" s="538">
        <v>180.82718217660332</v>
      </c>
      <c r="O106" s="538">
        <v>152.01891035483968</v>
      </c>
      <c r="P106" s="538">
        <v>2598.3439895725837</v>
      </c>
    </row>
    <row r="107" spans="2:16" ht="15" customHeight="1">
      <c r="B107" s="538"/>
      <c r="C107" s="538"/>
      <c r="D107" s="538"/>
      <c r="E107" s="538"/>
      <c r="F107" s="538"/>
      <c r="G107" s="538"/>
      <c r="H107" s="538"/>
      <c r="I107" s="538"/>
      <c r="J107" s="538"/>
      <c r="K107" s="538"/>
      <c r="L107" s="538"/>
      <c r="M107" s="538"/>
      <c r="N107" s="538"/>
      <c r="O107" s="538"/>
      <c r="P107" s="538"/>
    </row>
    <row r="108" spans="2:16" ht="15" customHeight="1">
      <c r="B108" s="538"/>
      <c r="C108" s="538" t="s">
        <v>177</v>
      </c>
      <c r="D108" s="538" t="s">
        <v>90</v>
      </c>
      <c r="E108" s="538" t="s">
        <v>91</v>
      </c>
      <c r="F108" s="538" t="s">
        <v>92</v>
      </c>
      <c r="G108" s="538" t="s">
        <v>93</v>
      </c>
      <c r="H108" s="538" t="s">
        <v>94</v>
      </c>
      <c r="I108" s="538" t="s">
        <v>95</v>
      </c>
      <c r="J108" s="538" t="s">
        <v>96</v>
      </c>
      <c r="K108" s="538" t="s">
        <v>97</v>
      </c>
      <c r="L108" s="538" t="s">
        <v>98</v>
      </c>
      <c r="M108" s="538" t="s">
        <v>99</v>
      </c>
      <c r="N108" s="538" t="s">
        <v>100</v>
      </c>
      <c r="O108" s="538" t="s">
        <v>101</v>
      </c>
      <c r="P108" s="538" t="s">
        <v>373</v>
      </c>
    </row>
    <row r="109" spans="2:16" ht="15" customHeight="1">
      <c r="B109" s="538"/>
      <c r="C109" s="538" t="s">
        <v>178</v>
      </c>
      <c r="D109" s="538"/>
      <c r="E109" s="538"/>
      <c r="F109" s="538"/>
      <c r="G109" s="538"/>
      <c r="H109" s="538"/>
      <c r="I109" s="538"/>
      <c r="J109" s="538"/>
      <c r="K109" s="538"/>
      <c r="L109" s="538"/>
      <c r="M109" s="538"/>
      <c r="N109" s="538"/>
      <c r="O109" s="538"/>
      <c r="P109" s="538"/>
    </row>
    <row r="110" spans="2:16" ht="15" customHeight="1">
      <c r="B110" s="538"/>
      <c r="C110" s="538" t="s">
        <v>179</v>
      </c>
      <c r="D110" s="538">
        <v>50</v>
      </c>
      <c r="E110" s="538">
        <v>50</v>
      </c>
      <c r="F110" s="538">
        <v>50</v>
      </c>
      <c r="G110" s="538">
        <v>50</v>
      </c>
      <c r="H110" s="538">
        <v>50</v>
      </c>
      <c r="I110" s="538">
        <v>50</v>
      </c>
      <c r="J110" s="538">
        <v>40</v>
      </c>
      <c r="K110" s="538">
        <v>40</v>
      </c>
      <c r="L110" s="538">
        <v>40</v>
      </c>
      <c r="M110" s="538">
        <v>40</v>
      </c>
      <c r="N110" s="538">
        <v>40</v>
      </c>
      <c r="O110" s="538">
        <v>40</v>
      </c>
      <c r="P110" s="538">
        <v>540</v>
      </c>
    </row>
    <row r="111" spans="2:16" ht="15" customHeight="1">
      <c r="B111" s="538"/>
      <c r="C111" s="538" t="s">
        <v>180</v>
      </c>
      <c r="D111" s="538">
        <v>10000</v>
      </c>
      <c r="E111" s="538">
        <v>8000</v>
      </c>
      <c r="F111" s="538">
        <v>6000</v>
      </c>
      <c r="G111" s="538">
        <v>6000</v>
      </c>
      <c r="H111" s="538">
        <v>6000</v>
      </c>
      <c r="I111" s="538">
        <v>6000</v>
      </c>
      <c r="J111" s="538">
        <v>6000</v>
      </c>
      <c r="K111" s="538">
        <v>6500</v>
      </c>
      <c r="L111" s="538">
        <v>7000</v>
      </c>
      <c r="M111" s="538">
        <v>7000</v>
      </c>
      <c r="N111" s="538">
        <v>7000</v>
      </c>
      <c r="O111" s="538">
        <v>7000</v>
      </c>
      <c r="P111" s="538">
        <v>6875</v>
      </c>
    </row>
    <row r="112" spans="2:16" ht="15" customHeight="1">
      <c r="B112" s="538"/>
      <c r="C112" s="538" t="s">
        <v>181</v>
      </c>
      <c r="D112" s="538">
        <v>101.2</v>
      </c>
      <c r="E112" s="538">
        <v>101.2</v>
      </c>
      <c r="F112" s="538">
        <v>101.2</v>
      </c>
      <c r="G112" s="538">
        <v>101.2</v>
      </c>
      <c r="H112" s="538">
        <v>101.2</v>
      </c>
      <c r="I112" s="538">
        <v>101.2</v>
      </c>
      <c r="J112" s="538">
        <v>101.5</v>
      </c>
      <c r="K112" s="538">
        <v>101.5</v>
      </c>
      <c r="L112" s="538">
        <v>101.5</v>
      </c>
      <c r="M112" s="538">
        <v>101.5</v>
      </c>
      <c r="N112" s="538">
        <v>101.5</v>
      </c>
      <c r="O112" s="538">
        <v>101.5</v>
      </c>
      <c r="P112" s="538">
        <v>101.35000000000001</v>
      </c>
    </row>
    <row r="113" spans="2:16" ht="15" customHeight="1">
      <c r="B113" s="538"/>
      <c r="C113" s="538"/>
      <c r="D113" s="538"/>
      <c r="E113" s="538"/>
      <c r="F113" s="538"/>
      <c r="G113" s="538"/>
      <c r="H113" s="538"/>
      <c r="I113" s="538"/>
      <c r="J113" s="538"/>
      <c r="K113" s="538"/>
      <c r="L113" s="538"/>
      <c r="M113" s="538"/>
      <c r="N113" s="538"/>
      <c r="O113" s="538"/>
      <c r="P113" s="538"/>
    </row>
    <row r="114" spans="2:16" ht="15" customHeight="1">
      <c r="B114" s="538"/>
      <c r="C114" s="538" t="s">
        <v>182</v>
      </c>
      <c r="D114" s="538" t="s">
        <v>90</v>
      </c>
      <c r="E114" s="538" t="s">
        <v>91</v>
      </c>
      <c r="F114" s="538" t="s">
        <v>92</v>
      </c>
      <c r="G114" s="538" t="s">
        <v>93</v>
      </c>
      <c r="H114" s="538" t="s">
        <v>94</v>
      </c>
      <c r="I114" s="538" t="s">
        <v>95</v>
      </c>
      <c r="J114" s="538" t="s">
        <v>96</v>
      </c>
      <c r="K114" s="538" t="s">
        <v>97</v>
      </c>
      <c r="L114" s="538" t="s">
        <v>98</v>
      </c>
      <c r="M114" s="538" t="s">
        <v>99</v>
      </c>
      <c r="N114" s="538" t="s">
        <v>100</v>
      </c>
      <c r="O114" s="538" t="s">
        <v>101</v>
      </c>
      <c r="P114" s="538" t="s">
        <v>373</v>
      </c>
    </row>
    <row r="115" spans="2:16" ht="15" customHeight="1">
      <c r="B115" s="538"/>
      <c r="C115" s="538" t="s">
        <v>183</v>
      </c>
      <c r="D115" s="538">
        <v>0</v>
      </c>
      <c r="E115" s="538">
        <v>0</v>
      </c>
      <c r="F115" s="538">
        <v>0</v>
      </c>
      <c r="G115" s="538">
        <v>0</v>
      </c>
      <c r="H115" s="538">
        <v>0</v>
      </c>
      <c r="I115" s="538">
        <v>0</v>
      </c>
      <c r="J115" s="538">
        <v>0</v>
      </c>
      <c r="K115" s="538">
        <v>0</v>
      </c>
      <c r="L115" s="538">
        <v>0</v>
      </c>
      <c r="M115" s="538">
        <v>0</v>
      </c>
      <c r="N115" s="538">
        <v>0</v>
      </c>
      <c r="O115" s="538">
        <v>0</v>
      </c>
      <c r="P115" s="538">
        <v>0</v>
      </c>
    </row>
    <row r="116" spans="2:16" ht="15" customHeight="1">
      <c r="B116" s="538"/>
      <c r="C116" s="538" t="s">
        <v>184</v>
      </c>
      <c r="D116" s="538">
        <v>22000</v>
      </c>
      <c r="E116" s="538">
        <v>14000</v>
      </c>
      <c r="F116" s="538">
        <v>14000</v>
      </c>
      <c r="G116" s="538">
        <v>14000</v>
      </c>
      <c r="H116" s="538">
        <v>14000</v>
      </c>
      <c r="I116" s="538">
        <v>14000</v>
      </c>
      <c r="J116" s="538">
        <v>14000</v>
      </c>
      <c r="K116" s="538">
        <v>16000</v>
      </c>
      <c r="L116" s="538">
        <v>16000</v>
      </c>
      <c r="M116" s="538">
        <v>16000</v>
      </c>
      <c r="N116" s="538">
        <v>16000</v>
      </c>
      <c r="O116" s="538">
        <v>16000</v>
      </c>
      <c r="P116" s="538">
        <v>186000</v>
      </c>
    </row>
    <row r="117" spans="2:16" ht="15" customHeight="1">
      <c r="B117" s="538"/>
      <c r="C117" s="538" t="s">
        <v>402</v>
      </c>
      <c r="D117" s="538">
        <v>19000</v>
      </c>
      <c r="E117" s="538">
        <v>19000</v>
      </c>
      <c r="F117" s="538">
        <v>19000</v>
      </c>
      <c r="G117" s="538">
        <v>19000</v>
      </c>
      <c r="H117" s="538">
        <v>19000</v>
      </c>
      <c r="I117" s="538">
        <v>19000</v>
      </c>
      <c r="J117" s="538">
        <v>18000</v>
      </c>
      <c r="K117" s="538">
        <v>18000</v>
      </c>
      <c r="L117" s="538">
        <v>18000</v>
      </c>
      <c r="M117" s="538">
        <v>18000</v>
      </c>
      <c r="N117" s="538">
        <v>18000</v>
      </c>
      <c r="O117" s="538">
        <v>18000</v>
      </c>
      <c r="P117" s="538">
        <v>222000</v>
      </c>
    </row>
    <row r="118" spans="2:16" ht="15" customHeight="1">
      <c r="B118" s="538"/>
      <c r="C118" s="538" t="s">
        <v>186</v>
      </c>
      <c r="D118" s="538">
        <v>0.5</v>
      </c>
      <c r="E118" s="538">
        <v>1</v>
      </c>
      <c r="F118" s="538">
        <v>2</v>
      </c>
      <c r="G118" s="538">
        <v>2</v>
      </c>
      <c r="H118" s="538">
        <v>2</v>
      </c>
      <c r="I118" s="538">
        <v>2</v>
      </c>
      <c r="J118" s="538">
        <v>1.2</v>
      </c>
      <c r="K118" s="538">
        <v>0.8571428571428571</v>
      </c>
      <c r="L118" s="538">
        <v>0.75</v>
      </c>
      <c r="M118" s="538">
        <v>0.75</v>
      </c>
      <c r="N118" s="538">
        <v>0.75</v>
      </c>
      <c r="O118" s="538">
        <v>0.75</v>
      </c>
      <c r="P118" s="538">
        <v>12.923076923076923</v>
      </c>
    </row>
    <row r="119" spans="2:16" ht="15" customHeight="1">
      <c r="B119" s="538"/>
      <c r="C119" s="538" t="s">
        <v>365</v>
      </c>
      <c r="D119" s="538">
        <v>100</v>
      </c>
      <c r="E119" s="538">
        <v>100</v>
      </c>
      <c r="F119" s="538">
        <v>100</v>
      </c>
      <c r="G119" s="538">
        <v>100</v>
      </c>
      <c r="H119" s="538">
        <v>100</v>
      </c>
      <c r="I119" s="538">
        <v>100</v>
      </c>
      <c r="J119" s="538">
        <v>100</v>
      </c>
      <c r="K119" s="538">
        <v>100</v>
      </c>
      <c r="L119" s="538">
        <v>100</v>
      </c>
      <c r="M119" s="538">
        <v>100</v>
      </c>
      <c r="N119" s="538">
        <v>100</v>
      </c>
      <c r="O119" s="538">
        <v>100</v>
      </c>
      <c r="P119" s="538">
        <v>100</v>
      </c>
    </row>
    <row r="120" spans="2:16" s="542" customFormat="1" ht="15" customHeight="1">
      <c r="B120" s="541"/>
      <c r="C120" s="541"/>
      <c r="D120" s="541"/>
      <c r="E120" s="541"/>
      <c r="F120" s="541"/>
      <c r="G120" s="541"/>
      <c r="H120" s="541"/>
      <c r="I120" s="541"/>
      <c r="J120" s="541"/>
      <c r="K120" s="541"/>
      <c r="L120" s="541"/>
      <c r="M120" s="541"/>
      <c r="N120" s="541"/>
      <c r="O120" s="541"/>
      <c r="P120" s="541"/>
    </row>
    <row r="121" spans="2:16" ht="15" customHeight="1">
      <c r="B121" s="538" t="s">
        <v>369</v>
      </c>
      <c r="C121" s="538"/>
      <c r="D121" s="538"/>
      <c r="E121" s="538"/>
      <c r="F121" s="538"/>
      <c r="G121" s="538"/>
      <c r="H121" s="538"/>
      <c r="I121" s="538"/>
      <c r="J121" s="538"/>
      <c r="K121" s="538"/>
      <c r="L121" s="538"/>
      <c r="M121" s="538"/>
      <c r="N121" s="538"/>
      <c r="O121" s="538"/>
      <c r="P121" s="538"/>
    </row>
    <row r="122" spans="2:16" ht="15" customHeight="1">
      <c r="B122" s="538"/>
      <c r="C122" s="538" t="s">
        <v>349</v>
      </c>
      <c r="D122" s="538"/>
      <c r="E122" s="538"/>
      <c r="F122" s="538"/>
      <c r="G122" s="538"/>
      <c r="H122" s="538"/>
      <c r="I122" s="538"/>
      <c r="J122" s="538"/>
      <c r="K122" s="538"/>
      <c r="L122" s="538"/>
      <c r="M122" s="538"/>
      <c r="N122" s="538"/>
      <c r="O122" s="538"/>
      <c r="P122" s="538"/>
    </row>
    <row r="123" spans="2:16" ht="15" customHeight="1">
      <c r="B123" s="538"/>
      <c r="C123" s="538" t="s">
        <v>4</v>
      </c>
      <c r="D123" s="538"/>
      <c r="E123" s="538"/>
      <c r="F123" s="538"/>
      <c r="G123" s="538"/>
      <c r="H123" s="538"/>
      <c r="I123" s="538"/>
      <c r="J123" s="538"/>
      <c r="K123" s="538"/>
      <c r="L123" s="538"/>
      <c r="M123" s="538"/>
      <c r="N123" s="538"/>
      <c r="O123" s="538"/>
      <c r="P123" s="538"/>
    </row>
    <row r="124" spans="2:16" ht="15" customHeight="1">
      <c r="B124" s="538"/>
      <c r="C124" s="538" t="s">
        <v>18</v>
      </c>
      <c r="D124" s="538" t="s">
        <v>19</v>
      </c>
      <c r="E124" s="538" t="s">
        <v>20</v>
      </c>
      <c r="F124" s="538" t="s">
        <v>21</v>
      </c>
      <c r="G124" s="538" t="s">
        <v>22</v>
      </c>
      <c r="H124" s="538" t="s">
        <v>23</v>
      </c>
      <c r="I124" s="538"/>
      <c r="J124" s="538"/>
      <c r="K124" s="538"/>
      <c r="L124" s="538"/>
      <c r="M124" s="538"/>
      <c r="N124" s="538"/>
      <c r="O124" s="538"/>
      <c r="P124" s="538"/>
    </row>
    <row r="125" spans="2:16" ht="15" customHeight="1">
      <c r="B125" s="538">
        <v>1</v>
      </c>
      <c r="C125" s="538">
        <v>4000</v>
      </c>
      <c r="D125" s="538">
        <v>4000</v>
      </c>
      <c r="E125" s="538">
        <v>10000</v>
      </c>
      <c r="F125" s="538">
        <v>4000</v>
      </c>
      <c r="G125" s="538">
        <v>0.5</v>
      </c>
      <c r="H125" s="538">
        <v>0</v>
      </c>
      <c r="I125" s="538"/>
      <c r="J125" s="538"/>
      <c r="K125" s="538"/>
      <c r="L125" s="538"/>
      <c r="M125" s="538"/>
      <c r="N125" s="538"/>
      <c r="O125" s="538"/>
      <c r="P125" s="538"/>
    </row>
    <row r="126" spans="2:16" ht="15" customHeight="1">
      <c r="B126" s="538">
        <v>2</v>
      </c>
      <c r="C126" s="538">
        <v>4000</v>
      </c>
      <c r="D126" s="538">
        <v>4000</v>
      </c>
      <c r="E126" s="538">
        <v>6000</v>
      </c>
      <c r="F126" s="538">
        <v>4000</v>
      </c>
      <c r="G126" s="538">
        <v>0.5</v>
      </c>
      <c r="H126" s="538">
        <v>0</v>
      </c>
      <c r="I126" s="538"/>
      <c r="J126" s="538"/>
      <c r="K126" s="538"/>
      <c r="L126" s="538"/>
      <c r="M126" s="538"/>
      <c r="N126" s="538"/>
      <c r="O126" s="538"/>
      <c r="P126" s="538"/>
    </row>
    <row r="127" spans="2:16" ht="15" customHeight="1">
      <c r="B127" s="538">
        <v>3</v>
      </c>
      <c r="C127" s="538">
        <v>4000</v>
      </c>
      <c r="D127" s="538">
        <v>4000</v>
      </c>
      <c r="E127" s="538">
        <v>6000</v>
      </c>
      <c r="F127" s="538">
        <v>4000</v>
      </c>
      <c r="G127" s="538">
        <v>0.5</v>
      </c>
      <c r="H127" s="538">
        <v>0</v>
      </c>
      <c r="I127" s="538"/>
      <c r="J127" s="538"/>
      <c r="K127" s="538"/>
      <c r="L127" s="538"/>
      <c r="M127" s="538"/>
      <c r="N127" s="538"/>
      <c r="O127" s="538"/>
      <c r="P127" s="538"/>
    </row>
    <row r="128" spans="2:16" ht="15" customHeight="1">
      <c r="B128" s="538">
        <v>4</v>
      </c>
      <c r="C128" s="538">
        <v>4000</v>
      </c>
      <c r="D128" s="538">
        <v>4000</v>
      </c>
      <c r="E128" s="538">
        <v>6000</v>
      </c>
      <c r="F128" s="538">
        <v>4000</v>
      </c>
      <c r="G128" s="538">
        <v>0.5</v>
      </c>
      <c r="H128" s="538">
        <v>0</v>
      </c>
      <c r="I128" s="538"/>
      <c r="J128" s="538"/>
      <c r="K128" s="538"/>
      <c r="L128" s="538"/>
      <c r="M128" s="538"/>
      <c r="N128" s="538"/>
      <c r="O128" s="538"/>
      <c r="P128" s="538"/>
    </row>
    <row r="129" spans="2:16" ht="15" customHeight="1">
      <c r="B129" s="538">
        <v>5</v>
      </c>
      <c r="C129" s="538">
        <v>4000</v>
      </c>
      <c r="D129" s="538">
        <v>4000</v>
      </c>
      <c r="E129" s="538">
        <v>6000</v>
      </c>
      <c r="F129" s="538">
        <v>4000</v>
      </c>
      <c r="G129" s="538">
        <v>0.5</v>
      </c>
      <c r="H129" s="538">
        <v>0</v>
      </c>
      <c r="I129" s="538"/>
      <c r="J129" s="538"/>
      <c r="K129" s="538"/>
      <c r="L129" s="538"/>
      <c r="M129" s="538"/>
      <c r="N129" s="538"/>
      <c r="O129" s="538"/>
      <c r="P129" s="538"/>
    </row>
    <row r="130" spans="2:16" ht="15" customHeight="1">
      <c r="B130" s="538">
        <v>6</v>
      </c>
      <c r="C130" s="538">
        <v>4000</v>
      </c>
      <c r="D130" s="538">
        <v>4000</v>
      </c>
      <c r="E130" s="538">
        <v>6000</v>
      </c>
      <c r="F130" s="538">
        <v>4000</v>
      </c>
      <c r="G130" s="538">
        <v>0.5</v>
      </c>
      <c r="H130" s="538">
        <v>0</v>
      </c>
      <c r="I130" s="538"/>
      <c r="J130" s="538"/>
      <c r="K130" s="538"/>
      <c r="L130" s="538"/>
      <c r="M130" s="538"/>
      <c r="N130" s="538"/>
      <c r="O130" s="538"/>
      <c r="P130" s="538"/>
    </row>
    <row r="131" spans="2:16" ht="15" customHeight="1">
      <c r="B131" s="538">
        <v>7</v>
      </c>
      <c r="C131" s="538">
        <v>3000</v>
      </c>
      <c r="D131" s="538">
        <v>3000</v>
      </c>
      <c r="E131" s="538">
        <v>6000</v>
      </c>
      <c r="F131" s="538">
        <v>3000</v>
      </c>
      <c r="G131" s="538">
        <v>0.375</v>
      </c>
      <c r="H131" s="538">
        <v>0</v>
      </c>
      <c r="I131" s="538"/>
      <c r="J131" s="538"/>
      <c r="K131" s="538"/>
      <c r="L131" s="538"/>
      <c r="M131" s="538"/>
      <c r="N131" s="538"/>
      <c r="O131" s="538"/>
      <c r="P131" s="538"/>
    </row>
    <row r="132" spans="2:16" ht="15" customHeight="1">
      <c r="B132" s="538">
        <v>8</v>
      </c>
      <c r="C132" s="538">
        <v>3000</v>
      </c>
      <c r="D132" s="538">
        <v>3000</v>
      </c>
      <c r="E132" s="538">
        <v>7000</v>
      </c>
      <c r="F132" s="538">
        <v>3000</v>
      </c>
      <c r="G132" s="538">
        <v>0.375</v>
      </c>
      <c r="H132" s="538">
        <v>0</v>
      </c>
      <c r="I132" s="538"/>
      <c r="J132" s="538"/>
      <c r="K132" s="538"/>
      <c r="L132" s="538"/>
      <c r="M132" s="538"/>
      <c r="N132" s="538"/>
      <c r="O132" s="538"/>
      <c r="P132" s="538"/>
    </row>
    <row r="133" spans="2:16" ht="15" customHeight="1">
      <c r="B133" s="538">
        <v>9</v>
      </c>
      <c r="C133" s="538">
        <v>3000</v>
      </c>
      <c r="D133" s="538">
        <v>3000</v>
      </c>
      <c r="E133" s="538">
        <v>7000</v>
      </c>
      <c r="F133" s="538">
        <v>3000</v>
      </c>
      <c r="G133" s="538">
        <v>0.375</v>
      </c>
      <c r="H133" s="538">
        <v>0</v>
      </c>
      <c r="I133" s="538"/>
      <c r="J133" s="538"/>
      <c r="K133" s="538"/>
      <c r="L133" s="538"/>
      <c r="M133" s="538"/>
      <c r="N133" s="538"/>
      <c r="O133" s="538"/>
      <c r="P133" s="538"/>
    </row>
    <row r="134" spans="2:16" ht="15" customHeight="1">
      <c r="B134" s="538">
        <v>10</v>
      </c>
      <c r="C134" s="538">
        <v>3000</v>
      </c>
      <c r="D134" s="538">
        <v>3000</v>
      </c>
      <c r="E134" s="538">
        <v>7000</v>
      </c>
      <c r="F134" s="538">
        <v>3000</v>
      </c>
      <c r="G134" s="538">
        <v>0.375</v>
      </c>
      <c r="H134" s="538">
        <v>0</v>
      </c>
      <c r="I134" s="538"/>
      <c r="J134" s="538"/>
      <c r="K134" s="538"/>
      <c r="L134" s="538"/>
      <c r="M134" s="538"/>
      <c r="N134" s="538"/>
      <c r="O134" s="538"/>
      <c r="P134" s="538"/>
    </row>
    <row r="135" spans="2:16" ht="15" customHeight="1">
      <c r="B135" s="538">
        <v>11</v>
      </c>
      <c r="C135" s="538">
        <v>3000</v>
      </c>
      <c r="D135" s="538">
        <v>3000</v>
      </c>
      <c r="E135" s="538">
        <v>7000</v>
      </c>
      <c r="F135" s="538">
        <v>3000</v>
      </c>
      <c r="G135" s="538">
        <v>0.375</v>
      </c>
      <c r="H135" s="538">
        <v>0</v>
      </c>
      <c r="I135" s="538"/>
      <c r="J135" s="538"/>
      <c r="K135" s="538"/>
      <c r="L135" s="538"/>
      <c r="M135" s="538"/>
      <c r="N135" s="538"/>
      <c r="O135" s="538"/>
      <c r="P135" s="538"/>
    </row>
    <row r="136" spans="2:16" ht="15" customHeight="1">
      <c r="B136" s="538">
        <v>12</v>
      </c>
      <c r="C136" s="538">
        <v>3000</v>
      </c>
      <c r="D136" s="538">
        <v>3000</v>
      </c>
      <c r="E136" s="538">
        <v>7000</v>
      </c>
      <c r="F136" s="538">
        <v>3000</v>
      </c>
      <c r="G136" s="538">
        <v>0.375</v>
      </c>
      <c r="H136" s="538">
        <v>0</v>
      </c>
      <c r="I136" s="538"/>
      <c r="J136" s="538"/>
      <c r="K136" s="538"/>
      <c r="L136" s="538"/>
      <c r="M136" s="538"/>
      <c r="N136" s="538"/>
      <c r="O136" s="538"/>
      <c r="P136" s="538"/>
    </row>
    <row r="137" spans="2:16" s="542" customFormat="1" ht="15" customHeight="1">
      <c r="B137" s="541"/>
      <c r="C137" s="541"/>
      <c r="D137" s="541"/>
      <c r="E137" s="541"/>
      <c r="F137" s="541"/>
      <c r="G137" s="541"/>
      <c r="H137" s="541"/>
      <c r="I137" s="541"/>
      <c r="J137" s="541"/>
      <c r="K137" s="541"/>
      <c r="L137" s="541"/>
      <c r="M137" s="541"/>
      <c r="N137" s="541"/>
      <c r="O137" s="541"/>
      <c r="P137" s="541"/>
    </row>
    <row r="138" spans="2:16" ht="15" customHeight="1">
      <c r="B138" s="538"/>
      <c r="C138" s="538" t="s">
        <v>6</v>
      </c>
      <c r="D138" s="538" t="s">
        <v>7</v>
      </c>
      <c r="E138" s="538" t="s">
        <v>8</v>
      </c>
      <c r="F138" s="538" t="s">
        <v>9</v>
      </c>
      <c r="G138" s="538" t="s">
        <v>10</v>
      </c>
      <c r="H138" s="538" t="s">
        <v>11</v>
      </c>
      <c r="I138" s="538" t="s">
        <v>12</v>
      </c>
      <c r="J138" s="538" t="s">
        <v>13</v>
      </c>
      <c r="K138" s="538" t="s">
        <v>14</v>
      </c>
      <c r="L138" s="538" t="s">
        <v>15</v>
      </c>
      <c r="M138" s="538" t="s">
        <v>16</v>
      </c>
      <c r="N138" s="538" t="s">
        <v>17</v>
      </c>
      <c r="O138" s="538"/>
      <c r="P138" s="538"/>
    </row>
    <row r="139" spans="2:16" ht="15" customHeight="1">
      <c r="B139" s="538">
        <v>1</v>
      </c>
      <c r="C139" s="538">
        <v>4000</v>
      </c>
      <c r="D139" s="538">
        <v>45</v>
      </c>
      <c r="E139" s="538">
        <v>0</v>
      </c>
      <c r="F139" s="538">
        <v>0</v>
      </c>
      <c r="G139" s="538">
        <v>0</v>
      </c>
      <c r="H139" s="538">
        <v>0</v>
      </c>
      <c r="I139" s="538">
        <v>0</v>
      </c>
      <c r="J139" s="538">
        <v>0</v>
      </c>
      <c r="K139" s="538">
        <v>0</v>
      </c>
      <c r="L139" s="538">
        <v>0</v>
      </c>
      <c r="M139" s="538">
        <v>0</v>
      </c>
      <c r="N139" s="538">
        <v>0</v>
      </c>
      <c r="O139" s="538"/>
      <c r="P139" s="538"/>
    </row>
    <row r="140" spans="2:16" ht="15" customHeight="1">
      <c r="B140" s="538">
        <v>2</v>
      </c>
      <c r="C140" s="538">
        <v>4000</v>
      </c>
      <c r="D140" s="538">
        <v>45</v>
      </c>
      <c r="E140" s="538">
        <v>0</v>
      </c>
      <c r="F140" s="538">
        <v>0</v>
      </c>
      <c r="G140" s="538">
        <v>0</v>
      </c>
      <c r="H140" s="538">
        <v>0</v>
      </c>
      <c r="I140" s="538">
        <v>0</v>
      </c>
      <c r="J140" s="538">
        <v>0</v>
      </c>
      <c r="K140" s="538">
        <v>0</v>
      </c>
      <c r="L140" s="538">
        <v>0</v>
      </c>
      <c r="M140" s="538">
        <v>0</v>
      </c>
      <c r="N140" s="538">
        <v>0</v>
      </c>
      <c r="O140" s="538"/>
      <c r="P140" s="538"/>
    </row>
    <row r="141" spans="2:16" ht="15" customHeight="1">
      <c r="B141" s="538">
        <v>3</v>
      </c>
      <c r="C141" s="538">
        <v>4000</v>
      </c>
      <c r="D141" s="538">
        <v>45</v>
      </c>
      <c r="E141" s="538">
        <v>0</v>
      </c>
      <c r="F141" s="538">
        <v>0</v>
      </c>
      <c r="G141" s="538">
        <v>0</v>
      </c>
      <c r="H141" s="538">
        <v>0</v>
      </c>
      <c r="I141" s="538">
        <v>0</v>
      </c>
      <c r="J141" s="538">
        <v>0</v>
      </c>
      <c r="K141" s="538">
        <v>0</v>
      </c>
      <c r="L141" s="538">
        <v>0</v>
      </c>
      <c r="M141" s="538">
        <v>0</v>
      </c>
      <c r="N141" s="538">
        <v>0</v>
      </c>
      <c r="O141" s="538"/>
      <c r="P141" s="538"/>
    </row>
    <row r="142" spans="2:16" ht="15" customHeight="1">
      <c r="B142" s="538">
        <v>4</v>
      </c>
      <c r="C142" s="538">
        <v>4000</v>
      </c>
      <c r="D142" s="538">
        <v>45</v>
      </c>
      <c r="E142" s="538">
        <v>0</v>
      </c>
      <c r="F142" s="538">
        <v>0</v>
      </c>
      <c r="G142" s="538">
        <v>0</v>
      </c>
      <c r="H142" s="538">
        <v>0</v>
      </c>
      <c r="I142" s="538">
        <v>0</v>
      </c>
      <c r="J142" s="538">
        <v>0</v>
      </c>
      <c r="K142" s="538">
        <v>0</v>
      </c>
      <c r="L142" s="538">
        <v>0</v>
      </c>
      <c r="M142" s="538">
        <v>0</v>
      </c>
      <c r="N142" s="538">
        <v>0</v>
      </c>
      <c r="O142" s="538"/>
      <c r="P142" s="538"/>
    </row>
    <row r="143" spans="2:16" ht="15" customHeight="1">
      <c r="B143" s="538">
        <v>5</v>
      </c>
      <c r="C143" s="538">
        <v>4000</v>
      </c>
      <c r="D143" s="538">
        <v>45</v>
      </c>
      <c r="E143" s="538">
        <v>0</v>
      </c>
      <c r="F143" s="538">
        <v>0</v>
      </c>
      <c r="G143" s="538">
        <v>0</v>
      </c>
      <c r="H143" s="538">
        <v>0</v>
      </c>
      <c r="I143" s="538">
        <v>0</v>
      </c>
      <c r="J143" s="538">
        <v>0</v>
      </c>
      <c r="K143" s="538">
        <v>0</v>
      </c>
      <c r="L143" s="538">
        <v>0</v>
      </c>
      <c r="M143" s="538">
        <v>0</v>
      </c>
      <c r="N143" s="538">
        <v>0</v>
      </c>
      <c r="O143" s="538"/>
      <c r="P143" s="538"/>
    </row>
    <row r="144" spans="2:16" ht="15" customHeight="1">
      <c r="B144" s="538">
        <v>6</v>
      </c>
      <c r="C144" s="538">
        <v>4000</v>
      </c>
      <c r="D144" s="538">
        <v>45</v>
      </c>
      <c r="E144" s="538">
        <v>0</v>
      </c>
      <c r="F144" s="538">
        <v>0</v>
      </c>
      <c r="G144" s="538">
        <v>0</v>
      </c>
      <c r="H144" s="538">
        <v>0</v>
      </c>
      <c r="I144" s="538">
        <v>0</v>
      </c>
      <c r="J144" s="538">
        <v>0</v>
      </c>
      <c r="K144" s="538">
        <v>0</v>
      </c>
      <c r="L144" s="538">
        <v>0</v>
      </c>
      <c r="M144" s="538">
        <v>0</v>
      </c>
      <c r="N144" s="538">
        <v>0</v>
      </c>
      <c r="O144" s="538"/>
      <c r="P144" s="538"/>
    </row>
    <row r="145" spans="2:16" ht="15" customHeight="1">
      <c r="B145" s="538">
        <v>7</v>
      </c>
      <c r="C145" s="538">
        <v>3000</v>
      </c>
      <c r="D145" s="538">
        <v>45</v>
      </c>
      <c r="E145" s="538">
        <v>0</v>
      </c>
      <c r="F145" s="538">
        <v>0</v>
      </c>
      <c r="G145" s="538">
        <v>0</v>
      </c>
      <c r="H145" s="538">
        <v>0</v>
      </c>
      <c r="I145" s="538">
        <v>0</v>
      </c>
      <c r="J145" s="538">
        <v>0</v>
      </c>
      <c r="K145" s="538">
        <v>0</v>
      </c>
      <c r="L145" s="538">
        <v>0</v>
      </c>
      <c r="M145" s="538">
        <v>0</v>
      </c>
      <c r="N145" s="538">
        <v>0</v>
      </c>
      <c r="O145" s="538"/>
      <c r="P145" s="538"/>
    </row>
    <row r="146" spans="2:16" ht="15" customHeight="1">
      <c r="B146" s="538">
        <v>8</v>
      </c>
      <c r="C146" s="538">
        <v>3000</v>
      </c>
      <c r="D146" s="538">
        <v>45</v>
      </c>
      <c r="E146" s="538">
        <v>0</v>
      </c>
      <c r="F146" s="538">
        <v>0</v>
      </c>
      <c r="G146" s="538">
        <v>0</v>
      </c>
      <c r="H146" s="538">
        <v>0</v>
      </c>
      <c r="I146" s="538">
        <v>0</v>
      </c>
      <c r="J146" s="538">
        <v>0</v>
      </c>
      <c r="K146" s="538">
        <v>0</v>
      </c>
      <c r="L146" s="538">
        <v>0</v>
      </c>
      <c r="M146" s="538">
        <v>0</v>
      </c>
      <c r="N146" s="538">
        <v>0</v>
      </c>
      <c r="O146" s="538"/>
      <c r="P146" s="538"/>
    </row>
    <row r="147" spans="2:16" ht="15" customHeight="1">
      <c r="B147" s="538">
        <v>9</v>
      </c>
      <c r="C147" s="538">
        <v>3000</v>
      </c>
      <c r="D147" s="538">
        <v>45</v>
      </c>
      <c r="E147" s="538">
        <v>0</v>
      </c>
      <c r="F147" s="538">
        <v>0</v>
      </c>
      <c r="G147" s="538">
        <v>0</v>
      </c>
      <c r="H147" s="538">
        <v>0</v>
      </c>
      <c r="I147" s="538">
        <v>0</v>
      </c>
      <c r="J147" s="538">
        <v>0</v>
      </c>
      <c r="K147" s="538">
        <v>0</v>
      </c>
      <c r="L147" s="538">
        <v>0</v>
      </c>
      <c r="M147" s="538">
        <v>0</v>
      </c>
      <c r="N147" s="538">
        <v>0</v>
      </c>
      <c r="O147" s="538"/>
      <c r="P147" s="538"/>
    </row>
    <row r="148" spans="2:16" ht="15" customHeight="1">
      <c r="B148" s="538">
        <v>10</v>
      </c>
      <c r="C148" s="538">
        <v>3000</v>
      </c>
      <c r="D148" s="538">
        <v>45</v>
      </c>
      <c r="E148" s="538">
        <v>0</v>
      </c>
      <c r="F148" s="538">
        <v>0</v>
      </c>
      <c r="G148" s="538">
        <v>0</v>
      </c>
      <c r="H148" s="538">
        <v>0</v>
      </c>
      <c r="I148" s="538">
        <v>0</v>
      </c>
      <c r="J148" s="538">
        <v>0</v>
      </c>
      <c r="K148" s="538">
        <v>0</v>
      </c>
      <c r="L148" s="538">
        <v>0</v>
      </c>
      <c r="M148" s="538">
        <v>0</v>
      </c>
      <c r="N148" s="538">
        <v>0</v>
      </c>
      <c r="O148" s="538"/>
      <c r="P148" s="538"/>
    </row>
    <row r="149" spans="2:16" ht="15" customHeight="1">
      <c r="B149" s="538">
        <v>11</v>
      </c>
      <c r="C149" s="538">
        <v>3000</v>
      </c>
      <c r="D149" s="538">
        <v>45</v>
      </c>
      <c r="E149" s="538">
        <v>0</v>
      </c>
      <c r="F149" s="538">
        <v>0</v>
      </c>
      <c r="G149" s="538">
        <v>0</v>
      </c>
      <c r="H149" s="538">
        <v>0</v>
      </c>
      <c r="I149" s="538">
        <v>0</v>
      </c>
      <c r="J149" s="538">
        <v>0</v>
      </c>
      <c r="K149" s="538">
        <v>0</v>
      </c>
      <c r="L149" s="538">
        <v>0</v>
      </c>
      <c r="M149" s="538">
        <v>0</v>
      </c>
      <c r="N149" s="538">
        <v>0</v>
      </c>
      <c r="O149" s="538"/>
      <c r="P149" s="538"/>
    </row>
    <row r="150" spans="2:16" ht="15" customHeight="1">
      <c r="B150" s="538">
        <v>12</v>
      </c>
      <c r="C150" s="538">
        <v>3000</v>
      </c>
      <c r="D150" s="538">
        <v>45</v>
      </c>
      <c r="E150" s="538">
        <v>0</v>
      </c>
      <c r="F150" s="538">
        <v>0</v>
      </c>
      <c r="G150" s="538">
        <v>0</v>
      </c>
      <c r="H150" s="538">
        <v>0</v>
      </c>
      <c r="I150" s="538">
        <v>0</v>
      </c>
      <c r="J150" s="538">
        <v>0</v>
      </c>
      <c r="K150" s="538">
        <v>0</v>
      </c>
      <c r="L150" s="538">
        <v>0</v>
      </c>
      <c r="M150" s="538">
        <v>0</v>
      </c>
      <c r="N150" s="538">
        <v>0</v>
      </c>
      <c r="O150" s="538"/>
      <c r="P150" s="538"/>
    </row>
  </sheetData>
  <pageMargins left="0.7" right="0.7" top="0.75" bottom="0.75"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P150"/>
  <sheetViews>
    <sheetView topLeftCell="A121" workbookViewId="0">
      <selection activeCell="C139" sqref="C139:D150"/>
    </sheetView>
  </sheetViews>
  <sheetFormatPr defaultColWidth="11.1796875" defaultRowHeight="15" customHeight="1"/>
  <cols>
    <col min="1" max="1" width="2.453125" style="537" customWidth="1"/>
    <col min="2" max="2" width="3.453125" style="537" customWidth="1"/>
    <col min="3" max="3" width="34.36328125" style="537" customWidth="1"/>
    <col min="4" max="4" width="15.36328125" style="537" customWidth="1"/>
    <col min="5" max="5" width="12.1796875" style="537" customWidth="1"/>
    <col min="6" max="6" width="12.6328125" style="537" customWidth="1"/>
    <col min="7" max="16" width="12.453125" style="537" bestFit="1" customWidth="1"/>
    <col min="17" max="17" width="1.6328125" style="537" customWidth="1"/>
    <col min="18" max="16384" width="11.1796875" style="537"/>
  </cols>
  <sheetData>
    <row r="1" spans="1:16" ht="15.75" customHeight="1">
      <c r="A1" s="537" t="s">
        <v>379</v>
      </c>
      <c r="B1" s="538"/>
      <c r="C1" s="538" t="s">
        <v>480</v>
      </c>
      <c r="D1" s="538"/>
      <c r="E1" s="538"/>
      <c r="F1" s="538"/>
      <c r="G1" s="538"/>
      <c r="H1" s="538"/>
      <c r="I1" s="538"/>
      <c r="J1" s="538"/>
      <c r="K1" s="538"/>
      <c r="L1" s="538"/>
      <c r="M1" s="538"/>
      <c r="N1" s="538"/>
      <c r="O1" s="538"/>
      <c r="P1" s="538"/>
    </row>
    <row r="2" spans="1:16" ht="15.75" customHeight="1">
      <c r="B2" s="538"/>
      <c r="C2" s="538" t="s">
        <v>89</v>
      </c>
      <c r="D2" s="544" t="s">
        <v>451</v>
      </c>
      <c r="E2" s="544" t="s">
        <v>452</v>
      </c>
      <c r="F2" s="544" t="s">
        <v>453</v>
      </c>
      <c r="G2" s="544" t="s">
        <v>454</v>
      </c>
      <c r="H2" s="544" t="s">
        <v>455</v>
      </c>
      <c r="I2" s="544" t="s">
        <v>456</v>
      </c>
      <c r="J2" s="544" t="s">
        <v>457</v>
      </c>
      <c r="K2" s="544" t="s">
        <v>458</v>
      </c>
      <c r="L2" s="544" t="s">
        <v>459</v>
      </c>
      <c r="M2" s="544" t="s">
        <v>460</v>
      </c>
      <c r="N2" s="544" t="s">
        <v>461</v>
      </c>
      <c r="O2" s="544" t="s">
        <v>462</v>
      </c>
      <c r="P2" s="538" t="s">
        <v>102</v>
      </c>
    </row>
    <row r="3" spans="1:16" ht="15.75" customHeight="1">
      <c r="B3" s="538"/>
      <c r="C3" s="538" t="s">
        <v>103</v>
      </c>
      <c r="D3" s="538">
        <v>88000</v>
      </c>
      <c r="E3" s="538">
        <v>88000</v>
      </c>
      <c r="F3" s="538">
        <v>88000</v>
      </c>
      <c r="G3" s="538">
        <v>88000</v>
      </c>
      <c r="H3" s="538">
        <v>88000</v>
      </c>
      <c r="I3" s="538">
        <v>88000</v>
      </c>
      <c r="J3" s="538">
        <v>66000</v>
      </c>
      <c r="K3" s="538">
        <v>66000</v>
      </c>
      <c r="L3" s="538">
        <v>66000</v>
      </c>
      <c r="M3" s="538">
        <v>66000</v>
      </c>
      <c r="N3" s="538">
        <v>66000</v>
      </c>
      <c r="O3" s="538">
        <v>66000</v>
      </c>
      <c r="P3" s="538">
        <v>924000</v>
      </c>
    </row>
    <row r="4" spans="1:16" ht="15.75" customHeight="1">
      <c r="B4" s="538"/>
      <c r="C4" s="538" t="s">
        <v>104</v>
      </c>
      <c r="D4" s="538">
        <v>26000</v>
      </c>
      <c r="E4" s="538">
        <v>22000</v>
      </c>
      <c r="F4" s="538">
        <v>22000</v>
      </c>
      <c r="G4" s="538">
        <v>22000</v>
      </c>
      <c r="H4" s="538">
        <v>22000</v>
      </c>
      <c r="I4" s="538">
        <v>22000</v>
      </c>
      <c r="J4" s="538">
        <v>18000</v>
      </c>
      <c r="K4" s="538">
        <v>19000</v>
      </c>
      <c r="L4" s="538">
        <v>19000</v>
      </c>
      <c r="M4" s="538">
        <v>19000</v>
      </c>
      <c r="N4" s="538">
        <v>19000</v>
      </c>
      <c r="O4" s="538">
        <v>19000</v>
      </c>
      <c r="P4" s="538">
        <v>249000</v>
      </c>
    </row>
    <row r="5" spans="1:16" ht="15.75" customHeight="1">
      <c r="B5" s="538"/>
      <c r="C5" s="538" t="s">
        <v>105</v>
      </c>
      <c r="D5" s="538">
        <v>2970</v>
      </c>
      <c r="E5" s="538">
        <v>2940.3</v>
      </c>
      <c r="F5" s="538">
        <v>2910.8969999999999</v>
      </c>
      <c r="G5" s="538">
        <v>2881.7880299999997</v>
      </c>
      <c r="H5" s="538">
        <v>2852.9701496999996</v>
      </c>
      <c r="I5" s="538">
        <v>2824.4404482029995</v>
      </c>
      <c r="J5" s="538">
        <v>2796.1960437209696</v>
      </c>
      <c r="K5" s="538">
        <v>2768.2340832837599</v>
      </c>
      <c r="L5" s="538">
        <v>2740.5517424509221</v>
      </c>
      <c r="M5" s="538">
        <v>2713.146225026413</v>
      </c>
      <c r="N5" s="538">
        <v>2686.0147627761485</v>
      </c>
      <c r="O5" s="538">
        <v>2659.1546151483872</v>
      </c>
      <c r="P5" s="538">
        <v>33743.693100309603</v>
      </c>
    </row>
    <row r="6" spans="1:16" ht="15.75" customHeight="1">
      <c r="B6" s="538"/>
      <c r="C6" s="538" t="s">
        <v>106</v>
      </c>
      <c r="D6" s="538">
        <v>7000</v>
      </c>
      <c r="E6" s="538">
        <v>7000</v>
      </c>
      <c r="F6" s="538">
        <v>7000</v>
      </c>
      <c r="G6" s="538">
        <v>7000</v>
      </c>
      <c r="H6" s="538">
        <v>7000</v>
      </c>
      <c r="I6" s="538">
        <v>7000</v>
      </c>
      <c r="J6" s="538">
        <v>7000</v>
      </c>
      <c r="K6" s="538">
        <v>7000</v>
      </c>
      <c r="L6" s="538">
        <v>7000</v>
      </c>
      <c r="M6" s="538">
        <v>7000</v>
      </c>
      <c r="N6" s="538">
        <v>7000</v>
      </c>
      <c r="O6" s="538">
        <v>7000</v>
      </c>
      <c r="P6" s="538">
        <v>84000</v>
      </c>
    </row>
    <row r="7" spans="1:16" ht="15.75" customHeight="1">
      <c r="B7" s="538"/>
      <c r="C7" s="538" t="s">
        <v>107</v>
      </c>
      <c r="D7" s="538">
        <v>25723.75</v>
      </c>
      <c r="E7" s="538">
        <v>25922.512499999997</v>
      </c>
      <c r="F7" s="538">
        <v>26121.287375</v>
      </c>
      <c r="G7" s="538">
        <v>26320.074501249997</v>
      </c>
      <c r="H7" s="538">
        <v>26518.873756237495</v>
      </c>
      <c r="I7" s="538">
        <v>26717.685018675125</v>
      </c>
      <c r="J7" s="538">
        <v>25816.50816848837</v>
      </c>
      <c r="K7" s="538">
        <v>26015.343086803492</v>
      </c>
      <c r="L7" s="538">
        <v>26214.189655935457</v>
      </c>
      <c r="M7" s="538">
        <v>26413.047759376095</v>
      </c>
      <c r="N7" s="538">
        <v>26611.917281782342</v>
      </c>
      <c r="O7" s="538">
        <v>26810.798108964518</v>
      </c>
      <c r="P7" s="538">
        <v>315205.98721251287</v>
      </c>
    </row>
    <row r="8" spans="1:16" ht="15.75" customHeight="1">
      <c r="B8" s="538"/>
      <c r="C8" s="538" t="s">
        <v>108</v>
      </c>
      <c r="D8" s="538">
        <v>61693.75</v>
      </c>
      <c r="E8" s="538">
        <v>57862.8125</v>
      </c>
      <c r="F8" s="538">
        <v>58032.184374999997</v>
      </c>
      <c r="G8" s="538">
        <v>58201.862531250001</v>
      </c>
      <c r="H8" s="538">
        <v>58371.843905937494</v>
      </c>
      <c r="I8" s="538">
        <v>58542.125466878126</v>
      </c>
      <c r="J8" s="538">
        <v>53612.704212209341</v>
      </c>
      <c r="K8" s="538">
        <v>54783.57717008725</v>
      </c>
      <c r="L8" s="538">
        <v>54954.741398386381</v>
      </c>
      <c r="M8" s="538">
        <v>55126.193984402511</v>
      </c>
      <c r="N8" s="538">
        <v>55297.932044558489</v>
      </c>
      <c r="O8" s="538">
        <v>55469.952724112904</v>
      </c>
      <c r="P8" s="538">
        <v>681949.68031282246</v>
      </c>
    </row>
    <row r="9" spans="1:16" ht="15.75" customHeight="1">
      <c r="B9" s="538"/>
      <c r="C9" s="538" t="s">
        <v>109</v>
      </c>
      <c r="D9" s="538">
        <v>26306.25</v>
      </c>
      <c r="E9" s="538">
        <v>30137.1875</v>
      </c>
      <c r="F9" s="538">
        <v>29967.815625000003</v>
      </c>
      <c r="G9" s="538">
        <v>29798.137468749999</v>
      </c>
      <c r="H9" s="538">
        <v>29628.156094062506</v>
      </c>
      <c r="I9" s="538">
        <v>29457.874533121874</v>
      </c>
      <c r="J9" s="538">
        <v>12387.295787790659</v>
      </c>
      <c r="K9" s="538">
        <v>11216.42282991275</v>
      </c>
      <c r="L9" s="538">
        <v>11045.258601613619</v>
      </c>
      <c r="M9" s="538">
        <v>10873.806015597489</v>
      </c>
      <c r="N9" s="538">
        <v>10702.067955441511</v>
      </c>
      <c r="O9" s="538">
        <v>10530.047275887096</v>
      </c>
      <c r="P9" s="538">
        <v>242050.31968717754</v>
      </c>
    </row>
    <row r="10" spans="1:16" ht="15.75" customHeight="1">
      <c r="B10" s="538"/>
      <c r="C10" s="538" t="s">
        <v>290</v>
      </c>
      <c r="D10" s="538">
        <v>5000</v>
      </c>
      <c r="E10" s="538">
        <v>5000</v>
      </c>
      <c r="F10" s="538">
        <v>5000</v>
      </c>
      <c r="G10" s="538">
        <v>5000</v>
      </c>
      <c r="H10" s="538">
        <v>5000</v>
      </c>
      <c r="I10" s="538">
        <v>5000</v>
      </c>
      <c r="J10" s="538">
        <v>5000</v>
      </c>
      <c r="K10" s="538">
        <v>5000</v>
      </c>
      <c r="L10" s="538">
        <v>5000</v>
      </c>
      <c r="M10" s="538">
        <v>5000</v>
      </c>
      <c r="N10" s="538">
        <v>5000</v>
      </c>
      <c r="O10" s="538">
        <v>5000</v>
      </c>
      <c r="P10" s="538">
        <v>60000</v>
      </c>
    </row>
    <row r="11" spans="1:16" ht="15.75" customHeight="1">
      <c r="B11" s="538"/>
      <c r="C11" s="538" t="s">
        <v>110</v>
      </c>
      <c r="D11" s="538">
        <v>21306.25</v>
      </c>
      <c r="E11" s="538">
        <v>25137.1875</v>
      </c>
      <c r="F11" s="538">
        <v>24967.815625000003</v>
      </c>
      <c r="G11" s="538">
        <v>24798.137468749999</v>
      </c>
      <c r="H11" s="538">
        <v>24628.156094062506</v>
      </c>
      <c r="I11" s="538">
        <v>24457.874533121874</v>
      </c>
      <c r="J11" s="538">
        <v>7387.2957877906592</v>
      </c>
      <c r="K11" s="538">
        <v>6216.4228299127499</v>
      </c>
      <c r="L11" s="538">
        <v>6045.2586016136192</v>
      </c>
      <c r="M11" s="538">
        <v>5873.806015597489</v>
      </c>
      <c r="N11" s="538">
        <v>5702.067955441511</v>
      </c>
      <c r="O11" s="538">
        <v>5530.0472758870965</v>
      </c>
      <c r="P11" s="538">
        <v>182050.31968717754</v>
      </c>
    </row>
    <row r="12" spans="1:16" ht="15.75" customHeight="1">
      <c r="B12" s="538"/>
      <c r="C12" s="538" t="s">
        <v>111</v>
      </c>
      <c r="D12" s="538">
        <v>4261.25</v>
      </c>
      <c r="E12" s="538">
        <v>5027.4375</v>
      </c>
      <c r="F12" s="538">
        <v>4993.5631250000006</v>
      </c>
      <c r="G12" s="538">
        <v>4959.6274937500002</v>
      </c>
      <c r="H12" s="538">
        <v>4925.6312188125012</v>
      </c>
      <c r="I12" s="538">
        <v>4891.5749066243752</v>
      </c>
      <c r="J12" s="538">
        <v>1477.4591575581323</v>
      </c>
      <c r="K12" s="538">
        <v>1243.2845659825507</v>
      </c>
      <c r="L12" s="538">
        <v>1209.0517203227246</v>
      </c>
      <c r="M12" s="538">
        <v>1174.7612031194981</v>
      </c>
      <c r="N12" s="538">
        <v>1140.4135910883015</v>
      </c>
      <c r="O12" s="538">
        <v>1106.00945517742</v>
      </c>
      <c r="P12" s="538">
        <v>36410.063937435494</v>
      </c>
    </row>
    <row r="13" spans="1:16" ht="15.75" customHeight="1">
      <c r="B13" s="538"/>
      <c r="C13" s="538" t="s">
        <v>386</v>
      </c>
      <c r="D13" s="538">
        <v>17045</v>
      </c>
      <c r="E13" s="538">
        <v>20109.75</v>
      </c>
      <c r="F13" s="538">
        <v>19974.252500000002</v>
      </c>
      <c r="G13" s="538">
        <v>19838.509975000001</v>
      </c>
      <c r="H13" s="538">
        <v>19702.524875250005</v>
      </c>
      <c r="I13" s="538">
        <v>19566.299626497501</v>
      </c>
      <c r="J13" s="538">
        <v>5909.8366302325267</v>
      </c>
      <c r="K13" s="538">
        <v>4973.1382639301992</v>
      </c>
      <c r="L13" s="538">
        <v>4836.2068812908947</v>
      </c>
      <c r="M13" s="538">
        <v>4699.0448124779905</v>
      </c>
      <c r="N13" s="538">
        <v>4561.6543643532095</v>
      </c>
      <c r="O13" s="538">
        <v>4424.0378207096765</v>
      </c>
      <c r="P13" s="538">
        <v>145640.25574974203</v>
      </c>
    </row>
    <row r="14" spans="1:16" ht="15.75" customHeight="1">
      <c r="B14" s="538"/>
      <c r="C14" s="538" t="s">
        <v>112</v>
      </c>
      <c r="D14" s="538">
        <v>17045</v>
      </c>
      <c r="E14" s="538">
        <v>20109.75</v>
      </c>
      <c r="F14" s="538">
        <v>19974.252500000002</v>
      </c>
      <c r="G14" s="538">
        <v>19838.509975000001</v>
      </c>
      <c r="H14" s="538">
        <v>19702.524875250005</v>
      </c>
      <c r="I14" s="538">
        <v>19566.299626497501</v>
      </c>
      <c r="J14" s="538">
        <v>5909.8366302325267</v>
      </c>
      <c r="K14" s="538">
        <v>4973.1382639301992</v>
      </c>
      <c r="L14" s="538">
        <v>4836.2068812908947</v>
      </c>
      <c r="M14" s="538">
        <v>4699.0448124779905</v>
      </c>
      <c r="N14" s="538">
        <v>4561.6543643532095</v>
      </c>
      <c r="O14" s="538">
        <v>4424.0378207096765</v>
      </c>
      <c r="P14" s="538">
        <v>145640.25574974203</v>
      </c>
    </row>
    <row r="15" spans="1:16" s="540" customFormat="1" ht="15.75" customHeight="1">
      <c r="A15" s="540" t="s">
        <v>345</v>
      </c>
      <c r="B15" s="539"/>
      <c r="C15" s="539"/>
      <c r="D15" s="539">
        <v>4000</v>
      </c>
      <c r="E15" s="539">
        <v>4000</v>
      </c>
      <c r="F15" s="539">
        <v>4000</v>
      </c>
      <c r="G15" s="539">
        <v>4000</v>
      </c>
      <c r="H15" s="539">
        <v>4000</v>
      </c>
      <c r="I15" s="539">
        <v>4000</v>
      </c>
      <c r="J15" s="539">
        <v>5000</v>
      </c>
      <c r="K15" s="539">
        <v>5000</v>
      </c>
      <c r="L15" s="539">
        <v>5000</v>
      </c>
      <c r="M15" s="539">
        <v>5000</v>
      </c>
      <c r="N15" s="539">
        <v>5000</v>
      </c>
      <c r="O15" s="539">
        <v>5000</v>
      </c>
      <c r="P15" s="539"/>
    </row>
    <row r="16" spans="1:16" ht="15.75" customHeight="1">
      <c r="B16" s="538"/>
      <c r="C16" s="538" t="s">
        <v>113</v>
      </c>
      <c r="D16" s="538"/>
      <c r="E16" s="538"/>
      <c r="F16" s="538"/>
      <c r="G16" s="538"/>
      <c r="H16" s="538"/>
      <c r="I16" s="538"/>
      <c r="J16" s="538"/>
      <c r="K16" s="538"/>
      <c r="L16" s="538"/>
      <c r="M16" s="538"/>
      <c r="N16" s="538"/>
      <c r="O16" s="538"/>
      <c r="P16" s="538"/>
    </row>
    <row r="17" spans="2:16" ht="15.75" customHeight="1">
      <c r="B17" s="538"/>
      <c r="C17" s="538" t="s">
        <v>114</v>
      </c>
      <c r="D17" s="538"/>
      <c r="E17" s="538"/>
      <c r="F17" s="538"/>
      <c r="G17" s="538"/>
      <c r="H17" s="538"/>
      <c r="I17" s="538"/>
      <c r="J17" s="538"/>
      <c r="K17" s="538"/>
      <c r="L17" s="538"/>
      <c r="M17" s="538"/>
      <c r="N17" s="538"/>
      <c r="O17" s="538"/>
      <c r="P17" s="538"/>
    </row>
    <row r="18" spans="2:16" ht="15.75" customHeight="1">
      <c r="B18" s="538"/>
      <c r="C18" s="538" t="s">
        <v>89</v>
      </c>
      <c r="D18" s="538" t="s">
        <v>90</v>
      </c>
      <c r="E18" s="538" t="s">
        <v>91</v>
      </c>
      <c r="F18" s="538" t="s">
        <v>92</v>
      </c>
      <c r="G18" s="538" t="s">
        <v>93</v>
      </c>
      <c r="H18" s="538" t="s">
        <v>94</v>
      </c>
      <c r="I18" s="538" t="s">
        <v>95</v>
      </c>
      <c r="J18" s="538" t="s">
        <v>96</v>
      </c>
      <c r="K18" s="538" t="s">
        <v>97</v>
      </c>
      <c r="L18" s="538" t="s">
        <v>98</v>
      </c>
      <c r="M18" s="538" t="s">
        <v>99</v>
      </c>
      <c r="N18" s="538" t="s">
        <v>100</v>
      </c>
      <c r="O18" s="538" t="s">
        <v>101</v>
      </c>
      <c r="P18" s="538" t="s">
        <v>102</v>
      </c>
    </row>
    <row r="19" spans="2:16" ht="15.75" customHeight="1">
      <c r="B19" s="538"/>
      <c r="C19" s="538" t="s">
        <v>115</v>
      </c>
      <c r="D19" s="538"/>
      <c r="E19" s="538"/>
      <c r="F19" s="538"/>
      <c r="G19" s="538"/>
      <c r="H19" s="538"/>
      <c r="I19" s="538"/>
      <c r="J19" s="538"/>
      <c r="K19" s="538"/>
      <c r="L19" s="538"/>
      <c r="M19" s="538"/>
      <c r="N19" s="538"/>
      <c r="O19" s="538"/>
      <c r="P19" s="538" t="s">
        <v>371</v>
      </c>
    </row>
    <row r="20" spans="2:16" ht="15.75" customHeight="1">
      <c r="B20" s="538"/>
      <c r="C20" s="538" t="s">
        <v>352</v>
      </c>
      <c r="D20" s="538">
        <v>295953.75</v>
      </c>
      <c r="E20" s="538">
        <v>339186.01250000001</v>
      </c>
      <c r="F20" s="538">
        <v>366281.55237500003</v>
      </c>
      <c r="G20" s="538">
        <v>393240.13685125002</v>
      </c>
      <c r="H20" s="538">
        <v>420061.53548273753</v>
      </c>
      <c r="I20" s="538">
        <v>456745.52012791013</v>
      </c>
      <c r="J20" s="538">
        <v>487771.86492663104</v>
      </c>
      <c r="K20" s="538">
        <v>495860.34627736476</v>
      </c>
      <c r="L20" s="538">
        <v>507810.7428145911</v>
      </c>
      <c r="M20" s="538">
        <v>519622.83538644522</v>
      </c>
      <c r="N20" s="538">
        <v>531296.40703258081</v>
      </c>
      <c r="O20" s="538">
        <v>542831.24296225491</v>
      </c>
      <c r="P20" s="538">
        <v>446388.49556139711</v>
      </c>
    </row>
    <row r="21" spans="2:16" ht="15.75" customHeight="1">
      <c r="B21" s="538"/>
      <c r="C21" s="538" t="s">
        <v>117</v>
      </c>
      <c r="D21" s="538">
        <v>88000</v>
      </c>
      <c r="E21" s="538">
        <v>88000</v>
      </c>
      <c r="F21" s="538">
        <v>88000</v>
      </c>
      <c r="G21" s="538">
        <v>88000</v>
      </c>
      <c r="H21" s="538">
        <v>88000</v>
      </c>
      <c r="I21" s="538">
        <v>88000</v>
      </c>
      <c r="J21" s="538">
        <v>66000</v>
      </c>
      <c r="K21" s="538">
        <v>66000</v>
      </c>
      <c r="L21" s="538">
        <v>66000</v>
      </c>
      <c r="M21" s="538">
        <v>66000</v>
      </c>
      <c r="N21" s="538">
        <v>66000</v>
      </c>
      <c r="O21" s="538">
        <v>66000</v>
      </c>
      <c r="P21" s="538">
        <v>77000</v>
      </c>
    </row>
    <row r="22" spans="2:16" ht="15.75" customHeight="1">
      <c r="B22" s="538"/>
      <c r="C22" s="538" t="s">
        <v>118</v>
      </c>
      <c r="D22" s="538">
        <v>24000</v>
      </c>
      <c r="E22" s="538">
        <v>8000</v>
      </c>
      <c r="F22" s="538">
        <v>8000</v>
      </c>
      <c r="G22" s="538">
        <v>8000</v>
      </c>
      <c r="H22" s="538">
        <v>8000</v>
      </c>
      <c r="I22" s="538">
        <v>8000</v>
      </c>
      <c r="J22" s="538">
        <v>12000</v>
      </c>
      <c r="K22" s="538">
        <v>16000</v>
      </c>
      <c r="L22" s="538">
        <v>16000</v>
      </c>
      <c r="M22" s="538">
        <v>16000</v>
      </c>
      <c r="N22" s="538">
        <v>16000</v>
      </c>
      <c r="O22" s="538">
        <v>16000</v>
      </c>
      <c r="P22" s="538">
        <v>13000</v>
      </c>
    </row>
    <row r="23" spans="2:16" ht="15.75" customHeight="1">
      <c r="B23" s="538"/>
      <c r="C23" s="538" t="s">
        <v>119</v>
      </c>
      <c r="D23" s="538">
        <v>407953.75</v>
      </c>
      <c r="E23" s="538">
        <v>435186.01250000001</v>
      </c>
      <c r="F23" s="538">
        <v>462281.55237500003</v>
      </c>
      <c r="G23" s="538">
        <v>489240.13685125002</v>
      </c>
      <c r="H23" s="538">
        <v>516061.53548273753</v>
      </c>
      <c r="I23" s="538">
        <v>552745.52012791019</v>
      </c>
      <c r="J23" s="538">
        <v>565771.8649266311</v>
      </c>
      <c r="K23" s="538">
        <v>577860.34627736476</v>
      </c>
      <c r="L23" s="538">
        <v>589810.74281459115</v>
      </c>
      <c r="M23" s="538">
        <v>601622.83538644528</v>
      </c>
      <c r="N23" s="538">
        <v>613296.40703258081</v>
      </c>
      <c r="O23" s="538">
        <v>624831.24296225491</v>
      </c>
      <c r="P23" s="538">
        <v>536388.49556139729</v>
      </c>
    </row>
    <row r="24" spans="2:16" ht="15.75" customHeight="1">
      <c r="B24" s="538"/>
      <c r="C24" s="538"/>
      <c r="D24" s="538"/>
      <c r="E24" s="538"/>
      <c r="F24" s="538"/>
      <c r="G24" s="538"/>
      <c r="H24" s="538"/>
      <c r="I24" s="538"/>
      <c r="J24" s="538"/>
      <c r="K24" s="538"/>
      <c r="L24" s="538"/>
      <c r="M24" s="538"/>
      <c r="N24" s="538"/>
      <c r="O24" s="538"/>
      <c r="P24" s="538"/>
    </row>
    <row r="25" spans="2:16" ht="15" customHeight="1">
      <c r="B25" s="538"/>
      <c r="C25" s="538" t="s">
        <v>120</v>
      </c>
      <c r="D25" s="538"/>
      <c r="E25" s="538"/>
      <c r="F25" s="538"/>
      <c r="G25" s="538"/>
      <c r="H25" s="538"/>
      <c r="I25" s="538"/>
      <c r="J25" s="538"/>
      <c r="K25" s="538"/>
      <c r="L25" s="538"/>
      <c r="M25" s="538"/>
      <c r="N25" s="538"/>
      <c r="O25" s="538"/>
      <c r="P25" s="538"/>
    </row>
    <row r="26" spans="2:16" ht="15" customHeight="1">
      <c r="B26" s="538"/>
      <c r="C26" s="538" t="s">
        <v>121</v>
      </c>
      <c r="D26" s="538">
        <v>1000000</v>
      </c>
      <c r="E26" s="538">
        <v>1000000</v>
      </c>
      <c r="F26" s="538">
        <v>1000000</v>
      </c>
      <c r="G26" s="538">
        <v>1000000</v>
      </c>
      <c r="H26" s="538">
        <v>1000000</v>
      </c>
      <c r="I26" s="538">
        <v>1000000</v>
      </c>
      <c r="J26" s="538">
        <v>1000000</v>
      </c>
      <c r="K26" s="538">
        <v>1000000</v>
      </c>
      <c r="L26" s="538">
        <v>1000000</v>
      </c>
      <c r="M26" s="538">
        <v>1000000</v>
      </c>
      <c r="N26" s="538">
        <v>1000000</v>
      </c>
      <c r="O26" s="538">
        <v>1000000</v>
      </c>
      <c r="P26" s="538">
        <v>1000000</v>
      </c>
    </row>
    <row r="27" spans="2:16" ht="15" customHeight="1">
      <c r="B27" s="538"/>
      <c r="C27" s="538" t="s">
        <v>346</v>
      </c>
      <c r="D27" s="538">
        <v>2000</v>
      </c>
      <c r="E27" s="538">
        <v>4000</v>
      </c>
      <c r="F27" s="538">
        <v>6000</v>
      </c>
      <c r="G27" s="538">
        <v>8000</v>
      </c>
      <c r="H27" s="538">
        <v>10000</v>
      </c>
      <c r="I27" s="538">
        <v>12000</v>
      </c>
      <c r="J27" s="538">
        <v>14000</v>
      </c>
      <c r="K27" s="538">
        <v>16000</v>
      </c>
      <c r="L27" s="538">
        <v>18000</v>
      </c>
      <c r="M27" s="538">
        <v>20000</v>
      </c>
      <c r="N27" s="538">
        <v>22000</v>
      </c>
      <c r="O27" s="538">
        <v>24000</v>
      </c>
      <c r="P27" s="538">
        <v>13000</v>
      </c>
    </row>
    <row r="28" spans="2:16" ht="15" customHeight="1">
      <c r="B28" s="538"/>
      <c r="C28" s="538" t="s">
        <v>122</v>
      </c>
      <c r="D28" s="538">
        <v>500000</v>
      </c>
      <c r="E28" s="538">
        <v>500000</v>
      </c>
      <c r="F28" s="538">
        <v>500000</v>
      </c>
      <c r="G28" s="538">
        <v>500000</v>
      </c>
      <c r="H28" s="538">
        <v>500000</v>
      </c>
      <c r="I28" s="538">
        <v>500000</v>
      </c>
      <c r="J28" s="538">
        <v>500000</v>
      </c>
      <c r="K28" s="538">
        <v>500000</v>
      </c>
      <c r="L28" s="538">
        <v>500000</v>
      </c>
      <c r="M28" s="538">
        <v>500000</v>
      </c>
      <c r="N28" s="538">
        <v>500000</v>
      </c>
      <c r="O28" s="538">
        <v>500000</v>
      </c>
      <c r="P28" s="538">
        <v>500000</v>
      </c>
    </row>
    <row r="29" spans="2:16" ht="15" customHeight="1">
      <c r="B29" s="538"/>
      <c r="C29" s="538" t="s">
        <v>346</v>
      </c>
      <c r="D29" s="538">
        <v>5000</v>
      </c>
      <c r="E29" s="538">
        <v>10000</v>
      </c>
      <c r="F29" s="538">
        <v>15000</v>
      </c>
      <c r="G29" s="538">
        <v>20000</v>
      </c>
      <c r="H29" s="538">
        <v>25000</v>
      </c>
      <c r="I29" s="538">
        <v>30000</v>
      </c>
      <c r="J29" s="538">
        <v>35000</v>
      </c>
      <c r="K29" s="538">
        <v>40000</v>
      </c>
      <c r="L29" s="538">
        <v>45000</v>
      </c>
      <c r="M29" s="538">
        <v>50000</v>
      </c>
      <c r="N29" s="538">
        <v>55000</v>
      </c>
      <c r="O29" s="538">
        <v>60000</v>
      </c>
      <c r="P29" s="538">
        <v>32500</v>
      </c>
    </row>
    <row r="30" spans="2:16" ht="15" customHeight="1">
      <c r="B30" s="538"/>
      <c r="C30" s="538" t="s">
        <v>123</v>
      </c>
      <c r="D30" s="538">
        <v>100000</v>
      </c>
      <c r="E30" s="538">
        <v>100000</v>
      </c>
      <c r="F30" s="538">
        <v>100000</v>
      </c>
      <c r="G30" s="538">
        <v>100000</v>
      </c>
      <c r="H30" s="538">
        <v>100000</v>
      </c>
      <c r="I30" s="538">
        <v>100000</v>
      </c>
      <c r="J30" s="538">
        <v>100000</v>
      </c>
      <c r="K30" s="538">
        <v>100000</v>
      </c>
      <c r="L30" s="538">
        <v>100000</v>
      </c>
      <c r="M30" s="538">
        <v>100000</v>
      </c>
      <c r="N30" s="538">
        <v>100000</v>
      </c>
      <c r="O30" s="538">
        <v>100000</v>
      </c>
      <c r="P30" s="538">
        <v>100000</v>
      </c>
    </row>
    <row r="31" spans="2:16" ht="15" customHeight="1">
      <c r="B31" s="538"/>
      <c r="C31" s="538" t="s">
        <v>124</v>
      </c>
      <c r="D31" s="538">
        <v>1593000</v>
      </c>
      <c r="E31" s="538">
        <v>1586000</v>
      </c>
      <c r="F31" s="538">
        <v>1579000</v>
      </c>
      <c r="G31" s="538">
        <v>1572000</v>
      </c>
      <c r="H31" s="538">
        <v>1565000</v>
      </c>
      <c r="I31" s="538">
        <v>1558000</v>
      </c>
      <c r="J31" s="538">
        <v>1551000</v>
      </c>
      <c r="K31" s="538">
        <v>1544000</v>
      </c>
      <c r="L31" s="538">
        <v>1537000</v>
      </c>
      <c r="M31" s="538">
        <v>1530000</v>
      </c>
      <c r="N31" s="538">
        <v>1523000</v>
      </c>
      <c r="O31" s="538">
        <v>1516000</v>
      </c>
      <c r="P31" s="538">
        <v>1554500</v>
      </c>
    </row>
    <row r="32" spans="2:16" ht="15" customHeight="1">
      <c r="B32" s="538"/>
      <c r="C32" s="538"/>
      <c r="D32" s="538"/>
      <c r="E32" s="538"/>
      <c r="F32" s="538"/>
      <c r="G32" s="538"/>
      <c r="H32" s="538"/>
      <c r="I32" s="538"/>
      <c r="J32" s="538"/>
      <c r="K32" s="538"/>
      <c r="L32" s="538"/>
      <c r="M32" s="538"/>
      <c r="N32" s="538"/>
      <c r="O32" s="538"/>
      <c r="P32" s="538"/>
    </row>
    <row r="33" spans="2:16" ht="15" customHeight="1">
      <c r="B33" s="538"/>
      <c r="C33" s="538" t="s">
        <v>125</v>
      </c>
      <c r="D33" s="538">
        <v>2000953.75</v>
      </c>
      <c r="E33" s="538">
        <v>2021186.0125</v>
      </c>
      <c r="F33" s="538">
        <v>2041281.552375</v>
      </c>
      <c r="G33" s="538">
        <v>2061240.13685125</v>
      </c>
      <c r="H33" s="538">
        <v>2081061.5354827375</v>
      </c>
      <c r="I33" s="538">
        <v>2110745.5201279102</v>
      </c>
      <c r="J33" s="538">
        <v>2116771.8649266311</v>
      </c>
      <c r="K33" s="538">
        <v>2121860.3462773645</v>
      </c>
      <c r="L33" s="538">
        <v>2126810.7428145912</v>
      </c>
      <c r="M33" s="538">
        <v>2131622.8353864453</v>
      </c>
      <c r="N33" s="538">
        <v>2136296.407032581</v>
      </c>
      <c r="O33" s="538">
        <v>2140831.2429622551</v>
      </c>
      <c r="P33" s="538">
        <v>2090888.4955613974</v>
      </c>
    </row>
    <row r="34" spans="2:16" ht="15" customHeight="1">
      <c r="B34" s="538"/>
      <c r="C34" s="538"/>
      <c r="D34" s="538"/>
      <c r="E34" s="538"/>
      <c r="F34" s="538"/>
      <c r="G34" s="538"/>
      <c r="H34" s="538"/>
      <c r="I34" s="538"/>
      <c r="J34" s="538"/>
      <c r="K34" s="538"/>
      <c r="L34" s="538"/>
      <c r="M34" s="538"/>
      <c r="N34" s="538"/>
      <c r="O34" s="538"/>
      <c r="P34" s="538"/>
    </row>
    <row r="35" spans="2:16" ht="15" customHeight="1">
      <c r="B35" s="538"/>
      <c r="C35" s="538" t="s">
        <v>126</v>
      </c>
      <c r="D35" s="538"/>
      <c r="E35" s="538"/>
      <c r="F35" s="538"/>
      <c r="G35" s="538"/>
      <c r="H35" s="538"/>
      <c r="I35" s="538"/>
      <c r="J35" s="538"/>
      <c r="K35" s="538"/>
      <c r="L35" s="538"/>
      <c r="M35" s="538"/>
      <c r="N35" s="538"/>
      <c r="O35" s="538"/>
      <c r="P35" s="538"/>
    </row>
    <row r="36" spans="2:16" ht="15" customHeight="1">
      <c r="B36" s="538"/>
      <c r="C36" s="538"/>
      <c r="D36" s="538"/>
      <c r="E36" s="538"/>
      <c r="F36" s="538"/>
      <c r="G36" s="538"/>
      <c r="H36" s="538"/>
      <c r="I36" s="538"/>
      <c r="J36" s="538"/>
      <c r="K36" s="538"/>
      <c r="L36" s="538"/>
      <c r="M36" s="538"/>
      <c r="N36" s="538"/>
      <c r="O36" s="538"/>
      <c r="P36" s="538"/>
    </row>
    <row r="37" spans="2:16" ht="15" customHeight="1">
      <c r="B37" s="538"/>
      <c r="C37" s="538" t="s">
        <v>127</v>
      </c>
      <c r="D37" s="538"/>
      <c r="E37" s="538"/>
      <c r="F37" s="538"/>
      <c r="G37" s="538"/>
      <c r="H37" s="538"/>
      <c r="I37" s="538"/>
      <c r="J37" s="538"/>
      <c r="K37" s="538"/>
      <c r="L37" s="538"/>
      <c r="M37" s="538"/>
      <c r="N37" s="538"/>
      <c r="O37" s="538"/>
      <c r="P37" s="538"/>
    </row>
    <row r="38" spans="2:16" ht="15" customHeight="1">
      <c r="B38" s="538"/>
      <c r="C38" s="538" t="s">
        <v>128</v>
      </c>
      <c r="D38" s="538">
        <v>2000</v>
      </c>
      <c r="E38" s="538">
        <v>2000</v>
      </c>
      <c r="F38" s="538">
        <v>2000</v>
      </c>
      <c r="G38" s="538">
        <v>2000</v>
      </c>
      <c r="H38" s="538">
        <v>2000</v>
      </c>
      <c r="I38" s="538">
        <v>2000</v>
      </c>
      <c r="J38" s="538">
        <v>2000</v>
      </c>
      <c r="K38" s="538">
        <v>2000</v>
      </c>
      <c r="L38" s="538">
        <v>2000</v>
      </c>
      <c r="M38" s="538">
        <v>2000</v>
      </c>
      <c r="N38" s="538">
        <v>2000</v>
      </c>
      <c r="O38" s="538">
        <v>2000</v>
      </c>
      <c r="P38" s="538">
        <v>2000</v>
      </c>
    </row>
    <row r="39" spans="2:16" ht="15" customHeight="1">
      <c r="B39" s="538"/>
      <c r="C39" s="538" t="s">
        <v>129</v>
      </c>
      <c r="D39" s="538">
        <v>0</v>
      </c>
      <c r="E39" s="538">
        <v>0</v>
      </c>
      <c r="F39" s="538">
        <v>0</v>
      </c>
      <c r="G39" s="538">
        <v>0</v>
      </c>
      <c r="H39" s="538">
        <v>0</v>
      </c>
      <c r="I39" s="538">
        <v>0</v>
      </c>
      <c r="J39" s="538">
        <v>0</v>
      </c>
      <c r="K39" s="538">
        <v>0</v>
      </c>
      <c r="L39" s="538">
        <v>0</v>
      </c>
      <c r="M39" s="538">
        <v>0</v>
      </c>
      <c r="N39" s="538">
        <v>0</v>
      </c>
      <c r="O39" s="538">
        <v>0</v>
      </c>
      <c r="P39" s="538">
        <v>0</v>
      </c>
    </row>
    <row r="40" spans="2:16" ht="15" customHeight="1">
      <c r="B40" s="538"/>
      <c r="C40" s="538" t="s">
        <v>130</v>
      </c>
      <c r="D40" s="538">
        <v>2000</v>
      </c>
      <c r="E40" s="538">
        <v>2000</v>
      </c>
      <c r="F40" s="538">
        <v>2000</v>
      </c>
      <c r="G40" s="538">
        <v>2000</v>
      </c>
      <c r="H40" s="538">
        <v>2000</v>
      </c>
      <c r="I40" s="538">
        <v>2000</v>
      </c>
      <c r="J40" s="538">
        <v>2000</v>
      </c>
      <c r="K40" s="538">
        <v>2000</v>
      </c>
      <c r="L40" s="538">
        <v>2000</v>
      </c>
      <c r="M40" s="538">
        <v>2000</v>
      </c>
      <c r="N40" s="538">
        <v>2000</v>
      </c>
      <c r="O40" s="538">
        <v>2000</v>
      </c>
      <c r="P40" s="538">
        <v>2000</v>
      </c>
    </row>
    <row r="41" spans="2:16" ht="15" customHeight="1">
      <c r="B41" s="538"/>
      <c r="C41" s="538"/>
      <c r="D41" s="538"/>
      <c r="E41" s="538"/>
      <c r="F41" s="538"/>
      <c r="G41" s="538"/>
      <c r="H41" s="538"/>
      <c r="I41" s="538"/>
      <c r="J41" s="538"/>
      <c r="K41" s="538"/>
      <c r="L41" s="538"/>
      <c r="M41" s="538"/>
      <c r="N41" s="538"/>
      <c r="O41" s="538"/>
      <c r="P41" s="538"/>
    </row>
    <row r="42" spans="2:16" ht="15" customHeight="1">
      <c r="B42" s="538"/>
      <c r="C42" s="538" t="s">
        <v>131</v>
      </c>
      <c r="D42" s="538"/>
      <c r="E42" s="538"/>
      <c r="F42" s="538"/>
      <c r="G42" s="538"/>
      <c r="H42" s="538"/>
      <c r="I42" s="538"/>
      <c r="J42" s="538"/>
      <c r="K42" s="538"/>
      <c r="L42" s="538"/>
      <c r="M42" s="538"/>
      <c r="N42" s="538"/>
      <c r="O42" s="538"/>
      <c r="P42" s="538"/>
    </row>
    <row r="43" spans="2:16" ht="15" customHeight="1">
      <c r="B43" s="538"/>
      <c r="C43" s="538" t="s">
        <v>132</v>
      </c>
      <c r="D43" s="538">
        <v>100000</v>
      </c>
      <c r="E43" s="538">
        <v>100000</v>
      </c>
      <c r="F43" s="538">
        <v>100000</v>
      </c>
      <c r="G43" s="538">
        <v>100000</v>
      </c>
      <c r="H43" s="538">
        <v>100000</v>
      </c>
      <c r="I43" s="538">
        <v>100000</v>
      </c>
      <c r="J43" s="538">
        <v>100000</v>
      </c>
      <c r="K43" s="538">
        <v>100000</v>
      </c>
      <c r="L43" s="538">
        <v>100000</v>
      </c>
      <c r="M43" s="538">
        <v>100000</v>
      </c>
      <c r="N43" s="538">
        <v>100000</v>
      </c>
      <c r="O43" s="538">
        <v>100000</v>
      </c>
      <c r="P43" s="538">
        <v>100000</v>
      </c>
    </row>
    <row r="44" spans="2:16" ht="15" customHeight="1">
      <c r="B44" s="538"/>
      <c r="C44" s="538" t="s">
        <v>133</v>
      </c>
      <c r="D44" s="538">
        <v>248.75</v>
      </c>
      <c r="E44" s="538">
        <v>371.26249999999999</v>
      </c>
      <c r="F44" s="538">
        <v>492.54987499999999</v>
      </c>
      <c r="G44" s="538">
        <v>612.62437624999995</v>
      </c>
      <c r="H44" s="538">
        <v>731.4981324874999</v>
      </c>
      <c r="I44" s="538">
        <v>10849.183151162626</v>
      </c>
      <c r="J44" s="538">
        <v>10965.691319651</v>
      </c>
      <c r="K44" s="538">
        <v>11081.03440645449</v>
      </c>
      <c r="L44" s="538">
        <v>11195.224062389945</v>
      </c>
      <c r="M44" s="538">
        <v>11308.271821766046</v>
      </c>
      <c r="N44" s="538">
        <v>11420.189103548386</v>
      </c>
      <c r="O44" s="538">
        <v>11530.987212512902</v>
      </c>
      <c r="P44" s="538">
        <v>6733.9388301019071</v>
      </c>
    </row>
    <row r="45" spans="2:16" ht="15" customHeight="1">
      <c r="B45" s="538"/>
      <c r="C45" s="538" t="s">
        <v>134</v>
      </c>
      <c r="D45" s="538">
        <v>100248.75</v>
      </c>
      <c r="E45" s="538">
        <v>100371.2625</v>
      </c>
      <c r="F45" s="538">
        <v>100492.549875</v>
      </c>
      <c r="G45" s="538">
        <v>100612.62437624999</v>
      </c>
      <c r="H45" s="538">
        <v>100731.4981324875</v>
      </c>
      <c r="I45" s="538">
        <v>110849.18315116262</v>
      </c>
      <c r="J45" s="538">
        <v>110965.691319651</v>
      </c>
      <c r="K45" s="538">
        <v>111081.03440645449</v>
      </c>
      <c r="L45" s="538">
        <v>111195.22406238994</v>
      </c>
      <c r="M45" s="538">
        <v>111308.27182176604</v>
      </c>
      <c r="N45" s="538">
        <v>111420.18910354839</v>
      </c>
      <c r="O45" s="538">
        <v>111530.9872125129</v>
      </c>
      <c r="P45" s="538">
        <v>106733.93883010191</v>
      </c>
    </row>
    <row r="46" spans="2:16" ht="15" customHeight="1">
      <c r="B46" s="538"/>
      <c r="C46" s="538"/>
      <c r="D46" s="538"/>
      <c r="E46" s="538"/>
      <c r="F46" s="538"/>
      <c r="G46" s="538"/>
      <c r="H46" s="538"/>
      <c r="I46" s="538"/>
      <c r="J46" s="538"/>
      <c r="K46" s="538"/>
      <c r="L46" s="538"/>
      <c r="M46" s="538"/>
      <c r="N46" s="538"/>
      <c r="O46" s="538"/>
      <c r="P46" s="538"/>
    </row>
    <row r="47" spans="2:16" ht="15" customHeight="1">
      <c r="B47" s="538"/>
      <c r="C47" s="538" t="s">
        <v>135</v>
      </c>
      <c r="D47" s="538"/>
      <c r="E47" s="538"/>
      <c r="F47" s="538"/>
      <c r="G47" s="538"/>
      <c r="H47" s="538"/>
      <c r="I47" s="538"/>
      <c r="J47" s="538"/>
      <c r="K47" s="538"/>
      <c r="L47" s="538"/>
      <c r="M47" s="538"/>
      <c r="N47" s="538"/>
      <c r="O47" s="538"/>
      <c r="P47" s="538"/>
    </row>
    <row r="48" spans="2:16" ht="15" customHeight="1">
      <c r="B48" s="538"/>
      <c r="C48" s="538" t="s">
        <v>355</v>
      </c>
      <c r="D48" s="538">
        <v>1848000</v>
      </c>
      <c r="E48" s="538">
        <v>1848000</v>
      </c>
      <c r="F48" s="538">
        <v>1848000</v>
      </c>
      <c r="G48" s="538">
        <v>1848000</v>
      </c>
      <c r="H48" s="538">
        <v>1848000</v>
      </c>
      <c r="I48" s="538">
        <v>1848000</v>
      </c>
      <c r="J48" s="538">
        <v>1848000</v>
      </c>
      <c r="K48" s="538">
        <v>1848000</v>
      </c>
      <c r="L48" s="538">
        <v>1848000</v>
      </c>
      <c r="M48" s="538">
        <v>1848000</v>
      </c>
      <c r="N48" s="538">
        <v>1848000</v>
      </c>
      <c r="O48" s="538">
        <v>1848000</v>
      </c>
      <c r="P48" s="538">
        <v>1848000</v>
      </c>
    </row>
    <row r="49" spans="2:16" ht="15" customHeight="1">
      <c r="B49" s="538"/>
      <c r="C49" s="538" t="s">
        <v>137</v>
      </c>
      <c r="D49" s="538">
        <v>50705</v>
      </c>
      <c r="E49" s="538">
        <v>70814.75</v>
      </c>
      <c r="F49" s="538">
        <v>90789.002500000002</v>
      </c>
      <c r="G49" s="538">
        <v>110627.512475</v>
      </c>
      <c r="H49" s="538">
        <v>130330.03735025</v>
      </c>
      <c r="I49" s="538">
        <v>149896.33697674749</v>
      </c>
      <c r="J49" s="538">
        <v>155806.17360698001</v>
      </c>
      <c r="K49" s="538">
        <v>160779.31187091023</v>
      </c>
      <c r="L49" s="538">
        <v>165615.51875220111</v>
      </c>
      <c r="M49" s="538">
        <v>170314.56356467909</v>
      </c>
      <c r="N49" s="538">
        <v>174876.21792903228</v>
      </c>
      <c r="O49" s="538">
        <v>179300.25574974198</v>
      </c>
      <c r="P49" s="538">
        <v>134154.55673129519</v>
      </c>
    </row>
    <row r="50" spans="2:16" ht="15" customHeight="1">
      <c r="B50" s="538"/>
      <c r="C50" s="538" t="s">
        <v>138</v>
      </c>
      <c r="D50" s="538">
        <v>1898705</v>
      </c>
      <c r="E50" s="538">
        <v>1918814.75</v>
      </c>
      <c r="F50" s="538">
        <v>1938789.0024999999</v>
      </c>
      <c r="G50" s="538">
        <v>1958627.512475</v>
      </c>
      <c r="H50" s="538">
        <v>1978330.0373502499</v>
      </c>
      <c r="I50" s="538">
        <v>1997896.3369767475</v>
      </c>
      <c r="J50" s="538">
        <v>2003806.1736069801</v>
      </c>
      <c r="K50" s="538">
        <v>2008779.3118709102</v>
      </c>
      <c r="L50" s="538">
        <v>2013615.518752201</v>
      </c>
      <c r="M50" s="538">
        <v>2018314.5635646791</v>
      </c>
      <c r="N50" s="538">
        <v>2022876.2179290322</v>
      </c>
      <c r="O50" s="538">
        <v>2027300.255749742</v>
      </c>
      <c r="P50" s="538">
        <v>1982154.5567312955</v>
      </c>
    </row>
    <row r="51" spans="2:16" ht="15" customHeight="1">
      <c r="B51" s="538"/>
      <c r="C51" s="538"/>
      <c r="D51" s="538"/>
      <c r="E51" s="538"/>
      <c r="F51" s="538"/>
      <c r="G51" s="538"/>
      <c r="H51" s="538"/>
      <c r="I51" s="538"/>
      <c r="J51" s="538"/>
      <c r="K51" s="538"/>
      <c r="L51" s="538"/>
      <c r="M51" s="538"/>
      <c r="N51" s="538"/>
      <c r="O51" s="538"/>
      <c r="P51" s="538"/>
    </row>
    <row r="52" spans="2:16" ht="15" customHeight="1">
      <c r="B52" s="538"/>
      <c r="C52" s="538" t="s">
        <v>139</v>
      </c>
      <c r="D52" s="538">
        <v>2000953.75</v>
      </c>
      <c r="E52" s="538">
        <v>2021186.0125</v>
      </c>
      <c r="F52" s="538">
        <v>2041281.552375</v>
      </c>
      <c r="G52" s="538">
        <v>2061240.13685125</v>
      </c>
      <c r="H52" s="538">
        <v>2081061.5354827375</v>
      </c>
      <c r="I52" s="538">
        <v>2110745.5201279102</v>
      </c>
      <c r="J52" s="538">
        <v>2116771.8649266311</v>
      </c>
      <c r="K52" s="538">
        <v>2121860.3462773645</v>
      </c>
      <c r="L52" s="538">
        <v>2126810.7428145912</v>
      </c>
      <c r="M52" s="538">
        <v>2131622.8353864453</v>
      </c>
      <c r="N52" s="538">
        <v>2136296.4070325806</v>
      </c>
      <c r="O52" s="538">
        <v>2140831.2429622551</v>
      </c>
      <c r="P52" s="538">
        <v>2090888.4955613969</v>
      </c>
    </row>
    <row r="53" spans="2:16" ht="15" customHeight="1">
      <c r="B53" s="538"/>
      <c r="C53" s="538" t="s">
        <v>354</v>
      </c>
      <c r="D53" s="538"/>
      <c r="E53" s="538"/>
      <c r="F53" s="538"/>
      <c r="G53" s="538"/>
      <c r="H53" s="538"/>
      <c r="I53" s="538"/>
      <c r="J53" s="538"/>
      <c r="K53" s="538"/>
      <c r="L53" s="538"/>
      <c r="M53" s="538"/>
      <c r="N53" s="538"/>
      <c r="O53" s="538"/>
      <c r="P53" s="538"/>
    </row>
    <row r="54" spans="2:16" s="540" customFormat="1" ht="15" customHeight="1">
      <c r="B54" s="539"/>
      <c r="C54" s="539"/>
      <c r="D54" s="539"/>
      <c r="E54" s="539"/>
      <c r="F54" s="539"/>
      <c r="G54" s="539"/>
      <c r="H54" s="539"/>
      <c r="I54" s="539"/>
      <c r="J54" s="539"/>
      <c r="K54" s="539"/>
      <c r="L54" s="539"/>
      <c r="M54" s="539"/>
      <c r="N54" s="539"/>
      <c r="O54" s="539"/>
      <c r="P54" s="539"/>
    </row>
    <row r="55" spans="2:16" ht="15" customHeight="1">
      <c r="B55" s="538"/>
      <c r="C55" s="538" t="s">
        <v>140</v>
      </c>
      <c r="D55" s="538"/>
      <c r="E55" s="538"/>
      <c r="F55" s="538"/>
      <c r="G55" s="538"/>
      <c r="H55" s="538"/>
      <c r="I55" s="538"/>
      <c r="J55" s="538"/>
      <c r="K55" s="538"/>
      <c r="L55" s="538"/>
      <c r="M55" s="538"/>
      <c r="N55" s="538"/>
      <c r="O55" s="538"/>
      <c r="P55" s="538"/>
    </row>
    <row r="56" spans="2:16" ht="15" customHeight="1">
      <c r="B56" s="538"/>
      <c r="C56" s="538" t="s">
        <v>89</v>
      </c>
      <c r="D56" s="538" t="s">
        <v>90</v>
      </c>
      <c r="E56" s="538" t="s">
        <v>91</v>
      </c>
      <c r="F56" s="538" t="s">
        <v>92</v>
      </c>
      <c r="G56" s="538" t="s">
        <v>93</v>
      </c>
      <c r="H56" s="538" t="s">
        <v>94</v>
      </c>
      <c r="I56" s="538" t="s">
        <v>95</v>
      </c>
      <c r="J56" s="538" t="s">
        <v>96</v>
      </c>
      <c r="K56" s="538" t="s">
        <v>97</v>
      </c>
      <c r="L56" s="538" t="s">
        <v>98</v>
      </c>
      <c r="M56" s="538" t="s">
        <v>99</v>
      </c>
      <c r="N56" s="538" t="s">
        <v>100</v>
      </c>
      <c r="O56" s="538" t="s">
        <v>101</v>
      </c>
      <c r="P56" s="538" t="s">
        <v>372</v>
      </c>
    </row>
    <row r="57" spans="2:16" ht="15" customHeight="1">
      <c r="B57" s="538"/>
      <c r="C57" s="538" t="s">
        <v>141</v>
      </c>
      <c r="D57" s="538">
        <v>17045</v>
      </c>
      <c r="E57" s="538">
        <v>20109.75</v>
      </c>
      <c r="F57" s="538">
        <v>19974.252500000002</v>
      </c>
      <c r="G57" s="538">
        <v>19838.509975000001</v>
      </c>
      <c r="H57" s="538">
        <v>19702.524875250005</v>
      </c>
      <c r="I57" s="538">
        <v>19566.299626497501</v>
      </c>
      <c r="J57" s="538">
        <v>5909.8366302325303</v>
      </c>
      <c r="K57" s="538">
        <v>4973.1382639302028</v>
      </c>
      <c r="L57" s="538">
        <v>4836.2068812908983</v>
      </c>
      <c r="M57" s="538">
        <v>4699.0448124779923</v>
      </c>
      <c r="N57" s="538">
        <v>4561.6543643532059</v>
      </c>
      <c r="O57" s="538">
        <v>4424.0378207096801</v>
      </c>
      <c r="P57" s="538">
        <v>12136.687979145165</v>
      </c>
    </row>
    <row r="58" spans="2:16" ht="15" customHeight="1">
      <c r="B58" s="538"/>
      <c r="C58" s="538" t="s">
        <v>142</v>
      </c>
      <c r="D58" s="538">
        <v>7000</v>
      </c>
      <c r="E58" s="538">
        <v>7000</v>
      </c>
      <c r="F58" s="538">
        <v>7000</v>
      </c>
      <c r="G58" s="538">
        <v>7000</v>
      </c>
      <c r="H58" s="538">
        <v>7000</v>
      </c>
      <c r="I58" s="538">
        <v>7000</v>
      </c>
      <c r="J58" s="538">
        <v>7000</v>
      </c>
      <c r="K58" s="538">
        <v>7000</v>
      </c>
      <c r="L58" s="538">
        <v>7000</v>
      </c>
      <c r="M58" s="538">
        <v>7000</v>
      </c>
      <c r="N58" s="538">
        <v>7000</v>
      </c>
      <c r="O58" s="538">
        <v>7000</v>
      </c>
      <c r="P58" s="538">
        <v>7000</v>
      </c>
    </row>
    <row r="59" spans="2:16" ht="15" customHeight="1">
      <c r="B59" s="538"/>
      <c r="C59" s="538" t="s">
        <v>143</v>
      </c>
      <c r="D59" s="538">
        <v>-16000</v>
      </c>
      <c r="E59" s="538">
        <v>-16000</v>
      </c>
      <c r="F59" s="538">
        <v>0</v>
      </c>
      <c r="G59" s="538">
        <v>0</v>
      </c>
      <c r="H59" s="538">
        <v>0</v>
      </c>
      <c r="I59" s="538">
        <v>0</v>
      </c>
      <c r="J59" s="538">
        <v>4000</v>
      </c>
      <c r="K59" s="538">
        <v>4000</v>
      </c>
      <c r="L59" s="538">
        <v>0</v>
      </c>
      <c r="M59" s="538">
        <v>0</v>
      </c>
      <c r="N59" s="538">
        <v>0</v>
      </c>
      <c r="O59" s="538">
        <v>0</v>
      </c>
      <c r="P59" s="538">
        <v>-2000</v>
      </c>
    </row>
    <row r="60" spans="2:16" ht="15" customHeight="1">
      <c r="B60" s="538"/>
      <c r="C60" s="538" t="s">
        <v>144</v>
      </c>
      <c r="D60" s="538">
        <v>123.75</v>
      </c>
      <c r="E60" s="538">
        <v>122.51249999999999</v>
      </c>
      <c r="F60" s="538">
        <v>121.287375</v>
      </c>
      <c r="G60" s="538">
        <v>120.07450124999997</v>
      </c>
      <c r="H60" s="538">
        <v>118.87375623749995</v>
      </c>
      <c r="I60" s="538">
        <v>10117.685018675125</v>
      </c>
      <c r="J60" s="538">
        <v>116.50816848837349</v>
      </c>
      <c r="K60" s="538">
        <v>115.34308680349022</v>
      </c>
      <c r="L60" s="538">
        <v>114.18965593545545</v>
      </c>
      <c r="M60" s="538">
        <v>113.04775937610066</v>
      </c>
      <c r="N60" s="538">
        <v>111.91728178234007</v>
      </c>
      <c r="O60" s="538">
        <v>110.79810896451636</v>
      </c>
      <c r="P60" s="538">
        <v>950.49893437607523</v>
      </c>
    </row>
    <row r="61" spans="2:16" ht="15" customHeight="1">
      <c r="B61" s="538"/>
      <c r="C61" s="538" t="s">
        <v>145</v>
      </c>
      <c r="D61" s="538">
        <v>-22000</v>
      </c>
      <c r="E61" s="538">
        <v>0</v>
      </c>
      <c r="F61" s="538">
        <v>0</v>
      </c>
      <c r="G61" s="538">
        <v>0</v>
      </c>
      <c r="H61" s="538">
        <v>0</v>
      </c>
      <c r="I61" s="538">
        <v>0</v>
      </c>
      <c r="J61" s="538">
        <v>-22000</v>
      </c>
      <c r="K61" s="538">
        <v>0</v>
      </c>
      <c r="L61" s="538">
        <v>0</v>
      </c>
      <c r="M61" s="538">
        <v>0</v>
      </c>
      <c r="N61" s="538">
        <v>0</v>
      </c>
      <c r="O61" s="538">
        <v>0</v>
      </c>
      <c r="P61" s="538">
        <v>-3666.6666666666665</v>
      </c>
    </row>
    <row r="62" spans="2:16" ht="15" customHeight="1">
      <c r="B62" s="538"/>
      <c r="C62" s="538" t="s">
        <v>146</v>
      </c>
      <c r="D62" s="538">
        <v>0</v>
      </c>
      <c r="E62" s="538">
        <v>0</v>
      </c>
      <c r="F62" s="538">
        <v>0</v>
      </c>
      <c r="G62" s="538">
        <v>0</v>
      </c>
      <c r="H62" s="538">
        <v>0</v>
      </c>
      <c r="I62" s="538">
        <v>0</v>
      </c>
      <c r="J62" s="538">
        <v>0</v>
      </c>
      <c r="K62" s="538">
        <v>0</v>
      </c>
      <c r="L62" s="538">
        <v>0</v>
      </c>
      <c r="M62" s="538">
        <v>0</v>
      </c>
      <c r="N62" s="538">
        <v>0</v>
      </c>
      <c r="O62" s="538">
        <v>0</v>
      </c>
      <c r="P62" s="538">
        <v>0</v>
      </c>
    </row>
    <row r="63" spans="2:16" ht="15" customHeight="1">
      <c r="B63" s="538"/>
      <c r="C63" s="538" t="s">
        <v>147</v>
      </c>
      <c r="D63" s="538">
        <v>123.75</v>
      </c>
      <c r="E63" s="538">
        <v>122.5125</v>
      </c>
      <c r="F63" s="538">
        <v>121.287375</v>
      </c>
      <c r="G63" s="538">
        <v>120.07450124999997</v>
      </c>
      <c r="H63" s="538">
        <v>118.87375623749999</v>
      </c>
      <c r="I63" s="538">
        <v>117.68501867512498</v>
      </c>
      <c r="J63" s="538">
        <v>116.50816848837374</v>
      </c>
      <c r="K63" s="538">
        <v>115.34308680349001</v>
      </c>
      <c r="L63" s="538">
        <v>114.18965593545508</v>
      </c>
      <c r="M63" s="538">
        <v>113.04775937610054</v>
      </c>
      <c r="N63" s="538">
        <v>111.91728178233953</v>
      </c>
      <c r="O63" s="538">
        <v>110.79810896451615</v>
      </c>
      <c r="P63" s="538">
        <v>117.16560104274164</v>
      </c>
    </row>
    <row r="64" spans="2:16" ht="15" customHeight="1">
      <c r="B64" s="538"/>
      <c r="C64" s="538" t="s">
        <v>148</v>
      </c>
      <c r="D64" s="538">
        <v>0</v>
      </c>
      <c r="E64" s="538">
        <v>0</v>
      </c>
      <c r="F64" s="538">
        <v>0</v>
      </c>
      <c r="G64" s="538">
        <v>0</v>
      </c>
      <c r="H64" s="538">
        <v>0</v>
      </c>
      <c r="I64" s="538">
        <v>0</v>
      </c>
      <c r="J64" s="538">
        <v>0</v>
      </c>
      <c r="K64" s="538">
        <v>0</v>
      </c>
      <c r="L64" s="538">
        <v>0</v>
      </c>
      <c r="M64" s="538">
        <v>0</v>
      </c>
      <c r="N64" s="538">
        <v>0</v>
      </c>
      <c r="O64" s="538">
        <v>0</v>
      </c>
      <c r="P64" s="538">
        <v>0</v>
      </c>
    </row>
    <row r="65" spans="2:16" ht="15" customHeight="1">
      <c r="B65" s="538"/>
      <c r="C65" s="538" t="s">
        <v>149</v>
      </c>
      <c r="D65" s="538">
        <v>0</v>
      </c>
      <c r="E65" s="538">
        <v>0</v>
      </c>
      <c r="F65" s="538">
        <v>0</v>
      </c>
      <c r="G65" s="538">
        <v>0</v>
      </c>
      <c r="H65" s="538">
        <v>0</v>
      </c>
      <c r="I65" s="538">
        <v>0</v>
      </c>
      <c r="J65" s="538">
        <v>0</v>
      </c>
      <c r="K65" s="538">
        <v>0</v>
      </c>
      <c r="L65" s="538">
        <v>0</v>
      </c>
      <c r="M65" s="538">
        <v>0</v>
      </c>
      <c r="N65" s="538">
        <v>0</v>
      </c>
      <c r="O65" s="538">
        <v>0</v>
      </c>
      <c r="P65" s="538">
        <v>0</v>
      </c>
    </row>
    <row r="66" spans="2:16" ht="15" customHeight="1">
      <c r="B66" s="538"/>
      <c r="C66" s="538" t="s">
        <v>150</v>
      </c>
      <c r="D66" s="538">
        <v>62292.5</v>
      </c>
      <c r="E66" s="538">
        <v>43354.775000000023</v>
      </c>
      <c r="F66" s="538">
        <v>27216.827250000031</v>
      </c>
      <c r="G66" s="538">
        <v>27078.658977499988</v>
      </c>
      <c r="H66" s="538">
        <v>26940.27238772501</v>
      </c>
      <c r="I66" s="538">
        <v>36801.669663847715</v>
      </c>
      <c r="J66" s="538">
        <v>31142.852967209299</v>
      </c>
      <c r="K66" s="538">
        <v>8203.8244375372306</v>
      </c>
      <c r="L66" s="538">
        <v>12064.5861931619</v>
      </c>
      <c r="M66" s="538">
        <v>11925.140331230243</v>
      </c>
      <c r="N66" s="538">
        <v>11785.488927917904</v>
      </c>
      <c r="O66" s="538">
        <v>11645.634038638556</v>
      </c>
      <c r="P66" s="538">
        <v>25871.019181230658</v>
      </c>
    </row>
    <row r="67" spans="2:16" ht="15" customHeight="1">
      <c r="B67" s="538"/>
      <c r="C67" s="538" t="s">
        <v>151</v>
      </c>
      <c r="D67" s="538">
        <v>256225</v>
      </c>
      <c r="E67" s="538">
        <v>318517.5</v>
      </c>
      <c r="F67" s="538">
        <v>361872.27500000002</v>
      </c>
      <c r="G67" s="538">
        <v>389089.10225000005</v>
      </c>
      <c r="H67" s="538">
        <v>416167.76122750004</v>
      </c>
      <c r="I67" s="538">
        <v>443108.03361522505</v>
      </c>
      <c r="J67" s="538">
        <v>479909.70327907277</v>
      </c>
      <c r="K67" s="538">
        <v>511052.55624628207</v>
      </c>
      <c r="L67" s="538">
        <v>519256.3806838193</v>
      </c>
      <c r="M67" s="538">
        <v>531320.9668769812</v>
      </c>
      <c r="N67" s="538">
        <v>543246.10720821144</v>
      </c>
      <c r="O67" s="538">
        <v>555031.59613612934</v>
      </c>
      <c r="P67" s="538">
        <v>443733.08187693503</v>
      </c>
    </row>
    <row r="68" spans="2:16" ht="15" customHeight="1">
      <c r="B68" s="538"/>
      <c r="C68" s="538" t="s">
        <v>152</v>
      </c>
      <c r="D68" s="538">
        <v>318517.5</v>
      </c>
      <c r="E68" s="538">
        <v>361872.27500000002</v>
      </c>
      <c r="F68" s="538">
        <v>389089.10225000005</v>
      </c>
      <c r="G68" s="538">
        <v>416167.76122750004</v>
      </c>
      <c r="H68" s="538">
        <v>443108.03361522505</v>
      </c>
      <c r="I68" s="538">
        <v>479909.70327907277</v>
      </c>
      <c r="J68" s="538">
        <v>511052.55624628207</v>
      </c>
      <c r="K68" s="538">
        <v>519256.3806838193</v>
      </c>
      <c r="L68" s="538">
        <v>531320.9668769812</v>
      </c>
      <c r="M68" s="538">
        <v>543246.10720821144</v>
      </c>
      <c r="N68" s="538">
        <v>555031.59613612934</v>
      </c>
      <c r="O68" s="538">
        <v>566677.2301747679</v>
      </c>
      <c r="P68" s="538">
        <v>469604.10105816578</v>
      </c>
    </row>
    <row r="69" spans="2:16" ht="15" customHeight="1">
      <c r="B69" s="538"/>
      <c r="C69" s="538"/>
      <c r="D69" s="538"/>
      <c r="E69" s="538"/>
      <c r="F69" s="538"/>
      <c r="G69" s="538"/>
      <c r="H69" s="538"/>
      <c r="I69" s="538"/>
      <c r="J69" s="538"/>
      <c r="K69" s="538"/>
      <c r="L69" s="538"/>
      <c r="M69" s="538"/>
      <c r="N69" s="538"/>
      <c r="O69" s="538"/>
      <c r="P69" s="538"/>
    </row>
    <row r="70" spans="2:16" s="542" customFormat="1" ht="15" customHeight="1">
      <c r="B70" s="541"/>
      <c r="C70" s="541"/>
      <c r="D70" s="541"/>
      <c r="E70" s="541"/>
      <c r="F70" s="541"/>
      <c r="G70" s="541"/>
      <c r="H70" s="541"/>
      <c r="I70" s="541"/>
      <c r="J70" s="541"/>
      <c r="K70" s="541"/>
      <c r="L70" s="541"/>
      <c r="M70" s="541"/>
      <c r="N70" s="541"/>
      <c r="O70" s="541"/>
      <c r="P70" s="541"/>
    </row>
    <row r="71" spans="2:16" ht="15" customHeight="1">
      <c r="B71" s="538"/>
      <c r="C71" s="538" t="s">
        <v>153</v>
      </c>
      <c r="D71" s="538"/>
      <c r="E71" s="538"/>
      <c r="F71" s="538"/>
      <c r="G71" s="538"/>
      <c r="H71" s="538"/>
      <c r="I71" s="538"/>
      <c r="J71" s="538"/>
      <c r="K71" s="538"/>
      <c r="L71" s="538"/>
      <c r="M71" s="538"/>
      <c r="N71" s="538"/>
      <c r="O71" s="538"/>
      <c r="P71" s="538"/>
    </row>
    <row r="72" spans="2:16" ht="15" customHeight="1">
      <c r="B72" s="538"/>
      <c r="C72" s="538" t="s">
        <v>154</v>
      </c>
      <c r="D72" s="538"/>
      <c r="E72" s="538"/>
      <c r="F72" s="538"/>
      <c r="G72" s="538"/>
      <c r="H72" s="538"/>
      <c r="I72" s="538"/>
      <c r="J72" s="538"/>
      <c r="K72" s="538"/>
      <c r="L72" s="538"/>
      <c r="M72" s="538"/>
      <c r="N72" s="538"/>
      <c r="O72" s="538"/>
      <c r="P72" s="538"/>
    </row>
    <row r="73" spans="2:16" ht="15" customHeight="1">
      <c r="B73" s="538"/>
      <c r="C73" s="538"/>
      <c r="D73" s="538" t="s">
        <v>90</v>
      </c>
      <c r="E73" s="538" t="s">
        <v>91</v>
      </c>
      <c r="F73" s="538" t="s">
        <v>92</v>
      </c>
      <c r="G73" s="538" t="s">
        <v>93</v>
      </c>
      <c r="H73" s="538" t="s">
        <v>94</v>
      </c>
      <c r="I73" s="538" t="s">
        <v>95</v>
      </c>
      <c r="J73" s="538" t="s">
        <v>96</v>
      </c>
      <c r="K73" s="538" t="s">
        <v>97</v>
      </c>
      <c r="L73" s="538" t="s">
        <v>98</v>
      </c>
      <c r="M73" s="538" t="s">
        <v>99</v>
      </c>
      <c r="N73" s="538" t="s">
        <v>100</v>
      </c>
      <c r="O73" s="538" t="s">
        <v>101</v>
      </c>
      <c r="P73" s="538" t="s">
        <v>374</v>
      </c>
    </row>
    <row r="74" spans="2:16" ht="15" customHeight="1">
      <c r="B74" s="538"/>
      <c r="C74" s="538" t="s">
        <v>155</v>
      </c>
      <c r="D74" s="538"/>
      <c r="E74" s="538"/>
      <c r="F74" s="538"/>
      <c r="G74" s="538"/>
      <c r="H74" s="538"/>
      <c r="I74" s="538"/>
      <c r="J74" s="538"/>
      <c r="K74" s="538"/>
      <c r="L74" s="538"/>
      <c r="M74" s="538"/>
      <c r="N74" s="538"/>
      <c r="O74" s="538"/>
      <c r="P74" s="538" t="s">
        <v>371</v>
      </c>
    </row>
    <row r="75" spans="2:16" ht="15" customHeight="1">
      <c r="B75" s="538"/>
      <c r="C75" s="538" t="s">
        <v>156</v>
      </c>
      <c r="D75" s="538">
        <v>0.9017647766816167</v>
      </c>
      <c r="E75" s="538">
        <v>1.0535505415525355</v>
      </c>
      <c r="F75" s="538">
        <v>1.0355782387994243</v>
      </c>
      <c r="G75" s="538">
        <v>1.0180338641648752</v>
      </c>
      <c r="H75" s="538">
        <v>1.0009010575247144</v>
      </c>
      <c r="I75" s="538">
        <v>0.98416426956119796</v>
      </c>
      <c r="J75" s="538">
        <v>0.29536611552718661</v>
      </c>
      <c r="K75" s="538">
        <v>0.24787700010024397</v>
      </c>
      <c r="L75" s="538">
        <v>0.24046405611264765</v>
      </c>
      <c r="M75" s="538">
        <v>0.23309158227157381</v>
      </c>
      <c r="N75" s="538">
        <v>0.22575793180776879</v>
      </c>
      <c r="O75" s="538">
        <v>0.21846148430620493</v>
      </c>
      <c r="P75" s="538">
        <v>0.62125090986749909</v>
      </c>
    </row>
    <row r="76" spans="2:16" ht="15" customHeight="1">
      <c r="B76" s="538"/>
      <c r="C76" s="538" t="s">
        <v>157</v>
      </c>
      <c r="D76" s="538">
        <v>0.85551405346209963</v>
      </c>
      <c r="E76" s="538">
        <v>0.99995282051067214</v>
      </c>
      <c r="F76" s="538">
        <v>0.98335566652651407</v>
      </c>
      <c r="G76" s="538">
        <v>0.96713735979012516</v>
      </c>
      <c r="H76" s="538">
        <v>0.95128392057204181</v>
      </c>
      <c r="I76" s="538">
        <v>0.93354962988138546</v>
      </c>
      <c r="J76" s="538">
        <v>0.27958899240133028</v>
      </c>
      <c r="K76" s="538">
        <v>0.23465769220479585</v>
      </c>
      <c r="L76" s="538">
        <v>0.22765739121144882</v>
      </c>
      <c r="M76" s="538">
        <v>0.22069358256671884</v>
      </c>
      <c r="N76" s="538">
        <v>0.21376479287680675</v>
      </c>
      <c r="O76" s="538">
        <v>0.20686957148520088</v>
      </c>
      <c r="P76" s="538">
        <v>0.58950212279076164</v>
      </c>
    </row>
    <row r="77" spans="2:16" ht="15" customHeight="1">
      <c r="B77" s="538"/>
      <c r="C77" s="538" t="s">
        <v>353</v>
      </c>
      <c r="D77" s="538">
        <v>16.680224343879779</v>
      </c>
      <c r="E77" s="538">
        <v>19.655702054069611</v>
      </c>
      <c r="F77" s="538">
        <v>19.500030062349371</v>
      </c>
      <c r="G77" s="538">
        <v>19.344719164128154</v>
      </c>
      <c r="H77" s="538">
        <v>19.189762662344187</v>
      </c>
      <c r="I77" s="538">
        <v>18.152182755887257</v>
      </c>
      <c r="J77" s="538">
        <v>5.2342314863730302</v>
      </c>
      <c r="K77" s="538">
        <v>4.400097588633967</v>
      </c>
      <c r="L77" s="538">
        <v>4.2746038970383511</v>
      </c>
      <c r="M77" s="538">
        <v>4.1492029022645145</v>
      </c>
      <c r="N77" s="538">
        <v>4.0238921445824474</v>
      </c>
      <c r="O77" s="538">
        <v>3.8986692138123913</v>
      </c>
      <c r="P77" s="538">
        <v>11.541943189613589</v>
      </c>
    </row>
    <row r="78" spans="2:16" ht="15" customHeight="1">
      <c r="B78" s="538"/>
      <c r="C78" s="538" t="s">
        <v>159</v>
      </c>
      <c r="D78" s="538">
        <v>0.31846590909090911</v>
      </c>
      <c r="E78" s="538">
        <v>0.36306534090909093</v>
      </c>
      <c r="F78" s="538">
        <v>0.36220741477272728</v>
      </c>
      <c r="G78" s="538">
        <v>0.36134670426136367</v>
      </c>
      <c r="H78" s="538">
        <v>0.36048323721875003</v>
      </c>
      <c r="I78" s="538">
        <v>0.35961704121019888</v>
      </c>
      <c r="J78" s="538">
        <v>0.22227025197322015</v>
      </c>
      <c r="K78" s="538">
        <v>0.20595664036257882</v>
      </c>
      <c r="L78" s="538">
        <v>0.2047910133528924</v>
      </c>
      <c r="M78" s="538">
        <v>0.20362189109815143</v>
      </c>
      <c r="N78" s="538">
        <v>0.20244930855080615</v>
      </c>
      <c r="O78" s="538">
        <v>0.20127330031378304</v>
      </c>
      <c r="P78" s="538">
        <v>0.28046233775953933</v>
      </c>
    </row>
    <row r="79" spans="2:16" ht="15" customHeight="1">
      <c r="B79" s="538"/>
      <c r="C79" s="538"/>
      <c r="D79" s="538"/>
      <c r="E79" s="538"/>
      <c r="F79" s="538"/>
      <c r="G79" s="538"/>
      <c r="H79" s="538"/>
      <c r="I79" s="538"/>
      <c r="J79" s="538"/>
      <c r="K79" s="538"/>
      <c r="L79" s="538"/>
      <c r="M79" s="538"/>
      <c r="N79" s="538"/>
      <c r="O79" s="538"/>
      <c r="P79" s="538"/>
    </row>
    <row r="80" spans="2:16" ht="15" customHeight="1">
      <c r="B80" s="538"/>
      <c r="C80" s="538" t="s">
        <v>160</v>
      </c>
      <c r="D80" s="538"/>
      <c r="E80" s="538"/>
      <c r="F80" s="538"/>
      <c r="G80" s="538"/>
      <c r="H80" s="538"/>
      <c r="I80" s="538"/>
      <c r="J80" s="538"/>
      <c r="K80" s="538"/>
      <c r="L80" s="538"/>
      <c r="M80" s="538"/>
      <c r="N80" s="538"/>
      <c r="O80" s="538"/>
      <c r="P80" s="538"/>
    </row>
    <row r="81" spans="2:16" ht="15" customHeight="1">
      <c r="B81" s="538"/>
      <c r="C81" s="538" t="s">
        <v>161</v>
      </c>
      <c r="D81" s="538">
        <v>96.028955886840563</v>
      </c>
      <c r="E81" s="538">
        <v>96.731669463768412</v>
      </c>
      <c r="F81" s="538">
        <v>102.37656692370373</v>
      </c>
      <c r="G81" s="538">
        <v>104.58805835594291</v>
      </c>
      <c r="H81" s="538">
        <v>105.16812608549861</v>
      </c>
      <c r="I81" s="538">
        <v>107.03799554042257</v>
      </c>
      <c r="J81" s="538">
        <v>201.70694215494888</v>
      </c>
      <c r="K81" s="538">
        <v>168.01882974365432</v>
      </c>
      <c r="L81" s="538">
        <v>141.44173853247054</v>
      </c>
      <c r="M81" s="538">
        <v>125.49721409082223</v>
      </c>
      <c r="N81" s="538">
        <v>115.93652145259522</v>
      </c>
      <c r="O81" s="538">
        <v>110.21037320962243</v>
      </c>
      <c r="P81" s="538">
        <v>122.89524928669086</v>
      </c>
    </row>
    <row r="82" spans="2:16" ht="15" customHeight="1">
      <c r="B82" s="538"/>
      <c r="C82" s="538" t="s">
        <v>162</v>
      </c>
      <c r="D82" s="538">
        <v>1774615.1047888135</v>
      </c>
      <c r="E82" s="538">
        <v>1787601.2516904403</v>
      </c>
      <c r="F82" s="538">
        <v>1891918.9567500451</v>
      </c>
      <c r="G82" s="538">
        <v>1932787.3184178248</v>
      </c>
      <c r="H82" s="538">
        <v>1943506.9700600144</v>
      </c>
      <c r="I82" s="538">
        <v>1978062.157587009</v>
      </c>
      <c r="J82" s="538">
        <v>3727544.2910234551</v>
      </c>
      <c r="K82" s="538">
        <v>3104987.9736627317</v>
      </c>
      <c r="L82" s="538">
        <v>2613843.3280800558</v>
      </c>
      <c r="M82" s="538">
        <v>2319188.5163983949</v>
      </c>
      <c r="N82" s="538">
        <v>2142506.9164439598</v>
      </c>
      <c r="O82" s="538">
        <v>2036687.6969138226</v>
      </c>
      <c r="P82" s="538">
        <v>2271104.2068180474</v>
      </c>
    </row>
    <row r="83" spans="2:16" ht="15" customHeight="1">
      <c r="B83" s="538"/>
      <c r="C83" s="538" t="s">
        <v>363</v>
      </c>
      <c r="D83" s="538">
        <v>100</v>
      </c>
      <c r="E83" s="538">
        <v>100</v>
      </c>
      <c r="F83" s="538">
        <v>100</v>
      </c>
      <c r="G83" s="538">
        <v>100</v>
      </c>
      <c r="H83" s="538">
        <v>100</v>
      </c>
      <c r="I83" s="538">
        <v>100</v>
      </c>
      <c r="J83" s="538">
        <v>100</v>
      </c>
      <c r="K83" s="538">
        <v>100</v>
      </c>
      <c r="L83" s="538">
        <v>100</v>
      </c>
      <c r="M83" s="538">
        <v>100</v>
      </c>
      <c r="N83" s="538">
        <v>100</v>
      </c>
      <c r="O83" s="538">
        <v>100</v>
      </c>
      <c r="P83" s="538">
        <v>100</v>
      </c>
    </row>
    <row r="84" spans="2:16" ht="15" customHeight="1">
      <c r="B84" s="538"/>
      <c r="C84" s="538" t="s">
        <v>364</v>
      </c>
      <c r="D84" s="538">
        <v>100</v>
      </c>
      <c r="E84" s="538">
        <v>100</v>
      </c>
      <c r="F84" s="538">
        <v>100</v>
      </c>
      <c r="G84" s="538">
        <v>100</v>
      </c>
      <c r="H84" s="538">
        <v>100</v>
      </c>
      <c r="I84" s="538">
        <v>100</v>
      </c>
      <c r="J84" s="538">
        <v>99.999999999999986</v>
      </c>
      <c r="K84" s="538">
        <v>100</v>
      </c>
      <c r="L84" s="538">
        <v>100</v>
      </c>
      <c r="M84" s="538">
        <v>100</v>
      </c>
      <c r="N84" s="538">
        <v>100</v>
      </c>
      <c r="O84" s="538">
        <v>100</v>
      </c>
      <c r="P84" s="538">
        <v>100</v>
      </c>
    </row>
    <row r="85" spans="2:16" ht="15" customHeight="1">
      <c r="B85" s="538"/>
      <c r="C85" s="538" t="s">
        <v>22</v>
      </c>
      <c r="D85" s="538">
        <v>0.5</v>
      </c>
      <c r="E85" s="538">
        <v>0.5</v>
      </c>
      <c r="F85" s="538">
        <v>0.5</v>
      </c>
      <c r="G85" s="538">
        <v>0.5</v>
      </c>
      <c r="H85" s="538">
        <v>0.5</v>
      </c>
      <c r="I85" s="538">
        <v>0.5</v>
      </c>
      <c r="J85" s="538">
        <v>0.375</v>
      </c>
      <c r="K85" s="538">
        <v>0.375</v>
      </c>
      <c r="L85" s="538">
        <v>0.375</v>
      </c>
      <c r="M85" s="538">
        <v>0.375</v>
      </c>
      <c r="N85" s="538">
        <v>0.375</v>
      </c>
      <c r="O85" s="538">
        <v>0.375</v>
      </c>
      <c r="P85" s="538">
        <v>0.4375</v>
      </c>
    </row>
    <row r="86" spans="2:16" ht="15" customHeight="1">
      <c r="B86" s="538"/>
      <c r="C86" s="538"/>
      <c r="D86" s="538"/>
      <c r="E86" s="538"/>
      <c r="F86" s="538"/>
      <c r="G86" s="538"/>
      <c r="H86" s="538"/>
      <c r="I86" s="538"/>
      <c r="J86" s="538"/>
      <c r="K86" s="538"/>
      <c r="L86" s="538"/>
      <c r="M86" s="538"/>
      <c r="N86" s="538"/>
      <c r="O86" s="538"/>
      <c r="P86" s="538"/>
    </row>
    <row r="87" spans="2:16" ht="15" customHeight="1">
      <c r="B87" s="538"/>
      <c r="C87" s="538"/>
      <c r="D87" s="538"/>
      <c r="E87" s="538"/>
      <c r="F87" s="538"/>
      <c r="G87" s="538"/>
      <c r="H87" s="538"/>
      <c r="I87" s="538"/>
      <c r="J87" s="538"/>
      <c r="K87" s="538"/>
      <c r="L87" s="538"/>
      <c r="M87" s="538"/>
      <c r="N87" s="538"/>
      <c r="O87" s="538"/>
      <c r="P87" s="538"/>
    </row>
    <row r="88" spans="2:16" ht="15" customHeight="1">
      <c r="B88" s="538"/>
      <c r="C88" s="538" t="s">
        <v>165</v>
      </c>
      <c r="D88" s="538">
        <v>1</v>
      </c>
      <c r="E88" s="538">
        <v>1</v>
      </c>
      <c r="F88" s="538">
        <v>1</v>
      </c>
      <c r="G88" s="538">
        <v>1</v>
      </c>
      <c r="H88" s="538">
        <v>1</v>
      </c>
      <c r="I88" s="538">
        <v>1</v>
      </c>
      <c r="J88" s="538">
        <v>1</v>
      </c>
      <c r="K88" s="538">
        <v>1</v>
      </c>
      <c r="L88" s="538">
        <v>1</v>
      </c>
      <c r="M88" s="538">
        <v>1</v>
      </c>
      <c r="N88" s="538">
        <v>1</v>
      </c>
      <c r="O88" s="538">
        <v>1</v>
      </c>
      <c r="P88" s="538"/>
    </row>
    <row r="89" spans="2:16" ht="15" customHeight="1">
      <c r="B89" s="538"/>
      <c r="C89" s="538"/>
      <c r="D89" s="538"/>
      <c r="E89" s="538"/>
      <c r="F89" s="538"/>
      <c r="G89" s="538"/>
      <c r="H89" s="538"/>
      <c r="I89" s="538"/>
      <c r="J89" s="538"/>
      <c r="K89" s="538"/>
      <c r="L89" s="538"/>
      <c r="M89" s="538"/>
      <c r="N89" s="538"/>
      <c r="O89" s="538"/>
      <c r="P89" s="538"/>
    </row>
    <row r="90" spans="2:16" ht="15" customHeight="1">
      <c r="B90" s="538"/>
      <c r="C90" s="538" t="s">
        <v>166</v>
      </c>
      <c r="D90" s="538" t="s">
        <v>90</v>
      </c>
      <c r="E90" s="538" t="s">
        <v>91</v>
      </c>
      <c r="F90" s="538" t="s">
        <v>92</v>
      </c>
      <c r="G90" s="538" t="s">
        <v>93</v>
      </c>
      <c r="H90" s="538" t="s">
        <v>94</v>
      </c>
      <c r="I90" s="538" t="s">
        <v>95</v>
      </c>
      <c r="J90" s="538" t="s">
        <v>96</v>
      </c>
      <c r="K90" s="538" t="s">
        <v>97</v>
      </c>
      <c r="L90" s="538" t="s">
        <v>98</v>
      </c>
      <c r="M90" s="538" t="s">
        <v>99</v>
      </c>
      <c r="N90" s="538" t="s">
        <v>100</v>
      </c>
      <c r="O90" s="538" t="s">
        <v>101</v>
      </c>
      <c r="P90" s="538" t="s">
        <v>373</v>
      </c>
    </row>
    <row r="91" spans="2:16" ht="15" customHeight="1">
      <c r="B91" s="538"/>
      <c r="C91" s="538" t="s">
        <v>167</v>
      </c>
      <c r="D91" s="538"/>
      <c r="E91" s="538"/>
      <c r="F91" s="538"/>
      <c r="G91" s="538"/>
      <c r="H91" s="538"/>
      <c r="I91" s="538"/>
      <c r="J91" s="538"/>
      <c r="K91" s="538"/>
      <c r="L91" s="538"/>
      <c r="M91" s="538"/>
      <c r="N91" s="538"/>
      <c r="O91" s="538"/>
      <c r="P91" s="538"/>
    </row>
    <row r="92" spans="2:16" ht="15" customHeight="1">
      <c r="B92" s="538"/>
      <c r="C92" s="538" t="s">
        <v>168</v>
      </c>
      <c r="D92" s="538">
        <v>0</v>
      </c>
      <c r="E92" s="538">
        <v>0</v>
      </c>
      <c r="F92" s="538">
        <v>0</v>
      </c>
      <c r="G92" s="538">
        <v>0</v>
      </c>
      <c r="H92" s="538">
        <v>0</v>
      </c>
      <c r="I92" s="538">
        <v>0</v>
      </c>
      <c r="J92" s="538">
        <v>0</v>
      </c>
      <c r="K92" s="538">
        <v>0</v>
      </c>
      <c r="L92" s="538">
        <v>0</v>
      </c>
      <c r="M92" s="538">
        <v>0</v>
      </c>
      <c r="N92" s="538">
        <v>0</v>
      </c>
      <c r="O92" s="538">
        <v>0</v>
      </c>
      <c r="P92" s="538">
        <v>0</v>
      </c>
    </row>
    <row r="93" spans="2:16" ht="15" customHeight="1">
      <c r="B93" s="538"/>
      <c r="C93" s="538" t="s">
        <v>169</v>
      </c>
      <c r="D93" s="538">
        <v>0</v>
      </c>
      <c r="E93" s="538">
        <v>0</v>
      </c>
      <c r="F93" s="538">
        <v>0</v>
      </c>
      <c r="G93" s="538">
        <v>0</v>
      </c>
      <c r="H93" s="538">
        <v>0</v>
      </c>
      <c r="I93" s="538">
        <v>0</v>
      </c>
      <c r="J93" s="538">
        <v>0</v>
      </c>
      <c r="K93" s="538">
        <v>0</v>
      </c>
      <c r="L93" s="538">
        <v>0</v>
      </c>
      <c r="M93" s="538">
        <v>0</v>
      </c>
      <c r="N93" s="538">
        <v>0</v>
      </c>
      <c r="O93" s="538">
        <v>0</v>
      </c>
      <c r="P93" s="538">
        <v>0</v>
      </c>
    </row>
    <row r="94" spans="2:16" ht="15" customHeight="1">
      <c r="B94" s="538"/>
      <c r="C94" s="538" t="s">
        <v>170</v>
      </c>
      <c r="D94" s="538">
        <v>9.9</v>
      </c>
      <c r="E94" s="538">
        <v>9.8010000000000002</v>
      </c>
      <c r="F94" s="538">
        <v>9.7029899999999998</v>
      </c>
      <c r="G94" s="538">
        <v>9.605960099999999</v>
      </c>
      <c r="H94" s="538">
        <v>9.5099004989999987</v>
      </c>
      <c r="I94" s="538">
        <v>9.414801494009998</v>
      </c>
      <c r="J94" s="538">
        <v>9.3206534790698985</v>
      </c>
      <c r="K94" s="538">
        <v>9.2274469442791993</v>
      </c>
      <c r="L94" s="538">
        <v>9.1351724748364074</v>
      </c>
      <c r="M94" s="538">
        <v>9.0438207500880434</v>
      </c>
      <c r="N94" s="538">
        <v>8.9533825425871623</v>
      </c>
      <c r="O94" s="538">
        <v>8.8638487171612912</v>
      </c>
      <c r="P94" s="538">
        <v>112.47897700103199</v>
      </c>
    </row>
    <row r="95" spans="2:16" ht="15" customHeight="1">
      <c r="B95" s="538"/>
      <c r="C95" s="538"/>
      <c r="D95" s="538"/>
      <c r="E95" s="538"/>
      <c r="F95" s="538"/>
      <c r="G95" s="538"/>
      <c r="H95" s="538"/>
      <c r="I95" s="538"/>
      <c r="J95" s="538"/>
      <c r="K95" s="538"/>
      <c r="L95" s="538"/>
      <c r="M95" s="538"/>
      <c r="N95" s="538"/>
      <c r="O95" s="538"/>
      <c r="P95" s="538">
        <v>0</v>
      </c>
    </row>
    <row r="96" spans="2:16" ht="15" customHeight="1">
      <c r="B96" s="538"/>
      <c r="C96" s="538" t="s">
        <v>171</v>
      </c>
      <c r="D96" s="538"/>
      <c r="E96" s="538"/>
      <c r="F96" s="538"/>
      <c r="G96" s="538"/>
      <c r="H96" s="538"/>
      <c r="I96" s="538"/>
      <c r="J96" s="538"/>
      <c r="K96" s="538"/>
      <c r="L96" s="538"/>
      <c r="M96" s="538"/>
      <c r="N96" s="538"/>
      <c r="O96" s="538"/>
      <c r="P96" s="538">
        <v>0</v>
      </c>
    </row>
    <row r="97" spans="2:16" ht="15" customHeight="1">
      <c r="B97" s="538"/>
      <c r="C97" s="538" t="s">
        <v>172</v>
      </c>
      <c r="D97" s="538">
        <v>0</v>
      </c>
      <c r="E97" s="538">
        <v>0</v>
      </c>
      <c r="F97" s="538">
        <v>0</v>
      </c>
      <c r="G97" s="538">
        <v>0</v>
      </c>
      <c r="H97" s="538">
        <v>0</v>
      </c>
      <c r="I97" s="538">
        <v>0</v>
      </c>
      <c r="J97" s="538">
        <v>0</v>
      </c>
      <c r="K97" s="538">
        <v>0</v>
      </c>
      <c r="L97" s="538">
        <v>0</v>
      </c>
      <c r="M97" s="538">
        <v>0</v>
      </c>
      <c r="N97" s="538">
        <v>0</v>
      </c>
      <c r="O97" s="538">
        <v>0</v>
      </c>
      <c r="P97" s="538">
        <v>0</v>
      </c>
    </row>
    <row r="98" spans="2:16" ht="15" customHeight="1">
      <c r="B98" s="538"/>
      <c r="C98" s="538" t="s">
        <v>173</v>
      </c>
      <c r="D98" s="538">
        <v>2475</v>
      </c>
      <c r="E98" s="538">
        <v>2450.25</v>
      </c>
      <c r="F98" s="538">
        <v>2425.7474999999999</v>
      </c>
      <c r="G98" s="538">
        <v>2401.4900249999996</v>
      </c>
      <c r="H98" s="538">
        <v>2377.4751247499998</v>
      </c>
      <c r="I98" s="538">
        <v>2353.7003735024996</v>
      </c>
      <c r="J98" s="538">
        <v>2330.1633697674747</v>
      </c>
      <c r="K98" s="538">
        <v>2306.8617360697999</v>
      </c>
      <c r="L98" s="538">
        <v>2283.7931187091017</v>
      </c>
      <c r="M98" s="538">
        <v>2260.9551875220109</v>
      </c>
      <c r="N98" s="538">
        <v>2238.3456356467905</v>
      </c>
      <c r="O98" s="538">
        <v>2215.9621792903226</v>
      </c>
      <c r="P98" s="538">
        <v>28119.744250257998</v>
      </c>
    </row>
    <row r="99" spans="2:16" ht="15" customHeight="1">
      <c r="B99" s="538"/>
      <c r="C99" s="538" t="s">
        <v>174</v>
      </c>
      <c r="D99" s="538">
        <v>495</v>
      </c>
      <c r="E99" s="538">
        <v>490.05</v>
      </c>
      <c r="F99" s="538">
        <v>485.14949999999999</v>
      </c>
      <c r="G99" s="538">
        <v>480.29800499999993</v>
      </c>
      <c r="H99" s="538">
        <v>475.49502495000002</v>
      </c>
      <c r="I99" s="538">
        <v>470.74007470049992</v>
      </c>
      <c r="J99" s="538">
        <v>466.03267395349496</v>
      </c>
      <c r="K99" s="538">
        <v>461.37234721395998</v>
      </c>
      <c r="L99" s="538">
        <v>456.75862374182037</v>
      </c>
      <c r="M99" s="538">
        <v>452.19103750440217</v>
      </c>
      <c r="N99" s="538">
        <v>447.66912712935812</v>
      </c>
      <c r="O99" s="538">
        <v>443.19243585806453</v>
      </c>
      <c r="P99" s="538">
        <v>5623.9488500516009</v>
      </c>
    </row>
    <row r="100" spans="2:16" ht="15" customHeight="1">
      <c r="B100" s="538"/>
      <c r="C100" s="538"/>
      <c r="D100" s="538"/>
      <c r="E100" s="538"/>
      <c r="F100" s="538"/>
      <c r="G100" s="538"/>
      <c r="H100" s="538"/>
      <c r="I100" s="538"/>
      <c r="J100" s="538"/>
      <c r="K100" s="538"/>
      <c r="L100" s="538"/>
      <c r="M100" s="538"/>
      <c r="N100" s="538"/>
      <c r="O100" s="538"/>
      <c r="P100" s="538">
        <v>0</v>
      </c>
    </row>
    <row r="101" spans="2:16" ht="15" customHeight="1">
      <c r="B101" s="538"/>
      <c r="C101" s="538" t="s">
        <v>175</v>
      </c>
      <c r="D101" s="538"/>
      <c r="E101" s="538"/>
      <c r="F101" s="538"/>
      <c r="G101" s="538"/>
      <c r="H101" s="538"/>
      <c r="I101" s="538"/>
      <c r="J101" s="538"/>
      <c r="K101" s="538"/>
      <c r="L101" s="538"/>
      <c r="M101" s="538"/>
      <c r="N101" s="538"/>
      <c r="O101" s="538"/>
      <c r="P101" s="538">
        <v>0</v>
      </c>
    </row>
    <row r="102" spans="2:16" ht="15" customHeight="1">
      <c r="B102" s="538"/>
      <c r="C102" s="538" t="s">
        <v>13</v>
      </c>
      <c r="D102" s="538">
        <v>0</v>
      </c>
      <c r="E102" s="538">
        <v>0</v>
      </c>
      <c r="F102" s="538">
        <v>0</v>
      </c>
      <c r="G102" s="538">
        <v>0</v>
      </c>
      <c r="H102" s="538">
        <v>0</v>
      </c>
      <c r="I102" s="538">
        <v>0</v>
      </c>
      <c r="J102" s="538">
        <v>0</v>
      </c>
      <c r="K102" s="538">
        <v>0</v>
      </c>
      <c r="L102" s="538">
        <v>0</v>
      </c>
      <c r="M102" s="538">
        <v>0</v>
      </c>
      <c r="N102" s="538">
        <v>0</v>
      </c>
      <c r="O102" s="538">
        <v>0</v>
      </c>
      <c r="P102" s="538">
        <v>0</v>
      </c>
    </row>
    <row r="103" spans="2:16" ht="15" customHeight="1">
      <c r="B103" s="538"/>
      <c r="C103" s="538" t="s">
        <v>424</v>
      </c>
      <c r="D103" s="538">
        <v>9.9</v>
      </c>
      <c r="E103" s="538">
        <v>9.8010000000000002</v>
      </c>
      <c r="F103" s="538">
        <v>9.7029899999999998</v>
      </c>
      <c r="G103" s="538">
        <v>9.605960099999999</v>
      </c>
      <c r="H103" s="538">
        <v>9.5099004989999987</v>
      </c>
      <c r="I103" s="538">
        <v>9.414801494009998</v>
      </c>
      <c r="J103" s="538">
        <v>9.3206534790698985</v>
      </c>
      <c r="K103" s="538">
        <v>9.2274469442791993</v>
      </c>
      <c r="L103" s="538">
        <v>9.1351724748364074</v>
      </c>
      <c r="M103" s="538">
        <v>9.0438207500880434</v>
      </c>
      <c r="N103" s="538">
        <v>8.9533825425871623</v>
      </c>
      <c r="O103" s="538">
        <v>8.8638487171612912</v>
      </c>
      <c r="P103" s="538">
        <v>9.3732480834193321</v>
      </c>
    </row>
    <row r="104" spans="2:16" ht="15" customHeight="1">
      <c r="B104" s="538"/>
      <c r="C104" s="538" t="s">
        <v>88</v>
      </c>
      <c r="D104" s="538">
        <v>23.525296252568982</v>
      </c>
      <c r="E104" s="538">
        <v>1.0856355137860116</v>
      </c>
      <c r="F104" s="538">
        <v>24.634462189790391</v>
      </c>
      <c r="G104" s="538">
        <v>25.119159794185105</v>
      </c>
      <c r="H104" s="538">
        <v>29.8072502784627</v>
      </c>
      <c r="I104" s="538">
        <v>27.648421852794712</v>
      </c>
      <c r="J104" s="538">
        <v>27.066934158034062</v>
      </c>
      <c r="K104" s="538">
        <v>40.409687978887419</v>
      </c>
      <c r="L104" s="538">
        <v>18.975977410123782</v>
      </c>
      <c r="M104" s="538">
        <v>24.880581230649906</v>
      </c>
      <c r="N104" s="538">
        <v>53.658488430462505</v>
      </c>
      <c r="O104" s="538">
        <v>43.020160857820635</v>
      </c>
      <c r="P104" s="538">
        <v>28.319337995630519</v>
      </c>
    </row>
    <row r="105" spans="2:16" ht="15" customHeight="1">
      <c r="B105" s="538"/>
      <c r="C105" s="538"/>
      <c r="D105" s="538"/>
      <c r="E105" s="538"/>
      <c r="F105" s="538"/>
      <c r="G105" s="538"/>
      <c r="H105" s="538"/>
      <c r="I105" s="538"/>
      <c r="J105" s="538"/>
      <c r="K105" s="538"/>
      <c r="L105" s="538"/>
      <c r="M105" s="538"/>
      <c r="N105" s="538"/>
      <c r="O105" s="538"/>
      <c r="P105" s="538"/>
    </row>
    <row r="106" spans="2:16" ht="15" customHeight="1">
      <c r="B106" s="538"/>
      <c r="C106" s="538" t="s">
        <v>176</v>
      </c>
      <c r="D106" s="538">
        <v>4261.25</v>
      </c>
      <c r="E106" s="538">
        <v>5027.4375</v>
      </c>
      <c r="F106" s="538">
        <v>4993.5631250000006</v>
      </c>
      <c r="G106" s="538">
        <v>4959.6274937500002</v>
      </c>
      <c r="H106" s="538">
        <v>4925.6312188125012</v>
      </c>
      <c r="I106" s="538">
        <v>4891.5749066243752</v>
      </c>
      <c r="J106" s="538">
        <v>1477.4591575581323</v>
      </c>
      <c r="K106" s="538">
        <v>1243.2845659825507</v>
      </c>
      <c r="L106" s="538">
        <v>1209.0517203227246</v>
      </c>
      <c r="M106" s="538">
        <v>1174.7612031194981</v>
      </c>
      <c r="N106" s="538">
        <v>1140.4135910883015</v>
      </c>
      <c r="O106" s="538">
        <v>1106.00945517742</v>
      </c>
      <c r="P106" s="538">
        <v>3034.1719947862912</v>
      </c>
    </row>
    <row r="107" spans="2:16" ht="15" customHeight="1">
      <c r="B107" s="538"/>
      <c r="C107" s="538"/>
      <c r="D107" s="538"/>
      <c r="E107" s="538"/>
      <c r="F107" s="538"/>
      <c r="G107" s="538"/>
      <c r="H107" s="538"/>
      <c r="I107" s="538"/>
      <c r="J107" s="538"/>
      <c r="K107" s="538"/>
      <c r="L107" s="538"/>
      <c r="M107" s="538"/>
      <c r="N107" s="538"/>
      <c r="O107" s="538"/>
      <c r="P107" s="538"/>
    </row>
    <row r="108" spans="2:16" ht="15" customHeight="1">
      <c r="B108" s="538"/>
      <c r="C108" s="538" t="s">
        <v>177</v>
      </c>
      <c r="D108" s="538" t="s">
        <v>90</v>
      </c>
      <c r="E108" s="538" t="s">
        <v>91</v>
      </c>
      <c r="F108" s="538" t="s">
        <v>92</v>
      </c>
      <c r="G108" s="538" t="s">
        <v>93</v>
      </c>
      <c r="H108" s="538" t="s">
        <v>94</v>
      </c>
      <c r="I108" s="538" t="s">
        <v>95</v>
      </c>
      <c r="J108" s="538" t="s">
        <v>96</v>
      </c>
      <c r="K108" s="538" t="s">
        <v>97</v>
      </c>
      <c r="L108" s="538" t="s">
        <v>98</v>
      </c>
      <c r="M108" s="538" t="s">
        <v>99</v>
      </c>
      <c r="N108" s="538" t="s">
        <v>100</v>
      </c>
      <c r="O108" s="538" t="s">
        <v>101</v>
      </c>
      <c r="P108" s="538" t="s">
        <v>373</v>
      </c>
    </row>
    <row r="109" spans="2:16" ht="15" customHeight="1">
      <c r="B109" s="538"/>
      <c r="C109" s="538" t="s">
        <v>178</v>
      </c>
      <c r="D109" s="538"/>
      <c r="E109" s="538"/>
      <c r="F109" s="538"/>
      <c r="G109" s="538"/>
      <c r="H109" s="538"/>
      <c r="I109" s="538"/>
      <c r="J109" s="538"/>
      <c r="K109" s="538"/>
      <c r="L109" s="538"/>
      <c r="M109" s="538"/>
      <c r="N109" s="538"/>
      <c r="O109" s="538"/>
      <c r="P109" s="538"/>
    </row>
    <row r="110" spans="2:16" ht="15" customHeight="1">
      <c r="B110" s="538"/>
      <c r="C110" s="538" t="s">
        <v>179</v>
      </c>
      <c r="D110" s="538">
        <v>50</v>
      </c>
      <c r="E110" s="538">
        <v>50</v>
      </c>
      <c r="F110" s="538">
        <v>50</v>
      </c>
      <c r="G110" s="538">
        <v>50</v>
      </c>
      <c r="H110" s="538">
        <v>50</v>
      </c>
      <c r="I110" s="538">
        <v>50</v>
      </c>
      <c r="J110" s="538">
        <v>40</v>
      </c>
      <c r="K110" s="538">
        <v>40</v>
      </c>
      <c r="L110" s="538">
        <v>40</v>
      </c>
      <c r="M110" s="538">
        <v>40</v>
      </c>
      <c r="N110" s="538">
        <v>40</v>
      </c>
      <c r="O110" s="538">
        <v>40</v>
      </c>
      <c r="P110" s="538">
        <v>540</v>
      </c>
    </row>
    <row r="111" spans="2:16" ht="15" customHeight="1">
      <c r="B111" s="538"/>
      <c r="C111" s="538" t="s">
        <v>180</v>
      </c>
      <c r="D111" s="538">
        <v>10000</v>
      </c>
      <c r="E111" s="538">
        <v>8000</v>
      </c>
      <c r="F111" s="538">
        <v>6000</v>
      </c>
      <c r="G111" s="538">
        <v>6000</v>
      </c>
      <c r="H111" s="538">
        <v>6000</v>
      </c>
      <c r="I111" s="538">
        <v>6000</v>
      </c>
      <c r="J111" s="538">
        <v>6000</v>
      </c>
      <c r="K111" s="538">
        <v>6500</v>
      </c>
      <c r="L111" s="538">
        <v>7000</v>
      </c>
      <c r="M111" s="538">
        <v>7000</v>
      </c>
      <c r="N111" s="538">
        <v>7000</v>
      </c>
      <c r="O111" s="538">
        <v>7000</v>
      </c>
      <c r="P111" s="538">
        <v>6875</v>
      </c>
    </row>
    <row r="112" spans="2:16" ht="15" customHeight="1">
      <c r="B112" s="538"/>
      <c r="C112" s="538" t="s">
        <v>181</v>
      </c>
      <c r="D112" s="538">
        <v>101.2</v>
      </c>
      <c r="E112" s="538">
        <v>101.2</v>
      </c>
      <c r="F112" s="538">
        <v>101.2</v>
      </c>
      <c r="G112" s="538">
        <v>101.2</v>
      </c>
      <c r="H112" s="538">
        <v>101.2</v>
      </c>
      <c r="I112" s="538">
        <v>101.2</v>
      </c>
      <c r="J112" s="538">
        <v>101.5</v>
      </c>
      <c r="K112" s="538">
        <v>101.5</v>
      </c>
      <c r="L112" s="538">
        <v>101.5</v>
      </c>
      <c r="M112" s="538">
        <v>101.5</v>
      </c>
      <c r="N112" s="538">
        <v>101.5</v>
      </c>
      <c r="O112" s="538">
        <v>101.5</v>
      </c>
      <c r="P112" s="538">
        <v>101.35000000000001</v>
      </c>
    </row>
    <row r="113" spans="2:16" ht="15" customHeight="1">
      <c r="B113" s="538"/>
      <c r="C113" s="538"/>
      <c r="D113" s="538"/>
      <c r="E113" s="538"/>
      <c r="F113" s="538"/>
      <c r="G113" s="538"/>
      <c r="H113" s="538"/>
      <c r="I113" s="538"/>
      <c r="J113" s="538"/>
      <c r="K113" s="538"/>
      <c r="L113" s="538"/>
      <c r="M113" s="538"/>
      <c r="N113" s="538"/>
      <c r="O113" s="538"/>
      <c r="P113" s="538"/>
    </row>
    <row r="114" spans="2:16" ht="15" customHeight="1">
      <c r="B114" s="538"/>
      <c r="C114" s="538" t="s">
        <v>182</v>
      </c>
      <c r="D114" s="538" t="s">
        <v>90</v>
      </c>
      <c r="E114" s="538" t="s">
        <v>91</v>
      </c>
      <c r="F114" s="538" t="s">
        <v>92</v>
      </c>
      <c r="G114" s="538" t="s">
        <v>93</v>
      </c>
      <c r="H114" s="538" t="s">
        <v>94</v>
      </c>
      <c r="I114" s="538" t="s">
        <v>95</v>
      </c>
      <c r="J114" s="538" t="s">
        <v>96</v>
      </c>
      <c r="K114" s="538" t="s">
        <v>97</v>
      </c>
      <c r="L114" s="538" t="s">
        <v>98</v>
      </c>
      <c r="M114" s="538" t="s">
        <v>99</v>
      </c>
      <c r="N114" s="538" t="s">
        <v>100</v>
      </c>
      <c r="O114" s="538" t="s">
        <v>101</v>
      </c>
      <c r="P114" s="538" t="s">
        <v>373</v>
      </c>
    </row>
    <row r="115" spans="2:16" ht="15" customHeight="1">
      <c r="B115" s="538"/>
      <c r="C115" s="538" t="s">
        <v>183</v>
      </c>
      <c r="D115" s="538">
        <v>0</v>
      </c>
      <c r="E115" s="538">
        <v>0</v>
      </c>
      <c r="F115" s="538">
        <v>0</v>
      </c>
      <c r="G115" s="538">
        <v>0</v>
      </c>
      <c r="H115" s="538">
        <v>0</v>
      </c>
      <c r="I115" s="538">
        <v>0</v>
      </c>
      <c r="J115" s="538">
        <v>0</v>
      </c>
      <c r="K115" s="538">
        <v>0</v>
      </c>
      <c r="L115" s="538">
        <v>0</v>
      </c>
      <c r="M115" s="538">
        <v>0</v>
      </c>
      <c r="N115" s="538">
        <v>0</v>
      </c>
      <c r="O115" s="538">
        <v>0</v>
      </c>
      <c r="P115" s="538">
        <v>0</v>
      </c>
    </row>
    <row r="116" spans="2:16" ht="15" customHeight="1">
      <c r="B116" s="538"/>
      <c r="C116" s="538" t="s">
        <v>184</v>
      </c>
      <c r="D116" s="538">
        <v>12000</v>
      </c>
      <c r="E116" s="538">
        <v>8000</v>
      </c>
      <c r="F116" s="538">
        <v>8000</v>
      </c>
      <c r="G116" s="538">
        <v>8000</v>
      </c>
      <c r="H116" s="538">
        <v>8000</v>
      </c>
      <c r="I116" s="538">
        <v>8000</v>
      </c>
      <c r="J116" s="538">
        <v>8000</v>
      </c>
      <c r="K116" s="538">
        <v>9000</v>
      </c>
      <c r="L116" s="538">
        <v>9000</v>
      </c>
      <c r="M116" s="538">
        <v>9000</v>
      </c>
      <c r="N116" s="538">
        <v>9000</v>
      </c>
      <c r="O116" s="538">
        <v>9000</v>
      </c>
      <c r="P116" s="538">
        <v>105000</v>
      </c>
    </row>
    <row r="117" spans="2:16" ht="15" customHeight="1">
      <c r="B117" s="538"/>
      <c r="C117" s="538" t="s">
        <v>402</v>
      </c>
      <c r="D117" s="538">
        <v>14000</v>
      </c>
      <c r="E117" s="538">
        <v>14000</v>
      </c>
      <c r="F117" s="538">
        <v>14000</v>
      </c>
      <c r="G117" s="538">
        <v>14000</v>
      </c>
      <c r="H117" s="538">
        <v>14000</v>
      </c>
      <c r="I117" s="538">
        <v>14000</v>
      </c>
      <c r="J117" s="538">
        <v>13000</v>
      </c>
      <c r="K117" s="538">
        <v>13000</v>
      </c>
      <c r="L117" s="538">
        <v>13000</v>
      </c>
      <c r="M117" s="538">
        <v>13000</v>
      </c>
      <c r="N117" s="538">
        <v>13000</v>
      </c>
      <c r="O117" s="538">
        <v>13000</v>
      </c>
      <c r="P117" s="538">
        <v>162000</v>
      </c>
    </row>
    <row r="118" spans="2:16" ht="15" customHeight="1">
      <c r="B118" s="538"/>
      <c r="C118" s="538" t="s">
        <v>186</v>
      </c>
      <c r="D118" s="538">
        <v>0.5</v>
      </c>
      <c r="E118" s="538">
        <v>1</v>
      </c>
      <c r="F118" s="538">
        <v>2</v>
      </c>
      <c r="G118" s="538">
        <v>2</v>
      </c>
      <c r="H118" s="538">
        <v>2</v>
      </c>
      <c r="I118" s="538">
        <v>2</v>
      </c>
      <c r="J118" s="538">
        <v>1.2</v>
      </c>
      <c r="K118" s="538">
        <v>0.8571428571428571</v>
      </c>
      <c r="L118" s="538">
        <v>0.75</v>
      </c>
      <c r="M118" s="538">
        <v>0.75</v>
      </c>
      <c r="N118" s="538">
        <v>0.75</v>
      </c>
      <c r="O118" s="538">
        <v>0.75</v>
      </c>
      <c r="P118" s="538">
        <v>12.923076923076923</v>
      </c>
    </row>
    <row r="119" spans="2:16" ht="15" customHeight="1">
      <c r="B119" s="538"/>
      <c r="C119" s="538" t="s">
        <v>365</v>
      </c>
      <c r="D119" s="538">
        <v>100</v>
      </c>
      <c r="E119" s="538">
        <v>100</v>
      </c>
      <c r="F119" s="538">
        <v>100</v>
      </c>
      <c r="G119" s="538">
        <v>100</v>
      </c>
      <c r="H119" s="538">
        <v>100</v>
      </c>
      <c r="I119" s="538">
        <v>100</v>
      </c>
      <c r="J119" s="538">
        <v>100</v>
      </c>
      <c r="K119" s="538">
        <v>100</v>
      </c>
      <c r="L119" s="538">
        <v>100</v>
      </c>
      <c r="M119" s="538">
        <v>100</v>
      </c>
      <c r="N119" s="538">
        <v>100</v>
      </c>
      <c r="O119" s="538">
        <v>100</v>
      </c>
      <c r="P119" s="538">
        <v>100</v>
      </c>
    </row>
    <row r="120" spans="2:16" s="542" customFormat="1" ht="15" customHeight="1">
      <c r="B120" s="541"/>
      <c r="C120" s="541"/>
      <c r="D120" s="541"/>
      <c r="E120" s="541"/>
      <c r="F120" s="541"/>
      <c r="G120" s="541"/>
      <c r="H120" s="541"/>
      <c r="I120" s="541"/>
      <c r="J120" s="541"/>
      <c r="K120" s="541"/>
      <c r="L120" s="541"/>
      <c r="M120" s="541"/>
      <c r="N120" s="541"/>
      <c r="O120" s="541"/>
      <c r="P120" s="541"/>
    </row>
    <row r="121" spans="2:16" ht="15" customHeight="1">
      <c r="B121" s="538" t="s">
        <v>369</v>
      </c>
      <c r="C121" s="538"/>
      <c r="D121" s="538"/>
      <c r="E121" s="538"/>
      <c r="F121" s="538"/>
      <c r="G121" s="538"/>
      <c r="H121" s="538"/>
      <c r="I121" s="538"/>
      <c r="J121" s="538"/>
      <c r="K121" s="538"/>
      <c r="L121" s="538"/>
      <c r="M121" s="538"/>
      <c r="N121" s="538"/>
      <c r="O121" s="538"/>
      <c r="P121" s="538"/>
    </row>
    <row r="122" spans="2:16" ht="15" customHeight="1">
      <c r="B122" s="538"/>
      <c r="C122" s="538" t="s">
        <v>349</v>
      </c>
      <c r="D122" s="538"/>
      <c r="E122" s="538"/>
      <c r="F122" s="538"/>
      <c r="G122" s="538"/>
      <c r="H122" s="538"/>
      <c r="I122" s="538"/>
      <c r="J122" s="538"/>
      <c r="K122" s="538"/>
      <c r="L122" s="538"/>
      <c r="M122" s="538"/>
      <c r="N122" s="538"/>
      <c r="O122" s="538"/>
      <c r="P122" s="538"/>
    </row>
    <row r="123" spans="2:16" ht="15" customHeight="1">
      <c r="B123" s="538"/>
      <c r="C123" s="538" t="s">
        <v>4</v>
      </c>
      <c r="D123" s="538"/>
      <c r="E123" s="538"/>
      <c r="F123" s="538"/>
      <c r="G123" s="538"/>
      <c r="H123" s="538"/>
      <c r="I123" s="538"/>
      <c r="J123" s="538"/>
      <c r="K123" s="538"/>
      <c r="L123" s="538"/>
      <c r="M123" s="538"/>
      <c r="N123" s="538"/>
      <c r="O123" s="538"/>
      <c r="P123" s="538"/>
    </row>
    <row r="124" spans="2:16" ht="15" customHeight="1">
      <c r="B124" s="538"/>
      <c r="C124" s="538" t="s">
        <v>18</v>
      </c>
      <c r="D124" s="538" t="s">
        <v>19</v>
      </c>
      <c r="E124" s="538" t="s">
        <v>20</v>
      </c>
      <c r="F124" s="538" t="s">
        <v>21</v>
      </c>
      <c r="G124" s="538" t="s">
        <v>22</v>
      </c>
      <c r="H124" s="538" t="s">
        <v>23</v>
      </c>
      <c r="I124" s="538"/>
      <c r="J124" s="538"/>
      <c r="K124" s="538"/>
      <c r="L124" s="538"/>
      <c r="M124" s="538"/>
      <c r="N124" s="538"/>
      <c r="O124" s="538"/>
      <c r="P124" s="538"/>
    </row>
    <row r="125" spans="2:16" ht="15" customHeight="1">
      <c r="B125" s="538">
        <v>1</v>
      </c>
      <c r="C125" s="538">
        <v>4000</v>
      </c>
      <c r="D125" s="538">
        <v>4000</v>
      </c>
      <c r="E125" s="538">
        <v>10000</v>
      </c>
      <c r="F125" s="538">
        <v>4000</v>
      </c>
      <c r="G125" s="538">
        <v>0.5</v>
      </c>
      <c r="H125" s="538">
        <v>0</v>
      </c>
      <c r="I125" s="538"/>
      <c r="J125" s="538"/>
      <c r="K125" s="538"/>
      <c r="L125" s="538"/>
      <c r="M125" s="538"/>
      <c r="N125" s="538"/>
      <c r="O125" s="538"/>
      <c r="P125" s="538"/>
    </row>
    <row r="126" spans="2:16" ht="15" customHeight="1">
      <c r="B126" s="538">
        <v>2</v>
      </c>
      <c r="C126" s="538">
        <v>4000</v>
      </c>
      <c r="D126" s="538">
        <v>4000</v>
      </c>
      <c r="E126" s="538">
        <v>6000</v>
      </c>
      <c r="F126" s="538">
        <v>4000</v>
      </c>
      <c r="G126" s="538">
        <v>0.5</v>
      </c>
      <c r="H126" s="538">
        <v>0</v>
      </c>
      <c r="I126" s="538"/>
      <c r="J126" s="538"/>
      <c r="K126" s="538"/>
      <c r="L126" s="538"/>
      <c r="M126" s="538"/>
      <c r="N126" s="538"/>
      <c r="O126" s="538"/>
      <c r="P126" s="538"/>
    </row>
    <row r="127" spans="2:16" ht="15" customHeight="1">
      <c r="B127" s="538">
        <v>3</v>
      </c>
      <c r="C127" s="538">
        <v>4000</v>
      </c>
      <c r="D127" s="538">
        <v>4000</v>
      </c>
      <c r="E127" s="538">
        <v>6000</v>
      </c>
      <c r="F127" s="538">
        <v>4000</v>
      </c>
      <c r="G127" s="538">
        <v>0.5</v>
      </c>
      <c r="H127" s="538">
        <v>0</v>
      </c>
      <c r="I127" s="538"/>
      <c r="J127" s="538"/>
      <c r="K127" s="538"/>
      <c r="L127" s="538"/>
      <c r="M127" s="538"/>
      <c r="N127" s="538"/>
      <c r="O127" s="538"/>
      <c r="P127" s="538"/>
    </row>
    <row r="128" spans="2:16" ht="15" customHeight="1">
      <c r="B128" s="538">
        <v>4</v>
      </c>
      <c r="C128" s="538">
        <v>4000</v>
      </c>
      <c r="D128" s="538">
        <v>4000</v>
      </c>
      <c r="E128" s="538">
        <v>6000</v>
      </c>
      <c r="F128" s="538">
        <v>4000</v>
      </c>
      <c r="G128" s="538">
        <v>0.5</v>
      </c>
      <c r="H128" s="538">
        <v>0</v>
      </c>
      <c r="I128" s="538"/>
      <c r="J128" s="538"/>
      <c r="K128" s="538"/>
      <c r="L128" s="538"/>
      <c r="M128" s="538"/>
      <c r="N128" s="538"/>
      <c r="O128" s="538"/>
      <c r="P128" s="538"/>
    </row>
    <row r="129" spans="2:16" ht="15" customHeight="1">
      <c r="B129" s="538">
        <v>5</v>
      </c>
      <c r="C129" s="538">
        <v>4000</v>
      </c>
      <c r="D129" s="538">
        <v>4000</v>
      </c>
      <c r="E129" s="538">
        <v>6000</v>
      </c>
      <c r="F129" s="538">
        <v>4000</v>
      </c>
      <c r="G129" s="538">
        <v>0.5</v>
      </c>
      <c r="H129" s="538">
        <v>0</v>
      </c>
      <c r="I129" s="538"/>
      <c r="J129" s="538"/>
      <c r="K129" s="538"/>
      <c r="L129" s="538"/>
      <c r="M129" s="538"/>
      <c r="N129" s="538"/>
      <c r="O129" s="538"/>
      <c r="P129" s="538"/>
    </row>
    <row r="130" spans="2:16" ht="15" customHeight="1">
      <c r="B130" s="538">
        <v>6</v>
      </c>
      <c r="C130" s="538">
        <v>4000</v>
      </c>
      <c r="D130" s="538">
        <v>4000</v>
      </c>
      <c r="E130" s="538">
        <v>6000</v>
      </c>
      <c r="F130" s="538">
        <v>4000</v>
      </c>
      <c r="G130" s="538">
        <v>0.5</v>
      </c>
      <c r="H130" s="538">
        <v>0</v>
      </c>
      <c r="I130" s="538"/>
      <c r="J130" s="538"/>
      <c r="K130" s="538"/>
      <c r="L130" s="538"/>
      <c r="M130" s="538"/>
      <c r="N130" s="538"/>
      <c r="O130" s="538"/>
      <c r="P130" s="538"/>
    </row>
    <row r="131" spans="2:16" ht="15" customHeight="1">
      <c r="B131" s="538">
        <v>7</v>
      </c>
      <c r="C131" s="538">
        <v>3000</v>
      </c>
      <c r="D131" s="538">
        <v>3000</v>
      </c>
      <c r="E131" s="538">
        <v>6000</v>
      </c>
      <c r="F131" s="538">
        <v>3000</v>
      </c>
      <c r="G131" s="538">
        <v>0.375</v>
      </c>
      <c r="H131" s="538">
        <v>0</v>
      </c>
      <c r="I131" s="538"/>
      <c r="J131" s="538"/>
      <c r="K131" s="538"/>
      <c r="L131" s="538"/>
      <c r="M131" s="538"/>
      <c r="N131" s="538"/>
      <c r="O131" s="538"/>
      <c r="P131" s="538"/>
    </row>
    <row r="132" spans="2:16" ht="15" customHeight="1">
      <c r="B132" s="538">
        <v>8</v>
      </c>
      <c r="C132" s="538">
        <v>3000</v>
      </c>
      <c r="D132" s="538">
        <v>3000</v>
      </c>
      <c r="E132" s="538">
        <v>7000</v>
      </c>
      <c r="F132" s="538">
        <v>3000</v>
      </c>
      <c r="G132" s="538">
        <v>0.375</v>
      </c>
      <c r="H132" s="538">
        <v>0</v>
      </c>
      <c r="I132" s="538"/>
      <c r="J132" s="538"/>
      <c r="K132" s="538"/>
      <c r="L132" s="538"/>
      <c r="M132" s="538"/>
      <c r="N132" s="538"/>
      <c r="O132" s="538"/>
      <c r="P132" s="538"/>
    </row>
    <row r="133" spans="2:16" ht="15" customHeight="1">
      <c r="B133" s="538">
        <v>9</v>
      </c>
      <c r="C133" s="538">
        <v>3000</v>
      </c>
      <c r="D133" s="538">
        <v>3000</v>
      </c>
      <c r="E133" s="538">
        <v>7000</v>
      </c>
      <c r="F133" s="538">
        <v>3000</v>
      </c>
      <c r="G133" s="538">
        <v>0.375</v>
      </c>
      <c r="H133" s="538">
        <v>0</v>
      </c>
      <c r="I133" s="538"/>
      <c r="J133" s="538"/>
      <c r="K133" s="538"/>
      <c r="L133" s="538"/>
      <c r="M133" s="538"/>
      <c r="N133" s="538"/>
      <c r="O133" s="538"/>
      <c r="P133" s="538"/>
    </row>
    <row r="134" spans="2:16" ht="15" customHeight="1">
      <c r="B134" s="538">
        <v>10</v>
      </c>
      <c r="C134" s="538">
        <v>3000</v>
      </c>
      <c r="D134" s="538">
        <v>3000</v>
      </c>
      <c r="E134" s="538">
        <v>7000</v>
      </c>
      <c r="F134" s="538">
        <v>3000</v>
      </c>
      <c r="G134" s="538">
        <v>0.375</v>
      </c>
      <c r="H134" s="538">
        <v>0</v>
      </c>
      <c r="I134" s="538"/>
      <c r="J134" s="538"/>
      <c r="K134" s="538"/>
      <c r="L134" s="538"/>
      <c r="M134" s="538"/>
      <c r="N134" s="538"/>
      <c r="O134" s="538"/>
      <c r="P134" s="538"/>
    </row>
    <row r="135" spans="2:16" ht="15" customHeight="1">
      <c r="B135" s="538">
        <v>11</v>
      </c>
      <c r="C135" s="538">
        <v>3000</v>
      </c>
      <c r="D135" s="538">
        <v>3000</v>
      </c>
      <c r="E135" s="538">
        <v>7000</v>
      </c>
      <c r="F135" s="538">
        <v>3000</v>
      </c>
      <c r="G135" s="538">
        <v>0.375</v>
      </c>
      <c r="H135" s="538">
        <v>0</v>
      </c>
      <c r="I135" s="538"/>
      <c r="J135" s="538"/>
      <c r="K135" s="538"/>
      <c r="L135" s="538"/>
      <c r="M135" s="538"/>
      <c r="N135" s="538"/>
      <c r="O135" s="538"/>
      <c r="P135" s="538"/>
    </row>
    <row r="136" spans="2:16" ht="15" customHeight="1">
      <c r="B136" s="538">
        <v>12</v>
      </c>
      <c r="C136" s="538">
        <v>3000</v>
      </c>
      <c r="D136" s="538">
        <v>3000</v>
      </c>
      <c r="E136" s="538">
        <v>7000</v>
      </c>
      <c r="F136" s="538">
        <v>3000</v>
      </c>
      <c r="G136" s="538">
        <v>0.375</v>
      </c>
      <c r="H136" s="538">
        <v>0</v>
      </c>
      <c r="I136" s="538"/>
      <c r="J136" s="538"/>
      <c r="K136" s="538"/>
      <c r="L136" s="538"/>
      <c r="M136" s="538"/>
      <c r="N136" s="538"/>
      <c r="O136" s="538"/>
      <c r="P136" s="538"/>
    </row>
    <row r="137" spans="2:16" s="542" customFormat="1" ht="15" customHeight="1">
      <c r="B137" s="541"/>
      <c r="C137" s="541"/>
      <c r="D137" s="541"/>
      <c r="E137" s="541"/>
      <c r="F137" s="541"/>
      <c r="G137" s="541"/>
      <c r="H137" s="541"/>
      <c r="I137" s="541"/>
      <c r="J137" s="541"/>
      <c r="K137" s="541"/>
      <c r="L137" s="541"/>
      <c r="M137" s="541"/>
      <c r="N137" s="541"/>
      <c r="O137" s="541"/>
      <c r="P137" s="541"/>
    </row>
    <row r="138" spans="2:16" ht="15" customHeight="1">
      <c r="B138" s="538"/>
      <c r="C138" s="538" t="s">
        <v>6</v>
      </c>
      <c r="D138" s="538" t="s">
        <v>7</v>
      </c>
      <c r="E138" s="538" t="s">
        <v>8</v>
      </c>
      <c r="F138" s="538" t="s">
        <v>9</v>
      </c>
      <c r="G138" s="538" t="s">
        <v>10</v>
      </c>
      <c r="H138" s="538" t="s">
        <v>11</v>
      </c>
      <c r="I138" s="538" t="s">
        <v>12</v>
      </c>
      <c r="J138" s="538" t="s">
        <v>13</v>
      </c>
      <c r="K138" s="538" t="s">
        <v>14</v>
      </c>
      <c r="L138" s="538" t="s">
        <v>15</v>
      </c>
      <c r="M138" s="538" t="s">
        <v>16</v>
      </c>
      <c r="N138" s="538" t="s">
        <v>17</v>
      </c>
      <c r="O138" s="538"/>
      <c r="P138" s="538"/>
    </row>
    <row r="139" spans="2:16" ht="15" customHeight="1">
      <c r="B139" s="538">
        <v>1</v>
      </c>
      <c r="C139" s="538">
        <v>4000</v>
      </c>
      <c r="D139" s="538">
        <v>22</v>
      </c>
      <c r="E139" s="538">
        <v>0</v>
      </c>
      <c r="F139" s="538">
        <v>0</v>
      </c>
      <c r="G139" s="538">
        <v>0</v>
      </c>
      <c r="H139" s="538">
        <v>0</v>
      </c>
      <c r="I139" s="538">
        <v>0</v>
      </c>
      <c r="J139" s="538">
        <v>0</v>
      </c>
      <c r="K139" s="538">
        <v>0</v>
      </c>
      <c r="L139" s="538">
        <v>0</v>
      </c>
      <c r="M139" s="538">
        <v>0</v>
      </c>
      <c r="N139" s="538">
        <v>0</v>
      </c>
      <c r="O139" s="538"/>
      <c r="P139" s="538"/>
    </row>
    <row r="140" spans="2:16" ht="15" customHeight="1">
      <c r="B140" s="538">
        <v>2</v>
      </c>
      <c r="C140" s="538">
        <v>4000</v>
      </c>
      <c r="D140" s="538">
        <v>22</v>
      </c>
      <c r="E140" s="538">
        <v>0</v>
      </c>
      <c r="F140" s="538">
        <v>0</v>
      </c>
      <c r="G140" s="538">
        <v>0</v>
      </c>
      <c r="H140" s="538">
        <v>0</v>
      </c>
      <c r="I140" s="538">
        <v>0</v>
      </c>
      <c r="J140" s="538">
        <v>0</v>
      </c>
      <c r="K140" s="538">
        <v>0</v>
      </c>
      <c r="L140" s="538">
        <v>0</v>
      </c>
      <c r="M140" s="538">
        <v>0</v>
      </c>
      <c r="N140" s="538">
        <v>0</v>
      </c>
      <c r="O140" s="538"/>
      <c r="P140" s="538"/>
    </row>
    <row r="141" spans="2:16" ht="15" customHeight="1">
      <c r="B141" s="538">
        <v>3</v>
      </c>
      <c r="C141" s="538">
        <v>4000</v>
      </c>
      <c r="D141" s="538">
        <v>22</v>
      </c>
      <c r="E141" s="538">
        <v>0</v>
      </c>
      <c r="F141" s="538">
        <v>0</v>
      </c>
      <c r="G141" s="538">
        <v>0</v>
      </c>
      <c r="H141" s="538">
        <v>0</v>
      </c>
      <c r="I141" s="538">
        <v>0</v>
      </c>
      <c r="J141" s="538">
        <v>0</v>
      </c>
      <c r="K141" s="538">
        <v>0</v>
      </c>
      <c r="L141" s="538">
        <v>0</v>
      </c>
      <c r="M141" s="538">
        <v>0</v>
      </c>
      <c r="N141" s="538">
        <v>0</v>
      </c>
      <c r="O141" s="538"/>
      <c r="P141" s="538"/>
    </row>
    <row r="142" spans="2:16" ht="15" customHeight="1">
      <c r="B142" s="538">
        <v>4</v>
      </c>
      <c r="C142" s="538">
        <v>4000</v>
      </c>
      <c r="D142" s="538">
        <v>22</v>
      </c>
      <c r="E142" s="538">
        <v>0</v>
      </c>
      <c r="F142" s="538">
        <v>0</v>
      </c>
      <c r="G142" s="538">
        <v>0</v>
      </c>
      <c r="H142" s="538">
        <v>0</v>
      </c>
      <c r="I142" s="538">
        <v>0</v>
      </c>
      <c r="J142" s="538">
        <v>0</v>
      </c>
      <c r="K142" s="538">
        <v>0</v>
      </c>
      <c r="L142" s="538">
        <v>0</v>
      </c>
      <c r="M142" s="538">
        <v>0</v>
      </c>
      <c r="N142" s="538">
        <v>0</v>
      </c>
      <c r="O142" s="538"/>
      <c r="P142" s="538"/>
    </row>
    <row r="143" spans="2:16" ht="15" customHeight="1">
      <c r="B143" s="538">
        <v>5</v>
      </c>
      <c r="C143" s="538">
        <v>4000</v>
      </c>
      <c r="D143" s="538">
        <v>22</v>
      </c>
      <c r="E143" s="538">
        <v>0</v>
      </c>
      <c r="F143" s="538">
        <v>0</v>
      </c>
      <c r="G143" s="538">
        <v>0</v>
      </c>
      <c r="H143" s="538">
        <v>0</v>
      </c>
      <c r="I143" s="538">
        <v>0</v>
      </c>
      <c r="J143" s="538">
        <v>0</v>
      </c>
      <c r="K143" s="538">
        <v>0</v>
      </c>
      <c r="L143" s="538">
        <v>0</v>
      </c>
      <c r="M143" s="538">
        <v>0</v>
      </c>
      <c r="N143" s="538">
        <v>0</v>
      </c>
      <c r="O143" s="538"/>
      <c r="P143" s="538"/>
    </row>
    <row r="144" spans="2:16" ht="15" customHeight="1">
      <c r="B144" s="538">
        <v>6</v>
      </c>
      <c r="C144" s="538">
        <v>4000</v>
      </c>
      <c r="D144" s="538">
        <v>22</v>
      </c>
      <c r="E144" s="538">
        <v>0</v>
      </c>
      <c r="F144" s="538">
        <v>0</v>
      </c>
      <c r="G144" s="538">
        <v>0</v>
      </c>
      <c r="H144" s="538">
        <v>0</v>
      </c>
      <c r="I144" s="538">
        <v>0</v>
      </c>
      <c r="J144" s="538">
        <v>0</v>
      </c>
      <c r="K144" s="538">
        <v>0</v>
      </c>
      <c r="L144" s="538">
        <v>0</v>
      </c>
      <c r="M144" s="538">
        <v>0</v>
      </c>
      <c r="N144" s="538">
        <v>0</v>
      </c>
      <c r="O144" s="538"/>
      <c r="P144" s="538"/>
    </row>
    <row r="145" spans="2:16" ht="15" customHeight="1">
      <c r="B145" s="538">
        <v>7</v>
      </c>
      <c r="C145" s="538">
        <v>3000</v>
      </c>
      <c r="D145" s="538">
        <v>22</v>
      </c>
      <c r="E145" s="538">
        <v>0</v>
      </c>
      <c r="F145" s="538">
        <v>0</v>
      </c>
      <c r="G145" s="538">
        <v>0</v>
      </c>
      <c r="H145" s="538">
        <v>0</v>
      </c>
      <c r="I145" s="538">
        <v>0</v>
      </c>
      <c r="J145" s="538">
        <v>0</v>
      </c>
      <c r="K145" s="538">
        <v>0</v>
      </c>
      <c r="L145" s="538">
        <v>0</v>
      </c>
      <c r="M145" s="538">
        <v>0</v>
      </c>
      <c r="N145" s="538">
        <v>0</v>
      </c>
      <c r="O145" s="538"/>
      <c r="P145" s="538"/>
    </row>
    <row r="146" spans="2:16" ht="15" customHeight="1">
      <c r="B146" s="538">
        <v>8</v>
      </c>
      <c r="C146" s="538">
        <v>3000</v>
      </c>
      <c r="D146" s="538">
        <v>22</v>
      </c>
      <c r="E146" s="538">
        <v>0</v>
      </c>
      <c r="F146" s="538">
        <v>0</v>
      </c>
      <c r="G146" s="538">
        <v>0</v>
      </c>
      <c r="H146" s="538">
        <v>0</v>
      </c>
      <c r="I146" s="538">
        <v>0</v>
      </c>
      <c r="J146" s="538">
        <v>0</v>
      </c>
      <c r="K146" s="538">
        <v>0</v>
      </c>
      <c r="L146" s="538">
        <v>0</v>
      </c>
      <c r="M146" s="538">
        <v>0</v>
      </c>
      <c r="N146" s="538">
        <v>0</v>
      </c>
      <c r="O146" s="538"/>
      <c r="P146" s="538"/>
    </row>
    <row r="147" spans="2:16" ht="15" customHeight="1">
      <c r="B147" s="538">
        <v>9</v>
      </c>
      <c r="C147" s="538">
        <v>3000</v>
      </c>
      <c r="D147" s="538">
        <v>22</v>
      </c>
      <c r="E147" s="538">
        <v>0</v>
      </c>
      <c r="F147" s="538">
        <v>0</v>
      </c>
      <c r="G147" s="538">
        <v>0</v>
      </c>
      <c r="H147" s="538">
        <v>0</v>
      </c>
      <c r="I147" s="538">
        <v>0</v>
      </c>
      <c r="J147" s="538">
        <v>0</v>
      </c>
      <c r="K147" s="538">
        <v>0</v>
      </c>
      <c r="L147" s="538">
        <v>0</v>
      </c>
      <c r="M147" s="538">
        <v>0</v>
      </c>
      <c r="N147" s="538">
        <v>0</v>
      </c>
      <c r="O147" s="538"/>
      <c r="P147" s="538"/>
    </row>
    <row r="148" spans="2:16" ht="15" customHeight="1">
      <c r="B148" s="538">
        <v>10</v>
      </c>
      <c r="C148" s="538">
        <v>3000</v>
      </c>
      <c r="D148" s="538">
        <v>22</v>
      </c>
      <c r="E148" s="538">
        <v>0</v>
      </c>
      <c r="F148" s="538">
        <v>0</v>
      </c>
      <c r="G148" s="538">
        <v>0</v>
      </c>
      <c r="H148" s="538">
        <v>0</v>
      </c>
      <c r="I148" s="538">
        <v>0</v>
      </c>
      <c r="J148" s="538">
        <v>0</v>
      </c>
      <c r="K148" s="538">
        <v>0</v>
      </c>
      <c r="L148" s="538">
        <v>0</v>
      </c>
      <c r="M148" s="538">
        <v>0</v>
      </c>
      <c r="N148" s="538">
        <v>0</v>
      </c>
      <c r="O148" s="538"/>
      <c r="P148" s="538"/>
    </row>
    <row r="149" spans="2:16" ht="15" customHeight="1">
      <c r="B149" s="538">
        <v>11</v>
      </c>
      <c r="C149" s="538">
        <v>3000</v>
      </c>
      <c r="D149" s="538">
        <v>22</v>
      </c>
      <c r="E149" s="538">
        <v>0</v>
      </c>
      <c r="F149" s="538">
        <v>0</v>
      </c>
      <c r="G149" s="538">
        <v>0</v>
      </c>
      <c r="H149" s="538">
        <v>0</v>
      </c>
      <c r="I149" s="538">
        <v>0</v>
      </c>
      <c r="J149" s="538">
        <v>0</v>
      </c>
      <c r="K149" s="538">
        <v>0</v>
      </c>
      <c r="L149" s="538">
        <v>0</v>
      </c>
      <c r="M149" s="538">
        <v>0</v>
      </c>
      <c r="N149" s="538">
        <v>0</v>
      </c>
      <c r="O149" s="538"/>
      <c r="P149" s="538"/>
    </row>
    <row r="150" spans="2:16" ht="15" customHeight="1">
      <c r="B150" s="538">
        <v>12</v>
      </c>
      <c r="C150" s="538">
        <v>3000</v>
      </c>
      <c r="D150" s="538">
        <v>22</v>
      </c>
      <c r="E150" s="538">
        <v>0</v>
      </c>
      <c r="F150" s="538">
        <v>0</v>
      </c>
      <c r="G150" s="538">
        <v>0</v>
      </c>
      <c r="H150" s="538">
        <v>0</v>
      </c>
      <c r="I150" s="538">
        <v>0</v>
      </c>
      <c r="J150" s="538">
        <v>0</v>
      </c>
      <c r="K150" s="538">
        <v>0</v>
      </c>
      <c r="L150" s="538">
        <v>0</v>
      </c>
      <c r="M150" s="538">
        <v>0</v>
      </c>
      <c r="N150" s="538">
        <v>0</v>
      </c>
      <c r="O150" s="538"/>
      <c r="P150" s="538"/>
    </row>
  </sheetData>
  <pageMargins left="0.7" right="0.7" top="0.75" bottom="0.75" header="0" footer="0"/>
  <pageSetup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L1000"/>
  <sheetViews>
    <sheetView topLeftCell="A121" workbookViewId="0">
      <selection activeCell="F16" sqref="F16"/>
    </sheetView>
  </sheetViews>
  <sheetFormatPr defaultColWidth="11.1796875" defaultRowHeight="15" customHeight="1"/>
  <cols>
    <col min="1" max="1" width="24.08984375" customWidth="1"/>
    <col min="2" max="2" width="8.90625" customWidth="1"/>
    <col min="3" max="3" width="8.453125" customWidth="1"/>
    <col min="4" max="4" width="9.453125" customWidth="1"/>
    <col min="5" max="5" width="8.36328125" customWidth="1"/>
    <col min="6" max="6" width="9.54296875" customWidth="1"/>
    <col min="7" max="8" width="8.1796875" customWidth="1"/>
    <col min="9" max="10" width="8.453125" customWidth="1"/>
    <col min="11" max="11" width="10.36328125" customWidth="1"/>
    <col min="12" max="13" width="8.453125" customWidth="1"/>
    <col min="14" max="14" width="7.36328125" customWidth="1"/>
    <col min="15" max="15" width="8" customWidth="1"/>
    <col min="16" max="16" width="6.6328125" customWidth="1"/>
    <col min="17" max="17" width="21.453125" customWidth="1"/>
    <col min="18" max="18" width="7.54296875" customWidth="1"/>
    <col min="19" max="22" width="2.08984375" customWidth="1"/>
    <col min="23" max="38" width="3.1796875" customWidth="1"/>
  </cols>
  <sheetData>
    <row r="1" spans="1:38" ht="15.75" customHeight="1">
      <c r="A1" s="757" t="s">
        <v>203</v>
      </c>
      <c r="B1" s="57" t="s">
        <v>204</v>
      </c>
      <c r="C1" s="760" t="s">
        <v>205</v>
      </c>
      <c r="D1" s="761"/>
      <c r="E1" s="761"/>
      <c r="F1" s="761"/>
      <c r="G1" s="761"/>
      <c r="H1" s="761"/>
      <c r="I1" s="58" t="s">
        <v>206</v>
      </c>
      <c r="J1" s="404" t="s">
        <v>379</v>
      </c>
      <c r="K1" s="762" t="s">
        <v>56</v>
      </c>
      <c r="L1" s="743"/>
      <c r="M1" s="744"/>
      <c r="N1" s="59"/>
      <c r="O1" s="59"/>
      <c r="P1" s="59"/>
      <c r="Q1" s="59"/>
      <c r="R1" s="59"/>
      <c r="S1" s="766" t="s">
        <v>207</v>
      </c>
      <c r="T1" s="741"/>
      <c r="U1" s="741"/>
      <c r="V1" s="741"/>
      <c r="W1" s="741"/>
      <c r="X1" s="741"/>
      <c r="Y1" s="741"/>
      <c r="Z1" s="741"/>
      <c r="AA1" s="741"/>
      <c r="AB1" s="741"/>
      <c r="AC1" s="741"/>
      <c r="AD1" s="741"/>
      <c r="AE1" s="741"/>
      <c r="AF1" s="741"/>
      <c r="AG1" s="60"/>
      <c r="AH1" s="60"/>
      <c r="AI1" s="60"/>
      <c r="AJ1" s="60"/>
      <c r="AK1" s="60"/>
      <c r="AL1" s="60"/>
    </row>
    <row r="2" spans="1:38" ht="16.5" customHeight="1">
      <c r="A2" s="758"/>
      <c r="B2" s="61">
        <f ca="1">NOW()</f>
        <v>45742.870458449077</v>
      </c>
      <c r="C2" s="62"/>
      <c r="D2" s="63" t="s">
        <v>208</v>
      </c>
      <c r="E2" s="64">
        <f>MAX(B13:M13)</f>
        <v>12</v>
      </c>
      <c r="F2" s="59"/>
      <c r="G2" s="59"/>
      <c r="H2" s="59"/>
      <c r="I2" s="59"/>
      <c r="J2" s="59"/>
      <c r="K2" s="763"/>
      <c r="L2" s="764"/>
      <c r="M2" s="765"/>
      <c r="N2" s="59"/>
      <c r="O2" s="59"/>
      <c r="P2" s="59"/>
      <c r="Q2" s="59"/>
      <c r="R2" s="59"/>
      <c r="S2" s="741"/>
      <c r="T2" s="741"/>
      <c r="U2" s="741"/>
      <c r="V2" s="741"/>
      <c r="W2" s="741"/>
      <c r="X2" s="741"/>
      <c r="Y2" s="741"/>
      <c r="Z2" s="741"/>
      <c r="AA2" s="741"/>
      <c r="AB2" s="741"/>
      <c r="AC2" s="741"/>
      <c r="AD2" s="741"/>
      <c r="AE2" s="741"/>
      <c r="AF2" s="741"/>
      <c r="AG2" s="60"/>
      <c r="AH2" s="60"/>
      <c r="AI2" s="60"/>
      <c r="AJ2" s="60"/>
      <c r="AK2" s="60"/>
      <c r="AL2" s="60"/>
    </row>
    <row r="3" spans="1:38" ht="15.75" customHeight="1">
      <c r="A3" s="759"/>
      <c r="B3" s="65" t="s">
        <v>192</v>
      </c>
      <c r="C3" s="66"/>
      <c r="D3" s="67" t="s">
        <v>209</v>
      </c>
      <c r="E3" s="68"/>
      <c r="F3" s="370" t="s">
        <v>194</v>
      </c>
      <c r="G3" s="371"/>
      <c r="H3" s="376" t="s">
        <v>195</v>
      </c>
      <c r="I3" s="377"/>
      <c r="J3" s="71"/>
      <c r="K3" s="72" t="s">
        <v>210</v>
      </c>
      <c r="L3" s="73"/>
      <c r="M3" s="74">
        <f t="shared" ref="M3:M6" si="0">R116</f>
        <v>0.99992927984874835</v>
      </c>
      <c r="N3" s="71"/>
      <c r="O3" s="71"/>
      <c r="P3" s="75"/>
      <c r="Q3" s="75"/>
      <c r="R3" s="71"/>
      <c r="S3" s="76"/>
      <c r="T3" s="76"/>
      <c r="U3" s="76"/>
      <c r="V3" s="76"/>
      <c r="W3" s="75"/>
      <c r="X3" s="75"/>
      <c r="Y3" s="75"/>
      <c r="Z3" s="75"/>
      <c r="AA3" s="75"/>
      <c r="AB3" s="75"/>
      <c r="AC3" s="75"/>
      <c r="AD3" s="75"/>
      <c r="AE3" s="75"/>
      <c r="AF3" s="75"/>
      <c r="AG3" s="75"/>
      <c r="AH3" s="77"/>
      <c r="AI3" s="77"/>
      <c r="AJ3" s="77"/>
      <c r="AK3" s="77"/>
      <c r="AL3" s="77"/>
    </row>
    <row r="4" spans="1:38" ht="11.25" customHeight="1">
      <c r="A4" s="78" t="s">
        <v>211</v>
      </c>
      <c r="B4" s="79">
        <v>100</v>
      </c>
      <c r="C4" s="79"/>
      <c r="D4" s="364">
        <v>70</v>
      </c>
      <c r="E4" s="80"/>
      <c r="F4" s="361">
        <v>45</v>
      </c>
      <c r="G4" s="372"/>
      <c r="H4" s="367">
        <v>22</v>
      </c>
      <c r="I4" s="378"/>
      <c r="J4" s="71"/>
      <c r="K4" s="72" t="s">
        <v>212</v>
      </c>
      <c r="L4" s="73"/>
      <c r="M4" s="74">
        <f t="shared" si="0"/>
        <v>0.17203308063110631</v>
      </c>
      <c r="N4" s="71"/>
      <c r="O4" s="71"/>
      <c r="P4" s="75"/>
      <c r="Q4" s="75"/>
      <c r="R4" s="71"/>
      <c r="S4" s="76"/>
      <c r="T4" s="76"/>
      <c r="U4" s="76"/>
      <c r="V4" s="76"/>
      <c r="W4" s="75"/>
      <c r="X4" s="75"/>
      <c r="Y4" s="75"/>
      <c r="Z4" s="75"/>
      <c r="AA4" s="75"/>
      <c r="AB4" s="75"/>
      <c r="AC4" s="75"/>
      <c r="AD4" s="75"/>
      <c r="AE4" s="75"/>
      <c r="AF4" s="75"/>
      <c r="AG4" s="75"/>
      <c r="AH4" s="77"/>
      <c r="AI4" s="77"/>
      <c r="AJ4" s="77"/>
      <c r="AK4" s="77"/>
      <c r="AL4" s="77"/>
    </row>
    <row r="5" spans="1:38" ht="11.25" customHeight="1">
      <c r="A5" s="82" t="s">
        <v>213</v>
      </c>
      <c r="B5" s="83">
        <f>'R1'!$A$29</f>
        <v>70</v>
      </c>
      <c r="C5" s="84"/>
      <c r="D5" s="365">
        <f>'W1'!$A$29</f>
        <v>45</v>
      </c>
      <c r="E5" s="85"/>
      <c r="F5" s="362">
        <f>'D1'!$A$29</f>
        <v>22</v>
      </c>
      <c r="G5" s="373"/>
      <c r="H5" s="368">
        <f>'F1'!$A$29</f>
        <v>4</v>
      </c>
      <c r="I5" s="379"/>
      <c r="J5" s="71"/>
      <c r="K5" s="72" t="s">
        <v>214</v>
      </c>
      <c r="L5" s="73"/>
      <c r="M5" s="74">
        <f t="shared" si="0"/>
        <v>1</v>
      </c>
      <c r="N5" s="71"/>
      <c r="O5" s="71"/>
      <c r="P5" s="75"/>
      <c r="Q5" s="75"/>
      <c r="R5" s="71"/>
      <c r="S5" s="76"/>
      <c r="T5" s="76"/>
      <c r="U5" s="76"/>
      <c r="V5" s="76"/>
      <c r="W5" s="75"/>
      <c r="X5" s="75"/>
      <c r="Y5" s="75"/>
      <c r="Z5" s="75"/>
      <c r="AA5" s="75"/>
      <c r="AB5" s="75"/>
      <c r="AC5" s="75"/>
      <c r="AD5" s="75"/>
      <c r="AE5" s="75"/>
      <c r="AF5" s="75"/>
      <c r="AG5" s="75"/>
      <c r="AH5" s="87"/>
      <c r="AI5" s="87"/>
      <c r="AJ5" s="87"/>
      <c r="AK5" s="87"/>
      <c r="AL5" s="87"/>
    </row>
    <row r="6" spans="1:38" ht="11.25" customHeight="1">
      <c r="A6" s="82" t="s">
        <v>215</v>
      </c>
      <c r="B6" s="88">
        <f>'R1'!$A$9</f>
        <v>5000</v>
      </c>
      <c r="C6" s="88"/>
      <c r="D6" s="366">
        <f>'W1'!$A$9</f>
        <v>10000</v>
      </c>
      <c r="E6" s="89"/>
      <c r="F6" s="363">
        <f>'D1'!$A$9</f>
        <v>10000</v>
      </c>
      <c r="G6" s="374"/>
      <c r="H6" s="369">
        <f>'F1'!$A$9</f>
        <v>10000</v>
      </c>
      <c r="I6" s="379"/>
      <c r="J6" s="71"/>
      <c r="K6" s="72" t="s">
        <v>216</v>
      </c>
      <c r="L6" s="73"/>
      <c r="M6" s="74">
        <f t="shared" si="0"/>
        <v>1</v>
      </c>
      <c r="N6" s="71"/>
      <c r="O6" s="71"/>
      <c r="P6" s="75"/>
      <c r="Q6" s="75"/>
      <c r="R6" s="71"/>
      <c r="S6" s="76"/>
      <c r="T6" s="76"/>
      <c r="U6" s="76"/>
      <c r="V6" s="76"/>
      <c r="W6" s="75"/>
      <c r="X6" s="75"/>
      <c r="Y6" s="75"/>
      <c r="Z6" s="75"/>
      <c r="AA6" s="75"/>
      <c r="AB6" s="75"/>
      <c r="AC6" s="75"/>
      <c r="AD6" s="75"/>
      <c r="AE6" s="75"/>
      <c r="AF6" s="75"/>
      <c r="AG6" s="75"/>
      <c r="AH6" s="87"/>
      <c r="AI6" s="87"/>
      <c r="AJ6" s="87"/>
      <c r="AK6" s="87"/>
      <c r="AL6" s="87"/>
    </row>
    <row r="7" spans="1:38" ht="11.25" customHeight="1">
      <c r="A7" s="82" t="s">
        <v>217</v>
      </c>
      <c r="B7" s="84">
        <v>5</v>
      </c>
      <c r="C7" s="84"/>
      <c r="D7" s="85">
        <v>2</v>
      </c>
      <c r="E7" s="85"/>
      <c r="F7" s="373">
        <v>2</v>
      </c>
      <c r="G7" s="373"/>
      <c r="H7" s="380">
        <v>1</v>
      </c>
      <c r="I7" s="379"/>
      <c r="J7" s="71"/>
      <c r="K7" s="72" t="s">
        <v>218</v>
      </c>
      <c r="L7" s="73"/>
      <c r="M7" s="74">
        <f t="shared" ref="M7:M10" si="1">R109</f>
        <v>8.0791569941214433E-2</v>
      </c>
      <c r="N7" s="71"/>
      <c r="O7" s="71"/>
      <c r="P7" s="75"/>
      <c r="Q7" s="75"/>
      <c r="R7" s="71"/>
      <c r="S7" s="76"/>
      <c r="T7" s="76"/>
      <c r="U7" s="76"/>
      <c r="V7" s="76"/>
      <c r="W7" s="75"/>
      <c r="X7" s="75"/>
      <c r="Y7" s="75"/>
      <c r="Z7" s="75"/>
      <c r="AA7" s="75"/>
      <c r="AB7" s="75"/>
      <c r="AC7" s="75"/>
      <c r="AD7" s="75"/>
      <c r="AE7" s="75"/>
      <c r="AF7" s="75"/>
      <c r="AG7" s="75"/>
      <c r="AH7" s="87"/>
      <c r="AI7" s="87"/>
      <c r="AJ7" s="87"/>
      <c r="AK7" s="87"/>
      <c r="AL7" s="87"/>
    </row>
    <row r="8" spans="1:38" ht="11.25" customHeight="1">
      <c r="A8" s="82" t="s">
        <v>219</v>
      </c>
      <c r="B8" s="84">
        <v>0</v>
      </c>
      <c r="C8" s="84"/>
      <c r="D8" s="85">
        <v>0</v>
      </c>
      <c r="E8" s="85"/>
      <c r="F8" s="373">
        <v>0</v>
      </c>
      <c r="G8" s="373"/>
      <c r="H8" s="380">
        <v>0</v>
      </c>
      <c r="I8" s="379"/>
      <c r="J8" s="71"/>
      <c r="K8" s="72" t="s">
        <v>220</v>
      </c>
      <c r="L8" s="73"/>
      <c r="M8" s="74">
        <f t="shared" si="1"/>
        <v>0.2002232142857143</v>
      </c>
      <c r="N8" s="71"/>
      <c r="O8" s="71"/>
      <c r="P8" s="75"/>
      <c r="Q8" s="75"/>
      <c r="R8" s="71"/>
      <c r="S8" s="76"/>
      <c r="T8" s="76"/>
      <c r="U8" s="76"/>
      <c r="V8" s="76"/>
      <c r="W8" s="76"/>
      <c r="X8" s="76"/>
      <c r="Y8" s="76"/>
      <c r="Z8" s="76"/>
      <c r="AA8" s="76"/>
      <c r="AB8" s="76"/>
      <c r="AC8" s="76"/>
      <c r="AD8" s="76"/>
      <c r="AE8" s="76"/>
      <c r="AF8" s="76"/>
      <c r="AG8" s="76"/>
      <c r="AH8" s="91"/>
      <c r="AI8" s="91"/>
      <c r="AJ8" s="91"/>
      <c r="AK8" s="91"/>
      <c r="AL8" s="91"/>
    </row>
    <row r="9" spans="1:38" ht="11.25" customHeight="1">
      <c r="A9" s="82" t="s">
        <v>221</v>
      </c>
      <c r="B9" s="84">
        <v>25000</v>
      </c>
      <c r="C9" s="84"/>
      <c r="D9" s="85">
        <v>15000</v>
      </c>
      <c r="E9" s="85"/>
      <c r="F9" s="373">
        <v>15000</v>
      </c>
      <c r="G9" s="373"/>
      <c r="H9" s="380">
        <v>10000</v>
      </c>
      <c r="I9" s="379"/>
      <c r="J9" s="71"/>
      <c r="K9" s="72" t="s">
        <v>222</v>
      </c>
      <c r="L9" s="73"/>
      <c r="M9" s="74">
        <f t="shared" si="1"/>
        <v>0.31746031746031744</v>
      </c>
      <c r="N9" s="71"/>
      <c r="O9" s="71"/>
      <c r="P9" s="75"/>
      <c r="Q9" s="75"/>
      <c r="R9" s="71"/>
      <c r="S9" s="76"/>
      <c r="T9" s="76"/>
      <c r="U9" s="76"/>
      <c r="V9" s="76"/>
      <c r="W9" s="76"/>
      <c r="X9" s="76"/>
      <c r="Y9" s="76"/>
      <c r="Z9" s="76"/>
      <c r="AA9" s="76"/>
      <c r="AB9" s="76"/>
      <c r="AC9" s="76"/>
      <c r="AD9" s="76"/>
      <c r="AE9" s="76"/>
      <c r="AF9" s="76"/>
      <c r="AG9" s="76"/>
      <c r="AH9" s="91"/>
      <c r="AI9" s="91"/>
      <c r="AJ9" s="91"/>
      <c r="AK9" s="91"/>
      <c r="AL9" s="91"/>
    </row>
    <row r="10" spans="1:38" ht="11.25" customHeight="1">
      <c r="A10" s="92" t="s">
        <v>128</v>
      </c>
      <c r="B10" s="93">
        <f>'R1'!A58</f>
        <v>2000</v>
      </c>
      <c r="C10" s="93"/>
      <c r="D10" s="94">
        <f>'W1'!A58</f>
        <v>2000</v>
      </c>
      <c r="E10" s="94"/>
      <c r="F10" s="375">
        <f>'D1'!A58</f>
        <v>2000</v>
      </c>
      <c r="G10" s="375"/>
      <c r="H10" s="381">
        <f>'F1'!A58</f>
        <v>2000</v>
      </c>
      <c r="I10" s="382"/>
      <c r="J10" s="71"/>
      <c r="K10" s="97" t="s">
        <v>223</v>
      </c>
      <c r="L10" s="98"/>
      <c r="M10" s="99">
        <f t="shared" si="1"/>
        <v>0.57467532467532467</v>
      </c>
      <c r="N10" s="71"/>
      <c r="O10" s="71"/>
      <c r="P10" s="75"/>
      <c r="Q10" s="75"/>
      <c r="R10" s="71"/>
      <c r="S10" s="76"/>
      <c r="T10" s="76"/>
      <c r="U10" s="76"/>
      <c r="V10" s="76"/>
      <c r="W10" s="76"/>
      <c r="X10" s="76"/>
      <c r="Y10" s="76"/>
      <c r="Z10" s="76"/>
      <c r="AA10" s="76"/>
      <c r="AB10" s="76"/>
      <c r="AC10" s="76"/>
      <c r="AD10" s="76"/>
      <c r="AE10" s="76"/>
      <c r="AF10" s="76"/>
      <c r="AG10" s="76"/>
      <c r="AH10" s="91"/>
      <c r="AI10" s="91"/>
      <c r="AJ10" s="91"/>
      <c r="AK10" s="91"/>
      <c r="AL10" s="91"/>
    </row>
    <row r="11" spans="1:38" ht="17.25" customHeight="1">
      <c r="A11" s="404"/>
      <c r="B11" s="75"/>
      <c r="C11" s="75"/>
      <c r="D11" s="75"/>
      <c r="E11" s="75"/>
      <c r="F11" s="75"/>
      <c r="G11" s="75"/>
      <c r="H11" s="75"/>
      <c r="I11" s="75"/>
      <c r="J11" s="75"/>
      <c r="K11" s="75"/>
      <c r="L11" s="75"/>
      <c r="M11" s="75"/>
      <c r="N11" s="75"/>
      <c r="O11" s="75"/>
      <c r="P11" s="75"/>
      <c r="Q11" s="75"/>
      <c r="R11" s="75"/>
      <c r="S11" s="76"/>
      <c r="T11" s="76"/>
      <c r="U11" s="76"/>
      <c r="V11" s="76"/>
      <c r="W11" s="76"/>
      <c r="X11" s="76"/>
      <c r="Y11" s="76"/>
      <c r="Z11" s="76"/>
      <c r="AA11" s="76"/>
      <c r="AB11" s="76"/>
      <c r="AC11" s="76"/>
      <c r="AD11" s="76"/>
      <c r="AE11" s="76"/>
      <c r="AF11" s="76"/>
      <c r="AG11" s="76"/>
      <c r="AH11" s="76"/>
      <c r="AI11" s="76"/>
      <c r="AJ11" s="76"/>
      <c r="AK11" s="76"/>
      <c r="AL11" s="76"/>
    </row>
    <row r="12" spans="1:38" ht="11.25" customHeight="1">
      <c r="A12" s="100" t="s">
        <v>200</v>
      </c>
      <c r="B12" s="101">
        <v>1</v>
      </c>
      <c r="C12" s="101">
        <v>2</v>
      </c>
      <c r="D12" s="101">
        <v>3</v>
      </c>
      <c r="E12" s="101">
        <v>4</v>
      </c>
      <c r="F12" s="101">
        <v>5</v>
      </c>
      <c r="G12" s="101">
        <v>6</v>
      </c>
      <c r="H12" s="101">
        <v>7</v>
      </c>
      <c r="I12" s="101">
        <v>8</v>
      </c>
      <c r="J12" s="101">
        <v>9</v>
      </c>
      <c r="K12" s="101">
        <v>10</v>
      </c>
      <c r="L12" s="101">
        <v>11</v>
      </c>
      <c r="M12" s="102">
        <v>12</v>
      </c>
      <c r="N12" s="103" t="s">
        <v>224</v>
      </c>
      <c r="O12" s="104" t="s">
        <v>225</v>
      </c>
      <c r="P12" s="104" t="s">
        <v>226</v>
      </c>
      <c r="Q12" s="104" t="s">
        <v>227</v>
      </c>
      <c r="R12" s="105" t="s">
        <v>228</v>
      </c>
      <c r="S12" s="76"/>
      <c r="T12" s="76"/>
      <c r="U12" s="76"/>
      <c r="V12" s="76"/>
      <c r="W12" s="76"/>
      <c r="X12" s="76"/>
      <c r="Y12" s="76"/>
      <c r="Z12" s="76"/>
      <c r="AA12" s="76"/>
      <c r="AB12" s="76"/>
      <c r="AC12" s="76"/>
      <c r="AD12" s="76"/>
      <c r="AE12" s="76"/>
      <c r="AF12" s="76"/>
      <c r="AG12" s="76"/>
      <c r="AH12" s="76"/>
      <c r="AI12" s="76"/>
      <c r="AJ12" s="76"/>
      <c r="AK12" s="76"/>
      <c r="AL12" s="76"/>
    </row>
    <row r="13" spans="1:38" ht="15.75" customHeight="1">
      <c r="A13" s="75"/>
      <c r="B13" s="106">
        <f>IF(B17="0",1,(IF(B18="0",1,(IF(B19="0",1,(IF(B20="0",1,2)))))))</f>
        <v>2</v>
      </c>
      <c r="C13" s="106">
        <f>IF(C17="-",1,(IF(C18="-",1,(IF(C19="-",1,(IF(C20="-",1,3)))))))</f>
        <v>3</v>
      </c>
      <c r="D13" s="106">
        <f>IF(D17="-",1,(IF(D18="-",1,(IF(D19="-",1,(IF(D20="-",1,4)))))))</f>
        <v>4</v>
      </c>
      <c r="E13" s="106">
        <f>IF(E17="-",1,(IF(E18="-",1,(IF(E19="-",1,(IF(E20="-",1,5)))))))</f>
        <v>5</v>
      </c>
      <c r="F13" s="106">
        <f>IF(F17="-",1,(IF(F18="-",1,(IF(F19="-",1,(IF(F20="-",1,6)))))))</f>
        <v>6</v>
      </c>
      <c r="G13" s="106">
        <f>IF(G17="-",1,(IF(G18="-",1,(IF(G19="-",1,(IF(G20="-",1,7)))))))</f>
        <v>7</v>
      </c>
      <c r="H13" s="106">
        <f>IF(H17="-",1,(IF(H18="-",1,(IF(H19="-",1,(IF(H20="-",1,8)))))))</f>
        <v>8</v>
      </c>
      <c r="I13" s="106">
        <f>IF(I17="-",1,(IF(I18="-",1,(IF(I19="-",1,(IF(I20="-",1,9)))))))</f>
        <v>9</v>
      </c>
      <c r="J13" s="106">
        <f>IF(J17="-",1,(IF(J18="-",1,(IF(J19="-",1,(IF(J20="-",1,10)))))))</f>
        <v>10</v>
      </c>
      <c r="K13" s="106">
        <f>IF(K17="-",1,(IF(K18="-",1,(IF(K19="-",1,(IF(K20="-",1,11)))))))</f>
        <v>11</v>
      </c>
      <c r="L13" s="106">
        <f t="shared" ref="L13:M13" si="2">IF(L17="-",1,(IF(L18="-",1,(IF(L19="-",1,(IF(L20="-",1,12)))))))</f>
        <v>12</v>
      </c>
      <c r="M13" s="107">
        <f t="shared" si="2"/>
        <v>12</v>
      </c>
      <c r="N13" s="767" t="s">
        <v>229</v>
      </c>
      <c r="O13" s="768"/>
      <c r="P13" s="768"/>
      <c r="Q13" s="768"/>
      <c r="R13" s="769"/>
      <c r="S13" s="76"/>
      <c r="T13" s="76"/>
      <c r="U13" s="76"/>
      <c r="V13" s="76"/>
      <c r="W13" s="76"/>
      <c r="X13" s="76"/>
      <c r="Y13" s="76"/>
      <c r="Z13" s="76"/>
      <c r="AA13" s="76"/>
      <c r="AB13" s="76"/>
      <c r="AC13" s="76"/>
      <c r="AD13" s="76"/>
      <c r="AE13" s="76"/>
      <c r="AF13" s="76"/>
      <c r="AG13" s="76"/>
      <c r="AH13" s="76"/>
      <c r="AI13" s="76"/>
      <c r="AJ13" s="76"/>
      <c r="AK13" s="76"/>
      <c r="AL13" s="76"/>
    </row>
    <row r="14" spans="1:38" ht="11.25" customHeight="1">
      <c r="A14" s="108" t="s">
        <v>230</v>
      </c>
      <c r="B14" s="109">
        <f>MAX(0,(ROUND(B15+Demand!F3,0))-(B41*20)-((B41-'2'!B41)*10)+(SQRT('R1'!C33)*10))</f>
        <v>4025.2983346207416</v>
      </c>
      <c r="C14" s="109">
        <f>MAX(0,(ROUND(C15+Demand!G3,0))-(C41*20)-((C41-'2'!C41)*10)+(SQRT('R1'!D33)*10))</f>
        <v>883.29833462074168</v>
      </c>
      <c r="D14" s="109">
        <f>MAX(0,(ROUND(D15+Demand!H3,0))-(D41*20)-((D41-'2'!D41)*10)+(SQRT('R1'!E33)*10))</f>
        <v>3894.2983346207416</v>
      </c>
      <c r="E14" s="109">
        <f>MAX(0,(ROUND(E15+Demand!I3,0))-(E41*20)-((E41-'2'!E41)*10)+(SQRT('R1'!F33)*10))</f>
        <v>3802.2983346207416</v>
      </c>
      <c r="F14" s="109">
        <f>MAX(0,(ROUND(F15+Demand!J3,0))-(F41*20)-((F41-'2'!F41)*10)+(SQRT('R1'!G33)*10))</f>
        <v>1623.0415759823429</v>
      </c>
      <c r="G14" s="109">
        <f>MAX(0,(ROUND(G15+Demand!K3,0))-(G41*20)-((G41-'2'!G41)*10)+(SQRT('R1'!H33)*10))</f>
        <v>3740.0415759823431</v>
      </c>
      <c r="H14" s="109">
        <f>MAX(0,(ROUND(H15+Demand!L3,0))-(H41*20)-((H41-'2'!H41)*10)+(SQRT('R1'!I33)*10))</f>
        <v>3452</v>
      </c>
      <c r="I14" s="109">
        <f>MAX(0,(ROUND(I15+Demand!M3,0))-(I41*20)-((I41-'2'!I41)*10)+(SQRT('R1'!J33)*10))</f>
        <v>2409.4555320336758</v>
      </c>
      <c r="J14" s="109">
        <f>MAX(0,(ROUND(J15+Demand!N3,0))-(J41*20)-((J41-'2'!J41)*10)+(SQRT('R1'!K33)*10))</f>
        <v>2214.7225575051662</v>
      </c>
      <c r="K14" s="109">
        <f>MAX(0,(ROUND(K15+Demand!O3,0))-(K41*20)-((K41-'2'!K41)*10)+(SQRT('R1'!L33)*10))</f>
        <v>3579</v>
      </c>
      <c r="L14" s="109">
        <f>MAX(0,(ROUND(L15+Demand!P3,0))-(L41*20)-((L41-'2'!L41)*10)+(SQRT('R1'!M33)*10))</f>
        <v>5339.1067811865478</v>
      </c>
      <c r="M14" s="109">
        <f>MAX(0,(ROUND(M15+Demand!Q3,0))-(M41*20)-((M41-'2'!M41)*10)+(SQRT('R1'!N33)*10))</f>
        <v>5970.5966692414831</v>
      </c>
      <c r="N14" s="110">
        <f>SUM(B14:M14)/12</f>
        <v>3411.0965025345436</v>
      </c>
      <c r="O14" s="111">
        <f>MIN(B14:M14)</f>
        <v>883.29833462074168</v>
      </c>
      <c r="P14" s="111">
        <f>MAX(B14:M14)</f>
        <v>5970.5966692414831</v>
      </c>
      <c r="Q14" s="112">
        <f>STDEV(B14:M14)/N14</f>
        <v>0.42567192760321476</v>
      </c>
      <c r="R14" s="113">
        <f>SUM(B14:M14)</f>
        <v>40933.158030414525</v>
      </c>
      <c r="S14" s="76"/>
      <c r="T14" s="76"/>
      <c r="U14" s="76"/>
      <c r="V14" s="76"/>
      <c r="W14" s="76"/>
      <c r="X14" s="76"/>
      <c r="Y14" s="76"/>
      <c r="Z14" s="76"/>
      <c r="AA14" s="76"/>
      <c r="AB14" s="76"/>
      <c r="AC14" s="76"/>
      <c r="AD14" s="76"/>
      <c r="AE14" s="76"/>
      <c r="AF14" s="76"/>
      <c r="AG14" s="76"/>
      <c r="AH14" s="76"/>
      <c r="AI14" s="76"/>
      <c r="AJ14" s="76"/>
      <c r="AK14" s="76"/>
      <c r="AL14" s="76"/>
    </row>
    <row r="15" spans="1:38" ht="15" customHeight="1">
      <c r="A15" s="328" t="s">
        <v>366</v>
      </c>
      <c r="B15" s="330"/>
      <c r="C15" s="330"/>
      <c r="D15" s="330"/>
      <c r="E15" s="330"/>
      <c r="F15" s="330">
        <v>2000</v>
      </c>
      <c r="G15" s="330"/>
      <c r="H15" s="330"/>
      <c r="I15" s="330">
        <v>3000</v>
      </c>
      <c r="J15" s="330">
        <v>1000</v>
      </c>
      <c r="K15" s="330"/>
      <c r="L15" s="330">
        <v>4000</v>
      </c>
      <c r="M15" s="330">
        <v>5000</v>
      </c>
      <c r="N15" s="114"/>
      <c r="O15" s="115"/>
      <c r="P15" s="115"/>
      <c r="Q15" s="115"/>
      <c r="R15" s="116"/>
      <c r="S15" s="76"/>
      <c r="T15" s="76"/>
      <c r="U15" s="76"/>
      <c r="V15" s="76"/>
      <c r="W15" s="76"/>
      <c r="X15" s="76"/>
      <c r="Y15" s="76"/>
      <c r="Z15" s="76"/>
      <c r="AA15" s="76"/>
      <c r="AB15" s="76"/>
      <c r="AC15" s="76"/>
      <c r="AD15" s="76"/>
      <c r="AE15" s="76"/>
      <c r="AF15" s="76"/>
      <c r="AG15" s="76"/>
      <c r="AH15" s="76"/>
      <c r="AI15" s="76"/>
      <c r="AJ15" s="76"/>
      <c r="AK15" s="76"/>
      <c r="AL15" s="76"/>
    </row>
    <row r="16" spans="1:38" ht="11.25" customHeight="1">
      <c r="A16" s="117" t="s">
        <v>231</v>
      </c>
      <c r="B16" s="59"/>
      <c r="C16" s="59"/>
      <c r="D16" s="59"/>
      <c r="E16" s="59"/>
      <c r="F16" s="59"/>
      <c r="G16" s="59"/>
      <c r="H16" s="59"/>
      <c r="I16" s="59"/>
      <c r="J16" s="59"/>
      <c r="K16" s="59"/>
      <c r="L16" s="59"/>
      <c r="M16" s="118"/>
      <c r="N16" s="119"/>
      <c r="O16" s="115"/>
      <c r="P16" s="115"/>
      <c r="Q16" s="115"/>
      <c r="R16" s="116"/>
      <c r="S16" s="76"/>
      <c r="T16" s="76"/>
      <c r="U16" s="76"/>
      <c r="V16" s="76"/>
      <c r="W16" s="76"/>
      <c r="X16" s="76"/>
      <c r="Y16" s="76"/>
      <c r="Z16" s="76"/>
      <c r="AA16" s="76"/>
      <c r="AB16" s="76"/>
      <c r="AC16" s="76"/>
      <c r="AD16" s="76"/>
      <c r="AE16" s="76"/>
      <c r="AF16" s="76"/>
      <c r="AG16" s="76"/>
      <c r="AH16" s="76"/>
      <c r="AI16" s="76"/>
      <c r="AJ16" s="76"/>
      <c r="AK16" s="76"/>
      <c r="AL16" s="76"/>
    </row>
    <row r="17" spans="1:38" ht="11.25" customHeight="1">
      <c r="A17" s="120" t="s">
        <v>59</v>
      </c>
      <c r="B17" s="164">
        <f>'R1'!C7</f>
        <v>3800</v>
      </c>
      <c r="C17" s="164">
        <f>'R1'!D7</f>
        <v>3900</v>
      </c>
      <c r="D17" s="164">
        <f>'R1'!E7</f>
        <v>4000</v>
      </c>
      <c r="E17" s="164">
        <f>'R1'!F7</f>
        <v>4100</v>
      </c>
      <c r="F17" s="164">
        <f>'R1'!G7</f>
        <v>7500</v>
      </c>
      <c r="G17" s="164">
        <f>'R1'!H7</f>
        <v>4500</v>
      </c>
      <c r="H17" s="164">
        <f>'R1'!I7</f>
        <v>4700</v>
      </c>
      <c r="I17" s="164">
        <f>'R1'!J7</f>
        <v>8000</v>
      </c>
      <c r="J17" s="164">
        <f>'R1'!K7</f>
        <v>5000</v>
      </c>
      <c r="K17" s="164">
        <f>'R1'!L7</f>
        <v>4000</v>
      </c>
      <c r="L17" s="164">
        <f>'R1'!M7</f>
        <v>2704.2945289532636</v>
      </c>
      <c r="M17" s="164">
        <f>'R1'!N7</f>
        <v>0</v>
      </c>
      <c r="N17" s="110">
        <f t="shared" ref="N17:N20" si="3">SUM(B17:M17)/12</f>
        <v>4350.3578774127718</v>
      </c>
      <c r="O17" s="111">
        <f t="shared" ref="O17:O20" si="4">MIN(B17:M17)</f>
        <v>0</v>
      </c>
      <c r="P17" s="111">
        <f t="shared" ref="P17:P20" si="5">MAX(B17:M17)</f>
        <v>8000</v>
      </c>
      <c r="Q17" s="112">
        <f t="shared" ref="Q17:Q20" si="6">STDEV(B17:M17)/N17</f>
        <v>0.47137004651932329</v>
      </c>
      <c r="R17" s="113">
        <f t="shared" ref="R17:R20" si="7">SUM(B17:M17)</f>
        <v>52204.294528953265</v>
      </c>
      <c r="S17" s="76"/>
      <c r="T17" s="76"/>
      <c r="U17" s="76"/>
      <c r="V17" s="76"/>
      <c r="W17" s="76"/>
      <c r="X17" s="76"/>
      <c r="Y17" s="76"/>
      <c r="Z17" s="76"/>
      <c r="AA17" s="76"/>
      <c r="AB17" s="76"/>
      <c r="AC17" s="76"/>
      <c r="AD17" s="76"/>
      <c r="AE17" s="76"/>
      <c r="AF17" s="76"/>
      <c r="AG17" s="76"/>
      <c r="AH17" s="76"/>
      <c r="AI17" s="76"/>
      <c r="AJ17" s="76"/>
      <c r="AK17" s="76"/>
      <c r="AL17" s="76"/>
    </row>
    <row r="18" spans="1:38" ht="11.25" customHeight="1">
      <c r="A18" s="122" t="s">
        <v>60</v>
      </c>
      <c r="B18" s="164">
        <f>'W1'!C7</f>
        <v>4000</v>
      </c>
      <c r="C18" s="164">
        <f>'W1'!D7</f>
        <v>4000</v>
      </c>
      <c r="D18" s="164">
        <f>'W1'!E7</f>
        <v>4000</v>
      </c>
      <c r="E18" s="164">
        <f>'W1'!F7</f>
        <v>4000</v>
      </c>
      <c r="F18" s="164">
        <f>'W1'!G7</f>
        <v>4000</v>
      </c>
      <c r="G18" s="164">
        <f>'W1'!H7</f>
        <v>4000</v>
      </c>
      <c r="H18" s="164">
        <f>'W1'!I7</f>
        <v>3000</v>
      </c>
      <c r="I18" s="164">
        <f>'W1'!J7</f>
        <v>3000</v>
      </c>
      <c r="J18" s="164">
        <f>'W1'!K7</f>
        <v>3000</v>
      </c>
      <c r="K18" s="164">
        <f>'W1'!L7</f>
        <v>3000</v>
      </c>
      <c r="L18" s="164">
        <f>'W1'!M7</f>
        <v>3000</v>
      </c>
      <c r="M18" s="164">
        <f>'W1'!N7</f>
        <v>3000</v>
      </c>
      <c r="N18" s="110">
        <f t="shared" si="3"/>
        <v>3500</v>
      </c>
      <c r="O18" s="111">
        <f t="shared" si="4"/>
        <v>3000</v>
      </c>
      <c r="P18" s="111">
        <f t="shared" si="5"/>
        <v>4000</v>
      </c>
      <c r="Q18" s="112">
        <f t="shared" si="6"/>
        <v>0.14920941939059815</v>
      </c>
      <c r="R18" s="113">
        <f t="shared" si="7"/>
        <v>42000</v>
      </c>
      <c r="S18" s="76"/>
      <c r="T18" s="76"/>
      <c r="U18" s="76"/>
      <c r="V18" s="76"/>
      <c r="W18" s="76"/>
      <c r="X18" s="76"/>
      <c r="Y18" s="76"/>
      <c r="Z18" s="76"/>
      <c r="AA18" s="76"/>
      <c r="AB18" s="76"/>
      <c r="AC18" s="76"/>
      <c r="AD18" s="76"/>
      <c r="AE18" s="76"/>
      <c r="AF18" s="76"/>
      <c r="AG18" s="76"/>
      <c r="AH18" s="76"/>
      <c r="AI18" s="76"/>
      <c r="AJ18" s="76"/>
      <c r="AK18" s="76"/>
      <c r="AL18" s="76"/>
    </row>
    <row r="19" spans="1:38" ht="11.25" customHeight="1">
      <c r="A19" s="122" t="s">
        <v>61</v>
      </c>
      <c r="B19" s="164">
        <f>'D1'!C7</f>
        <v>4000</v>
      </c>
      <c r="C19" s="164">
        <f>'D1'!D7</f>
        <v>4000</v>
      </c>
      <c r="D19" s="164">
        <f>'D1'!E7</f>
        <v>4000</v>
      </c>
      <c r="E19" s="164">
        <f>'D1'!F7</f>
        <v>4000</v>
      </c>
      <c r="F19" s="164">
        <f>'D1'!G7</f>
        <v>4000</v>
      </c>
      <c r="G19" s="164">
        <f>'D1'!H7</f>
        <v>4000</v>
      </c>
      <c r="H19" s="164">
        <f>'D1'!I7</f>
        <v>3000</v>
      </c>
      <c r="I19" s="164">
        <f>'D1'!J7</f>
        <v>3000</v>
      </c>
      <c r="J19" s="164">
        <f>'D1'!K7</f>
        <v>3000</v>
      </c>
      <c r="K19" s="164">
        <f>'D1'!L7</f>
        <v>3000</v>
      </c>
      <c r="L19" s="164">
        <f>'D1'!M7</f>
        <v>3000</v>
      </c>
      <c r="M19" s="164">
        <f>'D1'!N7</f>
        <v>3000</v>
      </c>
      <c r="N19" s="110">
        <f t="shared" si="3"/>
        <v>3500</v>
      </c>
      <c r="O19" s="111">
        <f t="shared" si="4"/>
        <v>3000</v>
      </c>
      <c r="P19" s="111">
        <f t="shared" si="5"/>
        <v>4000</v>
      </c>
      <c r="Q19" s="112">
        <f t="shared" si="6"/>
        <v>0.14920941939059815</v>
      </c>
      <c r="R19" s="113">
        <f t="shared" si="7"/>
        <v>42000</v>
      </c>
      <c r="S19" s="76"/>
      <c r="T19" s="76"/>
      <c r="U19" s="76"/>
      <c r="V19" s="76"/>
      <c r="W19" s="76"/>
      <c r="X19" s="76"/>
      <c r="Y19" s="76"/>
      <c r="Z19" s="76"/>
      <c r="AA19" s="76"/>
      <c r="AB19" s="76"/>
      <c r="AC19" s="76"/>
      <c r="AD19" s="76"/>
      <c r="AE19" s="76"/>
      <c r="AF19" s="76"/>
      <c r="AG19" s="76"/>
      <c r="AH19" s="76"/>
      <c r="AI19" s="76"/>
      <c r="AJ19" s="76"/>
      <c r="AK19" s="76"/>
      <c r="AL19" s="76"/>
    </row>
    <row r="20" spans="1:38" ht="11.25" customHeight="1">
      <c r="A20" s="122" t="s">
        <v>62</v>
      </c>
      <c r="B20" s="164">
        <f>'F1'!C7</f>
        <v>4000</v>
      </c>
      <c r="C20" s="164">
        <f>'F1'!D7</f>
        <v>4000</v>
      </c>
      <c r="D20" s="164">
        <f>'F1'!E7</f>
        <v>4000</v>
      </c>
      <c r="E20" s="164">
        <f>'F1'!F7</f>
        <v>4000</v>
      </c>
      <c r="F20" s="164">
        <f>'F1'!G7</f>
        <v>4000</v>
      </c>
      <c r="G20" s="164">
        <f>'F1'!H7</f>
        <v>4000</v>
      </c>
      <c r="H20" s="164">
        <f>'F1'!I7</f>
        <v>3000</v>
      </c>
      <c r="I20" s="164">
        <f>'F1'!J7</f>
        <v>3000</v>
      </c>
      <c r="J20" s="164">
        <f>'F1'!K7</f>
        <v>3000</v>
      </c>
      <c r="K20" s="164">
        <f>'F1'!L7</f>
        <v>3000</v>
      </c>
      <c r="L20" s="164">
        <f>'F1'!M7</f>
        <v>3000</v>
      </c>
      <c r="M20" s="164">
        <f>'F1'!N7</f>
        <v>3000</v>
      </c>
      <c r="N20" s="110">
        <f t="shared" si="3"/>
        <v>3500</v>
      </c>
      <c r="O20" s="111">
        <f t="shared" si="4"/>
        <v>3000</v>
      </c>
      <c r="P20" s="111">
        <f t="shared" si="5"/>
        <v>4000</v>
      </c>
      <c r="Q20" s="112">
        <f t="shared" si="6"/>
        <v>0.14920941939059815</v>
      </c>
      <c r="R20" s="113">
        <f t="shared" si="7"/>
        <v>42000</v>
      </c>
      <c r="S20" s="76"/>
      <c r="T20" s="76"/>
      <c r="U20" s="76"/>
      <c r="V20" s="76"/>
      <c r="W20" s="76"/>
      <c r="X20" s="76"/>
      <c r="Y20" s="76"/>
      <c r="Z20" s="76"/>
      <c r="AA20" s="76"/>
      <c r="AB20" s="76"/>
      <c r="AC20" s="76"/>
      <c r="AD20" s="76"/>
      <c r="AE20" s="76"/>
      <c r="AF20" s="76"/>
      <c r="AG20" s="76"/>
      <c r="AH20" s="76"/>
      <c r="AI20" s="76"/>
      <c r="AJ20" s="76"/>
      <c r="AK20" s="76"/>
      <c r="AL20" s="76"/>
    </row>
    <row r="21" spans="1:38" ht="10.5" customHeight="1">
      <c r="A21" s="123"/>
      <c r="B21" s="59"/>
      <c r="C21" s="59"/>
      <c r="D21" s="59"/>
      <c r="E21" s="59"/>
      <c r="F21" s="59"/>
      <c r="G21" s="59"/>
      <c r="H21" s="59"/>
      <c r="I21" s="59"/>
      <c r="J21" s="59"/>
      <c r="K21" s="59"/>
      <c r="L21" s="59"/>
      <c r="M21" s="118"/>
      <c r="N21" s="119"/>
      <c r="O21" s="115"/>
      <c r="P21" s="115"/>
      <c r="Q21" s="115"/>
      <c r="R21" s="116"/>
      <c r="S21" s="76"/>
      <c r="T21" s="76"/>
      <c r="U21" s="76"/>
      <c r="V21" s="76"/>
      <c r="W21" s="76"/>
      <c r="X21" s="76"/>
      <c r="Y21" s="76"/>
      <c r="Z21" s="76"/>
      <c r="AA21" s="76"/>
      <c r="AB21" s="76"/>
      <c r="AC21" s="76"/>
      <c r="AD21" s="76"/>
      <c r="AE21" s="76"/>
      <c r="AF21" s="76"/>
      <c r="AG21" s="76"/>
      <c r="AH21" s="76"/>
      <c r="AI21" s="76"/>
      <c r="AJ21" s="76"/>
      <c r="AK21" s="76"/>
      <c r="AL21" s="76"/>
    </row>
    <row r="22" spans="1:38" ht="11.25" customHeight="1">
      <c r="A22" s="108" t="s">
        <v>367</v>
      </c>
      <c r="B22" s="59"/>
      <c r="C22" s="59"/>
      <c r="D22" s="59"/>
      <c r="E22" s="59"/>
      <c r="F22" s="59"/>
      <c r="G22" s="59"/>
      <c r="H22" s="59"/>
      <c r="I22" s="59"/>
      <c r="J22" s="59"/>
      <c r="K22" s="59"/>
      <c r="L22" s="59"/>
      <c r="M22" s="118"/>
      <c r="N22" s="119"/>
      <c r="O22" s="115"/>
      <c r="P22" s="115"/>
      <c r="Q22" s="115"/>
      <c r="R22" s="116"/>
      <c r="S22" s="76"/>
      <c r="T22" s="76"/>
      <c r="U22" s="76"/>
      <c r="V22" s="76"/>
      <c r="W22" s="76"/>
      <c r="X22" s="76"/>
      <c r="Y22" s="76"/>
      <c r="Z22" s="76"/>
      <c r="AA22" s="76"/>
      <c r="AB22" s="76"/>
      <c r="AC22" s="76"/>
      <c r="AD22" s="76"/>
      <c r="AE22" s="76"/>
      <c r="AF22" s="76"/>
      <c r="AG22" s="76"/>
      <c r="AH22" s="76"/>
      <c r="AI22" s="76"/>
      <c r="AJ22" s="76"/>
      <c r="AK22" s="76"/>
      <c r="AL22" s="76"/>
    </row>
    <row r="23" spans="1:38" ht="11.25" customHeight="1">
      <c r="A23" s="120" t="s">
        <v>59</v>
      </c>
      <c r="B23" s="121">
        <f t="shared" ref="B23" si="8">B14</f>
        <v>4025.2983346207416</v>
      </c>
      <c r="C23" s="121">
        <f>C14-B47</f>
        <v>883.29833462074168</v>
      </c>
      <c r="D23" s="121">
        <f t="shared" ref="D23:M23" si="9">D14-C47</f>
        <v>3894.2983346207416</v>
      </c>
      <c r="E23" s="121">
        <f t="shared" si="9"/>
        <v>3805.1933384829663</v>
      </c>
      <c r="F23" s="121">
        <f t="shared" si="9"/>
        <v>1623.0415759823429</v>
      </c>
      <c r="G23" s="121">
        <f t="shared" si="9"/>
        <v>3740.0415759823431</v>
      </c>
      <c r="H23" s="121">
        <f t="shared" si="9"/>
        <v>3452</v>
      </c>
      <c r="I23" s="121">
        <f t="shared" si="9"/>
        <v>2409.4555320336758</v>
      </c>
      <c r="J23" s="121">
        <f t="shared" si="9"/>
        <v>2214.7225575051662</v>
      </c>
      <c r="K23" s="121">
        <f t="shared" si="9"/>
        <v>3579</v>
      </c>
      <c r="L23" s="121">
        <f t="shared" si="9"/>
        <v>5339.1067811865478</v>
      </c>
      <c r="M23" s="121">
        <f t="shared" si="9"/>
        <v>5970.5966692414831</v>
      </c>
      <c r="N23" s="110">
        <f t="shared" ref="N23:N26" si="10">SUM(B23:M23)/12</f>
        <v>3411.337752856396</v>
      </c>
      <c r="O23" s="111">
        <f t="shared" ref="O23:O26" si="11">MIN(B23:M23)</f>
        <v>883.29833462074168</v>
      </c>
      <c r="P23" s="111">
        <f t="shared" ref="P23:P26" si="12">MAX(B23:M23)</f>
        <v>5970.5966692414831</v>
      </c>
      <c r="Q23" s="112">
        <f t="shared" ref="Q23:Q26" si="13">STDEV(B23:M23)/N23</f>
        <v>0.42566267965963106</v>
      </c>
      <c r="R23" s="113">
        <f t="shared" ref="R23:R26" si="14">SUM(B23:M23)</f>
        <v>40936.053034276752</v>
      </c>
      <c r="S23" s="76"/>
      <c r="T23" s="76"/>
      <c r="U23" s="76"/>
      <c r="V23" s="76"/>
      <c r="W23" s="76"/>
      <c r="X23" s="76"/>
      <c r="Y23" s="76"/>
      <c r="Z23" s="76"/>
      <c r="AA23" s="76"/>
      <c r="AB23" s="76"/>
      <c r="AC23" s="76"/>
      <c r="AD23" s="76"/>
      <c r="AE23" s="76"/>
      <c r="AF23" s="76"/>
      <c r="AG23" s="76"/>
      <c r="AH23" s="76"/>
      <c r="AI23" s="76"/>
      <c r="AJ23" s="76"/>
      <c r="AK23" s="76"/>
      <c r="AL23" s="76"/>
    </row>
    <row r="24" spans="1:38" ht="11.25" customHeight="1">
      <c r="A24" s="122" t="s">
        <v>60</v>
      </c>
      <c r="B24" s="121">
        <f t="shared" ref="B24:B26" si="15">B17</f>
        <v>3800</v>
      </c>
      <c r="C24" s="121">
        <f>C17-B48</f>
        <v>3900</v>
      </c>
      <c r="D24" s="121">
        <f t="shared" ref="D24:M24" si="16">D17-C48</f>
        <v>4000</v>
      </c>
      <c r="E24" s="121">
        <f t="shared" si="16"/>
        <v>4100</v>
      </c>
      <c r="F24" s="121">
        <f t="shared" si="16"/>
        <v>7500</v>
      </c>
      <c r="G24" s="121">
        <f t="shared" si="16"/>
        <v>5800</v>
      </c>
      <c r="H24" s="121">
        <f t="shared" si="16"/>
        <v>7800</v>
      </c>
      <c r="I24" s="121">
        <f t="shared" si="16"/>
        <v>14900</v>
      </c>
      <c r="J24" s="121">
        <f t="shared" si="16"/>
        <v>19900</v>
      </c>
      <c r="K24" s="121">
        <f t="shared" si="16"/>
        <v>23900</v>
      </c>
      <c r="L24" s="121">
        <f t="shared" si="16"/>
        <v>26604.294528953265</v>
      </c>
      <c r="M24" s="121">
        <f t="shared" si="16"/>
        <v>26604.294528953265</v>
      </c>
      <c r="N24" s="110">
        <f t="shared" si="10"/>
        <v>12400.715754825544</v>
      </c>
      <c r="O24" s="111">
        <f t="shared" si="11"/>
        <v>3800</v>
      </c>
      <c r="P24" s="111">
        <f t="shared" si="12"/>
        <v>26604.294528953265</v>
      </c>
      <c r="Q24" s="112">
        <f t="shared" si="13"/>
        <v>0.75829521711380632</v>
      </c>
      <c r="R24" s="113">
        <f t="shared" si="14"/>
        <v>148808.58905790653</v>
      </c>
      <c r="S24" s="76"/>
      <c r="T24" s="76"/>
      <c r="U24" s="76"/>
      <c r="V24" s="76"/>
      <c r="W24" s="76"/>
      <c r="X24" s="76"/>
      <c r="Y24" s="76"/>
      <c r="Z24" s="76"/>
      <c r="AA24" s="76"/>
      <c r="AB24" s="76"/>
      <c r="AC24" s="76"/>
      <c r="AD24" s="76"/>
      <c r="AE24" s="76"/>
      <c r="AF24" s="76"/>
      <c r="AG24" s="76"/>
      <c r="AH24" s="76"/>
      <c r="AI24" s="76"/>
      <c r="AJ24" s="76"/>
      <c r="AK24" s="76"/>
      <c r="AL24" s="76"/>
    </row>
    <row r="25" spans="1:38" ht="11.25" customHeight="1">
      <c r="A25" s="122" t="s">
        <v>61</v>
      </c>
      <c r="B25" s="121">
        <f t="shared" si="15"/>
        <v>4000</v>
      </c>
      <c r="C25" s="121">
        <f t="shared" ref="C25:M26" si="17">C18-B49</f>
        <v>4000</v>
      </c>
      <c r="D25" s="121">
        <f t="shared" si="17"/>
        <v>4000</v>
      </c>
      <c r="E25" s="121">
        <f t="shared" si="17"/>
        <v>4000</v>
      </c>
      <c r="F25" s="121">
        <f t="shared" si="17"/>
        <v>4000</v>
      </c>
      <c r="G25" s="121">
        <f t="shared" si="17"/>
        <v>4000</v>
      </c>
      <c r="H25" s="121">
        <f t="shared" si="17"/>
        <v>3000</v>
      </c>
      <c r="I25" s="121">
        <f t="shared" si="17"/>
        <v>3000</v>
      </c>
      <c r="J25" s="121">
        <f t="shared" si="17"/>
        <v>3000</v>
      </c>
      <c r="K25" s="121">
        <f t="shared" si="17"/>
        <v>3000</v>
      </c>
      <c r="L25" s="121">
        <f t="shared" si="17"/>
        <v>3000</v>
      </c>
      <c r="M25" s="121">
        <f t="shared" si="17"/>
        <v>3000</v>
      </c>
      <c r="N25" s="110">
        <f t="shared" si="10"/>
        <v>3500</v>
      </c>
      <c r="O25" s="111">
        <f t="shared" si="11"/>
        <v>3000</v>
      </c>
      <c r="P25" s="111">
        <f t="shared" si="12"/>
        <v>4000</v>
      </c>
      <c r="Q25" s="112">
        <f t="shared" si="13"/>
        <v>0.14920941939059815</v>
      </c>
      <c r="R25" s="113">
        <f t="shared" si="14"/>
        <v>42000</v>
      </c>
      <c r="S25" s="76"/>
      <c r="T25" s="76"/>
      <c r="U25" s="76"/>
      <c r="V25" s="76"/>
      <c r="W25" s="76"/>
      <c r="X25" s="76"/>
      <c r="Y25" s="76"/>
      <c r="Z25" s="76"/>
      <c r="AA25" s="76"/>
      <c r="AB25" s="76"/>
      <c r="AC25" s="76"/>
      <c r="AD25" s="76"/>
      <c r="AE25" s="76"/>
      <c r="AF25" s="76"/>
      <c r="AG25" s="76"/>
      <c r="AH25" s="76"/>
      <c r="AI25" s="76"/>
      <c r="AJ25" s="76"/>
      <c r="AK25" s="76"/>
      <c r="AL25" s="76"/>
    </row>
    <row r="26" spans="1:38" ht="11.25" customHeight="1">
      <c r="A26" s="122" t="s">
        <v>62</v>
      </c>
      <c r="B26" s="121">
        <f t="shared" si="15"/>
        <v>4000</v>
      </c>
      <c r="C26" s="121">
        <f t="shared" si="17"/>
        <v>4000</v>
      </c>
      <c r="D26" s="121">
        <f t="shared" si="17"/>
        <v>4000</v>
      </c>
      <c r="E26" s="121">
        <f t="shared" si="17"/>
        <v>4000</v>
      </c>
      <c r="F26" s="121">
        <f t="shared" si="17"/>
        <v>4000</v>
      </c>
      <c r="G26" s="121">
        <f t="shared" si="17"/>
        <v>4000</v>
      </c>
      <c r="H26" s="121">
        <f t="shared" si="17"/>
        <v>3000</v>
      </c>
      <c r="I26" s="121">
        <f t="shared" si="17"/>
        <v>3000</v>
      </c>
      <c r="J26" s="121">
        <f t="shared" si="17"/>
        <v>3000</v>
      </c>
      <c r="K26" s="121">
        <f t="shared" si="17"/>
        <v>3000</v>
      </c>
      <c r="L26" s="121">
        <f t="shared" si="17"/>
        <v>3000</v>
      </c>
      <c r="M26" s="121">
        <f t="shared" si="17"/>
        <v>3000</v>
      </c>
      <c r="N26" s="110">
        <f t="shared" si="10"/>
        <v>3500</v>
      </c>
      <c r="O26" s="111">
        <f t="shared" si="11"/>
        <v>3000</v>
      </c>
      <c r="P26" s="111">
        <f t="shared" si="12"/>
        <v>4000</v>
      </c>
      <c r="Q26" s="112">
        <f t="shared" si="13"/>
        <v>0.14920941939059815</v>
      </c>
      <c r="R26" s="113">
        <f t="shared" si="14"/>
        <v>42000</v>
      </c>
      <c r="S26" s="76"/>
      <c r="T26" s="76"/>
      <c r="U26" s="76"/>
      <c r="V26" s="76"/>
      <c r="W26" s="76"/>
      <c r="X26" s="76"/>
      <c r="Y26" s="76"/>
      <c r="Z26" s="76"/>
      <c r="AA26" s="76"/>
      <c r="AB26" s="76"/>
      <c r="AC26" s="76"/>
      <c r="AD26" s="76"/>
      <c r="AE26" s="76"/>
      <c r="AF26" s="76"/>
      <c r="AG26" s="76"/>
      <c r="AH26" s="76"/>
      <c r="AI26" s="76"/>
      <c r="AJ26" s="76"/>
      <c r="AK26" s="76"/>
      <c r="AL26" s="76"/>
    </row>
    <row r="27" spans="1:38" ht="5.25" customHeight="1">
      <c r="A27" s="123"/>
      <c r="B27" s="59"/>
      <c r="C27" s="59"/>
      <c r="D27" s="59"/>
      <c r="E27" s="59"/>
      <c r="F27" s="59"/>
      <c r="G27" s="59"/>
      <c r="H27" s="59"/>
      <c r="I27" s="59"/>
      <c r="J27" s="59"/>
      <c r="K27" s="59"/>
      <c r="L27" s="59"/>
      <c r="M27" s="118"/>
      <c r="N27" s="124"/>
      <c r="O27" s="115"/>
      <c r="P27" s="115"/>
      <c r="Q27" s="115"/>
      <c r="R27" s="116"/>
      <c r="S27" s="76"/>
      <c r="T27" s="76"/>
      <c r="U27" s="76"/>
      <c r="V27" s="76"/>
      <c r="W27" s="76"/>
      <c r="X27" s="76"/>
      <c r="Y27" s="76"/>
      <c r="Z27" s="76"/>
      <c r="AA27" s="76"/>
      <c r="AB27" s="76"/>
      <c r="AC27" s="76"/>
      <c r="AD27" s="76"/>
      <c r="AE27" s="76"/>
      <c r="AF27" s="76"/>
      <c r="AG27" s="76"/>
      <c r="AH27" s="76"/>
      <c r="AI27" s="76"/>
      <c r="AJ27" s="76"/>
      <c r="AK27" s="76"/>
      <c r="AL27" s="76"/>
    </row>
    <row r="28" spans="1:38" ht="11.25" customHeight="1">
      <c r="A28" s="108" t="s">
        <v>464</v>
      </c>
      <c r="B28" s="59"/>
      <c r="C28" s="59"/>
      <c r="D28" s="59"/>
      <c r="E28" s="59"/>
      <c r="F28" s="59"/>
      <c r="G28" s="59"/>
      <c r="H28" s="59"/>
      <c r="I28" s="59"/>
      <c r="J28" s="59"/>
      <c r="K28" s="59"/>
      <c r="L28" s="59"/>
      <c r="M28" s="118"/>
      <c r="N28" s="124"/>
      <c r="O28" s="115"/>
      <c r="P28" s="115"/>
      <c r="Q28" s="115"/>
      <c r="R28" s="116"/>
      <c r="S28" s="76"/>
      <c r="T28" s="76"/>
      <c r="U28" s="76"/>
      <c r="V28" s="76"/>
      <c r="W28" s="76"/>
      <c r="X28" s="76"/>
      <c r="Y28" s="76"/>
      <c r="Z28" s="76"/>
      <c r="AA28" s="76"/>
      <c r="AB28" s="76"/>
      <c r="AC28" s="76"/>
      <c r="AD28" s="76"/>
      <c r="AE28" s="76"/>
      <c r="AF28" s="76"/>
      <c r="AG28" s="76"/>
      <c r="AH28" s="76"/>
      <c r="AI28" s="76"/>
      <c r="AJ28" s="76"/>
      <c r="AK28" s="76"/>
      <c r="AL28" s="76"/>
    </row>
    <row r="29" spans="1:38" ht="11.25" customHeight="1">
      <c r="A29" s="120" t="s">
        <v>59</v>
      </c>
      <c r="B29" s="121">
        <f>B6</f>
        <v>5000</v>
      </c>
      <c r="C29" s="121">
        <f>MAX(0,B29-B23)</f>
        <v>974.70166537925843</v>
      </c>
      <c r="D29" s="121">
        <f>MAX(0,C29-C23+B17)</f>
        <v>3891.4033307585169</v>
      </c>
      <c r="E29" s="121">
        <f t="shared" ref="E29:M32" si="18">MAX(0,D29-D23+C17)</f>
        <v>3897.1049961377753</v>
      </c>
      <c r="F29" s="121">
        <f t="shared" si="18"/>
        <v>4091.911657654809</v>
      </c>
      <c r="G29" s="121">
        <f t="shared" si="18"/>
        <v>6568.8700816724659</v>
      </c>
      <c r="H29" s="121">
        <f t="shared" si="18"/>
        <v>10328.828505690122</v>
      </c>
      <c r="I29" s="121">
        <f t="shared" si="18"/>
        <v>11376.828505690122</v>
      </c>
      <c r="J29" s="121">
        <f t="shared" si="18"/>
        <v>13667.372973656446</v>
      </c>
      <c r="K29" s="121">
        <f t="shared" si="18"/>
        <v>19452.650416151278</v>
      </c>
      <c r="L29" s="121">
        <f t="shared" si="18"/>
        <v>20873.650416151278</v>
      </c>
      <c r="M29" s="121">
        <f t="shared" si="18"/>
        <v>19534.543634964732</v>
      </c>
      <c r="N29" s="110">
        <f t="shared" ref="N29:N32" si="19">SUM(B29:M29)/12</f>
        <v>9971.4888486588989</v>
      </c>
      <c r="O29" s="111">
        <f t="shared" ref="O29:O32" si="20">MIN(B29:M29)</f>
        <v>974.70166537925843</v>
      </c>
      <c r="P29" s="111">
        <f t="shared" ref="P29:P32" si="21">MAX(B29:M29)</f>
        <v>20873.650416151278</v>
      </c>
      <c r="Q29" s="112">
        <f t="shared" ref="Q29:Q32" si="22">STDEV(B29:M29)/N29</f>
        <v>0.70371500246293461</v>
      </c>
      <c r="R29" s="113">
        <f t="shared" ref="R29:R32" si="23">SUM(B29:M29)</f>
        <v>119657.86618390679</v>
      </c>
      <c r="S29" s="76"/>
      <c r="T29" s="76"/>
      <c r="U29" s="76"/>
      <c r="V29" s="76"/>
      <c r="W29" s="76"/>
      <c r="X29" s="76"/>
      <c r="Y29" s="76"/>
      <c r="Z29" s="76"/>
      <c r="AA29" s="76"/>
      <c r="AB29" s="76"/>
      <c r="AC29" s="76"/>
      <c r="AD29" s="76"/>
      <c r="AE29" s="76"/>
      <c r="AF29" s="76"/>
      <c r="AG29" s="76"/>
      <c r="AH29" s="76"/>
      <c r="AI29" s="76"/>
      <c r="AJ29" s="76"/>
      <c r="AK29" s="76"/>
      <c r="AL29" s="76"/>
    </row>
    <row r="30" spans="1:38" ht="11.25" customHeight="1">
      <c r="A30" s="122" t="s">
        <v>60</v>
      </c>
      <c r="B30" s="121">
        <f>D6</f>
        <v>10000</v>
      </c>
      <c r="C30" s="121">
        <f t="shared" ref="C30:C32" si="24">MAX(0,B30-B24)</f>
        <v>6200</v>
      </c>
      <c r="D30" s="121">
        <f t="shared" ref="D30:D32" si="25">MAX(0,C30-C24+B18)</f>
        <v>6300</v>
      </c>
      <c r="E30" s="121">
        <f t="shared" si="18"/>
        <v>6300</v>
      </c>
      <c r="F30" s="121">
        <f t="shared" si="18"/>
        <v>6200</v>
      </c>
      <c r="G30" s="121">
        <f t="shared" si="18"/>
        <v>2700</v>
      </c>
      <c r="H30" s="121">
        <f t="shared" si="18"/>
        <v>900</v>
      </c>
      <c r="I30" s="121">
        <f t="shared" si="18"/>
        <v>0</v>
      </c>
      <c r="J30" s="121">
        <f t="shared" si="18"/>
        <v>0</v>
      </c>
      <c r="K30" s="121">
        <f t="shared" si="18"/>
        <v>0</v>
      </c>
      <c r="L30" s="121">
        <f t="shared" si="18"/>
        <v>0</v>
      </c>
      <c r="M30" s="121">
        <f t="shared" si="18"/>
        <v>0</v>
      </c>
      <c r="N30" s="110">
        <f t="shared" si="19"/>
        <v>3216.6666666666665</v>
      </c>
      <c r="O30" s="111">
        <f t="shared" si="20"/>
        <v>0</v>
      </c>
      <c r="P30" s="111">
        <f t="shared" si="21"/>
        <v>10000</v>
      </c>
      <c r="Q30" s="112">
        <f t="shared" si="22"/>
        <v>1.1098555106853591</v>
      </c>
      <c r="R30" s="113">
        <f t="shared" si="23"/>
        <v>38600</v>
      </c>
      <c r="S30" s="76"/>
      <c r="T30" s="76"/>
      <c r="U30" s="76"/>
      <c r="V30" s="76"/>
      <c r="W30" s="76"/>
      <c r="X30" s="76"/>
      <c r="Y30" s="76"/>
      <c r="Z30" s="76"/>
      <c r="AA30" s="76"/>
      <c r="AB30" s="76"/>
      <c r="AC30" s="76"/>
      <c r="AD30" s="76"/>
      <c r="AE30" s="76"/>
      <c r="AF30" s="76"/>
      <c r="AG30" s="76"/>
      <c r="AH30" s="76"/>
      <c r="AI30" s="76"/>
      <c r="AJ30" s="76"/>
      <c r="AK30" s="76"/>
      <c r="AL30" s="76"/>
    </row>
    <row r="31" spans="1:38" ht="11.25" customHeight="1">
      <c r="A31" s="122" t="s">
        <v>61</v>
      </c>
      <c r="B31" s="121">
        <f>F6</f>
        <v>10000</v>
      </c>
      <c r="C31" s="121">
        <f t="shared" si="24"/>
        <v>6000</v>
      </c>
      <c r="D31" s="121">
        <f t="shared" si="25"/>
        <v>6000</v>
      </c>
      <c r="E31" s="121">
        <f t="shared" si="18"/>
        <v>6000</v>
      </c>
      <c r="F31" s="121">
        <f t="shared" si="18"/>
        <v>6000</v>
      </c>
      <c r="G31" s="121">
        <f t="shared" si="18"/>
        <v>6000</v>
      </c>
      <c r="H31" s="121">
        <f t="shared" si="18"/>
        <v>6000</v>
      </c>
      <c r="I31" s="121">
        <f t="shared" si="18"/>
        <v>7000</v>
      </c>
      <c r="J31" s="121">
        <f t="shared" si="18"/>
        <v>7000</v>
      </c>
      <c r="K31" s="121">
        <f t="shared" si="18"/>
        <v>7000</v>
      </c>
      <c r="L31" s="121">
        <f t="shared" si="18"/>
        <v>7000</v>
      </c>
      <c r="M31" s="121">
        <f t="shared" si="18"/>
        <v>7000</v>
      </c>
      <c r="N31" s="110">
        <f t="shared" si="19"/>
        <v>6750</v>
      </c>
      <c r="O31" s="111">
        <f t="shared" si="20"/>
        <v>6000</v>
      </c>
      <c r="P31" s="111">
        <f t="shared" si="21"/>
        <v>10000</v>
      </c>
      <c r="Q31" s="112">
        <f t="shared" si="22"/>
        <v>0.16861931347540626</v>
      </c>
      <c r="R31" s="113">
        <f t="shared" si="23"/>
        <v>81000</v>
      </c>
      <c r="S31" s="76"/>
      <c r="T31" s="76"/>
      <c r="U31" s="76"/>
      <c r="V31" s="76"/>
      <c r="W31" s="76"/>
      <c r="X31" s="76"/>
      <c r="Y31" s="76"/>
      <c r="Z31" s="76"/>
      <c r="AA31" s="76"/>
      <c r="AB31" s="76"/>
      <c r="AC31" s="76"/>
      <c r="AD31" s="76"/>
      <c r="AE31" s="76"/>
      <c r="AF31" s="76"/>
      <c r="AG31" s="76"/>
      <c r="AH31" s="76"/>
      <c r="AI31" s="76"/>
      <c r="AJ31" s="76"/>
      <c r="AK31" s="76"/>
      <c r="AL31" s="76"/>
    </row>
    <row r="32" spans="1:38" ht="11.25" customHeight="1">
      <c r="A32" s="122" t="s">
        <v>62</v>
      </c>
      <c r="B32" s="121">
        <f>H6</f>
        <v>10000</v>
      </c>
      <c r="C32" s="121">
        <f t="shared" si="24"/>
        <v>6000</v>
      </c>
      <c r="D32" s="121">
        <f t="shared" si="25"/>
        <v>6000</v>
      </c>
      <c r="E32" s="121">
        <f t="shared" si="18"/>
        <v>6000</v>
      </c>
      <c r="F32" s="121">
        <f t="shared" si="18"/>
        <v>6000</v>
      </c>
      <c r="G32" s="121">
        <f t="shared" si="18"/>
        <v>6000</v>
      </c>
      <c r="H32" s="121">
        <f t="shared" si="18"/>
        <v>6000</v>
      </c>
      <c r="I32" s="121">
        <f t="shared" si="18"/>
        <v>7000</v>
      </c>
      <c r="J32" s="121">
        <f t="shared" si="18"/>
        <v>7000</v>
      </c>
      <c r="K32" s="121">
        <f t="shared" si="18"/>
        <v>7000</v>
      </c>
      <c r="L32" s="121">
        <f t="shared" si="18"/>
        <v>7000</v>
      </c>
      <c r="M32" s="121">
        <f t="shared" si="18"/>
        <v>7000</v>
      </c>
      <c r="N32" s="110">
        <f t="shared" si="19"/>
        <v>6750</v>
      </c>
      <c r="O32" s="111">
        <f t="shared" si="20"/>
        <v>6000</v>
      </c>
      <c r="P32" s="111">
        <f t="shared" si="21"/>
        <v>10000</v>
      </c>
      <c r="Q32" s="112">
        <f t="shared" si="22"/>
        <v>0.16861931347540626</v>
      </c>
      <c r="R32" s="113">
        <f t="shared" si="23"/>
        <v>81000</v>
      </c>
      <c r="S32" s="76"/>
      <c r="T32" s="76"/>
      <c r="U32" s="76"/>
      <c r="V32" s="76"/>
      <c r="W32" s="76"/>
      <c r="X32" s="76"/>
      <c r="Y32" s="76"/>
      <c r="Z32" s="76"/>
      <c r="AA32" s="76"/>
      <c r="AB32" s="76"/>
      <c r="AC32" s="76"/>
      <c r="AD32" s="76"/>
      <c r="AE32" s="76"/>
      <c r="AF32" s="76"/>
      <c r="AG32" s="76"/>
      <c r="AH32" s="76"/>
      <c r="AI32" s="76"/>
      <c r="AJ32" s="76"/>
      <c r="AK32" s="76"/>
      <c r="AL32" s="76"/>
    </row>
    <row r="33" spans="1:38" ht="7.5" customHeight="1">
      <c r="A33" s="123"/>
      <c r="B33" s="59"/>
      <c r="C33" s="59"/>
      <c r="D33" s="59"/>
      <c r="E33" s="59"/>
      <c r="F33" s="59"/>
      <c r="G33" s="59"/>
      <c r="H33" s="59"/>
      <c r="I33" s="59"/>
      <c r="J33" s="59"/>
      <c r="K33" s="59"/>
      <c r="L33" s="59"/>
      <c r="M33" s="118"/>
      <c r="N33" s="124"/>
      <c r="O33" s="115"/>
      <c r="P33" s="115"/>
      <c r="Q33" s="115"/>
      <c r="R33" s="116"/>
      <c r="S33" s="76"/>
      <c r="T33" s="76"/>
      <c r="U33" s="76"/>
      <c r="V33" s="76"/>
      <c r="W33" s="76"/>
      <c r="X33" s="76"/>
      <c r="Y33" s="76"/>
      <c r="Z33" s="76"/>
      <c r="AA33" s="76"/>
      <c r="AB33" s="76"/>
      <c r="AC33" s="76"/>
      <c r="AD33" s="76"/>
      <c r="AE33" s="76"/>
      <c r="AF33" s="76"/>
      <c r="AG33" s="76"/>
      <c r="AH33" s="76"/>
      <c r="AI33" s="76"/>
      <c r="AJ33" s="76"/>
      <c r="AK33" s="76"/>
      <c r="AL33" s="76"/>
    </row>
    <row r="34" spans="1:38" ht="11.25" customHeight="1">
      <c r="A34" s="108" t="s">
        <v>249</v>
      </c>
      <c r="B34" s="59"/>
      <c r="C34" s="59"/>
      <c r="D34" s="59"/>
      <c r="E34" s="59"/>
      <c r="F34" s="59"/>
      <c r="G34" s="59"/>
      <c r="H34" s="59"/>
      <c r="I34" s="59"/>
      <c r="J34" s="59"/>
      <c r="K34" s="59"/>
      <c r="L34" s="59"/>
      <c r="M34" s="118"/>
      <c r="N34" s="124"/>
      <c r="O34" s="115"/>
      <c r="P34" s="115"/>
      <c r="Q34" s="115"/>
      <c r="R34" s="116"/>
      <c r="S34" s="76"/>
      <c r="T34" s="76"/>
      <c r="U34" s="76"/>
      <c r="V34" s="76"/>
      <c r="W34" s="76"/>
      <c r="X34" s="76"/>
      <c r="Y34" s="76"/>
      <c r="Z34" s="76"/>
      <c r="AA34" s="76"/>
      <c r="AB34" s="76"/>
      <c r="AC34" s="76"/>
      <c r="AD34" s="76"/>
      <c r="AE34" s="76"/>
      <c r="AF34" s="76"/>
      <c r="AG34" s="76"/>
      <c r="AH34" s="76"/>
      <c r="AI34" s="76"/>
      <c r="AJ34" s="76"/>
      <c r="AK34" s="76"/>
      <c r="AL34" s="76"/>
    </row>
    <row r="35" spans="1:38" ht="11.25" customHeight="1">
      <c r="A35" s="120" t="s">
        <v>59</v>
      </c>
      <c r="B35" s="121">
        <f>MIN(B23,B29)</f>
        <v>4025.2983346207416</v>
      </c>
      <c r="C35" s="121">
        <f>MIN(C23,C29)</f>
        <v>883.29833462074168</v>
      </c>
      <c r="D35" s="121">
        <f t="shared" ref="D35:K38" si="26">MIN(D23,D29)</f>
        <v>3891.4033307585169</v>
      </c>
      <c r="E35" s="121">
        <f t="shared" si="26"/>
        <v>3805.1933384829663</v>
      </c>
      <c r="F35" s="121">
        <f t="shared" si="26"/>
        <v>1623.0415759823429</v>
      </c>
      <c r="G35" s="121">
        <f t="shared" si="26"/>
        <v>3740.0415759823431</v>
      </c>
      <c r="H35" s="121">
        <f t="shared" si="26"/>
        <v>3452</v>
      </c>
      <c r="I35" s="121">
        <f t="shared" si="26"/>
        <v>2409.4555320336758</v>
      </c>
      <c r="J35" s="121">
        <f>MIN(J23,J29)</f>
        <v>2214.7225575051662</v>
      </c>
      <c r="K35" s="121">
        <f>MIN(K23,K29)</f>
        <v>3579</v>
      </c>
      <c r="L35" s="121">
        <f t="shared" ref="L35:M38" si="27">MIN(L23,L29)</f>
        <v>5339.1067811865478</v>
      </c>
      <c r="M35" s="121">
        <f t="shared" si="27"/>
        <v>5970.5966692414831</v>
      </c>
      <c r="N35" s="110">
        <f t="shared" ref="N35:N38" si="28">SUM(B35:M35)/12</f>
        <v>3411.0965025345436</v>
      </c>
      <c r="O35" s="111">
        <f t="shared" ref="O35:O38" si="29">MIN(B35:M35)</f>
        <v>883.29833462074168</v>
      </c>
      <c r="P35" s="111">
        <f t="shared" ref="P35:P38" si="30">MAX(B35:M35)</f>
        <v>5970.5966692414831</v>
      </c>
      <c r="Q35" s="112">
        <f t="shared" ref="Q35:Q38" si="31">STDEV(B35:M35)/N35</f>
        <v>0.42566719284385685</v>
      </c>
      <c r="R35" s="113">
        <f t="shared" ref="R35:R38" si="32">SUM(B35:M35)</f>
        <v>40933.158030414525</v>
      </c>
      <c r="S35" s="76"/>
      <c r="T35" s="76"/>
      <c r="U35" s="76"/>
      <c r="V35" s="76"/>
      <c r="W35" s="76"/>
      <c r="X35" s="76"/>
      <c r="Y35" s="76"/>
      <c r="Z35" s="76"/>
      <c r="AA35" s="76"/>
      <c r="AB35" s="76"/>
      <c r="AC35" s="76"/>
      <c r="AD35" s="76"/>
      <c r="AE35" s="76"/>
      <c r="AF35" s="76"/>
      <c r="AG35" s="76"/>
      <c r="AH35" s="76"/>
      <c r="AI35" s="76"/>
      <c r="AJ35" s="76"/>
      <c r="AK35" s="76"/>
      <c r="AL35" s="76"/>
    </row>
    <row r="36" spans="1:38" ht="11.25" customHeight="1">
      <c r="A36" s="122" t="s">
        <v>60</v>
      </c>
      <c r="B36" s="121">
        <f t="shared" ref="B36:C38" si="33">MIN(B24,B30)</f>
        <v>3800</v>
      </c>
      <c r="C36" s="121">
        <f t="shared" si="33"/>
        <v>3900</v>
      </c>
      <c r="D36" s="121">
        <f t="shared" si="26"/>
        <v>4000</v>
      </c>
      <c r="E36" s="121">
        <f t="shared" si="26"/>
        <v>4100</v>
      </c>
      <c r="F36" s="121">
        <f t="shared" si="26"/>
        <v>6200</v>
      </c>
      <c r="G36" s="121">
        <f t="shared" si="26"/>
        <v>2700</v>
      </c>
      <c r="H36" s="121">
        <f t="shared" si="26"/>
        <v>900</v>
      </c>
      <c r="I36" s="121">
        <f t="shared" si="26"/>
        <v>0</v>
      </c>
      <c r="J36" s="121">
        <f t="shared" si="26"/>
        <v>0</v>
      </c>
      <c r="K36" s="121">
        <f t="shared" si="26"/>
        <v>0</v>
      </c>
      <c r="L36" s="121">
        <f t="shared" si="27"/>
        <v>0</v>
      </c>
      <c r="M36" s="121">
        <f t="shared" si="27"/>
        <v>0</v>
      </c>
      <c r="N36" s="110">
        <f t="shared" si="28"/>
        <v>2133.3333333333335</v>
      </c>
      <c r="O36" s="111">
        <f t="shared" si="29"/>
        <v>0</v>
      </c>
      <c r="P36" s="111">
        <f t="shared" si="30"/>
        <v>6200</v>
      </c>
      <c r="Q36" s="112">
        <f t="shared" si="31"/>
        <v>1.0422962112784706</v>
      </c>
      <c r="R36" s="113">
        <f t="shared" si="32"/>
        <v>25600</v>
      </c>
      <c r="S36" s="59"/>
      <c r="T36" s="59"/>
      <c r="U36" s="59"/>
      <c r="V36" s="59"/>
      <c r="W36" s="60"/>
      <c r="X36" s="60"/>
      <c r="Y36" s="60"/>
      <c r="Z36" s="60"/>
      <c r="AA36" s="60"/>
      <c r="AB36" s="60"/>
      <c r="AC36" s="60"/>
      <c r="AD36" s="60"/>
      <c r="AE36" s="60"/>
      <c r="AF36" s="60"/>
      <c r="AG36" s="60"/>
      <c r="AH36" s="60"/>
      <c r="AI36" s="60"/>
      <c r="AJ36" s="60"/>
      <c r="AK36" s="60"/>
      <c r="AL36" s="60"/>
    </row>
    <row r="37" spans="1:38" ht="11.25" customHeight="1">
      <c r="A37" s="122" t="s">
        <v>61</v>
      </c>
      <c r="B37" s="121">
        <f t="shared" si="33"/>
        <v>4000</v>
      </c>
      <c r="C37" s="121">
        <f t="shared" si="33"/>
        <v>4000</v>
      </c>
      <c r="D37" s="121">
        <f t="shared" si="26"/>
        <v>4000</v>
      </c>
      <c r="E37" s="121">
        <f t="shared" si="26"/>
        <v>4000</v>
      </c>
      <c r="F37" s="121">
        <f t="shared" si="26"/>
        <v>4000</v>
      </c>
      <c r="G37" s="121">
        <f t="shared" si="26"/>
        <v>4000</v>
      </c>
      <c r="H37" s="121">
        <f t="shared" si="26"/>
        <v>3000</v>
      </c>
      <c r="I37" s="121">
        <f t="shared" si="26"/>
        <v>3000</v>
      </c>
      <c r="J37" s="121">
        <f t="shared" si="26"/>
        <v>3000</v>
      </c>
      <c r="K37" s="121">
        <f t="shared" si="26"/>
        <v>3000</v>
      </c>
      <c r="L37" s="121">
        <f t="shared" si="27"/>
        <v>3000</v>
      </c>
      <c r="M37" s="121">
        <f t="shared" si="27"/>
        <v>3000</v>
      </c>
      <c r="N37" s="110">
        <f t="shared" si="28"/>
        <v>3500</v>
      </c>
      <c r="O37" s="111">
        <f t="shared" si="29"/>
        <v>3000</v>
      </c>
      <c r="P37" s="111">
        <f t="shared" si="30"/>
        <v>4000</v>
      </c>
      <c r="Q37" s="112">
        <f t="shared" si="31"/>
        <v>0.14920941939059815</v>
      </c>
      <c r="R37" s="113">
        <f t="shared" si="32"/>
        <v>42000</v>
      </c>
      <c r="S37" s="59"/>
      <c r="T37" s="59"/>
      <c r="U37" s="59"/>
      <c r="V37" s="59"/>
      <c r="W37" s="60"/>
      <c r="X37" s="60"/>
      <c r="Y37" s="60"/>
      <c r="Z37" s="60"/>
      <c r="AA37" s="60"/>
      <c r="AB37" s="60"/>
      <c r="AC37" s="60"/>
      <c r="AD37" s="60"/>
      <c r="AE37" s="60"/>
      <c r="AF37" s="60"/>
      <c r="AG37" s="60"/>
      <c r="AH37" s="60"/>
      <c r="AI37" s="60"/>
      <c r="AJ37" s="60"/>
      <c r="AK37" s="60"/>
      <c r="AL37" s="60"/>
    </row>
    <row r="38" spans="1:38" ht="11.25" customHeight="1">
      <c r="A38" s="122" t="s">
        <v>62</v>
      </c>
      <c r="B38" s="121">
        <f t="shared" si="33"/>
        <v>4000</v>
      </c>
      <c r="C38" s="121">
        <f t="shared" si="33"/>
        <v>4000</v>
      </c>
      <c r="D38" s="121">
        <f t="shared" si="26"/>
        <v>4000</v>
      </c>
      <c r="E38" s="121">
        <f t="shared" si="26"/>
        <v>4000</v>
      </c>
      <c r="F38" s="121">
        <f t="shared" si="26"/>
        <v>4000</v>
      </c>
      <c r="G38" s="121">
        <f t="shared" si="26"/>
        <v>4000</v>
      </c>
      <c r="H38" s="121">
        <f t="shared" si="26"/>
        <v>3000</v>
      </c>
      <c r="I38" s="121">
        <f t="shared" si="26"/>
        <v>3000</v>
      </c>
      <c r="J38" s="121">
        <f t="shared" si="26"/>
        <v>3000</v>
      </c>
      <c r="K38" s="121">
        <f t="shared" si="26"/>
        <v>3000</v>
      </c>
      <c r="L38" s="121">
        <f t="shared" si="27"/>
        <v>3000</v>
      </c>
      <c r="M38" s="121">
        <f t="shared" si="27"/>
        <v>3000</v>
      </c>
      <c r="N38" s="110">
        <f t="shared" si="28"/>
        <v>3500</v>
      </c>
      <c r="O38" s="111">
        <f t="shared" si="29"/>
        <v>3000</v>
      </c>
      <c r="P38" s="111">
        <f t="shared" si="30"/>
        <v>4000</v>
      </c>
      <c r="Q38" s="112">
        <f t="shared" si="31"/>
        <v>0.14920941939059815</v>
      </c>
      <c r="R38" s="113">
        <f t="shared" si="32"/>
        <v>42000</v>
      </c>
      <c r="S38" s="59"/>
      <c r="T38" s="59"/>
      <c r="U38" s="59"/>
      <c r="V38" s="59"/>
      <c r="W38" s="60"/>
      <c r="X38" s="60"/>
      <c r="Y38" s="60"/>
      <c r="Z38" s="60"/>
      <c r="AA38" s="60"/>
      <c r="AB38" s="60"/>
      <c r="AC38" s="60"/>
      <c r="AD38" s="60"/>
      <c r="AE38" s="60"/>
      <c r="AF38" s="60"/>
      <c r="AG38" s="60"/>
      <c r="AH38" s="60"/>
      <c r="AI38" s="60"/>
      <c r="AJ38" s="60"/>
      <c r="AK38" s="60"/>
      <c r="AL38" s="60"/>
    </row>
    <row r="39" spans="1:38" ht="6.75" customHeight="1">
      <c r="A39" s="123"/>
      <c r="B39" s="59"/>
      <c r="C39" s="59"/>
      <c r="D39" s="59"/>
      <c r="E39" s="59"/>
      <c r="F39" s="59"/>
      <c r="G39" s="59"/>
      <c r="H39" s="59"/>
      <c r="I39" s="59"/>
      <c r="J39" s="59"/>
      <c r="K39" s="59"/>
      <c r="L39" s="59"/>
      <c r="M39" s="118"/>
      <c r="N39" s="124"/>
      <c r="O39" s="115"/>
      <c r="P39" s="115"/>
      <c r="Q39" s="115"/>
      <c r="R39" s="116"/>
      <c r="S39" s="59"/>
      <c r="T39" s="59"/>
      <c r="U39" s="59"/>
      <c r="V39" s="59"/>
      <c r="W39" s="60"/>
      <c r="X39" s="60"/>
      <c r="Y39" s="60"/>
      <c r="Z39" s="60"/>
      <c r="AA39" s="60"/>
      <c r="AB39" s="60"/>
      <c r="AC39" s="60"/>
      <c r="AD39" s="60"/>
      <c r="AE39" s="60"/>
      <c r="AF39" s="60"/>
      <c r="AG39" s="60"/>
      <c r="AH39" s="60"/>
      <c r="AI39" s="60"/>
      <c r="AJ39" s="60"/>
      <c r="AK39" s="60"/>
      <c r="AL39" s="60"/>
    </row>
    <row r="40" spans="1:38" ht="11.25" customHeight="1">
      <c r="A40" s="108" t="s">
        <v>211</v>
      </c>
      <c r="B40" s="59"/>
      <c r="C40" s="59"/>
      <c r="D40" s="59"/>
      <c r="E40" s="59"/>
      <c r="F40" s="59"/>
      <c r="G40" s="59"/>
      <c r="H40" s="59"/>
      <c r="I40" s="59"/>
      <c r="J40" s="59"/>
      <c r="K40" s="59"/>
      <c r="L40" s="59"/>
      <c r="M40" s="118"/>
      <c r="N40" s="124"/>
      <c r="O40" s="115"/>
      <c r="P40" s="115"/>
      <c r="Q40" s="115"/>
      <c r="R40" s="116"/>
      <c r="S40" s="59"/>
      <c r="T40" s="59"/>
      <c r="U40" s="59"/>
      <c r="V40" s="59"/>
      <c r="W40" s="60"/>
      <c r="X40" s="60"/>
      <c r="Y40" s="60"/>
      <c r="Z40" s="60"/>
      <c r="AA40" s="60"/>
      <c r="AB40" s="60"/>
      <c r="AC40" s="60"/>
      <c r="AD40" s="60"/>
      <c r="AE40" s="60"/>
      <c r="AF40" s="60"/>
      <c r="AG40" s="60"/>
      <c r="AH40" s="60"/>
      <c r="AI40" s="60"/>
      <c r="AJ40" s="60"/>
      <c r="AK40" s="60"/>
      <c r="AL40" s="60"/>
    </row>
    <row r="41" spans="1:38" ht="11.25" customHeight="1">
      <c r="A41" s="120" t="s">
        <v>59</v>
      </c>
      <c r="B41" s="164">
        <f>'R1'!C30</f>
        <v>103</v>
      </c>
      <c r="C41" s="164">
        <f>'R1'!D30</f>
        <v>105</v>
      </c>
      <c r="D41" s="164">
        <f>'R1'!E30</f>
        <v>108</v>
      </c>
      <c r="E41" s="164">
        <f>'R1'!F30</f>
        <v>111</v>
      </c>
      <c r="F41" s="164">
        <f>'R1'!G30</f>
        <v>204</v>
      </c>
      <c r="G41" s="164">
        <f>'R1'!H30</f>
        <v>122</v>
      </c>
      <c r="H41" s="164">
        <f>'R1'!I30</f>
        <v>128</v>
      </c>
      <c r="I41" s="164">
        <f>'R1'!J30</f>
        <v>218</v>
      </c>
      <c r="J41" s="164">
        <f>'R1'!K30</f>
        <v>135</v>
      </c>
      <c r="K41" s="164">
        <f>'R1'!L30</f>
        <v>109</v>
      </c>
      <c r="L41" s="164">
        <f>'R1'!M30</f>
        <v>163</v>
      </c>
      <c r="M41" s="164">
        <f>'R1'!N30</f>
        <v>191</v>
      </c>
      <c r="N41" s="110">
        <f t="shared" ref="N41:N44" si="34">SUM(B41:M41)/12</f>
        <v>141.41666666666666</v>
      </c>
      <c r="O41" s="111">
        <f t="shared" ref="O41:O44" si="35">MIN(B41:M41)</f>
        <v>103</v>
      </c>
      <c r="P41" s="111">
        <f t="shared" ref="P41:P44" si="36">MAX(B41:M41)</f>
        <v>218</v>
      </c>
      <c r="Q41" s="112">
        <f t="shared" ref="Q41:Q44" si="37">IF(ISERROR(STDEV(B41:M41)/N41),0,(STDEV(B41:M41)/N41))</f>
        <v>0.29542104015518356</v>
      </c>
      <c r="R41" s="113">
        <f t="shared" ref="R41:R44" si="38">SUM(B41:M41)</f>
        <v>1697</v>
      </c>
      <c r="S41" s="59"/>
      <c r="T41" s="59"/>
      <c r="U41" s="59"/>
      <c r="V41" s="59"/>
      <c r="W41" s="60"/>
      <c r="X41" s="60"/>
      <c r="Y41" s="60"/>
      <c r="Z41" s="60"/>
      <c r="AA41" s="60"/>
      <c r="AB41" s="60"/>
      <c r="AC41" s="60"/>
      <c r="AD41" s="60"/>
      <c r="AE41" s="60"/>
      <c r="AF41" s="60"/>
      <c r="AG41" s="60"/>
      <c r="AH41" s="60"/>
      <c r="AI41" s="60"/>
      <c r="AJ41" s="60"/>
      <c r="AK41" s="60"/>
      <c r="AL41" s="60"/>
    </row>
    <row r="42" spans="1:38" ht="11.25" customHeight="1">
      <c r="A42" s="122" t="s">
        <v>60</v>
      </c>
      <c r="B42" s="164">
        <f>'W1'!C30</f>
        <v>70</v>
      </c>
      <c r="C42" s="164">
        <f>'W1'!D30</f>
        <v>70</v>
      </c>
      <c r="D42" s="164">
        <f>'W1'!E30</f>
        <v>70</v>
      </c>
      <c r="E42" s="164">
        <f>'W1'!F30</f>
        <v>70</v>
      </c>
      <c r="F42" s="164">
        <f>'W1'!G30</f>
        <v>70</v>
      </c>
      <c r="G42" s="164">
        <f>'W1'!H30</f>
        <v>70</v>
      </c>
      <c r="H42" s="164">
        <f>'W1'!I30</f>
        <v>70</v>
      </c>
      <c r="I42" s="164">
        <f>'W1'!J30</f>
        <v>70</v>
      </c>
      <c r="J42" s="164">
        <f>'W1'!K30</f>
        <v>70</v>
      </c>
      <c r="K42" s="164">
        <f>'W1'!L30</f>
        <v>70</v>
      </c>
      <c r="L42" s="164">
        <f>'W1'!M30</f>
        <v>70</v>
      </c>
      <c r="M42" s="164">
        <f>'W1'!N30</f>
        <v>70</v>
      </c>
      <c r="N42" s="110">
        <f t="shared" si="34"/>
        <v>70</v>
      </c>
      <c r="O42" s="111">
        <f t="shared" si="35"/>
        <v>70</v>
      </c>
      <c r="P42" s="111">
        <f t="shared" si="36"/>
        <v>70</v>
      </c>
      <c r="Q42" s="112">
        <f t="shared" si="37"/>
        <v>0</v>
      </c>
      <c r="R42" s="113">
        <f t="shared" si="38"/>
        <v>840</v>
      </c>
      <c r="S42" s="59"/>
      <c r="T42" s="59"/>
      <c r="U42" s="59"/>
      <c r="V42" s="59"/>
      <c r="W42" s="60"/>
      <c r="X42" s="60"/>
      <c r="Y42" s="60"/>
      <c r="Z42" s="60"/>
      <c r="AA42" s="60"/>
      <c r="AB42" s="60"/>
      <c r="AC42" s="60"/>
      <c r="AD42" s="60"/>
      <c r="AE42" s="60"/>
      <c r="AF42" s="60"/>
      <c r="AG42" s="60"/>
      <c r="AH42" s="60"/>
      <c r="AI42" s="60"/>
      <c r="AJ42" s="60"/>
      <c r="AK42" s="60"/>
      <c r="AL42" s="60"/>
    </row>
    <row r="43" spans="1:38" ht="11.25" customHeight="1">
      <c r="A43" s="122" t="s">
        <v>61</v>
      </c>
      <c r="B43" s="164">
        <f>'D1'!C30</f>
        <v>45</v>
      </c>
      <c r="C43" s="164">
        <f>'D1'!D30</f>
        <v>45</v>
      </c>
      <c r="D43" s="164">
        <f>'D1'!E30</f>
        <v>45</v>
      </c>
      <c r="E43" s="164">
        <f>'D1'!F30</f>
        <v>45</v>
      </c>
      <c r="F43" s="164">
        <f>'D1'!G30</f>
        <v>45</v>
      </c>
      <c r="G43" s="164">
        <f>'D1'!H30</f>
        <v>45</v>
      </c>
      <c r="H43" s="164">
        <f>'D1'!I30</f>
        <v>45</v>
      </c>
      <c r="I43" s="164">
        <f>'D1'!J30</f>
        <v>45</v>
      </c>
      <c r="J43" s="164">
        <f>'D1'!K30</f>
        <v>45</v>
      </c>
      <c r="K43" s="164">
        <f>'D1'!L30</f>
        <v>45</v>
      </c>
      <c r="L43" s="164">
        <f>'D1'!M30</f>
        <v>45</v>
      </c>
      <c r="M43" s="164">
        <f>'D1'!N30</f>
        <v>45</v>
      </c>
      <c r="N43" s="110">
        <f t="shared" si="34"/>
        <v>45</v>
      </c>
      <c r="O43" s="111">
        <f t="shared" si="35"/>
        <v>45</v>
      </c>
      <c r="P43" s="111">
        <f t="shared" si="36"/>
        <v>45</v>
      </c>
      <c r="Q43" s="112">
        <f t="shared" si="37"/>
        <v>0</v>
      </c>
      <c r="R43" s="113">
        <f t="shared" si="38"/>
        <v>540</v>
      </c>
      <c r="S43" s="59"/>
      <c r="T43" s="59"/>
      <c r="U43" s="59"/>
      <c r="V43" s="59"/>
      <c r="W43" s="60"/>
      <c r="X43" s="60"/>
      <c r="Y43" s="60"/>
      <c r="Z43" s="60"/>
      <c r="AA43" s="60"/>
      <c r="AB43" s="60"/>
      <c r="AC43" s="60"/>
      <c r="AD43" s="60"/>
      <c r="AE43" s="60"/>
      <c r="AF43" s="60"/>
      <c r="AG43" s="60"/>
      <c r="AH43" s="60"/>
      <c r="AI43" s="60"/>
      <c r="AJ43" s="60"/>
      <c r="AK43" s="60"/>
      <c r="AL43" s="60"/>
    </row>
    <row r="44" spans="1:38" ht="11.25" customHeight="1">
      <c r="A44" s="122" t="s">
        <v>62</v>
      </c>
      <c r="B44" s="164">
        <f>'F1'!C30</f>
        <v>22</v>
      </c>
      <c r="C44" s="164">
        <f>'F1'!D30</f>
        <v>22</v>
      </c>
      <c r="D44" s="164">
        <f>'F1'!E30</f>
        <v>22</v>
      </c>
      <c r="E44" s="164">
        <f>'F1'!F30</f>
        <v>22</v>
      </c>
      <c r="F44" s="164">
        <f>'F1'!G30</f>
        <v>22</v>
      </c>
      <c r="G44" s="164">
        <f>'F1'!H30</f>
        <v>22</v>
      </c>
      <c r="H44" s="164">
        <f>'F1'!I30</f>
        <v>22</v>
      </c>
      <c r="I44" s="164">
        <f>'F1'!J30</f>
        <v>22</v>
      </c>
      <c r="J44" s="164">
        <f>'F1'!K30</f>
        <v>22</v>
      </c>
      <c r="K44" s="164">
        <f>'F1'!L30</f>
        <v>22</v>
      </c>
      <c r="L44" s="164">
        <f>'F1'!M30</f>
        <v>22</v>
      </c>
      <c r="M44" s="164">
        <f>'F1'!N30</f>
        <v>22</v>
      </c>
      <c r="N44" s="110">
        <f t="shared" si="34"/>
        <v>22</v>
      </c>
      <c r="O44" s="111">
        <f t="shared" si="35"/>
        <v>22</v>
      </c>
      <c r="P44" s="111">
        <f t="shared" si="36"/>
        <v>22</v>
      </c>
      <c r="Q44" s="112">
        <f t="shared" si="37"/>
        <v>0</v>
      </c>
      <c r="R44" s="113">
        <f t="shared" si="38"/>
        <v>264</v>
      </c>
      <c r="S44" s="59"/>
      <c r="T44" s="59"/>
      <c r="U44" s="59"/>
      <c r="V44" s="59"/>
      <c r="W44" s="60"/>
      <c r="X44" s="60"/>
      <c r="Y44" s="60"/>
      <c r="Z44" s="60"/>
      <c r="AA44" s="60"/>
      <c r="AB44" s="60"/>
      <c r="AC44" s="60"/>
      <c r="AD44" s="60"/>
      <c r="AE44" s="60"/>
      <c r="AF44" s="60"/>
      <c r="AG44" s="60"/>
      <c r="AH44" s="60"/>
      <c r="AI44" s="60"/>
      <c r="AJ44" s="60"/>
      <c r="AK44" s="60"/>
      <c r="AL44" s="60"/>
    </row>
    <row r="45" spans="1:38" ht="8.25" customHeight="1">
      <c r="A45" s="123"/>
      <c r="B45" s="59"/>
      <c r="C45" s="59"/>
      <c r="D45" s="59"/>
      <c r="E45" s="59"/>
      <c r="F45" s="59"/>
      <c r="G45" s="59"/>
      <c r="H45" s="59"/>
      <c r="I45" s="59"/>
      <c r="J45" s="59"/>
      <c r="K45" s="59"/>
      <c r="L45" s="59"/>
      <c r="M45" s="118"/>
      <c r="N45" s="124"/>
      <c r="O45" s="115"/>
      <c r="P45" s="115"/>
      <c r="Q45" s="115"/>
      <c r="R45" s="116"/>
      <c r="S45" s="59"/>
      <c r="T45" s="59"/>
      <c r="U45" s="59"/>
      <c r="V45" s="59"/>
      <c r="W45" s="60"/>
      <c r="X45" s="60"/>
      <c r="Y45" s="60"/>
      <c r="Z45" s="60"/>
      <c r="AA45" s="60"/>
      <c r="AB45" s="60"/>
      <c r="AC45" s="60"/>
      <c r="AD45" s="60"/>
      <c r="AE45" s="60"/>
      <c r="AF45" s="60"/>
      <c r="AG45" s="60"/>
      <c r="AH45" s="60"/>
      <c r="AI45" s="60"/>
      <c r="AJ45" s="60"/>
      <c r="AK45" s="60"/>
      <c r="AL45" s="60"/>
    </row>
    <row r="46" spans="1:38" ht="11.25" customHeight="1">
      <c r="A46" s="108" t="s">
        <v>465</v>
      </c>
      <c r="B46" s="59"/>
      <c r="C46" s="59"/>
      <c r="D46" s="59"/>
      <c r="E46" s="59"/>
      <c r="F46" s="59"/>
      <c r="G46" s="59"/>
      <c r="H46" s="59"/>
      <c r="I46" s="59"/>
      <c r="J46" s="59"/>
      <c r="K46" s="59"/>
      <c r="L46" s="59"/>
      <c r="M46" s="118"/>
      <c r="N46" s="124"/>
      <c r="O46" s="115"/>
      <c r="P46" s="115"/>
      <c r="Q46" s="115"/>
      <c r="R46" s="116"/>
      <c r="S46" s="59"/>
      <c r="T46" s="59"/>
      <c r="U46" s="59"/>
      <c r="V46" s="59"/>
      <c r="W46" s="60"/>
      <c r="X46" s="60"/>
      <c r="Y46" s="60"/>
      <c r="Z46" s="60"/>
      <c r="AA46" s="60"/>
      <c r="AB46" s="60"/>
      <c r="AC46" s="60"/>
      <c r="AD46" s="60"/>
      <c r="AE46" s="60"/>
      <c r="AF46" s="60"/>
      <c r="AG46" s="60"/>
      <c r="AH46" s="60"/>
      <c r="AI46" s="60"/>
      <c r="AJ46" s="60"/>
      <c r="AK46" s="60"/>
      <c r="AL46" s="60"/>
    </row>
    <row r="47" spans="1:38" ht="11.25" customHeight="1">
      <c r="A47" s="120" t="s">
        <v>59</v>
      </c>
      <c r="B47" s="121">
        <f t="shared" ref="B47:M47" si="39">MIN(0,B29-B23)</f>
        <v>0</v>
      </c>
      <c r="C47" s="121">
        <f t="shared" si="39"/>
        <v>0</v>
      </c>
      <c r="D47" s="121">
        <f t="shared" si="39"/>
        <v>-2.8950038622247121</v>
      </c>
      <c r="E47" s="121">
        <f t="shared" si="39"/>
        <v>0</v>
      </c>
      <c r="F47" s="121">
        <f t="shared" si="39"/>
        <v>0</v>
      </c>
      <c r="G47" s="121">
        <f t="shared" si="39"/>
        <v>0</v>
      </c>
      <c r="H47" s="121">
        <f t="shared" si="39"/>
        <v>0</v>
      </c>
      <c r="I47" s="121">
        <f t="shared" si="39"/>
        <v>0</v>
      </c>
      <c r="J47" s="121">
        <f t="shared" si="39"/>
        <v>0</v>
      </c>
      <c r="K47" s="121">
        <f t="shared" si="39"/>
        <v>0</v>
      </c>
      <c r="L47" s="121">
        <f t="shared" si="39"/>
        <v>0</v>
      </c>
      <c r="M47" s="121">
        <f t="shared" si="39"/>
        <v>0</v>
      </c>
      <c r="N47" s="110">
        <f t="shared" ref="N47:N50" si="40">SUM(B47:M47)/12</f>
        <v>-0.24125032185205933</v>
      </c>
      <c r="O47" s="111">
        <f t="shared" ref="O47:O50" si="41">MIN(B47:M47)</f>
        <v>-2.8950038622247121</v>
      </c>
      <c r="P47" s="111">
        <f t="shared" ref="P47:P50" si="42">MAX(B47:M47)</f>
        <v>0</v>
      </c>
      <c r="Q47" s="112">
        <f t="shared" ref="Q47:Q50" si="43">STDEV(B47:M47)/N47</f>
        <v>-3.4641016151377548</v>
      </c>
      <c r="R47" s="113">
        <f t="shared" ref="R47:R50" si="44">SUM(B47:M47)</f>
        <v>-2.8950038622247121</v>
      </c>
      <c r="S47" s="59"/>
      <c r="T47" s="59"/>
      <c r="U47" s="59"/>
      <c r="V47" s="59"/>
      <c r="W47" s="60"/>
      <c r="X47" s="60"/>
      <c r="Y47" s="60"/>
      <c r="Z47" s="60"/>
      <c r="AA47" s="60"/>
      <c r="AB47" s="60"/>
      <c r="AC47" s="60"/>
      <c r="AD47" s="60"/>
      <c r="AE47" s="60"/>
      <c r="AF47" s="60"/>
      <c r="AG47" s="60"/>
      <c r="AH47" s="60"/>
      <c r="AI47" s="60"/>
      <c r="AJ47" s="60"/>
      <c r="AK47" s="60"/>
      <c r="AL47" s="60"/>
    </row>
    <row r="48" spans="1:38" ht="11.25" customHeight="1">
      <c r="A48" s="122" t="s">
        <v>60</v>
      </c>
      <c r="B48" s="121">
        <f t="shared" ref="B48:M48" si="45">MIN(0,B30-B24)</f>
        <v>0</v>
      </c>
      <c r="C48" s="121">
        <f t="shared" si="45"/>
        <v>0</v>
      </c>
      <c r="D48" s="121">
        <f t="shared" si="45"/>
        <v>0</v>
      </c>
      <c r="E48" s="121">
        <f t="shared" si="45"/>
        <v>0</v>
      </c>
      <c r="F48" s="121">
        <f t="shared" si="45"/>
        <v>-1300</v>
      </c>
      <c r="G48" s="121">
        <f t="shared" si="45"/>
        <v>-3100</v>
      </c>
      <c r="H48" s="121">
        <f t="shared" si="45"/>
        <v>-6900</v>
      </c>
      <c r="I48" s="121">
        <f t="shared" si="45"/>
        <v>-14900</v>
      </c>
      <c r="J48" s="121">
        <f t="shared" si="45"/>
        <v>-19900</v>
      </c>
      <c r="K48" s="121">
        <f t="shared" si="45"/>
        <v>-23900</v>
      </c>
      <c r="L48" s="121">
        <f t="shared" si="45"/>
        <v>-26604.294528953265</v>
      </c>
      <c r="M48" s="121">
        <f t="shared" si="45"/>
        <v>-26604.294528953265</v>
      </c>
      <c r="N48" s="110">
        <f t="shared" si="40"/>
        <v>-10267.382421492212</v>
      </c>
      <c r="O48" s="111">
        <f t="shared" si="41"/>
        <v>-26604.294528953265</v>
      </c>
      <c r="P48" s="111">
        <f t="shared" si="42"/>
        <v>0</v>
      </c>
      <c r="Q48" s="112">
        <f t="shared" si="43"/>
        <v>-1.0982576343607318</v>
      </c>
      <c r="R48" s="113">
        <f t="shared" si="44"/>
        <v>-123208.58905790653</v>
      </c>
      <c r="S48" s="125"/>
      <c r="T48" s="125"/>
      <c r="U48" s="125"/>
      <c r="V48" s="125"/>
      <c r="W48" s="126"/>
      <c r="X48" s="126"/>
      <c r="Y48" s="126"/>
      <c r="Z48" s="126"/>
      <c r="AA48" s="126"/>
      <c r="AB48" s="126"/>
      <c r="AC48" s="126"/>
      <c r="AD48" s="126"/>
      <c r="AE48" s="126"/>
      <c r="AF48" s="126"/>
      <c r="AG48" s="126"/>
      <c r="AH48" s="126"/>
      <c r="AI48" s="126"/>
      <c r="AJ48" s="126"/>
      <c r="AK48" s="126"/>
      <c r="AL48" s="126"/>
    </row>
    <row r="49" spans="1:38" ht="11.25" customHeight="1">
      <c r="A49" s="122" t="s">
        <v>61</v>
      </c>
      <c r="B49" s="121">
        <f t="shared" ref="B49:M49" si="46">MIN(0,B31-B25)</f>
        <v>0</v>
      </c>
      <c r="C49" s="121">
        <f t="shared" si="46"/>
        <v>0</v>
      </c>
      <c r="D49" s="121">
        <f t="shared" si="46"/>
        <v>0</v>
      </c>
      <c r="E49" s="121">
        <f t="shared" si="46"/>
        <v>0</v>
      </c>
      <c r="F49" s="121">
        <f t="shared" si="46"/>
        <v>0</v>
      </c>
      <c r="G49" s="121">
        <f t="shared" si="46"/>
        <v>0</v>
      </c>
      <c r="H49" s="121">
        <f t="shared" si="46"/>
        <v>0</v>
      </c>
      <c r="I49" s="121">
        <f t="shared" si="46"/>
        <v>0</v>
      </c>
      <c r="J49" s="121">
        <f t="shared" si="46"/>
        <v>0</v>
      </c>
      <c r="K49" s="121">
        <f t="shared" si="46"/>
        <v>0</v>
      </c>
      <c r="L49" s="121">
        <f t="shared" si="46"/>
        <v>0</v>
      </c>
      <c r="M49" s="121">
        <f t="shared" si="46"/>
        <v>0</v>
      </c>
      <c r="N49" s="110">
        <f t="shared" si="40"/>
        <v>0</v>
      </c>
      <c r="O49" s="111">
        <f t="shared" si="41"/>
        <v>0</v>
      </c>
      <c r="P49" s="111">
        <f t="shared" si="42"/>
        <v>0</v>
      </c>
      <c r="Q49" s="112" t="e">
        <f t="shared" si="43"/>
        <v>#DIV/0!</v>
      </c>
      <c r="R49" s="113">
        <f t="shared" si="44"/>
        <v>0</v>
      </c>
      <c r="S49" s="59"/>
      <c r="T49" s="59"/>
      <c r="U49" s="59"/>
      <c r="V49" s="59"/>
      <c r="W49" s="60"/>
      <c r="X49" s="60"/>
      <c r="Y49" s="60"/>
      <c r="Z49" s="60"/>
      <c r="AA49" s="60"/>
      <c r="AB49" s="60"/>
      <c r="AC49" s="60"/>
      <c r="AD49" s="60"/>
      <c r="AE49" s="60"/>
      <c r="AF49" s="60"/>
      <c r="AG49" s="60"/>
      <c r="AH49" s="60"/>
      <c r="AI49" s="60"/>
      <c r="AJ49" s="60"/>
      <c r="AK49" s="60"/>
      <c r="AL49" s="60"/>
    </row>
    <row r="50" spans="1:38" ht="11.25" customHeight="1">
      <c r="A50" s="122" t="s">
        <v>62</v>
      </c>
      <c r="B50" s="121">
        <f t="shared" ref="B50:M50" si="47">MIN(0,B32-B26)</f>
        <v>0</v>
      </c>
      <c r="C50" s="121">
        <f t="shared" si="47"/>
        <v>0</v>
      </c>
      <c r="D50" s="121">
        <f t="shared" si="47"/>
        <v>0</v>
      </c>
      <c r="E50" s="121">
        <f t="shared" si="47"/>
        <v>0</v>
      </c>
      <c r="F50" s="121">
        <f t="shared" si="47"/>
        <v>0</v>
      </c>
      <c r="G50" s="121">
        <f t="shared" si="47"/>
        <v>0</v>
      </c>
      <c r="H50" s="121">
        <f t="shared" si="47"/>
        <v>0</v>
      </c>
      <c r="I50" s="121">
        <f t="shared" si="47"/>
        <v>0</v>
      </c>
      <c r="J50" s="121">
        <f t="shared" si="47"/>
        <v>0</v>
      </c>
      <c r="K50" s="121">
        <f t="shared" si="47"/>
        <v>0</v>
      </c>
      <c r="L50" s="121">
        <f t="shared" si="47"/>
        <v>0</v>
      </c>
      <c r="M50" s="121">
        <f t="shared" si="47"/>
        <v>0</v>
      </c>
      <c r="N50" s="110">
        <f t="shared" si="40"/>
        <v>0</v>
      </c>
      <c r="O50" s="111">
        <f t="shared" si="41"/>
        <v>0</v>
      </c>
      <c r="P50" s="111">
        <f t="shared" si="42"/>
        <v>0</v>
      </c>
      <c r="Q50" s="112" t="e">
        <f t="shared" si="43"/>
        <v>#DIV/0!</v>
      </c>
      <c r="R50" s="113">
        <f t="shared" si="44"/>
        <v>0</v>
      </c>
      <c r="S50" s="59"/>
      <c r="T50" s="59"/>
      <c r="U50" s="59"/>
      <c r="V50" s="59"/>
      <c r="W50" s="60"/>
      <c r="X50" s="60"/>
      <c r="Y50" s="60"/>
      <c r="Z50" s="60"/>
      <c r="AA50" s="60"/>
      <c r="AB50" s="60"/>
      <c r="AC50" s="60"/>
      <c r="AD50" s="60"/>
      <c r="AE50" s="60"/>
      <c r="AF50" s="60"/>
      <c r="AG50" s="60"/>
      <c r="AH50" s="60"/>
      <c r="AI50" s="60"/>
      <c r="AJ50" s="60"/>
      <c r="AK50" s="60"/>
      <c r="AL50" s="60"/>
    </row>
    <row r="51" spans="1:38" ht="7.5" customHeight="1">
      <c r="A51" s="127"/>
      <c r="B51" s="59"/>
      <c r="C51" s="59"/>
      <c r="D51" s="59"/>
      <c r="E51" s="59"/>
      <c r="F51" s="59"/>
      <c r="G51" s="59"/>
      <c r="H51" s="59"/>
      <c r="I51" s="59"/>
      <c r="J51" s="59"/>
      <c r="K51" s="59"/>
      <c r="L51" s="59"/>
      <c r="M51" s="118"/>
      <c r="N51" s="124"/>
      <c r="O51" s="115"/>
      <c r="P51" s="115"/>
      <c r="Q51" s="115"/>
      <c r="R51" s="116"/>
      <c r="S51" s="59"/>
      <c r="T51" s="59"/>
      <c r="U51" s="59"/>
      <c r="V51" s="59"/>
      <c r="W51" s="60"/>
      <c r="X51" s="60"/>
      <c r="Y51" s="60"/>
      <c r="Z51" s="60"/>
      <c r="AA51" s="60"/>
      <c r="AB51" s="60"/>
      <c r="AC51" s="60"/>
      <c r="AD51" s="60"/>
      <c r="AE51" s="60"/>
      <c r="AF51" s="60"/>
      <c r="AG51" s="60"/>
      <c r="AH51" s="60"/>
      <c r="AI51" s="60"/>
      <c r="AJ51" s="60"/>
      <c r="AK51" s="60"/>
      <c r="AL51" s="60"/>
    </row>
    <row r="52" spans="1:38" ht="11.25" customHeight="1">
      <c r="A52" s="108" t="s">
        <v>233</v>
      </c>
      <c r="B52" s="59"/>
      <c r="C52" s="59"/>
      <c r="D52" s="59"/>
      <c r="E52" s="59"/>
      <c r="F52" s="59"/>
      <c r="G52" s="59"/>
      <c r="H52" s="59"/>
      <c r="I52" s="59"/>
      <c r="J52" s="59"/>
      <c r="K52" s="59"/>
      <c r="L52" s="59"/>
      <c r="M52" s="118"/>
      <c r="N52" s="124"/>
      <c r="O52" s="115"/>
      <c r="P52" s="115"/>
      <c r="Q52" s="115"/>
      <c r="R52" s="116"/>
      <c r="S52" s="59"/>
      <c r="T52" s="59"/>
      <c r="U52" s="59"/>
      <c r="V52" s="59"/>
      <c r="W52" s="60"/>
      <c r="X52" s="60"/>
      <c r="Y52" s="60"/>
      <c r="Z52" s="60"/>
      <c r="AA52" s="60"/>
      <c r="AB52" s="60"/>
      <c r="AC52" s="60"/>
      <c r="AD52" s="60"/>
      <c r="AE52" s="60"/>
      <c r="AF52" s="60"/>
      <c r="AG52" s="60"/>
      <c r="AH52" s="60"/>
      <c r="AI52" s="60"/>
      <c r="AJ52" s="60"/>
      <c r="AK52" s="60"/>
      <c r="AL52" s="60"/>
    </row>
    <row r="53" spans="1:38" ht="11.25" customHeight="1">
      <c r="A53" s="120" t="s">
        <v>59</v>
      </c>
      <c r="B53" s="128">
        <f t="shared" ref="B53:M53" si="48">IF(B29&lt;0,0,B29*$B$7)</f>
        <v>25000</v>
      </c>
      <c r="C53" s="128">
        <f t="shared" si="48"/>
        <v>4873.5083268962917</v>
      </c>
      <c r="D53" s="128">
        <f t="shared" si="48"/>
        <v>19457.016653792583</v>
      </c>
      <c r="E53" s="128">
        <f t="shared" si="48"/>
        <v>19485.524980688875</v>
      </c>
      <c r="F53" s="128">
        <f t="shared" si="48"/>
        <v>20459.558288274045</v>
      </c>
      <c r="G53" s="128">
        <f t="shared" si="48"/>
        <v>32844.350408362327</v>
      </c>
      <c r="H53" s="128">
        <f t="shared" si="48"/>
        <v>51644.142528450611</v>
      </c>
      <c r="I53" s="128">
        <f t="shared" si="48"/>
        <v>56884.142528450611</v>
      </c>
      <c r="J53" s="128">
        <f t="shared" si="48"/>
        <v>68336.864868282224</v>
      </c>
      <c r="K53" s="128">
        <f t="shared" si="48"/>
        <v>97263.252080756385</v>
      </c>
      <c r="L53" s="128">
        <f t="shared" si="48"/>
        <v>104368.25208075639</v>
      </c>
      <c r="M53" s="128">
        <f t="shared" si="48"/>
        <v>97672.718174823662</v>
      </c>
      <c r="N53" s="110">
        <f t="shared" ref="N53:N57" si="49">SUM(B53:M53)/12</f>
        <v>49857.4442432945</v>
      </c>
      <c r="O53" s="111">
        <f t="shared" ref="O53:O57" si="50">MIN(B53:M53)</f>
        <v>4873.5083268962917</v>
      </c>
      <c r="P53" s="111">
        <f t="shared" ref="P53:P57" si="51">MAX(B53:M53)</f>
        <v>104368.25208075639</v>
      </c>
      <c r="Q53" s="112">
        <f t="shared" ref="Q53:Q57" si="52">STDEV(B53:M53)/N53</f>
        <v>0.70371500246293461</v>
      </c>
      <c r="R53" s="113">
        <f t="shared" ref="R53:R57" si="53">SUM(B53:M53)</f>
        <v>598289.33091953397</v>
      </c>
      <c r="S53" s="59"/>
      <c r="T53" s="59"/>
      <c r="U53" s="59"/>
      <c r="V53" s="59"/>
      <c r="W53" s="60"/>
      <c r="X53" s="60"/>
      <c r="Y53" s="60"/>
      <c r="Z53" s="60"/>
      <c r="AA53" s="60"/>
      <c r="AB53" s="60"/>
      <c r="AC53" s="60"/>
      <c r="AD53" s="60"/>
      <c r="AE53" s="60"/>
      <c r="AF53" s="60"/>
      <c r="AG53" s="60"/>
      <c r="AH53" s="60"/>
      <c r="AI53" s="60"/>
      <c r="AJ53" s="60"/>
      <c r="AK53" s="60"/>
      <c r="AL53" s="60"/>
    </row>
    <row r="54" spans="1:38" ht="11.25" customHeight="1">
      <c r="A54" s="122" t="s">
        <v>60</v>
      </c>
      <c r="B54" s="128">
        <f t="shared" ref="B54:M54" si="54">IF(B30&lt;0,0,B30*$D$7)</f>
        <v>20000</v>
      </c>
      <c r="C54" s="128">
        <f t="shared" si="54"/>
        <v>12400</v>
      </c>
      <c r="D54" s="128">
        <f t="shared" si="54"/>
        <v>12600</v>
      </c>
      <c r="E54" s="128">
        <f t="shared" si="54"/>
        <v>12600</v>
      </c>
      <c r="F54" s="128">
        <f t="shared" si="54"/>
        <v>12400</v>
      </c>
      <c r="G54" s="128">
        <f t="shared" si="54"/>
        <v>5400</v>
      </c>
      <c r="H54" s="128">
        <f t="shared" si="54"/>
        <v>1800</v>
      </c>
      <c r="I54" s="128">
        <f t="shared" si="54"/>
        <v>0</v>
      </c>
      <c r="J54" s="128">
        <f t="shared" si="54"/>
        <v>0</v>
      </c>
      <c r="K54" s="128">
        <f t="shared" si="54"/>
        <v>0</v>
      </c>
      <c r="L54" s="128">
        <f t="shared" si="54"/>
        <v>0</v>
      </c>
      <c r="M54" s="128">
        <f t="shared" si="54"/>
        <v>0</v>
      </c>
      <c r="N54" s="110">
        <f t="shared" si="49"/>
        <v>6433.333333333333</v>
      </c>
      <c r="O54" s="111">
        <f t="shared" si="50"/>
        <v>0</v>
      </c>
      <c r="P54" s="111">
        <f t="shared" si="51"/>
        <v>20000</v>
      </c>
      <c r="Q54" s="112">
        <f t="shared" si="52"/>
        <v>1.1098555106853591</v>
      </c>
      <c r="R54" s="113">
        <f t="shared" si="53"/>
        <v>77200</v>
      </c>
      <c r="S54" s="59"/>
      <c r="T54" s="59"/>
      <c r="U54" s="59"/>
      <c r="V54" s="59"/>
      <c r="W54" s="60"/>
      <c r="X54" s="60"/>
      <c r="Y54" s="60"/>
      <c r="Z54" s="60"/>
      <c r="AA54" s="60"/>
      <c r="AB54" s="60"/>
      <c r="AC54" s="60"/>
      <c r="AD54" s="60"/>
      <c r="AE54" s="60"/>
      <c r="AF54" s="60"/>
      <c r="AG54" s="60"/>
      <c r="AH54" s="60"/>
      <c r="AI54" s="60"/>
      <c r="AJ54" s="60"/>
      <c r="AK54" s="60"/>
      <c r="AL54" s="60"/>
    </row>
    <row r="55" spans="1:38" ht="11.25" customHeight="1">
      <c r="A55" s="122" t="s">
        <v>61</v>
      </c>
      <c r="B55" s="128">
        <f t="shared" ref="B55:M55" si="55">IF(B31&lt;0,0,B31*$F$7)</f>
        <v>20000</v>
      </c>
      <c r="C55" s="128">
        <f t="shared" si="55"/>
        <v>12000</v>
      </c>
      <c r="D55" s="128">
        <f t="shared" si="55"/>
        <v>12000</v>
      </c>
      <c r="E55" s="128">
        <f t="shared" si="55"/>
        <v>12000</v>
      </c>
      <c r="F55" s="128">
        <f t="shared" si="55"/>
        <v>12000</v>
      </c>
      <c r="G55" s="128">
        <f t="shared" si="55"/>
        <v>12000</v>
      </c>
      <c r="H55" s="128">
        <f t="shared" si="55"/>
        <v>12000</v>
      </c>
      <c r="I55" s="128">
        <f t="shared" si="55"/>
        <v>14000</v>
      </c>
      <c r="J55" s="128">
        <f t="shared" si="55"/>
        <v>14000</v>
      </c>
      <c r="K55" s="128">
        <f t="shared" si="55"/>
        <v>14000</v>
      </c>
      <c r="L55" s="128">
        <f t="shared" si="55"/>
        <v>14000</v>
      </c>
      <c r="M55" s="128">
        <f t="shared" si="55"/>
        <v>14000</v>
      </c>
      <c r="N55" s="110">
        <f t="shared" si="49"/>
        <v>13500</v>
      </c>
      <c r="O55" s="111">
        <f t="shared" si="50"/>
        <v>12000</v>
      </c>
      <c r="P55" s="111">
        <f t="shared" si="51"/>
        <v>20000</v>
      </c>
      <c r="Q55" s="112">
        <f t="shared" si="52"/>
        <v>0.16861931347540626</v>
      </c>
      <c r="R55" s="113">
        <f t="shared" si="53"/>
        <v>162000</v>
      </c>
      <c r="S55" s="125"/>
      <c r="T55" s="125"/>
      <c r="U55" s="125"/>
      <c r="V55" s="125"/>
      <c r="W55" s="126"/>
      <c r="X55" s="126"/>
      <c r="Y55" s="126"/>
      <c r="Z55" s="126"/>
      <c r="AA55" s="126"/>
      <c r="AB55" s="126"/>
      <c r="AC55" s="126"/>
      <c r="AD55" s="126"/>
      <c r="AE55" s="126"/>
      <c r="AF55" s="126"/>
      <c r="AG55" s="126"/>
      <c r="AH55" s="126"/>
      <c r="AI55" s="126"/>
      <c r="AJ55" s="126"/>
      <c r="AK55" s="126"/>
      <c r="AL55" s="126"/>
    </row>
    <row r="56" spans="1:38" ht="11.25" customHeight="1">
      <c r="A56" s="122" t="s">
        <v>62</v>
      </c>
      <c r="B56" s="128">
        <f t="shared" ref="B56:M56" si="56">IF(B32&lt;0,0,B32*$H$7)</f>
        <v>10000</v>
      </c>
      <c r="C56" s="128">
        <f t="shared" si="56"/>
        <v>6000</v>
      </c>
      <c r="D56" s="128">
        <f t="shared" si="56"/>
        <v>6000</v>
      </c>
      <c r="E56" s="128">
        <f t="shared" si="56"/>
        <v>6000</v>
      </c>
      <c r="F56" s="128">
        <f t="shared" si="56"/>
        <v>6000</v>
      </c>
      <c r="G56" s="128">
        <f t="shared" si="56"/>
        <v>6000</v>
      </c>
      <c r="H56" s="128">
        <f t="shared" si="56"/>
        <v>6000</v>
      </c>
      <c r="I56" s="128">
        <f t="shared" si="56"/>
        <v>7000</v>
      </c>
      <c r="J56" s="128">
        <f t="shared" si="56"/>
        <v>7000</v>
      </c>
      <c r="K56" s="128">
        <f t="shared" si="56"/>
        <v>7000</v>
      </c>
      <c r="L56" s="128">
        <f t="shared" si="56"/>
        <v>7000</v>
      </c>
      <c r="M56" s="128">
        <f t="shared" si="56"/>
        <v>7000</v>
      </c>
      <c r="N56" s="110">
        <f t="shared" si="49"/>
        <v>6750</v>
      </c>
      <c r="O56" s="111">
        <f t="shared" si="50"/>
        <v>6000</v>
      </c>
      <c r="P56" s="111">
        <f t="shared" si="51"/>
        <v>10000</v>
      </c>
      <c r="Q56" s="112">
        <f t="shared" si="52"/>
        <v>0.16861931347540626</v>
      </c>
      <c r="R56" s="113">
        <f t="shared" si="53"/>
        <v>81000</v>
      </c>
      <c r="S56" s="59"/>
      <c r="T56" s="59"/>
      <c r="U56" s="59"/>
      <c r="V56" s="59"/>
      <c r="W56" s="60"/>
      <c r="X56" s="60"/>
      <c r="Y56" s="60"/>
      <c r="Z56" s="60"/>
      <c r="AA56" s="60"/>
      <c r="AB56" s="60"/>
      <c r="AC56" s="60"/>
      <c r="AD56" s="60"/>
      <c r="AE56" s="60"/>
      <c r="AF56" s="60"/>
      <c r="AG56" s="60"/>
      <c r="AH56" s="60"/>
      <c r="AI56" s="60"/>
      <c r="AJ56" s="60"/>
      <c r="AK56" s="60"/>
      <c r="AL56" s="60"/>
    </row>
    <row r="57" spans="1:38" ht="11.25" customHeight="1">
      <c r="A57" s="129" t="s">
        <v>234</v>
      </c>
      <c r="B57" s="130">
        <f t="shared" ref="B57:M57" si="57">SUM(B53:B56)</f>
        <v>75000</v>
      </c>
      <c r="C57" s="130">
        <f t="shared" si="57"/>
        <v>35273.508326896292</v>
      </c>
      <c r="D57" s="130">
        <f t="shared" si="57"/>
        <v>50057.016653792583</v>
      </c>
      <c r="E57" s="130">
        <f t="shared" si="57"/>
        <v>50085.524980688875</v>
      </c>
      <c r="F57" s="130">
        <f t="shared" si="57"/>
        <v>50859.558288274042</v>
      </c>
      <c r="G57" s="130">
        <f t="shared" si="57"/>
        <v>56244.350408362327</v>
      </c>
      <c r="H57" s="130">
        <f t="shared" si="57"/>
        <v>71444.142528450611</v>
      </c>
      <c r="I57" s="130">
        <f t="shared" si="57"/>
        <v>77884.142528450611</v>
      </c>
      <c r="J57" s="130">
        <f t="shared" si="57"/>
        <v>89336.864868282224</v>
      </c>
      <c r="K57" s="130">
        <f t="shared" si="57"/>
        <v>118263.25208075639</v>
      </c>
      <c r="L57" s="130">
        <f t="shared" si="57"/>
        <v>125368.25208075639</v>
      </c>
      <c r="M57" s="131">
        <f t="shared" si="57"/>
        <v>118672.71817482366</v>
      </c>
      <c r="N57" s="110">
        <f t="shared" si="49"/>
        <v>76540.777576627836</v>
      </c>
      <c r="O57" s="111">
        <f t="shared" si="50"/>
        <v>35273.508326896292</v>
      </c>
      <c r="P57" s="111">
        <f t="shared" si="51"/>
        <v>125368.25208075639</v>
      </c>
      <c r="Q57" s="112">
        <f t="shared" si="52"/>
        <v>0.39919743873429403</v>
      </c>
      <c r="R57" s="113">
        <f t="shared" si="53"/>
        <v>918489.33091953397</v>
      </c>
      <c r="S57" s="59"/>
      <c r="T57" s="59"/>
      <c r="U57" s="59"/>
      <c r="V57" s="59"/>
      <c r="W57" s="60"/>
      <c r="X57" s="60"/>
      <c r="Y57" s="60"/>
      <c r="Z57" s="60"/>
      <c r="AA57" s="60"/>
      <c r="AB57" s="60"/>
      <c r="AC57" s="60"/>
      <c r="AD57" s="60"/>
      <c r="AE57" s="60"/>
      <c r="AF57" s="60"/>
      <c r="AG57" s="60"/>
      <c r="AH57" s="60"/>
      <c r="AI57" s="60"/>
      <c r="AJ57" s="60"/>
      <c r="AK57" s="60"/>
      <c r="AL57" s="60"/>
    </row>
    <row r="58" spans="1:38" ht="5.25" customHeight="1">
      <c r="A58" s="127"/>
      <c r="B58" s="132"/>
      <c r="C58" s="132"/>
      <c r="D58" s="132"/>
      <c r="E58" s="132"/>
      <c r="F58" s="132"/>
      <c r="G58" s="132"/>
      <c r="H58" s="132"/>
      <c r="I58" s="132"/>
      <c r="J58" s="132"/>
      <c r="K58" s="132"/>
      <c r="L58" s="132"/>
      <c r="M58" s="133"/>
      <c r="N58" s="124"/>
      <c r="O58" s="115"/>
      <c r="P58" s="115"/>
      <c r="Q58" s="112"/>
      <c r="R58" s="116"/>
      <c r="S58" s="59"/>
      <c r="T58" s="59"/>
      <c r="U58" s="59"/>
      <c r="V58" s="59"/>
      <c r="W58" s="60"/>
      <c r="X58" s="60"/>
      <c r="Y58" s="60"/>
      <c r="Z58" s="60"/>
      <c r="AA58" s="60"/>
      <c r="AB58" s="60"/>
      <c r="AC58" s="60"/>
      <c r="AD58" s="60"/>
      <c r="AE58" s="60"/>
      <c r="AF58" s="60"/>
      <c r="AG58" s="60"/>
      <c r="AH58" s="60"/>
      <c r="AI58" s="60"/>
      <c r="AJ58" s="60"/>
      <c r="AK58" s="60"/>
      <c r="AL58" s="60"/>
    </row>
    <row r="59" spans="1:38" ht="11.25" customHeight="1">
      <c r="A59" s="108" t="s">
        <v>235</v>
      </c>
      <c r="B59" s="132"/>
      <c r="C59" s="132"/>
      <c r="D59" s="132"/>
      <c r="E59" s="132"/>
      <c r="F59" s="132"/>
      <c r="G59" s="132"/>
      <c r="H59" s="132"/>
      <c r="I59" s="132"/>
      <c r="J59" s="132"/>
      <c r="K59" s="132"/>
      <c r="L59" s="132"/>
      <c r="M59" s="133"/>
      <c r="N59" s="124"/>
      <c r="O59" s="115"/>
      <c r="P59" s="115"/>
      <c r="Q59" s="115"/>
      <c r="R59" s="116"/>
      <c r="S59" s="59"/>
      <c r="T59" s="59"/>
      <c r="U59" s="59"/>
      <c r="V59" s="59"/>
      <c r="W59" s="60"/>
      <c r="X59" s="60"/>
      <c r="Y59" s="60"/>
      <c r="Z59" s="60"/>
      <c r="AA59" s="60"/>
      <c r="AB59" s="60"/>
      <c r="AC59" s="60"/>
      <c r="AD59" s="60"/>
      <c r="AE59" s="60"/>
      <c r="AF59" s="60"/>
      <c r="AG59" s="60"/>
      <c r="AH59" s="60"/>
      <c r="AI59" s="60"/>
      <c r="AJ59" s="60"/>
      <c r="AK59" s="60"/>
      <c r="AL59" s="60"/>
    </row>
    <row r="60" spans="1:38" ht="11.25" customHeight="1">
      <c r="A60" s="120" t="s">
        <v>59</v>
      </c>
      <c r="B60" s="128">
        <f t="shared" ref="B60:M60" si="58">B47*$B$8</f>
        <v>0</v>
      </c>
      <c r="C60" s="128">
        <f t="shared" si="58"/>
        <v>0</v>
      </c>
      <c r="D60" s="128">
        <f t="shared" si="58"/>
        <v>0</v>
      </c>
      <c r="E60" s="128">
        <f t="shared" si="58"/>
        <v>0</v>
      </c>
      <c r="F60" s="128">
        <f t="shared" si="58"/>
        <v>0</v>
      </c>
      <c r="G60" s="128">
        <f t="shared" si="58"/>
        <v>0</v>
      </c>
      <c r="H60" s="128">
        <f t="shared" si="58"/>
        <v>0</v>
      </c>
      <c r="I60" s="128">
        <f t="shared" si="58"/>
        <v>0</v>
      </c>
      <c r="J60" s="128">
        <f t="shared" si="58"/>
        <v>0</v>
      </c>
      <c r="K60" s="128">
        <f t="shared" si="58"/>
        <v>0</v>
      </c>
      <c r="L60" s="128">
        <f t="shared" si="58"/>
        <v>0</v>
      </c>
      <c r="M60" s="128">
        <f t="shared" si="58"/>
        <v>0</v>
      </c>
      <c r="N60" s="110">
        <f t="shared" ref="N60:N64" si="59">SUM(B60:M60)/12</f>
        <v>0</v>
      </c>
      <c r="O60" s="111">
        <f t="shared" ref="O60:O64" si="60">MIN(B60:M60)</f>
        <v>0</v>
      </c>
      <c r="P60" s="111">
        <f t="shared" ref="P60:P64" si="61">MAX(B60:M60)</f>
        <v>0</v>
      </c>
      <c r="Q60" s="112">
        <f t="shared" ref="Q60:Q64" si="62">IF(ISERROR(STDEV(B60:M60)/N60),0,STDEV(B60:M60)/N60)</f>
        <v>0</v>
      </c>
      <c r="R60" s="113">
        <f t="shared" ref="R60:R64" si="63">SUM(B60:M60)</f>
        <v>0</v>
      </c>
      <c r="S60" s="59"/>
      <c r="T60" s="59"/>
      <c r="U60" s="59"/>
      <c r="V60" s="59"/>
      <c r="W60" s="60"/>
      <c r="X60" s="60"/>
      <c r="Y60" s="60"/>
      <c r="Z60" s="60"/>
      <c r="AA60" s="60"/>
      <c r="AB60" s="60"/>
      <c r="AC60" s="60"/>
      <c r="AD60" s="60"/>
      <c r="AE60" s="60"/>
      <c r="AF60" s="60"/>
      <c r="AG60" s="60"/>
      <c r="AH60" s="60"/>
      <c r="AI60" s="60"/>
      <c r="AJ60" s="60"/>
      <c r="AK60" s="60"/>
      <c r="AL60" s="60"/>
    </row>
    <row r="61" spans="1:38" ht="11.25" customHeight="1">
      <c r="A61" s="122" t="s">
        <v>60</v>
      </c>
      <c r="B61" s="128">
        <f t="shared" ref="B61:M61" si="64">B48*$D$8</f>
        <v>0</v>
      </c>
      <c r="C61" s="128">
        <f t="shared" si="64"/>
        <v>0</v>
      </c>
      <c r="D61" s="128">
        <f t="shared" si="64"/>
        <v>0</v>
      </c>
      <c r="E61" s="128">
        <f t="shared" si="64"/>
        <v>0</v>
      </c>
      <c r="F61" s="128">
        <f t="shared" si="64"/>
        <v>0</v>
      </c>
      <c r="G61" s="128">
        <f t="shared" si="64"/>
        <v>0</v>
      </c>
      <c r="H61" s="128">
        <f t="shared" si="64"/>
        <v>0</v>
      </c>
      <c r="I61" s="128">
        <f t="shared" si="64"/>
        <v>0</v>
      </c>
      <c r="J61" s="128">
        <f t="shared" si="64"/>
        <v>0</v>
      </c>
      <c r="K61" s="128">
        <f t="shared" si="64"/>
        <v>0</v>
      </c>
      <c r="L61" s="128">
        <f t="shared" si="64"/>
        <v>0</v>
      </c>
      <c r="M61" s="128">
        <f t="shared" si="64"/>
        <v>0</v>
      </c>
      <c r="N61" s="110">
        <f t="shared" si="59"/>
        <v>0</v>
      </c>
      <c r="O61" s="111">
        <f t="shared" si="60"/>
        <v>0</v>
      </c>
      <c r="P61" s="111">
        <f t="shared" si="61"/>
        <v>0</v>
      </c>
      <c r="Q61" s="112">
        <f t="shared" si="62"/>
        <v>0</v>
      </c>
      <c r="R61" s="113">
        <f t="shared" si="63"/>
        <v>0</v>
      </c>
      <c r="S61" s="59"/>
      <c r="T61" s="59"/>
      <c r="U61" s="59"/>
      <c r="V61" s="59"/>
      <c r="W61" s="60"/>
      <c r="X61" s="60"/>
      <c r="Y61" s="60"/>
      <c r="Z61" s="60"/>
      <c r="AA61" s="60"/>
      <c r="AB61" s="60"/>
      <c r="AC61" s="60"/>
      <c r="AD61" s="60"/>
      <c r="AE61" s="60"/>
      <c r="AF61" s="60"/>
      <c r="AG61" s="60"/>
      <c r="AH61" s="60"/>
      <c r="AI61" s="60"/>
      <c r="AJ61" s="60"/>
      <c r="AK61" s="60"/>
      <c r="AL61" s="60"/>
    </row>
    <row r="62" spans="1:38" ht="11.25" customHeight="1">
      <c r="A62" s="122" t="s">
        <v>61</v>
      </c>
      <c r="B62" s="128">
        <f t="shared" ref="B62:M62" si="65">B49*$F$8</f>
        <v>0</v>
      </c>
      <c r="C62" s="128">
        <f t="shared" si="65"/>
        <v>0</v>
      </c>
      <c r="D62" s="128">
        <f t="shared" si="65"/>
        <v>0</v>
      </c>
      <c r="E62" s="128">
        <f t="shared" si="65"/>
        <v>0</v>
      </c>
      <c r="F62" s="128">
        <f t="shared" si="65"/>
        <v>0</v>
      </c>
      <c r="G62" s="128">
        <f t="shared" si="65"/>
        <v>0</v>
      </c>
      <c r="H62" s="128">
        <f t="shared" si="65"/>
        <v>0</v>
      </c>
      <c r="I62" s="128">
        <f t="shared" si="65"/>
        <v>0</v>
      </c>
      <c r="J62" s="128">
        <f t="shared" si="65"/>
        <v>0</v>
      </c>
      <c r="K62" s="128">
        <f t="shared" si="65"/>
        <v>0</v>
      </c>
      <c r="L62" s="128">
        <f t="shared" si="65"/>
        <v>0</v>
      </c>
      <c r="M62" s="128">
        <f t="shared" si="65"/>
        <v>0</v>
      </c>
      <c r="N62" s="110">
        <f t="shared" si="59"/>
        <v>0</v>
      </c>
      <c r="O62" s="111">
        <f t="shared" si="60"/>
        <v>0</v>
      </c>
      <c r="P62" s="111">
        <f t="shared" si="61"/>
        <v>0</v>
      </c>
      <c r="Q62" s="112">
        <f t="shared" si="62"/>
        <v>0</v>
      </c>
      <c r="R62" s="113">
        <f t="shared" si="63"/>
        <v>0</v>
      </c>
      <c r="S62" s="59"/>
      <c r="T62" s="59"/>
      <c r="U62" s="59"/>
      <c r="V62" s="59"/>
      <c r="W62" s="60"/>
      <c r="X62" s="60"/>
      <c r="Y62" s="60"/>
      <c r="Z62" s="60"/>
      <c r="AA62" s="60"/>
      <c r="AB62" s="60"/>
      <c r="AC62" s="60"/>
      <c r="AD62" s="60"/>
      <c r="AE62" s="60"/>
      <c r="AF62" s="60"/>
      <c r="AG62" s="60"/>
      <c r="AH62" s="60"/>
      <c r="AI62" s="60"/>
      <c r="AJ62" s="60"/>
      <c r="AK62" s="60"/>
      <c r="AL62" s="60"/>
    </row>
    <row r="63" spans="1:38" ht="11.25" customHeight="1">
      <c r="A63" s="122" t="s">
        <v>62</v>
      </c>
      <c r="B63" s="128">
        <f t="shared" ref="B63:M63" si="66">B50*$H$8</f>
        <v>0</v>
      </c>
      <c r="C63" s="128">
        <f t="shared" si="66"/>
        <v>0</v>
      </c>
      <c r="D63" s="128">
        <f t="shared" si="66"/>
        <v>0</v>
      </c>
      <c r="E63" s="128">
        <f t="shared" si="66"/>
        <v>0</v>
      </c>
      <c r="F63" s="128">
        <f t="shared" si="66"/>
        <v>0</v>
      </c>
      <c r="G63" s="128">
        <f t="shared" si="66"/>
        <v>0</v>
      </c>
      <c r="H63" s="128">
        <f t="shared" si="66"/>
        <v>0</v>
      </c>
      <c r="I63" s="128">
        <f t="shared" si="66"/>
        <v>0</v>
      </c>
      <c r="J63" s="128">
        <f t="shared" si="66"/>
        <v>0</v>
      </c>
      <c r="K63" s="128">
        <f t="shared" si="66"/>
        <v>0</v>
      </c>
      <c r="L63" s="128">
        <f t="shared" si="66"/>
        <v>0</v>
      </c>
      <c r="M63" s="128">
        <f t="shared" si="66"/>
        <v>0</v>
      </c>
      <c r="N63" s="110">
        <f t="shared" si="59"/>
        <v>0</v>
      </c>
      <c r="O63" s="111">
        <f t="shared" si="60"/>
        <v>0</v>
      </c>
      <c r="P63" s="111">
        <f t="shared" si="61"/>
        <v>0</v>
      </c>
      <c r="Q63" s="112">
        <f t="shared" si="62"/>
        <v>0</v>
      </c>
      <c r="R63" s="113">
        <f t="shared" si="63"/>
        <v>0</v>
      </c>
      <c r="S63" s="59"/>
      <c r="T63" s="59"/>
      <c r="U63" s="59"/>
      <c r="V63" s="59"/>
      <c r="W63" s="60"/>
      <c r="X63" s="60"/>
      <c r="Y63" s="60"/>
      <c r="Z63" s="60"/>
      <c r="AA63" s="60"/>
      <c r="AB63" s="60"/>
      <c r="AC63" s="60"/>
      <c r="AD63" s="60"/>
      <c r="AE63" s="60"/>
      <c r="AF63" s="60"/>
      <c r="AG63" s="60"/>
      <c r="AH63" s="60"/>
      <c r="AI63" s="60"/>
      <c r="AJ63" s="60"/>
      <c r="AK63" s="60"/>
      <c r="AL63" s="60"/>
    </row>
    <row r="64" spans="1:38" ht="11.25" customHeight="1">
      <c r="A64" s="129" t="s">
        <v>234</v>
      </c>
      <c r="B64" s="130">
        <f t="shared" ref="B64:M64" si="67">SUM(B60:B63)</f>
        <v>0</v>
      </c>
      <c r="C64" s="130">
        <f t="shared" si="67"/>
        <v>0</v>
      </c>
      <c r="D64" s="130">
        <f t="shared" si="67"/>
        <v>0</v>
      </c>
      <c r="E64" s="130">
        <f t="shared" si="67"/>
        <v>0</v>
      </c>
      <c r="F64" s="130">
        <f t="shared" si="67"/>
        <v>0</v>
      </c>
      <c r="G64" s="130">
        <f t="shared" si="67"/>
        <v>0</v>
      </c>
      <c r="H64" s="130">
        <f t="shared" si="67"/>
        <v>0</v>
      </c>
      <c r="I64" s="130">
        <f t="shared" si="67"/>
        <v>0</v>
      </c>
      <c r="J64" s="130">
        <f t="shared" si="67"/>
        <v>0</v>
      </c>
      <c r="K64" s="130">
        <f t="shared" si="67"/>
        <v>0</v>
      </c>
      <c r="L64" s="130">
        <f t="shared" si="67"/>
        <v>0</v>
      </c>
      <c r="M64" s="131">
        <f t="shared" si="67"/>
        <v>0</v>
      </c>
      <c r="N64" s="110">
        <f t="shared" si="59"/>
        <v>0</v>
      </c>
      <c r="O64" s="111">
        <f t="shared" si="60"/>
        <v>0</v>
      </c>
      <c r="P64" s="111">
        <f t="shared" si="61"/>
        <v>0</v>
      </c>
      <c r="Q64" s="112">
        <f t="shared" si="62"/>
        <v>0</v>
      </c>
      <c r="R64" s="113">
        <f t="shared" si="63"/>
        <v>0</v>
      </c>
      <c r="S64" s="59"/>
      <c r="T64" s="59"/>
      <c r="U64" s="59"/>
      <c r="V64" s="59"/>
      <c r="W64" s="60"/>
      <c r="X64" s="60"/>
      <c r="Y64" s="60"/>
      <c r="Z64" s="60"/>
      <c r="AA64" s="60"/>
      <c r="AB64" s="60"/>
      <c r="AC64" s="60"/>
      <c r="AD64" s="60"/>
      <c r="AE64" s="60"/>
      <c r="AF64" s="60"/>
      <c r="AG64" s="60"/>
      <c r="AH64" s="60"/>
      <c r="AI64" s="60"/>
      <c r="AJ64" s="60"/>
      <c r="AK64" s="60"/>
      <c r="AL64" s="60"/>
    </row>
    <row r="65" spans="1:38" ht="6.75" customHeight="1">
      <c r="A65" s="127"/>
      <c r="B65" s="132"/>
      <c r="C65" s="132"/>
      <c r="D65" s="132"/>
      <c r="E65" s="132"/>
      <c r="F65" s="132"/>
      <c r="G65" s="132"/>
      <c r="H65" s="132"/>
      <c r="I65" s="132"/>
      <c r="J65" s="132"/>
      <c r="K65" s="132"/>
      <c r="L65" s="132"/>
      <c r="M65" s="133"/>
      <c r="N65" s="124"/>
      <c r="O65" s="115"/>
      <c r="P65" s="115"/>
      <c r="Q65" s="115"/>
      <c r="R65" s="116"/>
      <c r="S65" s="59"/>
      <c r="T65" s="59"/>
      <c r="U65" s="59"/>
      <c r="V65" s="59"/>
      <c r="W65" s="60"/>
      <c r="X65" s="60"/>
      <c r="Y65" s="60"/>
      <c r="Z65" s="60"/>
      <c r="AA65" s="60"/>
      <c r="AB65" s="60"/>
      <c r="AC65" s="60"/>
      <c r="AD65" s="60"/>
      <c r="AE65" s="60"/>
      <c r="AF65" s="60"/>
      <c r="AG65" s="60"/>
      <c r="AH65" s="60"/>
      <c r="AI65" s="60"/>
      <c r="AJ65" s="60"/>
      <c r="AK65" s="60"/>
      <c r="AL65" s="60"/>
    </row>
    <row r="66" spans="1:38" ht="11.25" customHeight="1">
      <c r="A66" s="108" t="s">
        <v>236</v>
      </c>
      <c r="B66" s="132"/>
      <c r="C66" s="132"/>
      <c r="D66" s="132"/>
      <c r="E66" s="132"/>
      <c r="F66" s="132"/>
      <c r="G66" s="132"/>
      <c r="H66" s="132"/>
      <c r="I66" s="132"/>
      <c r="J66" s="132"/>
      <c r="K66" s="132"/>
      <c r="L66" s="132"/>
      <c r="M66" s="133"/>
      <c r="N66" s="124"/>
      <c r="O66" s="115"/>
      <c r="P66" s="115"/>
      <c r="Q66" s="115"/>
      <c r="R66" s="116"/>
      <c r="S66" s="59"/>
      <c r="T66" s="59"/>
      <c r="U66" s="59"/>
      <c r="V66" s="59"/>
      <c r="W66" s="60"/>
      <c r="X66" s="60"/>
      <c r="Y66" s="60"/>
      <c r="Z66" s="60"/>
      <c r="AA66" s="60"/>
      <c r="AB66" s="60"/>
      <c r="AC66" s="60"/>
      <c r="AD66" s="60"/>
      <c r="AE66" s="60"/>
      <c r="AF66" s="60"/>
      <c r="AG66" s="60"/>
      <c r="AH66" s="60"/>
      <c r="AI66" s="60"/>
      <c r="AJ66" s="60"/>
      <c r="AK66" s="60"/>
      <c r="AL66" s="60"/>
    </row>
    <row r="67" spans="1:38" ht="11.25" customHeight="1">
      <c r="A67" s="120" t="s">
        <v>59</v>
      </c>
      <c r="B67" s="128">
        <f t="shared" ref="B67:M67" si="68">IF(B17&gt;0,IF(B17="-",0,$B$9),0)</f>
        <v>25000</v>
      </c>
      <c r="C67" s="128">
        <f t="shared" si="68"/>
        <v>25000</v>
      </c>
      <c r="D67" s="128">
        <f t="shared" si="68"/>
        <v>25000</v>
      </c>
      <c r="E67" s="128">
        <f t="shared" si="68"/>
        <v>25000</v>
      </c>
      <c r="F67" s="128">
        <f t="shared" si="68"/>
        <v>25000</v>
      </c>
      <c r="G67" s="128">
        <f t="shared" si="68"/>
        <v>25000</v>
      </c>
      <c r="H67" s="128">
        <f t="shared" si="68"/>
        <v>25000</v>
      </c>
      <c r="I67" s="128">
        <f t="shared" si="68"/>
        <v>25000</v>
      </c>
      <c r="J67" s="128">
        <f t="shared" si="68"/>
        <v>25000</v>
      </c>
      <c r="K67" s="128">
        <f t="shared" si="68"/>
        <v>25000</v>
      </c>
      <c r="L67" s="128">
        <f t="shared" si="68"/>
        <v>25000</v>
      </c>
      <c r="M67" s="134">
        <f t="shared" si="68"/>
        <v>0</v>
      </c>
      <c r="N67" s="110">
        <f t="shared" ref="N67:N71" si="69">SUM(B67:M67)/12</f>
        <v>22916.666666666668</v>
      </c>
      <c r="O67" s="111">
        <f t="shared" ref="O67:O71" si="70">MIN(B67:M67)</f>
        <v>0</v>
      </c>
      <c r="P67" s="111">
        <f t="shared" ref="P67:P71" si="71">MAX(B67:M67)</f>
        <v>25000</v>
      </c>
      <c r="Q67" s="112">
        <f t="shared" ref="Q67:Q71" si="72">STDEV(B67:M67)/N67</f>
        <v>0.31491832864888686</v>
      </c>
      <c r="R67" s="113">
        <f t="shared" ref="R67:R71" si="73">SUM(B67:M67)</f>
        <v>275000</v>
      </c>
      <c r="S67" s="59"/>
      <c r="T67" s="59"/>
      <c r="U67" s="59"/>
      <c r="V67" s="59"/>
      <c r="W67" s="60"/>
      <c r="X67" s="60"/>
      <c r="Y67" s="60"/>
      <c r="Z67" s="60"/>
      <c r="AA67" s="60"/>
      <c r="AB67" s="60"/>
      <c r="AC67" s="60"/>
      <c r="AD67" s="60"/>
      <c r="AE67" s="60"/>
      <c r="AF67" s="60"/>
      <c r="AG67" s="60"/>
      <c r="AH67" s="60"/>
      <c r="AI67" s="60"/>
      <c r="AJ67" s="60"/>
      <c r="AK67" s="60"/>
      <c r="AL67" s="60"/>
    </row>
    <row r="68" spans="1:38" ht="11.25" customHeight="1">
      <c r="A68" s="122" t="s">
        <v>60</v>
      </c>
      <c r="B68" s="128">
        <f t="shared" ref="B68:M68" si="74">IF(B18&gt;0,IF(B18="-",0,$D$9),0)</f>
        <v>15000</v>
      </c>
      <c r="C68" s="128">
        <f t="shared" si="74"/>
        <v>15000</v>
      </c>
      <c r="D68" s="128">
        <f t="shared" si="74"/>
        <v>15000</v>
      </c>
      <c r="E68" s="128">
        <f t="shared" si="74"/>
        <v>15000</v>
      </c>
      <c r="F68" s="128">
        <f t="shared" si="74"/>
        <v>15000</v>
      </c>
      <c r="G68" s="128">
        <f t="shared" si="74"/>
        <v>15000</v>
      </c>
      <c r="H68" s="128">
        <f t="shared" si="74"/>
        <v>15000</v>
      </c>
      <c r="I68" s="128">
        <f t="shared" si="74"/>
        <v>15000</v>
      </c>
      <c r="J68" s="128">
        <f t="shared" si="74"/>
        <v>15000</v>
      </c>
      <c r="K68" s="128">
        <f t="shared" si="74"/>
        <v>15000</v>
      </c>
      <c r="L68" s="128">
        <f t="shared" si="74"/>
        <v>15000</v>
      </c>
      <c r="M68" s="128">
        <f t="shared" si="74"/>
        <v>15000</v>
      </c>
      <c r="N68" s="110">
        <f t="shared" si="69"/>
        <v>15000</v>
      </c>
      <c r="O68" s="111">
        <f t="shared" si="70"/>
        <v>15000</v>
      </c>
      <c r="P68" s="111">
        <f t="shared" si="71"/>
        <v>15000</v>
      </c>
      <c r="Q68" s="112">
        <f t="shared" si="72"/>
        <v>0</v>
      </c>
      <c r="R68" s="113">
        <f t="shared" si="73"/>
        <v>180000</v>
      </c>
      <c r="S68" s="59"/>
      <c r="T68" s="59"/>
      <c r="U68" s="59"/>
      <c r="V68" s="59"/>
      <c r="W68" s="60"/>
      <c r="X68" s="60"/>
      <c r="Y68" s="60"/>
      <c r="Z68" s="60"/>
      <c r="AA68" s="60"/>
      <c r="AB68" s="60"/>
      <c r="AC68" s="60"/>
      <c r="AD68" s="60"/>
      <c r="AE68" s="60"/>
      <c r="AF68" s="60"/>
      <c r="AG68" s="60"/>
      <c r="AH68" s="60"/>
      <c r="AI68" s="60"/>
      <c r="AJ68" s="60"/>
      <c r="AK68" s="60"/>
      <c r="AL68" s="60"/>
    </row>
    <row r="69" spans="1:38" ht="11.25" customHeight="1">
      <c r="A69" s="122" t="s">
        <v>61</v>
      </c>
      <c r="B69" s="128">
        <f t="shared" ref="B69:M69" si="75">IF(B19&gt;0,IF(B19="-",0,$F$9),0)</f>
        <v>15000</v>
      </c>
      <c r="C69" s="128">
        <f t="shared" si="75"/>
        <v>15000</v>
      </c>
      <c r="D69" s="128">
        <f t="shared" si="75"/>
        <v>15000</v>
      </c>
      <c r="E69" s="128">
        <f t="shared" si="75"/>
        <v>15000</v>
      </c>
      <c r="F69" s="128">
        <f t="shared" si="75"/>
        <v>15000</v>
      </c>
      <c r="G69" s="128">
        <f t="shared" si="75"/>
        <v>15000</v>
      </c>
      <c r="H69" s="128">
        <f t="shared" si="75"/>
        <v>15000</v>
      </c>
      <c r="I69" s="128">
        <f t="shared" si="75"/>
        <v>15000</v>
      </c>
      <c r="J69" s="128">
        <f t="shared" si="75"/>
        <v>15000</v>
      </c>
      <c r="K69" s="128">
        <f t="shared" si="75"/>
        <v>15000</v>
      </c>
      <c r="L69" s="128">
        <f t="shared" si="75"/>
        <v>15000</v>
      </c>
      <c r="M69" s="128">
        <f t="shared" si="75"/>
        <v>15000</v>
      </c>
      <c r="N69" s="110">
        <f t="shared" si="69"/>
        <v>15000</v>
      </c>
      <c r="O69" s="111">
        <f t="shared" si="70"/>
        <v>15000</v>
      </c>
      <c r="P69" s="111">
        <f t="shared" si="71"/>
        <v>15000</v>
      </c>
      <c r="Q69" s="112">
        <f t="shared" si="72"/>
        <v>0</v>
      </c>
      <c r="R69" s="113">
        <f t="shared" si="73"/>
        <v>180000</v>
      </c>
      <c r="S69" s="59"/>
      <c r="T69" s="59"/>
      <c r="U69" s="59"/>
      <c r="V69" s="59"/>
      <c r="W69" s="60"/>
      <c r="X69" s="60"/>
      <c r="Y69" s="60"/>
      <c r="Z69" s="60"/>
      <c r="AA69" s="60"/>
      <c r="AB69" s="60"/>
      <c r="AC69" s="60"/>
      <c r="AD69" s="60"/>
      <c r="AE69" s="60"/>
      <c r="AF69" s="60"/>
      <c r="AG69" s="60"/>
      <c r="AH69" s="60"/>
      <c r="AI69" s="60"/>
      <c r="AJ69" s="60"/>
      <c r="AK69" s="60"/>
      <c r="AL69" s="60"/>
    </row>
    <row r="70" spans="1:38" ht="11.25" customHeight="1">
      <c r="A70" s="122" t="s">
        <v>62</v>
      </c>
      <c r="B70" s="128">
        <f t="shared" ref="B70:M70" si="76">IF(B20&gt;0,IF(B20="-",0,$H$9),0)</f>
        <v>10000</v>
      </c>
      <c r="C70" s="128">
        <f t="shared" si="76"/>
        <v>10000</v>
      </c>
      <c r="D70" s="128">
        <f t="shared" si="76"/>
        <v>10000</v>
      </c>
      <c r="E70" s="128">
        <f t="shared" si="76"/>
        <v>10000</v>
      </c>
      <c r="F70" s="128">
        <f t="shared" si="76"/>
        <v>10000</v>
      </c>
      <c r="G70" s="128">
        <f t="shared" si="76"/>
        <v>10000</v>
      </c>
      <c r="H70" s="128">
        <f t="shared" si="76"/>
        <v>10000</v>
      </c>
      <c r="I70" s="128">
        <f t="shared" si="76"/>
        <v>10000</v>
      </c>
      <c r="J70" s="128">
        <f t="shared" si="76"/>
        <v>10000</v>
      </c>
      <c r="K70" s="128">
        <f t="shared" si="76"/>
        <v>10000</v>
      </c>
      <c r="L70" s="128">
        <f t="shared" si="76"/>
        <v>10000</v>
      </c>
      <c r="M70" s="128">
        <f t="shared" si="76"/>
        <v>10000</v>
      </c>
      <c r="N70" s="110">
        <f t="shared" si="69"/>
        <v>10000</v>
      </c>
      <c r="O70" s="111">
        <f t="shared" si="70"/>
        <v>10000</v>
      </c>
      <c r="P70" s="111">
        <f t="shared" si="71"/>
        <v>10000</v>
      </c>
      <c r="Q70" s="112">
        <f t="shared" si="72"/>
        <v>0</v>
      </c>
      <c r="R70" s="113">
        <f t="shared" si="73"/>
        <v>120000</v>
      </c>
      <c r="S70" s="59"/>
      <c r="T70" s="59"/>
      <c r="U70" s="59"/>
      <c r="V70" s="59"/>
      <c r="W70" s="60"/>
      <c r="X70" s="60"/>
      <c r="Y70" s="60"/>
      <c r="Z70" s="60"/>
      <c r="AA70" s="60"/>
      <c r="AB70" s="60"/>
      <c r="AC70" s="60"/>
      <c r="AD70" s="60"/>
      <c r="AE70" s="60"/>
      <c r="AF70" s="60"/>
      <c r="AG70" s="60"/>
      <c r="AH70" s="60"/>
      <c r="AI70" s="60"/>
      <c r="AJ70" s="60"/>
      <c r="AK70" s="60"/>
      <c r="AL70" s="60"/>
    </row>
    <row r="71" spans="1:38" ht="11.25" customHeight="1">
      <c r="A71" s="129" t="s">
        <v>234</v>
      </c>
      <c r="B71" s="130">
        <f t="shared" ref="B71:M71" si="77">SUM(B67:B70)</f>
        <v>65000</v>
      </c>
      <c r="C71" s="130">
        <f t="shared" si="77"/>
        <v>65000</v>
      </c>
      <c r="D71" s="130">
        <f t="shared" si="77"/>
        <v>65000</v>
      </c>
      <c r="E71" s="130">
        <f t="shared" si="77"/>
        <v>65000</v>
      </c>
      <c r="F71" s="130">
        <f t="shared" si="77"/>
        <v>65000</v>
      </c>
      <c r="G71" s="130">
        <f t="shared" si="77"/>
        <v>65000</v>
      </c>
      <c r="H71" s="130">
        <f t="shared" si="77"/>
        <v>65000</v>
      </c>
      <c r="I71" s="130">
        <f t="shared" si="77"/>
        <v>65000</v>
      </c>
      <c r="J71" s="130">
        <f t="shared" si="77"/>
        <v>65000</v>
      </c>
      <c r="K71" s="130">
        <f t="shared" si="77"/>
        <v>65000</v>
      </c>
      <c r="L71" s="130">
        <f t="shared" si="77"/>
        <v>65000</v>
      </c>
      <c r="M71" s="131">
        <f t="shared" si="77"/>
        <v>40000</v>
      </c>
      <c r="N71" s="110">
        <f t="shared" si="69"/>
        <v>62916.666666666664</v>
      </c>
      <c r="O71" s="111">
        <f t="shared" si="70"/>
        <v>40000</v>
      </c>
      <c r="P71" s="111">
        <f t="shared" si="71"/>
        <v>65000</v>
      </c>
      <c r="Q71" s="112">
        <f t="shared" si="72"/>
        <v>0.11470535149462739</v>
      </c>
      <c r="R71" s="113">
        <f t="shared" si="73"/>
        <v>755000</v>
      </c>
      <c r="S71" s="59"/>
      <c r="T71" s="59"/>
      <c r="U71" s="59"/>
      <c r="V71" s="59"/>
      <c r="W71" s="60"/>
      <c r="X71" s="60"/>
      <c r="Y71" s="60"/>
      <c r="Z71" s="60"/>
      <c r="AA71" s="60"/>
      <c r="AB71" s="60"/>
      <c r="AC71" s="60"/>
      <c r="AD71" s="60"/>
      <c r="AE71" s="60"/>
      <c r="AF71" s="60"/>
      <c r="AG71" s="60"/>
      <c r="AH71" s="60"/>
      <c r="AI71" s="60"/>
      <c r="AJ71" s="60"/>
      <c r="AK71" s="60"/>
      <c r="AL71" s="60"/>
    </row>
    <row r="72" spans="1:38" ht="3.75" customHeight="1">
      <c r="A72" s="127"/>
      <c r="B72" s="132"/>
      <c r="C72" s="132"/>
      <c r="D72" s="132"/>
      <c r="E72" s="132"/>
      <c r="F72" s="132"/>
      <c r="G72" s="132"/>
      <c r="H72" s="132"/>
      <c r="I72" s="132"/>
      <c r="J72" s="132"/>
      <c r="K72" s="132"/>
      <c r="L72" s="132"/>
      <c r="M72" s="133"/>
      <c r="N72" s="124"/>
      <c r="O72" s="115"/>
      <c r="P72" s="115"/>
      <c r="Q72" s="115"/>
      <c r="R72" s="116"/>
      <c r="S72" s="59"/>
      <c r="T72" s="59"/>
      <c r="U72" s="59"/>
      <c r="V72" s="59"/>
      <c r="W72" s="60"/>
      <c r="X72" s="60"/>
      <c r="Y72" s="60"/>
      <c r="Z72" s="60"/>
      <c r="AA72" s="60"/>
      <c r="AB72" s="60"/>
      <c r="AC72" s="60"/>
      <c r="AD72" s="60"/>
      <c r="AE72" s="60"/>
      <c r="AF72" s="60"/>
      <c r="AG72" s="60"/>
      <c r="AH72" s="60"/>
      <c r="AI72" s="60"/>
      <c r="AJ72" s="60"/>
      <c r="AK72" s="60"/>
      <c r="AL72" s="60"/>
    </row>
    <row r="73" spans="1:38" ht="11.25" customHeight="1">
      <c r="A73" s="108" t="s">
        <v>237</v>
      </c>
      <c r="B73" s="132"/>
      <c r="C73" s="132"/>
      <c r="D73" s="132"/>
      <c r="E73" s="132"/>
      <c r="F73" s="132"/>
      <c r="G73" s="132"/>
      <c r="H73" s="132"/>
      <c r="I73" s="132"/>
      <c r="J73" s="132"/>
      <c r="K73" s="132"/>
      <c r="L73" s="132"/>
      <c r="M73" s="133"/>
      <c r="N73" s="124"/>
      <c r="O73" s="115"/>
      <c r="P73" s="115"/>
      <c r="Q73" s="115"/>
      <c r="R73" s="116"/>
      <c r="S73" s="59"/>
      <c r="T73" s="59"/>
      <c r="U73" s="59"/>
      <c r="V73" s="59"/>
      <c r="W73" s="60"/>
      <c r="X73" s="60"/>
      <c r="Y73" s="60"/>
      <c r="Z73" s="60"/>
      <c r="AA73" s="60"/>
      <c r="AB73" s="60"/>
      <c r="AC73" s="60"/>
      <c r="AD73" s="60"/>
      <c r="AE73" s="60"/>
      <c r="AF73" s="60"/>
      <c r="AG73" s="60"/>
      <c r="AH73" s="60"/>
      <c r="AI73" s="60"/>
      <c r="AJ73" s="60"/>
      <c r="AK73" s="60"/>
      <c r="AL73" s="60"/>
    </row>
    <row r="74" spans="1:38" ht="11.25" customHeight="1">
      <c r="A74" s="120" t="s">
        <v>59</v>
      </c>
      <c r="B74" s="128">
        <f t="shared" ref="B74:M74" si="78">B53+B60+B67</f>
        <v>50000</v>
      </c>
      <c r="C74" s="128">
        <f t="shared" si="78"/>
        <v>29873.508326896292</v>
      </c>
      <c r="D74" s="128">
        <f t="shared" si="78"/>
        <v>44457.016653792583</v>
      </c>
      <c r="E74" s="128">
        <f t="shared" si="78"/>
        <v>44485.524980688875</v>
      </c>
      <c r="F74" s="128">
        <f t="shared" si="78"/>
        <v>45459.558288274042</v>
      </c>
      <c r="G74" s="128">
        <f t="shared" si="78"/>
        <v>57844.350408362327</v>
      </c>
      <c r="H74" s="128">
        <f t="shared" si="78"/>
        <v>76644.142528450611</v>
      </c>
      <c r="I74" s="128">
        <f t="shared" si="78"/>
        <v>81884.142528450611</v>
      </c>
      <c r="J74" s="128">
        <f t="shared" si="78"/>
        <v>93336.864868282224</v>
      </c>
      <c r="K74" s="128">
        <f t="shared" si="78"/>
        <v>122263.25208075639</v>
      </c>
      <c r="L74" s="128">
        <f t="shared" si="78"/>
        <v>129368.25208075639</v>
      </c>
      <c r="M74" s="134">
        <f t="shared" si="78"/>
        <v>97672.718174823662</v>
      </c>
      <c r="N74" s="110">
        <f t="shared" ref="N74:N78" si="79">SUM(B74:M74)/12</f>
        <v>72774.110909961164</v>
      </c>
      <c r="O74" s="111">
        <f t="shared" ref="O74:O78" si="80">MIN(B74:M74)</f>
        <v>29873.508326896292</v>
      </c>
      <c r="P74" s="111">
        <f t="shared" ref="P74:P78" si="81">MAX(B74:M74)</f>
        <v>129368.25208075639</v>
      </c>
      <c r="Q74" s="112">
        <f t="shared" ref="Q74:Q78" si="82">STDEV(B74:M74)/N74</f>
        <v>0.44858672651475751</v>
      </c>
      <c r="R74" s="113">
        <f t="shared" ref="R74:R78" si="83">SUM(B74:M74)</f>
        <v>873289.33091953397</v>
      </c>
      <c r="S74" s="59"/>
      <c r="T74" s="59"/>
      <c r="U74" s="59"/>
      <c r="V74" s="59"/>
      <c r="W74" s="60"/>
      <c r="X74" s="60"/>
      <c r="Y74" s="60"/>
      <c r="Z74" s="60"/>
      <c r="AA74" s="60"/>
      <c r="AB74" s="60"/>
      <c r="AC74" s="60"/>
      <c r="AD74" s="60"/>
      <c r="AE74" s="60"/>
      <c r="AF74" s="60"/>
      <c r="AG74" s="60"/>
      <c r="AH74" s="60"/>
      <c r="AI74" s="60"/>
      <c r="AJ74" s="60"/>
      <c r="AK74" s="60"/>
      <c r="AL74" s="60"/>
    </row>
    <row r="75" spans="1:38" ht="11.25" customHeight="1">
      <c r="A75" s="122" t="s">
        <v>60</v>
      </c>
      <c r="B75" s="128">
        <f t="shared" ref="B75:M75" si="84">B54+B61+B68</f>
        <v>35000</v>
      </c>
      <c r="C75" s="128">
        <f t="shared" si="84"/>
        <v>27400</v>
      </c>
      <c r="D75" s="128">
        <f t="shared" si="84"/>
        <v>27600</v>
      </c>
      <c r="E75" s="128">
        <f t="shared" si="84"/>
        <v>27600</v>
      </c>
      <c r="F75" s="128">
        <f t="shared" si="84"/>
        <v>27400</v>
      </c>
      <c r="G75" s="128">
        <f t="shared" si="84"/>
        <v>20400</v>
      </c>
      <c r="H75" s="128">
        <f t="shared" si="84"/>
        <v>16800</v>
      </c>
      <c r="I75" s="128">
        <f t="shared" si="84"/>
        <v>15000</v>
      </c>
      <c r="J75" s="128">
        <f t="shared" si="84"/>
        <v>15000</v>
      </c>
      <c r="K75" s="128">
        <f t="shared" si="84"/>
        <v>15000</v>
      </c>
      <c r="L75" s="128">
        <f t="shared" si="84"/>
        <v>15000</v>
      </c>
      <c r="M75" s="134">
        <f t="shared" si="84"/>
        <v>15000</v>
      </c>
      <c r="N75" s="110">
        <f t="shared" si="79"/>
        <v>21433.333333333332</v>
      </c>
      <c r="O75" s="111">
        <f t="shared" si="80"/>
        <v>15000</v>
      </c>
      <c r="P75" s="111">
        <f t="shared" si="81"/>
        <v>35000</v>
      </c>
      <c r="Q75" s="112">
        <f t="shared" si="82"/>
        <v>0.33312925903930696</v>
      </c>
      <c r="R75" s="113">
        <f t="shared" si="83"/>
        <v>257200</v>
      </c>
      <c r="S75" s="59"/>
      <c r="T75" s="59"/>
      <c r="U75" s="59"/>
      <c r="V75" s="59"/>
      <c r="W75" s="60"/>
      <c r="X75" s="60"/>
      <c r="Y75" s="60"/>
      <c r="Z75" s="60"/>
      <c r="AA75" s="60"/>
      <c r="AB75" s="60"/>
      <c r="AC75" s="60"/>
      <c r="AD75" s="60"/>
      <c r="AE75" s="60"/>
      <c r="AF75" s="60"/>
      <c r="AG75" s="60"/>
      <c r="AH75" s="60"/>
      <c r="AI75" s="60"/>
      <c r="AJ75" s="60"/>
      <c r="AK75" s="60"/>
      <c r="AL75" s="60"/>
    </row>
    <row r="76" spans="1:38" ht="11.25" customHeight="1">
      <c r="A76" s="122" t="s">
        <v>61</v>
      </c>
      <c r="B76" s="128">
        <f t="shared" ref="B76:M76" si="85">B55+B62+B69</f>
        <v>35000</v>
      </c>
      <c r="C76" s="128">
        <f t="shared" si="85"/>
        <v>27000</v>
      </c>
      <c r="D76" s="128">
        <f t="shared" si="85"/>
        <v>27000</v>
      </c>
      <c r="E76" s="128">
        <f t="shared" si="85"/>
        <v>27000</v>
      </c>
      <c r="F76" s="128">
        <f t="shared" si="85"/>
        <v>27000</v>
      </c>
      <c r="G76" s="128">
        <f t="shared" si="85"/>
        <v>27000</v>
      </c>
      <c r="H76" s="128">
        <f t="shared" si="85"/>
        <v>27000</v>
      </c>
      <c r="I76" s="128">
        <f t="shared" si="85"/>
        <v>29000</v>
      </c>
      <c r="J76" s="128">
        <f t="shared" si="85"/>
        <v>29000</v>
      </c>
      <c r="K76" s="128">
        <f t="shared" si="85"/>
        <v>29000</v>
      </c>
      <c r="L76" s="128">
        <f t="shared" si="85"/>
        <v>29000</v>
      </c>
      <c r="M76" s="134">
        <f t="shared" si="85"/>
        <v>29000</v>
      </c>
      <c r="N76" s="110">
        <f t="shared" si="79"/>
        <v>28500</v>
      </c>
      <c r="O76" s="111">
        <f t="shared" si="80"/>
        <v>27000</v>
      </c>
      <c r="P76" s="111">
        <f t="shared" si="81"/>
        <v>35000</v>
      </c>
      <c r="Q76" s="112">
        <f t="shared" si="82"/>
        <v>7.9872306383087177E-2</v>
      </c>
      <c r="R76" s="113">
        <f t="shared" si="83"/>
        <v>342000</v>
      </c>
      <c r="S76" s="59"/>
      <c r="T76" s="59"/>
      <c r="U76" s="59"/>
      <c r="V76" s="59"/>
      <c r="W76" s="60"/>
      <c r="X76" s="60"/>
      <c r="Y76" s="60"/>
      <c r="Z76" s="60"/>
      <c r="AA76" s="60"/>
      <c r="AB76" s="60"/>
      <c r="AC76" s="60"/>
      <c r="AD76" s="60"/>
      <c r="AE76" s="60"/>
      <c r="AF76" s="60"/>
      <c r="AG76" s="60"/>
      <c r="AH76" s="60"/>
      <c r="AI76" s="60"/>
      <c r="AJ76" s="60"/>
      <c r="AK76" s="60"/>
      <c r="AL76" s="60"/>
    </row>
    <row r="77" spans="1:38" ht="11.25" customHeight="1">
      <c r="A77" s="122" t="s">
        <v>62</v>
      </c>
      <c r="B77" s="128">
        <f t="shared" ref="B77:M77" si="86">B56+B63+B70</f>
        <v>20000</v>
      </c>
      <c r="C77" s="128">
        <f t="shared" si="86"/>
        <v>16000</v>
      </c>
      <c r="D77" s="128">
        <f t="shared" si="86"/>
        <v>16000</v>
      </c>
      <c r="E77" s="128">
        <f t="shared" si="86"/>
        <v>16000</v>
      </c>
      <c r="F77" s="128">
        <f t="shared" si="86"/>
        <v>16000</v>
      </c>
      <c r="G77" s="128">
        <f t="shared" si="86"/>
        <v>16000</v>
      </c>
      <c r="H77" s="128">
        <f t="shared" si="86"/>
        <v>16000</v>
      </c>
      <c r="I77" s="128">
        <f t="shared" si="86"/>
        <v>17000</v>
      </c>
      <c r="J77" s="128">
        <f t="shared" si="86"/>
        <v>17000</v>
      </c>
      <c r="K77" s="128">
        <f t="shared" si="86"/>
        <v>17000</v>
      </c>
      <c r="L77" s="128">
        <f t="shared" si="86"/>
        <v>17000</v>
      </c>
      <c r="M77" s="134">
        <f t="shared" si="86"/>
        <v>17000</v>
      </c>
      <c r="N77" s="110">
        <f t="shared" si="79"/>
        <v>16750</v>
      </c>
      <c r="O77" s="111">
        <f t="shared" si="80"/>
        <v>16000</v>
      </c>
      <c r="P77" s="111">
        <f t="shared" si="81"/>
        <v>20000</v>
      </c>
      <c r="Q77" s="112">
        <f t="shared" si="82"/>
        <v>6.7951066624417453E-2</v>
      </c>
      <c r="R77" s="113">
        <f t="shared" si="83"/>
        <v>201000</v>
      </c>
      <c r="S77" s="59"/>
      <c r="T77" s="59"/>
      <c r="U77" s="59"/>
      <c r="V77" s="59"/>
      <c r="W77" s="60"/>
      <c r="X77" s="60"/>
      <c r="Y77" s="60"/>
      <c r="Z77" s="60"/>
      <c r="AA77" s="60"/>
      <c r="AB77" s="60"/>
      <c r="AC77" s="60"/>
      <c r="AD77" s="60"/>
      <c r="AE77" s="60"/>
      <c r="AF77" s="60"/>
      <c r="AG77" s="60"/>
      <c r="AH77" s="60"/>
      <c r="AI77" s="60"/>
      <c r="AJ77" s="60"/>
      <c r="AK77" s="60"/>
      <c r="AL77" s="60"/>
    </row>
    <row r="78" spans="1:38" ht="11.25" customHeight="1">
      <c r="A78" s="129" t="s">
        <v>234</v>
      </c>
      <c r="B78" s="130">
        <f t="shared" ref="B78:M78" si="87">SUM(B74:B77)</f>
        <v>140000</v>
      </c>
      <c r="C78" s="130">
        <f t="shared" si="87"/>
        <v>100273.50832689629</v>
      </c>
      <c r="D78" s="130">
        <f t="shared" si="87"/>
        <v>115057.01665379258</v>
      </c>
      <c r="E78" s="130">
        <f t="shared" si="87"/>
        <v>115085.52498068888</v>
      </c>
      <c r="F78" s="130">
        <f t="shared" si="87"/>
        <v>115859.55828827404</v>
      </c>
      <c r="G78" s="130">
        <f t="shared" si="87"/>
        <v>121244.35040836233</v>
      </c>
      <c r="H78" s="130">
        <f t="shared" si="87"/>
        <v>136444.14252845061</v>
      </c>
      <c r="I78" s="130">
        <f t="shared" si="87"/>
        <v>142884.14252845061</v>
      </c>
      <c r="J78" s="130">
        <f t="shared" si="87"/>
        <v>154336.86486828222</v>
      </c>
      <c r="K78" s="130">
        <f t="shared" si="87"/>
        <v>183263.25208075639</v>
      </c>
      <c r="L78" s="130">
        <f t="shared" si="87"/>
        <v>190368.25208075639</v>
      </c>
      <c r="M78" s="131">
        <f t="shared" si="87"/>
        <v>158672.71817482368</v>
      </c>
      <c r="N78" s="110">
        <f t="shared" si="79"/>
        <v>139457.44424329451</v>
      </c>
      <c r="O78" s="111">
        <f t="shared" si="80"/>
        <v>100273.50832689629</v>
      </c>
      <c r="P78" s="111">
        <f t="shared" si="81"/>
        <v>190368.25208075639</v>
      </c>
      <c r="Q78" s="112">
        <f t="shared" si="82"/>
        <v>0.20207682019698581</v>
      </c>
      <c r="R78" s="113">
        <f t="shared" si="83"/>
        <v>1673489.330919534</v>
      </c>
      <c r="S78" s="59"/>
      <c r="T78" s="59"/>
      <c r="U78" s="59"/>
      <c r="V78" s="59"/>
      <c r="W78" s="60"/>
      <c r="X78" s="60"/>
      <c r="Y78" s="60"/>
      <c r="Z78" s="60"/>
      <c r="AA78" s="60"/>
      <c r="AB78" s="60"/>
      <c r="AC78" s="60"/>
      <c r="AD78" s="60"/>
      <c r="AE78" s="60"/>
      <c r="AF78" s="60"/>
      <c r="AG78" s="60"/>
      <c r="AH78" s="60"/>
      <c r="AI78" s="60"/>
      <c r="AJ78" s="60"/>
      <c r="AK78" s="60"/>
      <c r="AL78" s="60"/>
    </row>
    <row r="79" spans="1:38" ht="11.25" customHeight="1">
      <c r="A79" s="135"/>
      <c r="B79" s="136"/>
      <c r="C79" s="136"/>
      <c r="D79" s="136"/>
      <c r="E79" s="136"/>
      <c r="F79" s="136"/>
      <c r="G79" s="136"/>
      <c r="H79" s="136"/>
      <c r="I79" s="136"/>
      <c r="J79" s="136"/>
      <c r="K79" s="136"/>
      <c r="L79" s="136"/>
      <c r="M79" s="137"/>
      <c r="N79" s="124"/>
      <c r="O79" s="138"/>
      <c r="P79" s="138"/>
      <c r="Q79" s="138"/>
      <c r="R79" s="139"/>
      <c r="S79" s="59"/>
      <c r="T79" s="59"/>
      <c r="U79" s="59"/>
      <c r="V79" s="59"/>
      <c r="W79" s="60"/>
      <c r="X79" s="60"/>
      <c r="Y79" s="60"/>
      <c r="Z79" s="60"/>
      <c r="AA79" s="60"/>
      <c r="AB79" s="60"/>
      <c r="AC79" s="60"/>
      <c r="AD79" s="60"/>
      <c r="AE79" s="60"/>
      <c r="AF79" s="60"/>
      <c r="AG79" s="60"/>
      <c r="AH79" s="60"/>
      <c r="AI79" s="60"/>
      <c r="AJ79" s="60"/>
      <c r="AK79" s="60"/>
      <c r="AL79" s="60"/>
    </row>
    <row r="80" spans="1:38" ht="11.25" customHeight="1">
      <c r="A80" s="108" t="s">
        <v>238</v>
      </c>
      <c r="B80" s="132"/>
      <c r="C80" s="132"/>
      <c r="D80" s="132"/>
      <c r="E80" s="132"/>
      <c r="F80" s="132"/>
      <c r="G80" s="132"/>
      <c r="H80" s="132"/>
      <c r="I80" s="132"/>
      <c r="J80" s="132"/>
      <c r="K80" s="132"/>
      <c r="L80" s="132"/>
      <c r="M80" s="133"/>
      <c r="N80" s="124"/>
      <c r="O80" s="115"/>
      <c r="P80" s="115"/>
      <c r="Q80" s="115"/>
      <c r="R80" s="116"/>
      <c r="S80" s="59"/>
      <c r="T80" s="59"/>
      <c r="U80" s="59"/>
      <c r="V80" s="59"/>
      <c r="W80" s="60"/>
      <c r="X80" s="60"/>
      <c r="Y80" s="60"/>
      <c r="Z80" s="60"/>
      <c r="AA80" s="60"/>
      <c r="AB80" s="60"/>
      <c r="AC80" s="60"/>
      <c r="AD80" s="60"/>
      <c r="AE80" s="60"/>
      <c r="AF80" s="60"/>
      <c r="AG80" s="60"/>
      <c r="AH80" s="60"/>
      <c r="AI80" s="60"/>
      <c r="AJ80" s="60"/>
      <c r="AK80" s="60"/>
      <c r="AL80" s="60"/>
    </row>
    <row r="81" spans="1:38" ht="11.25" customHeight="1">
      <c r="A81" s="120" t="s">
        <v>59</v>
      </c>
      <c r="B81" s="128">
        <f t="shared" ref="B81:M81" si="88">B35*($B$5)+B74+$B$10</f>
        <v>333770.88342345192</v>
      </c>
      <c r="C81" s="128">
        <f t="shared" si="88"/>
        <v>93704.391750348208</v>
      </c>
      <c r="D81" s="128">
        <f t="shared" si="88"/>
        <v>318855.24980688875</v>
      </c>
      <c r="E81" s="128">
        <f t="shared" si="88"/>
        <v>312849.05867449654</v>
      </c>
      <c r="F81" s="128">
        <f t="shared" si="88"/>
        <v>161072.46860703803</v>
      </c>
      <c r="G81" s="128">
        <f t="shared" si="88"/>
        <v>321647.26072712633</v>
      </c>
      <c r="H81" s="128">
        <f t="shared" si="88"/>
        <v>320284.14252845058</v>
      </c>
      <c r="I81" s="128">
        <f t="shared" si="88"/>
        <v>252546.02977080792</v>
      </c>
      <c r="J81" s="128">
        <f t="shared" si="88"/>
        <v>250367.44389364385</v>
      </c>
      <c r="K81" s="128">
        <f t="shared" si="88"/>
        <v>374793.25208075636</v>
      </c>
      <c r="L81" s="128">
        <f t="shared" si="88"/>
        <v>505105.72676381469</v>
      </c>
      <c r="M81" s="134">
        <f t="shared" si="88"/>
        <v>517614.48502172751</v>
      </c>
      <c r="N81" s="110">
        <f t="shared" ref="N81:N85" si="89">SUM(B81:M81)/12</f>
        <v>313550.86608737923</v>
      </c>
      <c r="O81" s="111">
        <f t="shared" ref="O81:O85" si="90">MIN(B81:M81)</f>
        <v>93704.391750348208</v>
      </c>
      <c r="P81" s="111">
        <f t="shared" ref="P81:P85" si="91">MAX(B81:M81)</f>
        <v>517614.48502172751</v>
      </c>
      <c r="Q81" s="112">
        <f t="shared" ref="Q81:Q85" si="92">STDEV(B81:M81)/N81</f>
        <v>0.3869540818384522</v>
      </c>
      <c r="R81" s="113">
        <f t="shared" ref="R81:R85" si="93">SUM(B81:M81)</f>
        <v>3762610.3930485509</v>
      </c>
      <c r="S81" s="59"/>
      <c r="T81" s="59"/>
      <c r="U81" s="59"/>
      <c r="V81" s="59"/>
      <c r="W81" s="60"/>
      <c r="X81" s="60"/>
      <c r="Y81" s="60"/>
      <c r="Z81" s="60"/>
      <c r="AA81" s="60"/>
      <c r="AB81" s="60"/>
      <c r="AC81" s="60"/>
      <c r="AD81" s="60"/>
      <c r="AE81" s="60"/>
      <c r="AF81" s="60"/>
      <c r="AG81" s="60"/>
      <c r="AH81" s="60"/>
      <c r="AI81" s="60"/>
      <c r="AJ81" s="60"/>
      <c r="AK81" s="60"/>
      <c r="AL81" s="60"/>
    </row>
    <row r="82" spans="1:38" ht="11.25" customHeight="1">
      <c r="A82" s="122" t="s">
        <v>60</v>
      </c>
      <c r="B82" s="128">
        <f t="shared" ref="B82:M82" si="94">B36*($D$5)+B75+$D$10</f>
        <v>208000</v>
      </c>
      <c r="C82" s="128">
        <f t="shared" si="94"/>
        <v>204900</v>
      </c>
      <c r="D82" s="128">
        <f t="shared" si="94"/>
        <v>209600</v>
      </c>
      <c r="E82" s="128">
        <f t="shared" si="94"/>
        <v>214100</v>
      </c>
      <c r="F82" s="128">
        <f t="shared" si="94"/>
        <v>308400</v>
      </c>
      <c r="G82" s="128">
        <f t="shared" si="94"/>
        <v>143900</v>
      </c>
      <c r="H82" s="128">
        <f t="shared" si="94"/>
        <v>59300</v>
      </c>
      <c r="I82" s="128">
        <f t="shared" si="94"/>
        <v>17000</v>
      </c>
      <c r="J82" s="128">
        <f t="shared" si="94"/>
        <v>17000</v>
      </c>
      <c r="K82" s="128">
        <f t="shared" si="94"/>
        <v>17000</v>
      </c>
      <c r="L82" s="128">
        <f t="shared" si="94"/>
        <v>17000</v>
      </c>
      <c r="M82" s="134">
        <f t="shared" si="94"/>
        <v>17000</v>
      </c>
      <c r="N82" s="110">
        <f t="shared" si="89"/>
        <v>119433.33333333333</v>
      </c>
      <c r="O82" s="111">
        <f t="shared" si="90"/>
        <v>17000</v>
      </c>
      <c r="P82" s="111">
        <f t="shared" si="91"/>
        <v>308400</v>
      </c>
      <c r="Q82" s="112">
        <f t="shared" si="92"/>
        <v>0.89121626875940119</v>
      </c>
      <c r="R82" s="113">
        <f t="shared" si="93"/>
        <v>1433200</v>
      </c>
      <c r="S82" s="59"/>
      <c r="T82" s="59"/>
      <c r="U82" s="59"/>
      <c r="V82" s="59"/>
      <c r="W82" s="60"/>
      <c r="X82" s="60"/>
      <c r="Y82" s="60"/>
      <c r="Z82" s="60"/>
      <c r="AA82" s="60"/>
      <c r="AB82" s="60"/>
      <c r="AC82" s="60"/>
      <c r="AD82" s="60"/>
      <c r="AE82" s="60"/>
      <c r="AF82" s="60"/>
      <c r="AG82" s="60"/>
      <c r="AH82" s="60"/>
      <c r="AI82" s="60"/>
      <c r="AJ82" s="60"/>
      <c r="AK82" s="60"/>
      <c r="AL82" s="60"/>
    </row>
    <row r="83" spans="1:38" ht="11.25" customHeight="1">
      <c r="A83" s="122" t="s">
        <v>61</v>
      </c>
      <c r="B83" s="128">
        <f t="shared" ref="B83:M83" si="95">B37*($F$5)+B76+$F$10</f>
        <v>125000</v>
      </c>
      <c r="C83" s="128">
        <f t="shared" si="95"/>
        <v>117000</v>
      </c>
      <c r="D83" s="128">
        <f t="shared" si="95"/>
        <v>117000</v>
      </c>
      <c r="E83" s="128">
        <f t="shared" si="95"/>
        <v>117000</v>
      </c>
      <c r="F83" s="128">
        <f t="shared" si="95"/>
        <v>117000</v>
      </c>
      <c r="G83" s="128">
        <f t="shared" si="95"/>
        <v>117000</v>
      </c>
      <c r="H83" s="128">
        <f t="shared" si="95"/>
        <v>95000</v>
      </c>
      <c r="I83" s="128">
        <f t="shared" si="95"/>
        <v>97000</v>
      </c>
      <c r="J83" s="128">
        <f t="shared" si="95"/>
        <v>97000</v>
      </c>
      <c r="K83" s="128">
        <f t="shared" si="95"/>
        <v>97000</v>
      </c>
      <c r="L83" s="128">
        <f t="shared" si="95"/>
        <v>97000</v>
      </c>
      <c r="M83" s="134">
        <f t="shared" si="95"/>
        <v>97000</v>
      </c>
      <c r="N83" s="110">
        <f t="shared" si="89"/>
        <v>107500</v>
      </c>
      <c r="O83" s="111">
        <f t="shared" si="90"/>
        <v>95000</v>
      </c>
      <c r="P83" s="111">
        <f t="shared" si="91"/>
        <v>125000</v>
      </c>
      <c r="Q83" s="112">
        <f t="shared" si="92"/>
        <v>0.1073529555381955</v>
      </c>
      <c r="R83" s="113">
        <f t="shared" si="93"/>
        <v>1290000</v>
      </c>
      <c r="S83" s="59"/>
      <c r="T83" s="59"/>
      <c r="U83" s="59"/>
      <c r="V83" s="59"/>
      <c r="W83" s="60"/>
      <c r="X83" s="60"/>
      <c r="Y83" s="60"/>
      <c r="Z83" s="60"/>
      <c r="AA83" s="60"/>
      <c r="AB83" s="60"/>
      <c r="AC83" s="60"/>
      <c r="AD83" s="60"/>
      <c r="AE83" s="60"/>
      <c r="AF83" s="60"/>
      <c r="AG83" s="60"/>
      <c r="AH83" s="60"/>
      <c r="AI83" s="60"/>
      <c r="AJ83" s="60"/>
      <c r="AK83" s="60"/>
      <c r="AL83" s="60"/>
    </row>
    <row r="84" spans="1:38" ht="11.25" customHeight="1">
      <c r="A84" s="122" t="s">
        <v>62</v>
      </c>
      <c r="B84" s="128">
        <f t="shared" ref="B84:M84" si="96">B38*($H$5)+B77+$H$10</f>
        <v>38000</v>
      </c>
      <c r="C84" s="128">
        <f t="shared" si="96"/>
        <v>34000</v>
      </c>
      <c r="D84" s="128">
        <f t="shared" si="96"/>
        <v>34000</v>
      </c>
      <c r="E84" s="128">
        <f t="shared" si="96"/>
        <v>34000</v>
      </c>
      <c r="F84" s="128">
        <f t="shared" si="96"/>
        <v>34000</v>
      </c>
      <c r="G84" s="128">
        <f t="shared" si="96"/>
        <v>34000</v>
      </c>
      <c r="H84" s="128">
        <f t="shared" si="96"/>
        <v>30000</v>
      </c>
      <c r="I84" s="128">
        <f t="shared" si="96"/>
        <v>31000</v>
      </c>
      <c r="J84" s="128">
        <f t="shared" si="96"/>
        <v>31000</v>
      </c>
      <c r="K84" s="128">
        <f t="shared" si="96"/>
        <v>31000</v>
      </c>
      <c r="L84" s="128">
        <f t="shared" si="96"/>
        <v>31000</v>
      </c>
      <c r="M84" s="134">
        <f t="shared" si="96"/>
        <v>31000</v>
      </c>
      <c r="N84" s="110">
        <f t="shared" si="89"/>
        <v>32750</v>
      </c>
      <c r="O84" s="111">
        <f t="shared" si="90"/>
        <v>30000</v>
      </c>
      <c r="P84" s="111">
        <f t="shared" si="91"/>
        <v>38000</v>
      </c>
      <c r="Q84" s="112">
        <f t="shared" si="92"/>
        <v>7.0265205045646859E-2</v>
      </c>
      <c r="R84" s="113">
        <f t="shared" si="93"/>
        <v>393000</v>
      </c>
      <c r="S84" s="59"/>
      <c r="T84" s="59"/>
      <c r="U84" s="59"/>
      <c r="V84" s="59"/>
      <c r="W84" s="60"/>
      <c r="X84" s="60"/>
      <c r="Y84" s="60"/>
      <c r="Z84" s="60"/>
      <c r="AA84" s="60"/>
      <c r="AB84" s="60"/>
      <c r="AC84" s="60"/>
      <c r="AD84" s="60"/>
      <c r="AE84" s="60"/>
      <c r="AF84" s="60"/>
      <c r="AG84" s="60"/>
      <c r="AH84" s="60"/>
      <c r="AI84" s="60"/>
      <c r="AJ84" s="60"/>
      <c r="AK84" s="60"/>
      <c r="AL84" s="60"/>
    </row>
    <row r="85" spans="1:38" ht="9.75" customHeight="1">
      <c r="A85" s="129" t="s">
        <v>234</v>
      </c>
      <c r="B85" s="130">
        <f t="shared" ref="B85:M85" si="97">SUM(B81:B84)</f>
        <v>704770.88342345192</v>
      </c>
      <c r="C85" s="130">
        <f t="shared" si="97"/>
        <v>449604.39175034821</v>
      </c>
      <c r="D85" s="130">
        <f t="shared" si="97"/>
        <v>679455.24980688875</v>
      </c>
      <c r="E85" s="130">
        <f t="shared" si="97"/>
        <v>677949.0586744966</v>
      </c>
      <c r="F85" s="130">
        <f t="shared" si="97"/>
        <v>620472.46860703803</v>
      </c>
      <c r="G85" s="130">
        <f t="shared" si="97"/>
        <v>616547.26072712638</v>
      </c>
      <c r="H85" s="130">
        <f t="shared" si="97"/>
        <v>504584.14252845058</v>
      </c>
      <c r="I85" s="130">
        <f t="shared" si="97"/>
        <v>397546.02977080795</v>
      </c>
      <c r="J85" s="130">
        <f t="shared" si="97"/>
        <v>395367.44389364385</v>
      </c>
      <c r="K85" s="130">
        <f t="shared" si="97"/>
        <v>519793.25208075636</v>
      </c>
      <c r="L85" s="130">
        <f t="shared" si="97"/>
        <v>650105.72676381469</v>
      </c>
      <c r="M85" s="131">
        <f t="shared" si="97"/>
        <v>662614.48502172751</v>
      </c>
      <c r="N85" s="110">
        <f t="shared" si="89"/>
        <v>573234.19942071254</v>
      </c>
      <c r="O85" s="111">
        <f t="shared" si="90"/>
        <v>395367.44389364385</v>
      </c>
      <c r="P85" s="111">
        <f t="shared" si="91"/>
        <v>704770.88342345192</v>
      </c>
      <c r="Q85" s="112">
        <f t="shared" si="92"/>
        <v>0.19884068593683923</v>
      </c>
      <c r="R85" s="113">
        <f t="shared" si="93"/>
        <v>6878810.3930485509</v>
      </c>
      <c r="S85" s="59"/>
      <c r="T85" s="59"/>
      <c r="U85" s="59"/>
      <c r="V85" s="59"/>
      <c r="W85" s="60"/>
      <c r="X85" s="60"/>
      <c r="Y85" s="60"/>
      <c r="Z85" s="60"/>
      <c r="AA85" s="60"/>
      <c r="AB85" s="60"/>
      <c r="AC85" s="60"/>
      <c r="AD85" s="60"/>
      <c r="AE85" s="60"/>
      <c r="AF85" s="60"/>
      <c r="AG85" s="60"/>
      <c r="AH85" s="60"/>
      <c r="AI85" s="60"/>
      <c r="AJ85" s="60"/>
      <c r="AK85" s="60"/>
      <c r="AL85" s="60"/>
    </row>
    <row r="86" spans="1:38" ht="9.75" customHeight="1">
      <c r="A86" s="129"/>
      <c r="B86" s="136"/>
      <c r="C86" s="136"/>
      <c r="D86" s="136"/>
      <c r="E86" s="136"/>
      <c r="F86" s="136"/>
      <c r="G86" s="136"/>
      <c r="H86" s="136"/>
      <c r="I86" s="136"/>
      <c r="J86" s="136"/>
      <c r="K86" s="136"/>
      <c r="L86" s="136"/>
      <c r="M86" s="137"/>
      <c r="N86" s="124"/>
      <c r="O86" s="138"/>
      <c r="P86" s="138"/>
      <c r="Q86" s="138"/>
      <c r="R86" s="139"/>
      <c r="S86" s="59"/>
      <c r="T86" s="59"/>
      <c r="U86" s="59"/>
      <c r="V86" s="59"/>
      <c r="W86" s="60"/>
      <c r="X86" s="60"/>
      <c r="Y86" s="60"/>
      <c r="Z86" s="60"/>
      <c r="AA86" s="60"/>
      <c r="AB86" s="60"/>
      <c r="AC86" s="60"/>
      <c r="AD86" s="60"/>
      <c r="AE86" s="60"/>
      <c r="AF86" s="60"/>
      <c r="AG86" s="60"/>
      <c r="AH86" s="60"/>
      <c r="AI86" s="60"/>
      <c r="AJ86" s="60"/>
      <c r="AK86" s="60"/>
      <c r="AL86" s="60"/>
    </row>
    <row r="87" spans="1:38" ht="11.25" customHeight="1">
      <c r="A87" s="108" t="s">
        <v>239</v>
      </c>
      <c r="B87" s="132"/>
      <c r="C87" s="132"/>
      <c r="D87" s="132"/>
      <c r="E87" s="132"/>
      <c r="F87" s="132"/>
      <c r="G87" s="132"/>
      <c r="H87" s="132"/>
      <c r="I87" s="132"/>
      <c r="J87" s="132"/>
      <c r="K87" s="132"/>
      <c r="L87" s="132"/>
      <c r="M87" s="133"/>
      <c r="N87" s="124"/>
      <c r="O87" s="115"/>
      <c r="P87" s="115"/>
      <c r="Q87" s="115"/>
      <c r="R87" s="116"/>
      <c r="S87" s="59"/>
      <c r="T87" s="59"/>
      <c r="U87" s="59"/>
      <c r="V87" s="59"/>
      <c r="W87" s="60"/>
      <c r="X87" s="60"/>
      <c r="Y87" s="60"/>
      <c r="Z87" s="60"/>
      <c r="AA87" s="60"/>
      <c r="AB87" s="60"/>
      <c r="AC87" s="60"/>
      <c r="AD87" s="60"/>
      <c r="AE87" s="60"/>
      <c r="AF87" s="60"/>
      <c r="AG87" s="60"/>
      <c r="AH87" s="60"/>
      <c r="AI87" s="60"/>
      <c r="AJ87" s="60"/>
      <c r="AK87" s="60"/>
      <c r="AL87" s="60"/>
    </row>
    <row r="88" spans="1:38" ht="11.25" customHeight="1">
      <c r="A88" s="120" t="s">
        <v>59</v>
      </c>
      <c r="B88" s="128">
        <f t="shared" ref="B88:B91" si="98">B74</f>
        <v>50000</v>
      </c>
      <c r="C88" s="128">
        <f t="shared" ref="C88:M88" si="99">C74+B88</f>
        <v>79873.508326896292</v>
      </c>
      <c r="D88" s="128">
        <f t="shared" si="99"/>
        <v>124330.52498068888</v>
      </c>
      <c r="E88" s="128">
        <f t="shared" si="99"/>
        <v>168816.04996137775</v>
      </c>
      <c r="F88" s="128">
        <f t="shared" si="99"/>
        <v>214275.60824965179</v>
      </c>
      <c r="G88" s="128">
        <f t="shared" si="99"/>
        <v>272119.95865801413</v>
      </c>
      <c r="H88" s="128">
        <f t="shared" si="99"/>
        <v>348764.10118646477</v>
      </c>
      <c r="I88" s="128">
        <f t="shared" si="99"/>
        <v>430648.24371491536</v>
      </c>
      <c r="J88" s="128">
        <f t="shared" si="99"/>
        <v>523985.10858319758</v>
      </c>
      <c r="K88" s="128">
        <f t="shared" si="99"/>
        <v>646248.36066395394</v>
      </c>
      <c r="L88" s="128">
        <f t="shared" si="99"/>
        <v>775616.61274471029</v>
      </c>
      <c r="M88" s="134">
        <f t="shared" si="99"/>
        <v>873289.33091953397</v>
      </c>
      <c r="N88" s="110"/>
      <c r="O88" s="111"/>
      <c r="P88" s="111"/>
      <c r="Q88" s="112"/>
      <c r="R88" s="113"/>
      <c r="S88" s="59"/>
      <c r="T88" s="59"/>
      <c r="U88" s="59"/>
      <c r="V88" s="59"/>
      <c r="W88" s="60"/>
      <c r="X88" s="60"/>
      <c r="Y88" s="60"/>
      <c r="Z88" s="60"/>
      <c r="AA88" s="60"/>
      <c r="AB88" s="60"/>
      <c r="AC88" s="60"/>
      <c r="AD88" s="60"/>
      <c r="AE88" s="60"/>
      <c r="AF88" s="60"/>
      <c r="AG88" s="60"/>
      <c r="AH88" s="60"/>
      <c r="AI88" s="60"/>
      <c r="AJ88" s="60"/>
      <c r="AK88" s="60"/>
      <c r="AL88" s="60"/>
    </row>
    <row r="89" spans="1:38" ht="11.25" customHeight="1">
      <c r="A89" s="122" t="s">
        <v>60</v>
      </c>
      <c r="B89" s="128">
        <f t="shared" si="98"/>
        <v>35000</v>
      </c>
      <c r="C89" s="128">
        <f t="shared" ref="C89:M89" si="100">C75+B89</f>
        <v>62400</v>
      </c>
      <c r="D89" s="128">
        <f t="shared" si="100"/>
        <v>90000</v>
      </c>
      <c r="E89" s="128">
        <f t="shared" si="100"/>
        <v>117600</v>
      </c>
      <c r="F89" s="128">
        <f t="shared" si="100"/>
        <v>145000</v>
      </c>
      <c r="G89" s="128">
        <f t="shared" si="100"/>
        <v>165400</v>
      </c>
      <c r="H89" s="128">
        <f t="shared" si="100"/>
        <v>182200</v>
      </c>
      <c r="I89" s="128">
        <f t="shared" si="100"/>
        <v>197200</v>
      </c>
      <c r="J89" s="128">
        <f t="shared" si="100"/>
        <v>212200</v>
      </c>
      <c r="K89" s="128">
        <f t="shared" si="100"/>
        <v>227200</v>
      </c>
      <c r="L89" s="128">
        <f t="shared" si="100"/>
        <v>242200</v>
      </c>
      <c r="M89" s="134">
        <f t="shared" si="100"/>
        <v>257200</v>
      </c>
      <c r="N89" s="110"/>
      <c r="O89" s="111"/>
      <c r="P89" s="111"/>
      <c r="Q89" s="112"/>
      <c r="R89" s="113"/>
      <c r="S89" s="59"/>
      <c r="T89" s="59"/>
      <c r="U89" s="59"/>
      <c r="V89" s="59"/>
      <c r="W89" s="60"/>
      <c r="X89" s="60"/>
      <c r="Y89" s="60"/>
      <c r="Z89" s="60"/>
      <c r="AA89" s="60"/>
      <c r="AB89" s="60"/>
      <c r="AC89" s="60"/>
      <c r="AD89" s="60"/>
      <c r="AE89" s="60"/>
      <c r="AF89" s="60"/>
      <c r="AG89" s="60"/>
      <c r="AH89" s="60"/>
      <c r="AI89" s="60"/>
      <c r="AJ89" s="60"/>
      <c r="AK89" s="60"/>
      <c r="AL89" s="60"/>
    </row>
    <row r="90" spans="1:38" ht="11.25" customHeight="1">
      <c r="A90" s="122" t="s">
        <v>61</v>
      </c>
      <c r="B90" s="128">
        <f t="shared" si="98"/>
        <v>35000</v>
      </c>
      <c r="C90" s="128">
        <f t="shared" ref="C90:M90" si="101">C76+B90</f>
        <v>62000</v>
      </c>
      <c r="D90" s="128">
        <f t="shared" si="101"/>
        <v>89000</v>
      </c>
      <c r="E90" s="128">
        <f t="shared" si="101"/>
        <v>116000</v>
      </c>
      <c r="F90" s="128">
        <f t="shared" si="101"/>
        <v>143000</v>
      </c>
      <c r="G90" s="128">
        <f t="shared" si="101"/>
        <v>170000</v>
      </c>
      <c r="H90" s="128">
        <f t="shared" si="101"/>
        <v>197000</v>
      </c>
      <c r="I90" s="128">
        <f t="shared" si="101"/>
        <v>226000</v>
      </c>
      <c r="J90" s="128">
        <f t="shared" si="101"/>
        <v>255000</v>
      </c>
      <c r="K90" s="128">
        <f t="shared" si="101"/>
        <v>284000</v>
      </c>
      <c r="L90" s="128">
        <f t="shared" si="101"/>
        <v>313000</v>
      </c>
      <c r="M90" s="134">
        <f t="shared" si="101"/>
        <v>342000</v>
      </c>
      <c r="N90" s="110"/>
      <c r="O90" s="111"/>
      <c r="P90" s="111"/>
      <c r="Q90" s="112"/>
      <c r="R90" s="113"/>
      <c r="S90" s="59"/>
      <c r="T90" s="59"/>
      <c r="U90" s="59"/>
      <c r="V90" s="59"/>
      <c r="W90" s="60"/>
      <c r="X90" s="60"/>
      <c r="Y90" s="60"/>
      <c r="Z90" s="60"/>
      <c r="AA90" s="60"/>
      <c r="AB90" s="60"/>
      <c r="AC90" s="60"/>
      <c r="AD90" s="60"/>
      <c r="AE90" s="60"/>
      <c r="AF90" s="60"/>
      <c r="AG90" s="60"/>
      <c r="AH90" s="60"/>
      <c r="AI90" s="60"/>
      <c r="AJ90" s="60"/>
      <c r="AK90" s="60"/>
      <c r="AL90" s="60"/>
    </row>
    <row r="91" spans="1:38" ht="11.25" customHeight="1">
      <c r="A91" s="122" t="s">
        <v>62</v>
      </c>
      <c r="B91" s="128">
        <f t="shared" si="98"/>
        <v>20000</v>
      </c>
      <c r="C91" s="128">
        <f t="shared" ref="C91:M91" si="102">C77+B91</f>
        <v>36000</v>
      </c>
      <c r="D91" s="128">
        <f t="shared" si="102"/>
        <v>52000</v>
      </c>
      <c r="E91" s="128">
        <f t="shared" si="102"/>
        <v>68000</v>
      </c>
      <c r="F91" s="128">
        <f t="shared" si="102"/>
        <v>84000</v>
      </c>
      <c r="G91" s="128">
        <f t="shared" si="102"/>
        <v>100000</v>
      </c>
      <c r="H91" s="128">
        <f t="shared" si="102"/>
        <v>116000</v>
      </c>
      <c r="I91" s="128">
        <f t="shared" si="102"/>
        <v>133000</v>
      </c>
      <c r="J91" s="128">
        <f t="shared" si="102"/>
        <v>150000</v>
      </c>
      <c r="K91" s="128">
        <f t="shared" si="102"/>
        <v>167000</v>
      </c>
      <c r="L91" s="128">
        <f t="shared" si="102"/>
        <v>184000</v>
      </c>
      <c r="M91" s="134">
        <f t="shared" si="102"/>
        <v>201000</v>
      </c>
      <c r="N91" s="110"/>
      <c r="O91" s="111"/>
      <c r="P91" s="111"/>
      <c r="Q91" s="112"/>
      <c r="R91" s="113"/>
      <c r="S91" s="59"/>
      <c r="T91" s="59"/>
      <c r="U91" s="59"/>
      <c r="V91" s="59"/>
      <c r="W91" s="60"/>
      <c r="X91" s="60"/>
      <c r="Y91" s="60"/>
      <c r="Z91" s="60"/>
      <c r="AA91" s="60"/>
      <c r="AB91" s="60"/>
      <c r="AC91" s="60"/>
      <c r="AD91" s="60"/>
      <c r="AE91" s="60"/>
      <c r="AF91" s="60"/>
      <c r="AG91" s="60"/>
      <c r="AH91" s="60"/>
      <c r="AI91" s="60"/>
      <c r="AJ91" s="60"/>
      <c r="AK91" s="60"/>
      <c r="AL91" s="60"/>
    </row>
    <row r="92" spans="1:38" ht="11.25" customHeight="1">
      <c r="A92" s="129" t="s">
        <v>234</v>
      </c>
      <c r="B92" s="130">
        <f t="shared" ref="B92:M92" si="103">SUM(B88:B91)</f>
        <v>140000</v>
      </c>
      <c r="C92" s="130">
        <f t="shared" si="103"/>
        <v>240273.50832689629</v>
      </c>
      <c r="D92" s="130">
        <f t="shared" si="103"/>
        <v>355330.52498068888</v>
      </c>
      <c r="E92" s="130">
        <f t="shared" si="103"/>
        <v>470416.04996137775</v>
      </c>
      <c r="F92" s="130">
        <f t="shared" si="103"/>
        <v>586275.60824965173</v>
      </c>
      <c r="G92" s="130">
        <f t="shared" si="103"/>
        <v>707519.95865801419</v>
      </c>
      <c r="H92" s="130">
        <f t="shared" si="103"/>
        <v>843964.10118646477</v>
      </c>
      <c r="I92" s="130">
        <f t="shared" si="103"/>
        <v>986848.24371491536</v>
      </c>
      <c r="J92" s="130">
        <f t="shared" si="103"/>
        <v>1141185.1085831975</v>
      </c>
      <c r="K92" s="130">
        <f t="shared" si="103"/>
        <v>1324448.3606639539</v>
      </c>
      <c r="L92" s="130">
        <f t="shared" si="103"/>
        <v>1514816.6127447104</v>
      </c>
      <c r="M92" s="131">
        <f t="shared" si="103"/>
        <v>1673489.330919534</v>
      </c>
      <c r="N92" s="110"/>
      <c r="O92" s="111"/>
      <c r="P92" s="111"/>
      <c r="Q92" s="112"/>
      <c r="R92" s="113"/>
      <c r="S92" s="59"/>
      <c r="T92" s="59"/>
      <c r="U92" s="59"/>
      <c r="V92" s="59"/>
      <c r="W92" s="60"/>
      <c r="X92" s="60"/>
      <c r="Y92" s="60"/>
      <c r="Z92" s="60"/>
      <c r="AA92" s="60"/>
      <c r="AB92" s="60"/>
      <c r="AC92" s="60"/>
      <c r="AD92" s="60"/>
      <c r="AE92" s="60"/>
      <c r="AF92" s="60"/>
      <c r="AG92" s="60"/>
      <c r="AH92" s="60"/>
      <c r="AI92" s="60"/>
      <c r="AJ92" s="60"/>
      <c r="AK92" s="60"/>
      <c r="AL92" s="60"/>
    </row>
    <row r="93" spans="1:38" ht="11.25" customHeight="1">
      <c r="A93" s="127"/>
      <c r="B93" s="132"/>
      <c r="C93" s="132"/>
      <c r="D93" s="132"/>
      <c r="E93" s="132"/>
      <c r="F93" s="132"/>
      <c r="G93" s="132"/>
      <c r="H93" s="132"/>
      <c r="I93" s="132"/>
      <c r="J93" s="132"/>
      <c r="K93" s="132"/>
      <c r="L93" s="132"/>
      <c r="M93" s="133"/>
      <c r="N93" s="124"/>
      <c r="O93" s="115"/>
      <c r="P93" s="115"/>
      <c r="Q93" s="115"/>
      <c r="R93" s="116"/>
      <c r="S93" s="59"/>
      <c r="T93" s="59"/>
      <c r="U93" s="59"/>
      <c r="V93" s="59"/>
      <c r="W93" s="60"/>
      <c r="X93" s="60"/>
      <c r="Y93" s="60"/>
      <c r="Z93" s="60"/>
      <c r="AA93" s="60"/>
      <c r="AB93" s="60"/>
      <c r="AC93" s="60"/>
      <c r="AD93" s="60"/>
      <c r="AE93" s="60"/>
      <c r="AF93" s="60"/>
      <c r="AG93" s="60"/>
      <c r="AH93" s="60"/>
      <c r="AI93" s="60"/>
      <c r="AJ93" s="60"/>
      <c r="AK93" s="60"/>
      <c r="AL93" s="60"/>
    </row>
    <row r="94" spans="1:38" ht="11.25" customHeight="1">
      <c r="A94" s="108" t="s">
        <v>240</v>
      </c>
      <c r="B94" s="132"/>
      <c r="C94" s="132"/>
      <c r="D94" s="132"/>
      <c r="E94" s="132"/>
      <c r="F94" s="132"/>
      <c r="G94" s="132"/>
      <c r="H94" s="132"/>
      <c r="I94" s="132"/>
      <c r="J94" s="132"/>
      <c r="K94" s="132"/>
      <c r="L94" s="132"/>
      <c r="M94" s="133"/>
      <c r="N94" s="124"/>
      <c r="O94" s="115"/>
      <c r="P94" s="115"/>
      <c r="Q94" s="115"/>
      <c r="R94" s="116"/>
      <c r="S94" s="59"/>
      <c r="T94" s="59"/>
      <c r="U94" s="59"/>
      <c r="V94" s="59"/>
      <c r="W94" s="60"/>
      <c r="X94" s="60"/>
      <c r="Y94" s="60"/>
      <c r="Z94" s="60"/>
      <c r="AA94" s="60"/>
      <c r="AB94" s="60"/>
      <c r="AC94" s="60"/>
      <c r="AD94" s="60"/>
      <c r="AE94" s="60"/>
      <c r="AF94" s="60"/>
      <c r="AG94" s="60"/>
      <c r="AH94" s="60"/>
      <c r="AI94" s="60"/>
      <c r="AJ94" s="60"/>
      <c r="AK94" s="60"/>
      <c r="AL94" s="60"/>
    </row>
    <row r="95" spans="1:38" ht="11.25" customHeight="1">
      <c r="A95" s="120" t="s">
        <v>59</v>
      </c>
      <c r="B95" s="128">
        <f t="shared" ref="B95:M95" si="104">$B$4*B35</f>
        <v>402529.83346207417</v>
      </c>
      <c r="C95" s="128">
        <f t="shared" si="104"/>
        <v>88329.833462074166</v>
      </c>
      <c r="D95" s="128">
        <f t="shared" si="104"/>
        <v>389140.33307585167</v>
      </c>
      <c r="E95" s="128">
        <f t="shared" si="104"/>
        <v>380519.33384829661</v>
      </c>
      <c r="F95" s="128">
        <f t="shared" si="104"/>
        <v>162304.15759823431</v>
      </c>
      <c r="G95" s="128">
        <f t="shared" si="104"/>
        <v>374004.15759823431</v>
      </c>
      <c r="H95" s="128">
        <f t="shared" si="104"/>
        <v>345200</v>
      </c>
      <c r="I95" s="128">
        <f t="shared" si="104"/>
        <v>240945.55320336757</v>
      </c>
      <c r="J95" s="128">
        <f t="shared" si="104"/>
        <v>221472.2557505166</v>
      </c>
      <c r="K95" s="128">
        <f t="shared" si="104"/>
        <v>357900</v>
      </c>
      <c r="L95" s="128">
        <f t="shared" si="104"/>
        <v>533910.67811865476</v>
      </c>
      <c r="M95" s="140">
        <f t="shared" si="104"/>
        <v>597059.66692414833</v>
      </c>
      <c r="N95" s="141">
        <f t="shared" ref="N95:N99" si="105">SUM(B95:M95)/12</f>
        <v>341109.65025345434</v>
      </c>
      <c r="O95" s="142">
        <f t="shared" ref="O95:O99" si="106">MIN(B95:M95)</f>
        <v>88329.833462074166</v>
      </c>
      <c r="P95" s="142">
        <f t="shared" ref="P95:P99" si="107">MAX(B95:M95)</f>
        <v>597059.66692414833</v>
      </c>
      <c r="Q95" s="143">
        <f t="shared" ref="Q95:Q99" si="108">STDEV(B95:M95)/N95</f>
        <v>0.42566719284385729</v>
      </c>
      <c r="R95" s="144">
        <f t="shared" ref="R95:R99" si="109">SUM(B95:M95)</f>
        <v>4093315.8030414521</v>
      </c>
      <c r="S95" s="59"/>
      <c r="T95" s="59"/>
      <c r="U95" s="59"/>
      <c r="V95" s="59"/>
      <c r="W95" s="60"/>
      <c r="X95" s="60"/>
      <c r="Y95" s="60"/>
      <c r="Z95" s="60"/>
      <c r="AA95" s="60"/>
      <c r="AB95" s="60"/>
      <c r="AC95" s="60"/>
      <c r="AD95" s="60"/>
      <c r="AE95" s="60"/>
      <c r="AF95" s="60"/>
      <c r="AG95" s="60"/>
      <c r="AH95" s="60"/>
      <c r="AI95" s="60"/>
      <c r="AJ95" s="60"/>
      <c r="AK95" s="60"/>
      <c r="AL95" s="60"/>
    </row>
    <row r="96" spans="1:38" ht="11.25" customHeight="1">
      <c r="A96" s="122" t="s">
        <v>60</v>
      </c>
      <c r="B96" s="128">
        <f t="shared" ref="B96:M96" si="110">$D$4*B36</f>
        <v>266000</v>
      </c>
      <c r="C96" s="128">
        <f t="shared" si="110"/>
        <v>273000</v>
      </c>
      <c r="D96" s="128">
        <f t="shared" si="110"/>
        <v>280000</v>
      </c>
      <c r="E96" s="128">
        <f t="shared" si="110"/>
        <v>287000</v>
      </c>
      <c r="F96" s="128">
        <f t="shared" si="110"/>
        <v>434000</v>
      </c>
      <c r="G96" s="128">
        <f t="shared" si="110"/>
        <v>189000</v>
      </c>
      <c r="H96" s="128">
        <f t="shared" si="110"/>
        <v>63000</v>
      </c>
      <c r="I96" s="128">
        <f t="shared" si="110"/>
        <v>0</v>
      </c>
      <c r="J96" s="128">
        <f t="shared" si="110"/>
        <v>0</v>
      </c>
      <c r="K96" s="128">
        <f t="shared" si="110"/>
        <v>0</v>
      </c>
      <c r="L96" s="128">
        <f t="shared" si="110"/>
        <v>0</v>
      </c>
      <c r="M96" s="140">
        <f t="shared" si="110"/>
        <v>0</v>
      </c>
      <c r="N96" s="110">
        <f t="shared" si="105"/>
        <v>149333.33333333334</v>
      </c>
      <c r="O96" s="111">
        <f t="shared" si="106"/>
        <v>0</v>
      </c>
      <c r="P96" s="111">
        <f t="shared" si="107"/>
        <v>434000</v>
      </c>
      <c r="Q96" s="112">
        <f t="shared" si="108"/>
        <v>1.0422962112784706</v>
      </c>
      <c r="R96" s="113">
        <f t="shared" si="109"/>
        <v>1792000</v>
      </c>
      <c r="S96" s="59"/>
      <c r="T96" s="59"/>
      <c r="U96" s="59"/>
      <c r="V96" s="59"/>
      <c r="W96" s="60"/>
      <c r="X96" s="60"/>
      <c r="Y96" s="60"/>
      <c r="Z96" s="60"/>
      <c r="AA96" s="60"/>
      <c r="AB96" s="60"/>
      <c r="AC96" s="60"/>
      <c r="AD96" s="60"/>
      <c r="AE96" s="60"/>
      <c r="AF96" s="60"/>
      <c r="AG96" s="60"/>
      <c r="AH96" s="60"/>
      <c r="AI96" s="60"/>
      <c r="AJ96" s="60"/>
      <c r="AK96" s="60"/>
      <c r="AL96" s="60"/>
    </row>
    <row r="97" spans="1:38" ht="11.25" customHeight="1">
      <c r="A97" s="122" t="s">
        <v>61</v>
      </c>
      <c r="B97" s="128">
        <f t="shared" ref="B97:M97" si="111">$F$4*B37</f>
        <v>180000</v>
      </c>
      <c r="C97" s="128">
        <f t="shared" si="111"/>
        <v>180000</v>
      </c>
      <c r="D97" s="128">
        <f t="shared" si="111"/>
        <v>180000</v>
      </c>
      <c r="E97" s="128">
        <f t="shared" si="111"/>
        <v>180000</v>
      </c>
      <c r="F97" s="128">
        <f t="shared" si="111"/>
        <v>180000</v>
      </c>
      <c r="G97" s="128">
        <f t="shared" si="111"/>
        <v>180000</v>
      </c>
      <c r="H97" s="128">
        <f t="shared" si="111"/>
        <v>135000</v>
      </c>
      <c r="I97" s="128">
        <f t="shared" si="111"/>
        <v>135000</v>
      </c>
      <c r="J97" s="128">
        <f t="shared" si="111"/>
        <v>135000</v>
      </c>
      <c r="K97" s="128">
        <f t="shared" si="111"/>
        <v>135000</v>
      </c>
      <c r="L97" s="128">
        <f t="shared" si="111"/>
        <v>135000</v>
      </c>
      <c r="M97" s="140">
        <f t="shared" si="111"/>
        <v>135000</v>
      </c>
      <c r="N97" s="110">
        <f t="shared" si="105"/>
        <v>157500</v>
      </c>
      <c r="O97" s="111">
        <f t="shared" si="106"/>
        <v>135000</v>
      </c>
      <c r="P97" s="111">
        <f t="shared" si="107"/>
        <v>180000</v>
      </c>
      <c r="Q97" s="112">
        <f t="shared" si="108"/>
        <v>0.14920941939059815</v>
      </c>
      <c r="R97" s="113">
        <f t="shared" si="109"/>
        <v>1890000</v>
      </c>
      <c r="S97" s="59"/>
      <c r="T97" s="59"/>
      <c r="U97" s="59"/>
      <c r="V97" s="59"/>
      <c r="W97" s="60"/>
      <c r="X97" s="60"/>
      <c r="Y97" s="60"/>
      <c r="Z97" s="60"/>
      <c r="AA97" s="60"/>
      <c r="AB97" s="60"/>
      <c r="AC97" s="60"/>
      <c r="AD97" s="60"/>
      <c r="AE97" s="60"/>
      <c r="AF97" s="60"/>
      <c r="AG97" s="60"/>
      <c r="AH97" s="60"/>
      <c r="AI97" s="60"/>
      <c r="AJ97" s="60"/>
      <c r="AK97" s="60"/>
      <c r="AL97" s="60"/>
    </row>
    <row r="98" spans="1:38" ht="11.25" customHeight="1">
      <c r="A98" s="122" t="s">
        <v>62</v>
      </c>
      <c r="B98" s="128">
        <f t="shared" ref="B98:M98" si="112">$H$4*B38</f>
        <v>88000</v>
      </c>
      <c r="C98" s="128">
        <f t="shared" si="112"/>
        <v>88000</v>
      </c>
      <c r="D98" s="128">
        <f t="shared" si="112"/>
        <v>88000</v>
      </c>
      <c r="E98" s="128">
        <f t="shared" si="112"/>
        <v>88000</v>
      </c>
      <c r="F98" s="128">
        <f t="shared" si="112"/>
        <v>88000</v>
      </c>
      <c r="G98" s="128">
        <f t="shared" si="112"/>
        <v>88000</v>
      </c>
      <c r="H98" s="128">
        <f t="shared" si="112"/>
        <v>66000</v>
      </c>
      <c r="I98" s="128">
        <f t="shared" si="112"/>
        <v>66000</v>
      </c>
      <c r="J98" s="128">
        <f t="shared" si="112"/>
        <v>66000</v>
      </c>
      <c r="K98" s="128">
        <f t="shared" si="112"/>
        <v>66000</v>
      </c>
      <c r="L98" s="128">
        <f t="shared" si="112"/>
        <v>66000</v>
      </c>
      <c r="M98" s="140">
        <f t="shared" si="112"/>
        <v>66000</v>
      </c>
      <c r="N98" s="110">
        <f t="shared" si="105"/>
        <v>77000</v>
      </c>
      <c r="O98" s="111">
        <f t="shared" si="106"/>
        <v>66000</v>
      </c>
      <c r="P98" s="111">
        <f t="shared" si="107"/>
        <v>88000</v>
      </c>
      <c r="Q98" s="112">
        <f t="shared" si="108"/>
        <v>0.14920941939059815</v>
      </c>
      <c r="R98" s="113">
        <f t="shared" si="109"/>
        <v>924000</v>
      </c>
      <c r="S98" s="59"/>
      <c r="T98" s="59"/>
      <c r="U98" s="59"/>
      <c r="V98" s="59"/>
      <c r="W98" s="60"/>
      <c r="X98" s="60"/>
      <c r="Y98" s="60"/>
      <c r="Z98" s="60"/>
      <c r="AA98" s="60"/>
      <c r="AB98" s="60"/>
      <c r="AC98" s="60"/>
      <c r="AD98" s="60"/>
      <c r="AE98" s="60"/>
      <c r="AF98" s="60"/>
      <c r="AG98" s="60"/>
      <c r="AH98" s="60"/>
      <c r="AI98" s="60"/>
      <c r="AJ98" s="60"/>
      <c r="AK98" s="60"/>
      <c r="AL98" s="60"/>
    </row>
    <row r="99" spans="1:38" ht="11.25" customHeight="1">
      <c r="A99" s="129" t="s">
        <v>234</v>
      </c>
      <c r="B99" s="130">
        <f t="shared" ref="B99:M99" si="113">SUM(B95:B98)</f>
        <v>936529.83346207417</v>
      </c>
      <c r="C99" s="130">
        <f t="shared" si="113"/>
        <v>629329.83346207417</v>
      </c>
      <c r="D99" s="130">
        <f t="shared" si="113"/>
        <v>937140.33307585167</v>
      </c>
      <c r="E99" s="130">
        <f t="shared" si="113"/>
        <v>935519.33384829666</v>
      </c>
      <c r="F99" s="130">
        <f t="shared" si="113"/>
        <v>864304.15759823425</v>
      </c>
      <c r="G99" s="130">
        <f t="shared" si="113"/>
        <v>831004.15759823425</v>
      </c>
      <c r="H99" s="130">
        <f t="shared" si="113"/>
        <v>609200</v>
      </c>
      <c r="I99" s="130">
        <f t="shared" si="113"/>
        <v>441945.55320336757</v>
      </c>
      <c r="J99" s="130">
        <f t="shared" si="113"/>
        <v>422472.2557505166</v>
      </c>
      <c r="K99" s="130">
        <f t="shared" si="113"/>
        <v>558900</v>
      </c>
      <c r="L99" s="130">
        <f t="shared" si="113"/>
        <v>734910.67811865476</v>
      </c>
      <c r="M99" s="145">
        <f t="shared" si="113"/>
        <v>798059.66692414833</v>
      </c>
      <c r="N99" s="110">
        <f t="shared" si="105"/>
        <v>724942.98358678771</v>
      </c>
      <c r="O99" s="111">
        <f t="shared" si="106"/>
        <v>422472.2557505166</v>
      </c>
      <c r="P99" s="111">
        <f t="shared" si="107"/>
        <v>937140.33307585167</v>
      </c>
      <c r="Q99" s="112">
        <f t="shared" si="108"/>
        <v>0.26038108466896154</v>
      </c>
      <c r="R99" s="113">
        <f t="shared" si="109"/>
        <v>8699315.8030414525</v>
      </c>
      <c r="S99" s="59"/>
      <c r="T99" s="59"/>
      <c r="U99" s="59"/>
      <c r="V99" s="59"/>
      <c r="W99" s="60"/>
      <c r="X99" s="60"/>
      <c r="Y99" s="60"/>
      <c r="Z99" s="60"/>
      <c r="AA99" s="60"/>
      <c r="AB99" s="60"/>
      <c r="AC99" s="60"/>
      <c r="AD99" s="60"/>
      <c r="AE99" s="60"/>
      <c r="AF99" s="60"/>
      <c r="AG99" s="60"/>
      <c r="AH99" s="60"/>
      <c r="AI99" s="60"/>
      <c r="AJ99" s="60"/>
      <c r="AK99" s="60"/>
      <c r="AL99" s="60"/>
    </row>
    <row r="100" spans="1:38" ht="11.25" customHeight="1">
      <c r="A100" s="127"/>
      <c r="B100" s="132"/>
      <c r="C100" s="132"/>
      <c r="D100" s="132"/>
      <c r="E100" s="132"/>
      <c r="F100" s="132"/>
      <c r="G100" s="132"/>
      <c r="H100" s="132"/>
      <c r="I100" s="132"/>
      <c r="J100" s="132"/>
      <c r="K100" s="132"/>
      <c r="L100" s="132"/>
      <c r="M100" s="132"/>
      <c r="N100" s="124"/>
      <c r="O100" s="146"/>
      <c r="P100" s="146"/>
      <c r="Q100" s="146"/>
      <c r="R100" s="147"/>
      <c r="S100" s="59"/>
      <c r="T100" s="59"/>
      <c r="U100" s="59"/>
      <c r="V100" s="59"/>
      <c r="W100" s="60"/>
      <c r="X100" s="60"/>
      <c r="Y100" s="60"/>
      <c r="Z100" s="60"/>
      <c r="AA100" s="60"/>
      <c r="AB100" s="60"/>
      <c r="AC100" s="60"/>
      <c r="AD100" s="60"/>
      <c r="AE100" s="60"/>
      <c r="AF100" s="60"/>
      <c r="AG100" s="60"/>
      <c r="AH100" s="60"/>
      <c r="AI100" s="60"/>
      <c r="AJ100" s="60"/>
      <c r="AK100" s="60"/>
      <c r="AL100" s="60"/>
    </row>
    <row r="101" spans="1:38" ht="11.25" customHeight="1">
      <c r="A101" s="108" t="s">
        <v>241</v>
      </c>
      <c r="B101" s="132"/>
      <c r="C101" s="132"/>
      <c r="D101" s="132"/>
      <c r="E101" s="132"/>
      <c r="F101" s="132"/>
      <c r="G101" s="132"/>
      <c r="H101" s="132"/>
      <c r="I101" s="132"/>
      <c r="J101" s="132"/>
      <c r="K101" s="132"/>
      <c r="L101" s="132"/>
      <c r="M101" s="132"/>
      <c r="N101" s="124"/>
      <c r="O101" s="146"/>
      <c r="P101" s="146"/>
      <c r="Q101" s="146"/>
      <c r="R101" s="147"/>
      <c r="S101" s="59"/>
      <c r="T101" s="59"/>
      <c r="U101" s="59"/>
      <c r="V101" s="59"/>
      <c r="W101" s="60"/>
      <c r="X101" s="60"/>
      <c r="Y101" s="60"/>
      <c r="Z101" s="60"/>
      <c r="AA101" s="60"/>
      <c r="AB101" s="60"/>
      <c r="AC101" s="60"/>
      <c r="AD101" s="60"/>
      <c r="AE101" s="60"/>
      <c r="AF101" s="60"/>
      <c r="AG101" s="60"/>
      <c r="AH101" s="60"/>
      <c r="AI101" s="60"/>
      <c r="AJ101" s="60"/>
      <c r="AK101" s="60"/>
      <c r="AL101" s="60"/>
    </row>
    <row r="102" spans="1:38" ht="11.25" customHeight="1">
      <c r="A102" s="120" t="s">
        <v>59</v>
      </c>
      <c r="B102" s="128">
        <f t="shared" ref="B102:M102" si="114">B35*($B$4-$B$5)-B74-$B$10</f>
        <v>68758.95003862225</v>
      </c>
      <c r="C102" s="128">
        <f t="shared" si="114"/>
        <v>-5374.5582882740418</v>
      </c>
      <c r="D102" s="128">
        <f t="shared" si="114"/>
        <v>70285.083268962917</v>
      </c>
      <c r="E102" s="128">
        <f t="shared" si="114"/>
        <v>67670.27517380011</v>
      </c>
      <c r="F102" s="128">
        <f t="shared" si="114"/>
        <v>1231.6889911962426</v>
      </c>
      <c r="G102" s="128">
        <f t="shared" si="114"/>
        <v>52356.896871107965</v>
      </c>
      <c r="H102" s="128">
        <f t="shared" si="114"/>
        <v>24915.857471549389</v>
      </c>
      <c r="I102" s="128">
        <f t="shared" si="114"/>
        <v>-11600.476567440332</v>
      </c>
      <c r="J102" s="128">
        <f t="shared" si="114"/>
        <v>-28895.188143127234</v>
      </c>
      <c r="K102" s="128">
        <f t="shared" si="114"/>
        <v>-16893.252080756385</v>
      </c>
      <c r="L102" s="128">
        <f t="shared" si="114"/>
        <v>28804.951354840043</v>
      </c>
      <c r="M102" s="140">
        <f t="shared" si="114"/>
        <v>79445.181902420838</v>
      </c>
      <c r="N102" s="110">
        <f t="shared" ref="N102:N106" si="115">SUM(B102:M102)/12</f>
        <v>27558.784166075147</v>
      </c>
      <c r="O102" s="111">
        <f t="shared" ref="O102:O106" si="116">MIN(B102:M102)</f>
        <v>-28895.188143127234</v>
      </c>
      <c r="P102" s="111">
        <f t="shared" ref="P102:P106" si="117">MAX(B102:M102)</f>
        <v>79445.181902420838</v>
      </c>
      <c r="Q102" s="112">
        <f t="shared" ref="Q102:Q106" si="118">STDEV(B102:M102)/N102</f>
        <v>1.4232034368369058</v>
      </c>
      <c r="R102" s="113">
        <f t="shared" ref="R102:R106" si="119">SUM(B102:M102)</f>
        <v>330705.40999290178</v>
      </c>
      <c r="S102" s="59"/>
      <c r="T102" s="59"/>
      <c r="U102" s="59"/>
      <c r="V102" s="59"/>
      <c r="W102" s="60"/>
      <c r="X102" s="60"/>
      <c r="Y102" s="60"/>
      <c r="Z102" s="60"/>
      <c r="AA102" s="60"/>
      <c r="AB102" s="60"/>
      <c r="AC102" s="60"/>
      <c r="AD102" s="60"/>
      <c r="AE102" s="60"/>
      <c r="AF102" s="60"/>
      <c r="AG102" s="60"/>
      <c r="AH102" s="60"/>
      <c r="AI102" s="60"/>
      <c r="AJ102" s="60"/>
      <c r="AK102" s="60"/>
      <c r="AL102" s="60"/>
    </row>
    <row r="103" spans="1:38" ht="11.25" customHeight="1">
      <c r="A103" s="122" t="s">
        <v>60</v>
      </c>
      <c r="B103" s="128">
        <f t="shared" ref="B103:M103" si="120">B36*($D$4-$D$5)-B75-$D$10</f>
        <v>58000</v>
      </c>
      <c r="C103" s="128">
        <f t="shared" si="120"/>
        <v>68100</v>
      </c>
      <c r="D103" s="128">
        <f t="shared" si="120"/>
        <v>70400</v>
      </c>
      <c r="E103" s="128">
        <f t="shared" si="120"/>
        <v>72900</v>
      </c>
      <c r="F103" s="128">
        <f t="shared" si="120"/>
        <v>125600</v>
      </c>
      <c r="G103" s="128">
        <f t="shared" si="120"/>
        <v>45100</v>
      </c>
      <c r="H103" s="128">
        <f t="shared" si="120"/>
        <v>3700</v>
      </c>
      <c r="I103" s="128">
        <f t="shared" si="120"/>
        <v>-17000</v>
      </c>
      <c r="J103" s="128">
        <f t="shared" si="120"/>
        <v>-17000</v>
      </c>
      <c r="K103" s="128">
        <f t="shared" si="120"/>
        <v>-17000</v>
      </c>
      <c r="L103" s="128">
        <f t="shared" si="120"/>
        <v>-17000</v>
      </c>
      <c r="M103" s="140">
        <f t="shared" si="120"/>
        <v>-17000</v>
      </c>
      <c r="N103" s="110">
        <f t="shared" si="115"/>
        <v>29900</v>
      </c>
      <c r="O103" s="111">
        <f t="shared" si="116"/>
        <v>-17000</v>
      </c>
      <c r="P103" s="111">
        <f t="shared" si="117"/>
        <v>125600</v>
      </c>
      <c r="Q103" s="112">
        <f t="shared" si="118"/>
        <v>1.6511937889187771</v>
      </c>
      <c r="R103" s="113">
        <f t="shared" si="119"/>
        <v>358800</v>
      </c>
      <c r="S103" s="59"/>
      <c r="T103" s="59"/>
      <c r="U103" s="59"/>
      <c r="V103" s="59"/>
      <c r="W103" s="60"/>
      <c r="X103" s="60"/>
      <c r="Y103" s="60"/>
      <c r="Z103" s="60"/>
      <c r="AA103" s="60"/>
      <c r="AB103" s="60"/>
      <c r="AC103" s="60"/>
      <c r="AD103" s="60"/>
      <c r="AE103" s="60"/>
      <c r="AF103" s="60"/>
      <c r="AG103" s="60"/>
      <c r="AH103" s="60"/>
      <c r="AI103" s="60"/>
      <c r="AJ103" s="60"/>
      <c r="AK103" s="60"/>
      <c r="AL103" s="60"/>
    </row>
    <row r="104" spans="1:38" ht="11.25" customHeight="1">
      <c r="A104" s="122" t="s">
        <v>61</v>
      </c>
      <c r="B104" s="128">
        <f t="shared" ref="B104:M104" si="121">B37*($F$4-$F$5)-B76-$F$10</f>
        <v>55000</v>
      </c>
      <c r="C104" s="128">
        <f t="shared" si="121"/>
        <v>63000</v>
      </c>
      <c r="D104" s="128">
        <f t="shared" si="121"/>
        <v>63000</v>
      </c>
      <c r="E104" s="128">
        <f t="shared" si="121"/>
        <v>63000</v>
      </c>
      <c r="F104" s="128">
        <f t="shared" si="121"/>
        <v>63000</v>
      </c>
      <c r="G104" s="128">
        <f t="shared" si="121"/>
        <v>63000</v>
      </c>
      <c r="H104" s="128">
        <f t="shared" si="121"/>
        <v>40000</v>
      </c>
      <c r="I104" s="128">
        <f t="shared" si="121"/>
        <v>38000</v>
      </c>
      <c r="J104" s="128">
        <f t="shared" si="121"/>
        <v>38000</v>
      </c>
      <c r="K104" s="128">
        <f t="shared" si="121"/>
        <v>38000</v>
      </c>
      <c r="L104" s="128">
        <f t="shared" si="121"/>
        <v>38000</v>
      </c>
      <c r="M104" s="140">
        <f t="shared" si="121"/>
        <v>38000</v>
      </c>
      <c r="N104" s="110">
        <f t="shared" si="115"/>
        <v>50000</v>
      </c>
      <c r="O104" s="111">
        <f t="shared" si="116"/>
        <v>38000</v>
      </c>
      <c r="P104" s="111">
        <f t="shared" si="117"/>
        <v>63000</v>
      </c>
      <c r="Q104" s="112">
        <f t="shared" si="118"/>
        <v>0.24790027320385397</v>
      </c>
      <c r="R104" s="113">
        <f t="shared" si="119"/>
        <v>600000</v>
      </c>
      <c r="S104" s="59"/>
      <c r="T104" s="59"/>
      <c r="U104" s="59"/>
      <c r="V104" s="59"/>
      <c r="W104" s="60"/>
      <c r="X104" s="60"/>
      <c r="Y104" s="60"/>
      <c r="Z104" s="60"/>
      <c r="AA104" s="60"/>
      <c r="AB104" s="60"/>
      <c r="AC104" s="60"/>
      <c r="AD104" s="60"/>
      <c r="AE104" s="60"/>
      <c r="AF104" s="60"/>
      <c r="AG104" s="60"/>
      <c r="AH104" s="60"/>
      <c r="AI104" s="60"/>
      <c r="AJ104" s="60"/>
      <c r="AK104" s="60"/>
      <c r="AL104" s="60"/>
    </row>
    <row r="105" spans="1:38" ht="11.25" customHeight="1">
      <c r="A105" s="122" t="s">
        <v>62</v>
      </c>
      <c r="B105" s="128">
        <f t="shared" ref="B105:M105" si="122">B38*($H$4-$H$5)-B77-$H$10</f>
        <v>50000</v>
      </c>
      <c r="C105" s="128">
        <f t="shared" si="122"/>
        <v>54000</v>
      </c>
      <c r="D105" s="128">
        <f t="shared" si="122"/>
        <v>54000</v>
      </c>
      <c r="E105" s="128">
        <f t="shared" si="122"/>
        <v>54000</v>
      </c>
      <c r="F105" s="128">
        <f t="shared" si="122"/>
        <v>54000</v>
      </c>
      <c r="G105" s="128">
        <f t="shared" si="122"/>
        <v>54000</v>
      </c>
      <c r="H105" s="128">
        <f t="shared" si="122"/>
        <v>36000</v>
      </c>
      <c r="I105" s="128">
        <f t="shared" si="122"/>
        <v>35000</v>
      </c>
      <c r="J105" s="128">
        <f t="shared" si="122"/>
        <v>35000</v>
      </c>
      <c r="K105" s="128">
        <f t="shared" si="122"/>
        <v>35000</v>
      </c>
      <c r="L105" s="128">
        <f t="shared" si="122"/>
        <v>35000</v>
      </c>
      <c r="M105" s="140">
        <f t="shared" si="122"/>
        <v>35000</v>
      </c>
      <c r="N105" s="110">
        <f t="shared" si="115"/>
        <v>44250</v>
      </c>
      <c r="O105" s="111">
        <f t="shared" si="116"/>
        <v>35000</v>
      </c>
      <c r="P105" s="111">
        <f t="shared" si="117"/>
        <v>54000</v>
      </c>
      <c r="Q105" s="112">
        <f t="shared" si="118"/>
        <v>0.21592916363173867</v>
      </c>
      <c r="R105" s="113">
        <f t="shared" si="119"/>
        <v>531000</v>
      </c>
      <c r="S105" s="59"/>
      <c r="T105" s="59"/>
      <c r="U105" s="59"/>
      <c r="V105" s="59"/>
      <c r="W105" s="60"/>
      <c r="X105" s="60"/>
      <c r="Y105" s="60"/>
      <c r="Z105" s="60"/>
      <c r="AA105" s="60"/>
      <c r="AB105" s="60"/>
      <c r="AC105" s="60"/>
      <c r="AD105" s="60"/>
      <c r="AE105" s="60"/>
      <c r="AF105" s="60"/>
      <c r="AG105" s="60"/>
      <c r="AH105" s="60"/>
      <c r="AI105" s="60"/>
      <c r="AJ105" s="60"/>
      <c r="AK105" s="60"/>
      <c r="AL105" s="60"/>
    </row>
    <row r="106" spans="1:38" ht="11.25" customHeight="1">
      <c r="A106" s="129" t="s">
        <v>234</v>
      </c>
      <c r="B106" s="130">
        <f t="shared" ref="B106:M106" si="123">SUM(B102:B105)</f>
        <v>231758.95003862225</v>
      </c>
      <c r="C106" s="130">
        <f t="shared" si="123"/>
        <v>179725.44171172596</v>
      </c>
      <c r="D106" s="130">
        <f t="shared" si="123"/>
        <v>257685.08326896292</v>
      </c>
      <c r="E106" s="130">
        <f t="shared" si="123"/>
        <v>257570.27517380012</v>
      </c>
      <c r="F106" s="130">
        <f t="shared" si="123"/>
        <v>243831.68899119625</v>
      </c>
      <c r="G106" s="130">
        <f t="shared" si="123"/>
        <v>214456.89687110798</v>
      </c>
      <c r="H106" s="130">
        <f t="shared" si="123"/>
        <v>104615.85747154939</v>
      </c>
      <c r="I106" s="130">
        <f t="shared" si="123"/>
        <v>44399.523432559668</v>
      </c>
      <c r="J106" s="130">
        <f t="shared" si="123"/>
        <v>27104.811856872766</v>
      </c>
      <c r="K106" s="130">
        <f t="shared" si="123"/>
        <v>39106.747919243615</v>
      </c>
      <c r="L106" s="130">
        <f t="shared" si="123"/>
        <v>84804.951354840043</v>
      </c>
      <c r="M106" s="145">
        <f t="shared" si="123"/>
        <v>135445.18190242082</v>
      </c>
      <c r="N106" s="110">
        <f t="shared" si="115"/>
        <v>151708.78416607514</v>
      </c>
      <c r="O106" s="111">
        <f t="shared" si="116"/>
        <v>27104.811856872766</v>
      </c>
      <c r="P106" s="111">
        <f t="shared" si="117"/>
        <v>257685.08326896292</v>
      </c>
      <c r="Q106" s="112">
        <f t="shared" si="118"/>
        <v>0.59202070667594919</v>
      </c>
      <c r="R106" s="113">
        <f t="shared" si="119"/>
        <v>1820505.4099929016</v>
      </c>
      <c r="S106" s="59"/>
      <c r="T106" s="59"/>
      <c r="U106" s="59"/>
      <c r="V106" s="59"/>
      <c r="W106" s="60"/>
      <c r="X106" s="60"/>
      <c r="Y106" s="60"/>
      <c r="Z106" s="60"/>
      <c r="AA106" s="60"/>
      <c r="AB106" s="60"/>
      <c r="AC106" s="60"/>
      <c r="AD106" s="60"/>
      <c r="AE106" s="60"/>
      <c r="AF106" s="60"/>
      <c r="AG106" s="60"/>
      <c r="AH106" s="60"/>
      <c r="AI106" s="60"/>
      <c r="AJ106" s="60"/>
      <c r="AK106" s="60"/>
      <c r="AL106" s="60"/>
    </row>
    <row r="107" spans="1:38" ht="11.25" customHeight="1">
      <c r="A107" s="127"/>
      <c r="B107" s="148"/>
      <c r="C107" s="148"/>
      <c r="D107" s="148"/>
      <c r="E107" s="148"/>
      <c r="F107" s="148"/>
      <c r="G107" s="148"/>
      <c r="H107" s="148"/>
      <c r="I107" s="148"/>
      <c r="J107" s="148"/>
      <c r="K107" s="148"/>
      <c r="L107" s="148"/>
      <c r="M107" s="148"/>
      <c r="N107" s="124"/>
      <c r="O107" s="146"/>
      <c r="P107" s="146"/>
      <c r="Q107" s="146"/>
      <c r="R107" s="147"/>
      <c r="S107" s="59"/>
      <c r="T107" s="59"/>
      <c r="U107" s="59"/>
      <c r="V107" s="59"/>
      <c r="W107" s="60"/>
      <c r="X107" s="60"/>
      <c r="Y107" s="60"/>
      <c r="Z107" s="60"/>
      <c r="AA107" s="60"/>
      <c r="AB107" s="60"/>
      <c r="AC107" s="60"/>
      <c r="AD107" s="60"/>
      <c r="AE107" s="60"/>
      <c r="AF107" s="60"/>
      <c r="AG107" s="60"/>
      <c r="AH107" s="60"/>
      <c r="AI107" s="60"/>
      <c r="AJ107" s="60"/>
      <c r="AK107" s="60"/>
      <c r="AL107" s="60"/>
    </row>
    <row r="108" spans="1:38" ht="11.25" customHeight="1">
      <c r="A108" s="108" t="s">
        <v>242</v>
      </c>
      <c r="B108" s="148"/>
      <c r="C108" s="148"/>
      <c r="D108" s="148"/>
      <c r="E108" s="148"/>
      <c r="F108" s="148"/>
      <c r="G108" s="148"/>
      <c r="H108" s="148"/>
      <c r="I108" s="148"/>
      <c r="J108" s="148"/>
      <c r="K108" s="148"/>
      <c r="L108" s="148"/>
      <c r="M108" s="148"/>
      <c r="N108" s="124"/>
      <c r="O108" s="146"/>
      <c r="P108" s="146"/>
      <c r="Q108" s="146"/>
      <c r="R108" s="147"/>
      <c r="S108" s="59"/>
      <c r="T108" s="59"/>
      <c r="U108" s="59"/>
      <c r="V108" s="59"/>
      <c r="W108" s="60"/>
      <c r="X108" s="60"/>
      <c r="Y108" s="60"/>
      <c r="Z108" s="60"/>
      <c r="AA108" s="60"/>
      <c r="AB108" s="60"/>
      <c r="AC108" s="60"/>
      <c r="AD108" s="60"/>
      <c r="AE108" s="60"/>
      <c r="AF108" s="60"/>
      <c r="AG108" s="60"/>
      <c r="AH108" s="60"/>
      <c r="AI108" s="60"/>
      <c r="AJ108" s="60"/>
      <c r="AK108" s="60"/>
      <c r="AL108" s="60"/>
    </row>
    <row r="109" spans="1:38" ht="11.25" customHeight="1">
      <c r="A109" s="120" t="s">
        <v>59</v>
      </c>
      <c r="B109" s="149">
        <f t="shared" ref="B109:M109" si="124">IF(ISERROR(B102/B95),0,B102/B95)</f>
        <v>0.17081702851001385</v>
      </c>
      <c r="C109" s="149">
        <f t="shared" si="124"/>
        <v>-6.084646690273332E-2</v>
      </c>
      <c r="D109" s="149">
        <f t="shared" si="124"/>
        <v>0.18061629004995192</v>
      </c>
      <c r="E109" s="149">
        <f t="shared" si="124"/>
        <v>0.17783662787756938</v>
      </c>
      <c r="F109" s="149">
        <f t="shared" si="124"/>
        <v>7.5887704259871777E-3</v>
      </c>
      <c r="G109" s="149">
        <f t="shared" si="124"/>
        <v>0.13999014665326584</v>
      </c>
      <c r="H109" s="149">
        <f t="shared" si="124"/>
        <v>7.2178034390351642E-2</v>
      </c>
      <c r="I109" s="149">
        <f t="shared" si="124"/>
        <v>-4.814563461832836E-2</v>
      </c>
      <c r="J109" s="149">
        <f t="shared" si="124"/>
        <v>-0.13046865868236335</v>
      </c>
      <c r="K109" s="149">
        <f t="shared" si="124"/>
        <v>-4.7201039622118988E-2</v>
      </c>
      <c r="L109" s="149">
        <f t="shared" si="124"/>
        <v>5.3950880803396321E-2</v>
      </c>
      <c r="M109" s="150">
        <f t="shared" si="124"/>
        <v>0.13306070783795501</v>
      </c>
      <c r="N109" s="151">
        <f t="shared" ref="N109:N112" si="125">SUM(B109:M109)/12</f>
        <v>5.4114723893578916E-2</v>
      </c>
      <c r="O109" s="112">
        <f t="shared" ref="O109:O112" si="126">MIN(B109:M109)</f>
        <v>-0.13046865868236335</v>
      </c>
      <c r="P109" s="112">
        <f t="shared" ref="P109:P112" si="127">MAX(B109:M109)</f>
        <v>0.18061629004995192</v>
      </c>
      <c r="Q109" s="112">
        <f t="shared" ref="Q109:Q112" si="128">STDEV(B109:M109)/N109</f>
        <v>2.0014479302573545</v>
      </c>
      <c r="R109" s="152">
        <f t="shared" ref="R109:R112" si="129">R102/R95</f>
        <v>8.0791569941214433E-2</v>
      </c>
      <c r="S109" s="59"/>
      <c r="T109" s="59"/>
      <c r="U109" s="59"/>
      <c r="V109" s="59"/>
      <c r="W109" s="60"/>
      <c r="X109" s="60"/>
      <c r="Y109" s="60"/>
      <c r="Z109" s="60"/>
      <c r="AA109" s="60"/>
      <c r="AB109" s="60"/>
      <c r="AC109" s="60"/>
      <c r="AD109" s="60"/>
      <c r="AE109" s="60"/>
      <c r="AF109" s="60"/>
      <c r="AG109" s="60"/>
      <c r="AH109" s="60"/>
      <c r="AI109" s="60"/>
      <c r="AJ109" s="60"/>
      <c r="AK109" s="60"/>
      <c r="AL109" s="60"/>
    </row>
    <row r="110" spans="1:38" ht="11.25" customHeight="1">
      <c r="A110" s="122" t="s">
        <v>60</v>
      </c>
      <c r="B110" s="149">
        <f t="shared" ref="B110:M110" si="130">IF(ISERROR(B103/B96),0,B103/B96)</f>
        <v>0.21804511278195488</v>
      </c>
      <c r="C110" s="149">
        <f t="shared" si="130"/>
        <v>0.24945054945054945</v>
      </c>
      <c r="D110" s="149">
        <f t="shared" si="130"/>
        <v>0.25142857142857145</v>
      </c>
      <c r="E110" s="149">
        <f t="shared" si="130"/>
        <v>0.25400696864111499</v>
      </c>
      <c r="F110" s="149">
        <f t="shared" si="130"/>
        <v>0.28940092165898618</v>
      </c>
      <c r="G110" s="149">
        <f t="shared" si="130"/>
        <v>0.23862433862433863</v>
      </c>
      <c r="H110" s="149">
        <f t="shared" si="130"/>
        <v>5.873015873015873E-2</v>
      </c>
      <c r="I110" s="149">
        <f t="shared" si="130"/>
        <v>0</v>
      </c>
      <c r="J110" s="149">
        <f t="shared" si="130"/>
        <v>0</v>
      </c>
      <c r="K110" s="149">
        <f t="shared" si="130"/>
        <v>0</v>
      </c>
      <c r="L110" s="149">
        <f t="shared" si="130"/>
        <v>0</v>
      </c>
      <c r="M110" s="150">
        <f t="shared" si="130"/>
        <v>0</v>
      </c>
      <c r="N110" s="151">
        <f t="shared" si="125"/>
        <v>0.12997388510963953</v>
      </c>
      <c r="O110" s="112">
        <f t="shared" si="126"/>
        <v>0</v>
      </c>
      <c r="P110" s="112">
        <f t="shared" si="127"/>
        <v>0.28940092165898618</v>
      </c>
      <c r="Q110" s="112">
        <f t="shared" si="128"/>
        <v>0.98127217266642597</v>
      </c>
      <c r="R110" s="152">
        <f t="shared" si="129"/>
        <v>0.2002232142857143</v>
      </c>
      <c r="S110" s="59"/>
      <c r="T110" s="59"/>
      <c r="U110" s="59"/>
      <c r="V110" s="59"/>
      <c r="W110" s="60"/>
      <c r="X110" s="60"/>
      <c r="Y110" s="60"/>
      <c r="Z110" s="60"/>
      <c r="AA110" s="60"/>
      <c r="AB110" s="60"/>
      <c r="AC110" s="60"/>
      <c r="AD110" s="60"/>
      <c r="AE110" s="60"/>
      <c r="AF110" s="60"/>
      <c r="AG110" s="60"/>
      <c r="AH110" s="60"/>
      <c r="AI110" s="60"/>
      <c r="AJ110" s="60"/>
      <c r="AK110" s="60"/>
      <c r="AL110" s="60"/>
    </row>
    <row r="111" spans="1:38" ht="11.25" customHeight="1">
      <c r="A111" s="122" t="s">
        <v>61</v>
      </c>
      <c r="B111" s="149">
        <f t="shared" ref="B111:M111" si="131">IF(ISERROR(B104/B97),0,B104/B97)</f>
        <v>0.30555555555555558</v>
      </c>
      <c r="C111" s="149">
        <f t="shared" si="131"/>
        <v>0.35</v>
      </c>
      <c r="D111" s="149">
        <f t="shared" si="131"/>
        <v>0.35</v>
      </c>
      <c r="E111" s="149">
        <f t="shared" si="131"/>
        <v>0.35</v>
      </c>
      <c r="F111" s="149">
        <f t="shared" si="131"/>
        <v>0.35</v>
      </c>
      <c r="G111" s="149">
        <f t="shared" si="131"/>
        <v>0.35</v>
      </c>
      <c r="H111" s="149">
        <f t="shared" si="131"/>
        <v>0.29629629629629628</v>
      </c>
      <c r="I111" s="149">
        <f t="shared" si="131"/>
        <v>0.2814814814814815</v>
      </c>
      <c r="J111" s="149">
        <f t="shared" si="131"/>
        <v>0.2814814814814815</v>
      </c>
      <c r="K111" s="149">
        <f t="shared" si="131"/>
        <v>0.2814814814814815</v>
      </c>
      <c r="L111" s="149">
        <f t="shared" si="131"/>
        <v>0.2814814814814815</v>
      </c>
      <c r="M111" s="150">
        <f t="shared" si="131"/>
        <v>0.2814814814814815</v>
      </c>
      <c r="N111" s="151">
        <f t="shared" si="125"/>
        <v>0.31327160493827172</v>
      </c>
      <c r="O111" s="112">
        <f t="shared" si="126"/>
        <v>0.2814814814814815</v>
      </c>
      <c r="P111" s="112">
        <f t="shared" si="127"/>
        <v>0.35</v>
      </c>
      <c r="Q111" s="112">
        <f t="shared" si="128"/>
        <v>0.10607003387663769</v>
      </c>
      <c r="R111" s="152">
        <f t="shared" si="129"/>
        <v>0.31746031746031744</v>
      </c>
      <c r="S111" s="59"/>
      <c r="T111" s="59"/>
      <c r="U111" s="59"/>
      <c r="V111" s="59"/>
      <c r="W111" s="60"/>
      <c r="X111" s="60"/>
      <c r="Y111" s="60"/>
      <c r="Z111" s="60"/>
      <c r="AA111" s="60"/>
      <c r="AB111" s="60"/>
      <c r="AC111" s="60"/>
      <c r="AD111" s="60"/>
      <c r="AE111" s="60"/>
      <c r="AF111" s="60"/>
      <c r="AG111" s="60"/>
      <c r="AH111" s="60"/>
      <c r="AI111" s="60"/>
      <c r="AJ111" s="60"/>
      <c r="AK111" s="60"/>
      <c r="AL111" s="60"/>
    </row>
    <row r="112" spans="1:38" ht="11.25" customHeight="1">
      <c r="A112" s="122" t="s">
        <v>62</v>
      </c>
      <c r="B112" s="149">
        <f t="shared" ref="B112:M112" si="132">IF(ISERROR(B105/B98),0,B105/B98)</f>
        <v>0.56818181818181823</v>
      </c>
      <c r="C112" s="149">
        <f t="shared" si="132"/>
        <v>0.61363636363636365</v>
      </c>
      <c r="D112" s="149">
        <f t="shared" si="132"/>
        <v>0.61363636363636365</v>
      </c>
      <c r="E112" s="149">
        <f t="shared" si="132"/>
        <v>0.61363636363636365</v>
      </c>
      <c r="F112" s="149">
        <f t="shared" si="132"/>
        <v>0.61363636363636365</v>
      </c>
      <c r="G112" s="149">
        <f t="shared" si="132"/>
        <v>0.61363636363636365</v>
      </c>
      <c r="H112" s="149">
        <f t="shared" si="132"/>
        <v>0.54545454545454541</v>
      </c>
      <c r="I112" s="149">
        <f t="shared" si="132"/>
        <v>0.53030303030303028</v>
      </c>
      <c r="J112" s="149">
        <f t="shared" si="132"/>
        <v>0.53030303030303028</v>
      </c>
      <c r="K112" s="149">
        <f t="shared" si="132"/>
        <v>0.53030303030303028</v>
      </c>
      <c r="L112" s="149">
        <f t="shared" si="132"/>
        <v>0.53030303030303028</v>
      </c>
      <c r="M112" s="150">
        <f t="shared" si="132"/>
        <v>0.53030303030303028</v>
      </c>
      <c r="N112" s="151">
        <f t="shared" si="125"/>
        <v>0.56944444444444442</v>
      </c>
      <c r="O112" s="112">
        <f t="shared" si="126"/>
        <v>0.53030303030303028</v>
      </c>
      <c r="P112" s="112">
        <f t="shared" si="127"/>
        <v>0.61363636363636365</v>
      </c>
      <c r="Q112" s="112">
        <f t="shared" si="128"/>
        <v>7.1041569936206833E-2</v>
      </c>
      <c r="R112" s="152">
        <f t="shared" si="129"/>
        <v>0.57467532467532467</v>
      </c>
      <c r="S112" s="59"/>
      <c r="T112" s="59"/>
      <c r="U112" s="59"/>
      <c r="V112" s="59"/>
      <c r="W112" s="60"/>
      <c r="X112" s="60"/>
      <c r="Y112" s="60"/>
      <c r="Z112" s="60"/>
      <c r="AA112" s="60"/>
      <c r="AB112" s="60"/>
      <c r="AC112" s="60"/>
      <c r="AD112" s="60"/>
      <c r="AE112" s="60"/>
      <c r="AF112" s="60"/>
      <c r="AG112" s="60"/>
      <c r="AH112" s="60"/>
      <c r="AI112" s="60"/>
      <c r="AJ112" s="60"/>
      <c r="AK112" s="60"/>
      <c r="AL112" s="60"/>
    </row>
    <row r="113" spans="1:38" ht="11.25" customHeight="1">
      <c r="A113" s="129" t="s">
        <v>234</v>
      </c>
      <c r="B113" s="153">
        <f t="shared" ref="B113:R113" si="133">SUM(B109:B112)/4</f>
        <v>0.31564987875733563</v>
      </c>
      <c r="C113" s="153">
        <f t="shared" si="133"/>
        <v>0.28806011154604494</v>
      </c>
      <c r="D113" s="153">
        <f t="shared" si="133"/>
        <v>0.34892030627872173</v>
      </c>
      <c r="E113" s="153">
        <f t="shared" si="133"/>
        <v>0.34886999003876196</v>
      </c>
      <c r="F113" s="153">
        <f t="shared" si="133"/>
        <v>0.31515651393033428</v>
      </c>
      <c r="G113" s="153">
        <f t="shared" si="133"/>
        <v>0.33556271222849199</v>
      </c>
      <c r="H113" s="153">
        <f t="shared" si="133"/>
        <v>0.24316475871783802</v>
      </c>
      <c r="I113" s="153">
        <f t="shared" si="133"/>
        <v>0.19090971929154585</v>
      </c>
      <c r="J113" s="153">
        <f t="shared" si="133"/>
        <v>0.17032896327553709</v>
      </c>
      <c r="K113" s="153">
        <f t="shared" si="133"/>
        <v>0.19114586804059819</v>
      </c>
      <c r="L113" s="153">
        <f t="shared" si="133"/>
        <v>0.21643384814697703</v>
      </c>
      <c r="M113" s="154">
        <f t="shared" si="133"/>
        <v>0.2362113049056167</v>
      </c>
      <c r="N113" s="151">
        <f t="shared" si="133"/>
        <v>0.26670116459648363</v>
      </c>
      <c r="O113" s="155">
        <f t="shared" si="133"/>
        <v>0.17032896327553709</v>
      </c>
      <c r="P113" s="155">
        <f t="shared" si="133"/>
        <v>0.35841339383632542</v>
      </c>
      <c r="Q113" s="155">
        <f t="shared" si="133"/>
        <v>0.78995792668415621</v>
      </c>
      <c r="R113" s="156">
        <f t="shared" si="133"/>
        <v>0.29328760659064268</v>
      </c>
      <c r="S113" s="59"/>
      <c r="T113" s="59"/>
      <c r="U113" s="59"/>
      <c r="V113" s="59"/>
      <c r="W113" s="60"/>
      <c r="X113" s="60"/>
      <c r="Y113" s="60"/>
      <c r="Z113" s="60"/>
      <c r="AA113" s="60"/>
      <c r="AB113" s="60"/>
      <c r="AC113" s="60"/>
      <c r="AD113" s="60"/>
      <c r="AE113" s="60"/>
      <c r="AF113" s="60"/>
      <c r="AG113" s="60"/>
      <c r="AH113" s="60"/>
      <c r="AI113" s="60"/>
      <c r="AJ113" s="60"/>
      <c r="AK113" s="60"/>
      <c r="AL113" s="60"/>
    </row>
    <row r="114" spans="1:38" ht="11.25" customHeight="1">
      <c r="A114" s="127"/>
      <c r="B114" s="59"/>
      <c r="C114" s="59"/>
      <c r="D114" s="59"/>
      <c r="E114" s="59"/>
      <c r="F114" s="59"/>
      <c r="G114" s="59"/>
      <c r="H114" s="59"/>
      <c r="I114" s="59"/>
      <c r="J114" s="59"/>
      <c r="K114" s="59"/>
      <c r="L114" s="59"/>
      <c r="M114" s="59"/>
      <c r="N114" s="124"/>
      <c r="O114" s="146"/>
      <c r="P114" s="146"/>
      <c r="Q114" s="146"/>
      <c r="R114" s="147"/>
      <c r="S114" s="59"/>
      <c r="T114" s="59"/>
      <c r="U114" s="59"/>
      <c r="V114" s="59"/>
      <c r="W114" s="60"/>
      <c r="X114" s="60"/>
      <c r="Y114" s="60"/>
      <c r="Z114" s="60"/>
      <c r="AA114" s="60"/>
      <c r="AB114" s="60"/>
      <c r="AC114" s="60"/>
      <c r="AD114" s="60"/>
      <c r="AE114" s="60"/>
      <c r="AF114" s="60"/>
      <c r="AG114" s="60"/>
      <c r="AH114" s="60"/>
      <c r="AI114" s="60"/>
      <c r="AJ114" s="60"/>
      <c r="AK114" s="60"/>
      <c r="AL114" s="60"/>
    </row>
    <row r="115" spans="1:38" ht="11.25" customHeight="1">
      <c r="A115" s="108" t="s">
        <v>243</v>
      </c>
      <c r="B115" s="148"/>
      <c r="C115" s="148"/>
      <c r="D115" s="148"/>
      <c r="E115" s="148"/>
      <c r="F115" s="148"/>
      <c r="G115" s="148"/>
      <c r="H115" s="148"/>
      <c r="I115" s="148"/>
      <c r="J115" s="148"/>
      <c r="K115" s="148"/>
      <c r="L115" s="148"/>
      <c r="M115" s="148"/>
      <c r="N115" s="124"/>
      <c r="O115" s="146"/>
      <c r="P115" s="146"/>
      <c r="Q115" s="146"/>
      <c r="R115" s="147"/>
      <c r="S115" s="59"/>
      <c r="T115" s="59"/>
      <c r="U115" s="59"/>
      <c r="V115" s="59"/>
      <c r="W115" s="60"/>
      <c r="X115" s="60"/>
      <c r="Y115" s="60"/>
      <c r="Z115" s="60"/>
      <c r="AA115" s="60"/>
      <c r="AB115" s="60"/>
      <c r="AC115" s="60"/>
      <c r="AD115" s="60"/>
      <c r="AE115" s="60"/>
      <c r="AF115" s="60"/>
      <c r="AG115" s="60"/>
      <c r="AH115" s="60"/>
      <c r="AI115" s="60"/>
      <c r="AJ115" s="60"/>
      <c r="AK115" s="60"/>
      <c r="AL115" s="60"/>
    </row>
    <row r="116" spans="1:38" ht="11.25" customHeight="1">
      <c r="A116" s="120" t="s">
        <v>59</v>
      </c>
      <c r="B116" s="149">
        <f t="shared" ref="B116:M116" si="134">IF(ISERROR(B35/B23),"-",B35/B23)</f>
        <v>1</v>
      </c>
      <c r="C116" s="149">
        <f t="shared" si="134"/>
        <v>1</v>
      </c>
      <c r="D116" s="149">
        <f t="shared" si="134"/>
        <v>0.99925660449881615</v>
      </c>
      <c r="E116" s="149">
        <f t="shared" si="134"/>
        <v>1</v>
      </c>
      <c r="F116" s="149">
        <f t="shared" si="134"/>
        <v>1</v>
      </c>
      <c r="G116" s="149">
        <f t="shared" si="134"/>
        <v>1</v>
      </c>
      <c r="H116" s="149">
        <f t="shared" si="134"/>
        <v>1</v>
      </c>
      <c r="I116" s="149">
        <f t="shared" si="134"/>
        <v>1</v>
      </c>
      <c r="J116" s="149">
        <f t="shared" si="134"/>
        <v>1</v>
      </c>
      <c r="K116" s="149">
        <f t="shared" si="134"/>
        <v>1</v>
      </c>
      <c r="L116" s="149">
        <f t="shared" si="134"/>
        <v>1</v>
      </c>
      <c r="M116" s="149">
        <f t="shared" si="134"/>
        <v>1</v>
      </c>
      <c r="N116" s="151">
        <f t="shared" ref="N116:N119" si="135">SUM(B116:M116)/12</f>
        <v>0.99993805037490135</v>
      </c>
      <c r="O116" s="112">
        <f t="shared" ref="O116:O119" si="136">MIN(B116:M116)</f>
        <v>0.99925660449881615</v>
      </c>
      <c r="P116" s="112">
        <f t="shared" ref="P116:P119" si="137">MAX(B116:M116)</f>
        <v>1</v>
      </c>
      <c r="Q116" s="112">
        <f t="shared" ref="Q116:Q119" si="138">STDEV(B116:M116)/N116</f>
        <v>2.1461309156199038E-4</v>
      </c>
      <c r="R116" s="152">
        <f t="shared" ref="R116:R119" si="139">R35/R23</f>
        <v>0.99992927984874835</v>
      </c>
      <c r="S116" s="59"/>
      <c r="T116" s="59"/>
      <c r="U116" s="59"/>
      <c r="V116" s="59"/>
      <c r="W116" s="60"/>
      <c r="X116" s="60"/>
      <c r="Y116" s="60"/>
      <c r="Z116" s="60"/>
      <c r="AA116" s="60"/>
      <c r="AB116" s="60"/>
      <c r="AC116" s="60"/>
      <c r="AD116" s="60"/>
      <c r="AE116" s="60"/>
      <c r="AF116" s="60"/>
      <c r="AG116" s="60"/>
      <c r="AH116" s="60"/>
      <c r="AI116" s="60"/>
      <c r="AJ116" s="60"/>
      <c r="AK116" s="60"/>
      <c r="AL116" s="60"/>
    </row>
    <row r="117" spans="1:38" ht="11.25" customHeight="1">
      <c r="A117" s="122" t="s">
        <v>60</v>
      </c>
      <c r="B117" s="149">
        <f t="shared" ref="B117:M117" si="140">IF(ISERROR(B36/B24),"-",B36/B24)</f>
        <v>1</v>
      </c>
      <c r="C117" s="149">
        <f t="shared" si="140"/>
        <v>1</v>
      </c>
      <c r="D117" s="149">
        <f t="shared" si="140"/>
        <v>1</v>
      </c>
      <c r="E117" s="149">
        <f t="shared" si="140"/>
        <v>1</v>
      </c>
      <c r="F117" s="149">
        <f t="shared" si="140"/>
        <v>0.82666666666666666</v>
      </c>
      <c r="G117" s="149">
        <f t="shared" si="140"/>
        <v>0.46551724137931033</v>
      </c>
      <c r="H117" s="149">
        <f t="shared" si="140"/>
        <v>0.11538461538461539</v>
      </c>
      <c r="I117" s="149">
        <f t="shared" si="140"/>
        <v>0</v>
      </c>
      <c r="J117" s="149">
        <f t="shared" si="140"/>
        <v>0</v>
      </c>
      <c r="K117" s="149">
        <f t="shared" si="140"/>
        <v>0</v>
      </c>
      <c r="L117" s="149">
        <f t="shared" si="140"/>
        <v>0</v>
      </c>
      <c r="M117" s="149">
        <f t="shared" si="140"/>
        <v>0</v>
      </c>
      <c r="N117" s="151">
        <f t="shared" si="135"/>
        <v>0.45063071028588264</v>
      </c>
      <c r="O117" s="112">
        <f t="shared" si="136"/>
        <v>0</v>
      </c>
      <c r="P117" s="112">
        <f t="shared" si="137"/>
        <v>1</v>
      </c>
      <c r="Q117" s="112">
        <f t="shared" si="138"/>
        <v>1.0529534257005893</v>
      </c>
      <c r="R117" s="152">
        <f t="shared" si="139"/>
        <v>0.17203308063110631</v>
      </c>
      <c r="S117" s="59"/>
      <c r="T117" s="59"/>
      <c r="U117" s="59"/>
      <c r="V117" s="59"/>
      <c r="W117" s="60"/>
      <c r="X117" s="60"/>
      <c r="Y117" s="60"/>
      <c r="Z117" s="60"/>
      <c r="AA117" s="60"/>
      <c r="AB117" s="60"/>
      <c r="AC117" s="60"/>
      <c r="AD117" s="60"/>
      <c r="AE117" s="60"/>
      <c r="AF117" s="60"/>
      <c r="AG117" s="60"/>
      <c r="AH117" s="60"/>
      <c r="AI117" s="60"/>
      <c r="AJ117" s="60"/>
      <c r="AK117" s="60"/>
      <c r="AL117" s="60"/>
    </row>
    <row r="118" spans="1:38" ht="11.25" customHeight="1">
      <c r="A118" s="122" t="s">
        <v>61</v>
      </c>
      <c r="B118" s="149">
        <f t="shared" ref="B118:M118" si="141">IF(ISERROR(B37/B25),"-",B37/B25)</f>
        <v>1</v>
      </c>
      <c r="C118" s="149">
        <f t="shared" si="141"/>
        <v>1</v>
      </c>
      <c r="D118" s="149">
        <f t="shared" si="141"/>
        <v>1</v>
      </c>
      <c r="E118" s="149">
        <f t="shared" si="141"/>
        <v>1</v>
      </c>
      <c r="F118" s="149">
        <f t="shared" si="141"/>
        <v>1</v>
      </c>
      <c r="G118" s="149">
        <f t="shared" si="141"/>
        <v>1</v>
      </c>
      <c r="H118" s="149">
        <f t="shared" si="141"/>
        <v>1</v>
      </c>
      <c r="I118" s="149">
        <f t="shared" si="141"/>
        <v>1</v>
      </c>
      <c r="J118" s="149">
        <f t="shared" si="141"/>
        <v>1</v>
      </c>
      <c r="K118" s="149">
        <f t="shared" si="141"/>
        <v>1</v>
      </c>
      <c r="L118" s="149">
        <f t="shared" si="141"/>
        <v>1</v>
      </c>
      <c r="M118" s="149">
        <f t="shared" si="141"/>
        <v>1</v>
      </c>
      <c r="N118" s="151">
        <f t="shared" si="135"/>
        <v>1</v>
      </c>
      <c r="O118" s="112">
        <f t="shared" si="136"/>
        <v>1</v>
      </c>
      <c r="P118" s="112">
        <f t="shared" si="137"/>
        <v>1</v>
      </c>
      <c r="Q118" s="112">
        <f t="shared" si="138"/>
        <v>0</v>
      </c>
      <c r="R118" s="152">
        <f t="shared" si="139"/>
        <v>1</v>
      </c>
      <c r="S118" s="59"/>
      <c r="T118" s="59"/>
      <c r="U118" s="59"/>
      <c r="V118" s="59"/>
      <c r="W118" s="60"/>
      <c r="X118" s="60"/>
      <c r="Y118" s="60"/>
      <c r="Z118" s="60"/>
      <c r="AA118" s="60"/>
      <c r="AB118" s="60"/>
      <c r="AC118" s="60"/>
      <c r="AD118" s="60"/>
      <c r="AE118" s="60"/>
      <c r="AF118" s="60"/>
      <c r="AG118" s="60"/>
      <c r="AH118" s="60"/>
      <c r="AI118" s="60"/>
      <c r="AJ118" s="60"/>
      <c r="AK118" s="60"/>
      <c r="AL118" s="60"/>
    </row>
    <row r="119" spans="1:38" ht="11.25" customHeight="1">
      <c r="A119" s="122" t="s">
        <v>62</v>
      </c>
      <c r="B119" s="149">
        <f t="shared" ref="B119:M119" si="142">IF(ISERROR(B38/B26),"-",B38/B26)</f>
        <v>1</v>
      </c>
      <c r="C119" s="149">
        <f t="shared" si="142"/>
        <v>1</v>
      </c>
      <c r="D119" s="149">
        <f t="shared" si="142"/>
        <v>1</v>
      </c>
      <c r="E119" s="149">
        <f t="shared" si="142"/>
        <v>1</v>
      </c>
      <c r="F119" s="149">
        <f t="shared" si="142"/>
        <v>1</v>
      </c>
      <c r="G119" s="149">
        <f t="shared" si="142"/>
        <v>1</v>
      </c>
      <c r="H119" s="149">
        <f t="shared" si="142"/>
        <v>1</v>
      </c>
      <c r="I119" s="149">
        <f t="shared" si="142"/>
        <v>1</v>
      </c>
      <c r="J119" s="149">
        <f t="shared" si="142"/>
        <v>1</v>
      </c>
      <c r="K119" s="149">
        <f t="shared" si="142"/>
        <v>1</v>
      </c>
      <c r="L119" s="149">
        <f t="shared" si="142"/>
        <v>1</v>
      </c>
      <c r="M119" s="149">
        <f t="shared" si="142"/>
        <v>1</v>
      </c>
      <c r="N119" s="151">
        <f t="shared" si="135"/>
        <v>1</v>
      </c>
      <c r="O119" s="112">
        <f t="shared" si="136"/>
        <v>1</v>
      </c>
      <c r="P119" s="112">
        <f t="shared" si="137"/>
        <v>1</v>
      </c>
      <c r="Q119" s="112">
        <f t="shared" si="138"/>
        <v>0</v>
      </c>
      <c r="R119" s="152">
        <f t="shared" si="139"/>
        <v>1</v>
      </c>
      <c r="S119" s="59"/>
      <c r="T119" s="59"/>
      <c r="U119" s="59"/>
      <c r="V119" s="59"/>
      <c r="W119" s="60"/>
      <c r="X119" s="60"/>
      <c r="Y119" s="60"/>
      <c r="Z119" s="60"/>
      <c r="AA119" s="60"/>
      <c r="AB119" s="60"/>
      <c r="AC119" s="60"/>
      <c r="AD119" s="60"/>
      <c r="AE119" s="60"/>
      <c r="AF119" s="60"/>
      <c r="AG119" s="60"/>
      <c r="AH119" s="60"/>
      <c r="AI119" s="60"/>
      <c r="AJ119" s="60"/>
      <c r="AK119" s="60"/>
      <c r="AL119" s="60"/>
    </row>
    <row r="120" spans="1:38" ht="11.25" customHeight="1">
      <c r="A120" s="129" t="s">
        <v>234</v>
      </c>
      <c r="B120" s="153">
        <f t="shared" ref="B120:R120" si="143">SUM(B116:B119)/4</f>
        <v>1</v>
      </c>
      <c r="C120" s="153">
        <f t="shared" si="143"/>
        <v>1</v>
      </c>
      <c r="D120" s="153">
        <f t="shared" si="143"/>
        <v>0.99981415112470406</v>
      </c>
      <c r="E120" s="153">
        <f t="shared" si="143"/>
        <v>1</v>
      </c>
      <c r="F120" s="153">
        <f t="shared" si="143"/>
        <v>0.95666666666666667</v>
      </c>
      <c r="G120" s="153">
        <f t="shared" si="143"/>
        <v>0.86637931034482762</v>
      </c>
      <c r="H120" s="153">
        <f t="shared" si="143"/>
        <v>0.77884615384615385</v>
      </c>
      <c r="I120" s="153">
        <f t="shared" si="143"/>
        <v>0.75</v>
      </c>
      <c r="J120" s="153">
        <f t="shared" si="143"/>
        <v>0.75</v>
      </c>
      <c r="K120" s="153">
        <f t="shared" si="143"/>
        <v>0.75</v>
      </c>
      <c r="L120" s="153">
        <f t="shared" si="143"/>
        <v>0.75</v>
      </c>
      <c r="M120" s="154">
        <f t="shared" si="143"/>
        <v>0.75</v>
      </c>
      <c r="N120" s="151">
        <f t="shared" si="143"/>
        <v>0.86264219016519594</v>
      </c>
      <c r="O120" s="155">
        <f t="shared" si="143"/>
        <v>0.74981415112470406</v>
      </c>
      <c r="P120" s="155">
        <f t="shared" si="143"/>
        <v>1</v>
      </c>
      <c r="Q120" s="155">
        <f t="shared" si="143"/>
        <v>0.26329200969803779</v>
      </c>
      <c r="R120" s="156">
        <f t="shared" si="143"/>
        <v>0.79299059011996365</v>
      </c>
      <c r="S120" s="59"/>
      <c r="T120" s="59"/>
      <c r="U120" s="59"/>
      <c r="V120" s="59"/>
      <c r="W120" s="60"/>
      <c r="X120" s="60"/>
      <c r="Y120" s="60"/>
      <c r="Z120" s="60"/>
      <c r="AA120" s="60"/>
      <c r="AB120" s="60"/>
      <c r="AC120" s="60"/>
      <c r="AD120" s="60"/>
      <c r="AE120" s="60"/>
      <c r="AF120" s="60"/>
      <c r="AG120" s="60"/>
      <c r="AH120" s="60"/>
      <c r="AI120" s="60"/>
      <c r="AJ120" s="60"/>
      <c r="AK120" s="60"/>
      <c r="AL120" s="60"/>
    </row>
    <row r="121" spans="1:38" ht="11.25" customHeight="1">
      <c r="A121" s="127"/>
      <c r="B121" s="59"/>
      <c r="C121" s="59"/>
      <c r="D121" s="59"/>
      <c r="E121" s="59"/>
      <c r="F121" s="59"/>
      <c r="G121" s="59"/>
      <c r="H121" s="59"/>
      <c r="I121" s="59"/>
      <c r="J121" s="59"/>
      <c r="K121" s="59"/>
      <c r="L121" s="59"/>
      <c r="M121" s="59"/>
      <c r="N121" s="124"/>
      <c r="O121" s="146"/>
      <c r="P121" s="146"/>
      <c r="Q121" s="146"/>
      <c r="R121" s="147"/>
      <c r="S121" s="59"/>
      <c r="T121" s="59"/>
      <c r="U121" s="59"/>
      <c r="V121" s="59"/>
      <c r="W121" s="60"/>
      <c r="X121" s="60"/>
      <c r="Y121" s="60"/>
      <c r="Z121" s="60"/>
      <c r="AA121" s="60"/>
      <c r="AB121" s="60"/>
      <c r="AC121" s="60"/>
      <c r="AD121" s="60"/>
      <c r="AE121" s="60"/>
      <c r="AF121" s="60"/>
      <c r="AG121" s="60"/>
      <c r="AH121" s="60"/>
      <c r="AI121" s="60"/>
      <c r="AJ121" s="60"/>
      <c r="AK121" s="60"/>
      <c r="AL121" s="60"/>
    </row>
    <row r="122" spans="1:38" ht="11.25" customHeight="1">
      <c r="A122" s="108" t="s">
        <v>244</v>
      </c>
      <c r="B122" s="148"/>
      <c r="C122" s="148"/>
      <c r="D122" s="148"/>
      <c r="E122" s="148"/>
      <c r="F122" s="148"/>
      <c r="G122" s="148"/>
      <c r="H122" s="148"/>
      <c r="I122" s="148"/>
      <c r="J122" s="148"/>
      <c r="K122" s="148"/>
      <c r="L122" s="148"/>
      <c r="M122" s="148"/>
      <c r="N122" s="124"/>
      <c r="O122" s="146"/>
      <c r="P122" s="146"/>
      <c r="Q122" s="146"/>
      <c r="R122" s="147"/>
      <c r="S122" s="59"/>
      <c r="T122" s="59"/>
      <c r="U122" s="59"/>
      <c r="V122" s="59"/>
      <c r="W122" s="60"/>
      <c r="X122" s="60"/>
      <c r="Y122" s="60"/>
      <c r="Z122" s="60"/>
      <c r="AA122" s="60"/>
      <c r="AB122" s="60"/>
      <c r="AC122" s="60"/>
      <c r="AD122" s="60"/>
      <c r="AE122" s="60"/>
      <c r="AF122" s="60"/>
      <c r="AG122" s="60"/>
      <c r="AH122" s="60"/>
      <c r="AI122" s="60"/>
      <c r="AJ122" s="60"/>
      <c r="AK122" s="60"/>
      <c r="AL122" s="60"/>
    </row>
    <row r="123" spans="1:38" ht="11.25" customHeight="1">
      <c r="A123" s="120" t="s">
        <v>59</v>
      </c>
      <c r="B123" s="149">
        <f>B35/(B14+'2'!B14)</f>
        <v>0.54518971768293167</v>
      </c>
      <c r="C123" s="149">
        <f>C35/(C14+'2'!C14)</f>
        <v>0.74900329177926595</v>
      </c>
      <c r="D123" s="149">
        <f>D35/(D14+'2'!D14)</f>
        <v>0.53151820249653836</v>
      </c>
      <c r="E123" s="149">
        <f>E35/(E14+'2'!E14)</f>
        <v>0.52432643154965752</v>
      </c>
      <c r="F123" s="149">
        <f>F35/(F14+'2'!F14)</f>
        <v>0.24828380806778685</v>
      </c>
      <c r="G123" s="149">
        <f>G35/(G14+'2'!G14)</f>
        <v>0.49926856473118564</v>
      </c>
      <c r="H123" s="149">
        <f>H35/(H14+'2'!H14)</f>
        <v>0.4845592363840539</v>
      </c>
      <c r="I123" s="149">
        <f>I35/(I14+'2'!I14)</f>
        <v>0.28325023541945638</v>
      </c>
      <c r="J123" s="149">
        <f>J35/(J14+'2'!J14)</f>
        <v>0.45367644953526681</v>
      </c>
      <c r="K123" s="149">
        <f>K35/(K14+'2'!K14)</f>
        <v>0.54079782411604715</v>
      </c>
      <c r="L123" s="149">
        <f>L35/(L14+'2'!L14)</f>
        <v>0.44157304023599075</v>
      </c>
      <c r="M123" s="150">
        <f>M35/(M14+'2'!M14)</f>
        <v>0.41443491522108661</v>
      </c>
      <c r="N123" s="151">
        <f t="shared" ref="N123:N126" si="144">SUM(B123:M123)/12</f>
        <v>0.47632347643493889</v>
      </c>
      <c r="O123" s="112">
        <f t="shared" ref="O123:O126" si="145">MIN(B123:M123)</f>
        <v>0.24828380806778685</v>
      </c>
      <c r="P123" s="112">
        <f t="shared" ref="P123:P126" si="146">MAX(B123:M123)</f>
        <v>0.74900329177926595</v>
      </c>
      <c r="Q123" s="112">
        <f t="shared" ref="Q123:Q126" si="147">STDEV(B123:M123)/N123</f>
        <v>0.2715467755819132</v>
      </c>
      <c r="R123" s="152">
        <f>R35/(R14+'2'!R14)</f>
        <v>0.45081981549139521</v>
      </c>
      <c r="S123" s="59"/>
      <c r="T123" s="59"/>
      <c r="U123" s="59"/>
      <c r="V123" s="59"/>
      <c r="W123" s="60"/>
      <c r="X123" s="60"/>
      <c r="Y123" s="60"/>
      <c r="Z123" s="60"/>
      <c r="AA123" s="60"/>
      <c r="AB123" s="60"/>
      <c r="AC123" s="60"/>
      <c r="AD123" s="60"/>
      <c r="AE123" s="60"/>
      <c r="AF123" s="60"/>
      <c r="AG123" s="60"/>
      <c r="AH123" s="60"/>
      <c r="AI123" s="60"/>
      <c r="AJ123" s="60"/>
      <c r="AK123" s="60"/>
      <c r="AL123" s="60"/>
    </row>
    <row r="124" spans="1:38" ht="11.25" customHeight="1">
      <c r="A124" s="122" t="s">
        <v>60</v>
      </c>
      <c r="B124" s="149">
        <f>B36/(B17+'2'!B17)</f>
        <v>0.48717948717948717</v>
      </c>
      <c r="C124" s="149">
        <f>C36/(C17+'2'!C17)</f>
        <v>0.49367088607594939</v>
      </c>
      <c r="D124" s="149">
        <f>D36/(D17+'2'!D17)</f>
        <v>0.5</v>
      </c>
      <c r="E124" s="149">
        <f>E36/(E17+'2'!E17)</f>
        <v>0.50617283950617287</v>
      </c>
      <c r="F124" s="149">
        <f>F36/(F17+'2'!F17)</f>
        <v>0.53913043478260869</v>
      </c>
      <c r="G124" s="149">
        <f>G36/(G17+'2'!G17)</f>
        <v>0.31764705882352939</v>
      </c>
      <c r="H124" s="149">
        <f>H36/(H17+'2'!H17)</f>
        <v>0.11688311688311688</v>
      </c>
      <c r="I124" s="149">
        <f>I36/(I17+'2'!I17)</f>
        <v>0</v>
      </c>
      <c r="J124" s="149">
        <f>J36/(J17+'2'!J17)</f>
        <v>0</v>
      </c>
      <c r="K124" s="149">
        <f>K36/(K17+'2'!K17)</f>
        <v>0</v>
      </c>
      <c r="L124" s="149">
        <f>L36/(L17+'2'!L17)</f>
        <v>0</v>
      </c>
      <c r="M124" s="150">
        <f>M36/(M17+'2'!M17)</f>
        <v>0</v>
      </c>
      <c r="N124" s="151">
        <f t="shared" si="144"/>
        <v>0.24672365193757204</v>
      </c>
      <c r="O124" s="112">
        <f t="shared" si="145"/>
        <v>0</v>
      </c>
      <c r="P124" s="112">
        <f t="shared" si="146"/>
        <v>0.53913043478260869</v>
      </c>
      <c r="Q124" s="112">
        <f t="shared" si="147"/>
        <v>0.99432362360518312</v>
      </c>
      <c r="R124" s="152">
        <f>R36/(R17+'2'!R17)</f>
        <v>0.27174981913517704</v>
      </c>
      <c r="S124" s="59"/>
      <c r="T124" s="59"/>
      <c r="U124" s="59"/>
      <c r="V124" s="59"/>
      <c r="W124" s="60"/>
      <c r="X124" s="60"/>
      <c r="Y124" s="60"/>
      <c r="Z124" s="60"/>
      <c r="AA124" s="60"/>
      <c r="AB124" s="60"/>
      <c r="AC124" s="60"/>
      <c r="AD124" s="60"/>
      <c r="AE124" s="60"/>
      <c r="AF124" s="60"/>
      <c r="AG124" s="60"/>
      <c r="AH124" s="60"/>
      <c r="AI124" s="60"/>
      <c r="AJ124" s="60"/>
      <c r="AK124" s="60"/>
      <c r="AL124" s="60"/>
    </row>
    <row r="125" spans="1:38" ht="11.25" customHeight="1">
      <c r="A125" s="122" t="s">
        <v>61</v>
      </c>
      <c r="B125" s="149">
        <f>B37/(B18+'2'!B18)</f>
        <v>0.5</v>
      </c>
      <c r="C125" s="149">
        <f>C37/(C18+'2'!C18)</f>
        <v>0.5</v>
      </c>
      <c r="D125" s="149">
        <f>D37/(D18+'2'!D18)</f>
        <v>0.5</v>
      </c>
      <c r="E125" s="149">
        <f>E37/(E18+'2'!E18)</f>
        <v>0.5</v>
      </c>
      <c r="F125" s="149">
        <f>F37/(F18+'2'!F18)</f>
        <v>0.5</v>
      </c>
      <c r="G125" s="149">
        <f>G37/(G18+'2'!G18)</f>
        <v>0.5</v>
      </c>
      <c r="H125" s="149">
        <f>H37/(H18+'2'!H18)</f>
        <v>0.5</v>
      </c>
      <c r="I125" s="149">
        <f>I37/(I18+'2'!I18)</f>
        <v>0.5</v>
      </c>
      <c r="J125" s="149">
        <f>J37/(J18+'2'!J18)</f>
        <v>0.5</v>
      </c>
      <c r="K125" s="149">
        <f>K37/(K18+'2'!K18)</f>
        <v>0.5</v>
      </c>
      <c r="L125" s="149">
        <f>L37/(L18+'2'!L18)</f>
        <v>0.5</v>
      </c>
      <c r="M125" s="150">
        <f>M37/(M18+'2'!M18)</f>
        <v>0.5</v>
      </c>
      <c r="N125" s="151">
        <f t="shared" si="144"/>
        <v>0.5</v>
      </c>
      <c r="O125" s="112">
        <f t="shared" si="145"/>
        <v>0.5</v>
      </c>
      <c r="P125" s="112">
        <f t="shared" si="146"/>
        <v>0.5</v>
      </c>
      <c r="Q125" s="112">
        <f t="shared" si="147"/>
        <v>0</v>
      </c>
      <c r="R125" s="152">
        <f>R37/(R18+'2'!R18)</f>
        <v>0.5</v>
      </c>
      <c r="S125" s="59"/>
      <c r="T125" s="59"/>
      <c r="U125" s="59"/>
      <c r="V125" s="59"/>
      <c r="W125" s="60"/>
      <c r="X125" s="60"/>
      <c r="Y125" s="60"/>
      <c r="Z125" s="60"/>
      <c r="AA125" s="60"/>
      <c r="AB125" s="60"/>
      <c r="AC125" s="60"/>
      <c r="AD125" s="60"/>
      <c r="AE125" s="60"/>
      <c r="AF125" s="60"/>
      <c r="AG125" s="60"/>
      <c r="AH125" s="60"/>
      <c r="AI125" s="60"/>
      <c r="AJ125" s="60"/>
      <c r="AK125" s="60"/>
      <c r="AL125" s="60"/>
    </row>
    <row r="126" spans="1:38" ht="11.25" customHeight="1">
      <c r="A126" s="122" t="s">
        <v>62</v>
      </c>
      <c r="B126" s="149">
        <f>B38/(B19+'2'!B19)</f>
        <v>0.5</v>
      </c>
      <c r="C126" s="149">
        <f>C38/(C19+'2'!C19)</f>
        <v>0.5</v>
      </c>
      <c r="D126" s="149">
        <f>D38/(D19+'2'!D19)</f>
        <v>0.5</v>
      </c>
      <c r="E126" s="149">
        <f>E38/(E19+'2'!E19)</f>
        <v>0.5</v>
      </c>
      <c r="F126" s="149">
        <f>F38/(F19+'2'!F19)</f>
        <v>0.5</v>
      </c>
      <c r="G126" s="149">
        <f>G38/(G19+'2'!G19)</f>
        <v>0.5</v>
      </c>
      <c r="H126" s="149">
        <f>H38/(H19+'2'!H19)</f>
        <v>0.5</v>
      </c>
      <c r="I126" s="149">
        <f>I38/(I19+'2'!I19)</f>
        <v>0.5</v>
      </c>
      <c r="J126" s="149">
        <f>J38/(J19+'2'!J19)</f>
        <v>0.5</v>
      </c>
      <c r="K126" s="149">
        <f>K38/(K19+'2'!K19)</f>
        <v>0.5</v>
      </c>
      <c r="L126" s="149">
        <f>L38/(L19+'2'!L19)</f>
        <v>0.5</v>
      </c>
      <c r="M126" s="150">
        <f>M38/(M19+'2'!M19)</f>
        <v>0.5</v>
      </c>
      <c r="N126" s="151">
        <f t="shared" si="144"/>
        <v>0.5</v>
      </c>
      <c r="O126" s="112">
        <f t="shared" si="145"/>
        <v>0.5</v>
      </c>
      <c r="P126" s="112">
        <f t="shared" si="146"/>
        <v>0.5</v>
      </c>
      <c r="Q126" s="112">
        <f t="shared" si="147"/>
        <v>0</v>
      </c>
      <c r="R126" s="152">
        <f>R38/(R19+'2'!R19)</f>
        <v>0.5</v>
      </c>
      <c r="S126" s="59"/>
      <c r="T126" s="59"/>
      <c r="U126" s="59"/>
      <c r="V126" s="59"/>
      <c r="W126" s="60"/>
      <c r="X126" s="60"/>
      <c r="Y126" s="60"/>
      <c r="Z126" s="60"/>
      <c r="AA126" s="60"/>
      <c r="AB126" s="60"/>
      <c r="AC126" s="60"/>
      <c r="AD126" s="60"/>
      <c r="AE126" s="60"/>
      <c r="AF126" s="60"/>
      <c r="AG126" s="60"/>
      <c r="AH126" s="60"/>
      <c r="AI126" s="60"/>
      <c r="AJ126" s="60"/>
      <c r="AK126" s="60"/>
      <c r="AL126" s="60"/>
    </row>
    <row r="127" spans="1:38" ht="11.25" customHeight="1">
      <c r="A127" s="157" t="s">
        <v>245</v>
      </c>
      <c r="B127" s="153">
        <f t="shared" ref="B127:R127" si="148">SUM(B123:B126)/4</f>
        <v>0.50809230121560467</v>
      </c>
      <c r="C127" s="153">
        <f t="shared" si="148"/>
        <v>0.56066854446380376</v>
      </c>
      <c r="D127" s="153">
        <f t="shared" si="148"/>
        <v>0.50787955062413459</v>
      </c>
      <c r="E127" s="153">
        <f t="shared" si="148"/>
        <v>0.50762481776395763</v>
      </c>
      <c r="F127" s="153">
        <f t="shared" si="148"/>
        <v>0.44685356071259885</v>
      </c>
      <c r="G127" s="153">
        <f t="shared" si="148"/>
        <v>0.45422890588867876</v>
      </c>
      <c r="H127" s="153">
        <f t="shared" si="148"/>
        <v>0.40036058831679266</v>
      </c>
      <c r="I127" s="153">
        <f t="shared" si="148"/>
        <v>0.32081255885486409</v>
      </c>
      <c r="J127" s="153">
        <f t="shared" si="148"/>
        <v>0.36341911238381669</v>
      </c>
      <c r="K127" s="153">
        <f t="shared" si="148"/>
        <v>0.38519945602901179</v>
      </c>
      <c r="L127" s="153">
        <f t="shared" si="148"/>
        <v>0.36039326005899769</v>
      </c>
      <c r="M127" s="154">
        <f t="shared" si="148"/>
        <v>0.35360872880527167</v>
      </c>
      <c r="N127" s="158">
        <f t="shared" si="148"/>
        <v>0.43076178209312777</v>
      </c>
      <c r="O127" s="159">
        <f t="shared" si="148"/>
        <v>0.31207095201694668</v>
      </c>
      <c r="P127" s="159">
        <f t="shared" si="148"/>
        <v>0.57203343164046871</v>
      </c>
      <c r="Q127" s="159">
        <f t="shared" si="148"/>
        <v>0.31646759979677408</v>
      </c>
      <c r="R127" s="159">
        <f t="shared" si="148"/>
        <v>0.43064240865664305</v>
      </c>
      <c r="S127" s="59"/>
      <c r="T127" s="59"/>
      <c r="U127" s="59"/>
      <c r="V127" s="59"/>
      <c r="W127" s="60"/>
      <c r="X127" s="60"/>
      <c r="Y127" s="60"/>
      <c r="Z127" s="60"/>
      <c r="AA127" s="60"/>
      <c r="AB127" s="60"/>
      <c r="AC127" s="60"/>
      <c r="AD127" s="60"/>
      <c r="AE127" s="60"/>
      <c r="AF127" s="60"/>
      <c r="AG127" s="60"/>
      <c r="AH127" s="60"/>
      <c r="AI127" s="60"/>
      <c r="AJ127" s="60"/>
      <c r="AK127" s="60"/>
      <c r="AL127" s="60"/>
    </row>
    <row r="128" spans="1:38" ht="11.25" customHeight="1">
      <c r="A128" s="60"/>
      <c r="B128" s="59"/>
      <c r="C128" s="59"/>
      <c r="D128" s="59"/>
      <c r="E128" s="59"/>
      <c r="F128" s="59"/>
      <c r="G128" s="59"/>
      <c r="H128" s="59"/>
      <c r="I128" s="59"/>
      <c r="J128" s="59"/>
      <c r="K128" s="59"/>
      <c r="L128" s="59"/>
      <c r="M128" s="59"/>
      <c r="N128" s="59"/>
      <c r="O128" s="59"/>
      <c r="P128" s="59"/>
      <c r="Q128" s="160" t="s">
        <v>393</v>
      </c>
      <c r="R128" s="445">
        <f>'1r'!P85</f>
        <v>0.47632347643493889</v>
      </c>
      <c r="S128" s="59"/>
      <c r="T128" s="59"/>
      <c r="U128" s="59"/>
      <c r="V128" s="59"/>
      <c r="W128" s="60"/>
      <c r="X128" s="60"/>
      <c r="Y128" s="60"/>
      <c r="Z128" s="60"/>
      <c r="AA128" s="60"/>
      <c r="AB128" s="60"/>
      <c r="AC128" s="60"/>
      <c r="AD128" s="60"/>
      <c r="AE128" s="60"/>
      <c r="AF128" s="60"/>
      <c r="AG128" s="60"/>
      <c r="AH128" s="60"/>
      <c r="AI128" s="60"/>
      <c r="AJ128" s="60"/>
      <c r="AK128" s="60"/>
      <c r="AL128" s="60"/>
    </row>
    <row r="129" spans="1:38" ht="11.25" customHeight="1">
      <c r="A129" s="60"/>
      <c r="B129" s="59"/>
      <c r="C129" s="59"/>
      <c r="D129" s="59"/>
      <c r="E129" s="59"/>
      <c r="F129" s="59"/>
      <c r="G129" s="59"/>
      <c r="H129" s="59"/>
      <c r="I129" s="59"/>
      <c r="J129" s="59"/>
      <c r="K129" s="59"/>
      <c r="L129" s="59"/>
      <c r="M129" s="59"/>
      <c r="N129" s="59"/>
      <c r="O129" s="60"/>
      <c r="P129" s="60"/>
      <c r="Q129" s="160" t="s">
        <v>394</v>
      </c>
      <c r="R129" s="445">
        <f>'2r'!P85</f>
        <v>0.4512535436392342</v>
      </c>
      <c r="S129" s="59"/>
      <c r="T129" s="59"/>
      <c r="U129" s="59"/>
      <c r="V129" s="59"/>
      <c r="W129" s="60"/>
      <c r="X129" s="60"/>
      <c r="Y129" s="60"/>
      <c r="Z129" s="60"/>
      <c r="AA129" s="60"/>
      <c r="AB129" s="60"/>
      <c r="AC129" s="60"/>
      <c r="AD129" s="60"/>
      <c r="AE129" s="60"/>
      <c r="AF129" s="60"/>
      <c r="AG129" s="60"/>
      <c r="AH129" s="60"/>
      <c r="AI129" s="60"/>
      <c r="AJ129" s="60"/>
      <c r="AK129" s="60"/>
      <c r="AL129" s="60"/>
    </row>
    <row r="130" spans="1:38" ht="11.25" customHeight="1">
      <c r="A130" s="60"/>
      <c r="B130" s="59"/>
      <c r="C130" s="59"/>
      <c r="D130" s="59"/>
      <c r="E130" s="59"/>
      <c r="F130" s="59"/>
      <c r="G130" s="59"/>
      <c r="H130" s="59"/>
      <c r="I130" s="59"/>
      <c r="J130" s="59"/>
      <c r="K130" s="59"/>
      <c r="L130" s="59"/>
      <c r="M130" s="59"/>
      <c r="N130" s="59"/>
      <c r="O130" s="60"/>
      <c r="P130" s="60"/>
      <c r="Q130" s="160" t="s">
        <v>388</v>
      </c>
      <c r="R130" s="445">
        <f>1-R129-R128</f>
        <v>7.2422979925826914E-2</v>
      </c>
      <c r="S130" s="59"/>
      <c r="T130" s="59"/>
      <c r="U130" s="59"/>
      <c r="V130" s="59"/>
      <c r="W130" s="60"/>
      <c r="X130" s="60"/>
      <c r="Y130" s="60"/>
      <c r="Z130" s="60"/>
      <c r="AA130" s="60"/>
      <c r="AB130" s="60"/>
      <c r="AC130" s="60"/>
      <c r="AD130" s="60"/>
      <c r="AE130" s="60"/>
      <c r="AF130" s="60"/>
      <c r="AG130" s="60"/>
      <c r="AH130" s="60"/>
      <c r="AI130" s="60"/>
      <c r="AJ130" s="60"/>
      <c r="AK130" s="60"/>
      <c r="AL130" s="60"/>
    </row>
    <row r="131" spans="1:38" ht="11.25" customHeight="1">
      <c r="A131" s="60"/>
      <c r="B131" s="59"/>
      <c r="C131" s="59"/>
      <c r="D131" s="59"/>
      <c r="E131" s="59"/>
      <c r="F131" s="59"/>
      <c r="G131" s="59"/>
      <c r="H131" s="59"/>
      <c r="I131" s="59"/>
      <c r="J131" s="59"/>
      <c r="K131" s="59"/>
      <c r="L131" s="59"/>
      <c r="M131" s="59"/>
      <c r="N131" s="59"/>
      <c r="O131" s="59"/>
      <c r="P131" s="59"/>
      <c r="Q131" s="59"/>
      <c r="R131" s="447">
        <f>SUM(R128:R130)</f>
        <v>1</v>
      </c>
      <c r="S131" s="59"/>
      <c r="T131" s="59"/>
      <c r="U131" s="59"/>
      <c r="V131" s="59"/>
      <c r="W131" s="60"/>
      <c r="X131" s="60"/>
      <c r="Y131" s="60"/>
      <c r="Z131" s="60"/>
      <c r="AA131" s="60"/>
      <c r="AB131" s="60"/>
      <c r="AC131" s="60"/>
      <c r="AD131" s="60"/>
      <c r="AE131" s="60"/>
      <c r="AF131" s="60"/>
      <c r="AG131" s="60"/>
      <c r="AH131" s="60"/>
      <c r="AI131" s="60"/>
      <c r="AJ131" s="60"/>
      <c r="AK131" s="60"/>
      <c r="AL131" s="60"/>
    </row>
    <row r="132" spans="1:38" ht="11.25" customHeight="1">
      <c r="A132" s="60"/>
      <c r="B132" s="59"/>
      <c r="C132" s="59"/>
      <c r="D132" s="59"/>
      <c r="E132" s="59"/>
      <c r="F132" s="59"/>
      <c r="G132" s="59"/>
      <c r="H132" s="59"/>
      <c r="I132" s="59"/>
      <c r="J132" s="59"/>
      <c r="K132" s="59"/>
      <c r="L132" s="59"/>
      <c r="M132" s="59"/>
      <c r="N132" s="59"/>
      <c r="O132" s="59"/>
      <c r="P132" s="59"/>
      <c r="Q132" s="160" t="s">
        <v>245</v>
      </c>
      <c r="R132" s="161">
        <f>R127</f>
        <v>0.43064240865664305</v>
      </c>
      <c r="S132" s="59"/>
      <c r="T132" s="59"/>
      <c r="U132" s="59"/>
      <c r="V132" s="59"/>
      <c r="W132" s="60"/>
      <c r="X132" s="60"/>
      <c r="Y132" s="60"/>
      <c r="Z132" s="60"/>
      <c r="AA132" s="60"/>
      <c r="AB132" s="60"/>
      <c r="AC132" s="60"/>
      <c r="AD132" s="60"/>
      <c r="AE132" s="60"/>
      <c r="AF132" s="60"/>
      <c r="AG132" s="60"/>
      <c r="AH132" s="60"/>
      <c r="AI132" s="60"/>
      <c r="AJ132" s="60"/>
      <c r="AK132" s="60"/>
      <c r="AL132" s="60"/>
    </row>
    <row r="133" spans="1:38" ht="11.25" customHeight="1">
      <c r="A133" s="60"/>
      <c r="B133" s="59"/>
      <c r="C133" s="59"/>
      <c r="D133" s="59"/>
      <c r="E133" s="59"/>
      <c r="F133" s="59"/>
      <c r="G133" s="59"/>
      <c r="H133" s="59"/>
      <c r="I133" s="59"/>
      <c r="J133" s="59"/>
      <c r="K133" s="59"/>
      <c r="L133" s="59"/>
      <c r="M133" s="59"/>
      <c r="N133" s="59"/>
      <c r="O133" s="59"/>
      <c r="P133" s="59"/>
      <c r="Q133" s="160" t="s">
        <v>246</v>
      </c>
      <c r="R133" s="161">
        <f>'2'!R127</f>
        <v>0.46608871221655374</v>
      </c>
      <c r="S133" s="59"/>
      <c r="T133" s="59"/>
      <c r="U133" s="59"/>
      <c r="V133" s="59"/>
      <c r="W133" s="60"/>
      <c r="X133" s="60"/>
      <c r="Y133" s="60"/>
      <c r="Z133" s="60"/>
      <c r="AA133" s="60"/>
      <c r="AB133" s="60"/>
      <c r="AC133" s="60"/>
      <c r="AD133" s="60"/>
      <c r="AE133" s="60"/>
      <c r="AF133" s="60"/>
      <c r="AG133" s="60"/>
      <c r="AH133" s="60"/>
      <c r="AI133" s="60"/>
      <c r="AJ133" s="60"/>
      <c r="AK133" s="60"/>
      <c r="AL133" s="60"/>
    </row>
    <row r="134" spans="1:38" ht="11.25" customHeight="1">
      <c r="A134" s="60"/>
      <c r="B134" s="59"/>
      <c r="C134" s="59"/>
      <c r="D134" s="59"/>
      <c r="E134" s="59"/>
      <c r="F134" s="59"/>
      <c r="G134" s="59"/>
      <c r="H134" s="59"/>
      <c r="I134" s="59"/>
      <c r="J134" s="59"/>
      <c r="K134" s="59"/>
      <c r="L134" s="59"/>
      <c r="M134" s="59"/>
      <c r="N134" s="59"/>
      <c r="O134" s="59"/>
      <c r="P134" s="59"/>
      <c r="Q134" s="160" t="s">
        <v>247</v>
      </c>
      <c r="R134" s="445">
        <f>1-R132-R133</f>
        <v>0.10326887912680321</v>
      </c>
      <c r="S134" s="59"/>
      <c r="T134" s="59"/>
      <c r="U134" s="59"/>
      <c r="V134" s="59"/>
      <c r="W134" s="60"/>
      <c r="X134" s="60"/>
      <c r="Y134" s="60"/>
      <c r="Z134" s="60"/>
      <c r="AA134" s="60"/>
      <c r="AB134" s="60"/>
      <c r="AC134" s="60"/>
      <c r="AD134" s="60"/>
      <c r="AE134" s="60"/>
      <c r="AF134" s="60"/>
      <c r="AG134" s="60"/>
      <c r="AH134" s="60"/>
      <c r="AI134" s="60"/>
      <c r="AJ134" s="60"/>
      <c r="AK134" s="60"/>
      <c r="AL134" s="60"/>
    </row>
    <row r="135" spans="1:38" ht="11.25" customHeight="1">
      <c r="A135" s="60"/>
      <c r="B135" s="59"/>
      <c r="C135" s="59"/>
      <c r="D135" s="59"/>
      <c r="E135" s="59"/>
      <c r="F135" s="59"/>
      <c r="G135" s="59"/>
      <c r="H135" s="59"/>
      <c r="I135" s="59"/>
      <c r="J135" s="59"/>
      <c r="K135" s="59"/>
      <c r="L135" s="59"/>
      <c r="M135" s="59"/>
      <c r="N135" s="59"/>
      <c r="O135" s="59"/>
      <c r="P135" s="59"/>
      <c r="Q135" s="59"/>
      <c r="R135" s="446">
        <f>R132+R133+R134</f>
        <v>1</v>
      </c>
      <c r="S135" s="59"/>
      <c r="T135" s="59"/>
      <c r="U135" s="59"/>
      <c r="V135" s="59"/>
      <c r="W135" s="60"/>
      <c r="X135" s="60"/>
      <c r="Y135" s="60"/>
      <c r="Z135" s="60"/>
      <c r="AA135" s="60"/>
      <c r="AB135" s="60"/>
      <c r="AC135" s="60"/>
      <c r="AD135" s="60"/>
      <c r="AE135" s="60"/>
      <c r="AF135" s="60"/>
      <c r="AG135" s="60"/>
      <c r="AH135" s="60"/>
      <c r="AI135" s="60"/>
      <c r="AJ135" s="60"/>
      <c r="AK135" s="60"/>
      <c r="AL135" s="60"/>
    </row>
    <row r="136" spans="1:38" ht="11.25" customHeight="1">
      <c r="A136" s="60"/>
      <c r="B136" s="59"/>
      <c r="C136" s="59"/>
      <c r="D136" s="59"/>
      <c r="E136" s="59"/>
      <c r="F136" s="59"/>
      <c r="G136" s="59"/>
      <c r="H136" s="59"/>
      <c r="I136" s="59"/>
      <c r="J136" s="59"/>
      <c r="K136" s="59"/>
      <c r="L136" s="59"/>
      <c r="M136" s="59"/>
      <c r="N136" s="59"/>
      <c r="O136" s="59"/>
      <c r="P136" s="59"/>
      <c r="Q136" s="59"/>
      <c r="R136" s="59"/>
      <c r="S136" s="59"/>
      <c r="T136" s="59"/>
      <c r="U136" s="59"/>
      <c r="V136" s="59"/>
      <c r="W136" s="60"/>
      <c r="X136" s="60"/>
      <c r="Y136" s="60"/>
      <c r="Z136" s="60"/>
      <c r="AA136" s="60"/>
      <c r="AB136" s="60"/>
      <c r="AC136" s="60"/>
      <c r="AD136" s="60"/>
      <c r="AE136" s="60"/>
      <c r="AF136" s="60"/>
      <c r="AG136" s="60"/>
      <c r="AH136" s="60"/>
      <c r="AI136" s="60"/>
      <c r="AJ136" s="60"/>
      <c r="AK136" s="60"/>
      <c r="AL136" s="60"/>
    </row>
    <row r="137" spans="1:38" ht="11.25" customHeight="1">
      <c r="A137" s="60"/>
      <c r="B137" s="59"/>
      <c r="C137" s="59"/>
      <c r="D137" s="59"/>
      <c r="E137" s="59"/>
      <c r="F137" s="59"/>
      <c r="G137" s="59"/>
      <c r="H137" s="59"/>
      <c r="I137" s="59"/>
      <c r="J137" s="59"/>
      <c r="K137" s="59"/>
      <c r="L137" s="59"/>
      <c r="M137" s="59"/>
      <c r="N137" s="59"/>
      <c r="O137" s="59"/>
      <c r="P137" s="59"/>
      <c r="Q137" s="59"/>
      <c r="R137" s="59"/>
      <c r="S137" s="59"/>
      <c r="T137" s="59"/>
      <c r="U137" s="59"/>
      <c r="V137" s="59"/>
      <c r="W137" s="60"/>
      <c r="X137" s="60"/>
      <c r="Y137" s="60"/>
      <c r="Z137" s="60"/>
      <c r="AA137" s="60"/>
      <c r="AB137" s="60"/>
      <c r="AC137" s="60"/>
      <c r="AD137" s="60"/>
      <c r="AE137" s="60"/>
      <c r="AF137" s="60"/>
      <c r="AG137" s="60"/>
      <c r="AH137" s="60"/>
      <c r="AI137" s="60"/>
      <c r="AJ137" s="60"/>
      <c r="AK137" s="60"/>
      <c r="AL137" s="60"/>
    </row>
    <row r="138" spans="1:38" ht="11.25" customHeight="1">
      <c r="A138" s="60"/>
      <c r="B138" s="59"/>
      <c r="C138" s="59"/>
      <c r="D138" s="59"/>
      <c r="E138" s="59"/>
      <c r="F138" s="59"/>
      <c r="G138" s="59"/>
      <c r="H138" s="59"/>
      <c r="I138" s="59"/>
      <c r="J138" s="59"/>
      <c r="K138" s="59"/>
      <c r="L138" s="59"/>
      <c r="M138" s="59"/>
      <c r="N138" s="59"/>
      <c r="O138" s="59"/>
      <c r="P138" s="59"/>
      <c r="Q138" s="59"/>
      <c r="R138" s="59"/>
      <c r="S138" s="59"/>
      <c r="T138" s="59"/>
      <c r="U138" s="59"/>
      <c r="V138" s="59"/>
      <c r="W138" s="60"/>
      <c r="X138" s="60"/>
      <c r="Y138" s="60"/>
      <c r="Z138" s="60"/>
      <c r="AA138" s="60"/>
      <c r="AB138" s="60"/>
      <c r="AC138" s="60"/>
      <c r="AD138" s="60"/>
      <c r="AE138" s="60"/>
      <c r="AF138" s="60"/>
      <c r="AG138" s="60"/>
      <c r="AH138" s="60"/>
      <c r="AI138" s="60"/>
      <c r="AJ138" s="60"/>
      <c r="AK138" s="60"/>
      <c r="AL138" s="60"/>
    </row>
    <row r="139" spans="1:38" ht="11.25" customHeight="1">
      <c r="A139" s="60"/>
      <c r="B139" s="59"/>
      <c r="C139" s="59"/>
      <c r="D139" s="59"/>
      <c r="E139" s="59"/>
      <c r="F139" s="59"/>
      <c r="G139" s="59"/>
      <c r="H139" s="59"/>
      <c r="I139" s="59"/>
      <c r="J139" s="59"/>
      <c r="K139" s="59"/>
      <c r="L139" s="59"/>
      <c r="M139" s="59"/>
      <c r="N139" s="59"/>
      <c r="O139" s="59"/>
      <c r="P139" s="59"/>
      <c r="Q139" s="59"/>
      <c r="R139" s="59"/>
      <c r="S139" s="59"/>
      <c r="T139" s="59"/>
      <c r="U139" s="59"/>
      <c r="V139" s="59"/>
      <c r="W139" s="60"/>
      <c r="X139" s="60"/>
      <c r="Y139" s="60"/>
      <c r="Z139" s="60"/>
      <c r="AA139" s="60"/>
      <c r="AB139" s="60"/>
      <c r="AC139" s="60"/>
      <c r="AD139" s="60"/>
      <c r="AE139" s="60"/>
      <c r="AF139" s="60"/>
      <c r="AG139" s="60"/>
      <c r="AH139" s="60"/>
      <c r="AI139" s="60"/>
      <c r="AJ139" s="60"/>
      <c r="AK139" s="60"/>
      <c r="AL139" s="60"/>
    </row>
    <row r="140" spans="1:38" ht="11.25" customHeight="1">
      <c r="A140" s="60"/>
      <c r="B140" s="59"/>
      <c r="C140" s="59"/>
      <c r="D140" s="59"/>
      <c r="E140" s="59"/>
      <c r="F140" s="59"/>
      <c r="G140" s="59"/>
      <c r="H140" s="59"/>
      <c r="I140" s="59"/>
      <c r="J140" s="59"/>
      <c r="K140" s="59"/>
      <c r="L140" s="59"/>
      <c r="M140" s="59"/>
      <c r="N140" s="59"/>
      <c r="O140" s="59"/>
      <c r="P140" s="59"/>
      <c r="Q140" s="59"/>
      <c r="R140" s="59"/>
      <c r="S140" s="59"/>
      <c r="T140" s="59"/>
      <c r="U140" s="59"/>
      <c r="V140" s="59"/>
      <c r="W140" s="60"/>
      <c r="X140" s="60"/>
      <c r="Y140" s="60"/>
      <c r="Z140" s="60"/>
      <c r="AA140" s="60"/>
      <c r="AB140" s="60"/>
      <c r="AC140" s="60"/>
      <c r="AD140" s="60"/>
      <c r="AE140" s="60"/>
      <c r="AF140" s="60"/>
      <c r="AG140" s="60"/>
      <c r="AH140" s="60"/>
      <c r="AI140" s="60"/>
      <c r="AJ140" s="60"/>
      <c r="AK140" s="60"/>
      <c r="AL140" s="60"/>
    </row>
    <row r="141" spans="1:38" ht="11.25" customHeight="1">
      <c r="A141" s="60"/>
      <c r="B141" s="59"/>
      <c r="C141" s="59"/>
      <c r="D141" s="59"/>
      <c r="E141" s="59"/>
      <c r="F141" s="59"/>
      <c r="G141" s="59"/>
      <c r="H141" s="59"/>
      <c r="I141" s="59"/>
      <c r="J141" s="59"/>
      <c r="K141" s="59"/>
      <c r="L141" s="59"/>
      <c r="M141" s="59"/>
      <c r="N141" s="59"/>
      <c r="O141" s="59"/>
      <c r="P141" s="59"/>
      <c r="Q141" s="59"/>
      <c r="R141" s="59"/>
      <c r="S141" s="59"/>
      <c r="T141" s="59"/>
      <c r="U141" s="59"/>
      <c r="V141" s="59"/>
      <c r="W141" s="60"/>
      <c r="X141" s="60"/>
      <c r="Y141" s="60"/>
      <c r="Z141" s="60"/>
      <c r="AA141" s="60"/>
      <c r="AB141" s="60"/>
      <c r="AC141" s="60"/>
      <c r="AD141" s="60"/>
      <c r="AE141" s="60"/>
      <c r="AF141" s="60"/>
      <c r="AG141" s="60"/>
      <c r="AH141" s="60"/>
      <c r="AI141" s="60"/>
      <c r="AJ141" s="60"/>
      <c r="AK141" s="60"/>
      <c r="AL141" s="60"/>
    </row>
    <row r="142" spans="1:38" ht="11.25" customHeight="1">
      <c r="A142" s="60"/>
      <c r="B142" s="59"/>
      <c r="C142" s="59"/>
      <c r="D142" s="59"/>
      <c r="E142" s="59"/>
      <c r="F142" s="59"/>
      <c r="G142" s="59"/>
      <c r="H142" s="59"/>
      <c r="I142" s="59"/>
      <c r="J142" s="59"/>
      <c r="K142" s="59"/>
      <c r="L142" s="59"/>
      <c r="M142" s="59"/>
      <c r="N142" s="59"/>
      <c r="O142" s="59"/>
      <c r="P142" s="59"/>
      <c r="Q142" s="59"/>
      <c r="R142" s="59"/>
      <c r="S142" s="59"/>
      <c r="T142" s="59"/>
      <c r="U142" s="59"/>
      <c r="V142" s="59"/>
      <c r="W142" s="60"/>
      <c r="X142" s="60"/>
      <c r="Y142" s="60"/>
      <c r="Z142" s="60"/>
      <c r="AA142" s="60"/>
      <c r="AB142" s="60"/>
      <c r="AC142" s="60"/>
      <c r="AD142" s="60"/>
      <c r="AE142" s="60"/>
      <c r="AF142" s="60"/>
      <c r="AG142" s="60"/>
      <c r="AH142" s="60"/>
      <c r="AI142" s="60"/>
      <c r="AJ142" s="60"/>
      <c r="AK142" s="60"/>
      <c r="AL142" s="60"/>
    </row>
    <row r="143" spans="1:38" ht="11.25" customHeight="1">
      <c r="A143" s="60"/>
      <c r="B143" s="59"/>
      <c r="C143" s="59"/>
      <c r="D143" s="59"/>
      <c r="E143" s="59"/>
      <c r="F143" s="59"/>
      <c r="G143" s="59"/>
      <c r="H143" s="59"/>
      <c r="I143" s="59"/>
      <c r="J143" s="59"/>
      <c r="K143" s="59"/>
      <c r="L143" s="59"/>
      <c r="M143" s="59"/>
      <c r="N143" s="59"/>
      <c r="O143" s="59"/>
      <c r="P143" s="59"/>
      <c r="Q143" s="59"/>
      <c r="R143" s="59"/>
      <c r="S143" s="59"/>
      <c r="T143" s="59"/>
      <c r="U143" s="59"/>
      <c r="V143" s="59"/>
      <c r="W143" s="60"/>
      <c r="X143" s="60"/>
      <c r="Y143" s="60"/>
      <c r="Z143" s="60"/>
      <c r="AA143" s="60"/>
      <c r="AB143" s="60"/>
      <c r="AC143" s="60"/>
      <c r="AD143" s="60"/>
      <c r="AE143" s="60"/>
      <c r="AF143" s="60"/>
      <c r="AG143" s="60"/>
      <c r="AH143" s="60"/>
      <c r="AI143" s="60"/>
      <c r="AJ143" s="60"/>
      <c r="AK143" s="60"/>
      <c r="AL143" s="60"/>
    </row>
    <row r="144" spans="1:38" ht="11.25" customHeight="1">
      <c r="A144" s="60"/>
      <c r="B144" s="59"/>
      <c r="C144" s="59"/>
      <c r="D144" s="59"/>
      <c r="E144" s="59"/>
      <c r="F144" s="59"/>
      <c r="G144" s="59"/>
      <c r="H144" s="59"/>
      <c r="I144" s="59"/>
      <c r="J144" s="59"/>
      <c r="K144" s="59"/>
      <c r="L144" s="59"/>
      <c r="M144" s="59"/>
      <c r="N144" s="59"/>
      <c r="O144" s="59"/>
      <c r="P144" s="59"/>
      <c r="Q144" s="59"/>
      <c r="R144" s="59"/>
      <c r="S144" s="59"/>
      <c r="T144" s="59"/>
      <c r="U144" s="59"/>
      <c r="V144" s="59"/>
      <c r="W144" s="60"/>
      <c r="X144" s="60"/>
      <c r="Y144" s="60"/>
      <c r="Z144" s="60"/>
      <c r="AA144" s="60"/>
      <c r="AB144" s="60"/>
      <c r="AC144" s="60"/>
      <c r="AD144" s="60"/>
      <c r="AE144" s="60"/>
      <c r="AF144" s="60"/>
      <c r="AG144" s="60"/>
      <c r="AH144" s="60"/>
      <c r="AI144" s="60"/>
      <c r="AJ144" s="60"/>
      <c r="AK144" s="60"/>
      <c r="AL144" s="60"/>
    </row>
    <row r="145" spans="1:38" ht="11.25" customHeight="1">
      <c r="A145" s="60"/>
      <c r="B145" s="59"/>
      <c r="C145" s="59"/>
      <c r="D145" s="59"/>
      <c r="E145" s="59"/>
      <c r="F145" s="59"/>
      <c r="G145" s="59"/>
      <c r="H145" s="59"/>
      <c r="I145" s="59"/>
      <c r="J145" s="59"/>
      <c r="K145" s="59"/>
      <c r="L145" s="59"/>
      <c r="M145" s="59"/>
      <c r="N145" s="59"/>
      <c r="O145" s="59"/>
      <c r="P145" s="59"/>
      <c r="Q145" s="59"/>
      <c r="R145" s="59"/>
      <c r="S145" s="59"/>
      <c r="T145" s="59"/>
      <c r="U145" s="59"/>
      <c r="V145" s="59"/>
      <c r="W145" s="60"/>
      <c r="X145" s="60"/>
      <c r="Y145" s="60"/>
      <c r="Z145" s="60"/>
      <c r="AA145" s="60"/>
      <c r="AB145" s="60"/>
      <c r="AC145" s="60"/>
      <c r="AD145" s="60"/>
      <c r="AE145" s="60"/>
      <c r="AF145" s="60"/>
      <c r="AG145" s="60"/>
      <c r="AH145" s="60"/>
      <c r="AI145" s="60"/>
      <c r="AJ145" s="60"/>
      <c r="AK145" s="60"/>
      <c r="AL145" s="60"/>
    </row>
    <row r="146" spans="1:38" ht="11.25" customHeight="1">
      <c r="A146" s="60"/>
      <c r="B146" s="59"/>
      <c r="C146" s="59"/>
      <c r="D146" s="59"/>
      <c r="E146" s="59"/>
      <c r="F146" s="59"/>
      <c r="G146" s="59"/>
      <c r="H146" s="59"/>
      <c r="I146" s="59"/>
      <c r="J146" s="59"/>
      <c r="K146" s="59"/>
      <c r="L146" s="59"/>
      <c r="M146" s="59"/>
      <c r="N146" s="59"/>
      <c r="O146" s="59"/>
      <c r="P146" s="59"/>
      <c r="Q146" s="59"/>
      <c r="R146" s="59"/>
      <c r="S146" s="59"/>
      <c r="T146" s="59"/>
      <c r="U146" s="59"/>
      <c r="V146" s="59"/>
      <c r="W146" s="60"/>
      <c r="X146" s="60"/>
      <c r="Y146" s="60"/>
      <c r="Z146" s="60"/>
      <c r="AA146" s="60"/>
      <c r="AB146" s="60"/>
      <c r="AC146" s="60"/>
      <c r="AD146" s="60"/>
      <c r="AE146" s="60"/>
      <c r="AF146" s="60"/>
      <c r="AG146" s="60"/>
      <c r="AH146" s="60"/>
      <c r="AI146" s="60"/>
      <c r="AJ146" s="60"/>
      <c r="AK146" s="60"/>
      <c r="AL146" s="60"/>
    </row>
    <row r="147" spans="1:38" ht="11.25" customHeight="1">
      <c r="A147" s="60"/>
      <c r="B147" s="59"/>
      <c r="C147" s="59"/>
      <c r="D147" s="59"/>
      <c r="E147" s="59"/>
      <c r="F147" s="59"/>
      <c r="G147" s="59"/>
      <c r="H147" s="59"/>
      <c r="I147" s="59"/>
      <c r="J147" s="59"/>
      <c r="K147" s="59"/>
      <c r="L147" s="59"/>
      <c r="M147" s="59"/>
      <c r="N147" s="59"/>
      <c r="O147" s="59"/>
      <c r="P147" s="59"/>
      <c r="Q147" s="59"/>
      <c r="R147" s="59"/>
      <c r="S147" s="59"/>
      <c r="T147" s="59"/>
      <c r="U147" s="59"/>
      <c r="V147" s="59"/>
      <c r="W147" s="60"/>
      <c r="X147" s="60"/>
      <c r="Y147" s="60"/>
      <c r="Z147" s="60"/>
      <c r="AA147" s="60"/>
      <c r="AB147" s="60"/>
      <c r="AC147" s="60"/>
      <c r="AD147" s="60"/>
      <c r="AE147" s="60"/>
      <c r="AF147" s="60"/>
      <c r="AG147" s="60"/>
      <c r="AH147" s="60"/>
      <c r="AI147" s="60"/>
      <c r="AJ147" s="60"/>
      <c r="AK147" s="60"/>
      <c r="AL147" s="60"/>
    </row>
    <row r="148" spans="1:38" ht="11.25" customHeight="1">
      <c r="A148" s="60"/>
      <c r="B148" s="59"/>
      <c r="C148" s="59"/>
      <c r="D148" s="59"/>
      <c r="E148" s="59"/>
      <c r="F148" s="59"/>
      <c r="G148" s="59"/>
      <c r="H148" s="59"/>
      <c r="I148" s="59"/>
      <c r="J148" s="59"/>
      <c r="K148" s="59"/>
      <c r="L148" s="59"/>
      <c r="M148" s="59"/>
      <c r="N148" s="59"/>
      <c r="O148" s="59"/>
      <c r="P148" s="59"/>
      <c r="Q148" s="59"/>
      <c r="R148" s="59"/>
      <c r="S148" s="59"/>
      <c r="T148" s="59"/>
      <c r="U148" s="59"/>
      <c r="V148" s="59"/>
      <c r="W148" s="60"/>
      <c r="X148" s="60"/>
      <c r="Y148" s="60"/>
      <c r="Z148" s="60"/>
      <c r="AA148" s="60"/>
      <c r="AB148" s="60"/>
      <c r="AC148" s="60"/>
      <c r="AD148" s="60"/>
      <c r="AE148" s="60"/>
      <c r="AF148" s="60"/>
      <c r="AG148" s="60"/>
      <c r="AH148" s="60"/>
      <c r="AI148" s="60"/>
      <c r="AJ148" s="60"/>
      <c r="AK148" s="60"/>
      <c r="AL148" s="60"/>
    </row>
    <row r="149" spans="1:38" ht="11.25" customHeight="1">
      <c r="A149" s="60"/>
      <c r="B149" s="59"/>
      <c r="C149" s="59"/>
      <c r="D149" s="59"/>
      <c r="E149" s="59"/>
      <c r="F149" s="59"/>
      <c r="G149" s="59"/>
      <c r="H149" s="59"/>
      <c r="I149" s="59"/>
      <c r="J149" s="59"/>
      <c r="K149" s="59"/>
      <c r="L149" s="59"/>
      <c r="M149" s="59"/>
      <c r="N149" s="59"/>
      <c r="O149" s="59"/>
      <c r="P149" s="59"/>
      <c r="Q149" s="59"/>
      <c r="R149" s="59"/>
      <c r="S149" s="59"/>
      <c r="T149" s="59"/>
      <c r="U149" s="59"/>
      <c r="V149" s="59"/>
      <c r="W149" s="60"/>
      <c r="X149" s="60"/>
      <c r="Y149" s="60"/>
      <c r="Z149" s="60"/>
      <c r="AA149" s="60"/>
      <c r="AB149" s="60"/>
      <c r="AC149" s="60"/>
      <c r="AD149" s="60"/>
      <c r="AE149" s="60"/>
      <c r="AF149" s="60"/>
      <c r="AG149" s="60"/>
      <c r="AH149" s="60"/>
      <c r="AI149" s="60"/>
      <c r="AJ149" s="60"/>
      <c r="AK149" s="60"/>
      <c r="AL149" s="60"/>
    </row>
    <row r="150" spans="1:38" ht="11.25" customHeight="1">
      <c r="A150" s="60"/>
      <c r="B150" s="59"/>
      <c r="C150" s="59"/>
      <c r="D150" s="59"/>
      <c r="E150" s="59"/>
      <c r="F150" s="59"/>
      <c r="G150" s="59"/>
      <c r="H150" s="59"/>
      <c r="I150" s="59"/>
      <c r="J150" s="59"/>
      <c r="K150" s="59"/>
      <c r="L150" s="59"/>
      <c r="M150" s="59"/>
      <c r="N150" s="59"/>
      <c r="O150" s="59"/>
      <c r="P150" s="59"/>
      <c r="Q150" s="59"/>
      <c r="R150" s="59"/>
      <c r="S150" s="59"/>
      <c r="T150" s="59"/>
      <c r="U150" s="59"/>
      <c r="V150" s="59"/>
      <c r="W150" s="60"/>
      <c r="X150" s="60"/>
      <c r="Y150" s="60"/>
      <c r="Z150" s="60"/>
      <c r="AA150" s="60"/>
      <c r="AB150" s="60"/>
      <c r="AC150" s="60"/>
      <c r="AD150" s="60"/>
      <c r="AE150" s="60"/>
      <c r="AF150" s="60"/>
      <c r="AG150" s="60"/>
      <c r="AH150" s="60"/>
      <c r="AI150" s="60"/>
      <c r="AJ150" s="60"/>
      <c r="AK150" s="60"/>
      <c r="AL150" s="60"/>
    </row>
    <row r="151" spans="1:38" ht="11.25" customHeight="1">
      <c r="A151" s="60"/>
      <c r="B151" s="59"/>
      <c r="C151" s="59"/>
      <c r="D151" s="59"/>
      <c r="E151" s="59"/>
      <c r="F151" s="59"/>
      <c r="G151" s="59"/>
      <c r="H151" s="59"/>
      <c r="I151" s="59"/>
      <c r="J151" s="59"/>
      <c r="K151" s="59"/>
      <c r="L151" s="59"/>
      <c r="M151" s="59"/>
      <c r="N151" s="59"/>
      <c r="O151" s="59"/>
      <c r="P151" s="59"/>
      <c r="Q151" s="59"/>
      <c r="R151" s="59"/>
      <c r="S151" s="59"/>
      <c r="T151" s="59"/>
      <c r="U151" s="59"/>
      <c r="V151" s="59"/>
      <c r="W151" s="60"/>
      <c r="X151" s="60"/>
      <c r="Y151" s="60"/>
      <c r="Z151" s="60"/>
      <c r="AA151" s="60"/>
      <c r="AB151" s="60"/>
      <c r="AC151" s="60"/>
      <c r="AD151" s="60"/>
      <c r="AE151" s="60"/>
      <c r="AF151" s="60"/>
      <c r="AG151" s="60"/>
      <c r="AH151" s="60"/>
      <c r="AI151" s="60"/>
      <c r="AJ151" s="60"/>
      <c r="AK151" s="60"/>
      <c r="AL151" s="60"/>
    </row>
    <row r="152" spans="1:38" ht="11.25" customHeight="1">
      <c r="A152" s="60"/>
      <c r="B152" s="59"/>
      <c r="C152" s="59"/>
      <c r="D152" s="59"/>
      <c r="E152" s="59"/>
      <c r="F152" s="59"/>
      <c r="G152" s="59"/>
      <c r="H152" s="59"/>
      <c r="I152" s="59"/>
      <c r="J152" s="59"/>
      <c r="K152" s="59"/>
      <c r="L152" s="59"/>
      <c r="M152" s="59"/>
      <c r="N152" s="59"/>
      <c r="O152" s="59"/>
      <c r="P152" s="59"/>
      <c r="Q152" s="59"/>
      <c r="R152" s="59"/>
      <c r="S152" s="59"/>
      <c r="T152" s="59"/>
      <c r="U152" s="59"/>
      <c r="V152" s="59"/>
      <c r="W152" s="60"/>
      <c r="X152" s="60"/>
      <c r="Y152" s="60"/>
      <c r="Z152" s="60"/>
      <c r="AA152" s="60"/>
      <c r="AB152" s="60"/>
      <c r="AC152" s="60"/>
      <c r="AD152" s="60"/>
      <c r="AE152" s="60"/>
      <c r="AF152" s="60"/>
      <c r="AG152" s="60"/>
      <c r="AH152" s="60"/>
      <c r="AI152" s="60"/>
      <c r="AJ152" s="60"/>
      <c r="AK152" s="60"/>
      <c r="AL152" s="60"/>
    </row>
    <row r="153" spans="1:38" ht="11.25" customHeight="1">
      <c r="A153" s="60"/>
      <c r="B153" s="59"/>
      <c r="C153" s="59"/>
      <c r="D153" s="59"/>
      <c r="E153" s="59"/>
      <c r="F153" s="59"/>
      <c r="G153" s="59"/>
      <c r="H153" s="59"/>
      <c r="I153" s="59"/>
      <c r="J153" s="59"/>
      <c r="K153" s="59"/>
      <c r="L153" s="59"/>
      <c r="M153" s="59"/>
      <c r="N153" s="59"/>
      <c r="O153" s="59"/>
      <c r="P153" s="59"/>
      <c r="Q153" s="59"/>
      <c r="R153" s="59"/>
      <c r="S153" s="59"/>
      <c r="T153" s="59"/>
      <c r="U153" s="59"/>
      <c r="V153" s="59"/>
      <c r="W153" s="60"/>
      <c r="X153" s="60"/>
      <c r="Y153" s="60"/>
      <c r="Z153" s="60"/>
      <c r="AA153" s="60"/>
      <c r="AB153" s="60"/>
      <c r="AC153" s="60"/>
      <c r="AD153" s="60"/>
      <c r="AE153" s="60"/>
      <c r="AF153" s="60"/>
      <c r="AG153" s="60"/>
      <c r="AH153" s="60"/>
      <c r="AI153" s="60"/>
      <c r="AJ153" s="60"/>
      <c r="AK153" s="60"/>
      <c r="AL153" s="60"/>
    </row>
    <row r="154" spans="1:38" ht="11.25" customHeight="1">
      <c r="A154" s="60"/>
      <c r="B154" s="59"/>
      <c r="C154" s="59"/>
      <c r="D154" s="59"/>
      <c r="E154" s="59"/>
      <c r="F154" s="59"/>
      <c r="G154" s="59"/>
      <c r="H154" s="59"/>
      <c r="I154" s="59"/>
      <c r="J154" s="59"/>
      <c r="K154" s="59"/>
      <c r="L154" s="59"/>
      <c r="M154" s="59"/>
      <c r="N154" s="59"/>
      <c r="O154" s="59"/>
      <c r="P154" s="59"/>
      <c r="Q154" s="59"/>
      <c r="R154" s="59"/>
      <c r="S154" s="59"/>
      <c r="T154" s="59"/>
      <c r="U154" s="59"/>
      <c r="V154" s="59"/>
      <c r="W154" s="60"/>
      <c r="X154" s="60"/>
      <c r="Y154" s="60"/>
      <c r="Z154" s="60"/>
      <c r="AA154" s="60"/>
      <c r="AB154" s="60"/>
      <c r="AC154" s="60"/>
      <c r="AD154" s="60"/>
      <c r="AE154" s="60"/>
      <c r="AF154" s="60"/>
      <c r="AG154" s="60"/>
      <c r="AH154" s="60"/>
      <c r="AI154" s="60"/>
      <c r="AJ154" s="60"/>
      <c r="AK154" s="60"/>
      <c r="AL154" s="60"/>
    </row>
    <row r="155" spans="1:38" ht="11.25" customHeight="1">
      <c r="A155" s="60"/>
      <c r="B155" s="59"/>
      <c r="C155" s="59"/>
      <c r="D155" s="59"/>
      <c r="E155" s="59"/>
      <c r="F155" s="59"/>
      <c r="G155" s="59"/>
      <c r="H155" s="59"/>
      <c r="I155" s="59"/>
      <c r="J155" s="59"/>
      <c r="K155" s="59"/>
      <c r="L155" s="59"/>
      <c r="M155" s="59"/>
      <c r="N155" s="59"/>
      <c r="O155" s="59"/>
      <c r="P155" s="59"/>
      <c r="Q155" s="59"/>
      <c r="R155" s="59"/>
      <c r="S155" s="59"/>
      <c r="T155" s="59"/>
      <c r="U155" s="59"/>
      <c r="V155" s="59"/>
      <c r="W155" s="60"/>
      <c r="X155" s="60"/>
      <c r="Y155" s="60"/>
      <c r="Z155" s="60"/>
      <c r="AA155" s="60"/>
      <c r="AB155" s="60"/>
      <c r="AC155" s="60"/>
      <c r="AD155" s="60"/>
      <c r="AE155" s="60"/>
      <c r="AF155" s="60"/>
      <c r="AG155" s="60"/>
      <c r="AH155" s="60"/>
      <c r="AI155" s="60"/>
      <c r="AJ155" s="60"/>
      <c r="AK155" s="60"/>
      <c r="AL155" s="60"/>
    </row>
    <row r="156" spans="1:38" ht="11.25" customHeight="1">
      <c r="A156" s="60"/>
      <c r="B156" s="59"/>
      <c r="C156" s="59"/>
      <c r="D156" s="59"/>
      <c r="E156" s="59"/>
      <c r="F156" s="59"/>
      <c r="G156" s="59"/>
      <c r="H156" s="59"/>
      <c r="I156" s="59"/>
      <c r="J156" s="59"/>
      <c r="K156" s="59"/>
      <c r="L156" s="59"/>
      <c r="M156" s="59"/>
      <c r="N156" s="59"/>
      <c r="O156" s="59"/>
      <c r="P156" s="59"/>
      <c r="Q156" s="59"/>
      <c r="R156" s="59"/>
      <c r="S156" s="59"/>
      <c r="T156" s="59"/>
      <c r="U156" s="59"/>
      <c r="V156" s="59"/>
      <c r="W156" s="60"/>
      <c r="X156" s="60"/>
      <c r="Y156" s="60"/>
      <c r="Z156" s="60"/>
      <c r="AA156" s="60"/>
      <c r="AB156" s="60"/>
      <c r="AC156" s="60"/>
      <c r="AD156" s="60"/>
      <c r="AE156" s="60"/>
      <c r="AF156" s="60"/>
      <c r="AG156" s="60"/>
      <c r="AH156" s="60"/>
      <c r="AI156" s="60"/>
      <c r="AJ156" s="60"/>
      <c r="AK156" s="60"/>
      <c r="AL156" s="60"/>
    </row>
    <row r="157" spans="1:38" ht="11.25" customHeight="1">
      <c r="A157" s="60"/>
      <c r="B157" s="59"/>
      <c r="C157" s="59"/>
      <c r="D157" s="59"/>
      <c r="E157" s="59"/>
      <c r="F157" s="59"/>
      <c r="G157" s="59"/>
      <c r="H157" s="59"/>
      <c r="I157" s="59"/>
      <c r="J157" s="59"/>
      <c r="K157" s="59"/>
      <c r="L157" s="59"/>
      <c r="M157" s="59"/>
      <c r="N157" s="59"/>
      <c r="O157" s="59"/>
      <c r="P157" s="59"/>
      <c r="Q157" s="59"/>
      <c r="R157" s="59"/>
      <c r="S157" s="59"/>
      <c r="T157" s="59"/>
      <c r="U157" s="59"/>
      <c r="V157" s="59"/>
      <c r="W157" s="60"/>
      <c r="X157" s="60"/>
      <c r="Y157" s="60"/>
      <c r="Z157" s="60"/>
      <c r="AA157" s="60"/>
      <c r="AB157" s="60"/>
      <c r="AC157" s="60"/>
      <c r="AD157" s="60"/>
      <c r="AE157" s="60"/>
      <c r="AF157" s="60"/>
      <c r="AG157" s="60"/>
      <c r="AH157" s="60"/>
      <c r="AI157" s="60"/>
      <c r="AJ157" s="60"/>
      <c r="AK157" s="60"/>
      <c r="AL157" s="60"/>
    </row>
    <row r="158" spans="1:38" ht="11.25" customHeight="1">
      <c r="A158" s="60"/>
      <c r="B158" s="59"/>
      <c r="C158" s="59"/>
      <c r="D158" s="59"/>
      <c r="E158" s="59"/>
      <c r="F158" s="59"/>
      <c r="G158" s="59"/>
      <c r="H158" s="59"/>
      <c r="I158" s="59"/>
      <c r="J158" s="59"/>
      <c r="K158" s="59"/>
      <c r="L158" s="59"/>
      <c r="M158" s="59"/>
      <c r="N158" s="59"/>
      <c r="O158" s="59"/>
      <c r="P158" s="59"/>
      <c r="Q158" s="59"/>
      <c r="R158" s="59"/>
      <c r="S158" s="59"/>
      <c r="T158" s="59"/>
      <c r="U158" s="59"/>
      <c r="V158" s="59"/>
      <c r="W158" s="60"/>
      <c r="X158" s="60"/>
      <c r="Y158" s="60"/>
      <c r="Z158" s="60"/>
      <c r="AA158" s="60"/>
      <c r="AB158" s="60"/>
      <c r="AC158" s="60"/>
      <c r="AD158" s="60"/>
      <c r="AE158" s="60"/>
      <c r="AF158" s="60"/>
      <c r="AG158" s="60"/>
      <c r="AH158" s="60"/>
      <c r="AI158" s="60"/>
      <c r="AJ158" s="60"/>
      <c r="AK158" s="60"/>
      <c r="AL158" s="60"/>
    </row>
    <row r="159" spans="1:38" ht="11.25" customHeight="1">
      <c r="A159" s="60"/>
      <c r="B159" s="59"/>
      <c r="C159" s="59"/>
      <c r="D159" s="59"/>
      <c r="E159" s="59"/>
      <c r="F159" s="59"/>
      <c r="G159" s="59"/>
      <c r="H159" s="59"/>
      <c r="I159" s="59"/>
      <c r="J159" s="59"/>
      <c r="K159" s="59"/>
      <c r="L159" s="59"/>
      <c r="M159" s="59"/>
      <c r="N159" s="59"/>
      <c r="O159" s="59"/>
      <c r="P159" s="59"/>
      <c r="Q159" s="59"/>
      <c r="R159" s="59"/>
      <c r="S159" s="59"/>
      <c r="T159" s="59"/>
      <c r="U159" s="59"/>
      <c r="V159" s="59"/>
      <c r="W159" s="60"/>
      <c r="X159" s="60"/>
      <c r="Y159" s="60"/>
      <c r="Z159" s="60"/>
      <c r="AA159" s="60"/>
      <c r="AB159" s="60"/>
      <c r="AC159" s="60"/>
      <c r="AD159" s="60"/>
      <c r="AE159" s="60"/>
      <c r="AF159" s="60"/>
      <c r="AG159" s="60"/>
      <c r="AH159" s="60"/>
      <c r="AI159" s="60"/>
      <c r="AJ159" s="60"/>
      <c r="AK159" s="60"/>
      <c r="AL159" s="60"/>
    </row>
    <row r="160" spans="1:38" ht="11.25" customHeight="1">
      <c r="A160" s="60"/>
      <c r="B160" s="59"/>
      <c r="C160" s="59"/>
      <c r="D160" s="59"/>
      <c r="E160" s="59"/>
      <c r="F160" s="59"/>
      <c r="G160" s="59"/>
      <c r="H160" s="59"/>
      <c r="I160" s="59"/>
      <c r="J160" s="59"/>
      <c r="K160" s="59"/>
      <c r="L160" s="59"/>
      <c r="M160" s="59"/>
      <c r="N160" s="59"/>
      <c r="O160" s="59"/>
      <c r="P160" s="59"/>
      <c r="Q160" s="59"/>
      <c r="R160" s="59"/>
      <c r="S160" s="59"/>
      <c r="T160" s="59"/>
      <c r="U160" s="59"/>
      <c r="V160" s="59"/>
      <c r="W160" s="60"/>
      <c r="X160" s="60"/>
      <c r="Y160" s="60"/>
      <c r="Z160" s="60"/>
      <c r="AA160" s="60"/>
      <c r="AB160" s="60"/>
      <c r="AC160" s="60"/>
      <c r="AD160" s="60"/>
      <c r="AE160" s="60"/>
      <c r="AF160" s="60"/>
      <c r="AG160" s="60"/>
      <c r="AH160" s="60"/>
      <c r="AI160" s="60"/>
      <c r="AJ160" s="60"/>
      <c r="AK160" s="60"/>
      <c r="AL160" s="60"/>
    </row>
    <row r="161" spans="1:38" ht="11.25" customHeight="1">
      <c r="A161" s="60"/>
      <c r="B161" s="59"/>
      <c r="C161" s="59"/>
      <c r="D161" s="59"/>
      <c r="E161" s="59"/>
      <c r="F161" s="59"/>
      <c r="G161" s="59"/>
      <c r="H161" s="59"/>
      <c r="I161" s="59"/>
      <c r="J161" s="59"/>
      <c r="K161" s="59"/>
      <c r="L161" s="59"/>
      <c r="M161" s="59"/>
      <c r="N161" s="59"/>
      <c r="O161" s="59"/>
      <c r="P161" s="59"/>
      <c r="Q161" s="59"/>
      <c r="R161" s="59"/>
      <c r="S161" s="59"/>
      <c r="T161" s="59"/>
      <c r="U161" s="59"/>
      <c r="V161" s="59"/>
      <c r="W161" s="60"/>
      <c r="X161" s="60"/>
      <c r="Y161" s="60"/>
      <c r="Z161" s="60"/>
      <c r="AA161" s="60"/>
      <c r="AB161" s="60"/>
      <c r="AC161" s="60"/>
      <c r="AD161" s="60"/>
      <c r="AE161" s="60"/>
      <c r="AF161" s="60"/>
      <c r="AG161" s="60"/>
      <c r="AH161" s="60"/>
      <c r="AI161" s="60"/>
      <c r="AJ161" s="60"/>
      <c r="AK161" s="60"/>
      <c r="AL161" s="60"/>
    </row>
    <row r="162" spans="1:38" ht="11.25" customHeight="1">
      <c r="A162" s="60"/>
      <c r="B162" s="59"/>
      <c r="C162" s="59"/>
      <c r="D162" s="59"/>
      <c r="E162" s="59"/>
      <c r="F162" s="59"/>
      <c r="G162" s="59"/>
      <c r="H162" s="59"/>
      <c r="I162" s="59"/>
      <c r="J162" s="59"/>
      <c r="K162" s="59"/>
      <c r="L162" s="59"/>
      <c r="M162" s="59"/>
      <c r="N162" s="59"/>
      <c r="O162" s="59"/>
      <c r="P162" s="59"/>
      <c r="Q162" s="59"/>
      <c r="R162" s="59"/>
      <c r="S162" s="59"/>
      <c r="T162" s="59"/>
      <c r="U162" s="59"/>
      <c r="V162" s="59"/>
      <c r="W162" s="60"/>
      <c r="X162" s="60"/>
      <c r="Y162" s="60"/>
      <c r="Z162" s="60"/>
      <c r="AA162" s="60"/>
      <c r="AB162" s="60"/>
      <c r="AC162" s="60"/>
      <c r="AD162" s="60"/>
      <c r="AE162" s="60"/>
      <c r="AF162" s="60"/>
      <c r="AG162" s="60"/>
      <c r="AH162" s="60"/>
      <c r="AI162" s="60"/>
      <c r="AJ162" s="60"/>
      <c r="AK162" s="60"/>
      <c r="AL162" s="60"/>
    </row>
    <row r="163" spans="1:38" ht="11.25" customHeight="1">
      <c r="A163" s="60"/>
      <c r="B163" s="59"/>
      <c r="C163" s="59"/>
      <c r="D163" s="59"/>
      <c r="E163" s="59"/>
      <c r="F163" s="59"/>
      <c r="G163" s="59"/>
      <c r="H163" s="59"/>
      <c r="I163" s="59"/>
      <c r="J163" s="59"/>
      <c r="K163" s="59"/>
      <c r="L163" s="59"/>
      <c r="M163" s="59"/>
      <c r="N163" s="59"/>
      <c r="O163" s="59"/>
      <c r="P163" s="59"/>
      <c r="Q163" s="59"/>
      <c r="R163" s="59"/>
      <c r="S163" s="59"/>
      <c r="T163" s="59"/>
      <c r="U163" s="59"/>
      <c r="V163" s="59"/>
      <c r="W163" s="60"/>
      <c r="X163" s="60"/>
      <c r="Y163" s="60"/>
      <c r="Z163" s="60"/>
      <c r="AA163" s="60"/>
      <c r="AB163" s="60"/>
      <c r="AC163" s="60"/>
      <c r="AD163" s="60"/>
      <c r="AE163" s="60"/>
      <c r="AF163" s="60"/>
      <c r="AG163" s="60"/>
      <c r="AH163" s="60"/>
      <c r="AI163" s="60"/>
      <c r="AJ163" s="60"/>
      <c r="AK163" s="60"/>
      <c r="AL163" s="60"/>
    </row>
    <row r="164" spans="1:38" ht="11.25" customHeight="1">
      <c r="A164" s="60"/>
      <c r="B164" s="59"/>
      <c r="C164" s="59"/>
      <c r="D164" s="59"/>
      <c r="E164" s="59"/>
      <c r="F164" s="59"/>
      <c r="G164" s="59"/>
      <c r="H164" s="59"/>
      <c r="I164" s="59"/>
      <c r="J164" s="59"/>
      <c r="K164" s="59"/>
      <c r="L164" s="59"/>
      <c r="M164" s="59"/>
      <c r="N164" s="59"/>
      <c r="O164" s="59"/>
      <c r="P164" s="59"/>
      <c r="Q164" s="59"/>
      <c r="R164" s="59"/>
      <c r="S164" s="59"/>
      <c r="T164" s="59"/>
      <c r="U164" s="59"/>
      <c r="V164" s="59"/>
      <c r="W164" s="60"/>
      <c r="X164" s="60"/>
      <c r="Y164" s="60"/>
      <c r="Z164" s="60"/>
      <c r="AA164" s="60"/>
      <c r="AB164" s="60"/>
      <c r="AC164" s="60"/>
      <c r="AD164" s="60"/>
      <c r="AE164" s="60"/>
      <c r="AF164" s="60"/>
      <c r="AG164" s="60"/>
      <c r="AH164" s="60"/>
      <c r="AI164" s="60"/>
      <c r="AJ164" s="60"/>
      <c r="AK164" s="60"/>
      <c r="AL164" s="60"/>
    </row>
    <row r="165" spans="1:38" ht="11.25" customHeight="1">
      <c r="A165" s="60"/>
      <c r="B165" s="59"/>
      <c r="C165" s="59"/>
      <c r="D165" s="59"/>
      <c r="E165" s="59"/>
      <c r="F165" s="59"/>
      <c r="G165" s="59"/>
      <c r="H165" s="59"/>
      <c r="I165" s="59"/>
      <c r="J165" s="59"/>
      <c r="K165" s="59"/>
      <c r="L165" s="59"/>
      <c r="M165" s="59"/>
      <c r="N165" s="59"/>
      <c r="O165" s="59"/>
      <c r="P165" s="59"/>
      <c r="Q165" s="59"/>
      <c r="R165" s="59"/>
      <c r="S165" s="59"/>
      <c r="T165" s="59"/>
      <c r="U165" s="59"/>
      <c r="V165" s="59"/>
      <c r="W165" s="60"/>
      <c r="X165" s="60"/>
      <c r="Y165" s="60"/>
      <c r="Z165" s="60"/>
      <c r="AA165" s="60"/>
      <c r="AB165" s="60"/>
      <c r="AC165" s="60"/>
      <c r="AD165" s="60"/>
      <c r="AE165" s="60"/>
      <c r="AF165" s="60"/>
      <c r="AG165" s="60"/>
      <c r="AH165" s="60"/>
      <c r="AI165" s="60"/>
      <c r="AJ165" s="60"/>
      <c r="AK165" s="60"/>
      <c r="AL165" s="60"/>
    </row>
    <row r="166" spans="1:38" ht="11.25" customHeight="1">
      <c r="A166" s="60"/>
      <c r="B166" s="59"/>
      <c r="C166" s="59"/>
      <c r="D166" s="59"/>
      <c r="E166" s="59"/>
      <c r="F166" s="59"/>
      <c r="G166" s="59"/>
      <c r="H166" s="59"/>
      <c r="I166" s="59"/>
      <c r="J166" s="59"/>
      <c r="K166" s="59"/>
      <c r="L166" s="59"/>
      <c r="M166" s="59"/>
      <c r="N166" s="59"/>
      <c r="O166" s="59"/>
      <c r="P166" s="59"/>
      <c r="Q166" s="59"/>
      <c r="R166" s="59"/>
      <c r="S166" s="59"/>
      <c r="T166" s="59"/>
      <c r="U166" s="59"/>
      <c r="V166" s="59"/>
      <c r="W166" s="60"/>
      <c r="X166" s="60"/>
      <c r="Y166" s="60"/>
      <c r="Z166" s="60"/>
      <c r="AA166" s="60"/>
      <c r="AB166" s="60"/>
      <c r="AC166" s="60"/>
      <c r="AD166" s="60"/>
      <c r="AE166" s="60"/>
      <c r="AF166" s="60"/>
      <c r="AG166" s="60"/>
      <c r="AH166" s="60"/>
      <c r="AI166" s="60"/>
      <c r="AJ166" s="60"/>
      <c r="AK166" s="60"/>
      <c r="AL166" s="60"/>
    </row>
    <row r="167" spans="1:38" ht="11.25" customHeight="1">
      <c r="A167" s="60"/>
      <c r="B167" s="59"/>
      <c r="C167" s="59"/>
      <c r="D167" s="59"/>
      <c r="E167" s="59"/>
      <c r="F167" s="59"/>
      <c r="G167" s="59"/>
      <c r="H167" s="59"/>
      <c r="I167" s="59"/>
      <c r="J167" s="59"/>
      <c r="K167" s="59"/>
      <c r="L167" s="59"/>
      <c r="M167" s="59"/>
      <c r="N167" s="59"/>
      <c r="O167" s="59"/>
      <c r="P167" s="59"/>
      <c r="Q167" s="59"/>
      <c r="R167" s="59"/>
      <c r="S167" s="59"/>
      <c r="T167" s="59"/>
      <c r="U167" s="59"/>
      <c r="V167" s="59"/>
      <c r="W167" s="60"/>
      <c r="X167" s="60"/>
      <c r="Y167" s="60"/>
      <c r="Z167" s="60"/>
      <c r="AA167" s="60"/>
      <c r="AB167" s="60"/>
      <c r="AC167" s="60"/>
      <c r="AD167" s="60"/>
      <c r="AE167" s="60"/>
      <c r="AF167" s="60"/>
      <c r="AG167" s="60"/>
      <c r="AH167" s="60"/>
      <c r="AI167" s="60"/>
      <c r="AJ167" s="60"/>
      <c r="AK167" s="60"/>
      <c r="AL167" s="60"/>
    </row>
    <row r="168" spans="1:38" ht="11.25" customHeight="1">
      <c r="A168" s="60"/>
      <c r="B168" s="59"/>
      <c r="C168" s="59"/>
      <c r="D168" s="59"/>
      <c r="E168" s="59"/>
      <c r="F168" s="59"/>
      <c r="G168" s="59"/>
      <c r="H168" s="59"/>
      <c r="I168" s="59"/>
      <c r="J168" s="59"/>
      <c r="K168" s="59"/>
      <c r="L168" s="59"/>
      <c r="M168" s="59"/>
      <c r="N168" s="59"/>
      <c r="O168" s="59"/>
      <c r="P168" s="59"/>
      <c r="Q168" s="59"/>
      <c r="R168" s="59"/>
      <c r="S168" s="59"/>
      <c r="T168" s="59"/>
      <c r="U168" s="59"/>
      <c r="V168" s="59"/>
      <c r="W168" s="60"/>
      <c r="X168" s="60"/>
      <c r="Y168" s="60"/>
      <c r="Z168" s="60"/>
      <c r="AA168" s="60"/>
      <c r="AB168" s="60"/>
      <c r="AC168" s="60"/>
      <c r="AD168" s="60"/>
      <c r="AE168" s="60"/>
      <c r="AF168" s="60"/>
      <c r="AG168" s="60"/>
      <c r="AH168" s="60"/>
      <c r="AI168" s="60"/>
      <c r="AJ168" s="60"/>
      <c r="AK168" s="60"/>
      <c r="AL168" s="60"/>
    </row>
    <row r="169" spans="1:38" ht="11.25" customHeight="1">
      <c r="A169" s="60"/>
      <c r="B169" s="59"/>
      <c r="C169" s="59"/>
      <c r="D169" s="59"/>
      <c r="E169" s="59"/>
      <c r="F169" s="59"/>
      <c r="G169" s="59"/>
      <c r="H169" s="59"/>
      <c r="I169" s="59"/>
      <c r="J169" s="59"/>
      <c r="K169" s="59"/>
      <c r="L169" s="59"/>
      <c r="M169" s="59"/>
      <c r="N169" s="59"/>
      <c r="O169" s="59"/>
      <c r="P169" s="59"/>
      <c r="Q169" s="59"/>
      <c r="R169" s="59"/>
      <c r="S169" s="59"/>
      <c r="T169" s="59"/>
      <c r="U169" s="59"/>
      <c r="V169" s="59"/>
      <c r="W169" s="60"/>
      <c r="X169" s="60"/>
      <c r="Y169" s="60"/>
      <c r="Z169" s="60"/>
      <c r="AA169" s="60"/>
      <c r="AB169" s="60"/>
      <c r="AC169" s="60"/>
      <c r="AD169" s="60"/>
      <c r="AE169" s="60"/>
      <c r="AF169" s="60"/>
      <c r="AG169" s="60"/>
      <c r="AH169" s="60"/>
      <c r="AI169" s="60"/>
      <c r="AJ169" s="60"/>
      <c r="AK169" s="60"/>
      <c r="AL169" s="60"/>
    </row>
    <row r="170" spans="1:38" ht="11.25" customHeight="1">
      <c r="A170" s="60"/>
      <c r="B170" s="59"/>
      <c r="C170" s="59"/>
      <c r="D170" s="59"/>
      <c r="E170" s="59"/>
      <c r="F170" s="59"/>
      <c r="G170" s="59"/>
      <c r="H170" s="59"/>
      <c r="I170" s="59"/>
      <c r="J170" s="59"/>
      <c r="K170" s="59"/>
      <c r="L170" s="59"/>
      <c r="M170" s="59"/>
      <c r="N170" s="59"/>
      <c r="O170" s="59"/>
      <c r="P170" s="59"/>
      <c r="Q170" s="59"/>
      <c r="R170" s="59"/>
      <c r="S170" s="59"/>
      <c r="T170" s="59"/>
      <c r="U170" s="59"/>
      <c r="V170" s="59"/>
      <c r="W170" s="60"/>
      <c r="X170" s="60"/>
      <c r="Y170" s="60"/>
      <c r="Z170" s="60"/>
      <c r="AA170" s="60"/>
      <c r="AB170" s="60"/>
      <c r="AC170" s="60"/>
      <c r="AD170" s="60"/>
      <c r="AE170" s="60"/>
      <c r="AF170" s="60"/>
      <c r="AG170" s="60"/>
      <c r="AH170" s="60"/>
      <c r="AI170" s="60"/>
      <c r="AJ170" s="60"/>
      <c r="AK170" s="60"/>
      <c r="AL170" s="60"/>
    </row>
    <row r="171" spans="1:38" ht="11.25" customHeight="1">
      <c r="A171" s="60"/>
      <c r="B171" s="59"/>
      <c r="C171" s="59"/>
      <c r="D171" s="59"/>
      <c r="E171" s="59"/>
      <c r="F171" s="59"/>
      <c r="G171" s="59"/>
      <c r="H171" s="59"/>
      <c r="I171" s="59"/>
      <c r="J171" s="59"/>
      <c r="K171" s="59"/>
      <c r="L171" s="59"/>
      <c r="M171" s="59"/>
      <c r="N171" s="59"/>
      <c r="O171" s="59"/>
      <c r="P171" s="59"/>
      <c r="Q171" s="59"/>
      <c r="R171" s="59"/>
      <c r="S171" s="59"/>
      <c r="T171" s="59"/>
      <c r="U171" s="59"/>
      <c r="V171" s="59"/>
      <c r="W171" s="60"/>
      <c r="X171" s="60"/>
      <c r="Y171" s="60"/>
      <c r="Z171" s="60"/>
      <c r="AA171" s="60"/>
      <c r="AB171" s="60"/>
      <c r="AC171" s="60"/>
      <c r="AD171" s="60"/>
      <c r="AE171" s="60"/>
      <c r="AF171" s="60"/>
      <c r="AG171" s="60"/>
      <c r="AH171" s="60"/>
      <c r="AI171" s="60"/>
      <c r="AJ171" s="60"/>
      <c r="AK171" s="60"/>
      <c r="AL171" s="60"/>
    </row>
    <row r="172" spans="1:38" ht="11.25" customHeight="1">
      <c r="A172" s="60"/>
      <c r="B172" s="59"/>
      <c r="C172" s="59"/>
      <c r="D172" s="59"/>
      <c r="E172" s="59"/>
      <c r="F172" s="59"/>
      <c r="G172" s="59"/>
      <c r="H172" s="59"/>
      <c r="I172" s="59"/>
      <c r="J172" s="59"/>
      <c r="K172" s="59"/>
      <c r="L172" s="59"/>
      <c r="M172" s="59"/>
      <c r="N172" s="59"/>
      <c r="O172" s="59"/>
      <c r="P172" s="59"/>
      <c r="Q172" s="59"/>
      <c r="R172" s="59"/>
      <c r="S172" s="59"/>
      <c r="T172" s="59"/>
      <c r="U172" s="59"/>
      <c r="V172" s="59"/>
      <c r="W172" s="60"/>
      <c r="X172" s="60"/>
      <c r="Y172" s="60"/>
      <c r="Z172" s="60"/>
      <c r="AA172" s="60"/>
      <c r="AB172" s="60"/>
      <c r="AC172" s="60"/>
      <c r="AD172" s="60"/>
      <c r="AE172" s="60"/>
      <c r="AF172" s="60"/>
      <c r="AG172" s="60"/>
      <c r="AH172" s="60"/>
      <c r="AI172" s="60"/>
      <c r="AJ172" s="60"/>
      <c r="AK172" s="60"/>
      <c r="AL172" s="60"/>
    </row>
    <row r="173" spans="1:38" ht="11.25" customHeight="1">
      <c r="A173" s="60"/>
      <c r="B173" s="59"/>
      <c r="C173" s="59"/>
      <c r="D173" s="59"/>
      <c r="E173" s="59"/>
      <c r="F173" s="59"/>
      <c r="G173" s="59"/>
      <c r="H173" s="59"/>
      <c r="I173" s="59"/>
      <c r="J173" s="59"/>
      <c r="K173" s="59"/>
      <c r="L173" s="59"/>
      <c r="M173" s="59"/>
      <c r="N173" s="59"/>
      <c r="O173" s="59"/>
      <c r="P173" s="59"/>
      <c r="Q173" s="59"/>
      <c r="R173" s="59"/>
      <c r="S173" s="59"/>
      <c r="T173" s="59"/>
      <c r="U173" s="59"/>
      <c r="V173" s="59"/>
      <c r="W173" s="60"/>
      <c r="X173" s="60"/>
      <c r="Y173" s="60"/>
      <c r="Z173" s="60"/>
      <c r="AA173" s="60"/>
      <c r="AB173" s="60"/>
      <c r="AC173" s="60"/>
      <c r="AD173" s="60"/>
      <c r="AE173" s="60"/>
      <c r="AF173" s="60"/>
      <c r="AG173" s="60"/>
      <c r="AH173" s="60"/>
      <c r="AI173" s="60"/>
      <c r="AJ173" s="60"/>
      <c r="AK173" s="60"/>
      <c r="AL173" s="60"/>
    </row>
    <row r="174" spans="1:38" ht="11.25" customHeight="1">
      <c r="A174" s="60"/>
      <c r="B174" s="59"/>
      <c r="C174" s="59"/>
      <c r="D174" s="59"/>
      <c r="E174" s="59"/>
      <c r="F174" s="59"/>
      <c r="G174" s="59"/>
      <c r="H174" s="59"/>
      <c r="I174" s="59"/>
      <c r="J174" s="59"/>
      <c r="K174" s="59"/>
      <c r="L174" s="59"/>
      <c r="M174" s="59"/>
      <c r="N174" s="59"/>
      <c r="O174" s="59"/>
      <c r="P174" s="59"/>
      <c r="Q174" s="59"/>
      <c r="R174" s="59"/>
      <c r="S174" s="59"/>
      <c r="T174" s="59"/>
      <c r="U174" s="59"/>
      <c r="V174" s="59"/>
      <c r="W174" s="60"/>
      <c r="X174" s="60"/>
      <c r="Y174" s="60"/>
      <c r="Z174" s="60"/>
      <c r="AA174" s="60"/>
      <c r="AB174" s="60"/>
      <c r="AC174" s="60"/>
      <c r="AD174" s="60"/>
      <c r="AE174" s="60"/>
      <c r="AF174" s="60"/>
      <c r="AG174" s="60"/>
      <c r="AH174" s="60"/>
      <c r="AI174" s="60"/>
      <c r="AJ174" s="60"/>
      <c r="AK174" s="60"/>
      <c r="AL174" s="60"/>
    </row>
    <row r="175" spans="1:38" ht="11.25" customHeight="1">
      <c r="A175" s="60"/>
      <c r="B175" s="59"/>
      <c r="C175" s="59"/>
      <c r="D175" s="59"/>
      <c r="E175" s="59"/>
      <c r="F175" s="59"/>
      <c r="G175" s="59"/>
      <c r="H175" s="59"/>
      <c r="I175" s="59"/>
      <c r="J175" s="59"/>
      <c r="K175" s="59"/>
      <c r="L175" s="59"/>
      <c r="M175" s="59"/>
      <c r="N175" s="59"/>
      <c r="O175" s="59"/>
      <c r="P175" s="59"/>
      <c r="Q175" s="59"/>
      <c r="R175" s="59"/>
      <c r="S175" s="59"/>
      <c r="T175" s="59"/>
      <c r="U175" s="59"/>
      <c r="V175" s="59"/>
      <c r="W175" s="60"/>
      <c r="X175" s="60"/>
      <c r="Y175" s="60"/>
      <c r="Z175" s="60"/>
      <c r="AA175" s="60"/>
      <c r="AB175" s="60"/>
      <c r="AC175" s="60"/>
      <c r="AD175" s="60"/>
      <c r="AE175" s="60"/>
      <c r="AF175" s="60"/>
      <c r="AG175" s="60"/>
      <c r="AH175" s="60"/>
      <c r="AI175" s="60"/>
      <c r="AJ175" s="60"/>
      <c r="AK175" s="60"/>
      <c r="AL175" s="60"/>
    </row>
    <row r="176" spans="1:38" ht="11.25" customHeight="1">
      <c r="A176" s="60"/>
      <c r="B176" s="59"/>
      <c r="C176" s="59"/>
      <c r="D176" s="59"/>
      <c r="E176" s="59"/>
      <c r="F176" s="59"/>
      <c r="G176" s="59"/>
      <c r="H176" s="59"/>
      <c r="I176" s="59"/>
      <c r="J176" s="59"/>
      <c r="K176" s="59"/>
      <c r="L176" s="59"/>
      <c r="M176" s="59"/>
      <c r="N176" s="59"/>
      <c r="O176" s="59"/>
      <c r="P176" s="59"/>
      <c r="Q176" s="59"/>
      <c r="R176" s="59"/>
      <c r="S176" s="59"/>
      <c r="T176" s="59"/>
      <c r="U176" s="59"/>
      <c r="V176" s="59"/>
      <c r="W176" s="60"/>
      <c r="X176" s="60"/>
      <c r="Y176" s="60"/>
      <c r="Z176" s="60"/>
      <c r="AA176" s="60"/>
      <c r="AB176" s="60"/>
      <c r="AC176" s="60"/>
      <c r="AD176" s="60"/>
      <c r="AE176" s="60"/>
      <c r="AF176" s="60"/>
      <c r="AG176" s="60"/>
      <c r="AH176" s="60"/>
      <c r="AI176" s="60"/>
      <c r="AJ176" s="60"/>
      <c r="AK176" s="60"/>
      <c r="AL176" s="60"/>
    </row>
    <row r="177" spans="1:38" ht="11.25" customHeight="1">
      <c r="A177" s="60"/>
      <c r="B177" s="59"/>
      <c r="C177" s="59"/>
      <c r="D177" s="59"/>
      <c r="E177" s="59"/>
      <c r="F177" s="59"/>
      <c r="G177" s="59"/>
      <c r="H177" s="59"/>
      <c r="I177" s="59"/>
      <c r="J177" s="59"/>
      <c r="K177" s="59"/>
      <c r="L177" s="59"/>
      <c r="M177" s="59"/>
      <c r="N177" s="59"/>
      <c r="O177" s="59"/>
      <c r="P177" s="59"/>
      <c r="Q177" s="59"/>
      <c r="R177" s="59"/>
      <c r="S177" s="59"/>
      <c r="T177" s="59"/>
      <c r="U177" s="59"/>
      <c r="V177" s="59"/>
      <c r="W177" s="60"/>
      <c r="X177" s="60"/>
      <c r="Y177" s="60"/>
      <c r="Z177" s="60"/>
      <c r="AA177" s="60"/>
      <c r="AB177" s="60"/>
      <c r="AC177" s="60"/>
      <c r="AD177" s="60"/>
      <c r="AE177" s="60"/>
      <c r="AF177" s="60"/>
      <c r="AG177" s="60"/>
      <c r="AH177" s="60"/>
      <c r="AI177" s="60"/>
      <c r="AJ177" s="60"/>
      <c r="AK177" s="60"/>
      <c r="AL177" s="60"/>
    </row>
    <row r="178" spans="1:38" ht="11.25" customHeight="1">
      <c r="A178" s="60"/>
      <c r="B178" s="59"/>
      <c r="C178" s="59"/>
      <c r="D178" s="59"/>
      <c r="E178" s="59"/>
      <c r="F178" s="59"/>
      <c r="G178" s="59"/>
      <c r="H178" s="59"/>
      <c r="I178" s="59"/>
      <c r="J178" s="59"/>
      <c r="K178" s="59"/>
      <c r="L178" s="59"/>
      <c r="M178" s="59"/>
      <c r="N178" s="59"/>
      <c r="O178" s="59"/>
      <c r="P178" s="59"/>
      <c r="Q178" s="59"/>
      <c r="R178" s="59"/>
      <c r="S178" s="59"/>
      <c r="T178" s="59"/>
      <c r="U178" s="59"/>
      <c r="V178" s="59"/>
      <c r="W178" s="60"/>
      <c r="X178" s="60"/>
      <c r="Y178" s="60"/>
      <c r="Z178" s="60"/>
      <c r="AA178" s="60"/>
      <c r="AB178" s="60"/>
      <c r="AC178" s="60"/>
      <c r="AD178" s="60"/>
      <c r="AE178" s="60"/>
      <c r="AF178" s="60"/>
      <c r="AG178" s="60"/>
      <c r="AH178" s="60"/>
      <c r="AI178" s="60"/>
      <c r="AJ178" s="60"/>
      <c r="AK178" s="60"/>
      <c r="AL178" s="60"/>
    </row>
    <row r="179" spans="1:38" ht="11.25" customHeight="1">
      <c r="A179" s="60"/>
      <c r="B179" s="59"/>
      <c r="C179" s="59"/>
      <c r="D179" s="59"/>
      <c r="E179" s="59"/>
      <c r="F179" s="59"/>
      <c r="G179" s="59"/>
      <c r="H179" s="59"/>
      <c r="I179" s="59"/>
      <c r="J179" s="59"/>
      <c r="K179" s="59"/>
      <c r="L179" s="59"/>
      <c r="M179" s="59"/>
      <c r="N179" s="59"/>
      <c r="O179" s="59"/>
      <c r="P179" s="59"/>
      <c r="Q179" s="59"/>
      <c r="R179" s="59"/>
      <c r="S179" s="59"/>
      <c r="T179" s="59"/>
      <c r="U179" s="59"/>
      <c r="V179" s="59"/>
      <c r="W179" s="60"/>
      <c r="X179" s="60"/>
      <c r="Y179" s="60"/>
      <c r="Z179" s="60"/>
      <c r="AA179" s="60"/>
      <c r="AB179" s="60"/>
      <c r="AC179" s="60"/>
      <c r="AD179" s="60"/>
      <c r="AE179" s="60"/>
      <c r="AF179" s="60"/>
      <c r="AG179" s="60"/>
      <c r="AH179" s="60"/>
      <c r="AI179" s="60"/>
      <c r="AJ179" s="60"/>
      <c r="AK179" s="60"/>
      <c r="AL179" s="60"/>
    </row>
    <row r="180" spans="1:38" ht="11.25" customHeight="1">
      <c r="A180" s="60"/>
      <c r="B180" s="59"/>
      <c r="C180" s="59"/>
      <c r="D180" s="59"/>
      <c r="E180" s="59"/>
      <c r="F180" s="59"/>
      <c r="G180" s="59"/>
      <c r="H180" s="59"/>
      <c r="I180" s="59"/>
      <c r="J180" s="59"/>
      <c r="K180" s="59"/>
      <c r="L180" s="59"/>
      <c r="M180" s="59"/>
      <c r="N180" s="59"/>
      <c r="O180" s="59"/>
      <c r="P180" s="59"/>
      <c r="Q180" s="59"/>
      <c r="R180" s="59"/>
      <c r="S180" s="59"/>
      <c r="T180" s="59"/>
      <c r="U180" s="59"/>
      <c r="V180" s="59"/>
      <c r="W180" s="60"/>
      <c r="X180" s="60"/>
      <c r="Y180" s="60"/>
      <c r="Z180" s="60"/>
      <c r="AA180" s="60"/>
      <c r="AB180" s="60"/>
      <c r="AC180" s="60"/>
      <c r="AD180" s="60"/>
      <c r="AE180" s="60"/>
      <c r="AF180" s="60"/>
      <c r="AG180" s="60"/>
      <c r="AH180" s="60"/>
      <c r="AI180" s="60"/>
      <c r="AJ180" s="60"/>
      <c r="AK180" s="60"/>
      <c r="AL180" s="60"/>
    </row>
    <row r="181" spans="1:38" ht="11.25" customHeight="1">
      <c r="A181" s="60"/>
      <c r="B181" s="59"/>
      <c r="C181" s="59"/>
      <c r="D181" s="59"/>
      <c r="E181" s="59"/>
      <c r="F181" s="59"/>
      <c r="G181" s="59"/>
      <c r="H181" s="59"/>
      <c r="I181" s="59"/>
      <c r="J181" s="59"/>
      <c r="K181" s="59"/>
      <c r="L181" s="59"/>
      <c r="M181" s="59"/>
      <c r="N181" s="59"/>
      <c r="O181" s="59"/>
      <c r="P181" s="59"/>
      <c r="Q181" s="59"/>
      <c r="R181" s="59"/>
      <c r="S181" s="59"/>
      <c r="T181" s="59"/>
      <c r="U181" s="59"/>
      <c r="V181" s="59"/>
      <c r="W181" s="60"/>
      <c r="X181" s="60"/>
      <c r="Y181" s="60"/>
      <c r="Z181" s="60"/>
      <c r="AA181" s="60"/>
      <c r="AB181" s="60"/>
      <c r="AC181" s="60"/>
      <c r="AD181" s="60"/>
      <c r="AE181" s="60"/>
      <c r="AF181" s="60"/>
      <c r="AG181" s="60"/>
      <c r="AH181" s="60"/>
      <c r="AI181" s="60"/>
      <c r="AJ181" s="60"/>
      <c r="AK181" s="60"/>
      <c r="AL181" s="60"/>
    </row>
    <row r="182" spans="1:38" ht="11.25" customHeight="1">
      <c r="A182" s="60"/>
      <c r="B182" s="59"/>
      <c r="C182" s="59"/>
      <c r="D182" s="59"/>
      <c r="E182" s="59"/>
      <c r="F182" s="59"/>
      <c r="G182" s="59"/>
      <c r="H182" s="59"/>
      <c r="I182" s="59"/>
      <c r="J182" s="59"/>
      <c r="K182" s="59"/>
      <c r="L182" s="59"/>
      <c r="M182" s="59"/>
      <c r="N182" s="59"/>
      <c r="O182" s="59"/>
      <c r="P182" s="59"/>
      <c r="Q182" s="59"/>
      <c r="R182" s="59"/>
      <c r="S182" s="59"/>
      <c r="T182" s="59"/>
      <c r="U182" s="59"/>
      <c r="V182" s="59"/>
      <c r="W182" s="60"/>
      <c r="X182" s="60"/>
      <c r="Y182" s="60"/>
      <c r="Z182" s="60"/>
      <c r="AA182" s="60"/>
      <c r="AB182" s="60"/>
      <c r="AC182" s="60"/>
      <c r="AD182" s="60"/>
      <c r="AE182" s="60"/>
      <c r="AF182" s="60"/>
      <c r="AG182" s="60"/>
      <c r="AH182" s="60"/>
      <c r="AI182" s="60"/>
      <c r="AJ182" s="60"/>
      <c r="AK182" s="60"/>
      <c r="AL182" s="60"/>
    </row>
    <row r="183" spans="1:38" ht="11.25" customHeight="1">
      <c r="A183" s="60"/>
      <c r="B183" s="59"/>
      <c r="C183" s="59"/>
      <c r="D183" s="59"/>
      <c r="E183" s="59"/>
      <c r="F183" s="59"/>
      <c r="G183" s="59"/>
      <c r="H183" s="59"/>
      <c r="I183" s="59"/>
      <c r="J183" s="59"/>
      <c r="K183" s="59"/>
      <c r="L183" s="59"/>
      <c r="M183" s="59"/>
      <c r="N183" s="59"/>
      <c r="O183" s="59"/>
      <c r="P183" s="59"/>
      <c r="Q183" s="59"/>
      <c r="R183" s="59"/>
      <c r="S183" s="59"/>
      <c r="T183" s="59"/>
      <c r="U183" s="59"/>
      <c r="V183" s="59"/>
      <c r="W183" s="60"/>
      <c r="X183" s="60"/>
      <c r="Y183" s="60"/>
      <c r="Z183" s="60"/>
      <c r="AA183" s="60"/>
      <c r="AB183" s="60"/>
      <c r="AC183" s="60"/>
      <c r="AD183" s="60"/>
      <c r="AE183" s="60"/>
      <c r="AF183" s="60"/>
      <c r="AG183" s="60"/>
      <c r="AH183" s="60"/>
      <c r="AI183" s="60"/>
      <c r="AJ183" s="60"/>
      <c r="AK183" s="60"/>
      <c r="AL183" s="60"/>
    </row>
    <row r="184" spans="1:38" ht="11.25" customHeight="1">
      <c r="A184" s="60"/>
      <c r="B184" s="59"/>
      <c r="C184" s="59"/>
      <c r="D184" s="59"/>
      <c r="E184" s="59"/>
      <c r="F184" s="59"/>
      <c r="G184" s="59"/>
      <c r="H184" s="59"/>
      <c r="I184" s="59"/>
      <c r="J184" s="59"/>
      <c r="K184" s="59"/>
      <c r="L184" s="59"/>
      <c r="M184" s="59"/>
      <c r="N184" s="59"/>
      <c r="O184" s="59"/>
      <c r="P184" s="59"/>
      <c r="Q184" s="59"/>
      <c r="R184" s="59"/>
      <c r="S184" s="59"/>
      <c r="T184" s="59"/>
      <c r="U184" s="59"/>
      <c r="V184" s="59"/>
      <c r="W184" s="60"/>
      <c r="X184" s="60"/>
      <c r="Y184" s="60"/>
      <c r="Z184" s="60"/>
      <c r="AA184" s="60"/>
      <c r="AB184" s="60"/>
      <c r="AC184" s="60"/>
      <c r="AD184" s="60"/>
      <c r="AE184" s="60"/>
      <c r="AF184" s="60"/>
      <c r="AG184" s="60"/>
      <c r="AH184" s="60"/>
      <c r="AI184" s="60"/>
      <c r="AJ184" s="60"/>
      <c r="AK184" s="60"/>
      <c r="AL184" s="60"/>
    </row>
    <row r="185" spans="1:38" ht="11.25" customHeight="1">
      <c r="A185" s="60"/>
      <c r="B185" s="59"/>
      <c r="C185" s="59"/>
      <c r="D185" s="59"/>
      <c r="E185" s="59"/>
      <c r="F185" s="59"/>
      <c r="G185" s="59"/>
      <c r="H185" s="59"/>
      <c r="I185" s="59"/>
      <c r="J185" s="59"/>
      <c r="K185" s="59"/>
      <c r="L185" s="59"/>
      <c r="M185" s="59"/>
      <c r="N185" s="59"/>
      <c r="O185" s="59"/>
      <c r="P185" s="59"/>
      <c r="Q185" s="59"/>
      <c r="R185" s="59"/>
      <c r="S185" s="59"/>
      <c r="T185" s="59"/>
      <c r="U185" s="59"/>
      <c r="V185" s="59"/>
      <c r="W185" s="60"/>
      <c r="X185" s="60"/>
      <c r="Y185" s="60"/>
      <c r="Z185" s="60"/>
      <c r="AA185" s="60"/>
      <c r="AB185" s="60"/>
      <c r="AC185" s="60"/>
      <c r="AD185" s="60"/>
      <c r="AE185" s="60"/>
      <c r="AF185" s="60"/>
      <c r="AG185" s="60"/>
      <c r="AH185" s="60"/>
      <c r="AI185" s="60"/>
      <c r="AJ185" s="60"/>
      <c r="AK185" s="60"/>
      <c r="AL185" s="60"/>
    </row>
    <row r="186" spans="1:38" ht="11.25" customHeight="1">
      <c r="A186" s="60"/>
      <c r="B186" s="59"/>
      <c r="C186" s="59"/>
      <c r="D186" s="59"/>
      <c r="E186" s="59"/>
      <c r="F186" s="59"/>
      <c r="G186" s="59"/>
      <c r="H186" s="59"/>
      <c r="I186" s="59"/>
      <c r="J186" s="59"/>
      <c r="K186" s="59"/>
      <c r="L186" s="59"/>
      <c r="M186" s="59"/>
      <c r="N186" s="59"/>
      <c r="O186" s="59"/>
      <c r="P186" s="59"/>
      <c r="Q186" s="59"/>
      <c r="R186" s="59"/>
      <c r="S186" s="59"/>
      <c r="T186" s="59"/>
      <c r="U186" s="59"/>
      <c r="V186" s="59"/>
      <c r="W186" s="60"/>
      <c r="X186" s="60"/>
      <c r="Y186" s="60"/>
      <c r="Z186" s="60"/>
      <c r="AA186" s="60"/>
      <c r="AB186" s="60"/>
      <c r="AC186" s="60"/>
      <c r="AD186" s="60"/>
      <c r="AE186" s="60"/>
      <c r="AF186" s="60"/>
      <c r="AG186" s="60"/>
      <c r="AH186" s="60"/>
      <c r="AI186" s="60"/>
      <c r="AJ186" s="60"/>
      <c r="AK186" s="60"/>
      <c r="AL186" s="60"/>
    </row>
    <row r="187" spans="1:38" ht="11.25" customHeight="1">
      <c r="A187" s="60"/>
      <c r="B187" s="59"/>
      <c r="C187" s="59"/>
      <c r="D187" s="59"/>
      <c r="E187" s="59"/>
      <c r="F187" s="59"/>
      <c r="G187" s="59"/>
      <c r="H187" s="59"/>
      <c r="I187" s="59"/>
      <c r="J187" s="59"/>
      <c r="K187" s="59"/>
      <c r="L187" s="59"/>
      <c r="M187" s="59"/>
      <c r="N187" s="59"/>
      <c r="O187" s="59"/>
      <c r="P187" s="59"/>
      <c r="Q187" s="59"/>
      <c r="R187" s="59"/>
      <c r="S187" s="59"/>
      <c r="T187" s="59"/>
      <c r="U187" s="59"/>
      <c r="V187" s="59"/>
      <c r="W187" s="60"/>
      <c r="X187" s="60"/>
      <c r="Y187" s="60"/>
      <c r="Z187" s="60"/>
      <c r="AA187" s="60"/>
      <c r="AB187" s="60"/>
      <c r="AC187" s="60"/>
      <c r="AD187" s="60"/>
      <c r="AE187" s="60"/>
      <c r="AF187" s="60"/>
      <c r="AG187" s="60"/>
      <c r="AH187" s="60"/>
      <c r="AI187" s="60"/>
      <c r="AJ187" s="60"/>
      <c r="AK187" s="60"/>
      <c r="AL187" s="60"/>
    </row>
    <row r="188" spans="1:38" ht="11.25" customHeight="1">
      <c r="A188" s="60"/>
      <c r="B188" s="59"/>
      <c r="C188" s="59"/>
      <c r="D188" s="59"/>
      <c r="E188" s="59"/>
      <c r="F188" s="59"/>
      <c r="G188" s="59"/>
      <c r="H188" s="59"/>
      <c r="I188" s="59"/>
      <c r="J188" s="59"/>
      <c r="K188" s="59"/>
      <c r="L188" s="59"/>
      <c r="M188" s="59"/>
      <c r="N188" s="59"/>
      <c r="O188" s="59"/>
      <c r="P188" s="59"/>
      <c r="Q188" s="59"/>
      <c r="R188" s="59"/>
      <c r="S188" s="59"/>
      <c r="T188" s="59"/>
      <c r="U188" s="59"/>
      <c r="V188" s="59"/>
      <c r="W188" s="60"/>
      <c r="X188" s="60"/>
      <c r="Y188" s="60"/>
      <c r="Z188" s="60"/>
      <c r="AA188" s="60"/>
      <c r="AB188" s="60"/>
      <c r="AC188" s="60"/>
      <c r="AD188" s="60"/>
      <c r="AE188" s="60"/>
      <c r="AF188" s="60"/>
      <c r="AG188" s="60"/>
      <c r="AH188" s="60"/>
      <c r="AI188" s="60"/>
      <c r="AJ188" s="60"/>
      <c r="AK188" s="60"/>
      <c r="AL188" s="60"/>
    </row>
    <row r="189" spans="1:38" ht="11.25" customHeight="1">
      <c r="A189" s="60"/>
      <c r="B189" s="59"/>
      <c r="C189" s="59"/>
      <c r="D189" s="59"/>
      <c r="E189" s="59"/>
      <c r="F189" s="59"/>
      <c r="G189" s="59"/>
      <c r="H189" s="59"/>
      <c r="I189" s="59"/>
      <c r="J189" s="59"/>
      <c r="K189" s="59"/>
      <c r="L189" s="59"/>
      <c r="M189" s="59"/>
      <c r="N189" s="59"/>
      <c r="O189" s="59"/>
      <c r="P189" s="59"/>
      <c r="Q189" s="59"/>
      <c r="R189" s="59"/>
      <c r="S189" s="59"/>
      <c r="T189" s="59"/>
      <c r="U189" s="59"/>
      <c r="V189" s="59"/>
      <c r="W189" s="60"/>
      <c r="X189" s="60"/>
      <c r="Y189" s="60"/>
      <c r="Z189" s="60"/>
      <c r="AA189" s="60"/>
      <c r="AB189" s="60"/>
      <c r="AC189" s="60"/>
      <c r="AD189" s="60"/>
      <c r="AE189" s="60"/>
      <c r="AF189" s="60"/>
      <c r="AG189" s="60"/>
      <c r="AH189" s="60"/>
      <c r="AI189" s="60"/>
      <c r="AJ189" s="60"/>
      <c r="AK189" s="60"/>
      <c r="AL189" s="60"/>
    </row>
    <row r="190" spans="1:38" ht="11.25" customHeight="1">
      <c r="A190" s="60"/>
      <c r="B190" s="59"/>
      <c r="C190" s="59"/>
      <c r="D190" s="59"/>
      <c r="E190" s="59"/>
      <c r="F190" s="59"/>
      <c r="G190" s="59"/>
      <c r="H190" s="59"/>
      <c r="I190" s="59"/>
      <c r="J190" s="59"/>
      <c r="K190" s="59"/>
      <c r="L190" s="59"/>
      <c r="M190" s="59"/>
      <c r="N190" s="59"/>
      <c r="O190" s="59"/>
      <c r="P190" s="59"/>
      <c r="Q190" s="59"/>
      <c r="R190" s="59"/>
      <c r="S190" s="59"/>
      <c r="T190" s="59"/>
      <c r="U190" s="59"/>
      <c r="V190" s="59"/>
      <c r="W190" s="60"/>
      <c r="X190" s="60"/>
      <c r="Y190" s="60"/>
      <c r="Z190" s="60"/>
      <c r="AA190" s="60"/>
      <c r="AB190" s="60"/>
      <c r="AC190" s="60"/>
      <c r="AD190" s="60"/>
      <c r="AE190" s="60"/>
      <c r="AF190" s="60"/>
      <c r="AG190" s="60"/>
      <c r="AH190" s="60"/>
      <c r="AI190" s="60"/>
      <c r="AJ190" s="60"/>
      <c r="AK190" s="60"/>
      <c r="AL190" s="60"/>
    </row>
    <row r="191" spans="1:38" ht="11.25" customHeight="1">
      <c r="A191" s="60"/>
      <c r="B191" s="59"/>
      <c r="C191" s="59"/>
      <c r="D191" s="59"/>
      <c r="E191" s="59"/>
      <c r="F191" s="59"/>
      <c r="G191" s="59"/>
      <c r="H191" s="59"/>
      <c r="I191" s="59"/>
      <c r="J191" s="59"/>
      <c r="K191" s="59"/>
      <c r="L191" s="59"/>
      <c r="M191" s="59"/>
      <c r="N191" s="59"/>
      <c r="O191" s="59"/>
      <c r="P191" s="59"/>
      <c r="Q191" s="59"/>
      <c r="R191" s="59"/>
      <c r="S191" s="59"/>
      <c r="T191" s="59"/>
      <c r="U191" s="59"/>
      <c r="V191" s="59"/>
      <c r="W191" s="60"/>
      <c r="X191" s="60"/>
      <c r="Y191" s="60"/>
      <c r="Z191" s="60"/>
      <c r="AA191" s="60"/>
      <c r="AB191" s="60"/>
      <c r="AC191" s="60"/>
      <c r="AD191" s="60"/>
      <c r="AE191" s="60"/>
      <c r="AF191" s="60"/>
      <c r="AG191" s="60"/>
      <c r="AH191" s="60"/>
      <c r="AI191" s="60"/>
      <c r="AJ191" s="60"/>
      <c r="AK191" s="60"/>
      <c r="AL191" s="60"/>
    </row>
    <row r="192" spans="1:38" ht="11.25" customHeight="1">
      <c r="A192" s="60"/>
      <c r="B192" s="59"/>
      <c r="C192" s="59"/>
      <c r="D192" s="59"/>
      <c r="E192" s="59"/>
      <c r="F192" s="59"/>
      <c r="G192" s="59"/>
      <c r="H192" s="59"/>
      <c r="I192" s="59"/>
      <c r="J192" s="59"/>
      <c r="K192" s="59"/>
      <c r="L192" s="59"/>
      <c r="M192" s="59"/>
      <c r="N192" s="59"/>
      <c r="O192" s="59"/>
      <c r="P192" s="59"/>
      <c r="Q192" s="59"/>
      <c r="R192" s="59"/>
      <c r="S192" s="59"/>
      <c r="T192" s="59"/>
      <c r="U192" s="59"/>
      <c r="V192" s="59"/>
      <c r="W192" s="60"/>
      <c r="X192" s="60"/>
      <c r="Y192" s="60"/>
      <c r="Z192" s="60"/>
      <c r="AA192" s="60"/>
      <c r="AB192" s="60"/>
      <c r="AC192" s="60"/>
      <c r="AD192" s="60"/>
      <c r="AE192" s="60"/>
      <c r="AF192" s="60"/>
      <c r="AG192" s="60"/>
      <c r="AH192" s="60"/>
      <c r="AI192" s="60"/>
      <c r="AJ192" s="60"/>
      <c r="AK192" s="60"/>
      <c r="AL192" s="60"/>
    </row>
    <row r="193" spans="1:38" ht="11.25" customHeight="1">
      <c r="A193" s="60"/>
      <c r="B193" s="59"/>
      <c r="C193" s="59"/>
      <c r="D193" s="59"/>
      <c r="E193" s="59"/>
      <c r="F193" s="59"/>
      <c r="G193" s="59"/>
      <c r="H193" s="59"/>
      <c r="I193" s="59"/>
      <c r="J193" s="59"/>
      <c r="K193" s="59"/>
      <c r="L193" s="59"/>
      <c r="M193" s="59"/>
      <c r="N193" s="59"/>
      <c r="O193" s="59"/>
      <c r="P193" s="59"/>
      <c r="Q193" s="59"/>
      <c r="R193" s="59"/>
      <c r="S193" s="59"/>
      <c r="T193" s="59"/>
      <c r="U193" s="59"/>
      <c r="V193" s="59"/>
      <c r="W193" s="60"/>
      <c r="X193" s="60"/>
      <c r="Y193" s="60"/>
      <c r="Z193" s="60"/>
      <c r="AA193" s="60"/>
      <c r="AB193" s="60"/>
      <c r="AC193" s="60"/>
      <c r="AD193" s="60"/>
      <c r="AE193" s="60"/>
      <c r="AF193" s="60"/>
      <c r="AG193" s="60"/>
      <c r="AH193" s="60"/>
      <c r="AI193" s="60"/>
      <c r="AJ193" s="60"/>
      <c r="AK193" s="60"/>
      <c r="AL193" s="60"/>
    </row>
    <row r="194" spans="1:38" ht="11.25" customHeight="1">
      <c r="A194" s="60"/>
      <c r="B194" s="59"/>
      <c r="C194" s="59"/>
      <c r="D194" s="59"/>
      <c r="E194" s="59"/>
      <c r="F194" s="59"/>
      <c r="G194" s="59"/>
      <c r="H194" s="59"/>
      <c r="I194" s="59"/>
      <c r="J194" s="59"/>
      <c r="K194" s="59"/>
      <c r="L194" s="59"/>
      <c r="M194" s="59"/>
      <c r="N194" s="59"/>
      <c r="O194" s="59"/>
      <c r="P194" s="59"/>
      <c r="Q194" s="59"/>
      <c r="R194" s="59"/>
      <c r="S194" s="59"/>
      <c r="T194" s="59"/>
      <c r="U194" s="59"/>
      <c r="V194" s="59"/>
      <c r="W194" s="60"/>
      <c r="X194" s="60"/>
      <c r="Y194" s="60"/>
      <c r="Z194" s="60"/>
      <c r="AA194" s="60"/>
      <c r="AB194" s="60"/>
      <c r="AC194" s="60"/>
      <c r="AD194" s="60"/>
      <c r="AE194" s="60"/>
      <c r="AF194" s="60"/>
      <c r="AG194" s="60"/>
      <c r="AH194" s="60"/>
      <c r="AI194" s="60"/>
      <c r="AJ194" s="60"/>
      <c r="AK194" s="60"/>
      <c r="AL194" s="60"/>
    </row>
    <row r="195" spans="1:38" ht="11.25" customHeight="1">
      <c r="A195" s="60"/>
      <c r="B195" s="59"/>
      <c r="C195" s="59"/>
      <c r="D195" s="59"/>
      <c r="E195" s="59"/>
      <c r="F195" s="59"/>
      <c r="G195" s="59"/>
      <c r="H195" s="59"/>
      <c r="I195" s="59"/>
      <c r="J195" s="59"/>
      <c r="K195" s="59"/>
      <c r="L195" s="59"/>
      <c r="M195" s="59"/>
      <c r="N195" s="59"/>
      <c r="O195" s="59"/>
      <c r="P195" s="59"/>
      <c r="Q195" s="59"/>
      <c r="R195" s="59"/>
      <c r="S195" s="59"/>
      <c r="T195" s="59"/>
      <c r="U195" s="59"/>
      <c r="V195" s="59"/>
      <c r="W195" s="60"/>
      <c r="X195" s="60"/>
      <c r="Y195" s="60"/>
      <c r="Z195" s="60"/>
      <c r="AA195" s="60"/>
      <c r="AB195" s="60"/>
      <c r="AC195" s="60"/>
      <c r="AD195" s="60"/>
      <c r="AE195" s="60"/>
      <c r="AF195" s="60"/>
      <c r="AG195" s="60"/>
      <c r="AH195" s="60"/>
      <c r="AI195" s="60"/>
      <c r="AJ195" s="60"/>
      <c r="AK195" s="60"/>
      <c r="AL195" s="60"/>
    </row>
    <row r="196" spans="1:38" ht="11.25" customHeight="1">
      <c r="A196" s="60"/>
      <c r="B196" s="59"/>
      <c r="C196" s="59"/>
      <c r="D196" s="59"/>
      <c r="E196" s="59"/>
      <c r="F196" s="59"/>
      <c r="G196" s="59"/>
      <c r="H196" s="59"/>
      <c r="I196" s="59"/>
      <c r="J196" s="59"/>
      <c r="K196" s="59"/>
      <c r="L196" s="59"/>
      <c r="M196" s="59"/>
      <c r="N196" s="59"/>
      <c r="O196" s="59"/>
      <c r="P196" s="59"/>
      <c r="Q196" s="59"/>
      <c r="R196" s="59"/>
      <c r="S196" s="59"/>
      <c r="T196" s="59"/>
      <c r="U196" s="59"/>
      <c r="V196" s="59"/>
      <c r="W196" s="60"/>
      <c r="X196" s="60"/>
      <c r="Y196" s="60"/>
      <c r="Z196" s="60"/>
      <c r="AA196" s="60"/>
      <c r="AB196" s="60"/>
      <c r="AC196" s="60"/>
      <c r="AD196" s="60"/>
      <c r="AE196" s="60"/>
      <c r="AF196" s="60"/>
      <c r="AG196" s="60"/>
      <c r="AH196" s="60"/>
      <c r="AI196" s="60"/>
      <c r="AJ196" s="60"/>
      <c r="AK196" s="60"/>
      <c r="AL196" s="60"/>
    </row>
    <row r="197" spans="1:38" ht="11.25" customHeight="1">
      <c r="A197" s="60"/>
      <c r="B197" s="59"/>
      <c r="C197" s="59"/>
      <c r="D197" s="59"/>
      <c r="E197" s="59"/>
      <c r="F197" s="59"/>
      <c r="G197" s="59"/>
      <c r="H197" s="59"/>
      <c r="I197" s="59"/>
      <c r="J197" s="59"/>
      <c r="K197" s="59"/>
      <c r="L197" s="59"/>
      <c r="M197" s="59"/>
      <c r="N197" s="59"/>
      <c r="O197" s="59"/>
      <c r="P197" s="59"/>
      <c r="Q197" s="59"/>
      <c r="R197" s="59"/>
      <c r="S197" s="59"/>
      <c r="T197" s="59"/>
      <c r="U197" s="59"/>
      <c r="V197" s="59"/>
      <c r="W197" s="60"/>
      <c r="X197" s="60"/>
      <c r="Y197" s="60"/>
      <c r="Z197" s="60"/>
      <c r="AA197" s="60"/>
      <c r="AB197" s="60"/>
      <c r="AC197" s="60"/>
      <c r="AD197" s="60"/>
      <c r="AE197" s="60"/>
      <c r="AF197" s="60"/>
      <c r="AG197" s="60"/>
      <c r="AH197" s="60"/>
      <c r="AI197" s="60"/>
      <c r="AJ197" s="60"/>
      <c r="AK197" s="60"/>
      <c r="AL197" s="60"/>
    </row>
    <row r="198" spans="1:38" ht="11.25" customHeight="1">
      <c r="A198" s="60"/>
      <c r="B198" s="59"/>
      <c r="C198" s="59"/>
      <c r="D198" s="59"/>
      <c r="E198" s="59"/>
      <c r="F198" s="59"/>
      <c r="G198" s="59"/>
      <c r="H198" s="59"/>
      <c r="I198" s="59"/>
      <c r="J198" s="59"/>
      <c r="K198" s="59"/>
      <c r="L198" s="59"/>
      <c r="M198" s="59"/>
      <c r="N198" s="59"/>
      <c r="O198" s="59"/>
      <c r="P198" s="59"/>
      <c r="Q198" s="59"/>
      <c r="R198" s="59"/>
      <c r="S198" s="59"/>
      <c r="T198" s="59"/>
      <c r="U198" s="59"/>
      <c r="V198" s="59"/>
      <c r="W198" s="60"/>
      <c r="X198" s="60"/>
      <c r="Y198" s="60"/>
      <c r="Z198" s="60"/>
      <c r="AA198" s="60"/>
      <c r="AB198" s="60"/>
      <c r="AC198" s="60"/>
      <c r="AD198" s="60"/>
      <c r="AE198" s="60"/>
      <c r="AF198" s="60"/>
      <c r="AG198" s="60"/>
      <c r="AH198" s="60"/>
      <c r="AI198" s="60"/>
      <c r="AJ198" s="60"/>
      <c r="AK198" s="60"/>
      <c r="AL198" s="60"/>
    </row>
    <row r="199" spans="1:38" ht="11.25" customHeight="1">
      <c r="A199" s="60"/>
      <c r="B199" s="59"/>
      <c r="C199" s="59"/>
      <c r="D199" s="59"/>
      <c r="E199" s="59"/>
      <c r="F199" s="59"/>
      <c r="G199" s="59"/>
      <c r="H199" s="59"/>
      <c r="I199" s="59"/>
      <c r="J199" s="59"/>
      <c r="K199" s="59"/>
      <c r="L199" s="59"/>
      <c r="M199" s="59"/>
      <c r="N199" s="59"/>
      <c r="O199" s="59"/>
      <c r="P199" s="59"/>
      <c r="Q199" s="59"/>
      <c r="R199" s="59"/>
      <c r="S199" s="59"/>
      <c r="T199" s="59"/>
      <c r="U199" s="59"/>
      <c r="V199" s="59"/>
      <c r="W199" s="60"/>
      <c r="X199" s="60"/>
      <c r="Y199" s="60"/>
      <c r="Z199" s="60"/>
      <c r="AA199" s="60"/>
      <c r="AB199" s="60"/>
      <c r="AC199" s="60"/>
      <c r="AD199" s="60"/>
      <c r="AE199" s="60"/>
      <c r="AF199" s="60"/>
      <c r="AG199" s="60"/>
      <c r="AH199" s="60"/>
      <c r="AI199" s="60"/>
      <c r="AJ199" s="60"/>
      <c r="AK199" s="60"/>
      <c r="AL199" s="60"/>
    </row>
    <row r="200" spans="1:38" ht="11.25" customHeight="1">
      <c r="A200" s="60"/>
      <c r="B200" s="59"/>
      <c r="C200" s="59"/>
      <c r="D200" s="59"/>
      <c r="E200" s="59"/>
      <c r="F200" s="59"/>
      <c r="G200" s="59"/>
      <c r="H200" s="59"/>
      <c r="I200" s="59"/>
      <c r="J200" s="59"/>
      <c r="K200" s="59"/>
      <c r="L200" s="59"/>
      <c r="M200" s="59"/>
      <c r="N200" s="59"/>
      <c r="O200" s="59"/>
      <c r="P200" s="59"/>
      <c r="Q200" s="59"/>
      <c r="R200" s="59"/>
      <c r="S200" s="59"/>
      <c r="T200" s="59"/>
      <c r="U200" s="59"/>
      <c r="V200" s="59"/>
      <c r="W200" s="60"/>
      <c r="X200" s="60"/>
      <c r="Y200" s="60"/>
      <c r="Z200" s="60"/>
      <c r="AA200" s="60"/>
      <c r="AB200" s="60"/>
      <c r="AC200" s="60"/>
      <c r="AD200" s="60"/>
      <c r="AE200" s="60"/>
      <c r="AF200" s="60"/>
      <c r="AG200" s="60"/>
      <c r="AH200" s="60"/>
      <c r="AI200" s="60"/>
      <c r="AJ200" s="60"/>
      <c r="AK200" s="60"/>
      <c r="AL200" s="60"/>
    </row>
    <row r="201" spans="1:38" ht="11.25" customHeight="1">
      <c r="A201" s="60"/>
      <c r="B201" s="59"/>
      <c r="C201" s="59"/>
      <c r="D201" s="59"/>
      <c r="E201" s="59"/>
      <c r="F201" s="59"/>
      <c r="G201" s="59"/>
      <c r="H201" s="59"/>
      <c r="I201" s="59"/>
      <c r="J201" s="59"/>
      <c r="K201" s="59"/>
      <c r="L201" s="59"/>
      <c r="M201" s="59"/>
      <c r="N201" s="59"/>
      <c r="O201" s="59"/>
      <c r="P201" s="59"/>
      <c r="Q201" s="59"/>
      <c r="R201" s="59"/>
      <c r="S201" s="59"/>
      <c r="T201" s="59"/>
      <c r="U201" s="59"/>
      <c r="V201" s="59"/>
      <c r="W201" s="60"/>
      <c r="X201" s="60"/>
      <c r="Y201" s="60"/>
      <c r="Z201" s="60"/>
      <c r="AA201" s="60"/>
      <c r="AB201" s="60"/>
      <c r="AC201" s="60"/>
      <c r="AD201" s="60"/>
      <c r="AE201" s="60"/>
      <c r="AF201" s="60"/>
      <c r="AG201" s="60"/>
      <c r="AH201" s="60"/>
      <c r="AI201" s="60"/>
      <c r="AJ201" s="60"/>
      <c r="AK201" s="60"/>
      <c r="AL201" s="60"/>
    </row>
    <row r="202" spans="1:38" ht="11.25" customHeight="1">
      <c r="A202" s="60"/>
      <c r="B202" s="59"/>
      <c r="C202" s="59"/>
      <c r="D202" s="59"/>
      <c r="E202" s="59"/>
      <c r="F202" s="59"/>
      <c r="G202" s="59"/>
      <c r="H202" s="59"/>
      <c r="I202" s="59"/>
      <c r="J202" s="59"/>
      <c r="K202" s="59"/>
      <c r="L202" s="59"/>
      <c r="M202" s="59"/>
      <c r="N202" s="59"/>
      <c r="O202" s="59"/>
      <c r="P202" s="59"/>
      <c r="Q202" s="59"/>
      <c r="R202" s="59"/>
      <c r="S202" s="59"/>
      <c r="T202" s="59"/>
      <c r="U202" s="59"/>
      <c r="V202" s="59"/>
      <c r="W202" s="60"/>
      <c r="X202" s="60"/>
      <c r="Y202" s="60"/>
      <c r="Z202" s="60"/>
      <c r="AA202" s="60"/>
      <c r="AB202" s="60"/>
      <c r="AC202" s="60"/>
      <c r="AD202" s="60"/>
      <c r="AE202" s="60"/>
      <c r="AF202" s="60"/>
      <c r="AG202" s="60"/>
      <c r="AH202" s="60"/>
      <c r="AI202" s="60"/>
      <c r="AJ202" s="60"/>
      <c r="AK202" s="60"/>
      <c r="AL202" s="60"/>
    </row>
    <row r="203" spans="1:38" ht="11.25" customHeight="1">
      <c r="A203" s="60"/>
      <c r="B203" s="59"/>
      <c r="C203" s="59"/>
      <c r="D203" s="59"/>
      <c r="E203" s="59"/>
      <c r="F203" s="59"/>
      <c r="G203" s="59"/>
      <c r="H203" s="59"/>
      <c r="I203" s="59"/>
      <c r="J203" s="59"/>
      <c r="K203" s="59"/>
      <c r="L203" s="59"/>
      <c r="M203" s="59"/>
      <c r="N203" s="59"/>
      <c r="O203" s="59"/>
      <c r="P203" s="59"/>
      <c r="Q203" s="59"/>
      <c r="R203" s="59"/>
      <c r="S203" s="59"/>
      <c r="T203" s="59"/>
      <c r="U203" s="59"/>
      <c r="V203" s="59"/>
      <c r="W203" s="60"/>
      <c r="X203" s="60"/>
      <c r="Y203" s="60"/>
      <c r="Z203" s="60"/>
      <c r="AA203" s="60"/>
      <c r="AB203" s="60"/>
      <c r="AC203" s="60"/>
      <c r="AD203" s="60"/>
      <c r="AE203" s="60"/>
      <c r="AF203" s="60"/>
      <c r="AG203" s="60"/>
      <c r="AH203" s="60"/>
      <c r="AI203" s="60"/>
      <c r="AJ203" s="60"/>
      <c r="AK203" s="60"/>
      <c r="AL203" s="60"/>
    </row>
    <row r="204" spans="1:38" ht="11.25" customHeight="1">
      <c r="A204" s="60"/>
      <c r="B204" s="59"/>
      <c r="C204" s="59"/>
      <c r="D204" s="59"/>
      <c r="E204" s="59"/>
      <c r="F204" s="59"/>
      <c r="G204" s="59"/>
      <c r="H204" s="59"/>
      <c r="I204" s="59"/>
      <c r="J204" s="59"/>
      <c r="K204" s="59"/>
      <c r="L204" s="59"/>
      <c r="M204" s="59"/>
      <c r="N204" s="59"/>
      <c r="O204" s="59"/>
      <c r="P204" s="59"/>
      <c r="Q204" s="59"/>
      <c r="R204" s="59"/>
      <c r="S204" s="59"/>
      <c r="T204" s="59"/>
      <c r="U204" s="59"/>
      <c r="V204" s="59"/>
      <c r="W204" s="60"/>
      <c r="X204" s="60"/>
      <c r="Y204" s="60"/>
      <c r="Z204" s="60"/>
      <c r="AA204" s="60"/>
      <c r="AB204" s="60"/>
      <c r="AC204" s="60"/>
      <c r="AD204" s="60"/>
      <c r="AE204" s="60"/>
      <c r="AF204" s="60"/>
      <c r="AG204" s="60"/>
      <c r="AH204" s="60"/>
      <c r="AI204" s="60"/>
      <c r="AJ204" s="60"/>
      <c r="AK204" s="60"/>
      <c r="AL204" s="60"/>
    </row>
    <row r="205" spans="1:38" ht="11.25" customHeight="1">
      <c r="A205" s="60"/>
      <c r="B205" s="59"/>
      <c r="C205" s="59"/>
      <c r="D205" s="59"/>
      <c r="E205" s="59"/>
      <c r="F205" s="59"/>
      <c r="G205" s="59"/>
      <c r="H205" s="59"/>
      <c r="I205" s="59"/>
      <c r="J205" s="59"/>
      <c r="K205" s="59"/>
      <c r="L205" s="59"/>
      <c r="M205" s="59"/>
      <c r="N205" s="59"/>
      <c r="O205" s="59"/>
      <c r="P205" s="59"/>
      <c r="Q205" s="59"/>
      <c r="R205" s="59"/>
      <c r="S205" s="59"/>
      <c r="T205" s="59"/>
      <c r="U205" s="59"/>
      <c r="V205" s="59"/>
      <c r="W205" s="60"/>
      <c r="X205" s="60"/>
      <c r="Y205" s="60"/>
      <c r="Z205" s="60"/>
      <c r="AA205" s="60"/>
      <c r="AB205" s="60"/>
      <c r="AC205" s="60"/>
      <c r="AD205" s="60"/>
      <c r="AE205" s="60"/>
      <c r="AF205" s="60"/>
      <c r="AG205" s="60"/>
      <c r="AH205" s="60"/>
      <c r="AI205" s="60"/>
      <c r="AJ205" s="60"/>
      <c r="AK205" s="60"/>
      <c r="AL205" s="60"/>
    </row>
    <row r="206" spans="1:38" ht="11.25" customHeight="1">
      <c r="A206" s="60"/>
      <c r="B206" s="59"/>
      <c r="C206" s="59"/>
      <c r="D206" s="59"/>
      <c r="E206" s="59"/>
      <c r="F206" s="59"/>
      <c r="G206" s="59"/>
      <c r="H206" s="59"/>
      <c r="I206" s="59"/>
      <c r="J206" s="59"/>
      <c r="K206" s="59"/>
      <c r="L206" s="59"/>
      <c r="M206" s="59"/>
      <c r="N206" s="59"/>
      <c r="O206" s="59"/>
      <c r="P206" s="59"/>
      <c r="Q206" s="59"/>
      <c r="R206" s="59"/>
      <c r="S206" s="59"/>
      <c r="T206" s="59"/>
      <c r="U206" s="59"/>
      <c r="V206" s="59"/>
      <c r="W206" s="60"/>
      <c r="X206" s="60"/>
      <c r="Y206" s="60"/>
      <c r="Z206" s="60"/>
      <c r="AA206" s="60"/>
      <c r="AB206" s="60"/>
      <c r="AC206" s="60"/>
      <c r="AD206" s="60"/>
      <c r="AE206" s="60"/>
      <c r="AF206" s="60"/>
      <c r="AG206" s="60"/>
      <c r="AH206" s="60"/>
      <c r="AI206" s="60"/>
      <c r="AJ206" s="60"/>
      <c r="AK206" s="60"/>
      <c r="AL206" s="60"/>
    </row>
    <row r="207" spans="1:38" ht="11.25" customHeight="1">
      <c r="A207" s="60"/>
      <c r="B207" s="59"/>
      <c r="C207" s="59"/>
      <c r="D207" s="59"/>
      <c r="E207" s="59"/>
      <c r="F207" s="59"/>
      <c r="G207" s="59"/>
      <c r="H207" s="59"/>
      <c r="I207" s="59"/>
      <c r="J207" s="59"/>
      <c r="K207" s="59"/>
      <c r="L207" s="59"/>
      <c r="M207" s="59"/>
      <c r="N207" s="59"/>
      <c r="O207" s="59"/>
      <c r="P207" s="59"/>
      <c r="Q207" s="59"/>
      <c r="R207" s="59"/>
      <c r="S207" s="59"/>
      <c r="T207" s="59"/>
      <c r="U207" s="59"/>
      <c r="V207" s="59"/>
      <c r="W207" s="60"/>
      <c r="X207" s="60"/>
      <c r="Y207" s="60"/>
      <c r="Z207" s="60"/>
      <c r="AA207" s="60"/>
      <c r="AB207" s="60"/>
      <c r="AC207" s="60"/>
      <c r="AD207" s="60"/>
      <c r="AE207" s="60"/>
      <c r="AF207" s="60"/>
      <c r="AG207" s="60"/>
      <c r="AH207" s="60"/>
      <c r="AI207" s="60"/>
      <c r="AJ207" s="60"/>
      <c r="AK207" s="60"/>
      <c r="AL207" s="60"/>
    </row>
    <row r="208" spans="1:38" ht="11.25" customHeight="1">
      <c r="A208" s="60"/>
      <c r="B208" s="59"/>
      <c r="C208" s="59"/>
      <c r="D208" s="59"/>
      <c r="E208" s="59"/>
      <c r="F208" s="59"/>
      <c r="G208" s="59"/>
      <c r="H208" s="59"/>
      <c r="I208" s="59"/>
      <c r="J208" s="59"/>
      <c r="K208" s="59"/>
      <c r="L208" s="59"/>
      <c r="M208" s="59"/>
      <c r="N208" s="59"/>
      <c r="O208" s="59"/>
      <c r="P208" s="59"/>
      <c r="Q208" s="59"/>
      <c r="R208" s="59"/>
      <c r="S208" s="59"/>
      <c r="T208" s="59"/>
      <c r="U208" s="59"/>
      <c r="V208" s="59"/>
      <c r="W208" s="60"/>
      <c r="X208" s="60"/>
      <c r="Y208" s="60"/>
      <c r="Z208" s="60"/>
      <c r="AA208" s="60"/>
      <c r="AB208" s="60"/>
      <c r="AC208" s="60"/>
      <c r="AD208" s="60"/>
      <c r="AE208" s="60"/>
      <c r="AF208" s="60"/>
      <c r="AG208" s="60"/>
      <c r="AH208" s="60"/>
      <c r="AI208" s="60"/>
      <c r="AJ208" s="60"/>
      <c r="AK208" s="60"/>
      <c r="AL208" s="60"/>
    </row>
    <row r="209" spans="1:38" ht="11.25" customHeight="1">
      <c r="A209" s="60"/>
      <c r="B209" s="59"/>
      <c r="C209" s="59"/>
      <c r="D209" s="59"/>
      <c r="E209" s="59"/>
      <c r="F209" s="59"/>
      <c r="G209" s="59"/>
      <c r="H209" s="59"/>
      <c r="I209" s="59"/>
      <c r="J209" s="59"/>
      <c r="K209" s="59"/>
      <c r="L209" s="59"/>
      <c r="M209" s="59"/>
      <c r="N209" s="59"/>
      <c r="O209" s="59"/>
      <c r="P209" s="59"/>
      <c r="Q209" s="59"/>
      <c r="R209" s="59"/>
      <c r="S209" s="59"/>
      <c r="T209" s="59"/>
      <c r="U209" s="59"/>
      <c r="V209" s="59"/>
      <c r="W209" s="60"/>
      <c r="X209" s="60"/>
      <c r="Y209" s="60"/>
      <c r="Z209" s="60"/>
      <c r="AA209" s="60"/>
      <c r="AB209" s="60"/>
      <c r="AC209" s="60"/>
      <c r="AD209" s="60"/>
      <c r="AE209" s="60"/>
      <c r="AF209" s="60"/>
      <c r="AG209" s="60"/>
      <c r="AH209" s="60"/>
      <c r="AI209" s="60"/>
      <c r="AJ209" s="60"/>
      <c r="AK209" s="60"/>
      <c r="AL209" s="60"/>
    </row>
    <row r="210" spans="1:38" ht="11.25" customHeight="1">
      <c r="A210" s="60"/>
      <c r="B210" s="59"/>
      <c r="C210" s="59"/>
      <c r="D210" s="59"/>
      <c r="E210" s="59"/>
      <c r="F210" s="59"/>
      <c r="G210" s="59"/>
      <c r="H210" s="59"/>
      <c r="I210" s="59"/>
      <c r="J210" s="59"/>
      <c r="K210" s="59"/>
      <c r="L210" s="59"/>
      <c r="M210" s="59"/>
      <c r="N210" s="59"/>
      <c r="O210" s="59"/>
      <c r="P210" s="59"/>
      <c r="Q210" s="59"/>
      <c r="R210" s="59"/>
      <c r="S210" s="59"/>
      <c r="T210" s="59"/>
      <c r="U210" s="59"/>
      <c r="V210" s="59"/>
      <c r="W210" s="60"/>
      <c r="X210" s="60"/>
      <c r="Y210" s="60"/>
      <c r="Z210" s="60"/>
      <c r="AA210" s="60"/>
      <c r="AB210" s="60"/>
      <c r="AC210" s="60"/>
      <c r="AD210" s="60"/>
      <c r="AE210" s="60"/>
      <c r="AF210" s="60"/>
      <c r="AG210" s="60"/>
      <c r="AH210" s="60"/>
      <c r="AI210" s="60"/>
      <c r="AJ210" s="60"/>
      <c r="AK210" s="60"/>
      <c r="AL210" s="60"/>
    </row>
    <row r="211" spans="1:38" ht="11.25" customHeight="1">
      <c r="A211" s="60"/>
      <c r="B211" s="59"/>
      <c r="C211" s="59"/>
      <c r="D211" s="59"/>
      <c r="E211" s="59"/>
      <c r="F211" s="59"/>
      <c r="G211" s="59"/>
      <c r="H211" s="59"/>
      <c r="I211" s="59"/>
      <c r="J211" s="59"/>
      <c r="K211" s="59"/>
      <c r="L211" s="59"/>
      <c r="M211" s="59"/>
      <c r="N211" s="59"/>
      <c r="O211" s="59"/>
      <c r="P211" s="59"/>
      <c r="Q211" s="59"/>
      <c r="R211" s="59"/>
      <c r="S211" s="59"/>
      <c r="T211" s="59"/>
      <c r="U211" s="59"/>
      <c r="V211" s="59"/>
      <c r="W211" s="60"/>
      <c r="X211" s="60"/>
      <c r="Y211" s="60"/>
      <c r="Z211" s="60"/>
      <c r="AA211" s="60"/>
      <c r="AB211" s="60"/>
      <c r="AC211" s="60"/>
      <c r="AD211" s="60"/>
      <c r="AE211" s="60"/>
      <c r="AF211" s="60"/>
      <c r="AG211" s="60"/>
      <c r="AH211" s="60"/>
      <c r="AI211" s="60"/>
      <c r="AJ211" s="60"/>
      <c r="AK211" s="60"/>
      <c r="AL211" s="60"/>
    </row>
    <row r="212" spans="1:38" ht="11.25" customHeight="1">
      <c r="A212" s="60"/>
      <c r="B212" s="59"/>
      <c r="C212" s="59"/>
      <c r="D212" s="59"/>
      <c r="E212" s="59"/>
      <c r="F212" s="59"/>
      <c r="G212" s="59"/>
      <c r="H212" s="59"/>
      <c r="I212" s="59"/>
      <c r="J212" s="59"/>
      <c r="K212" s="59"/>
      <c r="L212" s="59"/>
      <c r="M212" s="59"/>
      <c r="N212" s="59"/>
      <c r="O212" s="59"/>
      <c r="P212" s="59"/>
      <c r="Q212" s="59"/>
      <c r="R212" s="59"/>
      <c r="S212" s="59"/>
      <c r="T212" s="59"/>
      <c r="U212" s="59"/>
      <c r="V212" s="59"/>
      <c r="W212" s="60"/>
      <c r="X212" s="60"/>
      <c r="Y212" s="60"/>
      <c r="Z212" s="60"/>
      <c r="AA212" s="60"/>
      <c r="AB212" s="60"/>
      <c r="AC212" s="60"/>
      <c r="AD212" s="60"/>
      <c r="AE212" s="60"/>
      <c r="AF212" s="60"/>
      <c r="AG212" s="60"/>
      <c r="AH212" s="60"/>
      <c r="AI212" s="60"/>
      <c r="AJ212" s="60"/>
      <c r="AK212" s="60"/>
      <c r="AL212" s="60"/>
    </row>
    <row r="213" spans="1:38" ht="11.25" customHeight="1">
      <c r="A213" s="60"/>
      <c r="B213" s="59"/>
      <c r="C213" s="59"/>
      <c r="D213" s="59"/>
      <c r="E213" s="59"/>
      <c r="F213" s="59"/>
      <c r="G213" s="59"/>
      <c r="H213" s="59"/>
      <c r="I213" s="59"/>
      <c r="J213" s="59"/>
      <c r="K213" s="59"/>
      <c r="L213" s="59"/>
      <c r="M213" s="59"/>
      <c r="N213" s="59"/>
      <c r="O213" s="59"/>
      <c r="P213" s="59"/>
      <c r="Q213" s="59"/>
      <c r="R213" s="59"/>
      <c r="S213" s="59"/>
      <c r="T213" s="59"/>
      <c r="U213" s="59"/>
      <c r="V213" s="59"/>
      <c r="W213" s="60"/>
      <c r="X213" s="60"/>
      <c r="Y213" s="60"/>
      <c r="Z213" s="60"/>
      <c r="AA213" s="60"/>
      <c r="AB213" s="60"/>
      <c r="AC213" s="60"/>
      <c r="AD213" s="60"/>
      <c r="AE213" s="60"/>
      <c r="AF213" s="60"/>
      <c r="AG213" s="60"/>
      <c r="AH213" s="60"/>
      <c r="AI213" s="60"/>
      <c r="AJ213" s="60"/>
      <c r="AK213" s="60"/>
      <c r="AL213" s="60"/>
    </row>
    <row r="214" spans="1:38" ht="11.25" customHeight="1">
      <c r="A214" s="60"/>
      <c r="B214" s="59"/>
      <c r="C214" s="59"/>
      <c r="D214" s="59"/>
      <c r="E214" s="59"/>
      <c r="F214" s="59"/>
      <c r="G214" s="59"/>
      <c r="H214" s="59"/>
      <c r="I214" s="59"/>
      <c r="J214" s="59"/>
      <c r="K214" s="59"/>
      <c r="L214" s="59"/>
      <c r="M214" s="59"/>
      <c r="N214" s="59"/>
      <c r="O214" s="59"/>
      <c r="P214" s="59"/>
      <c r="Q214" s="59"/>
      <c r="R214" s="59"/>
      <c r="S214" s="59"/>
      <c r="T214" s="59"/>
      <c r="U214" s="59"/>
      <c r="V214" s="59"/>
      <c r="W214" s="60"/>
      <c r="X214" s="60"/>
      <c r="Y214" s="60"/>
      <c r="Z214" s="60"/>
      <c r="AA214" s="60"/>
      <c r="AB214" s="60"/>
      <c r="AC214" s="60"/>
      <c r="AD214" s="60"/>
      <c r="AE214" s="60"/>
      <c r="AF214" s="60"/>
      <c r="AG214" s="60"/>
      <c r="AH214" s="60"/>
      <c r="AI214" s="60"/>
      <c r="AJ214" s="60"/>
      <c r="AK214" s="60"/>
      <c r="AL214" s="60"/>
    </row>
    <row r="215" spans="1:38" ht="11.25" customHeight="1">
      <c r="A215" s="60"/>
      <c r="B215" s="59"/>
      <c r="C215" s="59"/>
      <c r="D215" s="59"/>
      <c r="E215" s="59"/>
      <c r="F215" s="59"/>
      <c r="G215" s="59"/>
      <c r="H215" s="59"/>
      <c r="I215" s="59"/>
      <c r="J215" s="59"/>
      <c r="K215" s="59"/>
      <c r="L215" s="59"/>
      <c r="M215" s="59"/>
      <c r="N215" s="59"/>
      <c r="O215" s="59"/>
      <c r="P215" s="59"/>
      <c r="Q215" s="59"/>
      <c r="R215" s="59"/>
      <c r="S215" s="59"/>
      <c r="T215" s="59"/>
      <c r="U215" s="59"/>
      <c r="V215" s="59"/>
      <c r="W215" s="60"/>
      <c r="X215" s="60"/>
      <c r="Y215" s="60"/>
      <c r="Z215" s="60"/>
      <c r="AA215" s="60"/>
      <c r="AB215" s="60"/>
      <c r="AC215" s="60"/>
      <c r="AD215" s="60"/>
      <c r="AE215" s="60"/>
      <c r="AF215" s="60"/>
      <c r="AG215" s="60"/>
      <c r="AH215" s="60"/>
      <c r="AI215" s="60"/>
      <c r="AJ215" s="60"/>
      <c r="AK215" s="60"/>
      <c r="AL215" s="60"/>
    </row>
    <row r="216" spans="1:38" ht="11.25" customHeight="1">
      <c r="A216" s="60"/>
      <c r="B216" s="59"/>
      <c r="C216" s="59"/>
      <c r="D216" s="59"/>
      <c r="E216" s="59"/>
      <c r="F216" s="59"/>
      <c r="G216" s="59"/>
      <c r="H216" s="59"/>
      <c r="I216" s="59"/>
      <c r="J216" s="59"/>
      <c r="K216" s="59"/>
      <c r="L216" s="59"/>
      <c r="M216" s="59"/>
      <c r="N216" s="59"/>
      <c r="O216" s="59"/>
      <c r="P216" s="59"/>
      <c r="Q216" s="59"/>
      <c r="R216" s="59"/>
      <c r="S216" s="59"/>
      <c r="T216" s="59"/>
      <c r="U216" s="59"/>
      <c r="V216" s="59"/>
      <c r="W216" s="60"/>
      <c r="X216" s="60"/>
      <c r="Y216" s="60"/>
      <c r="Z216" s="60"/>
      <c r="AA216" s="60"/>
      <c r="AB216" s="60"/>
      <c r="AC216" s="60"/>
      <c r="AD216" s="60"/>
      <c r="AE216" s="60"/>
      <c r="AF216" s="60"/>
      <c r="AG216" s="60"/>
      <c r="AH216" s="60"/>
      <c r="AI216" s="60"/>
      <c r="AJ216" s="60"/>
      <c r="AK216" s="60"/>
      <c r="AL216" s="60"/>
    </row>
    <row r="217" spans="1:38" ht="11.25" customHeight="1">
      <c r="A217" s="60"/>
      <c r="B217" s="59"/>
      <c r="C217" s="59"/>
      <c r="D217" s="59"/>
      <c r="E217" s="59"/>
      <c r="F217" s="59"/>
      <c r="G217" s="59"/>
      <c r="H217" s="59"/>
      <c r="I217" s="59"/>
      <c r="J217" s="59"/>
      <c r="K217" s="59"/>
      <c r="L217" s="59"/>
      <c r="M217" s="59"/>
      <c r="N217" s="59"/>
      <c r="O217" s="59"/>
      <c r="P217" s="59"/>
      <c r="Q217" s="59"/>
      <c r="R217" s="59"/>
      <c r="S217" s="59"/>
      <c r="T217" s="59"/>
      <c r="U217" s="59"/>
      <c r="V217" s="59"/>
      <c r="W217" s="60"/>
      <c r="X217" s="60"/>
      <c r="Y217" s="60"/>
      <c r="Z217" s="60"/>
      <c r="AA217" s="60"/>
      <c r="AB217" s="60"/>
      <c r="AC217" s="60"/>
      <c r="AD217" s="60"/>
      <c r="AE217" s="60"/>
      <c r="AF217" s="60"/>
      <c r="AG217" s="60"/>
      <c r="AH217" s="60"/>
      <c r="AI217" s="60"/>
      <c r="AJ217" s="60"/>
      <c r="AK217" s="60"/>
      <c r="AL217" s="60"/>
    </row>
    <row r="218" spans="1:38" ht="11.25" customHeight="1">
      <c r="A218" s="60"/>
      <c r="B218" s="59"/>
      <c r="C218" s="59"/>
      <c r="D218" s="59"/>
      <c r="E218" s="59"/>
      <c r="F218" s="59"/>
      <c r="G218" s="59"/>
      <c r="H218" s="59"/>
      <c r="I218" s="59"/>
      <c r="J218" s="59"/>
      <c r="K218" s="59"/>
      <c r="L218" s="59"/>
      <c r="M218" s="59"/>
      <c r="N218" s="59"/>
      <c r="O218" s="59"/>
      <c r="P218" s="59"/>
      <c r="Q218" s="59"/>
      <c r="R218" s="59"/>
      <c r="S218" s="59"/>
      <c r="T218" s="59"/>
      <c r="U218" s="59"/>
      <c r="V218" s="59"/>
      <c r="W218" s="60"/>
      <c r="X218" s="60"/>
      <c r="Y218" s="60"/>
      <c r="Z218" s="60"/>
      <c r="AA218" s="60"/>
      <c r="AB218" s="60"/>
      <c r="AC218" s="60"/>
      <c r="AD218" s="60"/>
      <c r="AE218" s="60"/>
      <c r="AF218" s="60"/>
      <c r="AG218" s="60"/>
      <c r="AH218" s="60"/>
      <c r="AI218" s="60"/>
      <c r="AJ218" s="60"/>
      <c r="AK218" s="60"/>
      <c r="AL218" s="60"/>
    </row>
    <row r="219" spans="1:38" ht="11.25" customHeight="1">
      <c r="A219" s="60"/>
      <c r="B219" s="59"/>
      <c r="C219" s="59"/>
      <c r="D219" s="59"/>
      <c r="E219" s="59"/>
      <c r="F219" s="59"/>
      <c r="G219" s="59"/>
      <c r="H219" s="59"/>
      <c r="I219" s="59"/>
      <c r="J219" s="59"/>
      <c r="K219" s="59"/>
      <c r="L219" s="59"/>
      <c r="M219" s="59"/>
      <c r="N219" s="59"/>
      <c r="O219" s="59"/>
      <c r="P219" s="59"/>
      <c r="Q219" s="59"/>
      <c r="R219" s="59"/>
      <c r="S219" s="59"/>
      <c r="T219" s="59"/>
      <c r="U219" s="59"/>
      <c r="V219" s="59"/>
      <c r="W219" s="60"/>
      <c r="X219" s="60"/>
      <c r="Y219" s="60"/>
      <c r="Z219" s="60"/>
      <c r="AA219" s="60"/>
      <c r="AB219" s="60"/>
      <c r="AC219" s="60"/>
      <c r="AD219" s="60"/>
      <c r="AE219" s="60"/>
      <c r="AF219" s="60"/>
      <c r="AG219" s="60"/>
      <c r="AH219" s="60"/>
      <c r="AI219" s="60"/>
      <c r="AJ219" s="60"/>
      <c r="AK219" s="60"/>
      <c r="AL219" s="60"/>
    </row>
    <row r="220" spans="1:38" ht="11.25" customHeight="1">
      <c r="A220" s="60"/>
      <c r="B220" s="59"/>
      <c r="C220" s="59"/>
      <c r="D220" s="59"/>
      <c r="E220" s="59"/>
      <c r="F220" s="59"/>
      <c r="G220" s="59"/>
      <c r="H220" s="59"/>
      <c r="I220" s="59"/>
      <c r="J220" s="59"/>
      <c r="K220" s="59"/>
      <c r="L220" s="59"/>
      <c r="M220" s="59"/>
      <c r="N220" s="59"/>
      <c r="O220" s="59"/>
      <c r="P220" s="59"/>
      <c r="Q220" s="59"/>
      <c r="R220" s="59"/>
      <c r="S220" s="59"/>
      <c r="T220" s="59"/>
      <c r="U220" s="59"/>
      <c r="V220" s="59"/>
      <c r="W220" s="60"/>
      <c r="X220" s="60"/>
      <c r="Y220" s="60"/>
      <c r="Z220" s="60"/>
      <c r="AA220" s="60"/>
      <c r="AB220" s="60"/>
      <c r="AC220" s="60"/>
      <c r="AD220" s="60"/>
      <c r="AE220" s="60"/>
      <c r="AF220" s="60"/>
      <c r="AG220" s="60"/>
      <c r="AH220" s="60"/>
      <c r="AI220" s="60"/>
      <c r="AJ220" s="60"/>
      <c r="AK220" s="60"/>
      <c r="AL220" s="60"/>
    </row>
    <row r="221" spans="1:38" ht="11.25" customHeight="1">
      <c r="A221" s="60"/>
      <c r="B221" s="59"/>
      <c r="C221" s="59"/>
      <c r="D221" s="59"/>
      <c r="E221" s="59"/>
      <c r="F221" s="59"/>
      <c r="G221" s="59"/>
      <c r="H221" s="59"/>
      <c r="I221" s="59"/>
      <c r="J221" s="59"/>
      <c r="K221" s="59"/>
      <c r="L221" s="59"/>
      <c r="M221" s="59"/>
      <c r="N221" s="59"/>
      <c r="O221" s="59"/>
      <c r="P221" s="59"/>
      <c r="Q221" s="59"/>
      <c r="R221" s="59"/>
      <c r="S221" s="59"/>
      <c r="T221" s="59"/>
      <c r="U221" s="59"/>
      <c r="V221" s="59"/>
      <c r="W221" s="60"/>
      <c r="X221" s="60"/>
      <c r="Y221" s="60"/>
      <c r="Z221" s="60"/>
      <c r="AA221" s="60"/>
      <c r="AB221" s="60"/>
      <c r="AC221" s="60"/>
      <c r="AD221" s="60"/>
      <c r="AE221" s="60"/>
      <c r="AF221" s="60"/>
      <c r="AG221" s="60"/>
      <c r="AH221" s="60"/>
      <c r="AI221" s="60"/>
      <c r="AJ221" s="60"/>
      <c r="AK221" s="60"/>
      <c r="AL221" s="60"/>
    </row>
    <row r="222" spans="1:38" ht="11.25" customHeight="1">
      <c r="A222" s="60"/>
      <c r="B222" s="59"/>
      <c r="C222" s="59"/>
      <c r="D222" s="59"/>
      <c r="E222" s="59"/>
      <c r="F222" s="59"/>
      <c r="G222" s="59"/>
      <c r="H222" s="59"/>
      <c r="I222" s="59"/>
      <c r="J222" s="59"/>
      <c r="K222" s="59"/>
      <c r="L222" s="59"/>
      <c r="M222" s="59"/>
      <c r="N222" s="59"/>
      <c r="O222" s="59"/>
      <c r="P222" s="59"/>
      <c r="Q222" s="59"/>
      <c r="R222" s="59"/>
      <c r="S222" s="59"/>
      <c r="T222" s="59"/>
      <c r="U222" s="59"/>
      <c r="V222" s="59"/>
      <c r="W222" s="60"/>
      <c r="X222" s="60"/>
      <c r="Y222" s="60"/>
      <c r="Z222" s="60"/>
      <c r="AA222" s="60"/>
      <c r="AB222" s="60"/>
      <c r="AC222" s="60"/>
      <c r="AD222" s="60"/>
      <c r="AE222" s="60"/>
      <c r="AF222" s="60"/>
      <c r="AG222" s="60"/>
      <c r="AH222" s="60"/>
      <c r="AI222" s="60"/>
      <c r="AJ222" s="60"/>
      <c r="AK222" s="60"/>
      <c r="AL222" s="60"/>
    </row>
    <row r="223" spans="1:38" ht="11.25" customHeight="1">
      <c r="A223" s="60"/>
      <c r="B223" s="59"/>
      <c r="C223" s="59"/>
      <c r="D223" s="59"/>
      <c r="E223" s="59"/>
      <c r="F223" s="59"/>
      <c r="G223" s="59"/>
      <c r="H223" s="59"/>
      <c r="I223" s="59"/>
      <c r="J223" s="59"/>
      <c r="K223" s="59"/>
      <c r="L223" s="59"/>
      <c r="M223" s="59"/>
      <c r="N223" s="59"/>
      <c r="O223" s="59"/>
      <c r="P223" s="59"/>
      <c r="Q223" s="59"/>
      <c r="R223" s="59"/>
      <c r="S223" s="59"/>
      <c r="T223" s="59"/>
      <c r="U223" s="59"/>
      <c r="V223" s="59"/>
      <c r="W223" s="60"/>
      <c r="X223" s="60"/>
      <c r="Y223" s="60"/>
      <c r="Z223" s="60"/>
      <c r="AA223" s="60"/>
      <c r="AB223" s="60"/>
      <c r="AC223" s="60"/>
      <c r="AD223" s="60"/>
      <c r="AE223" s="60"/>
      <c r="AF223" s="60"/>
      <c r="AG223" s="60"/>
      <c r="AH223" s="60"/>
      <c r="AI223" s="60"/>
      <c r="AJ223" s="60"/>
      <c r="AK223" s="60"/>
      <c r="AL223" s="60"/>
    </row>
    <row r="224" spans="1:38" ht="11.25" customHeight="1">
      <c r="A224" s="60"/>
      <c r="B224" s="59"/>
      <c r="C224" s="59"/>
      <c r="D224" s="59"/>
      <c r="E224" s="59"/>
      <c r="F224" s="59"/>
      <c r="G224" s="59"/>
      <c r="H224" s="59"/>
      <c r="I224" s="59"/>
      <c r="J224" s="59"/>
      <c r="K224" s="59"/>
      <c r="L224" s="59"/>
      <c r="M224" s="59"/>
      <c r="N224" s="59"/>
      <c r="O224" s="59"/>
      <c r="P224" s="59"/>
      <c r="Q224" s="59"/>
      <c r="R224" s="59"/>
      <c r="S224" s="59"/>
      <c r="T224" s="59"/>
      <c r="U224" s="59"/>
      <c r="V224" s="59"/>
      <c r="W224" s="60"/>
      <c r="X224" s="60"/>
      <c r="Y224" s="60"/>
      <c r="Z224" s="60"/>
      <c r="AA224" s="60"/>
      <c r="AB224" s="60"/>
      <c r="AC224" s="60"/>
      <c r="AD224" s="60"/>
      <c r="AE224" s="60"/>
      <c r="AF224" s="60"/>
      <c r="AG224" s="60"/>
      <c r="AH224" s="60"/>
      <c r="AI224" s="60"/>
      <c r="AJ224" s="60"/>
      <c r="AK224" s="60"/>
      <c r="AL224" s="60"/>
    </row>
    <row r="225" spans="1:38" ht="11.25" customHeight="1">
      <c r="A225" s="60"/>
      <c r="B225" s="59"/>
      <c r="C225" s="59"/>
      <c r="D225" s="59"/>
      <c r="E225" s="59"/>
      <c r="F225" s="59"/>
      <c r="G225" s="59"/>
      <c r="H225" s="59"/>
      <c r="I225" s="59"/>
      <c r="J225" s="59"/>
      <c r="K225" s="59"/>
      <c r="L225" s="59"/>
      <c r="M225" s="59"/>
      <c r="N225" s="59"/>
      <c r="O225" s="59"/>
      <c r="P225" s="59"/>
      <c r="Q225" s="59"/>
      <c r="R225" s="59"/>
      <c r="S225" s="59"/>
      <c r="T225" s="59"/>
      <c r="U225" s="59"/>
      <c r="V225" s="59"/>
      <c r="W225" s="60"/>
      <c r="X225" s="60"/>
      <c r="Y225" s="60"/>
      <c r="Z225" s="60"/>
      <c r="AA225" s="60"/>
      <c r="AB225" s="60"/>
      <c r="AC225" s="60"/>
      <c r="AD225" s="60"/>
      <c r="AE225" s="60"/>
      <c r="AF225" s="60"/>
      <c r="AG225" s="60"/>
      <c r="AH225" s="60"/>
      <c r="AI225" s="60"/>
      <c r="AJ225" s="60"/>
      <c r="AK225" s="60"/>
      <c r="AL225" s="60"/>
    </row>
    <row r="226" spans="1:38" ht="11.25" customHeight="1">
      <c r="A226" s="60"/>
      <c r="B226" s="59"/>
      <c r="C226" s="59"/>
      <c r="D226" s="59"/>
      <c r="E226" s="59"/>
      <c r="F226" s="59"/>
      <c r="G226" s="59"/>
      <c r="H226" s="59"/>
      <c r="I226" s="59"/>
      <c r="J226" s="59"/>
      <c r="K226" s="59"/>
      <c r="L226" s="59"/>
      <c r="M226" s="59"/>
      <c r="N226" s="59"/>
      <c r="O226" s="59"/>
      <c r="P226" s="59"/>
      <c r="Q226" s="59"/>
      <c r="R226" s="59"/>
      <c r="S226" s="59"/>
      <c r="T226" s="59"/>
      <c r="U226" s="59"/>
      <c r="V226" s="59"/>
      <c r="W226" s="60"/>
      <c r="X226" s="60"/>
      <c r="Y226" s="60"/>
      <c r="Z226" s="60"/>
      <c r="AA226" s="60"/>
      <c r="AB226" s="60"/>
      <c r="AC226" s="60"/>
      <c r="AD226" s="60"/>
      <c r="AE226" s="60"/>
      <c r="AF226" s="60"/>
      <c r="AG226" s="60"/>
      <c r="AH226" s="60"/>
      <c r="AI226" s="60"/>
      <c r="AJ226" s="60"/>
      <c r="AK226" s="60"/>
      <c r="AL226" s="60"/>
    </row>
    <row r="227" spans="1:38" ht="11.25" customHeight="1">
      <c r="A227" s="60"/>
      <c r="B227" s="59"/>
      <c r="C227" s="59"/>
      <c r="D227" s="59"/>
      <c r="E227" s="59"/>
      <c r="F227" s="59"/>
      <c r="G227" s="59"/>
      <c r="H227" s="59"/>
      <c r="I227" s="59"/>
      <c r="J227" s="59"/>
      <c r="K227" s="59"/>
      <c r="L227" s="59"/>
      <c r="M227" s="59"/>
      <c r="N227" s="59"/>
      <c r="O227" s="59"/>
      <c r="P227" s="59"/>
      <c r="Q227" s="59"/>
      <c r="R227" s="59"/>
      <c r="S227" s="59"/>
      <c r="T227" s="59"/>
      <c r="U227" s="59"/>
      <c r="V227" s="59"/>
      <c r="W227" s="60"/>
      <c r="X227" s="60"/>
      <c r="Y227" s="60"/>
      <c r="Z227" s="60"/>
      <c r="AA227" s="60"/>
      <c r="AB227" s="60"/>
      <c r="AC227" s="60"/>
      <c r="AD227" s="60"/>
      <c r="AE227" s="60"/>
      <c r="AF227" s="60"/>
      <c r="AG227" s="60"/>
      <c r="AH227" s="60"/>
      <c r="AI227" s="60"/>
      <c r="AJ227" s="60"/>
      <c r="AK227" s="60"/>
      <c r="AL227" s="60"/>
    </row>
    <row r="228" spans="1:38" ht="11.25" customHeight="1">
      <c r="A228" s="60"/>
      <c r="B228" s="59"/>
      <c r="C228" s="59"/>
      <c r="D228" s="59"/>
      <c r="E228" s="59"/>
      <c r="F228" s="59"/>
      <c r="G228" s="59"/>
      <c r="H228" s="59"/>
      <c r="I228" s="59"/>
      <c r="J228" s="59"/>
      <c r="K228" s="59"/>
      <c r="L228" s="59"/>
      <c r="M228" s="59"/>
      <c r="N228" s="59"/>
      <c r="O228" s="59"/>
      <c r="P228" s="59"/>
      <c r="Q228" s="59"/>
      <c r="R228" s="59"/>
      <c r="S228" s="59"/>
      <c r="T228" s="59"/>
      <c r="U228" s="59"/>
      <c r="V228" s="59"/>
      <c r="W228" s="60"/>
      <c r="X228" s="60"/>
      <c r="Y228" s="60"/>
      <c r="Z228" s="60"/>
      <c r="AA228" s="60"/>
      <c r="AB228" s="60"/>
      <c r="AC228" s="60"/>
      <c r="AD228" s="60"/>
      <c r="AE228" s="60"/>
      <c r="AF228" s="60"/>
      <c r="AG228" s="60"/>
      <c r="AH228" s="60"/>
      <c r="AI228" s="60"/>
      <c r="AJ228" s="60"/>
      <c r="AK228" s="60"/>
      <c r="AL228" s="60"/>
    </row>
    <row r="229" spans="1:38" ht="11.25" customHeight="1">
      <c r="A229" s="60"/>
      <c r="B229" s="59"/>
      <c r="C229" s="59"/>
      <c r="D229" s="59"/>
      <c r="E229" s="59"/>
      <c r="F229" s="59"/>
      <c r="G229" s="59"/>
      <c r="H229" s="59"/>
      <c r="I229" s="59"/>
      <c r="J229" s="59"/>
      <c r="K229" s="59"/>
      <c r="L229" s="59"/>
      <c r="M229" s="59"/>
      <c r="N229" s="59"/>
      <c r="O229" s="59"/>
      <c r="P229" s="59"/>
      <c r="Q229" s="59"/>
      <c r="R229" s="59"/>
      <c r="S229" s="59"/>
      <c r="T229" s="59"/>
      <c r="U229" s="59"/>
      <c r="V229" s="59"/>
      <c r="W229" s="60"/>
      <c r="X229" s="60"/>
      <c r="Y229" s="60"/>
      <c r="Z229" s="60"/>
      <c r="AA229" s="60"/>
      <c r="AB229" s="60"/>
      <c r="AC229" s="60"/>
      <c r="AD229" s="60"/>
      <c r="AE229" s="60"/>
      <c r="AF229" s="60"/>
      <c r="AG229" s="60"/>
      <c r="AH229" s="60"/>
      <c r="AI229" s="60"/>
      <c r="AJ229" s="60"/>
      <c r="AK229" s="60"/>
      <c r="AL229" s="60"/>
    </row>
    <row r="230" spans="1:38" ht="11.25" customHeight="1">
      <c r="A230" s="60"/>
      <c r="B230" s="59"/>
      <c r="C230" s="59"/>
      <c r="D230" s="59"/>
      <c r="E230" s="59"/>
      <c r="F230" s="59"/>
      <c r="G230" s="59"/>
      <c r="H230" s="59"/>
      <c r="I230" s="59"/>
      <c r="J230" s="59"/>
      <c r="K230" s="59"/>
      <c r="L230" s="59"/>
      <c r="M230" s="59"/>
      <c r="N230" s="59"/>
      <c r="O230" s="59"/>
      <c r="P230" s="59"/>
      <c r="Q230" s="59"/>
      <c r="R230" s="59"/>
      <c r="S230" s="59"/>
      <c r="T230" s="59"/>
      <c r="U230" s="59"/>
      <c r="V230" s="59"/>
      <c r="W230" s="60"/>
      <c r="X230" s="60"/>
      <c r="Y230" s="60"/>
      <c r="Z230" s="60"/>
      <c r="AA230" s="60"/>
      <c r="AB230" s="60"/>
      <c r="AC230" s="60"/>
      <c r="AD230" s="60"/>
      <c r="AE230" s="60"/>
      <c r="AF230" s="60"/>
      <c r="AG230" s="60"/>
      <c r="AH230" s="60"/>
      <c r="AI230" s="60"/>
      <c r="AJ230" s="60"/>
      <c r="AK230" s="60"/>
      <c r="AL230" s="60"/>
    </row>
    <row r="231" spans="1:38" ht="11.25" customHeight="1">
      <c r="A231" s="60"/>
      <c r="B231" s="59"/>
      <c r="C231" s="59"/>
      <c r="D231" s="59"/>
      <c r="E231" s="59"/>
      <c r="F231" s="59"/>
      <c r="G231" s="59"/>
      <c r="H231" s="59"/>
      <c r="I231" s="59"/>
      <c r="J231" s="59"/>
      <c r="K231" s="59"/>
      <c r="L231" s="59"/>
      <c r="M231" s="59"/>
      <c r="N231" s="59"/>
      <c r="O231" s="59"/>
      <c r="P231" s="59"/>
      <c r="Q231" s="59"/>
      <c r="R231" s="59"/>
      <c r="S231" s="59"/>
      <c r="T231" s="59"/>
      <c r="U231" s="59"/>
      <c r="V231" s="59"/>
      <c r="W231" s="60"/>
      <c r="X231" s="60"/>
      <c r="Y231" s="60"/>
      <c r="Z231" s="60"/>
      <c r="AA231" s="60"/>
      <c r="AB231" s="60"/>
      <c r="AC231" s="60"/>
      <c r="AD231" s="60"/>
      <c r="AE231" s="60"/>
      <c r="AF231" s="60"/>
      <c r="AG231" s="60"/>
      <c r="AH231" s="60"/>
      <c r="AI231" s="60"/>
      <c r="AJ231" s="60"/>
      <c r="AK231" s="60"/>
      <c r="AL231" s="60"/>
    </row>
    <row r="232" spans="1:38" ht="11.25" customHeight="1">
      <c r="A232" s="60"/>
      <c r="B232" s="59"/>
      <c r="C232" s="59"/>
      <c r="D232" s="59"/>
      <c r="E232" s="59"/>
      <c r="F232" s="59"/>
      <c r="G232" s="59"/>
      <c r="H232" s="59"/>
      <c r="I232" s="59"/>
      <c r="J232" s="59"/>
      <c r="K232" s="59"/>
      <c r="L232" s="59"/>
      <c r="M232" s="59"/>
      <c r="N232" s="59"/>
      <c r="O232" s="59"/>
      <c r="P232" s="59"/>
      <c r="Q232" s="59"/>
      <c r="R232" s="59"/>
      <c r="S232" s="59"/>
      <c r="T232" s="59"/>
      <c r="U232" s="59"/>
      <c r="V232" s="59"/>
      <c r="W232" s="60"/>
      <c r="X232" s="60"/>
      <c r="Y232" s="60"/>
      <c r="Z232" s="60"/>
      <c r="AA232" s="60"/>
      <c r="AB232" s="60"/>
      <c r="AC232" s="60"/>
      <c r="AD232" s="60"/>
      <c r="AE232" s="60"/>
      <c r="AF232" s="60"/>
      <c r="AG232" s="60"/>
      <c r="AH232" s="60"/>
      <c r="AI232" s="60"/>
      <c r="AJ232" s="60"/>
      <c r="AK232" s="60"/>
      <c r="AL232" s="60"/>
    </row>
    <row r="233" spans="1:38" ht="11.25" customHeight="1">
      <c r="A233" s="60"/>
      <c r="B233" s="59"/>
      <c r="C233" s="59"/>
      <c r="D233" s="59"/>
      <c r="E233" s="59"/>
      <c r="F233" s="59"/>
      <c r="G233" s="59"/>
      <c r="H233" s="59"/>
      <c r="I233" s="59"/>
      <c r="J233" s="59"/>
      <c r="K233" s="59"/>
      <c r="L233" s="59"/>
      <c r="M233" s="59"/>
      <c r="N233" s="59"/>
      <c r="O233" s="59"/>
      <c r="P233" s="59"/>
      <c r="Q233" s="59"/>
      <c r="R233" s="59"/>
      <c r="S233" s="59"/>
      <c r="T233" s="59"/>
      <c r="U233" s="59"/>
      <c r="V233" s="59"/>
      <c r="W233" s="60"/>
      <c r="X233" s="60"/>
      <c r="Y233" s="60"/>
      <c r="Z233" s="60"/>
      <c r="AA233" s="60"/>
      <c r="AB233" s="60"/>
      <c r="AC233" s="60"/>
      <c r="AD233" s="60"/>
      <c r="AE233" s="60"/>
      <c r="AF233" s="60"/>
      <c r="AG233" s="60"/>
      <c r="AH233" s="60"/>
      <c r="AI233" s="60"/>
      <c r="AJ233" s="60"/>
      <c r="AK233" s="60"/>
      <c r="AL233" s="60"/>
    </row>
    <row r="234" spans="1:38" ht="11.25" customHeight="1">
      <c r="A234" s="60"/>
      <c r="B234" s="59"/>
      <c r="C234" s="59"/>
      <c r="D234" s="59"/>
      <c r="E234" s="59"/>
      <c r="F234" s="59"/>
      <c r="G234" s="59"/>
      <c r="H234" s="59"/>
      <c r="I234" s="59"/>
      <c r="J234" s="59"/>
      <c r="K234" s="59"/>
      <c r="L234" s="59"/>
      <c r="M234" s="59"/>
      <c r="N234" s="59"/>
      <c r="O234" s="59"/>
      <c r="P234" s="59"/>
      <c r="Q234" s="59"/>
      <c r="R234" s="59"/>
      <c r="S234" s="59"/>
      <c r="T234" s="59"/>
      <c r="U234" s="59"/>
      <c r="V234" s="59"/>
      <c r="W234" s="60"/>
      <c r="X234" s="60"/>
      <c r="Y234" s="60"/>
      <c r="Z234" s="60"/>
      <c r="AA234" s="60"/>
      <c r="AB234" s="60"/>
      <c r="AC234" s="60"/>
      <c r="AD234" s="60"/>
      <c r="AE234" s="60"/>
      <c r="AF234" s="60"/>
      <c r="AG234" s="60"/>
      <c r="AH234" s="60"/>
      <c r="AI234" s="60"/>
      <c r="AJ234" s="60"/>
      <c r="AK234" s="60"/>
      <c r="AL234" s="60"/>
    </row>
    <row r="235" spans="1:38" ht="11.25" customHeight="1">
      <c r="A235" s="60"/>
      <c r="B235" s="59"/>
      <c r="C235" s="59"/>
      <c r="D235" s="59"/>
      <c r="E235" s="59"/>
      <c r="F235" s="59"/>
      <c r="G235" s="59"/>
      <c r="H235" s="59"/>
      <c r="I235" s="59"/>
      <c r="J235" s="59"/>
      <c r="K235" s="59"/>
      <c r="L235" s="59"/>
      <c r="M235" s="59"/>
      <c r="N235" s="59"/>
      <c r="O235" s="59"/>
      <c r="P235" s="59"/>
      <c r="Q235" s="59"/>
      <c r="R235" s="59"/>
      <c r="S235" s="59"/>
      <c r="T235" s="59"/>
      <c r="U235" s="59"/>
      <c r="V235" s="59"/>
      <c r="W235" s="60"/>
      <c r="X235" s="60"/>
      <c r="Y235" s="60"/>
      <c r="Z235" s="60"/>
      <c r="AA235" s="60"/>
      <c r="AB235" s="60"/>
      <c r="AC235" s="60"/>
      <c r="AD235" s="60"/>
      <c r="AE235" s="60"/>
      <c r="AF235" s="60"/>
      <c r="AG235" s="60"/>
      <c r="AH235" s="60"/>
      <c r="AI235" s="60"/>
      <c r="AJ235" s="60"/>
      <c r="AK235" s="60"/>
      <c r="AL235" s="60"/>
    </row>
    <row r="236" spans="1:38" ht="11.25" customHeight="1">
      <c r="A236" s="60"/>
      <c r="B236" s="59"/>
      <c r="C236" s="59"/>
      <c r="D236" s="59"/>
      <c r="E236" s="59"/>
      <c r="F236" s="59"/>
      <c r="G236" s="59"/>
      <c r="H236" s="59"/>
      <c r="I236" s="59"/>
      <c r="J236" s="59"/>
      <c r="K236" s="59"/>
      <c r="L236" s="59"/>
      <c r="M236" s="59"/>
      <c r="N236" s="59"/>
      <c r="O236" s="59"/>
      <c r="P236" s="59"/>
      <c r="Q236" s="59"/>
      <c r="R236" s="59"/>
      <c r="S236" s="59"/>
      <c r="T236" s="59"/>
      <c r="U236" s="59"/>
      <c r="V236" s="59"/>
      <c r="W236" s="60"/>
      <c r="X236" s="60"/>
      <c r="Y236" s="60"/>
      <c r="Z236" s="60"/>
      <c r="AA236" s="60"/>
      <c r="AB236" s="60"/>
      <c r="AC236" s="60"/>
      <c r="AD236" s="60"/>
      <c r="AE236" s="60"/>
      <c r="AF236" s="60"/>
      <c r="AG236" s="60"/>
      <c r="AH236" s="60"/>
      <c r="AI236" s="60"/>
      <c r="AJ236" s="60"/>
      <c r="AK236" s="60"/>
      <c r="AL236" s="60"/>
    </row>
    <row r="237" spans="1:38" ht="11.25" customHeight="1">
      <c r="A237" s="60"/>
      <c r="B237" s="59"/>
      <c r="C237" s="59"/>
      <c r="D237" s="59"/>
      <c r="E237" s="59"/>
      <c r="F237" s="59"/>
      <c r="G237" s="59"/>
      <c r="H237" s="59"/>
      <c r="I237" s="59"/>
      <c r="J237" s="59"/>
      <c r="K237" s="59"/>
      <c r="L237" s="59"/>
      <c r="M237" s="59"/>
      <c r="N237" s="59"/>
      <c r="O237" s="59"/>
      <c r="P237" s="59"/>
      <c r="Q237" s="59"/>
      <c r="R237" s="59"/>
      <c r="S237" s="59"/>
      <c r="T237" s="59"/>
      <c r="U237" s="59"/>
      <c r="V237" s="59"/>
      <c r="W237" s="60"/>
      <c r="X237" s="60"/>
      <c r="Y237" s="60"/>
      <c r="Z237" s="60"/>
      <c r="AA237" s="60"/>
      <c r="AB237" s="60"/>
      <c r="AC237" s="60"/>
      <c r="AD237" s="60"/>
      <c r="AE237" s="60"/>
      <c r="AF237" s="60"/>
      <c r="AG237" s="60"/>
      <c r="AH237" s="60"/>
      <c r="AI237" s="60"/>
      <c r="AJ237" s="60"/>
      <c r="AK237" s="60"/>
      <c r="AL237" s="60"/>
    </row>
    <row r="238" spans="1:38" ht="11.25" customHeight="1">
      <c r="A238" s="60"/>
      <c r="B238" s="59"/>
      <c r="C238" s="59"/>
      <c r="D238" s="59"/>
      <c r="E238" s="59"/>
      <c r="F238" s="59"/>
      <c r="G238" s="59"/>
      <c r="H238" s="59"/>
      <c r="I238" s="59"/>
      <c r="J238" s="59"/>
      <c r="K238" s="59"/>
      <c r="L238" s="59"/>
      <c r="M238" s="59"/>
      <c r="N238" s="59"/>
      <c r="O238" s="59"/>
      <c r="P238" s="59"/>
      <c r="Q238" s="59"/>
      <c r="R238" s="59"/>
      <c r="S238" s="59"/>
      <c r="T238" s="59"/>
      <c r="U238" s="59"/>
      <c r="V238" s="59"/>
      <c r="W238" s="60"/>
      <c r="X238" s="60"/>
      <c r="Y238" s="60"/>
      <c r="Z238" s="60"/>
      <c r="AA238" s="60"/>
      <c r="AB238" s="60"/>
      <c r="AC238" s="60"/>
      <c r="AD238" s="60"/>
      <c r="AE238" s="60"/>
      <c r="AF238" s="60"/>
      <c r="AG238" s="60"/>
      <c r="AH238" s="60"/>
      <c r="AI238" s="60"/>
      <c r="AJ238" s="60"/>
      <c r="AK238" s="60"/>
      <c r="AL238" s="60"/>
    </row>
    <row r="239" spans="1:38" ht="11.25" customHeight="1">
      <c r="A239" s="60"/>
      <c r="B239" s="59"/>
      <c r="C239" s="59"/>
      <c r="D239" s="59"/>
      <c r="E239" s="59"/>
      <c r="F239" s="59"/>
      <c r="G239" s="59"/>
      <c r="H239" s="59"/>
      <c r="I239" s="59"/>
      <c r="J239" s="59"/>
      <c r="K239" s="59"/>
      <c r="L239" s="59"/>
      <c r="M239" s="59"/>
      <c r="N239" s="59"/>
      <c r="O239" s="59"/>
      <c r="P239" s="59"/>
      <c r="Q239" s="59"/>
      <c r="R239" s="59"/>
      <c r="S239" s="59"/>
      <c r="T239" s="59"/>
      <c r="U239" s="59"/>
      <c r="V239" s="59"/>
      <c r="W239" s="60"/>
      <c r="X239" s="60"/>
      <c r="Y239" s="60"/>
      <c r="Z239" s="60"/>
      <c r="AA239" s="60"/>
      <c r="AB239" s="60"/>
      <c r="AC239" s="60"/>
      <c r="AD239" s="60"/>
      <c r="AE239" s="60"/>
      <c r="AF239" s="60"/>
      <c r="AG239" s="60"/>
      <c r="AH239" s="60"/>
      <c r="AI239" s="60"/>
      <c r="AJ239" s="60"/>
      <c r="AK239" s="60"/>
      <c r="AL239" s="60"/>
    </row>
    <row r="240" spans="1:38" ht="11.25" customHeight="1">
      <c r="A240" s="60"/>
      <c r="B240" s="59"/>
      <c r="C240" s="59"/>
      <c r="D240" s="59"/>
      <c r="E240" s="59"/>
      <c r="F240" s="59"/>
      <c r="G240" s="59"/>
      <c r="H240" s="59"/>
      <c r="I240" s="59"/>
      <c r="J240" s="59"/>
      <c r="K240" s="59"/>
      <c r="L240" s="59"/>
      <c r="M240" s="59"/>
      <c r="N240" s="59"/>
      <c r="O240" s="59"/>
      <c r="P240" s="59"/>
      <c r="Q240" s="59"/>
      <c r="R240" s="59"/>
      <c r="S240" s="59"/>
      <c r="T240" s="59"/>
      <c r="U240" s="59"/>
      <c r="V240" s="59"/>
      <c r="W240" s="60"/>
      <c r="X240" s="60"/>
      <c r="Y240" s="60"/>
      <c r="Z240" s="60"/>
      <c r="AA240" s="60"/>
      <c r="AB240" s="60"/>
      <c r="AC240" s="60"/>
      <c r="AD240" s="60"/>
      <c r="AE240" s="60"/>
      <c r="AF240" s="60"/>
      <c r="AG240" s="60"/>
      <c r="AH240" s="60"/>
      <c r="AI240" s="60"/>
      <c r="AJ240" s="60"/>
      <c r="AK240" s="60"/>
      <c r="AL240" s="60"/>
    </row>
    <row r="241" spans="1:38" ht="11.25" customHeight="1">
      <c r="A241" s="60"/>
      <c r="B241" s="59"/>
      <c r="C241" s="59"/>
      <c r="D241" s="59"/>
      <c r="E241" s="59"/>
      <c r="F241" s="59"/>
      <c r="G241" s="59"/>
      <c r="H241" s="59"/>
      <c r="I241" s="59"/>
      <c r="J241" s="59"/>
      <c r="K241" s="59"/>
      <c r="L241" s="59"/>
      <c r="M241" s="59"/>
      <c r="N241" s="59"/>
      <c r="O241" s="59"/>
      <c r="P241" s="59"/>
      <c r="Q241" s="59"/>
      <c r="R241" s="59"/>
      <c r="S241" s="59"/>
      <c r="T241" s="59"/>
      <c r="U241" s="59"/>
      <c r="V241" s="59"/>
      <c r="W241" s="60"/>
      <c r="X241" s="60"/>
      <c r="Y241" s="60"/>
      <c r="Z241" s="60"/>
      <c r="AA241" s="60"/>
      <c r="AB241" s="60"/>
      <c r="AC241" s="60"/>
      <c r="AD241" s="60"/>
      <c r="AE241" s="60"/>
      <c r="AF241" s="60"/>
      <c r="AG241" s="60"/>
      <c r="AH241" s="60"/>
      <c r="AI241" s="60"/>
      <c r="AJ241" s="60"/>
      <c r="AK241" s="60"/>
      <c r="AL241" s="60"/>
    </row>
    <row r="242" spans="1:38" ht="11.25" customHeight="1">
      <c r="A242" s="60"/>
      <c r="B242" s="59"/>
      <c r="C242" s="59"/>
      <c r="D242" s="59"/>
      <c r="E242" s="59"/>
      <c r="F242" s="59"/>
      <c r="G242" s="59"/>
      <c r="H242" s="59"/>
      <c r="I242" s="59"/>
      <c r="J242" s="59"/>
      <c r="K242" s="59"/>
      <c r="L242" s="59"/>
      <c r="M242" s="59"/>
      <c r="N242" s="59"/>
      <c r="O242" s="59"/>
      <c r="P242" s="59"/>
      <c r="Q242" s="59"/>
      <c r="R242" s="59"/>
      <c r="S242" s="59"/>
      <c r="T242" s="59"/>
      <c r="U242" s="59"/>
      <c r="V242" s="59"/>
      <c r="W242" s="60"/>
      <c r="X242" s="60"/>
      <c r="Y242" s="60"/>
      <c r="Z242" s="60"/>
      <c r="AA242" s="60"/>
      <c r="AB242" s="60"/>
      <c r="AC242" s="60"/>
      <c r="AD242" s="60"/>
      <c r="AE242" s="60"/>
      <c r="AF242" s="60"/>
      <c r="AG242" s="60"/>
      <c r="AH242" s="60"/>
      <c r="AI242" s="60"/>
      <c r="AJ242" s="60"/>
      <c r="AK242" s="60"/>
      <c r="AL242" s="60"/>
    </row>
    <row r="243" spans="1:38" ht="11.25" customHeight="1">
      <c r="A243" s="60"/>
      <c r="B243" s="59"/>
      <c r="C243" s="59"/>
      <c r="D243" s="59"/>
      <c r="E243" s="59"/>
      <c r="F243" s="59"/>
      <c r="G243" s="59"/>
      <c r="H243" s="59"/>
      <c r="I243" s="59"/>
      <c r="J243" s="59"/>
      <c r="K243" s="59"/>
      <c r="L243" s="59"/>
      <c r="M243" s="59"/>
      <c r="N243" s="59"/>
      <c r="O243" s="59"/>
      <c r="P243" s="59"/>
      <c r="Q243" s="59"/>
      <c r="R243" s="59"/>
      <c r="S243" s="59"/>
      <c r="T243" s="59"/>
      <c r="U243" s="59"/>
      <c r="V243" s="59"/>
      <c r="W243" s="60"/>
      <c r="X243" s="60"/>
      <c r="Y243" s="60"/>
      <c r="Z243" s="60"/>
      <c r="AA243" s="60"/>
      <c r="AB243" s="60"/>
      <c r="AC243" s="60"/>
      <c r="AD243" s="60"/>
      <c r="AE243" s="60"/>
      <c r="AF243" s="60"/>
      <c r="AG243" s="60"/>
      <c r="AH243" s="60"/>
      <c r="AI243" s="60"/>
      <c r="AJ243" s="60"/>
      <c r="AK243" s="60"/>
      <c r="AL243" s="60"/>
    </row>
    <row r="244" spans="1:38" ht="11.25" customHeight="1">
      <c r="A244" s="60"/>
      <c r="B244" s="59"/>
      <c r="C244" s="59"/>
      <c r="D244" s="59"/>
      <c r="E244" s="59"/>
      <c r="F244" s="59"/>
      <c r="G244" s="59"/>
      <c r="H244" s="59"/>
      <c r="I244" s="59"/>
      <c r="J244" s="59"/>
      <c r="K244" s="59"/>
      <c r="L244" s="59"/>
      <c r="M244" s="59"/>
      <c r="N244" s="59"/>
      <c r="O244" s="59"/>
      <c r="P244" s="59"/>
      <c r="Q244" s="59"/>
      <c r="R244" s="59"/>
      <c r="S244" s="59"/>
      <c r="T244" s="59"/>
      <c r="U244" s="59"/>
      <c r="V244" s="59"/>
      <c r="W244" s="60"/>
      <c r="X244" s="60"/>
      <c r="Y244" s="60"/>
      <c r="Z244" s="60"/>
      <c r="AA244" s="60"/>
      <c r="AB244" s="60"/>
      <c r="AC244" s="60"/>
      <c r="AD244" s="60"/>
      <c r="AE244" s="60"/>
      <c r="AF244" s="60"/>
      <c r="AG244" s="60"/>
      <c r="AH244" s="60"/>
      <c r="AI244" s="60"/>
      <c r="AJ244" s="60"/>
      <c r="AK244" s="60"/>
      <c r="AL244" s="60"/>
    </row>
    <row r="245" spans="1:38" ht="11.25" customHeight="1">
      <c r="A245" s="60"/>
      <c r="B245" s="59"/>
      <c r="C245" s="59"/>
      <c r="D245" s="59"/>
      <c r="E245" s="59"/>
      <c r="F245" s="59"/>
      <c r="G245" s="59"/>
      <c r="H245" s="59"/>
      <c r="I245" s="59"/>
      <c r="J245" s="59"/>
      <c r="K245" s="59"/>
      <c r="L245" s="59"/>
      <c r="M245" s="59"/>
      <c r="N245" s="59"/>
      <c r="O245" s="59"/>
      <c r="P245" s="59"/>
      <c r="Q245" s="59"/>
      <c r="R245" s="59"/>
      <c r="S245" s="59"/>
      <c r="T245" s="59"/>
      <c r="U245" s="59"/>
      <c r="V245" s="59"/>
      <c r="W245" s="60"/>
      <c r="X245" s="60"/>
      <c r="Y245" s="60"/>
      <c r="Z245" s="60"/>
      <c r="AA245" s="60"/>
      <c r="AB245" s="60"/>
      <c r="AC245" s="60"/>
      <c r="AD245" s="60"/>
      <c r="AE245" s="60"/>
      <c r="AF245" s="60"/>
      <c r="AG245" s="60"/>
      <c r="AH245" s="60"/>
      <c r="AI245" s="60"/>
      <c r="AJ245" s="60"/>
      <c r="AK245" s="60"/>
      <c r="AL245" s="60"/>
    </row>
    <row r="246" spans="1:38" ht="11.25" customHeight="1">
      <c r="A246" s="60"/>
      <c r="B246" s="59"/>
      <c r="C246" s="59"/>
      <c r="D246" s="59"/>
      <c r="E246" s="59"/>
      <c r="F246" s="59"/>
      <c r="G246" s="59"/>
      <c r="H246" s="59"/>
      <c r="I246" s="59"/>
      <c r="J246" s="59"/>
      <c r="K246" s="59"/>
      <c r="L246" s="59"/>
      <c r="M246" s="59"/>
      <c r="N246" s="59"/>
      <c r="O246" s="59"/>
      <c r="P246" s="59"/>
      <c r="Q246" s="59"/>
      <c r="R246" s="59"/>
      <c r="S246" s="59"/>
      <c r="T246" s="59"/>
      <c r="U246" s="59"/>
      <c r="V246" s="59"/>
      <c r="W246" s="60"/>
      <c r="X246" s="60"/>
      <c r="Y246" s="60"/>
      <c r="Z246" s="60"/>
      <c r="AA246" s="60"/>
      <c r="AB246" s="60"/>
      <c r="AC246" s="60"/>
      <c r="AD246" s="60"/>
      <c r="AE246" s="60"/>
      <c r="AF246" s="60"/>
      <c r="AG246" s="60"/>
      <c r="AH246" s="60"/>
      <c r="AI246" s="60"/>
      <c r="AJ246" s="60"/>
      <c r="AK246" s="60"/>
      <c r="AL246" s="60"/>
    </row>
    <row r="247" spans="1:38" ht="11.25" customHeight="1">
      <c r="A247" s="60"/>
      <c r="B247" s="59"/>
      <c r="C247" s="59"/>
      <c r="D247" s="59"/>
      <c r="E247" s="59"/>
      <c r="F247" s="59"/>
      <c r="G247" s="59"/>
      <c r="H247" s="59"/>
      <c r="I247" s="59"/>
      <c r="J247" s="59"/>
      <c r="K247" s="59"/>
      <c r="L247" s="59"/>
      <c r="M247" s="59"/>
      <c r="N247" s="59"/>
      <c r="O247" s="59"/>
      <c r="P247" s="59"/>
      <c r="Q247" s="59"/>
      <c r="R247" s="59"/>
      <c r="S247" s="59"/>
      <c r="T247" s="59"/>
      <c r="U247" s="59"/>
      <c r="V247" s="59"/>
      <c r="W247" s="60"/>
      <c r="X247" s="60"/>
      <c r="Y247" s="60"/>
      <c r="Z247" s="60"/>
      <c r="AA247" s="60"/>
      <c r="AB247" s="60"/>
      <c r="AC247" s="60"/>
      <c r="AD247" s="60"/>
      <c r="AE247" s="60"/>
      <c r="AF247" s="60"/>
      <c r="AG247" s="60"/>
      <c r="AH247" s="60"/>
      <c r="AI247" s="60"/>
      <c r="AJ247" s="60"/>
      <c r="AK247" s="60"/>
      <c r="AL247" s="60"/>
    </row>
    <row r="248" spans="1:38" ht="11.25" customHeight="1">
      <c r="A248" s="60"/>
      <c r="B248" s="59"/>
      <c r="C248" s="59"/>
      <c r="D248" s="59"/>
      <c r="E248" s="59"/>
      <c r="F248" s="59"/>
      <c r="G248" s="59"/>
      <c r="H248" s="59"/>
      <c r="I248" s="59"/>
      <c r="J248" s="59"/>
      <c r="K248" s="59"/>
      <c r="L248" s="59"/>
      <c r="M248" s="59"/>
      <c r="N248" s="59"/>
      <c r="O248" s="59"/>
      <c r="P248" s="59"/>
      <c r="Q248" s="59"/>
      <c r="R248" s="59"/>
      <c r="S248" s="59"/>
      <c r="T248" s="59"/>
      <c r="U248" s="59"/>
      <c r="V248" s="59"/>
      <c r="W248" s="60"/>
      <c r="X248" s="60"/>
      <c r="Y248" s="60"/>
      <c r="Z248" s="60"/>
      <c r="AA248" s="60"/>
      <c r="AB248" s="60"/>
      <c r="AC248" s="60"/>
      <c r="AD248" s="60"/>
      <c r="AE248" s="60"/>
      <c r="AF248" s="60"/>
      <c r="AG248" s="60"/>
      <c r="AH248" s="60"/>
      <c r="AI248" s="60"/>
      <c r="AJ248" s="60"/>
      <c r="AK248" s="60"/>
      <c r="AL248" s="60"/>
    </row>
    <row r="249" spans="1:38" ht="11.25" customHeight="1">
      <c r="A249" s="60"/>
      <c r="B249" s="59"/>
      <c r="C249" s="59"/>
      <c r="D249" s="59"/>
      <c r="E249" s="59"/>
      <c r="F249" s="59"/>
      <c r="G249" s="59"/>
      <c r="H249" s="59"/>
      <c r="I249" s="59"/>
      <c r="J249" s="59"/>
      <c r="K249" s="59"/>
      <c r="L249" s="59"/>
      <c r="M249" s="59"/>
      <c r="N249" s="59"/>
      <c r="O249" s="59"/>
      <c r="P249" s="59"/>
      <c r="Q249" s="59"/>
      <c r="R249" s="59"/>
      <c r="S249" s="59"/>
      <c r="T249" s="59"/>
      <c r="U249" s="59"/>
      <c r="V249" s="59"/>
      <c r="W249" s="60"/>
      <c r="X249" s="60"/>
      <c r="Y249" s="60"/>
      <c r="Z249" s="60"/>
      <c r="AA249" s="60"/>
      <c r="AB249" s="60"/>
      <c r="AC249" s="60"/>
      <c r="AD249" s="60"/>
      <c r="AE249" s="60"/>
      <c r="AF249" s="60"/>
      <c r="AG249" s="60"/>
      <c r="AH249" s="60"/>
      <c r="AI249" s="60"/>
      <c r="AJ249" s="60"/>
      <c r="AK249" s="60"/>
      <c r="AL249" s="60"/>
    </row>
    <row r="250" spans="1:38" ht="11.25" customHeight="1">
      <c r="A250" s="60"/>
      <c r="B250" s="59"/>
      <c r="C250" s="59"/>
      <c r="D250" s="59"/>
      <c r="E250" s="59"/>
      <c r="F250" s="59"/>
      <c r="G250" s="59"/>
      <c r="H250" s="59"/>
      <c r="I250" s="59"/>
      <c r="J250" s="59"/>
      <c r="K250" s="59"/>
      <c r="L250" s="59"/>
      <c r="M250" s="59"/>
      <c r="N250" s="59"/>
      <c r="O250" s="59"/>
      <c r="P250" s="59"/>
      <c r="Q250" s="59"/>
      <c r="R250" s="59"/>
      <c r="S250" s="59"/>
      <c r="T250" s="59"/>
      <c r="U250" s="59"/>
      <c r="V250" s="59"/>
      <c r="W250" s="60"/>
      <c r="X250" s="60"/>
      <c r="Y250" s="60"/>
      <c r="Z250" s="60"/>
      <c r="AA250" s="60"/>
      <c r="AB250" s="60"/>
      <c r="AC250" s="60"/>
      <c r="AD250" s="60"/>
      <c r="AE250" s="60"/>
      <c r="AF250" s="60"/>
      <c r="AG250" s="60"/>
      <c r="AH250" s="60"/>
      <c r="AI250" s="60"/>
      <c r="AJ250" s="60"/>
      <c r="AK250" s="60"/>
      <c r="AL250" s="60"/>
    </row>
    <row r="251" spans="1:38" ht="11.25" customHeight="1">
      <c r="A251" s="60"/>
      <c r="B251" s="59"/>
      <c r="C251" s="59"/>
      <c r="D251" s="59"/>
      <c r="E251" s="59"/>
      <c r="F251" s="59"/>
      <c r="G251" s="59"/>
      <c r="H251" s="59"/>
      <c r="I251" s="59"/>
      <c r="J251" s="59"/>
      <c r="K251" s="59"/>
      <c r="L251" s="59"/>
      <c r="M251" s="59"/>
      <c r="N251" s="59"/>
      <c r="O251" s="59"/>
      <c r="P251" s="59"/>
      <c r="Q251" s="59"/>
      <c r="R251" s="59"/>
      <c r="S251" s="59"/>
      <c r="T251" s="59"/>
      <c r="U251" s="59"/>
      <c r="V251" s="59"/>
      <c r="W251" s="60"/>
      <c r="X251" s="60"/>
      <c r="Y251" s="60"/>
      <c r="Z251" s="60"/>
      <c r="AA251" s="60"/>
      <c r="AB251" s="60"/>
      <c r="AC251" s="60"/>
      <c r="AD251" s="60"/>
      <c r="AE251" s="60"/>
      <c r="AF251" s="60"/>
      <c r="AG251" s="60"/>
      <c r="AH251" s="60"/>
      <c r="AI251" s="60"/>
      <c r="AJ251" s="60"/>
      <c r="AK251" s="60"/>
      <c r="AL251" s="60"/>
    </row>
    <row r="252" spans="1:38" ht="11.25" customHeight="1">
      <c r="A252" s="60"/>
      <c r="B252" s="59"/>
      <c r="C252" s="59"/>
      <c r="D252" s="59"/>
      <c r="E252" s="59"/>
      <c r="F252" s="59"/>
      <c r="G252" s="59"/>
      <c r="H252" s="59"/>
      <c r="I252" s="59"/>
      <c r="J252" s="59"/>
      <c r="K252" s="59"/>
      <c r="L252" s="59"/>
      <c r="M252" s="59"/>
      <c r="N252" s="59"/>
      <c r="O252" s="59"/>
      <c r="P252" s="59"/>
      <c r="Q252" s="59"/>
      <c r="R252" s="59"/>
      <c r="S252" s="59"/>
      <c r="T252" s="59"/>
      <c r="U252" s="59"/>
      <c r="V252" s="59"/>
      <c r="W252" s="60"/>
      <c r="X252" s="60"/>
      <c r="Y252" s="60"/>
      <c r="Z252" s="60"/>
      <c r="AA252" s="60"/>
      <c r="AB252" s="60"/>
      <c r="AC252" s="60"/>
      <c r="AD252" s="60"/>
      <c r="AE252" s="60"/>
      <c r="AF252" s="60"/>
      <c r="AG252" s="60"/>
      <c r="AH252" s="60"/>
      <c r="AI252" s="60"/>
      <c r="AJ252" s="60"/>
      <c r="AK252" s="60"/>
      <c r="AL252" s="60"/>
    </row>
    <row r="253" spans="1:38" ht="11.25" customHeight="1">
      <c r="A253" s="60"/>
      <c r="B253" s="59"/>
      <c r="C253" s="59"/>
      <c r="D253" s="59"/>
      <c r="E253" s="59"/>
      <c r="F253" s="59"/>
      <c r="G253" s="59"/>
      <c r="H253" s="59"/>
      <c r="I253" s="59"/>
      <c r="J253" s="59"/>
      <c r="K253" s="59"/>
      <c r="L253" s="59"/>
      <c r="M253" s="59"/>
      <c r="N253" s="59"/>
      <c r="O253" s="59"/>
      <c r="P253" s="59"/>
      <c r="Q253" s="59"/>
      <c r="R253" s="59"/>
      <c r="S253" s="59"/>
      <c r="T253" s="59"/>
      <c r="U253" s="59"/>
      <c r="V253" s="59"/>
      <c r="W253" s="60"/>
      <c r="X253" s="60"/>
      <c r="Y253" s="60"/>
      <c r="Z253" s="60"/>
      <c r="AA253" s="60"/>
      <c r="AB253" s="60"/>
      <c r="AC253" s="60"/>
      <c r="AD253" s="60"/>
      <c r="AE253" s="60"/>
      <c r="AF253" s="60"/>
      <c r="AG253" s="60"/>
      <c r="AH253" s="60"/>
      <c r="AI253" s="60"/>
      <c r="AJ253" s="60"/>
      <c r="AK253" s="60"/>
      <c r="AL253" s="60"/>
    </row>
    <row r="254" spans="1:38" ht="11.25" customHeight="1">
      <c r="A254" s="60"/>
      <c r="B254" s="59"/>
      <c r="C254" s="59"/>
      <c r="D254" s="59"/>
      <c r="E254" s="59"/>
      <c r="F254" s="59"/>
      <c r="G254" s="59"/>
      <c r="H254" s="59"/>
      <c r="I254" s="59"/>
      <c r="J254" s="59"/>
      <c r="K254" s="59"/>
      <c r="L254" s="59"/>
      <c r="M254" s="59"/>
      <c r="N254" s="59"/>
      <c r="O254" s="59"/>
      <c r="P254" s="59"/>
      <c r="Q254" s="59"/>
      <c r="R254" s="59"/>
      <c r="S254" s="59"/>
      <c r="T254" s="59"/>
      <c r="U254" s="59"/>
      <c r="V254" s="59"/>
      <c r="W254" s="60"/>
      <c r="X254" s="60"/>
      <c r="Y254" s="60"/>
      <c r="Z254" s="60"/>
      <c r="AA254" s="60"/>
      <c r="AB254" s="60"/>
      <c r="AC254" s="60"/>
      <c r="AD254" s="60"/>
      <c r="AE254" s="60"/>
      <c r="AF254" s="60"/>
      <c r="AG254" s="60"/>
      <c r="AH254" s="60"/>
      <c r="AI254" s="60"/>
      <c r="AJ254" s="60"/>
      <c r="AK254" s="60"/>
      <c r="AL254" s="60"/>
    </row>
    <row r="255" spans="1:38" ht="11.25" customHeight="1">
      <c r="A255" s="60"/>
      <c r="B255" s="59"/>
      <c r="C255" s="59"/>
      <c r="D255" s="59"/>
      <c r="E255" s="59"/>
      <c r="F255" s="59"/>
      <c r="G255" s="59"/>
      <c r="H255" s="59"/>
      <c r="I255" s="59"/>
      <c r="J255" s="59"/>
      <c r="K255" s="59"/>
      <c r="L255" s="59"/>
      <c r="M255" s="59"/>
      <c r="N255" s="59"/>
      <c r="O255" s="59"/>
      <c r="P255" s="59"/>
      <c r="Q255" s="59"/>
      <c r="R255" s="59"/>
      <c r="S255" s="59"/>
      <c r="T255" s="59"/>
      <c r="U255" s="59"/>
      <c r="V255" s="59"/>
      <c r="W255" s="60"/>
      <c r="X255" s="60"/>
      <c r="Y255" s="60"/>
      <c r="Z255" s="60"/>
      <c r="AA255" s="60"/>
      <c r="AB255" s="60"/>
      <c r="AC255" s="60"/>
      <c r="AD255" s="60"/>
      <c r="AE255" s="60"/>
      <c r="AF255" s="60"/>
      <c r="AG255" s="60"/>
      <c r="AH255" s="60"/>
      <c r="AI255" s="60"/>
      <c r="AJ255" s="60"/>
      <c r="AK255" s="60"/>
      <c r="AL255" s="60"/>
    </row>
    <row r="256" spans="1:38" ht="11.25" customHeight="1">
      <c r="A256" s="60"/>
      <c r="B256" s="59"/>
      <c r="C256" s="59"/>
      <c r="D256" s="59"/>
      <c r="E256" s="59"/>
      <c r="F256" s="59"/>
      <c r="G256" s="59"/>
      <c r="H256" s="59"/>
      <c r="I256" s="59"/>
      <c r="J256" s="59"/>
      <c r="K256" s="59"/>
      <c r="L256" s="59"/>
      <c r="M256" s="59"/>
      <c r="N256" s="59"/>
      <c r="O256" s="59"/>
      <c r="P256" s="59"/>
      <c r="Q256" s="59"/>
      <c r="R256" s="59"/>
      <c r="S256" s="59"/>
      <c r="T256" s="59"/>
      <c r="U256" s="59"/>
      <c r="V256" s="59"/>
      <c r="W256" s="60"/>
      <c r="X256" s="60"/>
      <c r="Y256" s="60"/>
      <c r="Z256" s="60"/>
      <c r="AA256" s="60"/>
      <c r="AB256" s="60"/>
      <c r="AC256" s="60"/>
      <c r="AD256" s="60"/>
      <c r="AE256" s="60"/>
      <c r="AF256" s="60"/>
      <c r="AG256" s="60"/>
      <c r="AH256" s="60"/>
      <c r="AI256" s="60"/>
      <c r="AJ256" s="60"/>
      <c r="AK256" s="60"/>
      <c r="AL256" s="60"/>
    </row>
    <row r="257" spans="1:38" ht="11.25" customHeight="1">
      <c r="A257" s="60"/>
      <c r="B257" s="59"/>
      <c r="C257" s="59"/>
      <c r="D257" s="59"/>
      <c r="E257" s="59"/>
      <c r="F257" s="59"/>
      <c r="G257" s="59"/>
      <c r="H257" s="59"/>
      <c r="I257" s="59"/>
      <c r="J257" s="59"/>
      <c r="K257" s="59"/>
      <c r="L257" s="59"/>
      <c r="M257" s="59"/>
      <c r="N257" s="59"/>
      <c r="O257" s="59"/>
      <c r="P257" s="59"/>
      <c r="Q257" s="59"/>
      <c r="R257" s="59"/>
      <c r="S257" s="59"/>
      <c r="T257" s="59"/>
      <c r="U257" s="59"/>
      <c r="V257" s="59"/>
      <c r="W257" s="60"/>
      <c r="X257" s="60"/>
      <c r="Y257" s="60"/>
      <c r="Z257" s="60"/>
      <c r="AA257" s="60"/>
      <c r="AB257" s="60"/>
      <c r="AC257" s="60"/>
      <c r="AD257" s="60"/>
      <c r="AE257" s="60"/>
      <c r="AF257" s="60"/>
      <c r="AG257" s="60"/>
      <c r="AH257" s="60"/>
      <c r="AI257" s="60"/>
      <c r="AJ257" s="60"/>
      <c r="AK257" s="60"/>
      <c r="AL257" s="60"/>
    </row>
    <row r="258" spans="1:38" ht="11.25" customHeight="1">
      <c r="A258" s="60"/>
      <c r="B258" s="59"/>
      <c r="C258" s="59"/>
      <c r="D258" s="59"/>
      <c r="E258" s="59"/>
      <c r="F258" s="59"/>
      <c r="G258" s="59"/>
      <c r="H258" s="59"/>
      <c r="I258" s="59"/>
      <c r="J258" s="59"/>
      <c r="K258" s="59"/>
      <c r="L258" s="59"/>
      <c r="M258" s="59"/>
      <c r="N258" s="59"/>
      <c r="O258" s="59"/>
      <c r="P258" s="59"/>
      <c r="Q258" s="59"/>
      <c r="R258" s="59"/>
      <c r="S258" s="59"/>
      <c r="T258" s="59"/>
      <c r="U258" s="59"/>
      <c r="V258" s="59"/>
      <c r="W258" s="60"/>
      <c r="X258" s="60"/>
      <c r="Y258" s="60"/>
      <c r="Z258" s="60"/>
      <c r="AA258" s="60"/>
      <c r="AB258" s="60"/>
      <c r="AC258" s="60"/>
      <c r="AD258" s="60"/>
      <c r="AE258" s="60"/>
      <c r="AF258" s="60"/>
      <c r="AG258" s="60"/>
      <c r="AH258" s="60"/>
      <c r="AI258" s="60"/>
      <c r="AJ258" s="60"/>
      <c r="AK258" s="60"/>
      <c r="AL258" s="60"/>
    </row>
    <row r="259" spans="1:38" ht="11.25" customHeight="1">
      <c r="A259" s="60"/>
      <c r="B259" s="59"/>
      <c r="C259" s="59"/>
      <c r="D259" s="59"/>
      <c r="E259" s="59"/>
      <c r="F259" s="59"/>
      <c r="G259" s="59"/>
      <c r="H259" s="59"/>
      <c r="I259" s="59"/>
      <c r="J259" s="59"/>
      <c r="K259" s="59"/>
      <c r="L259" s="59"/>
      <c r="M259" s="59"/>
      <c r="N259" s="59"/>
      <c r="O259" s="59"/>
      <c r="P259" s="59"/>
      <c r="Q259" s="59"/>
      <c r="R259" s="59"/>
      <c r="S259" s="59"/>
      <c r="T259" s="59"/>
      <c r="U259" s="59"/>
      <c r="V259" s="59"/>
      <c r="W259" s="60"/>
      <c r="X259" s="60"/>
      <c r="Y259" s="60"/>
      <c r="Z259" s="60"/>
      <c r="AA259" s="60"/>
      <c r="AB259" s="60"/>
      <c r="AC259" s="60"/>
      <c r="AD259" s="60"/>
      <c r="AE259" s="60"/>
      <c r="AF259" s="60"/>
      <c r="AG259" s="60"/>
      <c r="AH259" s="60"/>
      <c r="AI259" s="60"/>
      <c r="AJ259" s="60"/>
      <c r="AK259" s="60"/>
      <c r="AL259" s="60"/>
    </row>
    <row r="260" spans="1:38" ht="11.25" customHeight="1">
      <c r="A260" s="60"/>
      <c r="B260" s="59"/>
      <c r="C260" s="59"/>
      <c r="D260" s="59"/>
      <c r="E260" s="59"/>
      <c r="F260" s="59"/>
      <c r="G260" s="59"/>
      <c r="H260" s="59"/>
      <c r="I260" s="59"/>
      <c r="J260" s="59"/>
      <c r="K260" s="59"/>
      <c r="L260" s="59"/>
      <c r="M260" s="59"/>
      <c r="N260" s="59"/>
      <c r="O260" s="59"/>
      <c r="P260" s="59"/>
      <c r="Q260" s="59"/>
      <c r="R260" s="59"/>
      <c r="S260" s="59"/>
      <c r="T260" s="59"/>
      <c r="U260" s="59"/>
      <c r="V260" s="59"/>
      <c r="W260" s="60"/>
      <c r="X260" s="60"/>
      <c r="Y260" s="60"/>
      <c r="Z260" s="60"/>
      <c r="AA260" s="60"/>
      <c r="AB260" s="60"/>
      <c r="AC260" s="60"/>
      <c r="AD260" s="60"/>
      <c r="AE260" s="60"/>
      <c r="AF260" s="60"/>
      <c r="AG260" s="60"/>
      <c r="AH260" s="60"/>
      <c r="AI260" s="60"/>
      <c r="AJ260" s="60"/>
      <c r="AK260" s="60"/>
      <c r="AL260" s="60"/>
    </row>
    <row r="261" spans="1:38" ht="11.25" customHeight="1">
      <c r="A261" s="60"/>
      <c r="B261" s="59"/>
      <c r="C261" s="59"/>
      <c r="D261" s="59"/>
      <c r="E261" s="59"/>
      <c r="F261" s="59"/>
      <c r="G261" s="59"/>
      <c r="H261" s="59"/>
      <c r="I261" s="59"/>
      <c r="J261" s="59"/>
      <c r="K261" s="59"/>
      <c r="L261" s="59"/>
      <c r="M261" s="59"/>
      <c r="N261" s="59"/>
      <c r="O261" s="59"/>
      <c r="P261" s="59"/>
      <c r="Q261" s="59"/>
      <c r="R261" s="59"/>
      <c r="S261" s="59"/>
      <c r="T261" s="59"/>
      <c r="U261" s="59"/>
      <c r="V261" s="59"/>
      <c r="W261" s="60"/>
      <c r="X261" s="60"/>
      <c r="Y261" s="60"/>
      <c r="Z261" s="60"/>
      <c r="AA261" s="60"/>
      <c r="AB261" s="60"/>
      <c r="AC261" s="60"/>
      <c r="AD261" s="60"/>
      <c r="AE261" s="60"/>
      <c r="AF261" s="60"/>
      <c r="AG261" s="60"/>
      <c r="AH261" s="60"/>
      <c r="AI261" s="60"/>
      <c r="AJ261" s="60"/>
      <c r="AK261" s="60"/>
      <c r="AL261" s="60"/>
    </row>
    <row r="262" spans="1:38" ht="11.25" customHeight="1">
      <c r="A262" s="60"/>
      <c r="B262" s="59"/>
      <c r="C262" s="59"/>
      <c r="D262" s="59"/>
      <c r="E262" s="59"/>
      <c r="F262" s="59"/>
      <c r="G262" s="59"/>
      <c r="H262" s="59"/>
      <c r="I262" s="59"/>
      <c r="J262" s="59"/>
      <c r="K262" s="59"/>
      <c r="L262" s="59"/>
      <c r="M262" s="59"/>
      <c r="N262" s="59"/>
      <c r="O262" s="59"/>
      <c r="P262" s="59"/>
      <c r="Q262" s="59"/>
      <c r="R262" s="59"/>
      <c r="S262" s="59"/>
      <c r="T262" s="59"/>
      <c r="U262" s="59"/>
      <c r="V262" s="59"/>
      <c r="W262" s="60"/>
      <c r="X262" s="60"/>
      <c r="Y262" s="60"/>
      <c r="Z262" s="60"/>
      <c r="AA262" s="60"/>
      <c r="AB262" s="60"/>
      <c r="AC262" s="60"/>
      <c r="AD262" s="60"/>
      <c r="AE262" s="60"/>
      <c r="AF262" s="60"/>
      <c r="AG262" s="60"/>
      <c r="AH262" s="60"/>
      <c r="AI262" s="60"/>
      <c r="AJ262" s="60"/>
      <c r="AK262" s="60"/>
      <c r="AL262" s="60"/>
    </row>
    <row r="263" spans="1:38" ht="11.25" customHeight="1">
      <c r="A263" s="60"/>
      <c r="B263" s="59"/>
      <c r="C263" s="59"/>
      <c r="D263" s="59"/>
      <c r="E263" s="59"/>
      <c r="F263" s="59"/>
      <c r="G263" s="59"/>
      <c r="H263" s="59"/>
      <c r="I263" s="59"/>
      <c r="J263" s="59"/>
      <c r="K263" s="59"/>
      <c r="L263" s="59"/>
      <c r="M263" s="59"/>
      <c r="N263" s="59"/>
      <c r="O263" s="59"/>
      <c r="P263" s="59"/>
      <c r="Q263" s="59"/>
      <c r="R263" s="59"/>
      <c r="S263" s="59"/>
      <c r="T263" s="59"/>
      <c r="U263" s="59"/>
      <c r="V263" s="59"/>
      <c r="W263" s="60"/>
      <c r="X263" s="60"/>
      <c r="Y263" s="60"/>
      <c r="Z263" s="60"/>
      <c r="AA263" s="60"/>
      <c r="AB263" s="60"/>
      <c r="AC263" s="60"/>
      <c r="AD263" s="60"/>
      <c r="AE263" s="60"/>
      <c r="AF263" s="60"/>
      <c r="AG263" s="60"/>
      <c r="AH263" s="60"/>
      <c r="AI263" s="60"/>
      <c r="AJ263" s="60"/>
      <c r="AK263" s="60"/>
      <c r="AL263" s="60"/>
    </row>
    <row r="264" spans="1:38" ht="11.25" customHeight="1">
      <c r="A264" s="60"/>
      <c r="B264" s="59"/>
      <c r="C264" s="59"/>
      <c r="D264" s="59"/>
      <c r="E264" s="59"/>
      <c r="F264" s="59"/>
      <c r="G264" s="59"/>
      <c r="H264" s="59"/>
      <c r="I264" s="59"/>
      <c r="J264" s="59"/>
      <c r="K264" s="59"/>
      <c r="L264" s="59"/>
      <c r="M264" s="59"/>
      <c r="N264" s="59"/>
      <c r="O264" s="59"/>
      <c r="P264" s="59"/>
      <c r="Q264" s="59"/>
      <c r="R264" s="59"/>
      <c r="S264" s="59"/>
      <c r="T264" s="59"/>
      <c r="U264" s="59"/>
      <c r="V264" s="59"/>
      <c r="W264" s="60"/>
      <c r="X264" s="60"/>
      <c r="Y264" s="60"/>
      <c r="Z264" s="60"/>
      <c r="AA264" s="60"/>
      <c r="AB264" s="60"/>
      <c r="AC264" s="60"/>
      <c r="AD264" s="60"/>
      <c r="AE264" s="60"/>
      <c r="AF264" s="60"/>
      <c r="AG264" s="60"/>
      <c r="AH264" s="60"/>
      <c r="AI264" s="60"/>
      <c r="AJ264" s="60"/>
      <c r="AK264" s="60"/>
      <c r="AL264" s="60"/>
    </row>
    <row r="265" spans="1:38" ht="11.25" customHeight="1">
      <c r="A265" s="60"/>
      <c r="B265" s="59"/>
      <c r="C265" s="59"/>
      <c r="D265" s="59"/>
      <c r="E265" s="59"/>
      <c r="F265" s="59"/>
      <c r="G265" s="59"/>
      <c r="H265" s="59"/>
      <c r="I265" s="59"/>
      <c r="J265" s="59"/>
      <c r="K265" s="59"/>
      <c r="L265" s="59"/>
      <c r="M265" s="59"/>
      <c r="N265" s="59"/>
      <c r="O265" s="59"/>
      <c r="P265" s="59"/>
      <c r="Q265" s="59"/>
      <c r="R265" s="59"/>
      <c r="S265" s="59"/>
      <c r="T265" s="59"/>
      <c r="U265" s="59"/>
      <c r="V265" s="59"/>
      <c r="W265" s="60"/>
      <c r="X265" s="60"/>
      <c r="Y265" s="60"/>
      <c r="Z265" s="60"/>
      <c r="AA265" s="60"/>
      <c r="AB265" s="60"/>
      <c r="AC265" s="60"/>
      <c r="AD265" s="60"/>
      <c r="AE265" s="60"/>
      <c r="AF265" s="60"/>
      <c r="AG265" s="60"/>
      <c r="AH265" s="60"/>
      <c r="AI265" s="60"/>
      <c r="AJ265" s="60"/>
      <c r="AK265" s="60"/>
      <c r="AL265" s="60"/>
    </row>
    <row r="266" spans="1:38" ht="11.25" customHeight="1">
      <c r="A266" s="60"/>
      <c r="B266" s="59"/>
      <c r="C266" s="59"/>
      <c r="D266" s="59"/>
      <c r="E266" s="59"/>
      <c r="F266" s="59"/>
      <c r="G266" s="59"/>
      <c r="H266" s="59"/>
      <c r="I266" s="59"/>
      <c r="J266" s="59"/>
      <c r="K266" s="59"/>
      <c r="L266" s="59"/>
      <c r="M266" s="59"/>
      <c r="N266" s="59"/>
      <c r="O266" s="59"/>
      <c r="P266" s="59"/>
      <c r="Q266" s="59"/>
      <c r="R266" s="59"/>
      <c r="S266" s="59"/>
      <c r="T266" s="59"/>
      <c r="U266" s="59"/>
      <c r="V266" s="59"/>
      <c r="W266" s="60"/>
      <c r="X266" s="60"/>
      <c r="Y266" s="60"/>
      <c r="Z266" s="60"/>
      <c r="AA266" s="60"/>
      <c r="AB266" s="60"/>
      <c r="AC266" s="60"/>
      <c r="AD266" s="60"/>
      <c r="AE266" s="60"/>
      <c r="AF266" s="60"/>
      <c r="AG266" s="60"/>
      <c r="AH266" s="60"/>
      <c r="AI266" s="60"/>
      <c r="AJ266" s="60"/>
      <c r="AK266" s="60"/>
      <c r="AL266" s="60"/>
    </row>
    <row r="267" spans="1:38" ht="11.25" customHeight="1">
      <c r="A267" s="60"/>
      <c r="B267" s="59"/>
      <c r="C267" s="59"/>
      <c r="D267" s="59"/>
      <c r="E267" s="59"/>
      <c r="F267" s="59"/>
      <c r="G267" s="59"/>
      <c r="H267" s="59"/>
      <c r="I267" s="59"/>
      <c r="J267" s="59"/>
      <c r="K267" s="59"/>
      <c r="L267" s="59"/>
      <c r="M267" s="59"/>
      <c r="N267" s="59"/>
      <c r="O267" s="59"/>
      <c r="P267" s="59"/>
      <c r="Q267" s="59"/>
      <c r="R267" s="59"/>
      <c r="S267" s="59"/>
      <c r="T267" s="59"/>
      <c r="U267" s="59"/>
      <c r="V267" s="59"/>
      <c r="W267" s="60"/>
      <c r="X267" s="60"/>
      <c r="Y267" s="60"/>
      <c r="Z267" s="60"/>
      <c r="AA267" s="60"/>
      <c r="AB267" s="60"/>
      <c r="AC267" s="60"/>
      <c r="AD267" s="60"/>
      <c r="AE267" s="60"/>
      <c r="AF267" s="60"/>
      <c r="AG267" s="60"/>
      <c r="AH267" s="60"/>
      <c r="AI267" s="60"/>
      <c r="AJ267" s="60"/>
      <c r="AK267" s="60"/>
      <c r="AL267" s="60"/>
    </row>
    <row r="268" spans="1:38" ht="11.25" customHeight="1">
      <c r="A268" s="60"/>
      <c r="B268" s="59"/>
      <c r="C268" s="59"/>
      <c r="D268" s="59"/>
      <c r="E268" s="59"/>
      <c r="F268" s="59"/>
      <c r="G268" s="59"/>
      <c r="H268" s="59"/>
      <c r="I268" s="59"/>
      <c r="J268" s="59"/>
      <c r="K268" s="59"/>
      <c r="L268" s="59"/>
      <c r="M268" s="59"/>
      <c r="N268" s="59"/>
      <c r="O268" s="59"/>
      <c r="P268" s="59"/>
      <c r="Q268" s="59"/>
      <c r="R268" s="59"/>
      <c r="S268" s="59"/>
      <c r="T268" s="59"/>
      <c r="U268" s="59"/>
      <c r="V268" s="59"/>
      <c r="W268" s="60"/>
      <c r="X268" s="60"/>
      <c r="Y268" s="60"/>
      <c r="Z268" s="60"/>
      <c r="AA268" s="60"/>
      <c r="AB268" s="60"/>
      <c r="AC268" s="60"/>
      <c r="AD268" s="60"/>
      <c r="AE268" s="60"/>
      <c r="AF268" s="60"/>
      <c r="AG268" s="60"/>
      <c r="AH268" s="60"/>
      <c r="AI268" s="60"/>
      <c r="AJ268" s="60"/>
      <c r="AK268" s="60"/>
      <c r="AL268" s="60"/>
    </row>
    <row r="269" spans="1:38" ht="11.25" customHeight="1">
      <c r="A269" s="60"/>
      <c r="B269" s="59"/>
      <c r="C269" s="59"/>
      <c r="D269" s="59"/>
      <c r="E269" s="59"/>
      <c r="F269" s="59"/>
      <c r="G269" s="59"/>
      <c r="H269" s="59"/>
      <c r="I269" s="59"/>
      <c r="J269" s="59"/>
      <c r="K269" s="59"/>
      <c r="L269" s="59"/>
      <c r="M269" s="59"/>
      <c r="N269" s="59"/>
      <c r="O269" s="59"/>
      <c r="P269" s="59"/>
      <c r="Q269" s="59"/>
      <c r="R269" s="59"/>
      <c r="S269" s="59"/>
      <c r="T269" s="59"/>
      <c r="U269" s="59"/>
      <c r="V269" s="59"/>
      <c r="W269" s="60"/>
      <c r="X269" s="60"/>
      <c r="Y269" s="60"/>
      <c r="Z269" s="60"/>
      <c r="AA269" s="60"/>
      <c r="AB269" s="60"/>
      <c r="AC269" s="60"/>
      <c r="AD269" s="60"/>
      <c r="AE269" s="60"/>
      <c r="AF269" s="60"/>
      <c r="AG269" s="60"/>
      <c r="AH269" s="60"/>
      <c r="AI269" s="60"/>
      <c r="AJ269" s="60"/>
      <c r="AK269" s="60"/>
      <c r="AL269" s="60"/>
    </row>
    <row r="270" spans="1:38" ht="11.25" customHeight="1">
      <c r="A270" s="60"/>
      <c r="B270" s="59"/>
      <c r="C270" s="59"/>
      <c r="D270" s="59"/>
      <c r="E270" s="59"/>
      <c r="F270" s="59"/>
      <c r="G270" s="59"/>
      <c r="H270" s="59"/>
      <c r="I270" s="59"/>
      <c r="J270" s="59"/>
      <c r="K270" s="59"/>
      <c r="L270" s="59"/>
      <c r="M270" s="59"/>
      <c r="N270" s="59"/>
      <c r="O270" s="59"/>
      <c r="P270" s="59"/>
      <c r="Q270" s="59"/>
      <c r="R270" s="59"/>
      <c r="S270" s="59"/>
      <c r="T270" s="59"/>
      <c r="U270" s="59"/>
      <c r="V270" s="59"/>
      <c r="W270" s="60"/>
      <c r="X270" s="60"/>
      <c r="Y270" s="60"/>
      <c r="Z270" s="60"/>
      <c r="AA270" s="60"/>
      <c r="AB270" s="60"/>
      <c r="AC270" s="60"/>
      <c r="AD270" s="60"/>
      <c r="AE270" s="60"/>
      <c r="AF270" s="60"/>
      <c r="AG270" s="60"/>
      <c r="AH270" s="60"/>
      <c r="AI270" s="60"/>
      <c r="AJ270" s="60"/>
      <c r="AK270" s="60"/>
      <c r="AL270" s="60"/>
    </row>
    <row r="271" spans="1:38" ht="11.25" customHeight="1">
      <c r="A271" s="60"/>
      <c r="B271" s="59"/>
      <c r="C271" s="59"/>
      <c r="D271" s="59"/>
      <c r="E271" s="59"/>
      <c r="F271" s="59"/>
      <c r="G271" s="59"/>
      <c r="H271" s="59"/>
      <c r="I271" s="59"/>
      <c r="J271" s="59"/>
      <c r="K271" s="59"/>
      <c r="L271" s="59"/>
      <c r="M271" s="59"/>
      <c r="N271" s="59"/>
      <c r="O271" s="59"/>
      <c r="P271" s="59"/>
      <c r="Q271" s="59"/>
      <c r="R271" s="59"/>
      <c r="S271" s="59"/>
      <c r="T271" s="59"/>
      <c r="U271" s="59"/>
      <c r="V271" s="59"/>
      <c r="W271" s="60"/>
      <c r="X271" s="60"/>
      <c r="Y271" s="60"/>
      <c r="Z271" s="60"/>
      <c r="AA271" s="60"/>
      <c r="AB271" s="60"/>
      <c r="AC271" s="60"/>
      <c r="AD271" s="60"/>
      <c r="AE271" s="60"/>
      <c r="AF271" s="60"/>
      <c r="AG271" s="60"/>
      <c r="AH271" s="60"/>
      <c r="AI271" s="60"/>
      <c r="AJ271" s="60"/>
      <c r="AK271" s="60"/>
      <c r="AL271" s="60"/>
    </row>
    <row r="272" spans="1:38" ht="11.25" customHeight="1">
      <c r="A272" s="60"/>
      <c r="B272" s="59"/>
      <c r="C272" s="59"/>
      <c r="D272" s="59"/>
      <c r="E272" s="59"/>
      <c r="F272" s="59"/>
      <c r="G272" s="59"/>
      <c r="H272" s="59"/>
      <c r="I272" s="59"/>
      <c r="J272" s="59"/>
      <c r="K272" s="59"/>
      <c r="L272" s="59"/>
      <c r="M272" s="59"/>
      <c r="N272" s="59"/>
      <c r="O272" s="59"/>
      <c r="P272" s="59"/>
      <c r="Q272" s="59"/>
      <c r="R272" s="59"/>
      <c r="S272" s="59"/>
      <c r="T272" s="59"/>
      <c r="U272" s="59"/>
      <c r="V272" s="59"/>
      <c r="W272" s="60"/>
      <c r="X272" s="60"/>
      <c r="Y272" s="60"/>
      <c r="Z272" s="60"/>
      <c r="AA272" s="60"/>
      <c r="AB272" s="60"/>
      <c r="AC272" s="60"/>
      <c r="AD272" s="60"/>
      <c r="AE272" s="60"/>
      <c r="AF272" s="60"/>
      <c r="AG272" s="60"/>
      <c r="AH272" s="60"/>
      <c r="AI272" s="60"/>
      <c r="AJ272" s="60"/>
      <c r="AK272" s="60"/>
      <c r="AL272" s="60"/>
    </row>
    <row r="273" spans="1:38" ht="11.25" customHeight="1">
      <c r="A273" s="60"/>
      <c r="B273" s="59"/>
      <c r="C273" s="59"/>
      <c r="D273" s="59"/>
      <c r="E273" s="59"/>
      <c r="F273" s="59"/>
      <c r="G273" s="59"/>
      <c r="H273" s="59"/>
      <c r="I273" s="59"/>
      <c r="J273" s="59"/>
      <c r="K273" s="59"/>
      <c r="L273" s="59"/>
      <c r="M273" s="59"/>
      <c r="N273" s="59"/>
      <c r="O273" s="59"/>
      <c r="P273" s="59"/>
      <c r="Q273" s="59"/>
      <c r="R273" s="59"/>
      <c r="S273" s="59"/>
      <c r="T273" s="59"/>
      <c r="U273" s="59"/>
      <c r="V273" s="59"/>
      <c r="W273" s="60"/>
      <c r="X273" s="60"/>
      <c r="Y273" s="60"/>
      <c r="Z273" s="60"/>
      <c r="AA273" s="60"/>
      <c r="AB273" s="60"/>
      <c r="AC273" s="60"/>
      <c r="AD273" s="60"/>
      <c r="AE273" s="60"/>
      <c r="AF273" s="60"/>
      <c r="AG273" s="60"/>
      <c r="AH273" s="60"/>
      <c r="AI273" s="60"/>
      <c r="AJ273" s="60"/>
      <c r="AK273" s="60"/>
      <c r="AL273" s="60"/>
    </row>
    <row r="274" spans="1:38" ht="11.25" customHeight="1">
      <c r="A274" s="60"/>
      <c r="B274" s="59"/>
      <c r="C274" s="59"/>
      <c r="D274" s="59"/>
      <c r="E274" s="59"/>
      <c r="F274" s="59"/>
      <c r="G274" s="59"/>
      <c r="H274" s="59"/>
      <c r="I274" s="59"/>
      <c r="J274" s="59"/>
      <c r="K274" s="59"/>
      <c r="L274" s="59"/>
      <c r="M274" s="59"/>
      <c r="N274" s="59"/>
      <c r="O274" s="59"/>
      <c r="P274" s="59"/>
      <c r="Q274" s="59"/>
      <c r="R274" s="59"/>
      <c r="S274" s="59"/>
      <c r="T274" s="59"/>
      <c r="U274" s="59"/>
      <c r="V274" s="59"/>
      <c r="W274" s="60"/>
      <c r="X274" s="60"/>
      <c r="Y274" s="60"/>
      <c r="Z274" s="60"/>
      <c r="AA274" s="60"/>
      <c r="AB274" s="60"/>
      <c r="AC274" s="60"/>
      <c r="AD274" s="60"/>
      <c r="AE274" s="60"/>
      <c r="AF274" s="60"/>
      <c r="AG274" s="60"/>
      <c r="AH274" s="60"/>
      <c r="AI274" s="60"/>
      <c r="AJ274" s="60"/>
      <c r="AK274" s="60"/>
      <c r="AL274" s="60"/>
    </row>
    <row r="275" spans="1:38" ht="11.25" customHeight="1">
      <c r="A275" s="60"/>
      <c r="B275" s="59"/>
      <c r="C275" s="59"/>
      <c r="D275" s="59"/>
      <c r="E275" s="59"/>
      <c r="F275" s="59"/>
      <c r="G275" s="59"/>
      <c r="H275" s="59"/>
      <c r="I275" s="59"/>
      <c r="J275" s="59"/>
      <c r="K275" s="59"/>
      <c r="L275" s="59"/>
      <c r="M275" s="59"/>
      <c r="N275" s="59"/>
      <c r="O275" s="59"/>
      <c r="P275" s="59"/>
      <c r="Q275" s="59"/>
      <c r="R275" s="59"/>
      <c r="S275" s="59"/>
      <c r="T275" s="59"/>
      <c r="U275" s="59"/>
      <c r="V275" s="59"/>
      <c r="W275" s="60"/>
      <c r="X275" s="60"/>
      <c r="Y275" s="60"/>
      <c r="Z275" s="60"/>
      <c r="AA275" s="60"/>
      <c r="AB275" s="60"/>
      <c r="AC275" s="60"/>
      <c r="AD275" s="60"/>
      <c r="AE275" s="60"/>
      <c r="AF275" s="60"/>
      <c r="AG275" s="60"/>
      <c r="AH275" s="60"/>
      <c r="AI275" s="60"/>
      <c r="AJ275" s="60"/>
      <c r="AK275" s="60"/>
      <c r="AL275" s="60"/>
    </row>
    <row r="276" spans="1:38" ht="11.25" customHeight="1">
      <c r="A276" s="60"/>
      <c r="B276" s="59"/>
      <c r="C276" s="59"/>
      <c r="D276" s="59"/>
      <c r="E276" s="59"/>
      <c r="F276" s="59"/>
      <c r="G276" s="59"/>
      <c r="H276" s="59"/>
      <c r="I276" s="59"/>
      <c r="J276" s="59"/>
      <c r="K276" s="59"/>
      <c r="L276" s="59"/>
      <c r="M276" s="59"/>
      <c r="N276" s="59"/>
      <c r="O276" s="59"/>
      <c r="P276" s="59"/>
      <c r="Q276" s="59"/>
      <c r="R276" s="59"/>
      <c r="S276" s="59"/>
      <c r="T276" s="59"/>
      <c r="U276" s="59"/>
      <c r="V276" s="59"/>
      <c r="W276" s="60"/>
      <c r="X276" s="60"/>
      <c r="Y276" s="60"/>
      <c r="Z276" s="60"/>
      <c r="AA276" s="60"/>
      <c r="AB276" s="60"/>
      <c r="AC276" s="60"/>
      <c r="AD276" s="60"/>
      <c r="AE276" s="60"/>
      <c r="AF276" s="60"/>
      <c r="AG276" s="60"/>
      <c r="AH276" s="60"/>
      <c r="AI276" s="60"/>
      <c r="AJ276" s="60"/>
      <c r="AK276" s="60"/>
      <c r="AL276" s="60"/>
    </row>
    <row r="277" spans="1:38" ht="11.25" customHeight="1">
      <c r="A277" s="60"/>
      <c r="B277" s="59"/>
      <c r="C277" s="59"/>
      <c r="D277" s="59"/>
      <c r="E277" s="59"/>
      <c r="F277" s="59"/>
      <c r="G277" s="59"/>
      <c r="H277" s="59"/>
      <c r="I277" s="59"/>
      <c r="J277" s="59"/>
      <c r="K277" s="59"/>
      <c r="L277" s="59"/>
      <c r="M277" s="59"/>
      <c r="N277" s="59"/>
      <c r="O277" s="59"/>
      <c r="P277" s="59"/>
      <c r="Q277" s="59"/>
      <c r="R277" s="59"/>
      <c r="S277" s="59"/>
      <c r="T277" s="59"/>
      <c r="U277" s="59"/>
      <c r="V277" s="59"/>
      <c r="W277" s="60"/>
      <c r="X277" s="60"/>
      <c r="Y277" s="60"/>
      <c r="Z277" s="60"/>
      <c r="AA277" s="60"/>
      <c r="AB277" s="60"/>
      <c r="AC277" s="60"/>
      <c r="AD277" s="60"/>
      <c r="AE277" s="60"/>
      <c r="AF277" s="60"/>
      <c r="AG277" s="60"/>
      <c r="AH277" s="60"/>
      <c r="AI277" s="60"/>
      <c r="AJ277" s="60"/>
      <c r="AK277" s="60"/>
      <c r="AL277" s="60"/>
    </row>
    <row r="278" spans="1:38" ht="11.25" customHeight="1">
      <c r="A278" s="60"/>
      <c r="B278" s="59"/>
      <c r="C278" s="59"/>
      <c r="D278" s="59"/>
      <c r="E278" s="59"/>
      <c r="F278" s="59"/>
      <c r="G278" s="59"/>
      <c r="H278" s="59"/>
      <c r="I278" s="59"/>
      <c r="J278" s="59"/>
      <c r="K278" s="59"/>
      <c r="L278" s="59"/>
      <c r="M278" s="59"/>
      <c r="N278" s="59"/>
      <c r="O278" s="59"/>
      <c r="P278" s="59"/>
      <c r="Q278" s="59"/>
      <c r="R278" s="59"/>
      <c r="S278" s="59"/>
      <c r="T278" s="59"/>
      <c r="U278" s="59"/>
      <c r="V278" s="59"/>
      <c r="W278" s="60"/>
      <c r="X278" s="60"/>
      <c r="Y278" s="60"/>
      <c r="Z278" s="60"/>
      <c r="AA278" s="60"/>
      <c r="AB278" s="60"/>
      <c r="AC278" s="60"/>
      <c r="AD278" s="60"/>
      <c r="AE278" s="60"/>
      <c r="AF278" s="60"/>
      <c r="AG278" s="60"/>
      <c r="AH278" s="60"/>
      <c r="AI278" s="60"/>
      <c r="AJ278" s="60"/>
      <c r="AK278" s="60"/>
      <c r="AL278" s="60"/>
    </row>
    <row r="279" spans="1:38" ht="11.25" customHeight="1">
      <c r="A279" s="60"/>
      <c r="B279" s="59"/>
      <c r="C279" s="59"/>
      <c r="D279" s="59"/>
      <c r="E279" s="59"/>
      <c r="F279" s="59"/>
      <c r="G279" s="59"/>
      <c r="H279" s="59"/>
      <c r="I279" s="59"/>
      <c r="J279" s="59"/>
      <c r="K279" s="59"/>
      <c r="L279" s="59"/>
      <c r="M279" s="59"/>
      <c r="N279" s="59"/>
      <c r="O279" s="59"/>
      <c r="P279" s="59"/>
      <c r="Q279" s="59"/>
      <c r="R279" s="59"/>
      <c r="S279" s="59"/>
      <c r="T279" s="59"/>
      <c r="U279" s="59"/>
      <c r="V279" s="59"/>
      <c r="W279" s="60"/>
      <c r="X279" s="60"/>
      <c r="Y279" s="60"/>
      <c r="Z279" s="60"/>
      <c r="AA279" s="60"/>
      <c r="AB279" s="60"/>
      <c r="AC279" s="60"/>
      <c r="AD279" s="60"/>
      <c r="AE279" s="60"/>
      <c r="AF279" s="60"/>
      <c r="AG279" s="60"/>
      <c r="AH279" s="60"/>
      <c r="AI279" s="60"/>
      <c r="AJ279" s="60"/>
      <c r="AK279" s="60"/>
      <c r="AL279" s="60"/>
    </row>
    <row r="280" spans="1:38" ht="11.25" customHeight="1">
      <c r="A280" s="60"/>
      <c r="B280" s="59"/>
      <c r="C280" s="59"/>
      <c r="D280" s="59"/>
      <c r="E280" s="59"/>
      <c r="F280" s="59"/>
      <c r="G280" s="59"/>
      <c r="H280" s="59"/>
      <c r="I280" s="59"/>
      <c r="J280" s="59"/>
      <c r="K280" s="59"/>
      <c r="L280" s="59"/>
      <c r="M280" s="59"/>
      <c r="N280" s="59"/>
      <c r="O280" s="59"/>
      <c r="P280" s="59"/>
      <c r="Q280" s="59"/>
      <c r="R280" s="59"/>
      <c r="S280" s="59"/>
      <c r="T280" s="59"/>
      <c r="U280" s="59"/>
      <c r="V280" s="59"/>
      <c r="W280" s="60"/>
      <c r="X280" s="60"/>
      <c r="Y280" s="60"/>
      <c r="Z280" s="60"/>
      <c r="AA280" s="60"/>
      <c r="AB280" s="60"/>
      <c r="AC280" s="60"/>
      <c r="AD280" s="60"/>
      <c r="AE280" s="60"/>
      <c r="AF280" s="60"/>
      <c r="AG280" s="60"/>
      <c r="AH280" s="60"/>
      <c r="AI280" s="60"/>
      <c r="AJ280" s="60"/>
      <c r="AK280" s="60"/>
      <c r="AL280" s="60"/>
    </row>
    <row r="281" spans="1:38" ht="11.25" customHeight="1">
      <c r="A281" s="60"/>
      <c r="B281" s="59"/>
      <c r="C281" s="59"/>
      <c r="D281" s="59"/>
      <c r="E281" s="59"/>
      <c r="F281" s="59"/>
      <c r="G281" s="59"/>
      <c r="H281" s="59"/>
      <c r="I281" s="59"/>
      <c r="J281" s="59"/>
      <c r="K281" s="59"/>
      <c r="L281" s="59"/>
      <c r="M281" s="59"/>
      <c r="N281" s="59"/>
      <c r="O281" s="59"/>
      <c r="P281" s="59"/>
      <c r="Q281" s="59"/>
      <c r="R281" s="59"/>
      <c r="S281" s="59"/>
      <c r="T281" s="59"/>
      <c r="U281" s="59"/>
      <c r="V281" s="59"/>
      <c r="W281" s="60"/>
      <c r="X281" s="60"/>
      <c r="Y281" s="60"/>
      <c r="Z281" s="60"/>
      <c r="AA281" s="60"/>
      <c r="AB281" s="60"/>
      <c r="AC281" s="60"/>
      <c r="AD281" s="60"/>
      <c r="AE281" s="60"/>
      <c r="AF281" s="60"/>
      <c r="AG281" s="60"/>
      <c r="AH281" s="60"/>
      <c r="AI281" s="60"/>
      <c r="AJ281" s="60"/>
      <c r="AK281" s="60"/>
      <c r="AL281" s="60"/>
    </row>
    <row r="282" spans="1:38" ht="11.25" customHeight="1">
      <c r="A282" s="60"/>
      <c r="B282" s="59"/>
      <c r="C282" s="59"/>
      <c r="D282" s="59"/>
      <c r="E282" s="59"/>
      <c r="F282" s="59"/>
      <c r="G282" s="59"/>
      <c r="H282" s="59"/>
      <c r="I282" s="59"/>
      <c r="J282" s="59"/>
      <c r="K282" s="59"/>
      <c r="L282" s="59"/>
      <c r="M282" s="59"/>
      <c r="N282" s="59"/>
      <c r="O282" s="59"/>
      <c r="P282" s="59"/>
      <c r="Q282" s="59"/>
      <c r="R282" s="59"/>
      <c r="S282" s="59"/>
      <c r="T282" s="59"/>
      <c r="U282" s="59"/>
      <c r="V282" s="59"/>
      <c r="W282" s="60"/>
      <c r="X282" s="60"/>
      <c r="Y282" s="60"/>
      <c r="Z282" s="60"/>
      <c r="AA282" s="60"/>
      <c r="AB282" s="60"/>
      <c r="AC282" s="60"/>
      <c r="AD282" s="60"/>
      <c r="AE282" s="60"/>
      <c r="AF282" s="60"/>
      <c r="AG282" s="60"/>
      <c r="AH282" s="60"/>
      <c r="AI282" s="60"/>
      <c r="AJ282" s="60"/>
      <c r="AK282" s="60"/>
      <c r="AL282" s="60"/>
    </row>
    <row r="283" spans="1:38" ht="11.25" customHeight="1">
      <c r="A283" s="60"/>
      <c r="B283" s="59"/>
      <c r="C283" s="59"/>
      <c r="D283" s="59"/>
      <c r="E283" s="59"/>
      <c r="F283" s="59"/>
      <c r="G283" s="59"/>
      <c r="H283" s="59"/>
      <c r="I283" s="59"/>
      <c r="J283" s="59"/>
      <c r="K283" s="59"/>
      <c r="L283" s="59"/>
      <c r="M283" s="59"/>
      <c r="N283" s="59"/>
      <c r="O283" s="59"/>
      <c r="P283" s="59"/>
      <c r="Q283" s="59"/>
      <c r="R283" s="59"/>
      <c r="S283" s="59"/>
      <c r="T283" s="59"/>
      <c r="U283" s="59"/>
      <c r="V283" s="59"/>
      <c r="W283" s="60"/>
      <c r="X283" s="60"/>
      <c r="Y283" s="60"/>
      <c r="Z283" s="60"/>
      <c r="AA283" s="60"/>
      <c r="AB283" s="60"/>
      <c r="AC283" s="60"/>
      <c r="AD283" s="60"/>
      <c r="AE283" s="60"/>
      <c r="AF283" s="60"/>
      <c r="AG283" s="60"/>
      <c r="AH283" s="60"/>
      <c r="AI283" s="60"/>
      <c r="AJ283" s="60"/>
      <c r="AK283" s="60"/>
      <c r="AL283" s="60"/>
    </row>
    <row r="284" spans="1:38" ht="11.25" customHeight="1">
      <c r="A284" s="60"/>
      <c r="B284" s="59"/>
      <c r="C284" s="59"/>
      <c r="D284" s="59"/>
      <c r="E284" s="59"/>
      <c r="F284" s="59"/>
      <c r="G284" s="59"/>
      <c r="H284" s="59"/>
      <c r="I284" s="59"/>
      <c r="J284" s="59"/>
      <c r="K284" s="59"/>
      <c r="L284" s="59"/>
      <c r="M284" s="59"/>
      <c r="N284" s="59"/>
      <c r="O284" s="59"/>
      <c r="P284" s="59"/>
      <c r="Q284" s="59"/>
      <c r="R284" s="59"/>
      <c r="S284" s="59"/>
      <c r="T284" s="59"/>
      <c r="U284" s="59"/>
      <c r="V284" s="59"/>
      <c r="W284" s="60"/>
      <c r="X284" s="60"/>
      <c r="Y284" s="60"/>
      <c r="Z284" s="60"/>
      <c r="AA284" s="60"/>
      <c r="AB284" s="60"/>
      <c r="AC284" s="60"/>
      <c r="AD284" s="60"/>
      <c r="AE284" s="60"/>
      <c r="AF284" s="60"/>
      <c r="AG284" s="60"/>
      <c r="AH284" s="60"/>
      <c r="AI284" s="60"/>
      <c r="AJ284" s="60"/>
      <c r="AK284" s="60"/>
      <c r="AL284" s="60"/>
    </row>
    <row r="285" spans="1:38" ht="11.25" customHeight="1">
      <c r="A285" s="60"/>
      <c r="B285" s="59"/>
      <c r="C285" s="59"/>
      <c r="D285" s="59"/>
      <c r="E285" s="59"/>
      <c r="F285" s="59"/>
      <c r="G285" s="59"/>
      <c r="H285" s="59"/>
      <c r="I285" s="59"/>
      <c r="J285" s="59"/>
      <c r="K285" s="59"/>
      <c r="L285" s="59"/>
      <c r="M285" s="59"/>
      <c r="N285" s="59"/>
      <c r="O285" s="59"/>
      <c r="P285" s="59"/>
      <c r="Q285" s="59"/>
      <c r="R285" s="59"/>
      <c r="S285" s="59"/>
      <c r="T285" s="59"/>
      <c r="U285" s="59"/>
      <c r="V285" s="59"/>
      <c r="W285" s="60"/>
      <c r="X285" s="60"/>
      <c r="Y285" s="60"/>
      <c r="Z285" s="60"/>
      <c r="AA285" s="60"/>
      <c r="AB285" s="60"/>
      <c r="AC285" s="60"/>
      <c r="AD285" s="60"/>
      <c r="AE285" s="60"/>
      <c r="AF285" s="60"/>
      <c r="AG285" s="60"/>
      <c r="AH285" s="60"/>
      <c r="AI285" s="60"/>
      <c r="AJ285" s="60"/>
      <c r="AK285" s="60"/>
      <c r="AL285" s="60"/>
    </row>
    <row r="286" spans="1:38" ht="11.25" customHeight="1">
      <c r="A286" s="60"/>
      <c r="B286" s="59"/>
      <c r="C286" s="59"/>
      <c r="D286" s="59"/>
      <c r="E286" s="59"/>
      <c r="F286" s="59"/>
      <c r="G286" s="59"/>
      <c r="H286" s="59"/>
      <c r="I286" s="59"/>
      <c r="J286" s="59"/>
      <c r="K286" s="59"/>
      <c r="L286" s="59"/>
      <c r="M286" s="59"/>
      <c r="N286" s="59"/>
      <c r="O286" s="59"/>
      <c r="P286" s="59"/>
      <c r="Q286" s="59"/>
      <c r="R286" s="59"/>
      <c r="S286" s="59"/>
      <c r="T286" s="59"/>
      <c r="U286" s="59"/>
      <c r="V286" s="59"/>
      <c r="W286" s="60"/>
      <c r="X286" s="60"/>
      <c r="Y286" s="60"/>
      <c r="Z286" s="60"/>
      <c r="AA286" s="60"/>
      <c r="AB286" s="60"/>
      <c r="AC286" s="60"/>
      <c r="AD286" s="60"/>
      <c r="AE286" s="60"/>
      <c r="AF286" s="60"/>
      <c r="AG286" s="60"/>
      <c r="AH286" s="60"/>
      <c r="AI286" s="60"/>
      <c r="AJ286" s="60"/>
      <c r="AK286" s="60"/>
      <c r="AL286" s="60"/>
    </row>
    <row r="287" spans="1:38" ht="11.25" customHeight="1">
      <c r="A287" s="60"/>
      <c r="B287" s="59"/>
      <c r="C287" s="59"/>
      <c r="D287" s="59"/>
      <c r="E287" s="59"/>
      <c r="F287" s="59"/>
      <c r="G287" s="59"/>
      <c r="H287" s="59"/>
      <c r="I287" s="59"/>
      <c r="J287" s="59"/>
      <c r="K287" s="59"/>
      <c r="L287" s="59"/>
      <c r="M287" s="59"/>
      <c r="N287" s="59"/>
      <c r="O287" s="59"/>
      <c r="P287" s="59"/>
      <c r="Q287" s="59"/>
      <c r="R287" s="59"/>
      <c r="S287" s="59"/>
      <c r="T287" s="59"/>
      <c r="U287" s="59"/>
      <c r="V287" s="59"/>
      <c r="W287" s="60"/>
      <c r="X287" s="60"/>
      <c r="Y287" s="60"/>
      <c r="Z287" s="60"/>
      <c r="AA287" s="60"/>
      <c r="AB287" s="60"/>
      <c r="AC287" s="60"/>
      <c r="AD287" s="60"/>
      <c r="AE287" s="60"/>
      <c r="AF287" s="60"/>
      <c r="AG287" s="60"/>
      <c r="AH287" s="60"/>
      <c r="AI287" s="60"/>
      <c r="AJ287" s="60"/>
      <c r="AK287" s="60"/>
      <c r="AL287" s="60"/>
    </row>
    <row r="288" spans="1:38" ht="11.25" customHeight="1">
      <c r="A288" s="60"/>
      <c r="B288" s="59"/>
      <c r="C288" s="59"/>
      <c r="D288" s="59"/>
      <c r="E288" s="59"/>
      <c r="F288" s="59"/>
      <c r="G288" s="59"/>
      <c r="H288" s="59"/>
      <c r="I288" s="59"/>
      <c r="J288" s="59"/>
      <c r="K288" s="59"/>
      <c r="L288" s="59"/>
      <c r="M288" s="59"/>
      <c r="N288" s="59"/>
      <c r="O288" s="59"/>
      <c r="P288" s="59"/>
      <c r="Q288" s="59"/>
      <c r="R288" s="59"/>
      <c r="S288" s="59"/>
      <c r="T288" s="59"/>
      <c r="U288" s="59"/>
      <c r="V288" s="59"/>
      <c r="W288" s="60"/>
      <c r="X288" s="60"/>
      <c r="Y288" s="60"/>
      <c r="Z288" s="60"/>
      <c r="AA288" s="60"/>
      <c r="AB288" s="60"/>
      <c r="AC288" s="60"/>
      <c r="AD288" s="60"/>
      <c r="AE288" s="60"/>
      <c r="AF288" s="60"/>
      <c r="AG288" s="60"/>
      <c r="AH288" s="60"/>
      <c r="AI288" s="60"/>
      <c r="AJ288" s="60"/>
      <c r="AK288" s="60"/>
      <c r="AL288" s="60"/>
    </row>
    <row r="289" spans="1:38" ht="11.25" customHeight="1">
      <c r="A289" s="60"/>
      <c r="B289" s="59"/>
      <c r="C289" s="59"/>
      <c r="D289" s="59"/>
      <c r="E289" s="59"/>
      <c r="F289" s="59"/>
      <c r="G289" s="59"/>
      <c r="H289" s="59"/>
      <c r="I289" s="59"/>
      <c r="J289" s="59"/>
      <c r="K289" s="59"/>
      <c r="L289" s="59"/>
      <c r="M289" s="59"/>
      <c r="N289" s="59"/>
      <c r="O289" s="59"/>
      <c r="P289" s="59"/>
      <c r="Q289" s="59"/>
      <c r="R289" s="59"/>
      <c r="S289" s="59"/>
      <c r="T289" s="59"/>
      <c r="U289" s="59"/>
      <c r="V289" s="59"/>
      <c r="W289" s="60"/>
      <c r="X289" s="60"/>
      <c r="Y289" s="60"/>
      <c r="Z289" s="60"/>
      <c r="AA289" s="60"/>
      <c r="AB289" s="60"/>
      <c r="AC289" s="60"/>
      <c r="AD289" s="60"/>
      <c r="AE289" s="60"/>
      <c r="AF289" s="60"/>
      <c r="AG289" s="60"/>
      <c r="AH289" s="60"/>
      <c r="AI289" s="60"/>
      <c r="AJ289" s="60"/>
      <c r="AK289" s="60"/>
      <c r="AL289" s="60"/>
    </row>
    <row r="290" spans="1:38" ht="11.25" customHeight="1">
      <c r="A290" s="60"/>
      <c r="B290" s="59"/>
      <c r="C290" s="59"/>
      <c r="D290" s="59"/>
      <c r="E290" s="59"/>
      <c r="F290" s="59"/>
      <c r="G290" s="59"/>
      <c r="H290" s="59"/>
      <c r="I290" s="59"/>
      <c r="J290" s="59"/>
      <c r="K290" s="59"/>
      <c r="L290" s="59"/>
      <c r="M290" s="59"/>
      <c r="N290" s="59"/>
      <c r="O290" s="59"/>
      <c r="P290" s="59"/>
      <c r="Q290" s="59"/>
      <c r="R290" s="59"/>
      <c r="S290" s="59"/>
      <c r="T290" s="59"/>
      <c r="U290" s="59"/>
      <c r="V290" s="59"/>
      <c r="W290" s="60"/>
      <c r="X290" s="60"/>
      <c r="Y290" s="60"/>
      <c r="Z290" s="60"/>
      <c r="AA290" s="60"/>
      <c r="AB290" s="60"/>
      <c r="AC290" s="60"/>
      <c r="AD290" s="60"/>
      <c r="AE290" s="60"/>
      <c r="AF290" s="60"/>
      <c r="AG290" s="60"/>
      <c r="AH290" s="60"/>
      <c r="AI290" s="60"/>
      <c r="AJ290" s="60"/>
      <c r="AK290" s="60"/>
      <c r="AL290" s="60"/>
    </row>
    <row r="291" spans="1:38" ht="11.25" customHeight="1">
      <c r="A291" s="60"/>
      <c r="B291" s="59"/>
      <c r="C291" s="59"/>
      <c r="D291" s="59"/>
      <c r="E291" s="59"/>
      <c r="F291" s="59"/>
      <c r="G291" s="59"/>
      <c r="H291" s="59"/>
      <c r="I291" s="59"/>
      <c r="J291" s="59"/>
      <c r="K291" s="59"/>
      <c r="L291" s="59"/>
      <c r="M291" s="59"/>
      <c r="N291" s="59"/>
      <c r="O291" s="59"/>
      <c r="P291" s="59"/>
      <c r="Q291" s="59"/>
      <c r="R291" s="59"/>
      <c r="S291" s="59"/>
      <c r="T291" s="59"/>
      <c r="U291" s="59"/>
      <c r="V291" s="59"/>
      <c r="W291" s="60"/>
      <c r="X291" s="60"/>
      <c r="Y291" s="60"/>
      <c r="Z291" s="60"/>
      <c r="AA291" s="60"/>
      <c r="AB291" s="60"/>
      <c r="AC291" s="60"/>
      <c r="AD291" s="60"/>
      <c r="AE291" s="60"/>
      <c r="AF291" s="60"/>
      <c r="AG291" s="60"/>
      <c r="AH291" s="60"/>
      <c r="AI291" s="60"/>
      <c r="AJ291" s="60"/>
      <c r="AK291" s="60"/>
      <c r="AL291" s="60"/>
    </row>
    <row r="292" spans="1:38" ht="11.25" customHeight="1">
      <c r="A292" s="60"/>
      <c r="B292" s="59"/>
      <c r="C292" s="59"/>
      <c r="D292" s="59"/>
      <c r="E292" s="59"/>
      <c r="F292" s="59"/>
      <c r="G292" s="59"/>
      <c r="H292" s="59"/>
      <c r="I292" s="59"/>
      <c r="J292" s="59"/>
      <c r="K292" s="59"/>
      <c r="L292" s="59"/>
      <c r="M292" s="59"/>
      <c r="N292" s="59"/>
      <c r="O292" s="59"/>
      <c r="P292" s="59"/>
      <c r="Q292" s="59"/>
      <c r="R292" s="59"/>
      <c r="S292" s="59"/>
      <c r="T292" s="59"/>
      <c r="U292" s="59"/>
      <c r="V292" s="59"/>
      <c r="W292" s="60"/>
      <c r="X292" s="60"/>
      <c r="Y292" s="60"/>
      <c r="Z292" s="60"/>
      <c r="AA292" s="60"/>
      <c r="AB292" s="60"/>
      <c r="AC292" s="60"/>
      <c r="AD292" s="60"/>
      <c r="AE292" s="60"/>
      <c r="AF292" s="60"/>
      <c r="AG292" s="60"/>
      <c r="AH292" s="60"/>
      <c r="AI292" s="60"/>
      <c r="AJ292" s="60"/>
      <c r="AK292" s="60"/>
      <c r="AL292" s="60"/>
    </row>
    <row r="293" spans="1:38" ht="11.25" customHeight="1">
      <c r="A293" s="60"/>
      <c r="B293" s="59"/>
      <c r="C293" s="59"/>
      <c r="D293" s="59"/>
      <c r="E293" s="59"/>
      <c r="F293" s="59"/>
      <c r="G293" s="59"/>
      <c r="H293" s="59"/>
      <c r="I293" s="59"/>
      <c r="J293" s="59"/>
      <c r="K293" s="59"/>
      <c r="L293" s="59"/>
      <c r="M293" s="59"/>
      <c r="N293" s="59"/>
      <c r="O293" s="59"/>
      <c r="P293" s="59"/>
      <c r="Q293" s="59"/>
      <c r="R293" s="59"/>
      <c r="S293" s="59"/>
      <c r="T293" s="59"/>
      <c r="U293" s="59"/>
      <c r="V293" s="59"/>
      <c r="W293" s="60"/>
      <c r="X293" s="60"/>
      <c r="Y293" s="60"/>
      <c r="Z293" s="60"/>
      <c r="AA293" s="60"/>
      <c r="AB293" s="60"/>
      <c r="AC293" s="60"/>
      <c r="AD293" s="60"/>
      <c r="AE293" s="60"/>
      <c r="AF293" s="60"/>
      <c r="AG293" s="60"/>
      <c r="AH293" s="60"/>
      <c r="AI293" s="60"/>
      <c r="AJ293" s="60"/>
      <c r="AK293" s="60"/>
      <c r="AL293" s="60"/>
    </row>
    <row r="294" spans="1:38" ht="11.25" customHeight="1">
      <c r="A294" s="60"/>
      <c r="B294" s="59"/>
      <c r="C294" s="59"/>
      <c r="D294" s="59"/>
      <c r="E294" s="59"/>
      <c r="F294" s="59"/>
      <c r="G294" s="59"/>
      <c r="H294" s="59"/>
      <c r="I294" s="59"/>
      <c r="J294" s="59"/>
      <c r="K294" s="59"/>
      <c r="L294" s="59"/>
      <c r="M294" s="59"/>
      <c r="N294" s="59"/>
      <c r="O294" s="59"/>
      <c r="P294" s="59"/>
      <c r="Q294" s="59"/>
      <c r="R294" s="59"/>
      <c r="S294" s="59"/>
      <c r="T294" s="59"/>
      <c r="U294" s="59"/>
      <c r="V294" s="59"/>
      <c r="W294" s="60"/>
      <c r="X294" s="60"/>
      <c r="Y294" s="60"/>
      <c r="Z294" s="60"/>
      <c r="AA294" s="60"/>
      <c r="AB294" s="60"/>
      <c r="AC294" s="60"/>
      <c r="AD294" s="60"/>
      <c r="AE294" s="60"/>
      <c r="AF294" s="60"/>
      <c r="AG294" s="60"/>
      <c r="AH294" s="60"/>
      <c r="AI294" s="60"/>
      <c r="AJ294" s="60"/>
      <c r="AK294" s="60"/>
      <c r="AL294" s="60"/>
    </row>
    <row r="295" spans="1:38" ht="11.25" customHeight="1">
      <c r="A295" s="60"/>
      <c r="B295" s="59"/>
      <c r="C295" s="59"/>
      <c r="D295" s="59"/>
      <c r="E295" s="59"/>
      <c r="F295" s="59"/>
      <c r="G295" s="59"/>
      <c r="H295" s="59"/>
      <c r="I295" s="59"/>
      <c r="J295" s="59"/>
      <c r="K295" s="59"/>
      <c r="L295" s="59"/>
      <c r="M295" s="59"/>
      <c r="N295" s="59"/>
      <c r="O295" s="59"/>
      <c r="P295" s="59"/>
      <c r="Q295" s="59"/>
      <c r="R295" s="59"/>
      <c r="S295" s="59"/>
      <c r="T295" s="59"/>
      <c r="U295" s="59"/>
      <c r="V295" s="59"/>
      <c r="W295" s="60"/>
      <c r="X295" s="60"/>
      <c r="Y295" s="60"/>
      <c r="Z295" s="60"/>
      <c r="AA295" s="60"/>
      <c r="AB295" s="60"/>
      <c r="AC295" s="60"/>
      <c r="AD295" s="60"/>
      <c r="AE295" s="60"/>
      <c r="AF295" s="60"/>
      <c r="AG295" s="60"/>
      <c r="AH295" s="60"/>
      <c r="AI295" s="60"/>
      <c r="AJ295" s="60"/>
      <c r="AK295" s="60"/>
      <c r="AL295" s="60"/>
    </row>
    <row r="296" spans="1:38" ht="11.25" customHeight="1">
      <c r="A296" s="60"/>
      <c r="B296" s="59"/>
      <c r="C296" s="59"/>
      <c r="D296" s="59"/>
      <c r="E296" s="59"/>
      <c r="F296" s="59"/>
      <c r="G296" s="59"/>
      <c r="H296" s="59"/>
      <c r="I296" s="59"/>
      <c r="J296" s="59"/>
      <c r="K296" s="59"/>
      <c r="L296" s="59"/>
      <c r="M296" s="59"/>
      <c r="N296" s="59"/>
      <c r="O296" s="59"/>
      <c r="P296" s="59"/>
      <c r="Q296" s="59"/>
      <c r="R296" s="59"/>
      <c r="S296" s="59"/>
      <c r="T296" s="59"/>
      <c r="U296" s="59"/>
      <c r="V296" s="59"/>
      <c r="W296" s="60"/>
      <c r="X296" s="60"/>
      <c r="Y296" s="60"/>
      <c r="Z296" s="60"/>
      <c r="AA296" s="60"/>
      <c r="AB296" s="60"/>
      <c r="AC296" s="60"/>
      <c r="AD296" s="60"/>
      <c r="AE296" s="60"/>
      <c r="AF296" s="60"/>
      <c r="AG296" s="60"/>
      <c r="AH296" s="60"/>
      <c r="AI296" s="60"/>
      <c r="AJ296" s="60"/>
      <c r="AK296" s="60"/>
      <c r="AL296" s="60"/>
    </row>
    <row r="297" spans="1:38" ht="11.25" customHeight="1">
      <c r="A297" s="60"/>
      <c r="B297" s="59"/>
      <c r="C297" s="59"/>
      <c r="D297" s="59"/>
      <c r="E297" s="59"/>
      <c r="F297" s="59"/>
      <c r="G297" s="59"/>
      <c r="H297" s="59"/>
      <c r="I297" s="59"/>
      <c r="J297" s="59"/>
      <c r="K297" s="59"/>
      <c r="L297" s="59"/>
      <c r="M297" s="59"/>
      <c r="N297" s="59"/>
      <c r="O297" s="59"/>
      <c r="P297" s="59"/>
      <c r="Q297" s="59"/>
      <c r="R297" s="59"/>
      <c r="S297" s="59"/>
      <c r="T297" s="59"/>
      <c r="U297" s="59"/>
      <c r="V297" s="59"/>
      <c r="W297" s="60"/>
      <c r="X297" s="60"/>
      <c r="Y297" s="60"/>
      <c r="Z297" s="60"/>
      <c r="AA297" s="60"/>
      <c r="AB297" s="60"/>
      <c r="AC297" s="60"/>
      <c r="AD297" s="60"/>
      <c r="AE297" s="60"/>
      <c r="AF297" s="60"/>
      <c r="AG297" s="60"/>
      <c r="AH297" s="60"/>
      <c r="AI297" s="60"/>
      <c r="AJ297" s="60"/>
      <c r="AK297" s="60"/>
      <c r="AL297" s="60"/>
    </row>
    <row r="298" spans="1:38" ht="11.25" customHeight="1">
      <c r="A298" s="60"/>
      <c r="B298" s="59"/>
      <c r="C298" s="59"/>
      <c r="D298" s="59"/>
      <c r="E298" s="59"/>
      <c r="F298" s="59"/>
      <c r="G298" s="59"/>
      <c r="H298" s="59"/>
      <c r="I298" s="59"/>
      <c r="J298" s="59"/>
      <c r="K298" s="59"/>
      <c r="L298" s="59"/>
      <c r="M298" s="59"/>
      <c r="N298" s="59"/>
      <c r="O298" s="59"/>
      <c r="P298" s="59"/>
      <c r="Q298" s="59"/>
      <c r="R298" s="59"/>
      <c r="S298" s="59"/>
      <c r="T298" s="59"/>
      <c r="U298" s="59"/>
      <c r="V298" s="59"/>
      <c r="W298" s="60"/>
      <c r="X298" s="60"/>
      <c r="Y298" s="60"/>
      <c r="Z298" s="60"/>
      <c r="AA298" s="60"/>
      <c r="AB298" s="60"/>
      <c r="AC298" s="60"/>
      <c r="AD298" s="60"/>
      <c r="AE298" s="60"/>
      <c r="AF298" s="60"/>
      <c r="AG298" s="60"/>
      <c r="AH298" s="60"/>
      <c r="AI298" s="60"/>
      <c r="AJ298" s="60"/>
      <c r="AK298" s="60"/>
      <c r="AL298" s="60"/>
    </row>
    <row r="299" spans="1:38" ht="11.25" customHeight="1">
      <c r="A299" s="60"/>
      <c r="B299" s="59"/>
      <c r="C299" s="59"/>
      <c r="D299" s="59"/>
      <c r="E299" s="59"/>
      <c r="F299" s="59"/>
      <c r="G299" s="59"/>
      <c r="H299" s="59"/>
      <c r="I299" s="59"/>
      <c r="J299" s="59"/>
      <c r="K299" s="59"/>
      <c r="L299" s="59"/>
      <c r="M299" s="59"/>
      <c r="N299" s="59"/>
      <c r="O299" s="59"/>
      <c r="P299" s="59"/>
      <c r="Q299" s="59"/>
      <c r="R299" s="59"/>
      <c r="S299" s="59"/>
      <c r="T299" s="59"/>
      <c r="U299" s="59"/>
      <c r="V299" s="59"/>
      <c r="W299" s="60"/>
      <c r="X299" s="60"/>
      <c r="Y299" s="60"/>
      <c r="Z299" s="60"/>
      <c r="AA299" s="60"/>
      <c r="AB299" s="60"/>
      <c r="AC299" s="60"/>
      <c r="AD299" s="60"/>
      <c r="AE299" s="60"/>
      <c r="AF299" s="60"/>
      <c r="AG299" s="60"/>
      <c r="AH299" s="60"/>
      <c r="AI299" s="60"/>
      <c r="AJ299" s="60"/>
      <c r="AK299" s="60"/>
      <c r="AL299" s="60"/>
    </row>
    <row r="300" spans="1:38" ht="11.25" customHeight="1">
      <c r="A300" s="60"/>
      <c r="B300" s="59"/>
      <c r="C300" s="59"/>
      <c r="D300" s="59"/>
      <c r="E300" s="59"/>
      <c r="F300" s="59"/>
      <c r="G300" s="59"/>
      <c r="H300" s="59"/>
      <c r="I300" s="59"/>
      <c r="J300" s="59"/>
      <c r="K300" s="59"/>
      <c r="L300" s="59"/>
      <c r="M300" s="59"/>
      <c r="N300" s="59"/>
      <c r="O300" s="59"/>
      <c r="P300" s="59"/>
      <c r="Q300" s="59"/>
      <c r="R300" s="59"/>
      <c r="S300" s="59"/>
      <c r="T300" s="59"/>
      <c r="U300" s="59"/>
      <c r="V300" s="59"/>
      <c r="W300" s="60"/>
      <c r="X300" s="60"/>
      <c r="Y300" s="60"/>
      <c r="Z300" s="60"/>
      <c r="AA300" s="60"/>
      <c r="AB300" s="60"/>
      <c r="AC300" s="60"/>
      <c r="AD300" s="60"/>
      <c r="AE300" s="60"/>
      <c r="AF300" s="60"/>
      <c r="AG300" s="60"/>
      <c r="AH300" s="60"/>
      <c r="AI300" s="60"/>
      <c r="AJ300" s="60"/>
      <c r="AK300" s="60"/>
      <c r="AL300" s="60"/>
    </row>
    <row r="301" spans="1:38" ht="11.25" customHeight="1">
      <c r="A301" s="60"/>
      <c r="B301" s="59"/>
      <c r="C301" s="59"/>
      <c r="D301" s="59"/>
      <c r="E301" s="59"/>
      <c r="F301" s="59"/>
      <c r="G301" s="59"/>
      <c r="H301" s="59"/>
      <c r="I301" s="59"/>
      <c r="J301" s="59"/>
      <c r="K301" s="59"/>
      <c r="L301" s="59"/>
      <c r="M301" s="59"/>
      <c r="N301" s="59"/>
      <c r="O301" s="59"/>
      <c r="P301" s="59"/>
      <c r="Q301" s="59"/>
      <c r="R301" s="59"/>
      <c r="S301" s="59"/>
      <c r="T301" s="59"/>
      <c r="U301" s="59"/>
      <c r="V301" s="59"/>
      <c r="W301" s="60"/>
      <c r="X301" s="60"/>
      <c r="Y301" s="60"/>
      <c r="Z301" s="60"/>
      <c r="AA301" s="60"/>
      <c r="AB301" s="60"/>
      <c r="AC301" s="60"/>
      <c r="AD301" s="60"/>
      <c r="AE301" s="60"/>
      <c r="AF301" s="60"/>
      <c r="AG301" s="60"/>
      <c r="AH301" s="60"/>
      <c r="AI301" s="60"/>
      <c r="AJ301" s="60"/>
      <c r="AK301" s="60"/>
      <c r="AL301" s="60"/>
    </row>
    <row r="302" spans="1:38" ht="11.25" customHeight="1">
      <c r="A302" s="60"/>
      <c r="B302" s="59"/>
      <c r="C302" s="59"/>
      <c r="D302" s="59"/>
      <c r="E302" s="59"/>
      <c r="F302" s="59"/>
      <c r="G302" s="59"/>
      <c r="H302" s="59"/>
      <c r="I302" s="59"/>
      <c r="J302" s="59"/>
      <c r="K302" s="59"/>
      <c r="L302" s="59"/>
      <c r="M302" s="59"/>
      <c r="N302" s="59"/>
      <c r="O302" s="59"/>
      <c r="P302" s="59"/>
      <c r="Q302" s="59"/>
      <c r="R302" s="59"/>
      <c r="S302" s="59"/>
      <c r="T302" s="59"/>
      <c r="U302" s="59"/>
      <c r="V302" s="59"/>
      <c r="W302" s="60"/>
      <c r="X302" s="60"/>
      <c r="Y302" s="60"/>
      <c r="Z302" s="60"/>
      <c r="AA302" s="60"/>
      <c r="AB302" s="60"/>
      <c r="AC302" s="60"/>
      <c r="AD302" s="60"/>
      <c r="AE302" s="60"/>
      <c r="AF302" s="60"/>
      <c r="AG302" s="60"/>
      <c r="AH302" s="60"/>
      <c r="AI302" s="60"/>
      <c r="AJ302" s="60"/>
      <c r="AK302" s="60"/>
      <c r="AL302" s="60"/>
    </row>
    <row r="303" spans="1:38" ht="11.25" customHeight="1">
      <c r="A303" s="60"/>
      <c r="B303" s="59"/>
      <c r="C303" s="59"/>
      <c r="D303" s="59"/>
      <c r="E303" s="59"/>
      <c r="F303" s="59"/>
      <c r="G303" s="59"/>
      <c r="H303" s="59"/>
      <c r="I303" s="59"/>
      <c r="J303" s="59"/>
      <c r="K303" s="59"/>
      <c r="L303" s="59"/>
      <c r="M303" s="59"/>
      <c r="N303" s="59"/>
      <c r="O303" s="59"/>
      <c r="P303" s="59"/>
      <c r="Q303" s="59"/>
      <c r="R303" s="59"/>
      <c r="S303" s="59"/>
      <c r="T303" s="59"/>
      <c r="U303" s="59"/>
      <c r="V303" s="59"/>
      <c r="W303" s="60"/>
      <c r="X303" s="60"/>
      <c r="Y303" s="60"/>
      <c r="Z303" s="60"/>
      <c r="AA303" s="60"/>
      <c r="AB303" s="60"/>
      <c r="AC303" s="60"/>
      <c r="AD303" s="60"/>
      <c r="AE303" s="60"/>
      <c r="AF303" s="60"/>
      <c r="AG303" s="60"/>
      <c r="AH303" s="60"/>
      <c r="AI303" s="60"/>
      <c r="AJ303" s="60"/>
      <c r="AK303" s="60"/>
      <c r="AL303" s="60"/>
    </row>
    <row r="304" spans="1:38" ht="11.25" customHeight="1">
      <c r="A304" s="60"/>
      <c r="B304" s="59"/>
      <c r="C304" s="59"/>
      <c r="D304" s="59"/>
      <c r="E304" s="59"/>
      <c r="F304" s="59"/>
      <c r="G304" s="59"/>
      <c r="H304" s="59"/>
      <c r="I304" s="59"/>
      <c r="J304" s="59"/>
      <c r="K304" s="59"/>
      <c r="L304" s="59"/>
      <c r="M304" s="59"/>
      <c r="N304" s="59"/>
      <c r="O304" s="59"/>
      <c r="P304" s="59"/>
      <c r="Q304" s="59"/>
      <c r="R304" s="59"/>
      <c r="S304" s="59"/>
      <c r="T304" s="59"/>
      <c r="U304" s="59"/>
      <c r="V304" s="59"/>
      <c r="W304" s="60"/>
      <c r="X304" s="60"/>
      <c r="Y304" s="60"/>
      <c r="Z304" s="60"/>
      <c r="AA304" s="60"/>
      <c r="AB304" s="60"/>
      <c r="AC304" s="60"/>
      <c r="AD304" s="60"/>
      <c r="AE304" s="60"/>
      <c r="AF304" s="60"/>
      <c r="AG304" s="60"/>
      <c r="AH304" s="60"/>
      <c r="AI304" s="60"/>
      <c r="AJ304" s="60"/>
      <c r="AK304" s="60"/>
      <c r="AL304" s="60"/>
    </row>
    <row r="305" spans="1:38" ht="11.25" customHeight="1">
      <c r="A305" s="60"/>
      <c r="B305" s="59"/>
      <c r="C305" s="59"/>
      <c r="D305" s="59"/>
      <c r="E305" s="59"/>
      <c r="F305" s="59"/>
      <c r="G305" s="59"/>
      <c r="H305" s="59"/>
      <c r="I305" s="59"/>
      <c r="J305" s="59"/>
      <c r="K305" s="59"/>
      <c r="L305" s="59"/>
      <c r="M305" s="59"/>
      <c r="N305" s="59"/>
      <c r="O305" s="59"/>
      <c r="P305" s="59"/>
      <c r="Q305" s="59"/>
      <c r="R305" s="59"/>
      <c r="S305" s="59"/>
      <c r="T305" s="59"/>
      <c r="U305" s="59"/>
      <c r="V305" s="59"/>
      <c r="W305" s="60"/>
      <c r="X305" s="60"/>
      <c r="Y305" s="60"/>
      <c r="Z305" s="60"/>
      <c r="AA305" s="60"/>
      <c r="AB305" s="60"/>
      <c r="AC305" s="60"/>
      <c r="AD305" s="60"/>
      <c r="AE305" s="60"/>
      <c r="AF305" s="60"/>
      <c r="AG305" s="60"/>
      <c r="AH305" s="60"/>
      <c r="AI305" s="60"/>
      <c r="AJ305" s="60"/>
      <c r="AK305" s="60"/>
      <c r="AL305" s="60"/>
    </row>
    <row r="306" spans="1:38" ht="11.25" customHeight="1">
      <c r="A306" s="60"/>
      <c r="B306" s="59"/>
      <c r="C306" s="59"/>
      <c r="D306" s="59"/>
      <c r="E306" s="59"/>
      <c r="F306" s="59"/>
      <c r="G306" s="59"/>
      <c r="H306" s="59"/>
      <c r="I306" s="59"/>
      <c r="J306" s="59"/>
      <c r="K306" s="59"/>
      <c r="L306" s="59"/>
      <c r="M306" s="59"/>
      <c r="N306" s="59"/>
      <c r="O306" s="59"/>
      <c r="P306" s="59"/>
      <c r="Q306" s="59"/>
      <c r="R306" s="59"/>
      <c r="S306" s="59"/>
      <c r="T306" s="59"/>
      <c r="U306" s="59"/>
      <c r="V306" s="59"/>
      <c r="W306" s="60"/>
      <c r="X306" s="60"/>
      <c r="Y306" s="60"/>
      <c r="Z306" s="60"/>
      <c r="AA306" s="60"/>
      <c r="AB306" s="60"/>
      <c r="AC306" s="60"/>
      <c r="AD306" s="60"/>
      <c r="AE306" s="60"/>
      <c r="AF306" s="60"/>
      <c r="AG306" s="60"/>
      <c r="AH306" s="60"/>
      <c r="AI306" s="60"/>
      <c r="AJ306" s="60"/>
      <c r="AK306" s="60"/>
      <c r="AL306" s="60"/>
    </row>
    <row r="307" spans="1:38" ht="11.25" customHeight="1">
      <c r="A307" s="60"/>
      <c r="B307" s="59"/>
      <c r="C307" s="59"/>
      <c r="D307" s="59"/>
      <c r="E307" s="59"/>
      <c r="F307" s="59"/>
      <c r="G307" s="59"/>
      <c r="H307" s="59"/>
      <c r="I307" s="59"/>
      <c r="J307" s="59"/>
      <c r="K307" s="59"/>
      <c r="L307" s="59"/>
      <c r="M307" s="59"/>
      <c r="N307" s="59"/>
      <c r="O307" s="59"/>
      <c r="P307" s="59"/>
      <c r="Q307" s="59"/>
      <c r="R307" s="59"/>
      <c r="S307" s="59"/>
      <c r="T307" s="59"/>
      <c r="U307" s="59"/>
      <c r="V307" s="59"/>
      <c r="W307" s="60"/>
      <c r="X307" s="60"/>
      <c r="Y307" s="60"/>
      <c r="Z307" s="60"/>
      <c r="AA307" s="60"/>
      <c r="AB307" s="60"/>
      <c r="AC307" s="60"/>
      <c r="AD307" s="60"/>
      <c r="AE307" s="60"/>
      <c r="AF307" s="60"/>
      <c r="AG307" s="60"/>
      <c r="AH307" s="60"/>
      <c r="AI307" s="60"/>
      <c r="AJ307" s="60"/>
      <c r="AK307" s="60"/>
      <c r="AL307" s="60"/>
    </row>
    <row r="308" spans="1:38" ht="11.25" customHeight="1">
      <c r="A308" s="60"/>
      <c r="B308" s="59"/>
      <c r="C308" s="59"/>
      <c r="D308" s="59"/>
      <c r="E308" s="59"/>
      <c r="F308" s="59"/>
      <c r="G308" s="59"/>
      <c r="H308" s="59"/>
      <c r="I308" s="59"/>
      <c r="J308" s="59"/>
      <c r="K308" s="59"/>
      <c r="L308" s="59"/>
      <c r="M308" s="59"/>
      <c r="N308" s="59"/>
      <c r="O308" s="59"/>
      <c r="P308" s="59"/>
      <c r="Q308" s="59"/>
      <c r="R308" s="59"/>
      <c r="S308" s="59"/>
      <c r="T308" s="59"/>
      <c r="U308" s="59"/>
      <c r="V308" s="59"/>
      <c r="W308" s="60"/>
      <c r="X308" s="60"/>
      <c r="Y308" s="60"/>
      <c r="Z308" s="60"/>
      <c r="AA308" s="60"/>
      <c r="AB308" s="60"/>
      <c r="AC308" s="60"/>
      <c r="AD308" s="60"/>
      <c r="AE308" s="60"/>
      <c r="AF308" s="60"/>
      <c r="AG308" s="60"/>
      <c r="AH308" s="60"/>
      <c r="AI308" s="60"/>
      <c r="AJ308" s="60"/>
      <c r="AK308" s="60"/>
      <c r="AL308" s="60"/>
    </row>
    <row r="309" spans="1:38" ht="11.25" customHeight="1">
      <c r="A309" s="60"/>
      <c r="B309" s="59"/>
      <c r="C309" s="59"/>
      <c r="D309" s="59"/>
      <c r="E309" s="59"/>
      <c r="F309" s="59"/>
      <c r="G309" s="59"/>
      <c r="H309" s="59"/>
      <c r="I309" s="59"/>
      <c r="J309" s="59"/>
      <c r="K309" s="59"/>
      <c r="L309" s="59"/>
      <c r="M309" s="59"/>
      <c r="N309" s="59"/>
      <c r="O309" s="59"/>
      <c r="P309" s="59"/>
      <c r="Q309" s="59"/>
      <c r="R309" s="59"/>
      <c r="S309" s="59"/>
      <c r="T309" s="59"/>
      <c r="U309" s="59"/>
      <c r="V309" s="59"/>
      <c r="W309" s="60"/>
      <c r="X309" s="60"/>
      <c r="Y309" s="60"/>
      <c r="Z309" s="60"/>
      <c r="AA309" s="60"/>
      <c r="AB309" s="60"/>
      <c r="AC309" s="60"/>
      <c r="AD309" s="60"/>
      <c r="AE309" s="60"/>
      <c r="AF309" s="60"/>
      <c r="AG309" s="60"/>
      <c r="AH309" s="60"/>
      <c r="AI309" s="60"/>
      <c r="AJ309" s="60"/>
      <c r="AK309" s="60"/>
      <c r="AL309" s="60"/>
    </row>
    <row r="310" spans="1:38" ht="11.25" customHeight="1">
      <c r="A310" s="60"/>
      <c r="B310" s="59"/>
      <c r="C310" s="59"/>
      <c r="D310" s="59"/>
      <c r="E310" s="59"/>
      <c r="F310" s="59"/>
      <c r="G310" s="59"/>
      <c r="H310" s="59"/>
      <c r="I310" s="59"/>
      <c r="J310" s="59"/>
      <c r="K310" s="59"/>
      <c r="L310" s="59"/>
      <c r="M310" s="59"/>
      <c r="N310" s="59"/>
      <c r="O310" s="59"/>
      <c r="P310" s="59"/>
      <c r="Q310" s="59"/>
      <c r="R310" s="59"/>
      <c r="S310" s="59"/>
      <c r="T310" s="59"/>
      <c r="U310" s="59"/>
      <c r="V310" s="59"/>
      <c r="W310" s="60"/>
      <c r="X310" s="60"/>
      <c r="Y310" s="60"/>
      <c r="Z310" s="60"/>
      <c r="AA310" s="60"/>
      <c r="AB310" s="60"/>
      <c r="AC310" s="60"/>
      <c r="AD310" s="60"/>
      <c r="AE310" s="60"/>
      <c r="AF310" s="60"/>
      <c r="AG310" s="60"/>
      <c r="AH310" s="60"/>
      <c r="AI310" s="60"/>
      <c r="AJ310" s="60"/>
      <c r="AK310" s="60"/>
      <c r="AL310" s="60"/>
    </row>
    <row r="311" spans="1:38" ht="11.25" customHeight="1">
      <c r="A311" s="60"/>
      <c r="B311" s="59"/>
      <c r="C311" s="59"/>
      <c r="D311" s="59"/>
      <c r="E311" s="59"/>
      <c r="F311" s="59"/>
      <c r="G311" s="59"/>
      <c r="H311" s="59"/>
      <c r="I311" s="59"/>
      <c r="J311" s="59"/>
      <c r="K311" s="59"/>
      <c r="L311" s="59"/>
      <c r="M311" s="59"/>
      <c r="N311" s="59"/>
      <c r="O311" s="59"/>
      <c r="P311" s="59"/>
      <c r="Q311" s="59"/>
      <c r="R311" s="59"/>
      <c r="S311" s="59"/>
      <c r="T311" s="59"/>
      <c r="U311" s="59"/>
      <c r="V311" s="59"/>
      <c r="W311" s="60"/>
      <c r="X311" s="60"/>
      <c r="Y311" s="60"/>
      <c r="Z311" s="60"/>
      <c r="AA311" s="60"/>
      <c r="AB311" s="60"/>
      <c r="AC311" s="60"/>
      <c r="AD311" s="60"/>
      <c r="AE311" s="60"/>
      <c r="AF311" s="60"/>
      <c r="AG311" s="60"/>
      <c r="AH311" s="60"/>
      <c r="AI311" s="60"/>
      <c r="AJ311" s="60"/>
      <c r="AK311" s="60"/>
      <c r="AL311" s="60"/>
    </row>
    <row r="312" spans="1:38" ht="11.25" customHeight="1">
      <c r="A312" s="60"/>
      <c r="B312" s="59"/>
      <c r="C312" s="59"/>
      <c r="D312" s="59"/>
      <c r="E312" s="59"/>
      <c r="F312" s="59"/>
      <c r="G312" s="59"/>
      <c r="H312" s="59"/>
      <c r="I312" s="59"/>
      <c r="J312" s="59"/>
      <c r="K312" s="59"/>
      <c r="L312" s="59"/>
      <c r="M312" s="59"/>
      <c r="N312" s="59"/>
      <c r="O312" s="59"/>
      <c r="P312" s="59"/>
      <c r="Q312" s="59"/>
      <c r="R312" s="59"/>
      <c r="S312" s="59"/>
      <c r="T312" s="59"/>
      <c r="U312" s="59"/>
      <c r="V312" s="59"/>
      <c r="W312" s="60"/>
      <c r="X312" s="60"/>
      <c r="Y312" s="60"/>
      <c r="Z312" s="60"/>
      <c r="AA312" s="60"/>
      <c r="AB312" s="60"/>
      <c r="AC312" s="60"/>
      <c r="AD312" s="60"/>
      <c r="AE312" s="60"/>
      <c r="AF312" s="60"/>
      <c r="AG312" s="60"/>
      <c r="AH312" s="60"/>
      <c r="AI312" s="60"/>
      <c r="AJ312" s="60"/>
      <c r="AK312" s="60"/>
      <c r="AL312" s="60"/>
    </row>
    <row r="313" spans="1:38" ht="11.25" customHeight="1">
      <c r="A313" s="60"/>
      <c r="B313" s="59"/>
      <c r="C313" s="59"/>
      <c r="D313" s="59"/>
      <c r="E313" s="59"/>
      <c r="F313" s="59"/>
      <c r="G313" s="59"/>
      <c r="H313" s="59"/>
      <c r="I313" s="59"/>
      <c r="J313" s="59"/>
      <c r="K313" s="59"/>
      <c r="L313" s="59"/>
      <c r="M313" s="59"/>
      <c r="N313" s="59"/>
      <c r="O313" s="59"/>
      <c r="P313" s="59"/>
      <c r="Q313" s="59"/>
      <c r="R313" s="59"/>
      <c r="S313" s="59"/>
      <c r="T313" s="59"/>
      <c r="U313" s="59"/>
      <c r="V313" s="59"/>
      <c r="W313" s="60"/>
      <c r="X313" s="60"/>
      <c r="Y313" s="60"/>
      <c r="Z313" s="60"/>
      <c r="AA313" s="60"/>
      <c r="AB313" s="60"/>
      <c r="AC313" s="60"/>
      <c r="AD313" s="60"/>
      <c r="AE313" s="60"/>
      <c r="AF313" s="60"/>
      <c r="AG313" s="60"/>
      <c r="AH313" s="60"/>
      <c r="AI313" s="60"/>
      <c r="AJ313" s="60"/>
      <c r="AK313" s="60"/>
      <c r="AL313" s="60"/>
    </row>
    <row r="314" spans="1:38" ht="11.25" customHeight="1">
      <c r="A314" s="60"/>
      <c r="B314" s="59"/>
      <c r="C314" s="59"/>
      <c r="D314" s="59"/>
      <c r="E314" s="59"/>
      <c r="F314" s="59"/>
      <c r="G314" s="59"/>
      <c r="H314" s="59"/>
      <c r="I314" s="59"/>
      <c r="J314" s="59"/>
      <c r="K314" s="59"/>
      <c r="L314" s="59"/>
      <c r="M314" s="59"/>
      <c r="N314" s="59"/>
      <c r="O314" s="59"/>
      <c r="P314" s="59"/>
      <c r="Q314" s="59"/>
      <c r="R314" s="59"/>
      <c r="S314" s="59"/>
      <c r="T314" s="59"/>
      <c r="U314" s="59"/>
      <c r="V314" s="59"/>
      <c r="W314" s="60"/>
      <c r="X314" s="60"/>
      <c r="Y314" s="60"/>
      <c r="Z314" s="60"/>
      <c r="AA314" s="60"/>
      <c r="AB314" s="60"/>
      <c r="AC314" s="60"/>
      <c r="AD314" s="60"/>
      <c r="AE314" s="60"/>
      <c r="AF314" s="60"/>
      <c r="AG314" s="60"/>
      <c r="AH314" s="60"/>
      <c r="AI314" s="60"/>
      <c r="AJ314" s="60"/>
      <c r="AK314" s="60"/>
      <c r="AL314" s="60"/>
    </row>
    <row r="315" spans="1:38" ht="11.25" customHeight="1">
      <c r="A315" s="60"/>
      <c r="B315" s="59"/>
      <c r="C315" s="59"/>
      <c r="D315" s="59"/>
      <c r="E315" s="59"/>
      <c r="F315" s="59"/>
      <c r="G315" s="59"/>
      <c r="H315" s="59"/>
      <c r="I315" s="59"/>
      <c r="J315" s="59"/>
      <c r="K315" s="59"/>
      <c r="L315" s="59"/>
      <c r="M315" s="59"/>
      <c r="N315" s="59"/>
      <c r="O315" s="59"/>
      <c r="P315" s="59"/>
      <c r="Q315" s="59"/>
      <c r="R315" s="59"/>
      <c r="S315" s="59"/>
      <c r="T315" s="59"/>
      <c r="U315" s="59"/>
      <c r="V315" s="59"/>
      <c r="W315" s="60"/>
      <c r="X315" s="60"/>
      <c r="Y315" s="60"/>
      <c r="Z315" s="60"/>
      <c r="AA315" s="60"/>
      <c r="AB315" s="60"/>
      <c r="AC315" s="60"/>
      <c r="AD315" s="60"/>
      <c r="AE315" s="60"/>
      <c r="AF315" s="60"/>
      <c r="AG315" s="60"/>
      <c r="AH315" s="60"/>
      <c r="AI315" s="60"/>
      <c r="AJ315" s="60"/>
      <c r="AK315" s="60"/>
      <c r="AL315" s="60"/>
    </row>
    <row r="316" spans="1:38" ht="11.25" customHeight="1">
      <c r="A316" s="60"/>
      <c r="B316" s="59"/>
      <c r="C316" s="59"/>
      <c r="D316" s="59"/>
      <c r="E316" s="59"/>
      <c r="F316" s="59"/>
      <c r="G316" s="59"/>
      <c r="H316" s="59"/>
      <c r="I316" s="59"/>
      <c r="J316" s="59"/>
      <c r="K316" s="59"/>
      <c r="L316" s="59"/>
      <c r="M316" s="59"/>
      <c r="N316" s="59"/>
      <c r="O316" s="59"/>
      <c r="P316" s="59"/>
      <c r="Q316" s="59"/>
      <c r="R316" s="59"/>
      <c r="S316" s="59"/>
      <c r="T316" s="59"/>
      <c r="U316" s="59"/>
      <c r="V316" s="59"/>
      <c r="W316" s="60"/>
      <c r="X316" s="60"/>
      <c r="Y316" s="60"/>
      <c r="Z316" s="60"/>
      <c r="AA316" s="60"/>
      <c r="AB316" s="60"/>
      <c r="AC316" s="60"/>
      <c r="AD316" s="60"/>
      <c r="AE316" s="60"/>
      <c r="AF316" s="60"/>
      <c r="AG316" s="60"/>
      <c r="AH316" s="60"/>
      <c r="AI316" s="60"/>
      <c r="AJ316" s="60"/>
      <c r="AK316" s="60"/>
      <c r="AL316" s="60"/>
    </row>
    <row r="317" spans="1:38" ht="11.25" customHeight="1">
      <c r="A317" s="60"/>
      <c r="B317" s="59"/>
      <c r="C317" s="59"/>
      <c r="D317" s="59"/>
      <c r="E317" s="59"/>
      <c r="F317" s="59"/>
      <c r="G317" s="59"/>
      <c r="H317" s="59"/>
      <c r="I317" s="59"/>
      <c r="J317" s="59"/>
      <c r="K317" s="59"/>
      <c r="L317" s="59"/>
      <c r="M317" s="59"/>
      <c r="N317" s="59"/>
      <c r="O317" s="59"/>
      <c r="P317" s="59"/>
      <c r="Q317" s="59"/>
      <c r="R317" s="59"/>
      <c r="S317" s="59"/>
      <c r="T317" s="59"/>
      <c r="U317" s="59"/>
      <c r="V317" s="59"/>
      <c r="W317" s="60"/>
      <c r="X317" s="60"/>
      <c r="Y317" s="60"/>
      <c r="Z317" s="60"/>
      <c r="AA317" s="60"/>
      <c r="AB317" s="60"/>
      <c r="AC317" s="60"/>
      <c r="AD317" s="60"/>
      <c r="AE317" s="60"/>
      <c r="AF317" s="60"/>
      <c r="AG317" s="60"/>
      <c r="AH317" s="60"/>
      <c r="AI317" s="60"/>
      <c r="AJ317" s="60"/>
      <c r="AK317" s="60"/>
      <c r="AL317" s="60"/>
    </row>
    <row r="318" spans="1:38" ht="11.25" customHeight="1">
      <c r="A318" s="60"/>
      <c r="B318" s="59"/>
      <c r="C318" s="59"/>
      <c r="D318" s="59"/>
      <c r="E318" s="59"/>
      <c r="F318" s="59"/>
      <c r="G318" s="59"/>
      <c r="H318" s="59"/>
      <c r="I318" s="59"/>
      <c r="J318" s="59"/>
      <c r="K318" s="59"/>
      <c r="L318" s="59"/>
      <c r="M318" s="59"/>
      <c r="N318" s="59"/>
      <c r="O318" s="59"/>
      <c r="P318" s="59"/>
      <c r="Q318" s="59"/>
      <c r="R318" s="59"/>
      <c r="S318" s="59"/>
      <c r="T318" s="59"/>
      <c r="U318" s="59"/>
      <c r="V318" s="59"/>
      <c r="W318" s="60"/>
      <c r="X318" s="60"/>
      <c r="Y318" s="60"/>
      <c r="Z318" s="60"/>
      <c r="AA318" s="60"/>
      <c r="AB318" s="60"/>
      <c r="AC318" s="60"/>
      <c r="AD318" s="60"/>
      <c r="AE318" s="60"/>
      <c r="AF318" s="60"/>
      <c r="AG318" s="60"/>
      <c r="AH318" s="60"/>
      <c r="AI318" s="60"/>
      <c r="AJ318" s="60"/>
      <c r="AK318" s="60"/>
      <c r="AL318" s="60"/>
    </row>
    <row r="319" spans="1:38" ht="11.25" customHeight="1">
      <c r="A319" s="60"/>
      <c r="B319" s="59"/>
      <c r="C319" s="59"/>
      <c r="D319" s="59"/>
      <c r="E319" s="59"/>
      <c r="F319" s="59"/>
      <c r="G319" s="59"/>
      <c r="H319" s="59"/>
      <c r="I319" s="59"/>
      <c r="J319" s="59"/>
      <c r="K319" s="59"/>
      <c r="L319" s="59"/>
      <c r="M319" s="59"/>
      <c r="N319" s="59"/>
      <c r="O319" s="59"/>
      <c r="P319" s="59"/>
      <c r="Q319" s="59"/>
      <c r="R319" s="59"/>
      <c r="S319" s="59"/>
      <c r="T319" s="59"/>
      <c r="U319" s="59"/>
      <c r="V319" s="59"/>
      <c r="W319" s="60"/>
      <c r="X319" s="60"/>
      <c r="Y319" s="60"/>
      <c r="Z319" s="60"/>
      <c r="AA319" s="60"/>
      <c r="AB319" s="60"/>
      <c r="AC319" s="60"/>
      <c r="AD319" s="60"/>
      <c r="AE319" s="60"/>
      <c r="AF319" s="60"/>
      <c r="AG319" s="60"/>
      <c r="AH319" s="60"/>
      <c r="AI319" s="60"/>
      <c r="AJ319" s="60"/>
      <c r="AK319" s="60"/>
      <c r="AL319" s="60"/>
    </row>
    <row r="320" spans="1:38" ht="11.25" customHeight="1">
      <c r="A320" s="60"/>
      <c r="B320" s="59"/>
      <c r="C320" s="59"/>
      <c r="D320" s="59"/>
      <c r="E320" s="59"/>
      <c r="F320" s="59"/>
      <c r="G320" s="59"/>
      <c r="H320" s="59"/>
      <c r="I320" s="59"/>
      <c r="J320" s="59"/>
      <c r="K320" s="59"/>
      <c r="L320" s="59"/>
      <c r="M320" s="59"/>
      <c r="N320" s="59"/>
      <c r="O320" s="59"/>
      <c r="P320" s="59"/>
      <c r="Q320" s="59"/>
      <c r="R320" s="59"/>
      <c r="S320" s="59"/>
      <c r="T320" s="59"/>
      <c r="U320" s="59"/>
      <c r="V320" s="59"/>
      <c r="W320" s="60"/>
      <c r="X320" s="60"/>
      <c r="Y320" s="60"/>
      <c r="Z320" s="60"/>
      <c r="AA320" s="60"/>
      <c r="AB320" s="60"/>
      <c r="AC320" s="60"/>
      <c r="AD320" s="60"/>
      <c r="AE320" s="60"/>
      <c r="AF320" s="60"/>
      <c r="AG320" s="60"/>
      <c r="AH320" s="60"/>
      <c r="AI320" s="60"/>
      <c r="AJ320" s="60"/>
      <c r="AK320" s="60"/>
      <c r="AL320" s="60"/>
    </row>
    <row r="321" spans="1:38" ht="11.25" customHeight="1">
      <c r="A321" s="60"/>
      <c r="B321" s="59"/>
      <c r="C321" s="59"/>
      <c r="D321" s="59"/>
      <c r="E321" s="59"/>
      <c r="F321" s="59"/>
      <c r="G321" s="59"/>
      <c r="H321" s="59"/>
      <c r="I321" s="59"/>
      <c r="J321" s="59"/>
      <c r="K321" s="59"/>
      <c r="L321" s="59"/>
      <c r="M321" s="59"/>
      <c r="N321" s="59"/>
      <c r="O321" s="59"/>
      <c r="P321" s="59"/>
      <c r="Q321" s="59"/>
      <c r="R321" s="59"/>
      <c r="S321" s="59"/>
      <c r="T321" s="59"/>
      <c r="U321" s="59"/>
      <c r="V321" s="59"/>
      <c r="W321" s="60"/>
      <c r="X321" s="60"/>
      <c r="Y321" s="60"/>
      <c r="Z321" s="60"/>
      <c r="AA321" s="60"/>
      <c r="AB321" s="60"/>
      <c r="AC321" s="60"/>
      <c r="AD321" s="60"/>
      <c r="AE321" s="60"/>
      <c r="AF321" s="60"/>
      <c r="AG321" s="60"/>
      <c r="AH321" s="60"/>
      <c r="AI321" s="60"/>
      <c r="AJ321" s="60"/>
      <c r="AK321" s="60"/>
      <c r="AL321" s="60"/>
    </row>
    <row r="322" spans="1:38" ht="11.25" customHeight="1">
      <c r="A322" s="60"/>
      <c r="B322" s="59"/>
      <c r="C322" s="59"/>
      <c r="D322" s="59"/>
      <c r="E322" s="59"/>
      <c r="F322" s="59"/>
      <c r="G322" s="59"/>
      <c r="H322" s="59"/>
      <c r="I322" s="59"/>
      <c r="J322" s="59"/>
      <c r="K322" s="59"/>
      <c r="L322" s="59"/>
      <c r="M322" s="59"/>
      <c r="N322" s="59"/>
      <c r="O322" s="59"/>
      <c r="P322" s="59"/>
      <c r="Q322" s="59"/>
      <c r="R322" s="59"/>
      <c r="S322" s="59"/>
      <c r="T322" s="59"/>
      <c r="U322" s="59"/>
      <c r="V322" s="59"/>
      <c r="W322" s="60"/>
      <c r="X322" s="60"/>
      <c r="Y322" s="60"/>
      <c r="Z322" s="60"/>
      <c r="AA322" s="60"/>
      <c r="AB322" s="60"/>
      <c r="AC322" s="60"/>
      <c r="AD322" s="60"/>
      <c r="AE322" s="60"/>
      <c r="AF322" s="60"/>
      <c r="AG322" s="60"/>
      <c r="AH322" s="60"/>
      <c r="AI322" s="60"/>
      <c r="AJ322" s="60"/>
      <c r="AK322" s="60"/>
      <c r="AL322" s="60"/>
    </row>
    <row r="323" spans="1:38" ht="11.25" customHeight="1">
      <c r="A323" s="60"/>
      <c r="B323" s="59"/>
      <c r="C323" s="59"/>
      <c r="D323" s="59"/>
      <c r="E323" s="59"/>
      <c r="F323" s="59"/>
      <c r="G323" s="59"/>
      <c r="H323" s="59"/>
      <c r="I323" s="59"/>
      <c r="J323" s="59"/>
      <c r="K323" s="59"/>
      <c r="L323" s="59"/>
      <c r="M323" s="59"/>
      <c r="N323" s="59"/>
      <c r="O323" s="59"/>
      <c r="P323" s="59"/>
      <c r="Q323" s="59"/>
      <c r="R323" s="59"/>
      <c r="S323" s="59"/>
      <c r="T323" s="59"/>
      <c r="U323" s="59"/>
      <c r="V323" s="59"/>
      <c r="W323" s="60"/>
      <c r="X323" s="60"/>
      <c r="Y323" s="60"/>
      <c r="Z323" s="60"/>
      <c r="AA323" s="60"/>
      <c r="AB323" s="60"/>
      <c r="AC323" s="60"/>
      <c r="AD323" s="60"/>
      <c r="AE323" s="60"/>
      <c r="AF323" s="60"/>
      <c r="AG323" s="60"/>
      <c r="AH323" s="60"/>
      <c r="AI323" s="60"/>
      <c r="AJ323" s="60"/>
      <c r="AK323" s="60"/>
      <c r="AL323" s="60"/>
    </row>
    <row r="324" spans="1:38" ht="11.25" customHeight="1">
      <c r="A324" s="60"/>
      <c r="B324" s="59"/>
      <c r="C324" s="59"/>
      <c r="D324" s="59"/>
      <c r="E324" s="59"/>
      <c r="F324" s="59"/>
      <c r="G324" s="59"/>
      <c r="H324" s="59"/>
      <c r="I324" s="59"/>
      <c r="J324" s="59"/>
      <c r="K324" s="59"/>
      <c r="L324" s="59"/>
      <c r="M324" s="59"/>
      <c r="N324" s="59"/>
      <c r="O324" s="59"/>
      <c r="P324" s="59"/>
      <c r="Q324" s="59"/>
      <c r="R324" s="59"/>
      <c r="S324" s="59"/>
      <c r="T324" s="59"/>
      <c r="U324" s="59"/>
      <c r="V324" s="59"/>
      <c r="W324" s="60"/>
      <c r="X324" s="60"/>
      <c r="Y324" s="60"/>
      <c r="Z324" s="60"/>
      <c r="AA324" s="60"/>
      <c r="AB324" s="60"/>
      <c r="AC324" s="60"/>
      <c r="AD324" s="60"/>
      <c r="AE324" s="60"/>
      <c r="AF324" s="60"/>
      <c r="AG324" s="60"/>
      <c r="AH324" s="60"/>
      <c r="AI324" s="60"/>
      <c r="AJ324" s="60"/>
      <c r="AK324" s="60"/>
      <c r="AL324" s="60"/>
    </row>
    <row r="325" spans="1:38" ht="11.25" customHeight="1">
      <c r="A325" s="60"/>
      <c r="B325" s="59"/>
      <c r="C325" s="59"/>
      <c r="D325" s="59"/>
      <c r="E325" s="59"/>
      <c r="F325" s="59"/>
      <c r="G325" s="59"/>
      <c r="H325" s="59"/>
      <c r="I325" s="59"/>
      <c r="J325" s="59"/>
      <c r="K325" s="59"/>
      <c r="L325" s="59"/>
      <c r="M325" s="59"/>
      <c r="N325" s="59"/>
      <c r="O325" s="59"/>
      <c r="P325" s="59"/>
      <c r="Q325" s="59"/>
      <c r="R325" s="59"/>
      <c r="S325" s="59"/>
      <c r="T325" s="59"/>
      <c r="U325" s="59"/>
      <c r="V325" s="59"/>
      <c r="W325" s="60"/>
      <c r="X325" s="60"/>
      <c r="Y325" s="60"/>
      <c r="Z325" s="60"/>
      <c r="AA325" s="60"/>
      <c r="AB325" s="60"/>
      <c r="AC325" s="60"/>
      <c r="AD325" s="60"/>
      <c r="AE325" s="60"/>
      <c r="AF325" s="60"/>
      <c r="AG325" s="60"/>
      <c r="AH325" s="60"/>
      <c r="AI325" s="60"/>
      <c r="AJ325" s="60"/>
      <c r="AK325" s="60"/>
      <c r="AL325" s="60"/>
    </row>
    <row r="326" spans="1:38" ht="11.25" customHeight="1">
      <c r="A326" s="60"/>
      <c r="B326" s="59"/>
      <c r="C326" s="59"/>
      <c r="D326" s="59"/>
      <c r="E326" s="59"/>
      <c r="F326" s="59"/>
      <c r="G326" s="59"/>
      <c r="H326" s="59"/>
      <c r="I326" s="59"/>
      <c r="J326" s="59"/>
      <c r="K326" s="59"/>
      <c r="L326" s="59"/>
      <c r="M326" s="59"/>
      <c r="N326" s="59"/>
      <c r="O326" s="59"/>
      <c r="P326" s="59"/>
      <c r="Q326" s="59"/>
      <c r="R326" s="59"/>
      <c r="S326" s="59"/>
      <c r="T326" s="59"/>
      <c r="U326" s="59"/>
      <c r="V326" s="59"/>
      <c r="W326" s="60"/>
      <c r="X326" s="60"/>
      <c r="Y326" s="60"/>
      <c r="Z326" s="60"/>
      <c r="AA326" s="60"/>
      <c r="AB326" s="60"/>
      <c r="AC326" s="60"/>
      <c r="AD326" s="60"/>
      <c r="AE326" s="60"/>
      <c r="AF326" s="60"/>
      <c r="AG326" s="60"/>
      <c r="AH326" s="60"/>
      <c r="AI326" s="60"/>
      <c r="AJ326" s="60"/>
      <c r="AK326" s="60"/>
      <c r="AL326" s="60"/>
    </row>
    <row r="327" spans="1:38" ht="11.25" customHeight="1">
      <c r="A327" s="60"/>
      <c r="B327" s="59"/>
      <c r="C327" s="59"/>
      <c r="D327" s="59"/>
      <c r="E327" s="59"/>
      <c r="F327" s="59"/>
      <c r="G327" s="59"/>
      <c r="H327" s="59"/>
      <c r="I327" s="59"/>
      <c r="J327" s="59"/>
      <c r="K327" s="59"/>
      <c r="L327" s="59"/>
      <c r="M327" s="59"/>
      <c r="N327" s="59"/>
      <c r="O327" s="59"/>
      <c r="P327" s="59"/>
      <c r="Q327" s="59"/>
      <c r="R327" s="59"/>
      <c r="S327" s="59"/>
      <c r="T327" s="59"/>
      <c r="U327" s="59"/>
      <c r="V327" s="59"/>
      <c r="W327" s="60"/>
      <c r="X327" s="60"/>
      <c r="Y327" s="60"/>
      <c r="Z327" s="60"/>
      <c r="AA327" s="60"/>
      <c r="AB327" s="60"/>
      <c r="AC327" s="60"/>
      <c r="AD327" s="60"/>
      <c r="AE327" s="60"/>
      <c r="AF327" s="60"/>
      <c r="AG327" s="60"/>
      <c r="AH327" s="60"/>
      <c r="AI327" s="60"/>
      <c r="AJ327" s="60"/>
      <c r="AK327" s="60"/>
      <c r="AL327" s="60"/>
    </row>
    <row r="328" spans="1:38" ht="11.25" customHeight="1">
      <c r="A328" s="60"/>
      <c r="B328" s="59"/>
      <c r="C328" s="59"/>
      <c r="D328" s="59"/>
      <c r="E328" s="59"/>
      <c r="F328" s="59"/>
      <c r="G328" s="59"/>
      <c r="H328" s="59"/>
      <c r="I328" s="59"/>
      <c r="J328" s="59"/>
      <c r="K328" s="59"/>
      <c r="L328" s="59"/>
      <c r="M328" s="59"/>
      <c r="N328" s="59"/>
      <c r="O328" s="59"/>
      <c r="P328" s="59"/>
      <c r="Q328" s="59"/>
      <c r="R328" s="59"/>
      <c r="S328" s="59"/>
      <c r="T328" s="59"/>
      <c r="U328" s="59"/>
      <c r="V328" s="59"/>
      <c r="W328" s="60"/>
      <c r="X328" s="60"/>
      <c r="Y328" s="60"/>
      <c r="Z328" s="60"/>
      <c r="AA328" s="60"/>
      <c r="AB328" s="60"/>
      <c r="AC328" s="60"/>
      <c r="AD328" s="60"/>
      <c r="AE328" s="60"/>
      <c r="AF328" s="60"/>
      <c r="AG328" s="60"/>
      <c r="AH328" s="60"/>
      <c r="AI328" s="60"/>
      <c r="AJ328" s="60"/>
      <c r="AK328" s="60"/>
      <c r="AL328" s="60"/>
    </row>
    <row r="329" spans="1:38" ht="11.25" customHeight="1">
      <c r="A329" s="60"/>
      <c r="B329" s="59"/>
      <c r="C329" s="59"/>
      <c r="D329" s="59"/>
      <c r="E329" s="59"/>
      <c r="F329" s="59"/>
      <c r="G329" s="59"/>
      <c r="H329" s="59"/>
      <c r="I329" s="59"/>
      <c r="J329" s="59"/>
      <c r="K329" s="59"/>
      <c r="L329" s="59"/>
      <c r="M329" s="59"/>
      <c r="N329" s="59"/>
      <c r="O329" s="59"/>
      <c r="P329" s="59"/>
      <c r="Q329" s="59"/>
      <c r="R329" s="59"/>
      <c r="S329" s="59"/>
      <c r="T329" s="59"/>
      <c r="U329" s="59"/>
      <c r="V329" s="59"/>
      <c r="W329" s="60"/>
      <c r="X329" s="60"/>
      <c r="Y329" s="60"/>
      <c r="Z329" s="60"/>
      <c r="AA329" s="60"/>
      <c r="AB329" s="60"/>
      <c r="AC329" s="60"/>
      <c r="AD329" s="60"/>
      <c r="AE329" s="60"/>
      <c r="AF329" s="60"/>
      <c r="AG329" s="60"/>
      <c r="AH329" s="60"/>
      <c r="AI329" s="60"/>
      <c r="AJ329" s="60"/>
      <c r="AK329" s="60"/>
      <c r="AL329" s="60"/>
    </row>
    <row r="330" spans="1:38" ht="11.25" customHeight="1">
      <c r="A330" s="60"/>
      <c r="B330" s="59"/>
      <c r="C330" s="59"/>
      <c r="D330" s="59"/>
      <c r="E330" s="59"/>
      <c r="F330" s="59"/>
      <c r="G330" s="59"/>
      <c r="H330" s="59"/>
      <c r="I330" s="59"/>
      <c r="J330" s="59"/>
      <c r="K330" s="59"/>
      <c r="L330" s="59"/>
      <c r="M330" s="59"/>
      <c r="N330" s="59"/>
      <c r="O330" s="59"/>
      <c r="P330" s="59"/>
      <c r="Q330" s="59"/>
      <c r="R330" s="59"/>
      <c r="S330" s="59"/>
      <c r="T330" s="59"/>
      <c r="U330" s="59"/>
      <c r="V330" s="59"/>
      <c r="W330" s="60"/>
      <c r="X330" s="60"/>
      <c r="Y330" s="60"/>
      <c r="Z330" s="60"/>
      <c r="AA330" s="60"/>
      <c r="AB330" s="60"/>
      <c r="AC330" s="60"/>
      <c r="AD330" s="60"/>
      <c r="AE330" s="60"/>
      <c r="AF330" s="60"/>
      <c r="AG330" s="60"/>
      <c r="AH330" s="60"/>
      <c r="AI330" s="60"/>
      <c r="AJ330" s="60"/>
      <c r="AK330" s="60"/>
      <c r="AL330" s="60"/>
    </row>
    <row r="331" spans="1:38" ht="15.75" customHeight="1"/>
    <row r="332" spans="1:38" ht="15.75" customHeight="1"/>
    <row r="333" spans="1:38" ht="15.75" customHeight="1"/>
    <row r="334" spans="1:38" ht="15.75" customHeight="1"/>
    <row r="335" spans="1:38" ht="15.75" customHeight="1"/>
    <row r="336" spans="1:38"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password="CC0A" sheet="1" objects="1" scenarios="1" selectLockedCells="1" selectUnlockedCells="1"/>
  <mergeCells count="5">
    <mergeCell ref="A1:A3"/>
    <mergeCell ref="C1:H1"/>
    <mergeCell ref="K1:M2"/>
    <mergeCell ref="S1:AF2"/>
    <mergeCell ref="N13:R13"/>
  </mergeCells>
  <hyperlinks>
    <hyperlink ref="I1" location="HELP!A1" display="HELP" xr:uid="{00000000-0004-0000-1800-000000000000}"/>
    <hyperlink ref="J1" location="DASHBOARD!A1" display="BACK" xr:uid="{00000000-0004-0000-1800-000001000000}"/>
  </hyperlinks>
  <pageMargins left="0.7" right="0.7" top="0.75" bottom="0.75" header="0" footer="0"/>
  <pageSetup paperSize="9"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1000"/>
  <sheetViews>
    <sheetView workbookViewId="0">
      <pane xSplit="1" ySplit="12" topLeftCell="B84" activePane="bottomRight" state="frozen"/>
      <selection pane="topRight" activeCell="B1" sqref="B1"/>
      <selection pane="bottomLeft" activeCell="A13" sqref="A13"/>
      <selection pane="bottomRight" activeCell="F16" sqref="F16"/>
    </sheetView>
  </sheetViews>
  <sheetFormatPr defaultColWidth="11.1796875" defaultRowHeight="15" customHeight="1"/>
  <cols>
    <col min="1" max="1" width="24.453125" customWidth="1"/>
    <col min="2" max="2" width="9.1796875" customWidth="1"/>
    <col min="3" max="3" width="8.453125" customWidth="1"/>
    <col min="4" max="4" width="11.36328125" customWidth="1"/>
    <col min="5" max="5" width="8.1796875" customWidth="1"/>
    <col min="6" max="6" width="9.54296875" customWidth="1"/>
    <col min="7" max="10" width="8.453125" customWidth="1"/>
    <col min="11" max="11" width="10" customWidth="1"/>
    <col min="12" max="12" width="8.453125" customWidth="1"/>
    <col min="13" max="13" width="8.90625" customWidth="1"/>
    <col min="14" max="14" width="6.6328125" customWidth="1"/>
    <col min="15" max="15" width="6.1796875" customWidth="1"/>
    <col min="16" max="16" width="5.81640625" customWidth="1"/>
    <col min="17" max="17" width="21.453125" customWidth="1"/>
    <col min="18" max="18" width="6.1796875" customWidth="1"/>
    <col min="19" max="22" width="2.08984375" customWidth="1"/>
    <col min="23" max="39" width="3.1796875" customWidth="1"/>
  </cols>
  <sheetData>
    <row r="1" spans="1:39" ht="15.75" customHeight="1">
      <c r="A1" s="757" t="s">
        <v>203</v>
      </c>
      <c r="B1" s="57" t="s">
        <v>204</v>
      </c>
      <c r="C1" s="760" t="s">
        <v>205</v>
      </c>
      <c r="D1" s="761"/>
      <c r="E1" s="761"/>
      <c r="F1" s="761"/>
      <c r="G1" s="761"/>
      <c r="H1" s="761"/>
      <c r="I1" s="58" t="s">
        <v>206</v>
      </c>
      <c r="J1" s="404" t="s">
        <v>379</v>
      </c>
      <c r="K1" s="762" t="s">
        <v>57</v>
      </c>
      <c r="L1" s="743"/>
      <c r="M1" s="744"/>
      <c r="N1" s="59"/>
      <c r="O1" s="59"/>
      <c r="P1" s="59"/>
      <c r="Q1" s="59"/>
      <c r="R1" s="59"/>
      <c r="S1" s="766" t="s">
        <v>207</v>
      </c>
      <c r="T1" s="741"/>
      <c r="U1" s="741"/>
      <c r="V1" s="741"/>
      <c r="W1" s="741"/>
      <c r="X1" s="741"/>
      <c r="Y1" s="741"/>
      <c r="Z1" s="741"/>
      <c r="AA1" s="741"/>
      <c r="AB1" s="741"/>
      <c r="AC1" s="741"/>
      <c r="AD1" s="741"/>
      <c r="AE1" s="741"/>
      <c r="AF1" s="741"/>
      <c r="AG1" s="60"/>
      <c r="AH1" s="60"/>
      <c r="AI1" s="60"/>
      <c r="AJ1" s="60"/>
      <c r="AK1" s="60"/>
      <c r="AL1" s="60"/>
      <c r="AM1" s="60"/>
    </row>
    <row r="2" spans="1:39" ht="16.5" customHeight="1">
      <c r="A2" s="758"/>
      <c r="B2" s="61">
        <f ca="1">NOW()</f>
        <v>45742.870458449077</v>
      </c>
      <c r="C2" s="62"/>
      <c r="D2" s="63" t="s">
        <v>208</v>
      </c>
      <c r="E2" s="64">
        <f>MAX(B13:M13)</f>
        <v>12</v>
      </c>
      <c r="F2" s="59"/>
      <c r="G2" s="59"/>
      <c r="H2" s="59"/>
      <c r="I2" s="59"/>
      <c r="J2" s="59"/>
      <c r="K2" s="763"/>
      <c r="L2" s="764"/>
      <c r="M2" s="765"/>
      <c r="N2" s="59"/>
      <c r="O2" s="59"/>
      <c r="P2" s="59"/>
      <c r="Q2" s="59"/>
      <c r="R2" s="59"/>
      <c r="S2" s="741"/>
      <c r="T2" s="741"/>
      <c r="U2" s="741"/>
      <c r="V2" s="741"/>
      <c r="W2" s="741"/>
      <c r="X2" s="741"/>
      <c r="Y2" s="741"/>
      <c r="Z2" s="741"/>
      <c r="AA2" s="741"/>
      <c r="AB2" s="741"/>
      <c r="AC2" s="741"/>
      <c r="AD2" s="741"/>
      <c r="AE2" s="741"/>
      <c r="AF2" s="741"/>
      <c r="AG2" s="60"/>
      <c r="AH2" s="60"/>
      <c r="AI2" s="60"/>
      <c r="AJ2" s="60"/>
      <c r="AK2" s="60"/>
      <c r="AL2" s="60"/>
      <c r="AM2" s="60"/>
    </row>
    <row r="3" spans="1:39" ht="15.75" customHeight="1">
      <c r="A3" s="759"/>
      <c r="B3" s="65" t="s">
        <v>196</v>
      </c>
      <c r="C3" s="66"/>
      <c r="D3" s="67" t="s">
        <v>197</v>
      </c>
      <c r="E3" s="68"/>
      <c r="F3" s="370" t="s">
        <v>198</v>
      </c>
      <c r="G3" s="371"/>
      <c r="H3" s="69" t="s">
        <v>199</v>
      </c>
      <c r="I3" s="70"/>
      <c r="J3" s="71"/>
      <c r="K3" s="72" t="s">
        <v>210</v>
      </c>
      <c r="L3" s="73"/>
      <c r="M3" s="74">
        <f t="shared" ref="M3:M6" si="0">R116</f>
        <v>0.71305261577722734</v>
      </c>
      <c r="N3" s="71"/>
      <c r="O3" s="71"/>
      <c r="P3" s="75"/>
      <c r="Q3" s="75"/>
      <c r="R3" s="71"/>
      <c r="S3" s="76"/>
      <c r="T3" s="76"/>
      <c r="U3" s="76"/>
      <c r="V3" s="76"/>
      <c r="W3" s="75"/>
      <c r="X3" s="75"/>
      <c r="Y3" s="75"/>
      <c r="Z3" s="75"/>
      <c r="AA3" s="75"/>
      <c r="AB3" s="75"/>
      <c r="AC3" s="75"/>
      <c r="AD3" s="75"/>
      <c r="AE3" s="75"/>
      <c r="AF3" s="75"/>
      <c r="AG3" s="75"/>
      <c r="AH3" s="77"/>
      <c r="AI3" s="77"/>
      <c r="AJ3" s="77"/>
      <c r="AK3" s="77"/>
      <c r="AL3" s="77"/>
      <c r="AM3" s="77"/>
    </row>
    <row r="4" spans="1:39" ht="11.25" customHeight="1">
      <c r="A4" s="78" t="s">
        <v>211</v>
      </c>
      <c r="B4" s="79">
        <f>'R2'!$A$30</f>
        <v>100</v>
      </c>
      <c r="C4" s="79"/>
      <c r="D4" s="364">
        <f>'W2'!$A$30</f>
        <v>70</v>
      </c>
      <c r="E4" s="80"/>
      <c r="F4" s="361">
        <f>'D2'!$A$30</f>
        <v>45</v>
      </c>
      <c r="G4" s="372"/>
      <c r="H4" s="367">
        <f>'F2'!$A$30</f>
        <v>22</v>
      </c>
      <c r="I4" s="81"/>
      <c r="J4" s="71"/>
      <c r="K4" s="72" t="s">
        <v>212</v>
      </c>
      <c r="L4" s="73"/>
      <c r="M4" s="74">
        <f t="shared" si="0"/>
        <v>1</v>
      </c>
      <c r="N4" s="71"/>
      <c r="O4" s="71"/>
      <c r="P4" s="75"/>
      <c r="Q4" s="75"/>
      <c r="R4" s="71"/>
      <c r="S4" s="76"/>
      <c r="T4" s="76"/>
      <c r="U4" s="76"/>
      <c r="V4" s="76"/>
      <c r="W4" s="75"/>
      <c r="X4" s="75"/>
      <c r="Y4" s="75"/>
      <c r="Z4" s="75"/>
      <c r="AA4" s="75"/>
      <c r="AB4" s="75"/>
      <c r="AC4" s="75"/>
      <c r="AD4" s="75"/>
      <c r="AE4" s="75"/>
      <c r="AF4" s="75"/>
      <c r="AG4" s="75"/>
      <c r="AH4" s="77"/>
      <c r="AI4" s="77"/>
      <c r="AJ4" s="77"/>
      <c r="AK4" s="77"/>
      <c r="AL4" s="77"/>
      <c r="AM4" s="77"/>
    </row>
    <row r="5" spans="1:39" ht="11.25" customHeight="1">
      <c r="A5" s="82" t="s">
        <v>213</v>
      </c>
      <c r="B5" s="83">
        <f>'R2'!$A$29</f>
        <v>70</v>
      </c>
      <c r="C5" s="84"/>
      <c r="D5" s="365">
        <f>'W2'!$A$29</f>
        <v>45</v>
      </c>
      <c r="E5" s="85"/>
      <c r="F5" s="362">
        <f>'D2'!$A$29</f>
        <v>22</v>
      </c>
      <c r="G5" s="373"/>
      <c r="H5" s="368">
        <f>'F2'!$A$29</f>
        <v>4</v>
      </c>
      <c r="I5" s="86"/>
      <c r="J5" s="71"/>
      <c r="K5" s="72" t="s">
        <v>214</v>
      </c>
      <c r="L5" s="73"/>
      <c r="M5" s="74">
        <f t="shared" si="0"/>
        <v>1</v>
      </c>
      <c r="N5" s="71"/>
      <c r="O5" s="71"/>
      <c r="P5" s="75"/>
      <c r="Q5" s="75"/>
      <c r="R5" s="71"/>
      <c r="S5" s="76"/>
      <c r="T5" s="76"/>
      <c r="U5" s="76"/>
      <c r="V5" s="76"/>
      <c r="W5" s="75"/>
      <c r="X5" s="75"/>
      <c r="Y5" s="75"/>
      <c r="Z5" s="75"/>
      <c r="AA5" s="75"/>
      <c r="AB5" s="75"/>
      <c r="AC5" s="75"/>
      <c r="AD5" s="75"/>
      <c r="AE5" s="75"/>
      <c r="AF5" s="75"/>
      <c r="AG5" s="75"/>
      <c r="AH5" s="87"/>
      <c r="AI5" s="87"/>
      <c r="AJ5" s="87"/>
      <c r="AK5" s="87"/>
      <c r="AL5" s="87"/>
      <c r="AM5" s="87"/>
    </row>
    <row r="6" spans="1:39" ht="11.25" customHeight="1">
      <c r="A6" s="82" t="s">
        <v>215</v>
      </c>
      <c r="B6" s="88">
        <f>'R2'!$A$9</f>
        <v>5000</v>
      </c>
      <c r="C6" s="88"/>
      <c r="D6" s="366">
        <f>'W2'!$A$9</f>
        <v>10000</v>
      </c>
      <c r="E6" s="89"/>
      <c r="F6" s="363">
        <f>'D2'!$A$9</f>
        <v>10000</v>
      </c>
      <c r="G6" s="374"/>
      <c r="H6" s="369">
        <f>'F2'!$A$9</f>
        <v>10000</v>
      </c>
      <c r="I6" s="86"/>
      <c r="J6" s="71"/>
      <c r="K6" s="72" t="s">
        <v>216</v>
      </c>
      <c r="L6" s="73"/>
      <c r="M6" s="74">
        <f t="shared" si="0"/>
        <v>1</v>
      </c>
      <c r="N6" s="71"/>
      <c r="O6" s="71"/>
      <c r="P6" s="75"/>
      <c r="Q6" s="75"/>
      <c r="R6" s="71"/>
      <c r="S6" s="76"/>
      <c r="T6" s="76"/>
      <c r="U6" s="76"/>
      <c r="V6" s="76"/>
      <c r="W6" s="75"/>
      <c r="X6" s="75"/>
      <c r="Y6" s="75"/>
      <c r="Z6" s="75"/>
      <c r="AA6" s="75"/>
      <c r="AB6" s="75"/>
      <c r="AC6" s="75"/>
      <c r="AD6" s="75"/>
      <c r="AE6" s="75"/>
      <c r="AF6" s="75"/>
      <c r="AG6" s="75"/>
      <c r="AH6" s="87"/>
      <c r="AI6" s="87"/>
      <c r="AJ6" s="87"/>
      <c r="AK6" s="87"/>
      <c r="AL6" s="87"/>
      <c r="AM6" s="87"/>
    </row>
    <row r="7" spans="1:39" ht="11.25" customHeight="1">
      <c r="A7" s="82" t="s">
        <v>217</v>
      </c>
      <c r="B7" s="84">
        <v>5</v>
      </c>
      <c r="C7" s="84"/>
      <c r="D7" s="85">
        <v>2</v>
      </c>
      <c r="E7" s="85"/>
      <c r="F7" s="373">
        <v>2</v>
      </c>
      <c r="G7" s="373"/>
      <c r="H7" s="90">
        <v>1</v>
      </c>
      <c r="I7" s="86"/>
      <c r="J7" s="71"/>
      <c r="K7" s="72" t="s">
        <v>218</v>
      </c>
      <c r="L7" s="73"/>
      <c r="M7" s="74">
        <f t="shared" ref="M7:M10" si="1">R109</f>
        <v>0.14688947368421051</v>
      </c>
      <c r="N7" s="71"/>
      <c r="O7" s="71"/>
      <c r="P7" s="75"/>
      <c r="Q7" s="75"/>
      <c r="R7" s="71"/>
      <c r="S7" s="76"/>
      <c r="T7" s="76"/>
      <c r="U7" s="76"/>
      <c r="V7" s="76"/>
      <c r="W7" s="75"/>
      <c r="X7" s="75"/>
      <c r="Y7" s="75"/>
      <c r="Z7" s="75"/>
      <c r="AA7" s="75"/>
      <c r="AB7" s="75"/>
      <c r="AC7" s="75"/>
      <c r="AD7" s="75"/>
      <c r="AE7" s="75"/>
      <c r="AF7" s="75"/>
      <c r="AG7" s="75"/>
      <c r="AH7" s="87"/>
      <c r="AI7" s="87"/>
      <c r="AJ7" s="87"/>
      <c r="AK7" s="87"/>
      <c r="AL7" s="87"/>
      <c r="AM7" s="87"/>
    </row>
    <row r="8" spans="1:39" ht="11.25" customHeight="1">
      <c r="A8" s="82" t="s">
        <v>219</v>
      </c>
      <c r="B8" s="84">
        <v>0</v>
      </c>
      <c r="C8" s="84"/>
      <c r="D8" s="85">
        <v>0</v>
      </c>
      <c r="E8" s="85"/>
      <c r="F8" s="373">
        <v>0</v>
      </c>
      <c r="G8" s="373"/>
      <c r="H8" s="90">
        <v>0</v>
      </c>
      <c r="I8" s="86"/>
      <c r="J8" s="71"/>
      <c r="K8" s="72" t="s">
        <v>220</v>
      </c>
      <c r="L8" s="73"/>
      <c r="M8" s="74">
        <f t="shared" si="1"/>
        <v>0.23265306122448978</v>
      </c>
      <c r="N8" s="71"/>
      <c r="O8" s="71"/>
      <c r="P8" s="75"/>
      <c r="Q8" s="75"/>
      <c r="R8" s="71"/>
      <c r="S8" s="76"/>
      <c r="T8" s="76"/>
      <c r="U8" s="76"/>
      <c r="V8" s="76"/>
      <c r="W8" s="76"/>
      <c r="X8" s="76"/>
      <c r="Y8" s="76"/>
      <c r="Z8" s="76"/>
      <c r="AA8" s="76"/>
      <c r="AB8" s="76"/>
      <c r="AC8" s="76"/>
      <c r="AD8" s="76"/>
      <c r="AE8" s="76"/>
      <c r="AF8" s="76"/>
      <c r="AG8" s="76"/>
      <c r="AH8" s="91"/>
      <c r="AI8" s="91"/>
      <c r="AJ8" s="91"/>
      <c r="AK8" s="91"/>
      <c r="AL8" s="91"/>
      <c r="AM8" s="91"/>
    </row>
    <row r="9" spans="1:39" ht="11.25" customHeight="1">
      <c r="A9" s="82" t="s">
        <v>221</v>
      </c>
      <c r="B9" s="84">
        <v>25000</v>
      </c>
      <c r="C9" s="84"/>
      <c r="D9" s="85">
        <v>15000</v>
      </c>
      <c r="E9" s="85"/>
      <c r="F9" s="373">
        <v>15000</v>
      </c>
      <c r="G9" s="373"/>
      <c r="H9" s="90">
        <v>10000</v>
      </c>
      <c r="I9" s="86"/>
      <c r="J9" s="71"/>
      <c r="K9" s="72" t="s">
        <v>222</v>
      </c>
      <c r="L9" s="73"/>
      <c r="M9" s="74">
        <f t="shared" si="1"/>
        <v>0.31746031746031744</v>
      </c>
      <c r="N9" s="71"/>
      <c r="O9" s="71"/>
      <c r="P9" s="75"/>
      <c r="Q9" s="75"/>
      <c r="R9" s="71"/>
      <c r="S9" s="76"/>
      <c r="T9" s="76"/>
      <c r="U9" s="76"/>
      <c r="V9" s="76"/>
      <c r="W9" s="76"/>
      <c r="X9" s="76"/>
      <c r="Y9" s="76"/>
      <c r="Z9" s="76"/>
      <c r="AA9" s="76"/>
      <c r="AB9" s="76"/>
      <c r="AC9" s="76"/>
      <c r="AD9" s="76"/>
      <c r="AE9" s="76"/>
      <c r="AF9" s="76"/>
      <c r="AG9" s="76"/>
      <c r="AH9" s="91"/>
      <c r="AI9" s="91"/>
      <c r="AJ9" s="91"/>
      <c r="AK9" s="91"/>
      <c r="AL9" s="91"/>
      <c r="AM9" s="91"/>
    </row>
    <row r="10" spans="1:39" ht="11.25" customHeight="1">
      <c r="A10" s="92" t="s">
        <v>128</v>
      </c>
      <c r="B10" s="93">
        <f>'R2'!A58</f>
        <v>2000</v>
      </c>
      <c r="C10" s="93"/>
      <c r="D10" s="94">
        <f>'W2'!A58</f>
        <v>2000</v>
      </c>
      <c r="E10" s="94"/>
      <c r="F10" s="375">
        <f>'D2'!A58</f>
        <v>2000</v>
      </c>
      <c r="G10" s="375"/>
      <c r="H10" s="95">
        <f>'F2'!A58</f>
        <v>2000</v>
      </c>
      <c r="I10" s="96"/>
      <c r="J10" s="71"/>
      <c r="K10" s="97" t="s">
        <v>223</v>
      </c>
      <c r="L10" s="98"/>
      <c r="M10" s="99">
        <f t="shared" si="1"/>
        <v>0.57467532467532467</v>
      </c>
      <c r="N10" s="71"/>
      <c r="O10" s="71"/>
      <c r="P10" s="75"/>
      <c r="Q10" s="75"/>
      <c r="R10" s="71"/>
      <c r="S10" s="76"/>
      <c r="T10" s="76"/>
      <c r="U10" s="76"/>
      <c r="V10" s="76"/>
      <c r="W10" s="76"/>
      <c r="X10" s="76"/>
      <c r="Y10" s="76"/>
      <c r="Z10" s="76"/>
      <c r="AA10" s="76"/>
      <c r="AB10" s="76"/>
      <c r="AC10" s="76"/>
      <c r="AD10" s="76"/>
      <c r="AE10" s="76"/>
      <c r="AF10" s="76"/>
      <c r="AG10" s="76"/>
      <c r="AH10" s="91"/>
      <c r="AI10" s="91"/>
      <c r="AJ10" s="91"/>
      <c r="AK10" s="91"/>
      <c r="AL10" s="91"/>
      <c r="AM10" s="91"/>
    </row>
    <row r="11" spans="1:39" ht="4.5" customHeight="1">
      <c r="A11" s="75"/>
      <c r="B11" s="75"/>
      <c r="C11" s="75"/>
      <c r="D11" s="75"/>
      <c r="E11" s="75"/>
      <c r="F11" s="75"/>
      <c r="G11" s="75"/>
      <c r="H11" s="75"/>
      <c r="I11" s="75"/>
      <c r="J11" s="75"/>
      <c r="K11" s="75"/>
      <c r="L11" s="75"/>
      <c r="M11" s="75"/>
      <c r="N11" s="75"/>
      <c r="O11" s="75"/>
      <c r="P11" s="75"/>
      <c r="Q11" s="75"/>
      <c r="R11" s="75"/>
      <c r="S11" s="76"/>
      <c r="T11" s="76"/>
      <c r="U11" s="76"/>
      <c r="V11" s="76"/>
      <c r="W11" s="76"/>
      <c r="X11" s="76"/>
      <c r="Y11" s="76"/>
      <c r="Z11" s="76"/>
      <c r="AA11" s="76"/>
      <c r="AB11" s="76"/>
      <c r="AC11" s="76"/>
      <c r="AD11" s="76"/>
      <c r="AE11" s="76"/>
      <c r="AF11" s="76"/>
      <c r="AG11" s="76"/>
      <c r="AH11" s="76"/>
      <c r="AI11" s="76"/>
      <c r="AJ11" s="76"/>
      <c r="AK11" s="76"/>
      <c r="AL11" s="76"/>
      <c r="AM11" s="76"/>
    </row>
    <row r="12" spans="1:39" ht="11.25" customHeight="1">
      <c r="A12" s="100" t="s">
        <v>200</v>
      </c>
      <c r="B12" s="101">
        <v>1</v>
      </c>
      <c r="C12" s="101">
        <v>2</v>
      </c>
      <c r="D12" s="101">
        <v>3</v>
      </c>
      <c r="E12" s="101">
        <v>4</v>
      </c>
      <c r="F12" s="101">
        <v>5</v>
      </c>
      <c r="G12" s="101">
        <v>6</v>
      </c>
      <c r="H12" s="101">
        <v>7</v>
      </c>
      <c r="I12" s="101">
        <v>8</v>
      </c>
      <c r="J12" s="101">
        <v>9</v>
      </c>
      <c r="K12" s="101">
        <v>10</v>
      </c>
      <c r="L12" s="101">
        <v>11</v>
      </c>
      <c r="M12" s="102">
        <v>12</v>
      </c>
      <c r="N12" s="103" t="s">
        <v>224</v>
      </c>
      <c r="O12" s="104" t="s">
        <v>225</v>
      </c>
      <c r="P12" s="104" t="s">
        <v>226</v>
      </c>
      <c r="Q12" s="104" t="s">
        <v>227</v>
      </c>
      <c r="R12" s="105" t="s">
        <v>234</v>
      </c>
      <c r="S12" s="76"/>
      <c r="T12" s="76"/>
      <c r="U12" s="76"/>
      <c r="V12" s="76"/>
      <c r="W12" s="76"/>
      <c r="X12" s="76"/>
      <c r="Y12" s="76"/>
      <c r="Z12" s="76"/>
      <c r="AA12" s="76"/>
      <c r="AB12" s="76"/>
      <c r="AC12" s="76"/>
      <c r="AD12" s="76"/>
      <c r="AE12" s="76"/>
      <c r="AF12" s="76"/>
      <c r="AG12" s="76"/>
      <c r="AH12" s="76"/>
      <c r="AI12" s="76"/>
      <c r="AJ12" s="76"/>
      <c r="AK12" s="76"/>
      <c r="AL12" s="76"/>
      <c r="AM12" s="76"/>
    </row>
    <row r="13" spans="1:39" ht="15.75" customHeight="1">
      <c r="A13" s="123"/>
      <c r="B13" s="162">
        <f>IF(B17="-",1,(IF(B18="-",1,(IF(B19="-",1,(IF(B20="-",1,2)))))))</f>
        <v>2</v>
      </c>
      <c r="C13" s="162">
        <f>IF(C17="-",1,(IF(C18="-",1,(IF(C19="-",1,(IF(C20="-",1,3)))))))</f>
        <v>3</v>
      </c>
      <c r="D13" s="162">
        <f>IF(D17="-",1,(IF(D18="-",1,(IF(D19="-",1,(IF(D20="-",1,4)))))))</f>
        <v>4</v>
      </c>
      <c r="E13" s="162">
        <f>IF(E17="-",1,(IF(E18="-",1,(IF(E19="-",1,(IF(E20="-",1,5)))))))</f>
        <v>5</v>
      </c>
      <c r="F13" s="162">
        <f>IF(F17="-",1,(IF(F18="-",1,(IF(F19="-",1,(IF(F20="-",1,6)))))))</f>
        <v>6</v>
      </c>
      <c r="G13" s="162">
        <f>IF(G17="-",1,(IF(G18="-",1,(IF(G19="-",1,(IF(G20="-",1,7)))))))</f>
        <v>7</v>
      </c>
      <c r="H13" s="162">
        <f>IF(H17="-",1,(IF(H18="-",1,(IF(H19="-",1,(IF(H20="-",1,8)))))))</f>
        <v>8</v>
      </c>
      <c r="I13" s="162">
        <f>IF(I17="-",1,(IF(I18="-",1,(IF(I19="-",1,(IF(I20="-",1,9)))))))</f>
        <v>9</v>
      </c>
      <c r="J13" s="162">
        <f>IF(J17="-",1,(IF(J18="-",1,(IF(J19="-",1,(IF(J20="-",1,10)))))))</f>
        <v>10</v>
      </c>
      <c r="K13" s="162">
        <f>IF(K17="-",1,(IF(K18="-",1,(IF(K19="-",1,(IF(K20="-",1,11)))))))</f>
        <v>11</v>
      </c>
      <c r="L13" s="162">
        <f t="shared" ref="L13:M13" si="2">IF(L17="-",1,(IF(L18="-",1,(IF(L19="-",1,(IF(L20="-",1,12)))))))</f>
        <v>12</v>
      </c>
      <c r="M13" s="163">
        <f t="shared" si="2"/>
        <v>12</v>
      </c>
      <c r="N13" s="767" t="s">
        <v>248</v>
      </c>
      <c r="O13" s="768"/>
      <c r="P13" s="768"/>
      <c r="Q13" s="768"/>
      <c r="R13" s="769"/>
      <c r="S13" s="76"/>
      <c r="T13" s="76"/>
      <c r="U13" s="76"/>
      <c r="V13" s="76"/>
      <c r="W13" s="76"/>
      <c r="X13" s="76"/>
      <c r="Y13" s="76"/>
      <c r="Z13" s="76"/>
      <c r="AA13" s="76"/>
      <c r="AB13" s="76"/>
      <c r="AC13" s="76"/>
      <c r="AD13" s="76"/>
      <c r="AE13" s="76"/>
      <c r="AF13" s="76"/>
      <c r="AG13" s="76"/>
      <c r="AH13" s="76"/>
      <c r="AI13" s="76"/>
      <c r="AJ13" s="76"/>
      <c r="AK13" s="76"/>
      <c r="AL13" s="76"/>
      <c r="AM13" s="76"/>
    </row>
    <row r="14" spans="1:39" ht="11.25" customHeight="1">
      <c r="A14" s="108" t="s">
        <v>230</v>
      </c>
      <c r="B14" s="109">
        <f>MAX(0,ROUND(B15+Demand!F3,0)-(B41*20)-((B41-'1'!B41)*10)+(SQRT('R2'!N33)*10))</f>
        <v>3358</v>
      </c>
      <c r="C14" s="109">
        <f>MAX(0,ROUND(C15+Demand!G3,0)-(C41*20)-((C41-'1'!C41)*10)+(SQRT('R2'!O33)*10))</f>
        <v>296</v>
      </c>
      <c r="D14" s="109">
        <f>MAX(0,ROUND(D15+Demand!H3,0)-(D41*20)-((D41-'1'!D41)*10)+(SQRT('R2'!P33)*10))</f>
        <v>3427</v>
      </c>
      <c r="E14" s="109">
        <f>MAX(0,ROUND(E15+Demand!I3,0)-(E41*20)-((E41-'1'!E41)*10)+(SQRT('R2'!Q33)*10))</f>
        <v>3455</v>
      </c>
      <c r="F14" s="109">
        <f>MAX(0,ROUND(F15+Demand!J3,0)-(F41*20)-((F41-'1'!F41)*10)+(SQRT('R2'!R33)*10))</f>
        <v>4914</v>
      </c>
      <c r="G14" s="109">
        <f>MAX(0,ROUND(G15+Demand!K3,0)-(G41*20)-((G41-'1'!G41)*10)+(SQRT('R2'!S33)*10))</f>
        <v>3751</v>
      </c>
      <c r="H14" s="109">
        <f>MAX(0,ROUND(H15+Demand!L3,0)-(H41*20)-((H41-'1'!H41)*10)+(SQRT('R2'!T33)*10))</f>
        <v>3672</v>
      </c>
      <c r="I14" s="109">
        <f>MAX(0,ROUND(I15+Demand!M3,0)-(I41*20)-((I41-'1'!I41)*10)+(SQRT('R2'!U33)*10))</f>
        <v>6097</v>
      </c>
      <c r="J14" s="109">
        <f>MAX(0,ROUND(J15+Demand!N3,0)-(J41*20)-((J41-'1'!J41)*10)+(SQRT('R2'!V33)*10))</f>
        <v>2667</v>
      </c>
      <c r="K14" s="109">
        <f>MAX(0,ROUND(K15+Demand!O3,0)-(K41*20)-((K41-'1'!K41)*10)+(SQRT('R2'!W33)*10))</f>
        <v>3039</v>
      </c>
      <c r="L14" s="109">
        <f>MAX(0,ROUND(L15+Demand!P3,0)-(L41*20)-((L41-'1'!L41)*10)+(SQRT('R2'!X33)*10))</f>
        <v>6752</v>
      </c>
      <c r="M14" s="109">
        <f>MAX(0,ROUND(M15+Demand!Q3,0)-(M41*20)-((M41-'1'!M41)*10)+(SQRT('R2'!Y33)*10))</f>
        <v>8436</v>
      </c>
      <c r="N14" s="110">
        <f>SUM(B14:M14)/12</f>
        <v>4155.333333333333</v>
      </c>
      <c r="O14" s="111">
        <f>MIN(B14:M14)</f>
        <v>296</v>
      </c>
      <c r="P14" s="111">
        <f>MAX(B14:M14)</f>
        <v>8436</v>
      </c>
      <c r="Q14" s="112">
        <f>STDEV(B14:M14)/N14</f>
        <v>0.51216315994567119</v>
      </c>
      <c r="R14" s="113">
        <f>SUM(B14:M14)</f>
        <v>49864</v>
      </c>
      <c r="S14" s="76"/>
      <c r="T14" s="76"/>
      <c r="U14" s="76"/>
      <c r="V14" s="76"/>
      <c r="W14" s="76"/>
      <c r="X14" s="76"/>
      <c r="Y14" s="76"/>
      <c r="Z14" s="76"/>
      <c r="AA14" s="76"/>
      <c r="AB14" s="76"/>
      <c r="AC14" s="76"/>
      <c r="AD14" s="76"/>
      <c r="AE14" s="76"/>
      <c r="AF14" s="76"/>
      <c r="AG14" s="76"/>
      <c r="AH14" s="76"/>
      <c r="AI14" s="76"/>
      <c r="AJ14" s="76"/>
      <c r="AK14" s="76"/>
      <c r="AL14" s="76"/>
      <c r="AM14" s="76"/>
    </row>
    <row r="15" spans="1:39" ht="18" customHeight="1">
      <c r="A15" s="328" t="s">
        <v>366</v>
      </c>
      <c r="B15" s="330"/>
      <c r="C15" s="330"/>
      <c r="D15" s="330"/>
      <c r="E15" s="330"/>
      <c r="F15" s="330">
        <v>2000</v>
      </c>
      <c r="G15" s="330"/>
      <c r="H15" s="330"/>
      <c r="I15" s="330">
        <v>3000</v>
      </c>
      <c r="J15" s="330">
        <v>1000</v>
      </c>
      <c r="K15" s="330"/>
      <c r="L15" s="330">
        <v>4000</v>
      </c>
      <c r="M15" s="330">
        <v>5000</v>
      </c>
      <c r="N15" s="119"/>
      <c r="O15" s="115"/>
      <c r="P15" s="115"/>
      <c r="Q15" s="115"/>
      <c r="R15" s="116"/>
      <c r="S15" s="76"/>
      <c r="T15" s="76"/>
      <c r="U15" s="76"/>
      <c r="V15" s="76"/>
      <c r="W15" s="76"/>
      <c r="X15" s="76"/>
      <c r="Y15" s="76"/>
      <c r="Z15" s="76"/>
      <c r="AA15" s="76"/>
      <c r="AB15" s="76"/>
      <c r="AC15" s="76"/>
      <c r="AD15" s="76"/>
      <c r="AE15" s="76"/>
      <c r="AF15" s="76"/>
      <c r="AG15" s="76"/>
      <c r="AH15" s="76"/>
      <c r="AI15" s="76"/>
      <c r="AJ15" s="76"/>
      <c r="AK15" s="76"/>
      <c r="AL15" s="76"/>
      <c r="AM15" s="76"/>
    </row>
    <row r="16" spans="1:39" ht="11.25" customHeight="1">
      <c r="A16" s="117" t="s">
        <v>231</v>
      </c>
      <c r="B16" s="59"/>
      <c r="C16" s="59"/>
      <c r="D16" s="59"/>
      <c r="E16" s="59"/>
      <c r="F16" s="59"/>
      <c r="G16" s="59"/>
      <c r="H16" s="59"/>
      <c r="I16" s="59"/>
      <c r="J16" s="59"/>
      <c r="K16" s="59"/>
      <c r="L16" s="59"/>
      <c r="M16" s="118"/>
      <c r="N16" s="119"/>
      <c r="O16" s="115"/>
      <c r="P16" s="115"/>
      <c r="Q16" s="115"/>
      <c r="R16" s="116"/>
      <c r="S16" s="76"/>
      <c r="T16" s="76"/>
      <c r="U16" s="76"/>
      <c r="V16" s="76"/>
      <c r="W16" s="76"/>
      <c r="X16" s="76"/>
      <c r="Y16" s="76"/>
      <c r="Z16" s="76"/>
      <c r="AA16" s="76"/>
      <c r="AB16" s="76"/>
      <c r="AC16" s="76"/>
      <c r="AD16" s="76"/>
      <c r="AE16" s="76"/>
      <c r="AF16" s="76"/>
      <c r="AG16" s="76"/>
      <c r="AH16" s="76"/>
      <c r="AI16" s="76"/>
      <c r="AJ16" s="76"/>
      <c r="AK16" s="76"/>
      <c r="AL16" s="76"/>
      <c r="AM16" s="76"/>
    </row>
    <row r="17" spans="1:39" ht="11.25" customHeight="1">
      <c r="A17" s="120" t="s">
        <v>59</v>
      </c>
      <c r="B17" s="164">
        <f>'R2'!C7</f>
        <v>4000</v>
      </c>
      <c r="C17" s="164">
        <f>'R2'!D7</f>
        <v>4000</v>
      </c>
      <c r="D17" s="164">
        <f>'R2'!E7</f>
        <v>4000</v>
      </c>
      <c r="E17" s="164">
        <f>'R2'!F7</f>
        <v>4000</v>
      </c>
      <c r="F17" s="164">
        <f>'R2'!G7</f>
        <v>4000</v>
      </c>
      <c r="G17" s="164">
        <f>'R2'!H7</f>
        <v>4000</v>
      </c>
      <c r="H17" s="164">
        <f>'R2'!I7</f>
        <v>3000</v>
      </c>
      <c r="I17" s="164">
        <f>'R2'!J7</f>
        <v>3000</v>
      </c>
      <c r="J17" s="164">
        <f>'R2'!K7</f>
        <v>3000</v>
      </c>
      <c r="K17" s="164">
        <f>'R2'!L7</f>
        <v>3000</v>
      </c>
      <c r="L17" s="164">
        <f>'R2'!M7</f>
        <v>3000</v>
      </c>
      <c r="M17" s="164">
        <f>'R2'!N7</f>
        <v>3000</v>
      </c>
      <c r="N17" s="110">
        <f t="shared" ref="N17:N20" si="3">SUM(B17:M17)/12</f>
        <v>3500</v>
      </c>
      <c r="O17" s="111">
        <f t="shared" ref="O17:O20" si="4">MIN(B17:M17)</f>
        <v>3000</v>
      </c>
      <c r="P17" s="111">
        <f t="shared" ref="P17:P20" si="5">MAX(B17:M17)</f>
        <v>4000</v>
      </c>
      <c r="Q17" s="112">
        <f t="shared" ref="Q17:Q20" si="6">STDEV(B17:M17)/N17</f>
        <v>0.14920941939059815</v>
      </c>
      <c r="R17" s="113">
        <f t="shared" ref="R17:R20" si="7">SUM(B17:M17)</f>
        <v>42000</v>
      </c>
      <c r="S17" s="76"/>
      <c r="T17" s="76"/>
      <c r="U17" s="76"/>
      <c r="V17" s="76"/>
      <c r="W17" s="76"/>
      <c r="X17" s="76"/>
      <c r="Y17" s="76"/>
      <c r="Z17" s="76"/>
      <c r="AA17" s="76"/>
      <c r="AB17" s="76"/>
      <c r="AC17" s="76"/>
      <c r="AD17" s="76"/>
      <c r="AE17" s="76"/>
      <c r="AF17" s="76"/>
      <c r="AG17" s="76"/>
      <c r="AH17" s="76"/>
      <c r="AI17" s="76"/>
      <c r="AJ17" s="76"/>
      <c r="AK17" s="76"/>
      <c r="AL17" s="76"/>
      <c r="AM17" s="76"/>
    </row>
    <row r="18" spans="1:39" ht="11.25" customHeight="1">
      <c r="A18" s="122" t="s">
        <v>60</v>
      </c>
      <c r="B18" s="164">
        <f>'W2'!C7</f>
        <v>4000</v>
      </c>
      <c r="C18" s="164">
        <f>'W2'!D7</f>
        <v>4000</v>
      </c>
      <c r="D18" s="164">
        <f>'W2'!E7</f>
        <v>4000</v>
      </c>
      <c r="E18" s="164">
        <f>'W2'!F7</f>
        <v>4000</v>
      </c>
      <c r="F18" s="164">
        <f>'W2'!G7</f>
        <v>4000</v>
      </c>
      <c r="G18" s="164">
        <f>'W2'!H7</f>
        <v>4000</v>
      </c>
      <c r="H18" s="164">
        <f>'W2'!I7</f>
        <v>3000</v>
      </c>
      <c r="I18" s="164">
        <f>'W2'!J7</f>
        <v>3000</v>
      </c>
      <c r="J18" s="164">
        <f>'W2'!K7</f>
        <v>3000</v>
      </c>
      <c r="K18" s="164">
        <f>'W2'!L7</f>
        <v>3000</v>
      </c>
      <c r="L18" s="164">
        <f>'W2'!M7</f>
        <v>3000</v>
      </c>
      <c r="M18" s="164">
        <f>'W2'!N7</f>
        <v>3000</v>
      </c>
      <c r="N18" s="110">
        <f t="shared" si="3"/>
        <v>3500</v>
      </c>
      <c r="O18" s="111">
        <f t="shared" si="4"/>
        <v>3000</v>
      </c>
      <c r="P18" s="111">
        <f t="shared" si="5"/>
        <v>4000</v>
      </c>
      <c r="Q18" s="112">
        <f t="shared" si="6"/>
        <v>0.14920941939059815</v>
      </c>
      <c r="R18" s="113">
        <f t="shared" si="7"/>
        <v>42000</v>
      </c>
      <c r="S18" s="76"/>
      <c r="T18" s="76"/>
      <c r="U18" s="76"/>
      <c r="V18" s="76"/>
      <c r="W18" s="76"/>
      <c r="X18" s="76"/>
      <c r="Y18" s="76"/>
      <c r="Z18" s="76"/>
      <c r="AA18" s="76"/>
      <c r="AB18" s="76"/>
      <c r="AC18" s="76"/>
      <c r="AD18" s="76"/>
      <c r="AE18" s="76"/>
      <c r="AF18" s="76"/>
      <c r="AG18" s="76"/>
      <c r="AH18" s="76"/>
      <c r="AI18" s="76"/>
      <c r="AJ18" s="76"/>
      <c r="AK18" s="76"/>
      <c r="AL18" s="76"/>
      <c r="AM18" s="76"/>
    </row>
    <row r="19" spans="1:39" ht="11.25" customHeight="1">
      <c r="A19" s="122" t="s">
        <v>61</v>
      </c>
      <c r="B19" s="164">
        <f>'D2'!C7</f>
        <v>4000</v>
      </c>
      <c r="C19" s="164">
        <f>'D2'!D7</f>
        <v>4000</v>
      </c>
      <c r="D19" s="164">
        <f>'D2'!E7</f>
        <v>4000</v>
      </c>
      <c r="E19" s="164">
        <f>'D2'!F7</f>
        <v>4000</v>
      </c>
      <c r="F19" s="164">
        <f>'D2'!G7</f>
        <v>4000</v>
      </c>
      <c r="G19" s="164">
        <f>'D2'!H7</f>
        <v>4000</v>
      </c>
      <c r="H19" s="164">
        <f>'D2'!I7</f>
        <v>3000</v>
      </c>
      <c r="I19" s="164">
        <f>'D2'!J7</f>
        <v>3000</v>
      </c>
      <c r="J19" s="164">
        <f>'D2'!K7</f>
        <v>3000</v>
      </c>
      <c r="K19" s="164">
        <f>'D2'!L7</f>
        <v>3000</v>
      </c>
      <c r="L19" s="164">
        <f>'D2'!M7</f>
        <v>3000</v>
      </c>
      <c r="M19" s="164">
        <f>'D2'!N7</f>
        <v>3000</v>
      </c>
      <c r="N19" s="110">
        <f t="shared" si="3"/>
        <v>3500</v>
      </c>
      <c r="O19" s="111">
        <f t="shared" si="4"/>
        <v>3000</v>
      </c>
      <c r="P19" s="111">
        <f t="shared" si="5"/>
        <v>4000</v>
      </c>
      <c r="Q19" s="112">
        <f t="shared" si="6"/>
        <v>0.14920941939059815</v>
      </c>
      <c r="R19" s="113">
        <f t="shared" si="7"/>
        <v>42000</v>
      </c>
      <c r="S19" s="76"/>
      <c r="T19" s="76"/>
      <c r="U19" s="76"/>
      <c r="V19" s="76"/>
      <c r="W19" s="76"/>
      <c r="X19" s="76"/>
      <c r="Y19" s="76"/>
      <c r="Z19" s="76"/>
      <c r="AA19" s="76"/>
      <c r="AB19" s="76"/>
      <c r="AC19" s="76"/>
      <c r="AD19" s="76"/>
      <c r="AE19" s="76"/>
      <c r="AF19" s="76"/>
      <c r="AG19" s="76"/>
      <c r="AH19" s="76"/>
      <c r="AI19" s="76"/>
      <c r="AJ19" s="76"/>
      <c r="AK19" s="76"/>
      <c r="AL19" s="76"/>
      <c r="AM19" s="76"/>
    </row>
    <row r="20" spans="1:39" ht="11.25" customHeight="1">
      <c r="A20" s="122" t="s">
        <v>62</v>
      </c>
      <c r="B20" s="164">
        <f>'F2'!C7</f>
        <v>4000</v>
      </c>
      <c r="C20" s="164">
        <f>'F2'!D7</f>
        <v>4000</v>
      </c>
      <c r="D20" s="164">
        <f>'F2'!E7</f>
        <v>4000</v>
      </c>
      <c r="E20" s="164">
        <f>'F2'!F7</f>
        <v>4000</v>
      </c>
      <c r="F20" s="164">
        <f>'F2'!G7</f>
        <v>4000</v>
      </c>
      <c r="G20" s="164">
        <f>'F2'!H7</f>
        <v>4000</v>
      </c>
      <c r="H20" s="164">
        <f>'F2'!I7</f>
        <v>3000</v>
      </c>
      <c r="I20" s="164">
        <f>'F2'!J7</f>
        <v>3000</v>
      </c>
      <c r="J20" s="164">
        <f>'F2'!K7</f>
        <v>3000</v>
      </c>
      <c r="K20" s="164">
        <f>'F2'!L7</f>
        <v>3000</v>
      </c>
      <c r="L20" s="164">
        <f>'F2'!M7</f>
        <v>3000</v>
      </c>
      <c r="M20" s="164">
        <f>'F2'!N7</f>
        <v>3000</v>
      </c>
      <c r="N20" s="110">
        <f t="shared" si="3"/>
        <v>3500</v>
      </c>
      <c r="O20" s="111">
        <f t="shared" si="4"/>
        <v>3000</v>
      </c>
      <c r="P20" s="111">
        <f t="shared" si="5"/>
        <v>4000</v>
      </c>
      <c r="Q20" s="112">
        <f t="shared" si="6"/>
        <v>0.14920941939059815</v>
      </c>
      <c r="R20" s="113">
        <f t="shared" si="7"/>
        <v>42000</v>
      </c>
      <c r="S20" s="76"/>
      <c r="T20" s="76"/>
      <c r="U20" s="76"/>
      <c r="V20" s="76"/>
      <c r="W20" s="76"/>
      <c r="X20" s="76"/>
      <c r="Y20" s="76"/>
      <c r="Z20" s="76"/>
      <c r="AA20" s="76"/>
      <c r="AB20" s="76"/>
      <c r="AC20" s="76"/>
      <c r="AD20" s="76"/>
      <c r="AE20" s="76"/>
      <c r="AF20" s="76"/>
      <c r="AG20" s="76"/>
      <c r="AH20" s="76"/>
      <c r="AI20" s="76"/>
      <c r="AJ20" s="76"/>
      <c r="AK20" s="76"/>
      <c r="AL20" s="76"/>
      <c r="AM20" s="76"/>
    </row>
    <row r="21" spans="1:39" ht="10.5" customHeight="1">
      <c r="A21" s="123"/>
      <c r="B21" s="59"/>
      <c r="C21" s="59"/>
      <c r="D21" s="59"/>
      <c r="E21" s="59"/>
      <c r="F21" s="59"/>
      <c r="G21" s="59"/>
      <c r="H21" s="59"/>
      <c r="I21" s="59"/>
      <c r="J21" s="59"/>
      <c r="K21" s="59"/>
      <c r="L21" s="59"/>
      <c r="M21" s="118"/>
      <c r="N21" s="119"/>
      <c r="O21" s="115"/>
      <c r="P21" s="115"/>
      <c r="Q21" s="115"/>
      <c r="R21" s="116"/>
      <c r="S21" s="76"/>
      <c r="T21" s="76"/>
      <c r="U21" s="76"/>
      <c r="V21" s="76"/>
      <c r="W21" s="76"/>
      <c r="X21" s="76"/>
      <c r="Y21" s="76"/>
      <c r="Z21" s="76"/>
      <c r="AA21" s="76"/>
      <c r="AB21" s="76"/>
      <c r="AC21" s="76"/>
      <c r="AD21" s="76"/>
      <c r="AE21" s="76"/>
      <c r="AF21" s="76"/>
      <c r="AG21" s="76"/>
      <c r="AH21" s="76"/>
      <c r="AI21" s="76"/>
      <c r="AJ21" s="76"/>
      <c r="AK21" s="76"/>
      <c r="AL21" s="76"/>
      <c r="AM21" s="76"/>
    </row>
    <row r="22" spans="1:39" ht="11.25" customHeight="1">
      <c r="A22" s="108" t="s">
        <v>367</v>
      </c>
      <c r="B22" s="59"/>
      <c r="C22" s="59"/>
      <c r="D22" s="59"/>
      <c r="E22" s="59"/>
      <c r="F22" s="59"/>
      <c r="G22" s="59"/>
      <c r="H22" s="59"/>
      <c r="I22" s="59"/>
      <c r="J22" s="59"/>
      <c r="K22" s="59"/>
      <c r="L22" s="59"/>
      <c r="M22" s="118"/>
      <c r="N22" s="119"/>
      <c r="O22" s="115"/>
      <c r="P22" s="115"/>
      <c r="Q22" s="115"/>
      <c r="R22" s="116"/>
      <c r="S22" s="76"/>
      <c r="T22" s="76"/>
      <c r="U22" s="76"/>
      <c r="V22" s="76"/>
      <c r="W22" s="76"/>
      <c r="X22" s="76"/>
      <c r="Y22" s="76"/>
      <c r="Z22" s="76"/>
      <c r="AA22" s="76"/>
      <c r="AB22" s="76"/>
      <c r="AC22" s="76"/>
      <c r="AD22" s="76"/>
      <c r="AE22" s="76"/>
      <c r="AF22" s="76"/>
      <c r="AG22" s="76"/>
      <c r="AH22" s="76"/>
      <c r="AI22" s="76"/>
      <c r="AJ22" s="76"/>
      <c r="AK22" s="76"/>
      <c r="AL22" s="76"/>
      <c r="AM22" s="76"/>
    </row>
    <row r="23" spans="1:39" ht="11.25" customHeight="1">
      <c r="A23" s="120" t="s">
        <v>59</v>
      </c>
      <c r="B23" s="121">
        <f t="shared" ref="B23" si="8">B14</f>
        <v>3358</v>
      </c>
      <c r="C23" s="121">
        <f>C14-B47</f>
        <v>296</v>
      </c>
      <c r="D23" s="121">
        <f t="shared" ref="D23:M23" si="9">D14-C47</f>
        <v>3427</v>
      </c>
      <c r="E23" s="121">
        <f t="shared" si="9"/>
        <v>3455</v>
      </c>
      <c r="F23" s="121">
        <f t="shared" si="9"/>
        <v>4914</v>
      </c>
      <c r="G23" s="121">
        <f t="shared" si="9"/>
        <v>3751</v>
      </c>
      <c r="H23" s="121">
        <f t="shared" si="9"/>
        <v>3672</v>
      </c>
      <c r="I23" s="121">
        <f t="shared" si="9"/>
        <v>6097</v>
      </c>
      <c r="J23" s="121">
        <f t="shared" si="9"/>
        <v>2667</v>
      </c>
      <c r="K23" s="121">
        <f t="shared" si="9"/>
        <v>3039</v>
      </c>
      <c r="L23" s="121">
        <f t="shared" si="9"/>
        <v>6752</v>
      </c>
      <c r="M23" s="121">
        <f t="shared" si="9"/>
        <v>11864</v>
      </c>
      <c r="N23" s="110">
        <f t="shared" ref="N23:N26" si="10">SUM(B23:M23)/12</f>
        <v>4441</v>
      </c>
      <c r="O23" s="111">
        <f t="shared" ref="O23:O26" si="11">MIN(B23:M23)</f>
        <v>296</v>
      </c>
      <c r="P23" s="111">
        <f t="shared" ref="P23:P26" si="12">MAX(B23:M23)</f>
        <v>11864</v>
      </c>
      <c r="Q23" s="112">
        <f t="shared" ref="Q23:Q26" si="13">STDEV(B23:M23)/N23</f>
        <v>0.64387942217310234</v>
      </c>
      <c r="R23" s="113">
        <f t="shared" ref="R23:R26" si="14">SUM(B23:M23)</f>
        <v>53292</v>
      </c>
      <c r="S23" s="76"/>
      <c r="T23" s="76"/>
      <c r="U23" s="76"/>
      <c r="V23" s="76"/>
      <c r="W23" s="76"/>
      <c r="X23" s="76"/>
      <c r="Y23" s="76"/>
      <c r="Z23" s="76"/>
      <c r="AA23" s="76"/>
      <c r="AB23" s="76"/>
      <c r="AC23" s="76"/>
      <c r="AD23" s="76"/>
      <c r="AE23" s="76"/>
      <c r="AF23" s="76"/>
      <c r="AG23" s="76"/>
      <c r="AH23" s="76"/>
      <c r="AI23" s="76"/>
      <c r="AJ23" s="76"/>
      <c r="AK23" s="76"/>
      <c r="AL23" s="76"/>
      <c r="AM23" s="76"/>
    </row>
    <row r="24" spans="1:39" ht="11.25" customHeight="1">
      <c r="A24" s="122" t="s">
        <v>60</v>
      </c>
      <c r="B24" s="121">
        <f t="shared" ref="B24:B26" si="15">B17</f>
        <v>4000</v>
      </c>
      <c r="C24" s="121">
        <f>C17-B48</f>
        <v>4000</v>
      </c>
      <c r="D24" s="121">
        <f t="shared" ref="D24:M24" si="16">D17-C48</f>
        <v>4000</v>
      </c>
      <c r="E24" s="121">
        <f t="shared" si="16"/>
        <v>4000</v>
      </c>
      <c r="F24" s="121">
        <f t="shared" si="16"/>
        <v>4000</v>
      </c>
      <c r="G24" s="121">
        <f t="shared" si="16"/>
        <v>4000</v>
      </c>
      <c r="H24" s="121">
        <f t="shared" si="16"/>
        <v>3000</v>
      </c>
      <c r="I24" s="121">
        <f t="shared" si="16"/>
        <v>3000</v>
      </c>
      <c r="J24" s="121">
        <f t="shared" si="16"/>
        <v>3000</v>
      </c>
      <c r="K24" s="121">
        <f t="shared" si="16"/>
        <v>3000</v>
      </c>
      <c r="L24" s="121">
        <f t="shared" si="16"/>
        <v>3000</v>
      </c>
      <c r="M24" s="121">
        <f t="shared" si="16"/>
        <v>3000</v>
      </c>
      <c r="N24" s="110">
        <f t="shared" si="10"/>
        <v>3500</v>
      </c>
      <c r="O24" s="111">
        <f t="shared" si="11"/>
        <v>3000</v>
      </c>
      <c r="P24" s="111">
        <f t="shared" si="12"/>
        <v>4000</v>
      </c>
      <c r="Q24" s="112">
        <f t="shared" si="13"/>
        <v>0.14920941939059815</v>
      </c>
      <c r="R24" s="113">
        <f t="shared" si="14"/>
        <v>42000</v>
      </c>
      <c r="S24" s="76"/>
      <c r="T24" s="76"/>
      <c r="U24" s="76"/>
      <c r="V24" s="76"/>
      <c r="W24" s="76"/>
      <c r="X24" s="76"/>
      <c r="Y24" s="76"/>
      <c r="Z24" s="76"/>
      <c r="AA24" s="76"/>
      <c r="AB24" s="76"/>
      <c r="AC24" s="76"/>
      <c r="AD24" s="76"/>
      <c r="AE24" s="76"/>
      <c r="AF24" s="76"/>
      <c r="AG24" s="76"/>
      <c r="AH24" s="76"/>
      <c r="AI24" s="76"/>
      <c r="AJ24" s="76"/>
      <c r="AK24" s="76"/>
      <c r="AL24" s="76"/>
      <c r="AM24" s="76"/>
    </row>
    <row r="25" spans="1:39" ht="11.25" customHeight="1">
      <c r="A25" s="122" t="s">
        <v>61</v>
      </c>
      <c r="B25" s="121">
        <f t="shared" si="15"/>
        <v>4000</v>
      </c>
      <c r="C25" s="121">
        <f t="shared" ref="C25:M26" si="17">C18-B49</f>
        <v>4000</v>
      </c>
      <c r="D25" s="121">
        <f t="shared" si="17"/>
        <v>4000</v>
      </c>
      <c r="E25" s="121">
        <f t="shared" si="17"/>
        <v>4000</v>
      </c>
      <c r="F25" s="121">
        <f t="shared" si="17"/>
        <v>4000</v>
      </c>
      <c r="G25" s="121">
        <f t="shared" si="17"/>
        <v>4000</v>
      </c>
      <c r="H25" s="121">
        <f t="shared" si="17"/>
        <v>3000</v>
      </c>
      <c r="I25" s="121">
        <f t="shared" si="17"/>
        <v>3000</v>
      </c>
      <c r="J25" s="121">
        <f t="shared" si="17"/>
        <v>3000</v>
      </c>
      <c r="K25" s="121">
        <f t="shared" si="17"/>
        <v>3000</v>
      </c>
      <c r="L25" s="121">
        <f t="shared" si="17"/>
        <v>3000</v>
      </c>
      <c r="M25" s="121">
        <f t="shared" si="17"/>
        <v>3000</v>
      </c>
      <c r="N25" s="110">
        <f t="shared" si="10"/>
        <v>3500</v>
      </c>
      <c r="O25" s="111">
        <f t="shared" si="11"/>
        <v>3000</v>
      </c>
      <c r="P25" s="111">
        <f t="shared" si="12"/>
        <v>4000</v>
      </c>
      <c r="Q25" s="112">
        <f t="shared" si="13"/>
        <v>0.14920941939059815</v>
      </c>
      <c r="R25" s="113">
        <f t="shared" si="14"/>
        <v>42000</v>
      </c>
      <c r="S25" s="76"/>
      <c r="T25" s="76"/>
      <c r="U25" s="76"/>
      <c r="V25" s="76"/>
      <c r="W25" s="76"/>
      <c r="X25" s="76"/>
      <c r="Y25" s="76"/>
      <c r="Z25" s="76"/>
      <c r="AA25" s="76"/>
      <c r="AB25" s="76"/>
      <c r="AC25" s="76"/>
      <c r="AD25" s="76"/>
      <c r="AE25" s="76"/>
      <c r="AF25" s="76"/>
      <c r="AG25" s="76"/>
      <c r="AH25" s="76"/>
      <c r="AI25" s="76"/>
      <c r="AJ25" s="76"/>
      <c r="AK25" s="76"/>
      <c r="AL25" s="76"/>
      <c r="AM25" s="76"/>
    </row>
    <row r="26" spans="1:39" ht="11.25" customHeight="1">
      <c r="A26" s="122" t="s">
        <v>62</v>
      </c>
      <c r="B26" s="121">
        <f t="shared" si="15"/>
        <v>4000</v>
      </c>
      <c r="C26" s="121">
        <f t="shared" si="17"/>
        <v>4000</v>
      </c>
      <c r="D26" s="121">
        <f t="shared" si="17"/>
        <v>4000</v>
      </c>
      <c r="E26" s="121">
        <f t="shared" si="17"/>
        <v>4000</v>
      </c>
      <c r="F26" s="121">
        <f t="shared" si="17"/>
        <v>4000</v>
      </c>
      <c r="G26" s="121">
        <f t="shared" si="17"/>
        <v>4000</v>
      </c>
      <c r="H26" s="121">
        <f t="shared" si="17"/>
        <v>3000</v>
      </c>
      <c r="I26" s="121">
        <f t="shared" si="17"/>
        <v>3000</v>
      </c>
      <c r="J26" s="121">
        <f t="shared" si="17"/>
        <v>3000</v>
      </c>
      <c r="K26" s="121">
        <f t="shared" si="17"/>
        <v>3000</v>
      </c>
      <c r="L26" s="121">
        <f t="shared" si="17"/>
        <v>3000</v>
      </c>
      <c r="M26" s="121">
        <f t="shared" si="17"/>
        <v>3000</v>
      </c>
      <c r="N26" s="110">
        <f t="shared" si="10"/>
        <v>3500</v>
      </c>
      <c r="O26" s="111">
        <f t="shared" si="11"/>
        <v>3000</v>
      </c>
      <c r="P26" s="111">
        <f t="shared" si="12"/>
        <v>4000</v>
      </c>
      <c r="Q26" s="112">
        <f t="shared" si="13"/>
        <v>0.14920941939059815</v>
      </c>
      <c r="R26" s="113">
        <f t="shared" si="14"/>
        <v>42000</v>
      </c>
      <c r="S26" s="76"/>
      <c r="T26" s="76"/>
      <c r="U26" s="76"/>
      <c r="V26" s="76"/>
      <c r="W26" s="76"/>
      <c r="X26" s="76"/>
      <c r="Y26" s="76"/>
      <c r="Z26" s="76"/>
      <c r="AA26" s="76"/>
      <c r="AB26" s="76"/>
      <c r="AC26" s="76"/>
      <c r="AD26" s="76"/>
      <c r="AE26" s="76"/>
      <c r="AF26" s="76"/>
      <c r="AG26" s="76"/>
      <c r="AH26" s="76"/>
      <c r="AI26" s="76"/>
      <c r="AJ26" s="76"/>
      <c r="AK26" s="76"/>
      <c r="AL26" s="76"/>
      <c r="AM26" s="76"/>
    </row>
    <row r="27" spans="1:39" ht="5.25" customHeight="1">
      <c r="A27" s="123"/>
      <c r="B27" s="59"/>
      <c r="C27" s="59"/>
      <c r="D27" s="59"/>
      <c r="E27" s="59"/>
      <c r="F27" s="59"/>
      <c r="G27" s="59"/>
      <c r="H27" s="59"/>
      <c r="I27" s="59"/>
      <c r="J27" s="59"/>
      <c r="K27" s="59"/>
      <c r="L27" s="59"/>
      <c r="M27" s="118"/>
      <c r="N27" s="124"/>
      <c r="O27" s="115"/>
      <c r="P27" s="115"/>
      <c r="Q27" s="115"/>
      <c r="R27" s="116"/>
      <c r="S27" s="76"/>
      <c r="T27" s="76"/>
      <c r="U27" s="76"/>
      <c r="V27" s="76"/>
      <c r="W27" s="76"/>
      <c r="X27" s="76"/>
      <c r="Y27" s="76"/>
      <c r="Z27" s="76"/>
      <c r="AA27" s="76"/>
      <c r="AB27" s="76"/>
      <c r="AC27" s="76"/>
      <c r="AD27" s="76"/>
      <c r="AE27" s="76"/>
      <c r="AF27" s="76"/>
      <c r="AG27" s="76"/>
      <c r="AH27" s="76"/>
      <c r="AI27" s="76"/>
      <c r="AJ27" s="76"/>
      <c r="AK27" s="76"/>
      <c r="AL27" s="76"/>
      <c r="AM27" s="76"/>
    </row>
    <row r="28" spans="1:39" ht="11.25" customHeight="1">
      <c r="A28" s="108" t="s">
        <v>464</v>
      </c>
      <c r="B28" s="59"/>
      <c r="C28" s="59"/>
      <c r="D28" s="59"/>
      <c r="E28" s="59"/>
      <c r="F28" s="59"/>
      <c r="G28" s="59"/>
      <c r="H28" s="59"/>
      <c r="I28" s="59"/>
      <c r="J28" s="59"/>
      <c r="K28" s="59"/>
      <c r="L28" s="59"/>
      <c r="M28" s="118"/>
      <c r="N28" s="124"/>
      <c r="O28" s="115"/>
      <c r="P28" s="115"/>
      <c r="Q28" s="115"/>
      <c r="R28" s="116"/>
      <c r="S28" s="76"/>
      <c r="T28" s="76"/>
      <c r="U28" s="76"/>
      <c r="V28" s="76"/>
      <c r="W28" s="76"/>
      <c r="X28" s="76"/>
      <c r="Y28" s="76"/>
      <c r="Z28" s="76"/>
      <c r="AA28" s="76"/>
      <c r="AB28" s="76"/>
      <c r="AC28" s="76"/>
      <c r="AD28" s="76"/>
      <c r="AE28" s="76"/>
      <c r="AF28" s="76"/>
      <c r="AG28" s="76"/>
      <c r="AH28" s="76"/>
      <c r="AI28" s="76"/>
      <c r="AJ28" s="76"/>
      <c r="AK28" s="76"/>
      <c r="AL28" s="76"/>
      <c r="AM28" s="76"/>
    </row>
    <row r="29" spans="1:39" ht="11.25" customHeight="1">
      <c r="A29" s="120" t="s">
        <v>59</v>
      </c>
      <c r="B29" s="121">
        <f>B6</f>
        <v>5000</v>
      </c>
      <c r="C29" s="121">
        <f>MAX(0,B29-B23)</f>
        <v>1642</v>
      </c>
      <c r="D29" s="121">
        <f>MAX(0,C29-C23+B17)</f>
        <v>5346</v>
      </c>
      <c r="E29" s="121">
        <f t="shared" ref="E29:M32" si="18">MAX(0,D29-D23+C17)</f>
        <v>5919</v>
      </c>
      <c r="F29" s="121">
        <f t="shared" si="18"/>
        <v>6464</v>
      </c>
      <c r="G29" s="121">
        <f t="shared" si="18"/>
        <v>5550</v>
      </c>
      <c r="H29" s="121">
        <f t="shared" si="18"/>
        <v>5799</v>
      </c>
      <c r="I29" s="121">
        <f t="shared" si="18"/>
        <v>6127</v>
      </c>
      <c r="J29" s="121">
        <f t="shared" si="18"/>
        <v>3030</v>
      </c>
      <c r="K29" s="121">
        <f t="shared" si="18"/>
        <v>3363</v>
      </c>
      <c r="L29" s="121">
        <f t="shared" si="18"/>
        <v>3324</v>
      </c>
      <c r="M29" s="121">
        <f t="shared" si="18"/>
        <v>0</v>
      </c>
      <c r="N29" s="110">
        <f t="shared" ref="N29:N32" si="19">SUM(B29:M29)/12</f>
        <v>4297</v>
      </c>
      <c r="O29" s="111">
        <f t="shared" ref="O29:O32" si="20">MIN(B29:M29)</f>
        <v>0</v>
      </c>
      <c r="P29" s="111">
        <f t="shared" ref="P29:P32" si="21">MAX(B29:M29)</f>
        <v>6464</v>
      </c>
      <c r="Q29" s="112">
        <f t="shared" ref="Q29:Q32" si="22">STDEV(B29:M29)/N29</f>
        <v>0.47087767737184866</v>
      </c>
      <c r="R29" s="113">
        <f t="shared" ref="R29:R32" si="23">SUM(B29:M29)</f>
        <v>51564</v>
      </c>
      <c r="S29" s="76"/>
      <c r="T29" s="76"/>
      <c r="U29" s="76"/>
      <c r="V29" s="76"/>
      <c r="W29" s="76"/>
      <c r="X29" s="76"/>
      <c r="Y29" s="76"/>
      <c r="Z29" s="76"/>
      <c r="AA29" s="76"/>
      <c r="AB29" s="76"/>
      <c r="AC29" s="76"/>
      <c r="AD29" s="76"/>
      <c r="AE29" s="76"/>
      <c r="AF29" s="76"/>
      <c r="AG29" s="76"/>
      <c r="AH29" s="76"/>
      <c r="AI29" s="76"/>
      <c r="AJ29" s="76"/>
      <c r="AK29" s="76"/>
      <c r="AL29" s="76"/>
      <c r="AM29" s="76"/>
    </row>
    <row r="30" spans="1:39" ht="11.25" customHeight="1">
      <c r="A30" s="122" t="s">
        <v>60</v>
      </c>
      <c r="B30" s="121">
        <f>D6</f>
        <v>10000</v>
      </c>
      <c r="C30" s="121">
        <f t="shared" ref="C30:C32" si="24">MAX(0,B30-B24)</f>
        <v>6000</v>
      </c>
      <c r="D30" s="121">
        <f t="shared" ref="D30:D32" si="25">MAX(0,C30-C24+B18)</f>
        <v>6000</v>
      </c>
      <c r="E30" s="121">
        <f t="shared" si="18"/>
        <v>6000</v>
      </c>
      <c r="F30" s="121">
        <f t="shared" si="18"/>
        <v>6000</v>
      </c>
      <c r="G30" s="121">
        <f t="shared" si="18"/>
        <v>6000</v>
      </c>
      <c r="H30" s="121">
        <f t="shared" si="18"/>
        <v>6000</v>
      </c>
      <c r="I30" s="121">
        <f t="shared" si="18"/>
        <v>7000</v>
      </c>
      <c r="J30" s="121">
        <f t="shared" si="18"/>
        <v>7000</v>
      </c>
      <c r="K30" s="121">
        <f t="shared" si="18"/>
        <v>7000</v>
      </c>
      <c r="L30" s="121">
        <f t="shared" si="18"/>
        <v>7000</v>
      </c>
      <c r="M30" s="121">
        <f t="shared" si="18"/>
        <v>7000</v>
      </c>
      <c r="N30" s="110">
        <f t="shared" si="19"/>
        <v>6750</v>
      </c>
      <c r="O30" s="111">
        <f t="shared" si="20"/>
        <v>6000</v>
      </c>
      <c r="P30" s="111">
        <f t="shared" si="21"/>
        <v>10000</v>
      </c>
      <c r="Q30" s="112">
        <f t="shared" si="22"/>
        <v>0.16861931347540626</v>
      </c>
      <c r="R30" s="113">
        <f t="shared" si="23"/>
        <v>81000</v>
      </c>
      <c r="S30" s="76"/>
      <c r="T30" s="76"/>
      <c r="U30" s="76"/>
      <c r="V30" s="76"/>
      <c r="W30" s="76"/>
      <c r="X30" s="76"/>
      <c r="Y30" s="76"/>
      <c r="Z30" s="76"/>
      <c r="AA30" s="76"/>
      <c r="AB30" s="76"/>
      <c r="AC30" s="76"/>
      <c r="AD30" s="76"/>
      <c r="AE30" s="76"/>
      <c r="AF30" s="76"/>
      <c r="AG30" s="76"/>
      <c r="AH30" s="76"/>
      <c r="AI30" s="76"/>
      <c r="AJ30" s="76"/>
      <c r="AK30" s="76"/>
      <c r="AL30" s="76"/>
      <c r="AM30" s="76"/>
    </row>
    <row r="31" spans="1:39" ht="11.25" customHeight="1">
      <c r="A31" s="122" t="s">
        <v>61</v>
      </c>
      <c r="B31" s="121">
        <f>F6</f>
        <v>10000</v>
      </c>
      <c r="C31" s="121">
        <f t="shared" si="24"/>
        <v>6000</v>
      </c>
      <c r="D31" s="121">
        <f t="shared" si="25"/>
        <v>6000</v>
      </c>
      <c r="E31" s="121">
        <f t="shared" si="18"/>
        <v>6000</v>
      </c>
      <c r="F31" s="121">
        <f t="shared" si="18"/>
        <v>6000</v>
      </c>
      <c r="G31" s="121">
        <f t="shared" si="18"/>
        <v>6000</v>
      </c>
      <c r="H31" s="121">
        <f t="shared" si="18"/>
        <v>6000</v>
      </c>
      <c r="I31" s="121">
        <f t="shared" si="18"/>
        <v>7000</v>
      </c>
      <c r="J31" s="121">
        <f t="shared" si="18"/>
        <v>7000</v>
      </c>
      <c r="K31" s="121">
        <f t="shared" si="18"/>
        <v>7000</v>
      </c>
      <c r="L31" s="121">
        <f t="shared" si="18"/>
        <v>7000</v>
      </c>
      <c r="M31" s="121">
        <f t="shared" si="18"/>
        <v>7000</v>
      </c>
      <c r="N31" s="110">
        <f t="shared" si="19"/>
        <v>6750</v>
      </c>
      <c r="O31" s="111">
        <f t="shared" si="20"/>
        <v>6000</v>
      </c>
      <c r="P31" s="111">
        <f t="shared" si="21"/>
        <v>10000</v>
      </c>
      <c r="Q31" s="112">
        <f t="shared" si="22"/>
        <v>0.16861931347540626</v>
      </c>
      <c r="R31" s="113">
        <f t="shared" si="23"/>
        <v>81000</v>
      </c>
      <c r="S31" s="76"/>
      <c r="T31" s="76"/>
      <c r="U31" s="76"/>
      <c r="V31" s="76"/>
      <c r="W31" s="76"/>
      <c r="X31" s="76"/>
      <c r="Y31" s="76"/>
      <c r="Z31" s="76"/>
      <c r="AA31" s="76"/>
      <c r="AB31" s="76"/>
      <c r="AC31" s="76"/>
      <c r="AD31" s="76"/>
      <c r="AE31" s="76"/>
      <c r="AF31" s="76"/>
      <c r="AG31" s="76"/>
      <c r="AH31" s="76"/>
      <c r="AI31" s="76"/>
      <c r="AJ31" s="76"/>
      <c r="AK31" s="76"/>
      <c r="AL31" s="76"/>
      <c r="AM31" s="76"/>
    </row>
    <row r="32" spans="1:39" ht="11.25" customHeight="1">
      <c r="A32" s="122" t="s">
        <v>62</v>
      </c>
      <c r="B32" s="121">
        <f>H6</f>
        <v>10000</v>
      </c>
      <c r="C32" s="121">
        <f t="shared" si="24"/>
        <v>6000</v>
      </c>
      <c r="D32" s="121">
        <f t="shared" si="25"/>
        <v>6000</v>
      </c>
      <c r="E32" s="121">
        <f t="shared" si="18"/>
        <v>6000</v>
      </c>
      <c r="F32" s="121">
        <f t="shared" si="18"/>
        <v>6000</v>
      </c>
      <c r="G32" s="121">
        <f t="shared" si="18"/>
        <v>6000</v>
      </c>
      <c r="H32" s="121">
        <f t="shared" si="18"/>
        <v>6000</v>
      </c>
      <c r="I32" s="121">
        <f t="shared" si="18"/>
        <v>7000</v>
      </c>
      <c r="J32" s="121">
        <f t="shared" si="18"/>
        <v>7000</v>
      </c>
      <c r="K32" s="121">
        <f t="shared" si="18"/>
        <v>7000</v>
      </c>
      <c r="L32" s="121">
        <f t="shared" si="18"/>
        <v>7000</v>
      </c>
      <c r="M32" s="121">
        <f t="shared" si="18"/>
        <v>7000</v>
      </c>
      <c r="N32" s="110">
        <f t="shared" si="19"/>
        <v>6750</v>
      </c>
      <c r="O32" s="111">
        <f t="shared" si="20"/>
        <v>6000</v>
      </c>
      <c r="P32" s="111">
        <f t="shared" si="21"/>
        <v>10000</v>
      </c>
      <c r="Q32" s="112">
        <f t="shared" si="22"/>
        <v>0.16861931347540626</v>
      </c>
      <c r="R32" s="113">
        <f t="shared" si="23"/>
        <v>81000</v>
      </c>
      <c r="S32" s="76"/>
      <c r="T32" s="76"/>
      <c r="U32" s="76"/>
      <c r="V32" s="76"/>
      <c r="W32" s="76"/>
      <c r="X32" s="76"/>
      <c r="Y32" s="76"/>
      <c r="Z32" s="76"/>
      <c r="AA32" s="76"/>
      <c r="AB32" s="76"/>
      <c r="AC32" s="76"/>
      <c r="AD32" s="76"/>
      <c r="AE32" s="76"/>
      <c r="AF32" s="76"/>
      <c r="AG32" s="76"/>
      <c r="AH32" s="76"/>
      <c r="AI32" s="76"/>
      <c r="AJ32" s="76"/>
      <c r="AK32" s="76"/>
      <c r="AL32" s="76"/>
      <c r="AM32" s="76"/>
    </row>
    <row r="33" spans="1:39" ht="7.5" customHeight="1">
      <c r="A33" s="123"/>
      <c r="B33" s="59"/>
      <c r="C33" s="59"/>
      <c r="D33" s="59"/>
      <c r="E33" s="59"/>
      <c r="F33" s="59"/>
      <c r="G33" s="59"/>
      <c r="H33" s="59"/>
      <c r="I33" s="59"/>
      <c r="J33" s="59"/>
      <c r="K33" s="59"/>
      <c r="L33" s="59"/>
      <c r="M33" s="118"/>
      <c r="N33" s="124"/>
      <c r="O33" s="115"/>
      <c r="P33" s="115"/>
      <c r="Q33" s="115"/>
      <c r="R33" s="116"/>
      <c r="S33" s="76"/>
      <c r="T33" s="76"/>
      <c r="U33" s="76"/>
      <c r="V33" s="76"/>
      <c r="W33" s="76"/>
      <c r="X33" s="76"/>
      <c r="Y33" s="76"/>
      <c r="Z33" s="76"/>
      <c r="AA33" s="76"/>
      <c r="AB33" s="76"/>
      <c r="AC33" s="76"/>
      <c r="AD33" s="76"/>
      <c r="AE33" s="76"/>
      <c r="AF33" s="76"/>
      <c r="AG33" s="76"/>
      <c r="AH33" s="76"/>
      <c r="AI33" s="76"/>
      <c r="AJ33" s="76"/>
      <c r="AK33" s="76"/>
      <c r="AL33" s="76"/>
      <c r="AM33" s="76"/>
    </row>
    <row r="34" spans="1:39" ht="11.25" customHeight="1">
      <c r="A34" s="108" t="s">
        <v>249</v>
      </c>
      <c r="B34" s="59"/>
      <c r="C34" s="59"/>
      <c r="D34" s="59"/>
      <c r="E34" s="59"/>
      <c r="F34" s="59"/>
      <c r="G34" s="59"/>
      <c r="H34" s="59"/>
      <c r="I34" s="59"/>
      <c r="J34" s="59"/>
      <c r="K34" s="59"/>
      <c r="L34" s="59"/>
      <c r="M34" s="118"/>
      <c r="N34" s="124"/>
      <c r="O34" s="115"/>
      <c r="P34" s="115"/>
      <c r="Q34" s="115"/>
      <c r="R34" s="116"/>
      <c r="S34" s="76"/>
      <c r="T34" s="76"/>
      <c r="U34" s="76"/>
      <c r="V34" s="76"/>
      <c r="W34" s="76"/>
      <c r="X34" s="76"/>
      <c r="Y34" s="76"/>
      <c r="Z34" s="76"/>
      <c r="AA34" s="76"/>
      <c r="AB34" s="76"/>
      <c r="AC34" s="76"/>
      <c r="AD34" s="76"/>
      <c r="AE34" s="76"/>
      <c r="AF34" s="76"/>
      <c r="AG34" s="76"/>
      <c r="AH34" s="76"/>
      <c r="AI34" s="76"/>
      <c r="AJ34" s="76"/>
      <c r="AK34" s="76"/>
      <c r="AL34" s="76"/>
      <c r="AM34" s="76"/>
    </row>
    <row r="35" spans="1:39" ht="11.25" customHeight="1">
      <c r="A35" s="120" t="s">
        <v>59</v>
      </c>
      <c r="B35" s="121">
        <f>MIN(B23,B29)</f>
        <v>3358</v>
      </c>
      <c r="C35" s="121">
        <f>MIN(C23,C29)</f>
        <v>296</v>
      </c>
      <c r="D35" s="121">
        <f t="shared" ref="D35:K38" si="26">MIN(D23,D29)</f>
        <v>3427</v>
      </c>
      <c r="E35" s="121">
        <f t="shared" si="26"/>
        <v>3455</v>
      </c>
      <c r="F35" s="121">
        <f t="shared" si="26"/>
        <v>4914</v>
      </c>
      <c r="G35" s="121">
        <f t="shared" si="26"/>
        <v>3751</v>
      </c>
      <c r="H35" s="121">
        <f t="shared" si="26"/>
        <v>3672</v>
      </c>
      <c r="I35" s="121">
        <f t="shared" si="26"/>
        <v>6097</v>
      </c>
      <c r="J35" s="121">
        <f>MIN(J23,J29)</f>
        <v>2667</v>
      </c>
      <c r="K35" s="121">
        <f>MIN(K23,K29)</f>
        <v>3039</v>
      </c>
      <c r="L35" s="121">
        <f t="shared" ref="L35:M38" si="27">MIN(L23,L29)</f>
        <v>3324</v>
      </c>
      <c r="M35" s="121">
        <f t="shared" si="27"/>
        <v>0</v>
      </c>
      <c r="N35" s="110">
        <f t="shared" ref="N35:N38" si="28">SUM(B35:M35)/12</f>
        <v>3166.6666666666665</v>
      </c>
      <c r="O35" s="111">
        <f t="shared" ref="O35:O38" si="29">MIN(B35:M35)</f>
        <v>0</v>
      </c>
      <c r="P35" s="111">
        <f t="shared" ref="P35:P38" si="30">MAX(B35:M35)</f>
        <v>6097</v>
      </c>
      <c r="Q35" s="112">
        <f t="shared" ref="Q35:Q38" si="31">STDEV(B35:M35)/N35</f>
        <v>0.52998927591626832</v>
      </c>
      <c r="R35" s="113">
        <f t="shared" ref="R35:R38" si="32">SUM(B35:M35)</f>
        <v>38000</v>
      </c>
      <c r="S35" s="76"/>
      <c r="T35" s="76"/>
      <c r="U35" s="76"/>
      <c r="V35" s="76"/>
      <c r="W35" s="76"/>
      <c r="X35" s="76"/>
      <c r="Y35" s="76"/>
      <c r="Z35" s="76"/>
      <c r="AA35" s="76"/>
      <c r="AB35" s="76"/>
      <c r="AC35" s="76"/>
      <c r="AD35" s="76"/>
      <c r="AE35" s="76"/>
      <c r="AF35" s="76"/>
      <c r="AG35" s="76"/>
      <c r="AH35" s="76"/>
      <c r="AI35" s="76"/>
      <c r="AJ35" s="76"/>
      <c r="AK35" s="76"/>
      <c r="AL35" s="76"/>
      <c r="AM35" s="76"/>
    </row>
    <row r="36" spans="1:39" ht="11.25" customHeight="1">
      <c r="A36" s="122" t="s">
        <v>60</v>
      </c>
      <c r="B36" s="121">
        <f t="shared" ref="B36:C38" si="33">MIN(B24,B30)</f>
        <v>4000</v>
      </c>
      <c r="C36" s="121">
        <f t="shared" si="33"/>
        <v>4000</v>
      </c>
      <c r="D36" s="121">
        <f t="shared" si="26"/>
        <v>4000</v>
      </c>
      <c r="E36" s="121">
        <f t="shared" si="26"/>
        <v>4000</v>
      </c>
      <c r="F36" s="121">
        <f t="shared" si="26"/>
        <v>4000</v>
      </c>
      <c r="G36" s="121">
        <f t="shared" si="26"/>
        <v>4000</v>
      </c>
      <c r="H36" s="121">
        <f t="shared" si="26"/>
        <v>3000</v>
      </c>
      <c r="I36" s="121">
        <f t="shared" si="26"/>
        <v>3000</v>
      </c>
      <c r="J36" s="121">
        <f t="shared" si="26"/>
        <v>3000</v>
      </c>
      <c r="K36" s="121">
        <f t="shared" si="26"/>
        <v>3000</v>
      </c>
      <c r="L36" s="121">
        <f t="shared" si="27"/>
        <v>3000</v>
      </c>
      <c r="M36" s="121">
        <f t="shared" si="27"/>
        <v>3000</v>
      </c>
      <c r="N36" s="110">
        <f t="shared" si="28"/>
        <v>3500</v>
      </c>
      <c r="O36" s="111">
        <f t="shared" si="29"/>
        <v>3000</v>
      </c>
      <c r="P36" s="111">
        <f t="shared" si="30"/>
        <v>4000</v>
      </c>
      <c r="Q36" s="112">
        <f t="shared" si="31"/>
        <v>0.14920941939059815</v>
      </c>
      <c r="R36" s="113">
        <f t="shared" si="32"/>
        <v>42000</v>
      </c>
      <c r="S36" s="59"/>
      <c r="T36" s="59"/>
      <c r="U36" s="59"/>
      <c r="V36" s="59"/>
      <c r="W36" s="60"/>
      <c r="X36" s="60"/>
      <c r="Y36" s="60"/>
      <c r="Z36" s="60"/>
      <c r="AA36" s="60"/>
      <c r="AB36" s="60"/>
      <c r="AC36" s="60"/>
      <c r="AD36" s="60"/>
      <c r="AE36" s="60"/>
      <c r="AF36" s="60"/>
      <c r="AG36" s="60"/>
      <c r="AH36" s="60"/>
      <c r="AI36" s="60"/>
      <c r="AJ36" s="60"/>
      <c r="AK36" s="60"/>
      <c r="AL36" s="60"/>
      <c r="AM36" s="60"/>
    </row>
    <row r="37" spans="1:39" ht="11.25" customHeight="1">
      <c r="A37" s="122" t="s">
        <v>61</v>
      </c>
      <c r="B37" s="121">
        <f t="shared" si="33"/>
        <v>4000</v>
      </c>
      <c r="C37" s="121">
        <f t="shared" si="33"/>
        <v>4000</v>
      </c>
      <c r="D37" s="121">
        <f t="shared" si="26"/>
        <v>4000</v>
      </c>
      <c r="E37" s="121">
        <f t="shared" si="26"/>
        <v>4000</v>
      </c>
      <c r="F37" s="121">
        <f t="shared" si="26"/>
        <v>4000</v>
      </c>
      <c r="G37" s="121">
        <f t="shared" si="26"/>
        <v>4000</v>
      </c>
      <c r="H37" s="121">
        <f t="shared" si="26"/>
        <v>3000</v>
      </c>
      <c r="I37" s="121">
        <f t="shared" si="26"/>
        <v>3000</v>
      </c>
      <c r="J37" s="121">
        <f t="shared" si="26"/>
        <v>3000</v>
      </c>
      <c r="K37" s="121">
        <f t="shared" si="26"/>
        <v>3000</v>
      </c>
      <c r="L37" s="121">
        <f t="shared" si="27"/>
        <v>3000</v>
      </c>
      <c r="M37" s="121">
        <f t="shared" si="27"/>
        <v>3000</v>
      </c>
      <c r="N37" s="110">
        <f t="shared" si="28"/>
        <v>3500</v>
      </c>
      <c r="O37" s="111">
        <f t="shared" si="29"/>
        <v>3000</v>
      </c>
      <c r="P37" s="111">
        <f t="shared" si="30"/>
        <v>4000</v>
      </c>
      <c r="Q37" s="112">
        <f t="shared" si="31"/>
        <v>0.14920941939059815</v>
      </c>
      <c r="R37" s="113">
        <f t="shared" si="32"/>
        <v>42000</v>
      </c>
      <c r="S37" s="59"/>
      <c r="T37" s="59"/>
      <c r="U37" s="59"/>
      <c r="V37" s="59"/>
      <c r="W37" s="60"/>
      <c r="X37" s="60"/>
      <c r="Y37" s="60"/>
      <c r="Z37" s="60"/>
      <c r="AA37" s="60"/>
      <c r="AB37" s="60"/>
      <c r="AC37" s="60"/>
      <c r="AD37" s="60"/>
      <c r="AE37" s="60"/>
      <c r="AF37" s="60"/>
      <c r="AG37" s="60"/>
      <c r="AH37" s="60"/>
      <c r="AI37" s="60"/>
      <c r="AJ37" s="60"/>
      <c r="AK37" s="60"/>
      <c r="AL37" s="60"/>
      <c r="AM37" s="60"/>
    </row>
    <row r="38" spans="1:39" ht="11.25" customHeight="1">
      <c r="A38" s="122" t="s">
        <v>62</v>
      </c>
      <c r="B38" s="121">
        <f t="shared" si="33"/>
        <v>4000</v>
      </c>
      <c r="C38" s="121">
        <f t="shared" si="33"/>
        <v>4000</v>
      </c>
      <c r="D38" s="121">
        <f t="shared" si="26"/>
        <v>4000</v>
      </c>
      <c r="E38" s="121">
        <f t="shared" si="26"/>
        <v>4000</v>
      </c>
      <c r="F38" s="121">
        <f t="shared" si="26"/>
        <v>4000</v>
      </c>
      <c r="G38" s="121">
        <f t="shared" si="26"/>
        <v>4000</v>
      </c>
      <c r="H38" s="121">
        <f t="shared" si="26"/>
        <v>3000</v>
      </c>
      <c r="I38" s="121">
        <f t="shared" si="26"/>
        <v>3000</v>
      </c>
      <c r="J38" s="121">
        <f t="shared" si="26"/>
        <v>3000</v>
      </c>
      <c r="K38" s="121">
        <f t="shared" si="26"/>
        <v>3000</v>
      </c>
      <c r="L38" s="121">
        <f t="shared" si="27"/>
        <v>3000</v>
      </c>
      <c r="M38" s="121">
        <f t="shared" si="27"/>
        <v>3000</v>
      </c>
      <c r="N38" s="110">
        <f t="shared" si="28"/>
        <v>3500</v>
      </c>
      <c r="O38" s="111">
        <f t="shared" si="29"/>
        <v>3000</v>
      </c>
      <c r="P38" s="111">
        <f t="shared" si="30"/>
        <v>4000</v>
      </c>
      <c r="Q38" s="112">
        <f t="shared" si="31"/>
        <v>0.14920941939059815</v>
      </c>
      <c r="R38" s="113">
        <f t="shared" si="32"/>
        <v>42000</v>
      </c>
      <c r="S38" s="59"/>
      <c r="T38" s="59"/>
      <c r="U38" s="59"/>
      <c r="V38" s="59"/>
      <c r="W38" s="60"/>
      <c r="X38" s="60"/>
      <c r="Y38" s="60"/>
      <c r="Z38" s="60"/>
      <c r="AA38" s="60"/>
      <c r="AB38" s="60"/>
      <c r="AC38" s="60"/>
      <c r="AD38" s="60"/>
      <c r="AE38" s="60"/>
      <c r="AF38" s="60"/>
      <c r="AG38" s="60"/>
      <c r="AH38" s="60"/>
      <c r="AI38" s="60"/>
      <c r="AJ38" s="60"/>
      <c r="AK38" s="60"/>
      <c r="AL38" s="60"/>
      <c r="AM38" s="60"/>
    </row>
    <row r="39" spans="1:39" ht="6.75" customHeight="1">
      <c r="A39" s="123"/>
      <c r="B39" s="59"/>
      <c r="C39" s="59"/>
      <c r="D39" s="59"/>
      <c r="E39" s="59"/>
      <c r="F39" s="59"/>
      <c r="G39" s="59"/>
      <c r="H39" s="59"/>
      <c r="I39" s="59"/>
      <c r="J39" s="59"/>
      <c r="K39" s="59"/>
      <c r="L39" s="59"/>
      <c r="M39" s="118"/>
      <c r="N39" s="124"/>
      <c r="O39" s="115"/>
      <c r="P39" s="115"/>
      <c r="Q39" s="115"/>
      <c r="R39" s="116"/>
      <c r="S39" s="59"/>
      <c r="T39" s="59"/>
      <c r="U39" s="59"/>
      <c r="V39" s="59"/>
      <c r="W39" s="60"/>
      <c r="X39" s="60"/>
      <c r="Y39" s="60"/>
      <c r="Z39" s="60"/>
      <c r="AA39" s="60"/>
      <c r="AB39" s="60"/>
      <c r="AC39" s="60"/>
      <c r="AD39" s="60"/>
      <c r="AE39" s="60"/>
      <c r="AF39" s="60"/>
      <c r="AG39" s="60"/>
      <c r="AH39" s="60"/>
      <c r="AI39" s="60"/>
      <c r="AJ39" s="60"/>
      <c r="AK39" s="60"/>
      <c r="AL39" s="60"/>
      <c r="AM39" s="60"/>
    </row>
    <row r="40" spans="1:39" ht="11.25" customHeight="1">
      <c r="A40" s="108" t="s">
        <v>211</v>
      </c>
      <c r="B40" s="59"/>
      <c r="C40" s="59"/>
      <c r="D40" s="59"/>
      <c r="E40" s="59"/>
      <c r="F40" s="59"/>
      <c r="G40" s="59"/>
      <c r="H40" s="59"/>
      <c r="I40" s="59"/>
      <c r="J40" s="59"/>
      <c r="K40" s="59"/>
      <c r="L40" s="59"/>
      <c r="M40" s="118"/>
      <c r="N40" s="124"/>
      <c r="O40" s="115"/>
      <c r="P40" s="115"/>
      <c r="Q40" s="115"/>
      <c r="R40" s="116"/>
      <c r="S40" s="59"/>
      <c r="T40" s="59"/>
      <c r="U40" s="59"/>
      <c r="V40" s="59"/>
      <c r="W40" s="60"/>
      <c r="X40" s="60"/>
      <c r="Y40" s="60"/>
      <c r="Z40" s="60"/>
      <c r="AA40" s="60"/>
      <c r="AB40" s="60"/>
      <c r="AC40" s="60"/>
      <c r="AD40" s="60"/>
      <c r="AE40" s="60"/>
      <c r="AF40" s="60"/>
      <c r="AG40" s="60"/>
      <c r="AH40" s="60"/>
      <c r="AI40" s="60"/>
      <c r="AJ40" s="60"/>
      <c r="AK40" s="60"/>
      <c r="AL40" s="60"/>
      <c r="AM40" s="60"/>
    </row>
    <row r="41" spans="1:39" ht="11.25" customHeight="1">
      <c r="A41" s="120" t="s">
        <v>59</v>
      </c>
      <c r="B41" s="164">
        <f>'R2'!C30</f>
        <v>110</v>
      </c>
      <c r="C41" s="164">
        <f>'R2'!D30</f>
        <v>110</v>
      </c>
      <c r="D41" s="164">
        <f>'R2'!E30</f>
        <v>110</v>
      </c>
      <c r="E41" s="164">
        <f>'R2'!F30</f>
        <v>110</v>
      </c>
      <c r="F41" s="164">
        <f>'R2'!G30</f>
        <v>110</v>
      </c>
      <c r="G41" s="164">
        <f>'R2'!H30</f>
        <v>110</v>
      </c>
      <c r="H41" s="164">
        <f>'R2'!I30</f>
        <v>110</v>
      </c>
      <c r="I41" s="164">
        <f>'R2'!J30</f>
        <v>110</v>
      </c>
      <c r="J41" s="164">
        <f>'R2'!K30</f>
        <v>110</v>
      </c>
      <c r="K41" s="164">
        <f>'R2'!L30</f>
        <v>110</v>
      </c>
      <c r="L41" s="164">
        <f>'R2'!M30</f>
        <v>110</v>
      </c>
      <c r="M41" s="164">
        <f>'R2'!N30</f>
        <v>110</v>
      </c>
      <c r="N41" s="110">
        <f t="shared" ref="N41:N44" si="34">SUM(B41:M41)/12</f>
        <v>110</v>
      </c>
      <c r="O41" s="111">
        <f t="shared" ref="O41:O44" si="35">MIN(B41:M41)</f>
        <v>110</v>
      </c>
      <c r="P41" s="111">
        <f t="shared" ref="P41:P44" si="36">MAX(B41:M41)</f>
        <v>110</v>
      </c>
      <c r="Q41" s="112">
        <f t="shared" ref="Q41:Q44" si="37">IF(ISERROR(STDEV(B41:M41)/N41),0,(STDEV(B41:M41)/N41))</f>
        <v>0</v>
      </c>
      <c r="R41" s="113">
        <f t="shared" ref="R41:R44" si="38">SUM(B41:M41)</f>
        <v>1320</v>
      </c>
      <c r="S41" s="59"/>
      <c r="T41" s="59"/>
      <c r="U41" s="59"/>
      <c r="V41" s="59"/>
      <c r="W41" s="60"/>
      <c r="X41" s="60"/>
      <c r="Y41" s="60"/>
      <c r="Z41" s="60"/>
      <c r="AA41" s="60"/>
      <c r="AB41" s="60"/>
      <c r="AC41" s="60"/>
      <c r="AD41" s="60"/>
      <c r="AE41" s="60"/>
      <c r="AF41" s="60"/>
      <c r="AG41" s="60"/>
      <c r="AH41" s="60"/>
      <c r="AI41" s="60"/>
      <c r="AJ41" s="60"/>
      <c r="AK41" s="60"/>
      <c r="AL41" s="60"/>
      <c r="AM41" s="60"/>
    </row>
    <row r="42" spans="1:39" ht="11.25" customHeight="1">
      <c r="A42" s="122" t="s">
        <v>60</v>
      </c>
      <c r="B42" s="164">
        <f>'W2'!C30</f>
        <v>70</v>
      </c>
      <c r="C42" s="164">
        <f>'W2'!D30</f>
        <v>70</v>
      </c>
      <c r="D42" s="164">
        <f>'W2'!E30</f>
        <v>70</v>
      </c>
      <c r="E42" s="164">
        <f>'W2'!F30</f>
        <v>70</v>
      </c>
      <c r="F42" s="164">
        <f>'W2'!G30</f>
        <v>70</v>
      </c>
      <c r="G42" s="164">
        <f>'W2'!H30</f>
        <v>70</v>
      </c>
      <c r="H42" s="164">
        <f>'W2'!I30</f>
        <v>70</v>
      </c>
      <c r="I42" s="164">
        <f>'W2'!J30</f>
        <v>70</v>
      </c>
      <c r="J42" s="164">
        <f>'W2'!K30</f>
        <v>70</v>
      </c>
      <c r="K42" s="164">
        <f>'W2'!L30</f>
        <v>70</v>
      </c>
      <c r="L42" s="164">
        <f>'W2'!M30</f>
        <v>70</v>
      </c>
      <c r="M42" s="164">
        <f>'W2'!N30</f>
        <v>70</v>
      </c>
      <c r="N42" s="110">
        <f t="shared" si="34"/>
        <v>70</v>
      </c>
      <c r="O42" s="111">
        <f t="shared" si="35"/>
        <v>70</v>
      </c>
      <c r="P42" s="111">
        <f t="shared" si="36"/>
        <v>70</v>
      </c>
      <c r="Q42" s="112">
        <f t="shared" si="37"/>
        <v>0</v>
      </c>
      <c r="R42" s="113">
        <f t="shared" si="38"/>
        <v>840</v>
      </c>
      <c r="S42" s="59"/>
      <c r="T42" s="59"/>
      <c r="U42" s="59"/>
      <c r="V42" s="59"/>
      <c r="W42" s="60"/>
      <c r="X42" s="60"/>
      <c r="Y42" s="60"/>
      <c r="Z42" s="60"/>
      <c r="AA42" s="60"/>
      <c r="AB42" s="60"/>
      <c r="AC42" s="60"/>
      <c r="AD42" s="60"/>
      <c r="AE42" s="60"/>
      <c r="AF42" s="60"/>
      <c r="AG42" s="60"/>
      <c r="AH42" s="60"/>
      <c r="AI42" s="60"/>
      <c r="AJ42" s="60"/>
      <c r="AK42" s="60"/>
      <c r="AL42" s="60"/>
      <c r="AM42" s="60"/>
    </row>
    <row r="43" spans="1:39" ht="11.25" customHeight="1">
      <c r="A43" s="122" t="s">
        <v>61</v>
      </c>
      <c r="B43" s="164">
        <f>'D2'!C30</f>
        <v>45</v>
      </c>
      <c r="C43" s="164">
        <f>'D2'!D30</f>
        <v>45</v>
      </c>
      <c r="D43" s="164">
        <f>'D2'!E30</f>
        <v>45</v>
      </c>
      <c r="E43" s="164">
        <f>'D2'!F30</f>
        <v>45</v>
      </c>
      <c r="F43" s="164">
        <f>'D2'!G30</f>
        <v>45</v>
      </c>
      <c r="G43" s="164">
        <f>'D2'!H30</f>
        <v>45</v>
      </c>
      <c r="H43" s="164">
        <f>'D2'!I30</f>
        <v>45</v>
      </c>
      <c r="I43" s="164">
        <f>'D2'!J30</f>
        <v>45</v>
      </c>
      <c r="J43" s="164">
        <f>'D2'!K30</f>
        <v>45</v>
      </c>
      <c r="K43" s="164">
        <f>'D2'!L30</f>
        <v>45</v>
      </c>
      <c r="L43" s="164">
        <f>'D2'!M30</f>
        <v>45</v>
      </c>
      <c r="M43" s="164">
        <f>'D2'!N30</f>
        <v>45</v>
      </c>
      <c r="N43" s="110">
        <f t="shared" si="34"/>
        <v>45</v>
      </c>
      <c r="O43" s="111">
        <f t="shared" si="35"/>
        <v>45</v>
      </c>
      <c r="P43" s="111">
        <f t="shared" si="36"/>
        <v>45</v>
      </c>
      <c r="Q43" s="112">
        <f t="shared" si="37"/>
        <v>0</v>
      </c>
      <c r="R43" s="113">
        <f t="shared" si="38"/>
        <v>540</v>
      </c>
      <c r="S43" s="59"/>
      <c r="T43" s="59"/>
      <c r="U43" s="59"/>
      <c r="V43" s="59"/>
      <c r="W43" s="60"/>
      <c r="X43" s="60"/>
      <c r="Y43" s="60"/>
      <c r="Z43" s="60"/>
      <c r="AA43" s="60"/>
      <c r="AB43" s="60"/>
      <c r="AC43" s="60"/>
      <c r="AD43" s="60"/>
      <c r="AE43" s="60"/>
      <c r="AF43" s="60"/>
      <c r="AG43" s="60"/>
      <c r="AH43" s="60"/>
      <c r="AI43" s="60"/>
      <c r="AJ43" s="60"/>
      <c r="AK43" s="60"/>
      <c r="AL43" s="60"/>
      <c r="AM43" s="60"/>
    </row>
    <row r="44" spans="1:39" ht="11.25" customHeight="1">
      <c r="A44" s="122" t="s">
        <v>62</v>
      </c>
      <c r="B44" s="164">
        <f>'F2'!C30</f>
        <v>22</v>
      </c>
      <c r="C44" s="164">
        <f>'F2'!D30</f>
        <v>22</v>
      </c>
      <c r="D44" s="164">
        <f>'F2'!E30</f>
        <v>22</v>
      </c>
      <c r="E44" s="164">
        <f>'F2'!F30</f>
        <v>22</v>
      </c>
      <c r="F44" s="164">
        <f>'F2'!G30</f>
        <v>22</v>
      </c>
      <c r="G44" s="164">
        <f>'F2'!H30</f>
        <v>22</v>
      </c>
      <c r="H44" s="164">
        <f>'F2'!I30</f>
        <v>22</v>
      </c>
      <c r="I44" s="164">
        <f>'F2'!J30</f>
        <v>22</v>
      </c>
      <c r="J44" s="164">
        <f>'F2'!K30</f>
        <v>22</v>
      </c>
      <c r="K44" s="164">
        <f>'F2'!L30</f>
        <v>22</v>
      </c>
      <c r="L44" s="164">
        <f>'F2'!M30</f>
        <v>22</v>
      </c>
      <c r="M44" s="164">
        <f>'F2'!N30</f>
        <v>22</v>
      </c>
      <c r="N44" s="110">
        <f t="shared" si="34"/>
        <v>22</v>
      </c>
      <c r="O44" s="111">
        <f t="shared" si="35"/>
        <v>22</v>
      </c>
      <c r="P44" s="111">
        <f t="shared" si="36"/>
        <v>22</v>
      </c>
      <c r="Q44" s="112">
        <f t="shared" si="37"/>
        <v>0</v>
      </c>
      <c r="R44" s="113">
        <f t="shared" si="38"/>
        <v>264</v>
      </c>
      <c r="S44" s="59"/>
      <c r="T44" s="59"/>
      <c r="U44" s="59"/>
      <c r="V44" s="59"/>
      <c r="W44" s="60"/>
      <c r="X44" s="60"/>
      <c r="Y44" s="60"/>
      <c r="Z44" s="60"/>
      <c r="AA44" s="60"/>
      <c r="AB44" s="60"/>
      <c r="AC44" s="60"/>
      <c r="AD44" s="60"/>
      <c r="AE44" s="60"/>
      <c r="AF44" s="60"/>
      <c r="AG44" s="60"/>
      <c r="AH44" s="60"/>
      <c r="AI44" s="60"/>
      <c r="AJ44" s="60"/>
      <c r="AK44" s="60"/>
      <c r="AL44" s="60"/>
      <c r="AM44" s="60"/>
    </row>
    <row r="45" spans="1:39" ht="8.25" customHeight="1">
      <c r="A45" s="123"/>
      <c r="B45" s="59"/>
      <c r="C45" s="59"/>
      <c r="D45" s="59"/>
      <c r="E45" s="59"/>
      <c r="F45" s="59"/>
      <c r="G45" s="59"/>
      <c r="H45" s="59"/>
      <c r="I45" s="59"/>
      <c r="J45" s="59"/>
      <c r="K45" s="59"/>
      <c r="L45" s="59"/>
      <c r="M45" s="118"/>
      <c r="N45" s="124"/>
      <c r="O45" s="115"/>
      <c r="P45" s="115"/>
      <c r="Q45" s="115"/>
      <c r="R45" s="116"/>
      <c r="S45" s="59"/>
      <c r="T45" s="59"/>
      <c r="U45" s="59"/>
      <c r="V45" s="59"/>
      <c r="W45" s="60"/>
      <c r="X45" s="60"/>
      <c r="Y45" s="60"/>
      <c r="Z45" s="60"/>
      <c r="AA45" s="60"/>
      <c r="AB45" s="60"/>
      <c r="AC45" s="60"/>
      <c r="AD45" s="60"/>
      <c r="AE45" s="60"/>
      <c r="AF45" s="60"/>
      <c r="AG45" s="60"/>
      <c r="AH45" s="60"/>
      <c r="AI45" s="60"/>
      <c r="AJ45" s="60"/>
      <c r="AK45" s="60"/>
      <c r="AL45" s="60"/>
      <c r="AM45" s="60"/>
    </row>
    <row r="46" spans="1:39" ht="11.25" customHeight="1">
      <c r="A46" s="108" t="s">
        <v>465</v>
      </c>
      <c r="B46" s="59"/>
      <c r="C46" s="59"/>
      <c r="D46" s="59"/>
      <c r="E46" s="59"/>
      <c r="F46" s="59"/>
      <c r="G46" s="59"/>
      <c r="H46" s="59"/>
      <c r="I46" s="59"/>
      <c r="J46" s="59"/>
      <c r="K46" s="59"/>
      <c r="L46" s="59"/>
      <c r="M46" s="118"/>
      <c r="N46" s="124"/>
      <c r="O46" s="115"/>
      <c r="P46" s="115"/>
      <c r="Q46" s="115"/>
      <c r="R46" s="116"/>
      <c r="S46" s="59"/>
      <c r="T46" s="59"/>
      <c r="U46" s="59"/>
      <c r="V46" s="59"/>
      <c r="W46" s="60"/>
      <c r="X46" s="60"/>
      <c r="Y46" s="60"/>
      <c r="Z46" s="60"/>
      <c r="AA46" s="60"/>
      <c r="AB46" s="60"/>
      <c r="AC46" s="60"/>
      <c r="AD46" s="60"/>
      <c r="AE46" s="60"/>
      <c r="AF46" s="60"/>
      <c r="AG46" s="60"/>
      <c r="AH46" s="60"/>
      <c r="AI46" s="60"/>
      <c r="AJ46" s="60"/>
      <c r="AK46" s="60"/>
      <c r="AL46" s="60"/>
      <c r="AM46" s="60"/>
    </row>
    <row r="47" spans="1:39" ht="11.25" customHeight="1">
      <c r="A47" s="120" t="s">
        <v>59</v>
      </c>
      <c r="B47" s="121">
        <f t="shared" ref="B47:M50" si="39">MIN(0,B29-B23)</f>
        <v>0</v>
      </c>
      <c r="C47" s="121">
        <f t="shared" si="39"/>
        <v>0</v>
      </c>
      <c r="D47" s="121">
        <f t="shared" si="39"/>
        <v>0</v>
      </c>
      <c r="E47" s="121">
        <f t="shared" si="39"/>
        <v>0</v>
      </c>
      <c r="F47" s="121">
        <f t="shared" si="39"/>
        <v>0</v>
      </c>
      <c r="G47" s="121">
        <f t="shared" si="39"/>
        <v>0</v>
      </c>
      <c r="H47" s="121">
        <f t="shared" si="39"/>
        <v>0</v>
      </c>
      <c r="I47" s="121">
        <f t="shared" si="39"/>
        <v>0</v>
      </c>
      <c r="J47" s="121">
        <f t="shared" si="39"/>
        <v>0</v>
      </c>
      <c r="K47" s="121">
        <f t="shared" si="39"/>
        <v>0</v>
      </c>
      <c r="L47" s="121">
        <f t="shared" si="39"/>
        <v>-3428</v>
      </c>
      <c r="M47" s="121">
        <f t="shared" si="39"/>
        <v>-11864</v>
      </c>
      <c r="N47" s="110">
        <f t="shared" ref="N47:N50" si="40">SUM(B47:M47)/12</f>
        <v>-1274.3333333333333</v>
      </c>
      <c r="O47" s="111">
        <f t="shared" ref="O47:O50" si="41">MIN(B47:M47)</f>
        <v>-11864</v>
      </c>
      <c r="P47" s="111">
        <f t="shared" ref="P47:P50" si="42">MAX(B47:M47)</f>
        <v>0</v>
      </c>
      <c r="Q47" s="112">
        <f t="shared" ref="Q47:Q50" si="43">STDEV(B47:M47)/N47</f>
        <v>-2.728831747702738</v>
      </c>
      <c r="R47" s="113">
        <f t="shared" ref="R47:R50" si="44">SUM(B47:M47)</f>
        <v>-15292</v>
      </c>
      <c r="S47" s="59"/>
      <c r="T47" s="59"/>
      <c r="U47" s="59"/>
      <c r="V47" s="59"/>
      <c r="W47" s="60"/>
      <c r="X47" s="60"/>
      <c r="Y47" s="60"/>
      <c r="Z47" s="60"/>
      <c r="AA47" s="60"/>
      <c r="AB47" s="60"/>
      <c r="AC47" s="60"/>
      <c r="AD47" s="60"/>
      <c r="AE47" s="60"/>
      <c r="AF47" s="60"/>
      <c r="AG47" s="60"/>
      <c r="AH47" s="60"/>
      <c r="AI47" s="60"/>
      <c r="AJ47" s="60"/>
      <c r="AK47" s="60"/>
      <c r="AL47" s="60"/>
      <c r="AM47" s="60"/>
    </row>
    <row r="48" spans="1:39" ht="11.25" customHeight="1">
      <c r="A48" s="122" t="s">
        <v>60</v>
      </c>
      <c r="B48" s="121">
        <f t="shared" si="39"/>
        <v>0</v>
      </c>
      <c r="C48" s="121">
        <f t="shared" si="39"/>
        <v>0</v>
      </c>
      <c r="D48" s="121">
        <f t="shared" si="39"/>
        <v>0</v>
      </c>
      <c r="E48" s="121">
        <f t="shared" si="39"/>
        <v>0</v>
      </c>
      <c r="F48" s="121">
        <f t="shared" si="39"/>
        <v>0</v>
      </c>
      <c r="G48" s="121">
        <f t="shared" si="39"/>
        <v>0</v>
      </c>
      <c r="H48" s="121">
        <f t="shared" si="39"/>
        <v>0</v>
      </c>
      <c r="I48" s="121">
        <f t="shared" si="39"/>
        <v>0</v>
      </c>
      <c r="J48" s="121">
        <f t="shared" si="39"/>
        <v>0</v>
      </c>
      <c r="K48" s="121">
        <f t="shared" si="39"/>
        <v>0</v>
      </c>
      <c r="L48" s="121">
        <f t="shared" si="39"/>
        <v>0</v>
      </c>
      <c r="M48" s="121">
        <f t="shared" si="39"/>
        <v>0</v>
      </c>
      <c r="N48" s="110">
        <f t="shared" si="40"/>
        <v>0</v>
      </c>
      <c r="O48" s="111">
        <f t="shared" si="41"/>
        <v>0</v>
      </c>
      <c r="P48" s="111">
        <f t="shared" si="42"/>
        <v>0</v>
      </c>
      <c r="Q48" s="112" t="e">
        <f t="shared" si="43"/>
        <v>#DIV/0!</v>
      </c>
      <c r="R48" s="113">
        <f t="shared" si="44"/>
        <v>0</v>
      </c>
      <c r="S48" s="125"/>
      <c r="T48" s="125"/>
      <c r="U48" s="125"/>
      <c r="V48" s="125"/>
      <c r="W48" s="126"/>
      <c r="X48" s="126"/>
      <c r="Y48" s="126"/>
      <c r="Z48" s="126"/>
      <c r="AA48" s="126"/>
      <c r="AB48" s="126"/>
      <c r="AC48" s="126"/>
      <c r="AD48" s="126"/>
      <c r="AE48" s="126"/>
      <c r="AF48" s="126"/>
      <c r="AG48" s="126"/>
      <c r="AH48" s="126"/>
      <c r="AI48" s="126"/>
      <c r="AJ48" s="126"/>
      <c r="AK48" s="126"/>
      <c r="AL48" s="126"/>
      <c r="AM48" s="126"/>
    </row>
    <row r="49" spans="1:39" ht="11.25" customHeight="1">
      <c r="A49" s="122" t="s">
        <v>61</v>
      </c>
      <c r="B49" s="121">
        <f t="shared" si="39"/>
        <v>0</v>
      </c>
      <c r="C49" s="121">
        <f t="shared" si="39"/>
        <v>0</v>
      </c>
      <c r="D49" s="121">
        <f t="shared" si="39"/>
        <v>0</v>
      </c>
      <c r="E49" s="121">
        <f t="shared" si="39"/>
        <v>0</v>
      </c>
      <c r="F49" s="121">
        <f t="shared" si="39"/>
        <v>0</v>
      </c>
      <c r="G49" s="121">
        <f t="shared" si="39"/>
        <v>0</v>
      </c>
      <c r="H49" s="121">
        <f t="shared" si="39"/>
        <v>0</v>
      </c>
      <c r="I49" s="121">
        <f t="shared" si="39"/>
        <v>0</v>
      </c>
      <c r="J49" s="121">
        <f t="shared" si="39"/>
        <v>0</v>
      </c>
      <c r="K49" s="121">
        <f t="shared" si="39"/>
        <v>0</v>
      </c>
      <c r="L49" s="121">
        <f t="shared" si="39"/>
        <v>0</v>
      </c>
      <c r="M49" s="121">
        <f t="shared" si="39"/>
        <v>0</v>
      </c>
      <c r="N49" s="110">
        <f t="shared" si="40"/>
        <v>0</v>
      </c>
      <c r="O49" s="111">
        <f t="shared" si="41"/>
        <v>0</v>
      </c>
      <c r="P49" s="111">
        <f t="shared" si="42"/>
        <v>0</v>
      </c>
      <c r="Q49" s="112" t="e">
        <f t="shared" si="43"/>
        <v>#DIV/0!</v>
      </c>
      <c r="R49" s="113">
        <f t="shared" si="44"/>
        <v>0</v>
      </c>
      <c r="S49" s="59"/>
      <c r="T49" s="59"/>
      <c r="U49" s="59"/>
      <c r="V49" s="59"/>
      <c r="W49" s="60"/>
      <c r="X49" s="60"/>
      <c r="Y49" s="60"/>
      <c r="Z49" s="60"/>
      <c r="AA49" s="60"/>
      <c r="AB49" s="60"/>
      <c r="AC49" s="60"/>
      <c r="AD49" s="60"/>
      <c r="AE49" s="60"/>
      <c r="AF49" s="60"/>
      <c r="AG49" s="60"/>
      <c r="AH49" s="60"/>
      <c r="AI49" s="60"/>
      <c r="AJ49" s="60"/>
      <c r="AK49" s="60"/>
      <c r="AL49" s="60"/>
      <c r="AM49" s="60"/>
    </row>
    <row r="50" spans="1:39" ht="11.25" customHeight="1">
      <c r="A50" s="122" t="s">
        <v>62</v>
      </c>
      <c r="B50" s="121">
        <f t="shared" si="39"/>
        <v>0</v>
      </c>
      <c r="C50" s="121">
        <f t="shared" si="39"/>
        <v>0</v>
      </c>
      <c r="D50" s="121">
        <f t="shared" si="39"/>
        <v>0</v>
      </c>
      <c r="E50" s="121">
        <f t="shared" si="39"/>
        <v>0</v>
      </c>
      <c r="F50" s="121">
        <f t="shared" si="39"/>
        <v>0</v>
      </c>
      <c r="G50" s="121">
        <f t="shared" si="39"/>
        <v>0</v>
      </c>
      <c r="H50" s="121">
        <f t="shared" si="39"/>
        <v>0</v>
      </c>
      <c r="I50" s="121">
        <f t="shared" si="39"/>
        <v>0</v>
      </c>
      <c r="J50" s="121">
        <f t="shared" si="39"/>
        <v>0</v>
      </c>
      <c r="K50" s="121">
        <f t="shared" si="39"/>
        <v>0</v>
      </c>
      <c r="L50" s="121">
        <f t="shared" si="39"/>
        <v>0</v>
      </c>
      <c r="M50" s="121">
        <f t="shared" si="39"/>
        <v>0</v>
      </c>
      <c r="N50" s="110">
        <f t="shared" si="40"/>
        <v>0</v>
      </c>
      <c r="O50" s="111">
        <f t="shared" si="41"/>
        <v>0</v>
      </c>
      <c r="P50" s="111">
        <f t="shared" si="42"/>
        <v>0</v>
      </c>
      <c r="Q50" s="112" t="e">
        <f t="shared" si="43"/>
        <v>#DIV/0!</v>
      </c>
      <c r="R50" s="113">
        <f t="shared" si="44"/>
        <v>0</v>
      </c>
      <c r="S50" s="59"/>
      <c r="T50" s="59"/>
      <c r="U50" s="59"/>
      <c r="V50" s="59"/>
      <c r="W50" s="60"/>
      <c r="X50" s="60"/>
      <c r="Y50" s="60"/>
      <c r="Z50" s="60"/>
      <c r="AA50" s="60"/>
      <c r="AB50" s="60"/>
      <c r="AC50" s="60"/>
      <c r="AD50" s="60"/>
      <c r="AE50" s="60"/>
      <c r="AF50" s="60"/>
      <c r="AG50" s="60"/>
      <c r="AH50" s="60"/>
      <c r="AI50" s="60"/>
      <c r="AJ50" s="60"/>
      <c r="AK50" s="60"/>
      <c r="AL50" s="60"/>
      <c r="AM50" s="60"/>
    </row>
    <row r="51" spans="1:39" ht="7.5" customHeight="1">
      <c r="A51" s="127"/>
      <c r="B51" s="59"/>
      <c r="C51" s="59"/>
      <c r="D51" s="59"/>
      <c r="E51" s="59"/>
      <c r="F51" s="59"/>
      <c r="G51" s="59"/>
      <c r="H51" s="59"/>
      <c r="I51" s="59"/>
      <c r="J51" s="59"/>
      <c r="K51" s="59"/>
      <c r="L51" s="59"/>
      <c r="M51" s="118"/>
      <c r="N51" s="124"/>
      <c r="O51" s="115"/>
      <c r="P51" s="115"/>
      <c r="Q51" s="115"/>
      <c r="R51" s="116"/>
      <c r="S51" s="59"/>
      <c r="T51" s="59"/>
      <c r="U51" s="59"/>
      <c r="V51" s="59"/>
      <c r="W51" s="60"/>
      <c r="X51" s="60"/>
      <c r="Y51" s="60"/>
      <c r="Z51" s="60"/>
      <c r="AA51" s="60"/>
      <c r="AB51" s="60"/>
      <c r="AC51" s="60"/>
      <c r="AD51" s="60"/>
      <c r="AE51" s="60"/>
      <c r="AF51" s="60"/>
      <c r="AG51" s="60"/>
      <c r="AH51" s="60"/>
      <c r="AI51" s="60"/>
      <c r="AJ51" s="60"/>
      <c r="AK51" s="60"/>
      <c r="AL51" s="60"/>
      <c r="AM51" s="60"/>
    </row>
    <row r="52" spans="1:39" ht="11.25" customHeight="1">
      <c r="A52" s="108" t="s">
        <v>233</v>
      </c>
      <c r="B52" s="59"/>
      <c r="C52" s="59"/>
      <c r="D52" s="59"/>
      <c r="E52" s="59"/>
      <c r="F52" s="59"/>
      <c r="G52" s="59"/>
      <c r="H52" s="59"/>
      <c r="I52" s="59"/>
      <c r="J52" s="59"/>
      <c r="K52" s="59"/>
      <c r="L52" s="59"/>
      <c r="M52" s="118"/>
      <c r="N52" s="124"/>
      <c r="O52" s="115"/>
      <c r="P52" s="115"/>
      <c r="Q52" s="115"/>
      <c r="R52" s="116"/>
      <c r="S52" s="59"/>
      <c r="T52" s="59"/>
      <c r="U52" s="59"/>
      <c r="V52" s="59"/>
      <c r="W52" s="60"/>
      <c r="X52" s="60"/>
      <c r="Y52" s="60"/>
      <c r="Z52" s="60"/>
      <c r="AA52" s="60"/>
      <c r="AB52" s="60"/>
      <c r="AC52" s="60"/>
      <c r="AD52" s="60"/>
      <c r="AE52" s="60"/>
      <c r="AF52" s="60"/>
      <c r="AG52" s="60"/>
      <c r="AH52" s="60"/>
      <c r="AI52" s="60"/>
      <c r="AJ52" s="60"/>
      <c r="AK52" s="60"/>
      <c r="AL52" s="60"/>
      <c r="AM52" s="60"/>
    </row>
    <row r="53" spans="1:39" ht="11.25" customHeight="1">
      <c r="A53" s="120" t="s">
        <v>59</v>
      </c>
      <c r="B53" s="128">
        <f t="shared" ref="B53:M53" si="45">IF(B29&lt;0,0,B29*$B$7)</f>
        <v>25000</v>
      </c>
      <c r="C53" s="128">
        <f t="shared" si="45"/>
        <v>8210</v>
      </c>
      <c r="D53" s="128">
        <f t="shared" si="45"/>
        <v>26730</v>
      </c>
      <c r="E53" s="128">
        <f t="shared" si="45"/>
        <v>29595</v>
      </c>
      <c r="F53" s="128">
        <f t="shared" si="45"/>
        <v>32320</v>
      </c>
      <c r="G53" s="128">
        <f t="shared" si="45"/>
        <v>27750</v>
      </c>
      <c r="H53" s="128">
        <f t="shared" si="45"/>
        <v>28995</v>
      </c>
      <c r="I53" s="128">
        <f t="shared" si="45"/>
        <v>30635</v>
      </c>
      <c r="J53" s="128">
        <f t="shared" si="45"/>
        <v>15150</v>
      </c>
      <c r="K53" s="128">
        <f t="shared" si="45"/>
        <v>16815</v>
      </c>
      <c r="L53" s="128">
        <f t="shared" si="45"/>
        <v>16620</v>
      </c>
      <c r="M53" s="128">
        <f t="shared" si="45"/>
        <v>0</v>
      </c>
      <c r="N53" s="110">
        <f t="shared" ref="N53:N57" si="46">SUM(B53:M53)/12</f>
        <v>21485</v>
      </c>
      <c r="O53" s="111">
        <f t="shared" ref="O53:O57" si="47">MIN(B53:M53)</f>
        <v>0</v>
      </c>
      <c r="P53" s="111">
        <f t="shared" ref="P53:P57" si="48">MAX(B53:M53)</f>
        <v>32320</v>
      </c>
      <c r="Q53" s="112">
        <f t="shared" ref="Q53:Q57" si="49">STDEV(B53:M53)/N53</f>
        <v>0.47087767737184871</v>
      </c>
      <c r="R53" s="113">
        <f t="shared" ref="R53:R57" si="50">SUM(B53:M53)</f>
        <v>257820</v>
      </c>
      <c r="S53" s="59"/>
      <c r="T53" s="59"/>
      <c r="U53" s="59"/>
      <c r="V53" s="59"/>
      <c r="W53" s="60"/>
      <c r="X53" s="60"/>
      <c r="Y53" s="60"/>
      <c r="Z53" s="60"/>
      <c r="AA53" s="60"/>
      <c r="AB53" s="60"/>
      <c r="AC53" s="60"/>
      <c r="AD53" s="60"/>
      <c r="AE53" s="60"/>
      <c r="AF53" s="60"/>
      <c r="AG53" s="60"/>
      <c r="AH53" s="60"/>
      <c r="AI53" s="60"/>
      <c r="AJ53" s="60"/>
      <c r="AK53" s="60"/>
      <c r="AL53" s="60"/>
      <c r="AM53" s="60"/>
    </row>
    <row r="54" spans="1:39" ht="11.25" customHeight="1">
      <c r="A54" s="122" t="s">
        <v>60</v>
      </c>
      <c r="B54" s="128">
        <f t="shared" ref="B54:M54" si="51">IF(B30&lt;0,0,B30*$D$7)</f>
        <v>20000</v>
      </c>
      <c r="C54" s="128">
        <f t="shared" si="51"/>
        <v>12000</v>
      </c>
      <c r="D54" s="128">
        <f t="shared" si="51"/>
        <v>12000</v>
      </c>
      <c r="E54" s="128">
        <f t="shared" si="51"/>
        <v>12000</v>
      </c>
      <c r="F54" s="128">
        <f t="shared" si="51"/>
        <v>12000</v>
      </c>
      <c r="G54" s="128">
        <f t="shared" si="51"/>
        <v>12000</v>
      </c>
      <c r="H54" s="128">
        <f t="shared" si="51"/>
        <v>12000</v>
      </c>
      <c r="I54" s="128">
        <f t="shared" si="51"/>
        <v>14000</v>
      </c>
      <c r="J54" s="128">
        <f t="shared" si="51"/>
        <v>14000</v>
      </c>
      <c r="K54" s="128">
        <f t="shared" si="51"/>
        <v>14000</v>
      </c>
      <c r="L54" s="128">
        <f t="shared" si="51"/>
        <v>14000</v>
      </c>
      <c r="M54" s="128">
        <f t="shared" si="51"/>
        <v>14000</v>
      </c>
      <c r="N54" s="110">
        <f t="shared" si="46"/>
        <v>13500</v>
      </c>
      <c r="O54" s="111">
        <f t="shared" si="47"/>
        <v>12000</v>
      </c>
      <c r="P54" s="111">
        <f t="shared" si="48"/>
        <v>20000</v>
      </c>
      <c r="Q54" s="112">
        <f t="shared" si="49"/>
        <v>0.16861931347540626</v>
      </c>
      <c r="R54" s="113">
        <f t="shared" si="50"/>
        <v>162000</v>
      </c>
      <c r="S54" s="59"/>
      <c r="T54" s="59"/>
      <c r="U54" s="59"/>
      <c r="V54" s="59"/>
      <c r="W54" s="60"/>
      <c r="X54" s="60"/>
      <c r="Y54" s="60"/>
      <c r="Z54" s="60"/>
      <c r="AA54" s="60"/>
      <c r="AB54" s="60"/>
      <c r="AC54" s="60"/>
      <c r="AD54" s="60"/>
      <c r="AE54" s="60"/>
      <c r="AF54" s="60"/>
      <c r="AG54" s="60"/>
      <c r="AH54" s="60"/>
      <c r="AI54" s="60"/>
      <c r="AJ54" s="60"/>
      <c r="AK54" s="60"/>
      <c r="AL54" s="60"/>
      <c r="AM54" s="60"/>
    </row>
    <row r="55" spans="1:39" ht="11.25" customHeight="1">
      <c r="A55" s="122" t="s">
        <v>61</v>
      </c>
      <c r="B55" s="128">
        <f t="shared" ref="B55:M55" si="52">IF(B31&lt;0,0,B31*$F$7)</f>
        <v>20000</v>
      </c>
      <c r="C55" s="128">
        <f t="shared" si="52"/>
        <v>12000</v>
      </c>
      <c r="D55" s="128">
        <f t="shared" si="52"/>
        <v>12000</v>
      </c>
      <c r="E55" s="128">
        <f t="shared" si="52"/>
        <v>12000</v>
      </c>
      <c r="F55" s="128">
        <f t="shared" si="52"/>
        <v>12000</v>
      </c>
      <c r="G55" s="128">
        <f t="shared" si="52"/>
        <v>12000</v>
      </c>
      <c r="H55" s="128">
        <f t="shared" si="52"/>
        <v>12000</v>
      </c>
      <c r="I55" s="128">
        <f t="shared" si="52"/>
        <v>14000</v>
      </c>
      <c r="J55" s="128">
        <f t="shared" si="52"/>
        <v>14000</v>
      </c>
      <c r="K55" s="128">
        <f t="shared" si="52"/>
        <v>14000</v>
      </c>
      <c r="L55" s="128">
        <f t="shared" si="52"/>
        <v>14000</v>
      </c>
      <c r="M55" s="128">
        <f t="shared" si="52"/>
        <v>14000</v>
      </c>
      <c r="N55" s="110">
        <f t="shared" si="46"/>
        <v>13500</v>
      </c>
      <c r="O55" s="111">
        <f t="shared" si="47"/>
        <v>12000</v>
      </c>
      <c r="P55" s="111">
        <f t="shared" si="48"/>
        <v>20000</v>
      </c>
      <c r="Q55" s="112">
        <f t="shared" si="49"/>
        <v>0.16861931347540626</v>
      </c>
      <c r="R55" s="113">
        <f t="shared" si="50"/>
        <v>162000</v>
      </c>
      <c r="S55" s="125"/>
      <c r="T55" s="125"/>
      <c r="U55" s="125"/>
      <c r="V55" s="125"/>
      <c r="W55" s="126"/>
      <c r="X55" s="126"/>
      <c r="Y55" s="126"/>
      <c r="Z55" s="126"/>
      <c r="AA55" s="126"/>
      <c r="AB55" s="126"/>
      <c r="AC55" s="126"/>
      <c r="AD55" s="126"/>
      <c r="AE55" s="126"/>
      <c r="AF55" s="126"/>
      <c r="AG55" s="126"/>
      <c r="AH55" s="126"/>
      <c r="AI55" s="126"/>
      <c r="AJ55" s="126"/>
      <c r="AK55" s="126"/>
      <c r="AL55" s="126"/>
      <c r="AM55" s="126"/>
    </row>
    <row r="56" spans="1:39" ht="11.25" customHeight="1">
      <c r="A56" s="122" t="s">
        <v>62</v>
      </c>
      <c r="B56" s="128">
        <f t="shared" ref="B56:M56" si="53">IF(B32&lt;0,0,B32*$H$7)</f>
        <v>10000</v>
      </c>
      <c r="C56" s="128">
        <f t="shared" si="53"/>
        <v>6000</v>
      </c>
      <c r="D56" s="128">
        <f t="shared" si="53"/>
        <v>6000</v>
      </c>
      <c r="E56" s="128">
        <f t="shared" si="53"/>
        <v>6000</v>
      </c>
      <c r="F56" s="128">
        <f t="shared" si="53"/>
        <v>6000</v>
      </c>
      <c r="G56" s="128">
        <f t="shared" si="53"/>
        <v>6000</v>
      </c>
      <c r="H56" s="128">
        <f t="shared" si="53"/>
        <v>6000</v>
      </c>
      <c r="I56" s="128">
        <f t="shared" si="53"/>
        <v>7000</v>
      </c>
      <c r="J56" s="128">
        <f t="shared" si="53"/>
        <v>7000</v>
      </c>
      <c r="K56" s="128">
        <f t="shared" si="53"/>
        <v>7000</v>
      </c>
      <c r="L56" s="128">
        <f t="shared" si="53"/>
        <v>7000</v>
      </c>
      <c r="M56" s="128">
        <f t="shared" si="53"/>
        <v>7000</v>
      </c>
      <c r="N56" s="110">
        <f t="shared" si="46"/>
        <v>6750</v>
      </c>
      <c r="O56" s="111">
        <f t="shared" si="47"/>
        <v>6000</v>
      </c>
      <c r="P56" s="111">
        <f t="shared" si="48"/>
        <v>10000</v>
      </c>
      <c r="Q56" s="112">
        <f t="shared" si="49"/>
        <v>0.16861931347540626</v>
      </c>
      <c r="R56" s="113">
        <f t="shared" si="50"/>
        <v>81000</v>
      </c>
      <c r="S56" s="59"/>
      <c r="T56" s="59"/>
      <c r="U56" s="59"/>
      <c r="V56" s="59"/>
      <c r="W56" s="60"/>
      <c r="X56" s="60"/>
      <c r="Y56" s="60"/>
      <c r="Z56" s="60"/>
      <c r="AA56" s="60"/>
      <c r="AB56" s="60"/>
      <c r="AC56" s="60"/>
      <c r="AD56" s="60"/>
      <c r="AE56" s="60"/>
      <c r="AF56" s="60"/>
      <c r="AG56" s="60"/>
      <c r="AH56" s="60"/>
      <c r="AI56" s="60"/>
      <c r="AJ56" s="60"/>
      <c r="AK56" s="60"/>
      <c r="AL56" s="60"/>
      <c r="AM56" s="60"/>
    </row>
    <row r="57" spans="1:39" ht="11.25" customHeight="1">
      <c r="A57" s="129" t="s">
        <v>234</v>
      </c>
      <c r="B57" s="130">
        <f t="shared" ref="B57:M57" si="54">SUM(B53:B56)</f>
        <v>75000</v>
      </c>
      <c r="C57" s="130">
        <f t="shared" si="54"/>
        <v>38210</v>
      </c>
      <c r="D57" s="130">
        <f t="shared" si="54"/>
        <v>56730</v>
      </c>
      <c r="E57" s="130">
        <f t="shared" si="54"/>
        <v>59595</v>
      </c>
      <c r="F57" s="130">
        <f t="shared" si="54"/>
        <v>62320</v>
      </c>
      <c r="G57" s="130">
        <f t="shared" si="54"/>
        <v>57750</v>
      </c>
      <c r="H57" s="130">
        <f t="shared" si="54"/>
        <v>58995</v>
      </c>
      <c r="I57" s="130">
        <f t="shared" si="54"/>
        <v>65635</v>
      </c>
      <c r="J57" s="130">
        <f t="shared" si="54"/>
        <v>50150</v>
      </c>
      <c r="K57" s="130">
        <f t="shared" si="54"/>
        <v>51815</v>
      </c>
      <c r="L57" s="130">
        <f t="shared" si="54"/>
        <v>51620</v>
      </c>
      <c r="M57" s="131">
        <f t="shared" si="54"/>
        <v>35000</v>
      </c>
      <c r="N57" s="110">
        <f t="shared" si="46"/>
        <v>55235</v>
      </c>
      <c r="O57" s="111">
        <f t="shared" si="47"/>
        <v>35000</v>
      </c>
      <c r="P57" s="111">
        <f t="shared" si="48"/>
        <v>75000</v>
      </c>
      <c r="Q57" s="112">
        <f t="shared" si="49"/>
        <v>0.19986954168739021</v>
      </c>
      <c r="R57" s="113">
        <f t="shared" si="50"/>
        <v>662820</v>
      </c>
      <c r="S57" s="59"/>
      <c r="T57" s="59"/>
      <c r="U57" s="59"/>
      <c r="V57" s="59"/>
      <c r="W57" s="60"/>
      <c r="X57" s="60"/>
      <c r="Y57" s="60"/>
      <c r="Z57" s="60"/>
      <c r="AA57" s="60"/>
      <c r="AB57" s="60"/>
      <c r="AC57" s="60"/>
      <c r="AD57" s="60"/>
      <c r="AE57" s="60"/>
      <c r="AF57" s="60"/>
      <c r="AG57" s="60"/>
      <c r="AH57" s="60"/>
      <c r="AI57" s="60"/>
      <c r="AJ57" s="60"/>
      <c r="AK57" s="60"/>
      <c r="AL57" s="60"/>
      <c r="AM57" s="60"/>
    </row>
    <row r="58" spans="1:39" ht="5.25" customHeight="1">
      <c r="A58" s="127"/>
      <c r="B58" s="132"/>
      <c r="C58" s="132"/>
      <c r="D58" s="132"/>
      <c r="E58" s="132"/>
      <c r="F58" s="132"/>
      <c r="G58" s="132"/>
      <c r="H58" s="132"/>
      <c r="I58" s="132"/>
      <c r="J58" s="132"/>
      <c r="K58" s="132"/>
      <c r="L58" s="132"/>
      <c r="M58" s="133"/>
      <c r="N58" s="124"/>
      <c r="O58" s="115"/>
      <c r="P58" s="115"/>
      <c r="Q58" s="112"/>
      <c r="R58" s="116"/>
      <c r="S58" s="59"/>
      <c r="T58" s="59"/>
      <c r="U58" s="59"/>
      <c r="V58" s="59"/>
      <c r="W58" s="60"/>
      <c r="X58" s="60"/>
      <c r="Y58" s="60"/>
      <c r="Z58" s="60"/>
      <c r="AA58" s="60"/>
      <c r="AB58" s="60"/>
      <c r="AC58" s="60"/>
      <c r="AD58" s="60"/>
      <c r="AE58" s="60"/>
      <c r="AF58" s="60"/>
      <c r="AG58" s="60"/>
      <c r="AH58" s="60"/>
      <c r="AI58" s="60"/>
      <c r="AJ58" s="60"/>
      <c r="AK58" s="60"/>
      <c r="AL58" s="60"/>
      <c r="AM58" s="60"/>
    </row>
    <row r="59" spans="1:39" ht="11.25" customHeight="1">
      <c r="A59" s="108" t="s">
        <v>235</v>
      </c>
      <c r="B59" s="132"/>
      <c r="C59" s="132"/>
      <c r="D59" s="132"/>
      <c r="E59" s="132"/>
      <c r="F59" s="132"/>
      <c r="G59" s="132"/>
      <c r="H59" s="132"/>
      <c r="I59" s="132"/>
      <c r="J59" s="132"/>
      <c r="K59" s="132"/>
      <c r="L59" s="132"/>
      <c r="M59" s="133"/>
      <c r="N59" s="124"/>
      <c r="O59" s="115"/>
      <c r="P59" s="115"/>
      <c r="Q59" s="115"/>
      <c r="R59" s="116"/>
      <c r="S59" s="59"/>
      <c r="T59" s="59"/>
      <c r="U59" s="59"/>
      <c r="V59" s="59"/>
      <c r="W59" s="60"/>
      <c r="X59" s="60"/>
      <c r="Y59" s="60"/>
      <c r="Z59" s="60"/>
      <c r="AA59" s="60"/>
      <c r="AB59" s="60"/>
      <c r="AC59" s="60"/>
      <c r="AD59" s="60"/>
      <c r="AE59" s="60"/>
      <c r="AF59" s="60"/>
      <c r="AG59" s="60"/>
      <c r="AH59" s="60"/>
      <c r="AI59" s="60"/>
      <c r="AJ59" s="60"/>
      <c r="AK59" s="60"/>
      <c r="AL59" s="60"/>
      <c r="AM59" s="60"/>
    </row>
    <row r="60" spans="1:39" ht="11.25" customHeight="1">
      <c r="A60" s="120" t="s">
        <v>59</v>
      </c>
      <c r="B60" s="128">
        <f t="shared" ref="B60:M60" si="55">B47*$B$8</f>
        <v>0</v>
      </c>
      <c r="C60" s="128">
        <f t="shared" si="55"/>
        <v>0</v>
      </c>
      <c r="D60" s="128">
        <f t="shared" si="55"/>
        <v>0</v>
      </c>
      <c r="E60" s="128">
        <f t="shared" si="55"/>
        <v>0</v>
      </c>
      <c r="F60" s="128">
        <f t="shared" si="55"/>
        <v>0</v>
      </c>
      <c r="G60" s="128">
        <f t="shared" si="55"/>
        <v>0</v>
      </c>
      <c r="H60" s="128">
        <f t="shared" si="55"/>
        <v>0</v>
      </c>
      <c r="I60" s="128">
        <f t="shared" si="55"/>
        <v>0</v>
      </c>
      <c r="J60" s="128">
        <f t="shared" si="55"/>
        <v>0</v>
      </c>
      <c r="K60" s="128">
        <f t="shared" si="55"/>
        <v>0</v>
      </c>
      <c r="L60" s="128">
        <f t="shared" si="55"/>
        <v>0</v>
      </c>
      <c r="M60" s="128">
        <f t="shared" si="55"/>
        <v>0</v>
      </c>
      <c r="N60" s="110">
        <f t="shared" ref="N60:N64" si="56">SUM(B60:M60)/12</f>
        <v>0</v>
      </c>
      <c r="O60" s="111">
        <f t="shared" ref="O60:O64" si="57">MIN(B60:M60)</f>
        <v>0</v>
      </c>
      <c r="P60" s="111">
        <f t="shared" ref="P60:P64" si="58">MAX(B60:M60)</f>
        <v>0</v>
      </c>
      <c r="Q60" s="112">
        <f t="shared" ref="Q60:Q64" si="59">IF(ISERROR(STDEV(B60:M60)/N60),0,STDEV(B60:M60)/N60)</f>
        <v>0</v>
      </c>
      <c r="R60" s="113">
        <f t="shared" ref="R60:R64" si="60">SUM(B60:M60)</f>
        <v>0</v>
      </c>
      <c r="S60" s="59"/>
      <c r="T60" s="59"/>
      <c r="U60" s="59"/>
      <c r="V60" s="59"/>
      <c r="W60" s="60"/>
      <c r="X60" s="60"/>
      <c r="Y60" s="60"/>
      <c r="Z60" s="60"/>
      <c r="AA60" s="60"/>
      <c r="AB60" s="60"/>
      <c r="AC60" s="60"/>
      <c r="AD60" s="60"/>
      <c r="AE60" s="60"/>
      <c r="AF60" s="60"/>
      <c r="AG60" s="60"/>
      <c r="AH60" s="60"/>
      <c r="AI60" s="60"/>
      <c r="AJ60" s="60"/>
      <c r="AK60" s="60"/>
      <c r="AL60" s="60"/>
      <c r="AM60" s="60"/>
    </row>
    <row r="61" spans="1:39" ht="11.25" customHeight="1">
      <c r="A61" s="122" t="s">
        <v>60</v>
      </c>
      <c r="B61" s="128">
        <f t="shared" ref="B61:M61" si="61">B48*$D$8</f>
        <v>0</v>
      </c>
      <c r="C61" s="128">
        <f t="shared" si="61"/>
        <v>0</v>
      </c>
      <c r="D61" s="128">
        <f t="shared" si="61"/>
        <v>0</v>
      </c>
      <c r="E61" s="128">
        <f t="shared" si="61"/>
        <v>0</v>
      </c>
      <c r="F61" s="128">
        <f t="shared" si="61"/>
        <v>0</v>
      </c>
      <c r="G61" s="128">
        <f t="shared" si="61"/>
        <v>0</v>
      </c>
      <c r="H61" s="128">
        <f t="shared" si="61"/>
        <v>0</v>
      </c>
      <c r="I61" s="128">
        <f t="shared" si="61"/>
        <v>0</v>
      </c>
      <c r="J61" s="128">
        <f t="shared" si="61"/>
        <v>0</v>
      </c>
      <c r="K61" s="128">
        <f t="shared" si="61"/>
        <v>0</v>
      </c>
      <c r="L61" s="128">
        <f t="shared" si="61"/>
        <v>0</v>
      </c>
      <c r="M61" s="128">
        <f t="shared" si="61"/>
        <v>0</v>
      </c>
      <c r="N61" s="110">
        <f t="shared" si="56"/>
        <v>0</v>
      </c>
      <c r="O61" s="111">
        <f t="shared" si="57"/>
        <v>0</v>
      </c>
      <c r="P61" s="111">
        <f t="shared" si="58"/>
        <v>0</v>
      </c>
      <c r="Q61" s="112">
        <f t="shared" si="59"/>
        <v>0</v>
      </c>
      <c r="R61" s="113">
        <f t="shared" si="60"/>
        <v>0</v>
      </c>
      <c r="S61" s="59"/>
      <c r="T61" s="59"/>
      <c r="U61" s="59"/>
      <c r="V61" s="59"/>
      <c r="W61" s="60"/>
      <c r="X61" s="60"/>
      <c r="Y61" s="60"/>
      <c r="Z61" s="60"/>
      <c r="AA61" s="60"/>
      <c r="AB61" s="60"/>
      <c r="AC61" s="60"/>
      <c r="AD61" s="60"/>
      <c r="AE61" s="60"/>
      <c r="AF61" s="60"/>
      <c r="AG61" s="60"/>
      <c r="AH61" s="60"/>
      <c r="AI61" s="60"/>
      <c r="AJ61" s="60"/>
      <c r="AK61" s="60"/>
      <c r="AL61" s="60"/>
      <c r="AM61" s="60"/>
    </row>
    <row r="62" spans="1:39" ht="11.25" customHeight="1">
      <c r="A62" s="122" t="s">
        <v>61</v>
      </c>
      <c r="B62" s="128">
        <f t="shared" ref="B62:M62" si="62">B49*$F$8</f>
        <v>0</v>
      </c>
      <c r="C62" s="128">
        <f t="shared" si="62"/>
        <v>0</v>
      </c>
      <c r="D62" s="128">
        <f t="shared" si="62"/>
        <v>0</v>
      </c>
      <c r="E62" s="128">
        <f t="shared" si="62"/>
        <v>0</v>
      </c>
      <c r="F62" s="128">
        <f t="shared" si="62"/>
        <v>0</v>
      </c>
      <c r="G62" s="128">
        <f t="shared" si="62"/>
        <v>0</v>
      </c>
      <c r="H62" s="128">
        <f t="shared" si="62"/>
        <v>0</v>
      </c>
      <c r="I62" s="128">
        <f t="shared" si="62"/>
        <v>0</v>
      </c>
      <c r="J62" s="128">
        <f t="shared" si="62"/>
        <v>0</v>
      </c>
      <c r="K62" s="128">
        <f t="shared" si="62"/>
        <v>0</v>
      </c>
      <c r="L62" s="128">
        <f t="shared" si="62"/>
        <v>0</v>
      </c>
      <c r="M62" s="128">
        <f t="shared" si="62"/>
        <v>0</v>
      </c>
      <c r="N62" s="110">
        <f t="shared" si="56"/>
        <v>0</v>
      </c>
      <c r="O62" s="111">
        <f t="shared" si="57"/>
        <v>0</v>
      </c>
      <c r="P62" s="111">
        <f t="shared" si="58"/>
        <v>0</v>
      </c>
      <c r="Q62" s="112">
        <f t="shared" si="59"/>
        <v>0</v>
      </c>
      <c r="R62" s="113">
        <f t="shared" si="60"/>
        <v>0</v>
      </c>
      <c r="S62" s="59"/>
      <c r="T62" s="59"/>
      <c r="U62" s="59"/>
      <c r="V62" s="59"/>
      <c r="W62" s="60"/>
      <c r="X62" s="60"/>
      <c r="Y62" s="60"/>
      <c r="Z62" s="60"/>
      <c r="AA62" s="60"/>
      <c r="AB62" s="60"/>
      <c r="AC62" s="60"/>
      <c r="AD62" s="60"/>
      <c r="AE62" s="60"/>
      <c r="AF62" s="60"/>
      <c r="AG62" s="60"/>
      <c r="AH62" s="60"/>
      <c r="AI62" s="60"/>
      <c r="AJ62" s="60"/>
      <c r="AK62" s="60"/>
      <c r="AL62" s="60"/>
      <c r="AM62" s="60"/>
    </row>
    <row r="63" spans="1:39" ht="11.25" customHeight="1">
      <c r="A63" s="122" t="s">
        <v>62</v>
      </c>
      <c r="B63" s="128">
        <f t="shared" ref="B63:M63" si="63">B50*$H$8</f>
        <v>0</v>
      </c>
      <c r="C63" s="128">
        <f t="shared" si="63"/>
        <v>0</v>
      </c>
      <c r="D63" s="128">
        <f t="shared" si="63"/>
        <v>0</v>
      </c>
      <c r="E63" s="128">
        <f t="shared" si="63"/>
        <v>0</v>
      </c>
      <c r="F63" s="128">
        <f t="shared" si="63"/>
        <v>0</v>
      </c>
      <c r="G63" s="128">
        <f t="shared" si="63"/>
        <v>0</v>
      </c>
      <c r="H63" s="128">
        <f t="shared" si="63"/>
        <v>0</v>
      </c>
      <c r="I63" s="128">
        <f t="shared" si="63"/>
        <v>0</v>
      </c>
      <c r="J63" s="128">
        <f t="shared" si="63"/>
        <v>0</v>
      </c>
      <c r="K63" s="128">
        <f t="shared" si="63"/>
        <v>0</v>
      </c>
      <c r="L63" s="128">
        <f t="shared" si="63"/>
        <v>0</v>
      </c>
      <c r="M63" s="128">
        <f t="shared" si="63"/>
        <v>0</v>
      </c>
      <c r="N63" s="110">
        <f t="shared" si="56"/>
        <v>0</v>
      </c>
      <c r="O63" s="111">
        <f t="shared" si="57"/>
        <v>0</v>
      </c>
      <c r="P63" s="111">
        <f t="shared" si="58"/>
        <v>0</v>
      </c>
      <c r="Q63" s="112">
        <f t="shared" si="59"/>
        <v>0</v>
      </c>
      <c r="R63" s="113">
        <f t="shared" si="60"/>
        <v>0</v>
      </c>
      <c r="S63" s="59"/>
      <c r="T63" s="59"/>
      <c r="U63" s="59"/>
      <c r="V63" s="59"/>
      <c r="W63" s="60"/>
      <c r="X63" s="60"/>
      <c r="Y63" s="60"/>
      <c r="Z63" s="60"/>
      <c r="AA63" s="60"/>
      <c r="AB63" s="60"/>
      <c r="AC63" s="60"/>
      <c r="AD63" s="60"/>
      <c r="AE63" s="60"/>
      <c r="AF63" s="60"/>
      <c r="AG63" s="60"/>
      <c r="AH63" s="60"/>
      <c r="AI63" s="60"/>
      <c r="AJ63" s="60"/>
      <c r="AK63" s="60"/>
      <c r="AL63" s="60"/>
      <c r="AM63" s="60"/>
    </row>
    <row r="64" spans="1:39" ht="11.25" customHeight="1">
      <c r="A64" s="129" t="s">
        <v>234</v>
      </c>
      <c r="B64" s="130">
        <f t="shared" ref="B64:M64" si="64">SUM(B60:B63)</f>
        <v>0</v>
      </c>
      <c r="C64" s="130">
        <f t="shared" si="64"/>
        <v>0</v>
      </c>
      <c r="D64" s="130">
        <f t="shared" si="64"/>
        <v>0</v>
      </c>
      <c r="E64" s="130">
        <f t="shared" si="64"/>
        <v>0</v>
      </c>
      <c r="F64" s="130">
        <f t="shared" si="64"/>
        <v>0</v>
      </c>
      <c r="G64" s="130">
        <f t="shared" si="64"/>
        <v>0</v>
      </c>
      <c r="H64" s="130">
        <f t="shared" si="64"/>
        <v>0</v>
      </c>
      <c r="I64" s="130">
        <f t="shared" si="64"/>
        <v>0</v>
      </c>
      <c r="J64" s="130">
        <f t="shared" si="64"/>
        <v>0</v>
      </c>
      <c r="K64" s="130">
        <f t="shared" si="64"/>
        <v>0</v>
      </c>
      <c r="L64" s="130">
        <f t="shared" si="64"/>
        <v>0</v>
      </c>
      <c r="M64" s="131">
        <f t="shared" si="64"/>
        <v>0</v>
      </c>
      <c r="N64" s="110">
        <f t="shared" si="56"/>
        <v>0</v>
      </c>
      <c r="O64" s="111">
        <f t="shared" si="57"/>
        <v>0</v>
      </c>
      <c r="P64" s="111">
        <f t="shared" si="58"/>
        <v>0</v>
      </c>
      <c r="Q64" s="112">
        <f t="shared" si="59"/>
        <v>0</v>
      </c>
      <c r="R64" s="113">
        <f t="shared" si="60"/>
        <v>0</v>
      </c>
      <c r="S64" s="59"/>
      <c r="T64" s="59"/>
      <c r="U64" s="59"/>
      <c r="V64" s="59"/>
      <c r="W64" s="60"/>
      <c r="X64" s="60"/>
      <c r="Y64" s="60"/>
      <c r="Z64" s="60"/>
      <c r="AA64" s="60"/>
      <c r="AB64" s="60"/>
      <c r="AC64" s="60"/>
      <c r="AD64" s="60"/>
      <c r="AE64" s="60"/>
      <c r="AF64" s="60"/>
      <c r="AG64" s="60"/>
      <c r="AH64" s="60"/>
      <c r="AI64" s="60"/>
      <c r="AJ64" s="60"/>
      <c r="AK64" s="60"/>
      <c r="AL64" s="60"/>
      <c r="AM64" s="60"/>
    </row>
    <row r="65" spans="1:39" ht="6.75" customHeight="1">
      <c r="A65" s="127"/>
      <c r="B65" s="132"/>
      <c r="C65" s="132"/>
      <c r="D65" s="132"/>
      <c r="E65" s="132"/>
      <c r="F65" s="132"/>
      <c r="G65" s="132"/>
      <c r="H65" s="132"/>
      <c r="I65" s="132"/>
      <c r="J65" s="132"/>
      <c r="K65" s="132"/>
      <c r="L65" s="132"/>
      <c r="M65" s="133"/>
      <c r="N65" s="124"/>
      <c r="O65" s="115"/>
      <c r="P65" s="115"/>
      <c r="Q65" s="115"/>
      <c r="R65" s="116"/>
      <c r="S65" s="59"/>
      <c r="T65" s="59"/>
      <c r="U65" s="59"/>
      <c r="V65" s="59"/>
      <c r="W65" s="60"/>
      <c r="X65" s="60"/>
      <c r="Y65" s="60"/>
      <c r="Z65" s="60"/>
      <c r="AA65" s="60"/>
      <c r="AB65" s="60"/>
      <c r="AC65" s="60"/>
      <c r="AD65" s="60"/>
      <c r="AE65" s="60"/>
      <c r="AF65" s="60"/>
      <c r="AG65" s="60"/>
      <c r="AH65" s="60"/>
      <c r="AI65" s="60"/>
      <c r="AJ65" s="60"/>
      <c r="AK65" s="60"/>
      <c r="AL65" s="60"/>
      <c r="AM65" s="60"/>
    </row>
    <row r="66" spans="1:39" ht="11.25" customHeight="1">
      <c r="A66" s="108" t="s">
        <v>236</v>
      </c>
      <c r="B66" s="132"/>
      <c r="C66" s="132"/>
      <c r="D66" s="132"/>
      <c r="E66" s="132"/>
      <c r="F66" s="132"/>
      <c r="G66" s="132"/>
      <c r="H66" s="132"/>
      <c r="I66" s="132"/>
      <c r="J66" s="132"/>
      <c r="K66" s="132"/>
      <c r="L66" s="132"/>
      <c r="M66" s="133"/>
      <c r="N66" s="124"/>
      <c r="O66" s="115"/>
      <c r="P66" s="115"/>
      <c r="Q66" s="115"/>
      <c r="R66" s="116"/>
      <c r="S66" s="59"/>
      <c r="T66" s="59"/>
      <c r="U66" s="59"/>
      <c r="V66" s="59"/>
      <c r="W66" s="60"/>
      <c r="X66" s="60"/>
      <c r="Y66" s="60"/>
      <c r="Z66" s="60"/>
      <c r="AA66" s="60"/>
      <c r="AB66" s="60"/>
      <c r="AC66" s="60"/>
      <c r="AD66" s="60"/>
      <c r="AE66" s="60"/>
      <c r="AF66" s="60"/>
      <c r="AG66" s="60"/>
      <c r="AH66" s="60"/>
      <c r="AI66" s="60"/>
      <c r="AJ66" s="60"/>
      <c r="AK66" s="60"/>
      <c r="AL66" s="60"/>
      <c r="AM66" s="60"/>
    </row>
    <row r="67" spans="1:39" ht="11.25" customHeight="1">
      <c r="A67" s="120" t="s">
        <v>59</v>
      </c>
      <c r="B67" s="128">
        <f t="shared" ref="B67:M67" si="65">IF(B17&gt;0,IF(B17="-",0,$B$9),0)</f>
        <v>25000</v>
      </c>
      <c r="C67" s="128">
        <f t="shared" si="65"/>
        <v>25000</v>
      </c>
      <c r="D67" s="128">
        <f t="shared" si="65"/>
        <v>25000</v>
      </c>
      <c r="E67" s="128">
        <f t="shared" si="65"/>
        <v>25000</v>
      </c>
      <c r="F67" s="128">
        <f t="shared" si="65"/>
        <v>25000</v>
      </c>
      <c r="G67" s="128">
        <f t="shared" si="65"/>
        <v>25000</v>
      </c>
      <c r="H67" s="128">
        <f t="shared" si="65"/>
        <v>25000</v>
      </c>
      <c r="I67" s="128">
        <f t="shared" si="65"/>
        <v>25000</v>
      </c>
      <c r="J67" s="128">
        <f t="shared" si="65"/>
        <v>25000</v>
      </c>
      <c r="K67" s="128">
        <f t="shared" si="65"/>
        <v>25000</v>
      </c>
      <c r="L67" s="128">
        <f t="shared" si="65"/>
        <v>25000</v>
      </c>
      <c r="M67" s="134">
        <f t="shared" si="65"/>
        <v>25000</v>
      </c>
      <c r="N67" s="110">
        <f t="shared" ref="N67:N71" si="66">SUM(B67:M67)/12</f>
        <v>25000</v>
      </c>
      <c r="O67" s="111">
        <f t="shared" ref="O67:O71" si="67">MIN(B67:M67)</f>
        <v>25000</v>
      </c>
      <c r="P67" s="111">
        <f t="shared" ref="P67:P71" si="68">MAX(B67:M67)</f>
        <v>25000</v>
      </c>
      <c r="Q67" s="112">
        <f t="shared" ref="Q67:Q71" si="69">STDEV(B67:M67)/N67</f>
        <v>0</v>
      </c>
      <c r="R67" s="113">
        <f t="shared" ref="R67:R71" si="70">SUM(B67:M67)</f>
        <v>300000</v>
      </c>
      <c r="S67" s="59"/>
      <c r="T67" s="59"/>
      <c r="U67" s="59"/>
      <c r="V67" s="59"/>
      <c r="W67" s="60"/>
      <c r="X67" s="60"/>
      <c r="Y67" s="60"/>
      <c r="Z67" s="60"/>
      <c r="AA67" s="60"/>
      <c r="AB67" s="60"/>
      <c r="AC67" s="60"/>
      <c r="AD67" s="60"/>
      <c r="AE67" s="60"/>
      <c r="AF67" s="60"/>
      <c r="AG67" s="60"/>
      <c r="AH67" s="60"/>
      <c r="AI67" s="60"/>
      <c r="AJ67" s="60"/>
      <c r="AK67" s="60"/>
      <c r="AL67" s="60"/>
      <c r="AM67" s="60"/>
    </row>
    <row r="68" spans="1:39" ht="11.25" customHeight="1">
      <c r="A68" s="122" t="s">
        <v>60</v>
      </c>
      <c r="B68" s="128">
        <f t="shared" ref="B68:M68" si="71">IF(B18&gt;0,IF(B18="-",0,$D$9),0)</f>
        <v>15000</v>
      </c>
      <c r="C68" s="128">
        <f t="shared" si="71"/>
        <v>15000</v>
      </c>
      <c r="D68" s="128">
        <f t="shared" si="71"/>
        <v>15000</v>
      </c>
      <c r="E68" s="128">
        <f t="shared" si="71"/>
        <v>15000</v>
      </c>
      <c r="F68" s="128">
        <f t="shared" si="71"/>
        <v>15000</v>
      </c>
      <c r="G68" s="128">
        <f t="shared" si="71"/>
        <v>15000</v>
      </c>
      <c r="H68" s="128">
        <f t="shared" si="71"/>
        <v>15000</v>
      </c>
      <c r="I68" s="128">
        <f t="shared" si="71"/>
        <v>15000</v>
      </c>
      <c r="J68" s="128">
        <f t="shared" si="71"/>
        <v>15000</v>
      </c>
      <c r="K68" s="128">
        <f t="shared" si="71"/>
        <v>15000</v>
      </c>
      <c r="L68" s="128">
        <f t="shared" si="71"/>
        <v>15000</v>
      </c>
      <c r="M68" s="128">
        <f t="shared" si="71"/>
        <v>15000</v>
      </c>
      <c r="N68" s="110">
        <f t="shared" si="66"/>
        <v>15000</v>
      </c>
      <c r="O68" s="111">
        <f t="shared" si="67"/>
        <v>15000</v>
      </c>
      <c r="P68" s="111">
        <f t="shared" si="68"/>
        <v>15000</v>
      </c>
      <c r="Q68" s="112">
        <f t="shared" si="69"/>
        <v>0</v>
      </c>
      <c r="R68" s="113">
        <f t="shared" si="70"/>
        <v>180000</v>
      </c>
      <c r="S68" s="59"/>
      <c r="T68" s="59"/>
      <c r="U68" s="59"/>
      <c r="V68" s="59"/>
      <c r="W68" s="60"/>
      <c r="X68" s="60"/>
      <c r="Y68" s="60"/>
      <c r="Z68" s="60"/>
      <c r="AA68" s="60"/>
      <c r="AB68" s="60"/>
      <c r="AC68" s="60"/>
      <c r="AD68" s="60"/>
      <c r="AE68" s="60"/>
      <c r="AF68" s="60"/>
      <c r="AG68" s="60"/>
      <c r="AH68" s="60"/>
      <c r="AI68" s="60"/>
      <c r="AJ68" s="60"/>
      <c r="AK68" s="60"/>
      <c r="AL68" s="60"/>
      <c r="AM68" s="60"/>
    </row>
    <row r="69" spans="1:39" ht="11.25" customHeight="1">
      <c r="A69" s="122" t="s">
        <v>61</v>
      </c>
      <c r="B69" s="128">
        <f t="shared" ref="B69:M69" si="72">IF(B19&gt;0,IF(B19="-",0,$F$9),0)</f>
        <v>15000</v>
      </c>
      <c r="C69" s="128">
        <f t="shared" si="72"/>
        <v>15000</v>
      </c>
      <c r="D69" s="128">
        <f t="shared" si="72"/>
        <v>15000</v>
      </c>
      <c r="E69" s="128">
        <f t="shared" si="72"/>
        <v>15000</v>
      </c>
      <c r="F69" s="128">
        <f t="shared" si="72"/>
        <v>15000</v>
      </c>
      <c r="G69" s="128">
        <f t="shared" si="72"/>
        <v>15000</v>
      </c>
      <c r="H69" s="128">
        <f t="shared" si="72"/>
        <v>15000</v>
      </c>
      <c r="I69" s="128">
        <f t="shared" si="72"/>
        <v>15000</v>
      </c>
      <c r="J69" s="128">
        <f t="shared" si="72"/>
        <v>15000</v>
      </c>
      <c r="K69" s="128">
        <f t="shared" si="72"/>
        <v>15000</v>
      </c>
      <c r="L69" s="128">
        <f t="shared" si="72"/>
        <v>15000</v>
      </c>
      <c r="M69" s="128">
        <f t="shared" si="72"/>
        <v>15000</v>
      </c>
      <c r="N69" s="110">
        <f t="shared" si="66"/>
        <v>15000</v>
      </c>
      <c r="O69" s="111">
        <f t="shared" si="67"/>
        <v>15000</v>
      </c>
      <c r="P69" s="111">
        <f t="shared" si="68"/>
        <v>15000</v>
      </c>
      <c r="Q69" s="112">
        <f t="shared" si="69"/>
        <v>0</v>
      </c>
      <c r="R69" s="113">
        <f t="shared" si="70"/>
        <v>180000</v>
      </c>
      <c r="S69" s="59"/>
      <c r="T69" s="59"/>
      <c r="U69" s="59"/>
      <c r="V69" s="59"/>
      <c r="W69" s="60"/>
      <c r="X69" s="60"/>
      <c r="Y69" s="60"/>
      <c r="Z69" s="60"/>
      <c r="AA69" s="60"/>
      <c r="AB69" s="60"/>
      <c r="AC69" s="60"/>
      <c r="AD69" s="60"/>
      <c r="AE69" s="60"/>
      <c r="AF69" s="60"/>
      <c r="AG69" s="60"/>
      <c r="AH69" s="60"/>
      <c r="AI69" s="60"/>
      <c r="AJ69" s="60"/>
      <c r="AK69" s="60"/>
      <c r="AL69" s="60"/>
      <c r="AM69" s="60"/>
    </row>
    <row r="70" spans="1:39" ht="11.25" customHeight="1">
      <c r="A70" s="122" t="s">
        <v>62</v>
      </c>
      <c r="B70" s="128">
        <f t="shared" ref="B70:M70" si="73">IF(B20&gt;0,IF(B20="-",0,$H$9),0)</f>
        <v>10000</v>
      </c>
      <c r="C70" s="128">
        <f t="shared" si="73"/>
        <v>10000</v>
      </c>
      <c r="D70" s="128">
        <f t="shared" si="73"/>
        <v>10000</v>
      </c>
      <c r="E70" s="128">
        <f t="shared" si="73"/>
        <v>10000</v>
      </c>
      <c r="F70" s="128">
        <f t="shared" si="73"/>
        <v>10000</v>
      </c>
      <c r="G70" s="128">
        <f t="shared" si="73"/>
        <v>10000</v>
      </c>
      <c r="H70" s="128">
        <f t="shared" si="73"/>
        <v>10000</v>
      </c>
      <c r="I70" s="128">
        <f t="shared" si="73"/>
        <v>10000</v>
      </c>
      <c r="J70" s="128">
        <f t="shared" si="73"/>
        <v>10000</v>
      </c>
      <c r="K70" s="128">
        <f t="shared" si="73"/>
        <v>10000</v>
      </c>
      <c r="L70" s="128">
        <f t="shared" si="73"/>
        <v>10000</v>
      </c>
      <c r="M70" s="128">
        <f t="shared" si="73"/>
        <v>10000</v>
      </c>
      <c r="N70" s="110">
        <f t="shared" si="66"/>
        <v>10000</v>
      </c>
      <c r="O70" s="111">
        <f t="shared" si="67"/>
        <v>10000</v>
      </c>
      <c r="P70" s="111">
        <f t="shared" si="68"/>
        <v>10000</v>
      </c>
      <c r="Q70" s="112">
        <f t="shared" si="69"/>
        <v>0</v>
      </c>
      <c r="R70" s="113">
        <f t="shared" si="70"/>
        <v>120000</v>
      </c>
      <c r="S70" s="59"/>
      <c r="T70" s="59"/>
      <c r="U70" s="59"/>
      <c r="V70" s="59"/>
      <c r="W70" s="60"/>
      <c r="X70" s="60"/>
      <c r="Y70" s="60"/>
      <c r="Z70" s="60"/>
      <c r="AA70" s="60"/>
      <c r="AB70" s="60"/>
      <c r="AC70" s="60"/>
      <c r="AD70" s="60"/>
      <c r="AE70" s="60"/>
      <c r="AF70" s="60"/>
      <c r="AG70" s="60"/>
      <c r="AH70" s="60"/>
      <c r="AI70" s="60"/>
      <c r="AJ70" s="60"/>
      <c r="AK70" s="60"/>
      <c r="AL70" s="60"/>
      <c r="AM70" s="60"/>
    </row>
    <row r="71" spans="1:39" ht="11.25" customHeight="1">
      <c r="A71" s="129" t="s">
        <v>234</v>
      </c>
      <c r="B71" s="130">
        <f t="shared" ref="B71:M71" si="74">SUM(B67:B70)</f>
        <v>65000</v>
      </c>
      <c r="C71" s="130">
        <f t="shared" si="74"/>
        <v>65000</v>
      </c>
      <c r="D71" s="130">
        <f t="shared" si="74"/>
        <v>65000</v>
      </c>
      <c r="E71" s="130">
        <f t="shared" si="74"/>
        <v>65000</v>
      </c>
      <c r="F71" s="130">
        <f t="shared" si="74"/>
        <v>65000</v>
      </c>
      <c r="G71" s="130">
        <f t="shared" si="74"/>
        <v>65000</v>
      </c>
      <c r="H71" s="130">
        <f t="shared" si="74"/>
        <v>65000</v>
      </c>
      <c r="I71" s="130">
        <f t="shared" si="74"/>
        <v>65000</v>
      </c>
      <c r="J71" s="130">
        <f t="shared" si="74"/>
        <v>65000</v>
      </c>
      <c r="K71" s="130">
        <f t="shared" si="74"/>
        <v>65000</v>
      </c>
      <c r="L71" s="130">
        <f t="shared" si="74"/>
        <v>65000</v>
      </c>
      <c r="M71" s="131">
        <f t="shared" si="74"/>
        <v>65000</v>
      </c>
      <c r="N71" s="110">
        <f t="shared" si="66"/>
        <v>65000</v>
      </c>
      <c r="O71" s="111">
        <f t="shared" si="67"/>
        <v>65000</v>
      </c>
      <c r="P71" s="111">
        <f t="shared" si="68"/>
        <v>65000</v>
      </c>
      <c r="Q71" s="112">
        <f t="shared" si="69"/>
        <v>0</v>
      </c>
      <c r="R71" s="113">
        <f t="shared" si="70"/>
        <v>780000</v>
      </c>
      <c r="S71" s="59"/>
      <c r="T71" s="59"/>
      <c r="U71" s="59"/>
      <c r="V71" s="59"/>
      <c r="W71" s="60"/>
      <c r="X71" s="60"/>
      <c r="Y71" s="60"/>
      <c r="Z71" s="60"/>
      <c r="AA71" s="60"/>
      <c r="AB71" s="60"/>
      <c r="AC71" s="60"/>
      <c r="AD71" s="60"/>
      <c r="AE71" s="60"/>
      <c r="AF71" s="60"/>
      <c r="AG71" s="60"/>
      <c r="AH71" s="60"/>
      <c r="AI71" s="60"/>
      <c r="AJ71" s="60"/>
      <c r="AK71" s="60"/>
      <c r="AL71" s="60"/>
      <c r="AM71" s="60"/>
    </row>
    <row r="72" spans="1:39" ht="3.75" customHeight="1">
      <c r="A72" s="127"/>
      <c r="B72" s="132"/>
      <c r="C72" s="132"/>
      <c r="D72" s="132"/>
      <c r="E72" s="132"/>
      <c r="F72" s="132"/>
      <c r="G72" s="132"/>
      <c r="H72" s="132"/>
      <c r="I72" s="132"/>
      <c r="J72" s="132"/>
      <c r="K72" s="132"/>
      <c r="L72" s="132"/>
      <c r="M72" s="133"/>
      <c r="N72" s="124"/>
      <c r="O72" s="115"/>
      <c r="P72" s="115"/>
      <c r="Q72" s="115"/>
      <c r="R72" s="116"/>
      <c r="S72" s="59"/>
      <c r="T72" s="59"/>
      <c r="U72" s="59"/>
      <c r="V72" s="59"/>
      <c r="W72" s="60"/>
      <c r="X72" s="60"/>
      <c r="Y72" s="60"/>
      <c r="Z72" s="60"/>
      <c r="AA72" s="60"/>
      <c r="AB72" s="60"/>
      <c r="AC72" s="60"/>
      <c r="AD72" s="60"/>
      <c r="AE72" s="60"/>
      <c r="AF72" s="60"/>
      <c r="AG72" s="60"/>
      <c r="AH72" s="60"/>
      <c r="AI72" s="60"/>
      <c r="AJ72" s="60"/>
      <c r="AK72" s="60"/>
      <c r="AL72" s="60"/>
      <c r="AM72" s="60"/>
    </row>
    <row r="73" spans="1:39" ht="11.25" customHeight="1">
      <c r="A73" s="108" t="s">
        <v>237</v>
      </c>
      <c r="B73" s="132"/>
      <c r="C73" s="132"/>
      <c r="D73" s="132"/>
      <c r="E73" s="132"/>
      <c r="F73" s="132"/>
      <c r="G73" s="132"/>
      <c r="H73" s="132"/>
      <c r="I73" s="132"/>
      <c r="J73" s="132"/>
      <c r="K73" s="132"/>
      <c r="L73" s="132"/>
      <c r="M73" s="133"/>
      <c r="N73" s="124"/>
      <c r="O73" s="115"/>
      <c r="P73" s="115"/>
      <c r="Q73" s="115"/>
      <c r="R73" s="116"/>
      <c r="S73" s="59"/>
      <c r="T73" s="59"/>
      <c r="U73" s="59"/>
      <c r="V73" s="59"/>
      <c r="W73" s="60"/>
      <c r="X73" s="60"/>
      <c r="Y73" s="60"/>
      <c r="Z73" s="60"/>
      <c r="AA73" s="60"/>
      <c r="AB73" s="60"/>
      <c r="AC73" s="60"/>
      <c r="AD73" s="60"/>
      <c r="AE73" s="60"/>
      <c r="AF73" s="60"/>
      <c r="AG73" s="60"/>
      <c r="AH73" s="60"/>
      <c r="AI73" s="60"/>
      <c r="AJ73" s="60"/>
      <c r="AK73" s="60"/>
      <c r="AL73" s="60"/>
      <c r="AM73" s="60"/>
    </row>
    <row r="74" spans="1:39" ht="11.25" customHeight="1">
      <c r="A74" s="120" t="s">
        <v>59</v>
      </c>
      <c r="B74" s="128">
        <f t="shared" ref="B74:M74" si="75">B53+B60+B67</f>
        <v>50000</v>
      </c>
      <c r="C74" s="128">
        <f t="shared" si="75"/>
        <v>33210</v>
      </c>
      <c r="D74" s="128">
        <f t="shared" si="75"/>
        <v>51730</v>
      </c>
      <c r="E74" s="128">
        <f t="shared" si="75"/>
        <v>54595</v>
      </c>
      <c r="F74" s="128">
        <f t="shared" si="75"/>
        <v>57320</v>
      </c>
      <c r="G74" s="128">
        <f t="shared" si="75"/>
        <v>52750</v>
      </c>
      <c r="H74" s="128">
        <f t="shared" si="75"/>
        <v>53995</v>
      </c>
      <c r="I74" s="128">
        <f t="shared" si="75"/>
        <v>55635</v>
      </c>
      <c r="J74" s="128">
        <f t="shared" si="75"/>
        <v>40150</v>
      </c>
      <c r="K74" s="128">
        <f t="shared" si="75"/>
        <v>41815</v>
      </c>
      <c r="L74" s="128">
        <f t="shared" si="75"/>
        <v>41620</v>
      </c>
      <c r="M74" s="134">
        <f t="shared" si="75"/>
        <v>25000</v>
      </c>
      <c r="N74" s="110">
        <f t="shared" ref="N74:N78" si="76">SUM(B74:M74)/12</f>
        <v>46485</v>
      </c>
      <c r="O74" s="111">
        <f t="shared" ref="O74:O78" si="77">MIN(B74:M74)</f>
        <v>25000</v>
      </c>
      <c r="P74" s="111">
        <f t="shared" ref="P74:P78" si="78">MAX(B74:M74)</f>
        <v>57320</v>
      </c>
      <c r="Q74" s="112">
        <f t="shared" ref="Q74:Q78" si="79">STDEV(B74:M74)/N74</f>
        <v>0.21763594489263566</v>
      </c>
      <c r="R74" s="113">
        <f t="shared" ref="R74:R78" si="80">SUM(B74:M74)</f>
        <v>557820</v>
      </c>
      <c r="S74" s="59"/>
      <c r="T74" s="59"/>
      <c r="U74" s="59"/>
      <c r="V74" s="59"/>
      <c r="W74" s="60"/>
      <c r="X74" s="60"/>
      <c r="Y74" s="60"/>
      <c r="Z74" s="60"/>
      <c r="AA74" s="60"/>
      <c r="AB74" s="60"/>
      <c r="AC74" s="60"/>
      <c r="AD74" s="60"/>
      <c r="AE74" s="60"/>
      <c r="AF74" s="60"/>
      <c r="AG74" s="60"/>
      <c r="AH74" s="60"/>
      <c r="AI74" s="60"/>
      <c r="AJ74" s="60"/>
      <c r="AK74" s="60"/>
      <c r="AL74" s="60"/>
      <c r="AM74" s="60"/>
    </row>
    <row r="75" spans="1:39" ht="11.25" customHeight="1">
      <c r="A75" s="122" t="s">
        <v>60</v>
      </c>
      <c r="B75" s="128">
        <f t="shared" ref="B75:M75" si="81">B54+B61+B68</f>
        <v>35000</v>
      </c>
      <c r="C75" s="128">
        <f t="shared" si="81"/>
        <v>27000</v>
      </c>
      <c r="D75" s="128">
        <f t="shared" si="81"/>
        <v>27000</v>
      </c>
      <c r="E75" s="128">
        <f t="shared" si="81"/>
        <v>27000</v>
      </c>
      <c r="F75" s="128">
        <f t="shared" si="81"/>
        <v>27000</v>
      </c>
      <c r="G75" s="128">
        <f t="shared" si="81"/>
        <v>27000</v>
      </c>
      <c r="H75" s="128">
        <f t="shared" si="81"/>
        <v>27000</v>
      </c>
      <c r="I75" s="128">
        <f t="shared" si="81"/>
        <v>29000</v>
      </c>
      <c r="J75" s="128">
        <f t="shared" si="81"/>
        <v>29000</v>
      </c>
      <c r="K75" s="128">
        <f t="shared" si="81"/>
        <v>29000</v>
      </c>
      <c r="L75" s="128">
        <f t="shared" si="81"/>
        <v>29000</v>
      </c>
      <c r="M75" s="134">
        <f t="shared" si="81"/>
        <v>29000</v>
      </c>
      <c r="N75" s="110">
        <f t="shared" si="76"/>
        <v>28500</v>
      </c>
      <c r="O75" s="111">
        <f t="shared" si="77"/>
        <v>27000</v>
      </c>
      <c r="P75" s="111">
        <f t="shared" si="78"/>
        <v>35000</v>
      </c>
      <c r="Q75" s="112">
        <f t="shared" si="79"/>
        <v>7.9872306383087177E-2</v>
      </c>
      <c r="R75" s="113">
        <f t="shared" si="80"/>
        <v>342000</v>
      </c>
      <c r="S75" s="59"/>
      <c r="T75" s="59"/>
      <c r="U75" s="59"/>
      <c r="V75" s="59"/>
      <c r="W75" s="60"/>
      <c r="X75" s="60"/>
      <c r="Y75" s="60"/>
      <c r="Z75" s="60"/>
      <c r="AA75" s="60"/>
      <c r="AB75" s="60"/>
      <c r="AC75" s="60"/>
      <c r="AD75" s="60"/>
      <c r="AE75" s="60"/>
      <c r="AF75" s="60"/>
      <c r="AG75" s="60"/>
      <c r="AH75" s="60"/>
      <c r="AI75" s="60"/>
      <c r="AJ75" s="60"/>
      <c r="AK75" s="60"/>
      <c r="AL75" s="60"/>
      <c r="AM75" s="60"/>
    </row>
    <row r="76" spans="1:39" ht="11.25" customHeight="1">
      <c r="A76" s="122" t="s">
        <v>61</v>
      </c>
      <c r="B76" s="128">
        <f t="shared" ref="B76:M76" si="82">B55+B62+B69</f>
        <v>35000</v>
      </c>
      <c r="C76" s="128">
        <f t="shared" si="82"/>
        <v>27000</v>
      </c>
      <c r="D76" s="128">
        <f t="shared" si="82"/>
        <v>27000</v>
      </c>
      <c r="E76" s="128">
        <f t="shared" si="82"/>
        <v>27000</v>
      </c>
      <c r="F76" s="128">
        <f t="shared" si="82"/>
        <v>27000</v>
      </c>
      <c r="G76" s="128">
        <f t="shared" si="82"/>
        <v>27000</v>
      </c>
      <c r="H76" s="128">
        <f t="shared" si="82"/>
        <v>27000</v>
      </c>
      <c r="I76" s="128">
        <f t="shared" si="82"/>
        <v>29000</v>
      </c>
      <c r="J76" s="128">
        <f t="shared" si="82"/>
        <v>29000</v>
      </c>
      <c r="K76" s="128">
        <f t="shared" si="82"/>
        <v>29000</v>
      </c>
      <c r="L76" s="128">
        <f t="shared" si="82"/>
        <v>29000</v>
      </c>
      <c r="M76" s="134">
        <f t="shared" si="82"/>
        <v>29000</v>
      </c>
      <c r="N76" s="110">
        <f t="shared" si="76"/>
        <v>28500</v>
      </c>
      <c r="O76" s="111">
        <f t="shared" si="77"/>
        <v>27000</v>
      </c>
      <c r="P76" s="111">
        <f t="shared" si="78"/>
        <v>35000</v>
      </c>
      <c r="Q76" s="112">
        <f t="shared" si="79"/>
        <v>7.9872306383087177E-2</v>
      </c>
      <c r="R76" s="113">
        <f t="shared" si="80"/>
        <v>342000</v>
      </c>
      <c r="S76" s="59"/>
      <c r="T76" s="59"/>
      <c r="U76" s="59"/>
      <c r="V76" s="59"/>
      <c r="W76" s="60"/>
      <c r="X76" s="60"/>
      <c r="Y76" s="60"/>
      <c r="Z76" s="60"/>
      <c r="AA76" s="60"/>
      <c r="AB76" s="60"/>
      <c r="AC76" s="60"/>
      <c r="AD76" s="60"/>
      <c r="AE76" s="60"/>
      <c r="AF76" s="60"/>
      <c r="AG76" s="60"/>
      <c r="AH76" s="60"/>
      <c r="AI76" s="60"/>
      <c r="AJ76" s="60"/>
      <c r="AK76" s="60"/>
      <c r="AL76" s="60"/>
      <c r="AM76" s="60"/>
    </row>
    <row r="77" spans="1:39" ht="11.25" customHeight="1">
      <c r="A77" s="122" t="s">
        <v>62</v>
      </c>
      <c r="B77" s="128">
        <f t="shared" ref="B77:M77" si="83">B56+B63+B70</f>
        <v>20000</v>
      </c>
      <c r="C77" s="128">
        <f t="shared" si="83"/>
        <v>16000</v>
      </c>
      <c r="D77" s="128">
        <f t="shared" si="83"/>
        <v>16000</v>
      </c>
      <c r="E77" s="128">
        <f t="shared" si="83"/>
        <v>16000</v>
      </c>
      <c r="F77" s="128">
        <f t="shared" si="83"/>
        <v>16000</v>
      </c>
      <c r="G77" s="128">
        <f t="shared" si="83"/>
        <v>16000</v>
      </c>
      <c r="H77" s="128">
        <f t="shared" si="83"/>
        <v>16000</v>
      </c>
      <c r="I77" s="128">
        <f t="shared" si="83"/>
        <v>17000</v>
      </c>
      <c r="J77" s="128">
        <f t="shared" si="83"/>
        <v>17000</v>
      </c>
      <c r="K77" s="128">
        <f t="shared" si="83"/>
        <v>17000</v>
      </c>
      <c r="L77" s="128">
        <f t="shared" si="83"/>
        <v>17000</v>
      </c>
      <c r="M77" s="134">
        <f t="shared" si="83"/>
        <v>17000</v>
      </c>
      <c r="N77" s="110">
        <f t="shared" si="76"/>
        <v>16750</v>
      </c>
      <c r="O77" s="111">
        <f t="shared" si="77"/>
        <v>16000</v>
      </c>
      <c r="P77" s="111">
        <f t="shared" si="78"/>
        <v>20000</v>
      </c>
      <c r="Q77" s="112">
        <f t="shared" si="79"/>
        <v>6.7951066624417453E-2</v>
      </c>
      <c r="R77" s="113">
        <f t="shared" si="80"/>
        <v>201000</v>
      </c>
      <c r="S77" s="59"/>
      <c r="T77" s="59"/>
      <c r="U77" s="59"/>
      <c r="V77" s="59"/>
      <c r="W77" s="60"/>
      <c r="X77" s="60"/>
      <c r="Y77" s="60"/>
      <c r="Z77" s="60"/>
      <c r="AA77" s="60"/>
      <c r="AB77" s="60"/>
      <c r="AC77" s="60"/>
      <c r="AD77" s="60"/>
      <c r="AE77" s="60"/>
      <c r="AF77" s="60"/>
      <c r="AG77" s="60"/>
      <c r="AH77" s="60"/>
      <c r="AI77" s="60"/>
      <c r="AJ77" s="60"/>
      <c r="AK77" s="60"/>
      <c r="AL77" s="60"/>
      <c r="AM77" s="60"/>
    </row>
    <row r="78" spans="1:39" ht="11.25" customHeight="1">
      <c r="A78" s="129" t="s">
        <v>234</v>
      </c>
      <c r="B78" s="130">
        <f t="shared" ref="B78:M78" si="84">SUM(B74:B77)</f>
        <v>140000</v>
      </c>
      <c r="C78" s="130">
        <f t="shared" si="84"/>
        <v>103210</v>
      </c>
      <c r="D78" s="130">
        <f t="shared" si="84"/>
        <v>121730</v>
      </c>
      <c r="E78" s="130">
        <f t="shared" si="84"/>
        <v>124595</v>
      </c>
      <c r="F78" s="130">
        <f t="shared" si="84"/>
        <v>127320</v>
      </c>
      <c r="G78" s="130">
        <f t="shared" si="84"/>
        <v>122750</v>
      </c>
      <c r="H78" s="130">
        <f t="shared" si="84"/>
        <v>123995</v>
      </c>
      <c r="I78" s="130">
        <f t="shared" si="84"/>
        <v>130635</v>
      </c>
      <c r="J78" s="130">
        <f t="shared" si="84"/>
        <v>115150</v>
      </c>
      <c r="K78" s="130">
        <f t="shared" si="84"/>
        <v>116815</v>
      </c>
      <c r="L78" s="130">
        <f t="shared" si="84"/>
        <v>116620</v>
      </c>
      <c r="M78" s="131">
        <f t="shared" si="84"/>
        <v>100000</v>
      </c>
      <c r="N78" s="110">
        <f t="shared" si="76"/>
        <v>120235</v>
      </c>
      <c r="O78" s="111">
        <f t="shared" si="77"/>
        <v>100000</v>
      </c>
      <c r="P78" s="111">
        <f t="shared" si="78"/>
        <v>140000</v>
      </c>
      <c r="Q78" s="112">
        <f t="shared" si="79"/>
        <v>9.181847328234706E-2</v>
      </c>
      <c r="R78" s="113">
        <f t="shared" si="80"/>
        <v>1442820</v>
      </c>
      <c r="S78" s="59"/>
      <c r="T78" s="59"/>
      <c r="U78" s="59"/>
      <c r="V78" s="59"/>
      <c r="W78" s="60"/>
      <c r="X78" s="60"/>
      <c r="Y78" s="60"/>
      <c r="Z78" s="60"/>
      <c r="AA78" s="60"/>
      <c r="AB78" s="60"/>
      <c r="AC78" s="60"/>
      <c r="AD78" s="60"/>
      <c r="AE78" s="60"/>
      <c r="AF78" s="60"/>
      <c r="AG78" s="60"/>
      <c r="AH78" s="60"/>
      <c r="AI78" s="60"/>
      <c r="AJ78" s="60"/>
      <c r="AK78" s="60"/>
      <c r="AL78" s="60"/>
      <c r="AM78" s="60"/>
    </row>
    <row r="79" spans="1:39" ht="11.25" customHeight="1">
      <c r="A79" s="135"/>
      <c r="B79" s="136"/>
      <c r="C79" s="136"/>
      <c r="D79" s="136"/>
      <c r="E79" s="136"/>
      <c r="F79" s="136"/>
      <c r="G79" s="136"/>
      <c r="H79" s="136"/>
      <c r="I79" s="136"/>
      <c r="J79" s="136"/>
      <c r="K79" s="136"/>
      <c r="L79" s="136"/>
      <c r="M79" s="137"/>
      <c r="N79" s="124"/>
      <c r="O79" s="138"/>
      <c r="P79" s="138"/>
      <c r="Q79" s="138"/>
      <c r="R79" s="139"/>
      <c r="S79" s="59"/>
      <c r="T79" s="59"/>
      <c r="U79" s="59"/>
      <c r="V79" s="59"/>
      <c r="W79" s="60"/>
      <c r="X79" s="60"/>
      <c r="Y79" s="60"/>
      <c r="Z79" s="60"/>
      <c r="AA79" s="60"/>
      <c r="AB79" s="60"/>
      <c r="AC79" s="60"/>
      <c r="AD79" s="60"/>
      <c r="AE79" s="60"/>
      <c r="AF79" s="60"/>
      <c r="AG79" s="60"/>
      <c r="AH79" s="60"/>
      <c r="AI79" s="60"/>
      <c r="AJ79" s="60"/>
      <c r="AK79" s="60"/>
      <c r="AL79" s="60"/>
      <c r="AM79" s="60"/>
    </row>
    <row r="80" spans="1:39" ht="11.25" customHeight="1">
      <c r="A80" s="108" t="s">
        <v>250</v>
      </c>
      <c r="B80" s="132"/>
      <c r="C80" s="132"/>
      <c r="D80" s="132"/>
      <c r="E80" s="132"/>
      <c r="F80" s="132"/>
      <c r="G80" s="132"/>
      <c r="H80" s="132"/>
      <c r="I80" s="132"/>
      <c r="J80" s="132"/>
      <c r="K80" s="132"/>
      <c r="L80" s="132"/>
      <c r="M80" s="133"/>
      <c r="N80" s="124"/>
      <c r="O80" s="115"/>
      <c r="P80" s="115"/>
      <c r="Q80" s="115"/>
      <c r="R80" s="116"/>
      <c r="S80" s="59"/>
      <c r="T80" s="59"/>
      <c r="U80" s="59"/>
      <c r="V80" s="59"/>
      <c r="W80" s="60"/>
      <c r="X80" s="60"/>
      <c r="Y80" s="60"/>
      <c r="Z80" s="60"/>
      <c r="AA80" s="60"/>
      <c r="AB80" s="60"/>
      <c r="AC80" s="60"/>
      <c r="AD80" s="60"/>
      <c r="AE80" s="60"/>
      <c r="AF80" s="60"/>
      <c r="AG80" s="60"/>
      <c r="AH80" s="60"/>
      <c r="AI80" s="60"/>
      <c r="AJ80" s="60"/>
      <c r="AK80" s="60"/>
      <c r="AL80" s="60"/>
      <c r="AM80" s="60"/>
    </row>
    <row r="81" spans="1:39" ht="11.25" customHeight="1">
      <c r="A81" s="120" t="s">
        <v>59</v>
      </c>
      <c r="B81" s="128">
        <f t="shared" ref="B81:M81" si="85">B35*($B$5)+B74+$B$10</f>
        <v>287060</v>
      </c>
      <c r="C81" s="128">
        <f t="shared" si="85"/>
        <v>55930</v>
      </c>
      <c r="D81" s="128">
        <f t="shared" si="85"/>
        <v>293620</v>
      </c>
      <c r="E81" s="128">
        <f t="shared" si="85"/>
        <v>298445</v>
      </c>
      <c r="F81" s="128">
        <f t="shared" si="85"/>
        <v>403300</v>
      </c>
      <c r="G81" s="128">
        <f t="shared" si="85"/>
        <v>317320</v>
      </c>
      <c r="H81" s="128">
        <f t="shared" si="85"/>
        <v>313035</v>
      </c>
      <c r="I81" s="128">
        <f t="shared" si="85"/>
        <v>484425</v>
      </c>
      <c r="J81" s="128">
        <f t="shared" si="85"/>
        <v>228840</v>
      </c>
      <c r="K81" s="128">
        <f t="shared" si="85"/>
        <v>256545</v>
      </c>
      <c r="L81" s="128">
        <f t="shared" si="85"/>
        <v>276300</v>
      </c>
      <c r="M81" s="134">
        <f t="shared" si="85"/>
        <v>27000</v>
      </c>
      <c r="N81" s="110">
        <f t="shared" ref="N81:N85" si="86">SUM(B81:M81)/12</f>
        <v>270151.66666666669</v>
      </c>
      <c r="O81" s="111">
        <f t="shared" ref="O81:O85" si="87">MIN(B81:M81)</f>
        <v>27000</v>
      </c>
      <c r="P81" s="111">
        <f t="shared" ref="P81:P85" si="88">MAX(B81:M81)</f>
        <v>484425</v>
      </c>
      <c r="Q81" s="112">
        <f t="shared" ref="Q81:Q85" si="89">STDEV(B81:M81)/N81</f>
        <v>0.46860256502116077</v>
      </c>
      <c r="R81" s="113">
        <f t="shared" ref="R81:R85" si="90">SUM(B81:M81)</f>
        <v>3241820</v>
      </c>
      <c r="S81" s="59"/>
      <c r="T81" s="59"/>
      <c r="U81" s="59"/>
      <c r="V81" s="59"/>
      <c r="W81" s="60"/>
      <c r="X81" s="60"/>
      <c r="Y81" s="60"/>
      <c r="Z81" s="60"/>
      <c r="AA81" s="60"/>
      <c r="AB81" s="60"/>
      <c r="AC81" s="60"/>
      <c r="AD81" s="60"/>
      <c r="AE81" s="60"/>
      <c r="AF81" s="60"/>
      <c r="AG81" s="60"/>
      <c r="AH81" s="60"/>
      <c r="AI81" s="60"/>
      <c r="AJ81" s="60"/>
      <c r="AK81" s="60"/>
      <c r="AL81" s="60"/>
      <c r="AM81" s="60"/>
    </row>
    <row r="82" spans="1:39" ht="11.25" customHeight="1">
      <c r="A82" s="122" t="s">
        <v>60</v>
      </c>
      <c r="B82" s="128">
        <f t="shared" ref="B82:M82" si="91">B36*($D$5)+B75+$D$10</f>
        <v>217000</v>
      </c>
      <c r="C82" s="128">
        <f t="shared" si="91"/>
        <v>209000</v>
      </c>
      <c r="D82" s="128">
        <f t="shared" si="91"/>
        <v>209000</v>
      </c>
      <c r="E82" s="128">
        <f t="shared" si="91"/>
        <v>209000</v>
      </c>
      <c r="F82" s="128">
        <f t="shared" si="91"/>
        <v>209000</v>
      </c>
      <c r="G82" s="128">
        <f t="shared" si="91"/>
        <v>209000</v>
      </c>
      <c r="H82" s="128">
        <f t="shared" si="91"/>
        <v>164000</v>
      </c>
      <c r="I82" s="128">
        <f t="shared" si="91"/>
        <v>166000</v>
      </c>
      <c r="J82" s="128">
        <f t="shared" si="91"/>
        <v>166000</v>
      </c>
      <c r="K82" s="128">
        <f t="shared" si="91"/>
        <v>166000</v>
      </c>
      <c r="L82" s="128">
        <f t="shared" si="91"/>
        <v>166000</v>
      </c>
      <c r="M82" s="134">
        <f t="shared" si="91"/>
        <v>166000</v>
      </c>
      <c r="N82" s="110">
        <f t="shared" si="86"/>
        <v>188000</v>
      </c>
      <c r="O82" s="111">
        <f t="shared" si="87"/>
        <v>164000</v>
      </c>
      <c r="P82" s="111">
        <f t="shared" si="88"/>
        <v>217000</v>
      </c>
      <c r="Q82" s="112">
        <f t="shared" si="89"/>
        <v>0.12466259661326611</v>
      </c>
      <c r="R82" s="113">
        <f t="shared" si="90"/>
        <v>2256000</v>
      </c>
      <c r="S82" s="59"/>
      <c r="T82" s="59"/>
      <c r="U82" s="59"/>
      <c r="V82" s="59"/>
      <c r="W82" s="60"/>
      <c r="X82" s="60"/>
      <c r="Y82" s="60"/>
      <c r="Z82" s="60"/>
      <c r="AA82" s="60"/>
      <c r="AB82" s="60"/>
      <c r="AC82" s="60"/>
      <c r="AD82" s="60"/>
      <c r="AE82" s="60"/>
      <c r="AF82" s="60"/>
      <c r="AG82" s="60"/>
      <c r="AH82" s="60"/>
      <c r="AI82" s="60"/>
      <c r="AJ82" s="60"/>
      <c r="AK82" s="60"/>
      <c r="AL82" s="60"/>
      <c r="AM82" s="60"/>
    </row>
    <row r="83" spans="1:39" ht="11.25" customHeight="1">
      <c r="A83" s="122" t="s">
        <v>61</v>
      </c>
      <c r="B83" s="128">
        <f t="shared" ref="B83:M83" si="92">B37*($F$5)+B76+$F$10</f>
        <v>125000</v>
      </c>
      <c r="C83" s="128">
        <f t="shared" si="92"/>
        <v>117000</v>
      </c>
      <c r="D83" s="128">
        <f t="shared" si="92"/>
        <v>117000</v>
      </c>
      <c r="E83" s="128">
        <f t="shared" si="92"/>
        <v>117000</v>
      </c>
      <c r="F83" s="128">
        <f t="shared" si="92"/>
        <v>117000</v>
      </c>
      <c r="G83" s="128">
        <f t="shared" si="92"/>
        <v>117000</v>
      </c>
      <c r="H83" s="128">
        <f t="shared" si="92"/>
        <v>95000</v>
      </c>
      <c r="I83" s="128">
        <f t="shared" si="92"/>
        <v>97000</v>
      </c>
      <c r="J83" s="128">
        <f t="shared" si="92"/>
        <v>97000</v>
      </c>
      <c r="K83" s="128">
        <f t="shared" si="92"/>
        <v>97000</v>
      </c>
      <c r="L83" s="128">
        <f t="shared" si="92"/>
        <v>97000</v>
      </c>
      <c r="M83" s="134">
        <f t="shared" si="92"/>
        <v>97000</v>
      </c>
      <c r="N83" s="110">
        <f t="shared" si="86"/>
        <v>107500</v>
      </c>
      <c r="O83" s="111">
        <f t="shared" si="87"/>
        <v>95000</v>
      </c>
      <c r="P83" s="111">
        <f t="shared" si="88"/>
        <v>125000</v>
      </c>
      <c r="Q83" s="112">
        <f t="shared" si="89"/>
        <v>0.1073529555381955</v>
      </c>
      <c r="R83" s="113">
        <f t="shared" si="90"/>
        <v>1290000</v>
      </c>
      <c r="S83" s="59"/>
      <c r="T83" s="59"/>
      <c r="U83" s="59"/>
      <c r="V83" s="59"/>
      <c r="W83" s="60"/>
      <c r="X83" s="60"/>
      <c r="Y83" s="60"/>
      <c r="Z83" s="60"/>
      <c r="AA83" s="60"/>
      <c r="AB83" s="60"/>
      <c r="AC83" s="60"/>
      <c r="AD83" s="60"/>
      <c r="AE83" s="60"/>
      <c r="AF83" s="60"/>
      <c r="AG83" s="60"/>
      <c r="AH83" s="60"/>
      <c r="AI83" s="60"/>
      <c r="AJ83" s="60"/>
      <c r="AK83" s="60"/>
      <c r="AL83" s="60"/>
      <c r="AM83" s="60"/>
    </row>
    <row r="84" spans="1:39" ht="11.25" customHeight="1">
      <c r="A84" s="122" t="s">
        <v>62</v>
      </c>
      <c r="B84" s="128">
        <f t="shared" ref="B84:M84" si="93">B38*($H$5)+B77+$H$10</f>
        <v>38000</v>
      </c>
      <c r="C84" s="128">
        <f t="shared" si="93"/>
        <v>34000</v>
      </c>
      <c r="D84" s="128">
        <f t="shared" si="93"/>
        <v>34000</v>
      </c>
      <c r="E84" s="128">
        <f t="shared" si="93"/>
        <v>34000</v>
      </c>
      <c r="F84" s="128">
        <f t="shared" si="93"/>
        <v>34000</v>
      </c>
      <c r="G84" s="128">
        <f t="shared" si="93"/>
        <v>34000</v>
      </c>
      <c r="H84" s="128">
        <f t="shared" si="93"/>
        <v>30000</v>
      </c>
      <c r="I84" s="128">
        <f t="shared" si="93"/>
        <v>31000</v>
      </c>
      <c r="J84" s="128">
        <f t="shared" si="93"/>
        <v>31000</v>
      </c>
      <c r="K84" s="128">
        <f t="shared" si="93"/>
        <v>31000</v>
      </c>
      <c r="L84" s="128">
        <f t="shared" si="93"/>
        <v>31000</v>
      </c>
      <c r="M84" s="134">
        <f t="shared" si="93"/>
        <v>31000</v>
      </c>
      <c r="N84" s="110">
        <f t="shared" si="86"/>
        <v>32750</v>
      </c>
      <c r="O84" s="111">
        <f t="shared" si="87"/>
        <v>30000</v>
      </c>
      <c r="P84" s="111">
        <f t="shared" si="88"/>
        <v>38000</v>
      </c>
      <c r="Q84" s="112">
        <f t="shared" si="89"/>
        <v>7.0265205045646859E-2</v>
      </c>
      <c r="R84" s="113">
        <f t="shared" si="90"/>
        <v>393000</v>
      </c>
      <c r="S84" s="59"/>
      <c r="T84" s="59"/>
      <c r="U84" s="59"/>
      <c r="V84" s="59"/>
      <c r="W84" s="60"/>
      <c r="X84" s="60"/>
      <c r="Y84" s="60"/>
      <c r="Z84" s="60"/>
      <c r="AA84" s="60"/>
      <c r="AB84" s="60"/>
      <c r="AC84" s="60"/>
      <c r="AD84" s="60"/>
      <c r="AE84" s="60"/>
      <c r="AF84" s="60"/>
      <c r="AG84" s="60"/>
      <c r="AH84" s="60"/>
      <c r="AI84" s="60"/>
      <c r="AJ84" s="60"/>
      <c r="AK84" s="60"/>
      <c r="AL84" s="60"/>
      <c r="AM84" s="60"/>
    </row>
    <row r="85" spans="1:39" ht="9.75" customHeight="1">
      <c r="A85" s="129" t="s">
        <v>234</v>
      </c>
      <c r="B85" s="130">
        <f t="shared" ref="B85:M85" si="94">SUM(B81:B84)</f>
        <v>667060</v>
      </c>
      <c r="C85" s="130">
        <f t="shared" si="94"/>
        <v>415930</v>
      </c>
      <c r="D85" s="130">
        <f t="shared" si="94"/>
        <v>653620</v>
      </c>
      <c r="E85" s="130">
        <f t="shared" si="94"/>
        <v>658445</v>
      </c>
      <c r="F85" s="130">
        <f t="shared" si="94"/>
        <v>763300</v>
      </c>
      <c r="G85" s="130">
        <f t="shared" si="94"/>
        <v>677320</v>
      </c>
      <c r="H85" s="130">
        <f t="shared" si="94"/>
        <v>602035</v>
      </c>
      <c r="I85" s="130">
        <f t="shared" si="94"/>
        <v>778425</v>
      </c>
      <c r="J85" s="130">
        <f t="shared" si="94"/>
        <v>522840</v>
      </c>
      <c r="K85" s="130">
        <f t="shared" si="94"/>
        <v>550545</v>
      </c>
      <c r="L85" s="130">
        <f t="shared" si="94"/>
        <v>570300</v>
      </c>
      <c r="M85" s="131">
        <f t="shared" si="94"/>
        <v>321000</v>
      </c>
      <c r="N85" s="110">
        <f t="shared" si="86"/>
        <v>598401.66666666663</v>
      </c>
      <c r="O85" s="111">
        <f t="shared" si="87"/>
        <v>321000</v>
      </c>
      <c r="P85" s="111">
        <f t="shared" si="88"/>
        <v>778425</v>
      </c>
      <c r="Q85" s="112">
        <f t="shared" si="89"/>
        <v>0.22320907465215611</v>
      </c>
      <c r="R85" s="113">
        <f t="shared" si="90"/>
        <v>7180820</v>
      </c>
      <c r="S85" s="59"/>
      <c r="T85" s="59"/>
      <c r="U85" s="59"/>
      <c r="V85" s="59"/>
      <c r="W85" s="60"/>
      <c r="X85" s="60"/>
      <c r="Y85" s="60"/>
      <c r="Z85" s="60"/>
      <c r="AA85" s="60"/>
      <c r="AB85" s="60"/>
      <c r="AC85" s="60"/>
      <c r="AD85" s="60"/>
      <c r="AE85" s="60"/>
      <c r="AF85" s="60"/>
      <c r="AG85" s="60"/>
      <c r="AH85" s="60"/>
      <c r="AI85" s="60"/>
      <c r="AJ85" s="60"/>
      <c r="AK85" s="60"/>
      <c r="AL85" s="60"/>
      <c r="AM85" s="60"/>
    </row>
    <row r="86" spans="1:39" ht="9.75" customHeight="1">
      <c r="A86" s="129"/>
      <c r="B86" s="136"/>
      <c r="C86" s="136"/>
      <c r="D86" s="136"/>
      <c r="E86" s="136"/>
      <c r="F86" s="136"/>
      <c r="G86" s="136"/>
      <c r="H86" s="136"/>
      <c r="I86" s="136"/>
      <c r="J86" s="136"/>
      <c r="K86" s="136"/>
      <c r="L86" s="136"/>
      <c r="M86" s="137"/>
      <c r="N86" s="124"/>
      <c r="O86" s="138"/>
      <c r="P86" s="138"/>
      <c r="Q86" s="138"/>
      <c r="R86" s="139"/>
      <c r="S86" s="59"/>
      <c r="T86" s="59"/>
      <c r="U86" s="59"/>
      <c r="V86" s="59"/>
      <c r="W86" s="60"/>
      <c r="X86" s="60"/>
      <c r="Y86" s="60"/>
      <c r="Z86" s="60"/>
      <c r="AA86" s="60"/>
      <c r="AB86" s="60"/>
      <c r="AC86" s="60"/>
      <c r="AD86" s="60"/>
      <c r="AE86" s="60"/>
      <c r="AF86" s="60"/>
      <c r="AG86" s="60"/>
      <c r="AH86" s="60"/>
      <c r="AI86" s="60"/>
      <c r="AJ86" s="60"/>
      <c r="AK86" s="60"/>
      <c r="AL86" s="60"/>
      <c r="AM86" s="60"/>
    </row>
    <row r="87" spans="1:39" ht="11.25" customHeight="1">
      <c r="A87" s="108" t="s">
        <v>239</v>
      </c>
      <c r="B87" s="132"/>
      <c r="C87" s="132"/>
      <c r="D87" s="132"/>
      <c r="E87" s="132"/>
      <c r="F87" s="132"/>
      <c r="G87" s="132"/>
      <c r="H87" s="132"/>
      <c r="I87" s="132"/>
      <c r="J87" s="132"/>
      <c r="K87" s="132"/>
      <c r="L87" s="132"/>
      <c r="M87" s="133"/>
      <c r="N87" s="124"/>
      <c r="O87" s="115"/>
      <c r="P87" s="115"/>
      <c r="Q87" s="115"/>
      <c r="R87" s="116"/>
      <c r="S87" s="59"/>
      <c r="T87" s="59"/>
      <c r="U87" s="59"/>
      <c r="V87" s="59"/>
      <c r="W87" s="60"/>
      <c r="X87" s="60"/>
      <c r="Y87" s="60"/>
      <c r="Z87" s="60"/>
      <c r="AA87" s="60"/>
      <c r="AB87" s="60"/>
      <c r="AC87" s="60"/>
      <c r="AD87" s="60"/>
      <c r="AE87" s="60"/>
      <c r="AF87" s="60"/>
      <c r="AG87" s="60"/>
      <c r="AH87" s="60"/>
      <c r="AI87" s="60"/>
      <c r="AJ87" s="60"/>
      <c r="AK87" s="60"/>
      <c r="AL87" s="60"/>
      <c r="AM87" s="60"/>
    </row>
    <row r="88" spans="1:39" ht="11.25" customHeight="1">
      <c r="A88" s="120" t="s">
        <v>59</v>
      </c>
      <c r="B88" s="128">
        <f t="shared" ref="B88:B91" si="95">B74</f>
        <v>50000</v>
      </c>
      <c r="C88" s="128">
        <f t="shared" ref="C88:M88" si="96">C74+B88</f>
        <v>83210</v>
      </c>
      <c r="D88" s="128">
        <f t="shared" si="96"/>
        <v>134940</v>
      </c>
      <c r="E88" s="128">
        <f t="shared" si="96"/>
        <v>189535</v>
      </c>
      <c r="F88" s="128">
        <f t="shared" si="96"/>
        <v>246855</v>
      </c>
      <c r="G88" s="128">
        <f t="shared" si="96"/>
        <v>299605</v>
      </c>
      <c r="H88" s="128">
        <f t="shared" si="96"/>
        <v>353600</v>
      </c>
      <c r="I88" s="128">
        <f t="shared" si="96"/>
        <v>409235</v>
      </c>
      <c r="J88" s="128">
        <f t="shared" si="96"/>
        <v>449385</v>
      </c>
      <c r="K88" s="128">
        <f t="shared" si="96"/>
        <v>491200</v>
      </c>
      <c r="L88" s="128">
        <f t="shared" si="96"/>
        <v>532820</v>
      </c>
      <c r="M88" s="134">
        <f t="shared" si="96"/>
        <v>557820</v>
      </c>
      <c r="N88" s="110"/>
      <c r="O88" s="111"/>
      <c r="P88" s="111"/>
      <c r="Q88" s="112"/>
      <c r="R88" s="113"/>
      <c r="S88" s="59"/>
      <c r="T88" s="59"/>
      <c r="U88" s="59"/>
      <c r="V88" s="59"/>
      <c r="W88" s="60"/>
      <c r="X88" s="60"/>
      <c r="Y88" s="60"/>
      <c r="Z88" s="60"/>
      <c r="AA88" s="60"/>
      <c r="AB88" s="60"/>
      <c r="AC88" s="60"/>
      <c r="AD88" s="60"/>
      <c r="AE88" s="60"/>
      <c r="AF88" s="60"/>
      <c r="AG88" s="60"/>
      <c r="AH88" s="60"/>
      <c r="AI88" s="60"/>
      <c r="AJ88" s="60"/>
      <c r="AK88" s="60"/>
      <c r="AL88" s="60"/>
      <c r="AM88" s="60"/>
    </row>
    <row r="89" spans="1:39" ht="11.25" customHeight="1">
      <c r="A89" s="122" t="s">
        <v>60</v>
      </c>
      <c r="B89" s="128">
        <f t="shared" si="95"/>
        <v>35000</v>
      </c>
      <c r="C89" s="128">
        <f t="shared" ref="C89:M89" si="97">C75+B89</f>
        <v>62000</v>
      </c>
      <c r="D89" s="128">
        <f t="shared" si="97"/>
        <v>89000</v>
      </c>
      <c r="E89" s="128">
        <f t="shared" si="97"/>
        <v>116000</v>
      </c>
      <c r="F89" s="128">
        <f t="shared" si="97"/>
        <v>143000</v>
      </c>
      <c r="G89" s="128">
        <f t="shared" si="97"/>
        <v>170000</v>
      </c>
      <c r="H89" s="128">
        <f t="shared" si="97"/>
        <v>197000</v>
      </c>
      <c r="I89" s="128">
        <f t="shared" si="97"/>
        <v>226000</v>
      </c>
      <c r="J89" s="128">
        <f t="shared" si="97"/>
        <v>255000</v>
      </c>
      <c r="K89" s="128">
        <f t="shared" si="97"/>
        <v>284000</v>
      </c>
      <c r="L89" s="128">
        <f t="shared" si="97"/>
        <v>313000</v>
      </c>
      <c r="M89" s="134">
        <f t="shared" si="97"/>
        <v>342000</v>
      </c>
      <c r="N89" s="110"/>
      <c r="O89" s="111"/>
      <c r="P89" s="111"/>
      <c r="Q89" s="112"/>
      <c r="R89" s="113"/>
      <c r="S89" s="59"/>
      <c r="T89" s="59"/>
      <c r="U89" s="59"/>
      <c r="V89" s="59"/>
      <c r="W89" s="60"/>
      <c r="X89" s="60"/>
      <c r="Y89" s="60"/>
      <c r="Z89" s="60"/>
      <c r="AA89" s="60"/>
      <c r="AB89" s="60"/>
      <c r="AC89" s="60"/>
      <c r="AD89" s="60"/>
      <c r="AE89" s="60"/>
      <c r="AF89" s="60"/>
      <c r="AG89" s="60"/>
      <c r="AH89" s="60"/>
      <c r="AI89" s="60"/>
      <c r="AJ89" s="60"/>
      <c r="AK89" s="60"/>
      <c r="AL89" s="60"/>
      <c r="AM89" s="60"/>
    </row>
    <row r="90" spans="1:39" ht="11.25" customHeight="1">
      <c r="A90" s="122" t="s">
        <v>61</v>
      </c>
      <c r="B90" s="128">
        <f t="shared" si="95"/>
        <v>35000</v>
      </c>
      <c r="C90" s="128">
        <f t="shared" ref="C90:M90" si="98">C76+B90</f>
        <v>62000</v>
      </c>
      <c r="D90" s="128">
        <f t="shared" si="98"/>
        <v>89000</v>
      </c>
      <c r="E90" s="128">
        <f t="shared" si="98"/>
        <v>116000</v>
      </c>
      <c r="F90" s="128">
        <f t="shared" si="98"/>
        <v>143000</v>
      </c>
      <c r="G90" s="128">
        <f t="shared" si="98"/>
        <v>170000</v>
      </c>
      <c r="H90" s="128">
        <f t="shared" si="98"/>
        <v>197000</v>
      </c>
      <c r="I90" s="128">
        <f t="shared" si="98"/>
        <v>226000</v>
      </c>
      <c r="J90" s="128">
        <f t="shared" si="98"/>
        <v>255000</v>
      </c>
      <c r="K90" s="128">
        <f t="shared" si="98"/>
        <v>284000</v>
      </c>
      <c r="L90" s="128">
        <f t="shared" si="98"/>
        <v>313000</v>
      </c>
      <c r="M90" s="134">
        <f t="shared" si="98"/>
        <v>342000</v>
      </c>
      <c r="N90" s="110"/>
      <c r="O90" s="111"/>
      <c r="P90" s="111"/>
      <c r="Q90" s="112"/>
      <c r="R90" s="113"/>
      <c r="S90" s="59"/>
      <c r="T90" s="59"/>
      <c r="U90" s="59"/>
      <c r="V90" s="59"/>
      <c r="W90" s="60"/>
      <c r="X90" s="60"/>
      <c r="Y90" s="60"/>
      <c r="Z90" s="60"/>
      <c r="AA90" s="60"/>
      <c r="AB90" s="60"/>
      <c r="AC90" s="60"/>
      <c r="AD90" s="60"/>
      <c r="AE90" s="60"/>
      <c r="AF90" s="60"/>
      <c r="AG90" s="60"/>
      <c r="AH90" s="60"/>
      <c r="AI90" s="60"/>
      <c r="AJ90" s="60"/>
      <c r="AK90" s="60"/>
      <c r="AL90" s="60"/>
      <c r="AM90" s="60"/>
    </row>
    <row r="91" spans="1:39" ht="11.25" customHeight="1">
      <c r="A91" s="122" t="s">
        <v>62</v>
      </c>
      <c r="B91" s="128">
        <f t="shared" si="95"/>
        <v>20000</v>
      </c>
      <c r="C91" s="128">
        <f t="shared" ref="C91:M91" si="99">C77+B91</f>
        <v>36000</v>
      </c>
      <c r="D91" s="128">
        <f t="shared" si="99"/>
        <v>52000</v>
      </c>
      <c r="E91" s="128">
        <f t="shared" si="99"/>
        <v>68000</v>
      </c>
      <c r="F91" s="128">
        <f t="shared" si="99"/>
        <v>84000</v>
      </c>
      <c r="G91" s="128">
        <f t="shared" si="99"/>
        <v>100000</v>
      </c>
      <c r="H91" s="128">
        <f t="shared" si="99"/>
        <v>116000</v>
      </c>
      <c r="I91" s="128">
        <f t="shared" si="99"/>
        <v>133000</v>
      </c>
      <c r="J91" s="128">
        <f t="shared" si="99"/>
        <v>150000</v>
      </c>
      <c r="K91" s="128">
        <f t="shared" si="99"/>
        <v>167000</v>
      </c>
      <c r="L91" s="128">
        <f t="shared" si="99"/>
        <v>184000</v>
      </c>
      <c r="M91" s="134">
        <f t="shared" si="99"/>
        <v>201000</v>
      </c>
      <c r="N91" s="110"/>
      <c r="O91" s="111"/>
      <c r="P91" s="111"/>
      <c r="Q91" s="112"/>
      <c r="R91" s="113"/>
      <c r="S91" s="59"/>
      <c r="T91" s="59"/>
      <c r="U91" s="59"/>
      <c r="V91" s="59"/>
      <c r="W91" s="60"/>
      <c r="X91" s="60"/>
      <c r="Y91" s="60"/>
      <c r="Z91" s="60"/>
      <c r="AA91" s="60"/>
      <c r="AB91" s="60"/>
      <c r="AC91" s="60"/>
      <c r="AD91" s="60"/>
      <c r="AE91" s="60"/>
      <c r="AF91" s="60"/>
      <c r="AG91" s="60"/>
      <c r="AH91" s="60"/>
      <c r="AI91" s="60"/>
      <c r="AJ91" s="60"/>
      <c r="AK91" s="60"/>
      <c r="AL91" s="60"/>
      <c r="AM91" s="60"/>
    </row>
    <row r="92" spans="1:39" ht="11.25" customHeight="1">
      <c r="A92" s="129" t="s">
        <v>234</v>
      </c>
      <c r="B92" s="130">
        <f t="shared" ref="B92:M92" si="100">SUM(B88:B91)</f>
        <v>140000</v>
      </c>
      <c r="C92" s="130">
        <f t="shared" si="100"/>
        <v>243210</v>
      </c>
      <c r="D92" s="130">
        <f t="shared" si="100"/>
        <v>364940</v>
      </c>
      <c r="E92" s="130">
        <f t="shared" si="100"/>
        <v>489535</v>
      </c>
      <c r="F92" s="130">
        <f t="shared" si="100"/>
        <v>616855</v>
      </c>
      <c r="G92" s="130">
        <f t="shared" si="100"/>
        <v>739605</v>
      </c>
      <c r="H92" s="130">
        <f t="shared" si="100"/>
        <v>863600</v>
      </c>
      <c r="I92" s="130">
        <f t="shared" si="100"/>
        <v>994235</v>
      </c>
      <c r="J92" s="130">
        <f t="shared" si="100"/>
        <v>1109385</v>
      </c>
      <c r="K92" s="130">
        <f t="shared" si="100"/>
        <v>1226200</v>
      </c>
      <c r="L92" s="130">
        <f t="shared" si="100"/>
        <v>1342820</v>
      </c>
      <c r="M92" s="131">
        <f t="shared" si="100"/>
        <v>1442820</v>
      </c>
      <c r="N92" s="110"/>
      <c r="O92" s="111"/>
      <c r="P92" s="111"/>
      <c r="Q92" s="112"/>
      <c r="R92" s="113"/>
      <c r="S92" s="59"/>
      <c r="T92" s="59"/>
      <c r="U92" s="59"/>
      <c r="V92" s="59"/>
      <c r="W92" s="60"/>
      <c r="X92" s="60"/>
      <c r="Y92" s="60"/>
      <c r="Z92" s="60"/>
      <c r="AA92" s="60"/>
      <c r="AB92" s="60"/>
      <c r="AC92" s="60"/>
      <c r="AD92" s="60"/>
      <c r="AE92" s="60"/>
      <c r="AF92" s="60"/>
      <c r="AG92" s="60"/>
      <c r="AH92" s="60"/>
      <c r="AI92" s="60"/>
      <c r="AJ92" s="60"/>
      <c r="AK92" s="60"/>
      <c r="AL92" s="60"/>
      <c r="AM92" s="60"/>
    </row>
    <row r="93" spans="1:39" ht="11.25" customHeight="1">
      <c r="A93" s="127"/>
      <c r="B93" s="132"/>
      <c r="C93" s="132"/>
      <c r="D93" s="132"/>
      <c r="E93" s="132"/>
      <c r="F93" s="132"/>
      <c r="G93" s="132"/>
      <c r="H93" s="132"/>
      <c r="I93" s="132"/>
      <c r="J93" s="132"/>
      <c r="K93" s="132"/>
      <c r="L93" s="132"/>
      <c r="M93" s="133"/>
      <c r="N93" s="124"/>
      <c r="O93" s="115"/>
      <c r="P93" s="115"/>
      <c r="Q93" s="115"/>
      <c r="R93" s="116"/>
      <c r="S93" s="59"/>
      <c r="T93" s="59"/>
      <c r="U93" s="59"/>
      <c r="V93" s="59"/>
      <c r="W93" s="60"/>
      <c r="X93" s="60"/>
      <c r="Y93" s="60"/>
      <c r="Z93" s="60"/>
      <c r="AA93" s="60"/>
      <c r="AB93" s="60"/>
      <c r="AC93" s="60"/>
      <c r="AD93" s="60"/>
      <c r="AE93" s="60"/>
      <c r="AF93" s="60"/>
      <c r="AG93" s="60"/>
      <c r="AH93" s="60"/>
      <c r="AI93" s="60"/>
      <c r="AJ93" s="60"/>
      <c r="AK93" s="60"/>
      <c r="AL93" s="60"/>
      <c r="AM93" s="60"/>
    </row>
    <row r="94" spans="1:39" ht="11.25" customHeight="1">
      <c r="A94" s="108" t="s">
        <v>240</v>
      </c>
      <c r="B94" s="132"/>
      <c r="C94" s="132"/>
      <c r="D94" s="132"/>
      <c r="E94" s="132"/>
      <c r="F94" s="132"/>
      <c r="G94" s="132"/>
      <c r="H94" s="132"/>
      <c r="I94" s="132"/>
      <c r="J94" s="132"/>
      <c r="K94" s="132"/>
      <c r="L94" s="132"/>
      <c r="M94" s="133"/>
      <c r="N94" s="124"/>
      <c r="O94" s="115"/>
      <c r="P94" s="115"/>
      <c r="Q94" s="115"/>
      <c r="R94" s="116"/>
      <c r="S94" s="59"/>
      <c r="T94" s="59"/>
      <c r="U94" s="59"/>
      <c r="V94" s="59"/>
      <c r="W94" s="60"/>
      <c r="X94" s="60"/>
      <c r="Y94" s="60"/>
      <c r="Z94" s="60"/>
      <c r="AA94" s="60"/>
      <c r="AB94" s="60"/>
      <c r="AC94" s="60"/>
      <c r="AD94" s="60"/>
      <c r="AE94" s="60"/>
      <c r="AF94" s="60"/>
      <c r="AG94" s="60"/>
      <c r="AH94" s="60"/>
      <c r="AI94" s="60"/>
      <c r="AJ94" s="60"/>
      <c r="AK94" s="60"/>
      <c r="AL94" s="60"/>
      <c r="AM94" s="60"/>
    </row>
    <row r="95" spans="1:39" ht="11.25" customHeight="1">
      <c r="A95" s="120" t="s">
        <v>59</v>
      </c>
      <c r="B95" s="128">
        <f t="shared" ref="B95:M95" si="101">$B$4*B35</f>
        <v>335800</v>
      </c>
      <c r="C95" s="128">
        <f t="shared" si="101"/>
        <v>29600</v>
      </c>
      <c r="D95" s="128">
        <f t="shared" si="101"/>
        <v>342700</v>
      </c>
      <c r="E95" s="128">
        <f t="shared" si="101"/>
        <v>345500</v>
      </c>
      <c r="F95" s="128">
        <f t="shared" si="101"/>
        <v>491400</v>
      </c>
      <c r="G95" s="128">
        <f t="shared" si="101"/>
        <v>375100</v>
      </c>
      <c r="H95" s="128">
        <f t="shared" si="101"/>
        <v>367200</v>
      </c>
      <c r="I95" s="128">
        <f t="shared" si="101"/>
        <v>609700</v>
      </c>
      <c r="J95" s="128">
        <f t="shared" si="101"/>
        <v>266700</v>
      </c>
      <c r="K95" s="128">
        <f t="shared" si="101"/>
        <v>303900</v>
      </c>
      <c r="L95" s="128">
        <f t="shared" si="101"/>
        <v>332400</v>
      </c>
      <c r="M95" s="134">
        <f t="shared" si="101"/>
        <v>0</v>
      </c>
      <c r="N95" s="110">
        <f t="shared" ref="N95:N99" si="102">SUM(B95:M95)/12</f>
        <v>316666.66666666669</v>
      </c>
      <c r="O95" s="111">
        <f t="shared" ref="O95:O99" si="103">MIN(B95:M95)</f>
        <v>0</v>
      </c>
      <c r="P95" s="111">
        <f t="shared" ref="P95:P99" si="104">MAX(B95:M95)</f>
        <v>609700</v>
      </c>
      <c r="Q95" s="112">
        <f t="shared" ref="Q95:Q99" si="105">STDEV(B95:M95)/N95</f>
        <v>0.52998927591626832</v>
      </c>
      <c r="R95" s="113">
        <f t="shared" ref="R95:R99" si="106">SUM(B95:M95)</f>
        <v>3800000</v>
      </c>
      <c r="S95" s="59"/>
      <c r="T95" s="59"/>
      <c r="U95" s="59"/>
      <c r="V95" s="59"/>
      <c r="W95" s="60"/>
      <c r="X95" s="60"/>
      <c r="Y95" s="60"/>
      <c r="Z95" s="60"/>
      <c r="AA95" s="60"/>
      <c r="AB95" s="60"/>
      <c r="AC95" s="60"/>
      <c r="AD95" s="60"/>
      <c r="AE95" s="60"/>
      <c r="AF95" s="60"/>
      <c r="AG95" s="60"/>
      <c r="AH95" s="60"/>
      <c r="AI95" s="60"/>
      <c r="AJ95" s="60"/>
      <c r="AK95" s="60"/>
      <c r="AL95" s="60"/>
      <c r="AM95" s="60"/>
    </row>
    <row r="96" spans="1:39" ht="11.25" customHeight="1">
      <c r="A96" s="122" t="s">
        <v>60</v>
      </c>
      <c r="B96" s="128">
        <f t="shared" ref="B96:M96" si="107">$D$4*B36</f>
        <v>280000</v>
      </c>
      <c r="C96" s="128">
        <f t="shared" si="107"/>
        <v>280000</v>
      </c>
      <c r="D96" s="128">
        <f t="shared" si="107"/>
        <v>280000</v>
      </c>
      <c r="E96" s="128">
        <f t="shared" si="107"/>
        <v>280000</v>
      </c>
      <c r="F96" s="128">
        <f t="shared" si="107"/>
        <v>280000</v>
      </c>
      <c r="G96" s="128">
        <f t="shared" si="107"/>
        <v>280000</v>
      </c>
      <c r="H96" s="128">
        <f t="shared" si="107"/>
        <v>210000</v>
      </c>
      <c r="I96" s="128">
        <f t="shared" si="107"/>
        <v>210000</v>
      </c>
      <c r="J96" s="128">
        <f t="shared" si="107"/>
        <v>210000</v>
      </c>
      <c r="K96" s="128">
        <f t="shared" si="107"/>
        <v>210000</v>
      </c>
      <c r="L96" s="128">
        <f t="shared" si="107"/>
        <v>210000</v>
      </c>
      <c r="M96" s="134">
        <f t="shared" si="107"/>
        <v>210000</v>
      </c>
      <c r="N96" s="110">
        <f t="shared" si="102"/>
        <v>245000</v>
      </c>
      <c r="O96" s="111">
        <f t="shared" si="103"/>
        <v>210000</v>
      </c>
      <c r="P96" s="111">
        <f t="shared" si="104"/>
        <v>280000</v>
      </c>
      <c r="Q96" s="112">
        <f t="shared" si="105"/>
        <v>0.14920941939059812</v>
      </c>
      <c r="R96" s="113">
        <f t="shared" si="106"/>
        <v>2940000</v>
      </c>
      <c r="S96" s="59"/>
      <c r="T96" s="59"/>
      <c r="U96" s="59"/>
      <c r="V96" s="59"/>
      <c r="W96" s="60"/>
      <c r="X96" s="60"/>
      <c r="Y96" s="60"/>
      <c r="Z96" s="60"/>
      <c r="AA96" s="60"/>
      <c r="AB96" s="60"/>
      <c r="AC96" s="60"/>
      <c r="AD96" s="60"/>
      <c r="AE96" s="60"/>
      <c r="AF96" s="60"/>
      <c r="AG96" s="60"/>
      <c r="AH96" s="60"/>
      <c r="AI96" s="60"/>
      <c r="AJ96" s="60"/>
      <c r="AK96" s="60"/>
      <c r="AL96" s="60"/>
      <c r="AM96" s="60"/>
    </row>
    <row r="97" spans="1:39" ht="11.25" customHeight="1">
      <c r="A97" s="122" t="s">
        <v>61</v>
      </c>
      <c r="B97" s="128">
        <f t="shared" ref="B97:M97" si="108">$F$4*B37</f>
        <v>180000</v>
      </c>
      <c r="C97" s="128">
        <f t="shared" si="108"/>
        <v>180000</v>
      </c>
      <c r="D97" s="128">
        <f t="shared" si="108"/>
        <v>180000</v>
      </c>
      <c r="E97" s="128">
        <f t="shared" si="108"/>
        <v>180000</v>
      </c>
      <c r="F97" s="128">
        <f t="shared" si="108"/>
        <v>180000</v>
      </c>
      <c r="G97" s="128">
        <f t="shared" si="108"/>
        <v>180000</v>
      </c>
      <c r="H97" s="128">
        <f t="shared" si="108"/>
        <v>135000</v>
      </c>
      <c r="I97" s="128">
        <f t="shared" si="108"/>
        <v>135000</v>
      </c>
      <c r="J97" s="128">
        <f t="shared" si="108"/>
        <v>135000</v>
      </c>
      <c r="K97" s="128">
        <f t="shared" si="108"/>
        <v>135000</v>
      </c>
      <c r="L97" s="128">
        <f t="shared" si="108"/>
        <v>135000</v>
      </c>
      <c r="M97" s="134">
        <f t="shared" si="108"/>
        <v>135000</v>
      </c>
      <c r="N97" s="110">
        <f t="shared" si="102"/>
        <v>157500</v>
      </c>
      <c r="O97" s="111">
        <f t="shared" si="103"/>
        <v>135000</v>
      </c>
      <c r="P97" s="111">
        <f t="shared" si="104"/>
        <v>180000</v>
      </c>
      <c r="Q97" s="112">
        <f t="shared" si="105"/>
        <v>0.14920941939059815</v>
      </c>
      <c r="R97" s="113">
        <f t="shared" si="106"/>
        <v>1890000</v>
      </c>
      <c r="S97" s="59"/>
      <c r="T97" s="59"/>
      <c r="U97" s="59"/>
      <c r="V97" s="59"/>
      <c r="W97" s="60"/>
      <c r="X97" s="60"/>
      <c r="Y97" s="60"/>
      <c r="Z97" s="60"/>
      <c r="AA97" s="60"/>
      <c r="AB97" s="60"/>
      <c r="AC97" s="60"/>
      <c r="AD97" s="60"/>
      <c r="AE97" s="60"/>
      <c r="AF97" s="60"/>
      <c r="AG97" s="60"/>
      <c r="AH97" s="60"/>
      <c r="AI97" s="60"/>
      <c r="AJ97" s="60"/>
      <c r="AK97" s="60"/>
      <c r="AL97" s="60"/>
      <c r="AM97" s="60"/>
    </row>
    <row r="98" spans="1:39" ht="11.25" customHeight="1">
      <c r="A98" s="122" t="s">
        <v>62</v>
      </c>
      <c r="B98" s="128">
        <f t="shared" ref="B98:M98" si="109">$H$4*B38</f>
        <v>88000</v>
      </c>
      <c r="C98" s="128">
        <f t="shared" si="109"/>
        <v>88000</v>
      </c>
      <c r="D98" s="128">
        <f t="shared" si="109"/>
        <v>88000</v>
      </c>
      <c r="E98" s="128">
        <f t="shared" si="109"/>
        <v>88000</v>
      </c>
      <c r="F98" s="128">
        <f t="shared" si="109"/>
        <v>88000</v>
      </c>
      <c r="G98" s="128">
        <f t="shared" si="109"/>
        <v>88000</v>
      </c>
      <c r="H98" s="128">
        <f t="shared" si="109"/>
        <v>66000</v>
      </c>
      <c r="I98" s="128">
        <f t="shared" si="109"/>
        <v>66000</v>
      </c>
      <c r="J98" s="128">
        <f t="shared" si="109"/>
        <v>66000</v>
      </c>
      <c r="K98" s="128">
        <f t="shared" si="109"/>
        <v>66000</v>
      </c>
      <c r="L98" s="128">
        <f t="shared" si="109"/>
        <v>66000</v>
      </c>
      <c r="M98" s="134">
        <f t="shared" si="109"/>
        <v>66000</v>
      </c>
      <c r="N98" s="110">
        <f t="shared" si="102"/>
        <v>77000</v>
      </c>
      <c r="O98" s="111">
        <f t="shared" si="103"/>
        <v>66000</v>
      </c>
      <c r="P98" s="111">
        <f t="shared" si="104"/>
        <v>88000</v>
      </c>
      <c r="Q98" s="112">
        <f t="shared" si="105"/>
        <v>0.14920941939059815</v>
      </c>
      <c r="R98" s="113">
        <f t="shared" si="106"/>
        <v>924000</v>
      </c>
      <c r="S98" s="59"/>
      <c r="T98" s="59"/>
      <c r="U98" s="59"/>
      <c r="V98" s="59"/>
      <c r="W98" s="60"/>
      <c r="X98" s="60"/>
      <c r="Y98" s="60"/>
      <c r="Z98" s="60"/>
      <c r="AA98" s="60"/>
      <c r="AB98" s="60"/>
      <c r="AC98" s="60"/>
      <c r="AD98" s="60"/>
      <c r="AE98" s="60"/>
      <c r="AF98" s="60"/>
      <c r="AG98" s="60"/>
      <c r="AH98" s="60"/>
      <c r="AI98" s="60"/>
      <c r="AJ98" s="60"/>
      <c r="AK98" s="60"/>
      <c r="AL98" s="60"/>
      <c r="AM98" s="60"/>
    </row>
    <row r="99" spans="1:39" ht="11.25" customHeight="1">
      <c r="A99" s="129" t="s">
        <v>234</v>
      </c>
      <c r="B99" s="130">
        <f t="shared" ref="B99:M99" si="110">SUM(B95:B98)</f>
        <v>883800</v>
      </c>
      <c r="C99" s="130">
        <f t="shared" si="110"/>
        <v>577600</v>
      </c>
      <c r="D99" s="130">
        <f t="shared" si="110"/>
        <v>890700</v>
      </c>
      <c r="E99" s="130">
        <f t="shared" si="110"/>
        <v>893500</v>
      </c>
      <c r="F99" s="130">
        <f t="shared" si="110"/>
        <v>1039400</v>
      </c>
      <c r="G99" s="130">
        <f t="shared" si="110"/>
        <v>923100</v>
      </c>
      <c r="H99" s="130">
        <f t="shared" si="110"/>
        <v>778200</v>
      </c>
      <c r="I99" s="130">
        <f t="shared" si="110"/>
        <v>1020700</v>
      </c>
      <c r="J99" s="130">
        <f t="shared" si="110"/>
        <v>677700</v>
      </c>
      <c r="K99" s="130">
        <f t="shared" si="110"/>
        <v>714900</v>
      </c>
      <c r="L99" s="130">
        <f t="shared" si="110"/>
        <v>743400</v>
      </c>
      <c r="M99" s="131">
        <f t="shared" si="110"/>
        <v>411000</v>
      </c>
      <c r="N99" s="110">
        <f t="shared" si="102"/>
        <v>796166.66666666663</v>
      </c>
      <c r="O99" s="111">
        <f t="shared" si="103"/>
        <v>411000</v>
      </c>
      <c r="P99" s="111">
        <f t="shared" si="104"/>
        <v>1039400</v>
      </c>
      <c r="Q99" s="112">
        <f t="shared" si="105"/>
        <v>0.23086964357827089</v>
      </c>
      <c r="R99" s="113">
        <f t="shared" si="106"/>
        <v>9554000</v>
      </c>
      <c r="S99" s="59"/>
      <c r="T99" s="59"/>
      <c r="U99" s="59"/>
      <c r="V99" s="59"/>
      <c r="W99" s="60"/>
      <c r="X99" s="60"/>
      <c r="Y99" s="60"/>
      <c r="Z99" s="60"/>
      <c r="AA99" s="60"/>
      <c r="AB99" s="60"/>
      <c r="AC99" s="60"/>
      <c r="AD99" s="60"/>
      <c r="AE99" s="60"/>
      <c r="AF99" s="60"/>
      <c r="AG99" s="60"/>
      <c r="AH99" s="60"/>
      <c r="AI99" s="60"/>
      <c r="AJ99" s="60"/>
      <c r="AK99" s="60"/>
      <c r="AL99" s="60"/>
      <c r="AM99" s="60"/>
    </row>
    <row r="100" spans="1:39" ht="11.25" customHeight="1">
      <c r="A100" s="127"/>
      <c r="B100" s="132"/>
      <c r="C100" s="132"/>
      <c r="D100" s="132"/>
      <c r="E100" s="132"/>
      <c r="F100" s="132"/>
      <c r="G100" s="132"/>
      <c r="H100" s="132"/>
      <c r="I100" s="132"/>
      <c r="J100" s="132"/>
      <c r="K100" s="132"/>
      <c r="L100" s="132"/>
      <c r="M100" s="133"/>
      <c r="N100" s="124"/>
      <c r="O100" s="115"/>
      <c r="P100" s="115"/>
      <c r="Q100" s="115"/>
      <c r="R100" s="116"/>
      <c r="S100" s="59"/>
      <c r="T100" s="59"/>
      <c r="U100" s="59"/>
      <c r="V100" s="59"/>
      <c r="W100" s="60"/>
      <c r="X100" s="60"/>
      <c r="Y100" s="60"/>
      <c r="Z100" s="60"/>
      <c r="AA100" s="60"/>
      <c r="AB100" s="60"/>
      <c r="AC100" s="60"/>
      <c r="AD100" s="60"/>
      <c r="AE100" s="60"/>
      <c r="AF100" s="60"/>
      <c r="AG100" s="60"/>
      <c r="AH100" s="60"/>
      <c r="AI100" s="60"/>
      <c r="AJ100" s="60"/>
      <c r="AK100" s="60"/>
      <c r="AL100" s="60"/>
      <c r="AM100" s="60"/>
    </row>
    <row r="101" spans="1:39" ht="11.25" customHeight="1">
      <c r="A101" s="108" t="s">
        <v>241</v>
      </c>
      <c r="B101" s="132"/>
      <c r="C101" s="132"/>
      <c r="D101" s="132"/>
      <c r="E101" s="132"/>
      <c r="F101" s="132"/>
      <c r="G101" s="132"/>
      <c r="H101" s="132"/>
      <c r="I101" s="132"/>
      <c r="J101" s="132"/>
      <c r="K101" s="132"/>
      <c r="L101" s="132"/>
      <c r="M101" s="133"/>
      <c r="N101" s="124"/>
      <c r="O101" s="115"/>
      <c r="P101" s="115"/>
      <c r="Q101" s="115"/>
      <c r="R101" s="116"/>
      <c r="S101" s="59"/>
      <c r="T101" s="59"/>
      <c r="U101" s="59"/>
      <c r="V101" s="59"/>
      <c r="W101" s="60"/>
      <c r="X101" s="60"/>
      <c r="Y101" s="60"/>
      <c r="Z101" s="60"/>
      <c r="AA101" s="60"/>
      <c r="AB101" s="60"/>
      <c r="AC101" s="60"/>
      <c r="AD101" s="60"/>
      <c r="AE101" s="60"/>
      <c r="AF101" s="60"/>
      <c r="AG101" s="60"/>
      <c r="AH101" s="60"/>
      <c r="AI101" s="60"/>
      <c r="AJ101" s="60"/>
      <c r="AK101" s="60"/>
      <c r="AL101" s="60"/>
      <c r="AM101" s="60"/>
    </row>
    <row r="102" spans="1:39" ht="11.25" customHeight="1">
      <c r="A102" s="120" t="s">
        <v>59</v>
      </c>
      <c r="B102" s="128">
        <f t="shared" ref="B102:M102" si="111">B35*($B$4-$B$5)-B74-$B$10</f>
        <v>48740</v>
      </c>
      <c r="C102" s="128">
        <f t="shared" si="111"/>
        <v>-26330</v>
      </c>
      <c r="D102" s="128">
        <f t="shared" si="111"/>
        <v>49080</v>
      </c>
      <c r="E102" s="128">
        <f t="shared" si="111"/>
        <v>47055</v>
      </c>
      <c r="F102" s="128">
        <f t="shared" si="111"/>
        <v>88100</v>
      </c>
      <c r="G102" s="128">
        <f t="shared" si="111"/>
        <v>57780</v>
      </c>
      <c r="H102" s="128">
        <f t="shared" si="111"/>
        <v>54165</v>
      </c>
      <c r="I102" s="128">
        <f t="shared" si="111"/>
        <v>125275</v>
      </c>
      <c r="J102" s="128">
        <f t="shared" si="111"/>
        <v>37860</v>
      </c>
      <c r="K102" s="128">
        <f t="shared" si="111"/>
        <v>47355</v>
      </c>
      <c r="L102" s="128">
        <f t="shared" si="111"/>
        <v>56100</v>
      </c>
      <c r="M102" s="134">
        <f t="shared" si="111"/>
        <v>-27000</v>
      </c>
      <c r="N102" s="110">
        <f t="shared" ref="N102:N106" si="112">SUM(B102:M102)/12</f>
        <v>46515</v>
      </c>
      <c r="O102" s="111">
        <f t="shared" ref="O102:O106" si="113">MIN(B102:M102)</f>
        <v>-27000</v>
      </c>
      <c r="P102" s="111">
        <f t="shared" ref="P102:P106" si="114">MAX(B102:M102)</f>
        <v>125275</v>
      </c>
      <c r="Q102" s="112">
        <f t="shared" ref="Q102:Q106" si="115">STDEV(B102:M102)/N102</f>
        <v>0.89367413296741338</v>
      </c>
      <c r="R102" s="113">
        <f t="shared" ref="R102:R106" si="116">SUM(B102:M102)</f>
        <v>558180</v>
      </c>
      <c r="S102" s="59"/>
      <c r="T102" s="59"/>
      <c r="U102" s="59"/>
      <c r="V102" s="59"/>
      <c r="W102" s="60"/>
      <c r="X102" s="60"/>
      <c r="Y102" s="60"/>
      <c r="Z102" s="60"/>
      <c r="AA102" s="60"/>
      <c r="AB102" s="60"/>
      <c r="AC102" s="60"/>
      <c r="AD102" s="60"/>
      <c r="AE102" s="60"/>
      <c r="AF102" s="60"/>
      <c r="AG102" s="60"/>
      <c r="AH102" s="60"/>
      <c r="AI102" s="60"/>
      <c r="AJ102" s="60"/>
      <c r="AK102" s="60"/>
      <c r="AL102" s="60"/>
      <c r="AM102" s="60"/>
    </row>
    <row r="103" spans="1:39" ht="11.25" customHeight="1">
      <c r="A103" s="122" t="s">
        <v>60</v>
      </c>
      <c r="B103" s="128">
        <f t="shared" ref="B103:M103" si="117">B36*($D$4-$D$5)-B75-$D$10</f>
        <v>63000</v>
      </c>
      <c r="C103" s="128">
        <f t="shared" si="117"/>
        <v>71000</v>
      </c>
      <c r="D103" s="128">
        <f t="shared" si="117"/>
        <v>71000</v>
      </c>
      <c r="E103" s="128">
        <f t="shared" si="117"/>
        <v>71000</v>
      </c>
      <c r="F103" s="128">
        <f t="shared" si="117"/>
        <v>71000</v>
      </c>
      <c r="G103" s="128">
        <f t="shared" si="117"/>
        <v>71000</v>
      </c>
      <c r="H103" s="128">
        <f t="shared" si="117"/>
        <v>46000</v>
      </c>
      <c r="I103" s="128">
        <f t="shared" si="117"/>
        <v>44000</v>
      </c>
      <c r="J103" s="128">
        <f t="shared" si="117"/>
        <v>44000</v>
      </c>
      <c r="K103" s="128">
        <f t="shared" si="117"/>
        <v>44000</v>
      </c>
      <c r="L103" s="128">
        <f t="shared" si="117"/>
        <v>44000</v>
      </c>
      <c r="M103" s="134">
        <f t="shared" si="117"/>
        <v>44000</v>
      </c>
      <c r="N103" s="110">
        <f t="shared" si="112"/>
        <v>57000</v>
      </c>
      <c r="O103" s="111">
        <f t="shared" si="113"/>
        <v>44000</v>
      </c>
      <c r="P103" s="111">
        <f t="shared" si="114"/>
        <v>71000</v>
      </c>
      <c r="Q103" s="112">
        <f t="shared" si="115"/>
        <v>0.23549442312857291</v>
      </c>
      <c r="R103" s="113">
        <f t="shared" si="116"/>
        <v>684000</v>
      </c>
      <c r="S103" s="59"/>
      <c r="T103" s="59"/>
      <c r="U103" s="59"/>
      <c r="V103" s="59"/>
      <c r="W103" s="60"/>
      <c r="X103" s="60"/>
      <c r="Y103" s="60"/>
      <c r="Z103" s="60"/>
      <c r="AA103" s="60"/>
      <c r="AB103" s="60"/>
      <c r="AC103" s="60"/>
      <c r="AD103" s="60"/>
      <c r="AE103" s="60"/>
      <c r="AF103" s="60"/>
      <c r="AG103" s="60"/>
      <c r="AH103" s="60"/>
      <c r="AI103" s="60"/>
      <c r="AJ103" s="60"/>
      <c r="AK103" s="60"/>
      <c r="AL103" s="60"/>
      <c r="AM103" s="60"/>
    </row>
    <row r="104" spans="1:39" ht="11.25" customHeight="1">
      <c r="A104" s="122" t="s">
        <v>61</v>
      </c>
      <c r="B104" s="128">
        <f t="shared" ref="B104:M104" si="118">B37*($F$4-$F$5)-B76-$F$10</f>
        <v>55000</v>
      </c>
      <c r="C104" s="128">
        <f t="shared" si="118"/>
        <v>63000</v>
      </c>
      <c r="D104" s="128">
        <f t="shared" si="118"/>
        <v>63000</v>
      </c>
      <c r="E104" s="128">
        <f t="shared" si="118"/>
        <v>63000</v>
      </c>
      <c r="F104" s="128">
        <f t="shared" si="118"/>
        <v>63000</v>
      </c>
      <c r="G104" s="128">
        <f t="shared" si="118"/>
        <v>63000</v>
      </c>
      <c r="H104" s="128">
        <f t="shared" si="118"/>
        <v>40000</v>
      </c>
      <c r="I104" s="128">
        <f t="shared" si="118"/>
        <v>38000</v>
      </c>
      <c r="J104" s="128">
        <f t="shared" si="118"/>
        <v>38000</v>
      </c>
      <c r="K104" s="128">
        <f t="shared" si="118"/>
        <v>38000</v>
      </c>
      <c r="L104" s="128">
        <f t="shared" si="118"/>
        <v>38000</v>
      </c>
      <c r="M104" s="134">
        <f t="shared" si="118"/>
        <v>38000</v>
      </c>
      <c r="N104" s="110">
        <f t="shared" si="112"/>
        <v>50000</v>
      </c>
      <c r="O104" s="111">
        <f t="shared" si="113"/>
        <v>38000</v>
      </c>
      <c r="P104" s="111">
        <f t="shared" si="114"/>
        <v>63000</v>
      </c>
      <c r="Q104" s="112">
        <f t="shared" si="115"/>
        <v>0.24790027320385397</v>
      </c>
      <c r="R104" s="113">
        <f t="shared" si="116"/>
        <v>600000</v>
      </c>
      <c r="S104" s="59"/>
      <c r="T104" s="59"/>
      <c r="U104" s="59"/>
      <c r="V104" s="59"/>
      <c r="W104" s="60"/>
      <c r="X104" s="60"/>
      <c r="Y104" s="60"/>
      <c r="Z104" s="60"/>
      <c r="AA104" s="60"/>
      <c r="AB104" s="60"/>
      <c r="AC104" s="60"/>
      <c r="AD104" s="60"/>
      <c r="AE104" s="60"/>
      <c r="AF104" s="60"/>
      <c r="AG104" s="60"/>
      <c r="AH104" s="60"/>
      <c r="AI104" s="60"/>
      <c r="AJ104" s="60"/>
      <c r="AK104" s="60"/>
      <c r="AL104" s="60"/>
      <c r="AM104" s="60"/>
    </row>
    <row r="105" spans="1:39" ht="11.25" customHeight="1">
      <c r="A105" s="122" t="s">
        <v>62</v>
      </c>
      <c r="B105" s="128">
        <f t="shared" ref="B105:M105" si="119">B38*($H$4-$H$5)-B77-$H$10</f>
        <v>50000</v>
      </c>
      <c r="C105" s="128">
        <f t="shared" si="119"/>
        <v>54000</v>
      </c>
      <c r="D105" s="128">
        <f t="shared" si="119"/>
        <v>54000</v>
      </c>
      <c r="E105" s="128">
        <f t="shared" si="119"/>
        <v>54000</v>
      </c>
      <c r="F105" s="128">
        <f t="shared" si="119"/>
        <v>54000</v>
      </c>
      <c r="G105" s="128">
        <f t="shared" si="119"/>
        <v>54000</v>
      </c>
      <c r="H105" s="128">
        <f t="shared" si="119"/>
        <v>36000</v>
      </c>
      <c r="I105" s="128">
        <f t="shared" si="119"/>
        <v>35000</v>
      </c>
      <c r="J105" s="128">
        <f t="shared" si="119"/>
        <v>35000</v>
      </c>
      <c r="K105" s="128">
        <f t="shared" si="119"/>
        <v>35000</v>
      </c>
      <c r="L105" s="128">
        <f t="shared" si="119"/>
        <v>35000</v>
      </c>
      <c r="M105" s="134">
        <f t="shared" si="119"/>
        <v>35000</v>
      </c>
      <c r="N105" s="110">
        <f t="shared" si="112"/>
        <v>44250</v>
      </c>
      <c r="O105" s="111">
        <f t="shared" si="113"/>
        <v>35000</v>
      </c>
      <c r="P105" s="111">
        <f t="shared" si="114"/>
        <v>54000</v>
      </c>
      <c r="Q105" s="112">
        <f t="shared" si="115"/>
        <v>0.21592916363173867</v>
      </c>
      <c r="R105" s="113">
        <f t="shared" si="116"/>
        <v>531000</v>
      </c>
      <c r="S105" s="59"/>
      <c r="T105" s="59"/>
      <c r="U105" s="59"/>
      <c r="V105" s="59"/>
      <c r="W105" s="60"/>
      <c r="X105" s="60"/>
      <c r="Y105" s="60"/>
      <c r="Z105" s="60"/>
      <c r="AA105" s="60"/>
      <c r="AB105" s="60"/>
      <c r="AC105" s="60"/>
      <c r="AD105" s="60"/>
      <c r="AE105" s="60"/>
      <c r="AF105" s="60"/>
      <c r="AG105" s="60"/>
      <c r="AH105" s="60"/>
      <c r="AI105" s="60"/>
      <c r="AJ105" s="60"/>
      <c r="AK105" s="60"/>
      <c r="AL105" s="60"/>
      <c r="AM105" s="60"/>
    </row>
    <row r="106" spans="1:39" ht="11.25" customHeight="1">
      <c r="A106" s="129" t="s">
        <v>234</v>
      </c>
      <c r="B106" s="130">
        <f t="shared" ref="B106:M106" si="120">SUM(B102:B105)</f>
        <v>216740</v>
      </c>
      <c r="C106" s="130">
        <f t="shared" si="120"/>
        <v>161670</v>
      </c>
      <c r="D106" s="130">
        <f t="shared" si="120"/>
        <v>237080</v>
      </c>
      <c r="E106" s="130">
        <f t="shared" si="120"/>
        <v>235055</v>
      </c>
      <c r="F106" s="130">
        <f t="shared" si="120"/>
        <v>276100</v>
      </c>
      <c r="G106" s="130">
        <f t="shared" si="120"/>
        <v>245780</v>
      </c>
      <c r="H106" s="130">
        <f t="shared" si="120"/>
        <v>176165</v>
      </c>
      <c r="I106" s="130">
        <f t="shared" si="120"/>
        <v>242275</v>
      </c>
      <c r="J106" s="130">
        <f t="shared" si="120"/>
        <v>154860</v>
      </c>
      <c r="K106" s="130">
        <f t="shared" si="120"/>
        <v>164355</v>
      </c>
      <c r="L106" s="130">
        <f t="shared" si="120"/>
        <v>173100</v>
      </c>
      <c r="M106" s="131">
        <f t="shared" si="120"/>
        <v>90000</v>
      </c>
      <c r="N106" s="110">
        <f t="shared" si="112"/>
        <v>197765</v>
      </c>
      <c r="O106" s="111">
        <f t="shared" si="113"/>
        <v>90000</v>
      </c>
      <c r="P106" s="111">
        <f t="shared" si="114"/>
        <v>276100</v>
      </c>
      <c r="Q106" s="112">
        <f t="shared" si="115"/>
        <v>0.26698837335196862</v>
      </c>
      <c r="R106" s="113">
        <f t="shared" si="116"/>
        <v>2373180</v>
      </c>
      <c r="S106" s="59"/>
      <c r="T106" s="59"/>
      <c r="U106" s="59"/>
      <c r="V106" s="59"/>
      <c r="W106" s="60"/>
      <c r="X106" s="60"/>
      <c r="Y106" s="60"/>
      <c r="Z106" s="60"/>
      <c r="AA106" s="60"/>
      <c r="AB106" s="60"/>
      <c r="AC106" s="60"/>
      <c r="AD106" s="60"/>
      <c r="AE106" s="60"/>
      <c r="AF106" s="60"/>
      <c r="AG106" s="60"/>
      <c r="AH106" s="60"/>
      <c r="AI106" s="60"/>
      <c r="AJ106" s="60"/>
      <c r="AK106" s="60"/>
      <c r="AL106" s="60"/>
      <c r="AM106" s="60"/>
    </row>
    <row r="107" spans="1:39" ht="11.25" customHeight="1">
      <c r="A107" s="127"/>
      <c r="B107" s="148"/>
      <c r="C107" s="148"/>
      <c r="D107" s="148"/>
      <c r="E107" s="148"/>
      <c r="F107" s="148"/>
      <c r="G107" s="148"/>
      <c r="H107" s="148"/>
      <c r="I107" s="148"/>
      <c r="J107" s="148"/>
      <c r="K107" s="148"/>
      <c r="L107" s="148"/>
      <c r="M107" s="165"/>
      <c r="N107" s="124"/>
      <c r="O107" s="115"/>
      <c r="P107" s="115"/>
      <c r="Q107" s="115"/>
      <c r="R107" s="116"/>
      <c r="S107" s="59"/>
      <c r="T107" s="59"/>
      <c r="U107" s="59"/>
      <c r="V107" s="59"/>
      <c r="W107" s="60"/>
      <c r="X107" s="60"/>
      <c r="Y107" s="60"/>
      <c r="Z107" s="60"/>
      <c r="AA107" s="60"/>
      <c r="AB107" s="60"/>
      <c r="AC107" s="60"/>
      <c r="AD107" s="60"/>
      <c r="AE107" s="60"/>
      <c r="AF107" s="60"/>
      <c r="AG107" s="60"/>
      <c r="AH107" s="60"/>
      <c r="AI107" s="60"/>
      <c r="AJ107" s="60"/>
      <c r="AK107" s="60"/>
      <c r="AL107" s="60"/>
      <c r="AM107" s="60"/>
    </row>
    <row r="108" spans="1:39" ht="11.25" customHeight="1">
      <c r="A108" s="108" t="s">
        <v>242</v>
      </c>
      <c r="B108" s="148"/>
      <c r="C108" s="148"/>
      <c r="D108" s="148"/>
      <c r="E108" s="148"/>
      <c r="F108" s="148"/>
      <c r="G108" s="148"/>
      <c r="H108" s="148"/>
      <c r="I108" s="148"/>
      <c r="J108" s="148"/>
      <c r="K108" s="148"/>
      <c r="L108" s="148"/>
      <c r="M108" s="165"/>
      <c r="N108" s="124"/>
      <c r="O108" s="115"/>
      <c r="P108" s="115"/>
      <c r="Q108" s="115"/>
      <c r="R108" s="116"/>
      <c r="S108" s="59"/>
      <c r="T108" s="59"/>
      <c r="U108" s="59"/>
      <c r="V108" s="59"/>
      <c r="W108" s="60"/>
      <c r="X108" s="60"/>
      <c r="Y108" s="60"/>
      <c r="Z108" s="60"/>
      <c r="AA108" s="60"/>
      <c r="AB108" s="60"/>
      <c r="AC108" s="60"/>
      <c r="AD108" s="60"/>
      <c r="AE108" s="60"/>
      <c r="AF108" s="60"/>
      <c r="AG108" s="60"/>
      <c r="AH108" s="60"/>
      <c r="AI108" s="60"/>
      <c r="AJ108" s="60"/>
      <c r="AK108" s="60"/>
      <c r="AL108" s="60"/>
      <c r="AM108" s="60"/>
    </row>
    <row r="109" spans="1:39" ht="11.25" customHeight="1">
      <c r="A109" s="120" t="s">
        <v>59</v>
      </c>
      <c r="B109" s="149">
        <f t="shared" ref="B109:M109" si="121">IF(ISERROR(B102/B95),0,B102/B95)</f>
        <v>0.14514592019058964</v>
      </c>
      <c r="C109" s="149">
        <f t="shared" si="121"/>
        <v>-0.88952702702702702</v>
      </c>
      <c r="D109" s="149">
        <f t="shared" si="121"/>
        <v>0.1432156405018967</v>
      </c>
      <c r="E109" s="149">
        <f t="shared" si="121"/>
        <v>0.13619392185238785</v>
      </c>
      <c r="F109" s="149">
        <f t="shared" si="121"/>
        <v>0.17928367928367928</v>
      </c>
      <c r="G109" s="149">
        <f t="shared" si="121"/>
        <v>0.15403892295387897</v>
      </c>
      <c r="H109" s="149">
        <f t="shared" si="121"/>
        <v>0.14750816993464053</v>
      </c>
      <c r="I109" s="149">
        <f t="shared" si="121"/>
        <v>0.20546990323109726</v>
      </c>
      <c r="J109" s="149">
        <f t="shared" si="121"/>
        <v>0.14195725534308212</v>
      </c>
      <c r="K109" s="149">
        <f t="shared" si="121"/>
        <v>0.15582428430404738</v>
      </c>
      <c r="L109" s="149">
        <f t="shared" si="121"/>
        <v>0.16877256317689532</v>
      </c>
      <c r="M109" s="150">
        <f t="shared" si="121"/>
        <v>0</v>
      </c>
      <c r="N109" s="151">
        <f t="shared" ref="N109:N112" si="122">SUM(B109:M109)/12</f>
        <v>5.7323602812097328E-2</v>
      </c>
      <c r="O109" s="112">
        <f t="shared" ref="O109:O112" si="123">MIN(B109:M109)</f>
        <v>-0.88952702702702702</v>
      </c>
      <c r="P109" s="112">
        <f t="shared" ref="P109:P112" si="124">MAX(B109:M109)</f>
        <v>0.20546990323109726</v>
      </c>
      <c r="Q109" s="112">
        <f t="shared" ref="Q109:Q112" si="125">STDEV(B109:M109)/N109</f>
        <v>5.2722038520290742</v>
      </c>
      <c r="R109" s="152">
        <f t="shared" ref="R109:R112" si="126">R102/R95</f>
        <v>0.14688947368421051</v>
      </c>
      <c r="S109" s="59"/>
      <c r="T109" s="59"/>
      <c r="U109" s="59"/>
      <c r="V109" s="59"/>
      <c r="W109" s="60"/>
      <c r="X109" s="60"/>
      <c r="Y109" s="60"/>
      <c r="Z109" s="60"/>
      <c r="AA109" s="60"/>
      <c r="AB109" s="60"/>
      <c r="AC109" s="60"/>
      <c r="AD109" s="60"/>
      <c r="AE109" s="60"/>
      <c r="AF109" s="60"/>
      <c r="AG109" s="60"/>
      <c r="AH109" s="60"/>
      <c r="AI109" s="60"/>
      <c r="AJ109" s="60"/>
      <c r="AK109" s="60"/>
      <c r="AL109" s="60"/>
      <c r="AM109" s="60"/>
    </row>
    <row r="110" spans="1:39" ht="11.25" customHeight="1">
      <c r="A110" s="122" t="s">
        <v>60</v>
      </c>
      <c r="B110" s="149">
        <f t="shared" ref="B110:M110" si="127">IF(ISERROR(B103/B96),0,B103/B96)</f>
        <v>0.22500000000000001</v>
      </c>
      <c r="C110" s="149">
        <f t="shared" si="127"/>
        <v>0.25357142857142856</v>
      </c>
      <c r="D110" s="149">
        <f t="shared" si="127"/>
        <v>0.25357142857142856</v>
      </c>
      <c r="E110" s="149">
        <f t="shared" si="127"/>
        <v>0.25357142857142856</v>
      </c>
      <c r="F110" s="149">
        <f t="shared" si="127"/>
        <v>0.25357142857142856</v>
      </c>
      <c r="G110" s="149">
        <f t="shared" si="127"/>
        <v>0.25357142857142856</v>
      </c>
      <c r="H110" s="149">
        <f t="shared" si="127"/>
        <v>0.21904761904761905</v>
      </c>
      <c r="I110" s="149">
        <f t="shared" si="127"/>
        <v>0.20952380952380953</v>
      </c>
      <c r="J110" s="149">
        <f t="shared" si="127"/>
        <v>0.20952380952380953</v>
      </c>
      <c r="K110" s="149">
        <f t="shared" si="127"/>
        <v>0.20952380952380953</v>
      </c>
      <c r="L110" s="149">
        <f t="shared" si="127"/>
        <v>0.20952380952380953</v>
      </c>
      <c r="M110" s="150">
        <f t="shared" si="127"/>
        <v>0.20952380952380953</v>
      </c>
      <c r="N110" s="151">
        <f t="shared" si="122"/>
        <v>0.2299603174603175</v>
      </c>
      <c r="O110" s="112">
        <f t="shared" si="123"/>
        <v>0.20952380952380953</v>
      </c>
      <c r="P110" s="112">
        <f t="shared" si="124"/>
        <v>0.25357142857142856</v>
      </c>
      <c r="Q110" s="112">
        <f t="shared" si="125"/>
        <v>9.289135839930196E-2</v>
      </c>
      <c r="R110" s="152">
        <f t="shared" si="126"/>
        <v>0.23265306122448978</v>
      </c>
      <c r="S110" s="59"/>
      <c r="T110" s="59"/>
      <c r="U110" s="59"/>
      <c r="V110" s="59"/>
      <c r="W110" s="60"/>
      <c r="X110" s="60"/>
      <c r="Y110" s="60"/>
      <c r="Z110" s="60"/>
      <c r="AA110" s="60"/>
      <c r="AB110" s="60"/>
      <c r="AC110" s="60"/>
      <c r="AD110" s="60"/>
      <c r="AE110" s="60"/>
      <c r="AF110" s="60"/>
      <c r="AG110" s="60"/>
      <c r="AH110" s="60"/>
      <c r="AI110" s="60"/>
      <c r="AJ110" s="60"/>
      <c r="AK110" s="60"/>
      <c r="AL110" s="60"/>
      <c r="AM110" s="60"/>
    </row>
    <row r="111" spans="1:39" ht="11.25" customHeight="1">
      <c r="A111" s="122" t="s">
        <v>61</v>
      </c>
      <c r="B111" s="149">
        <f t="shared" ref="B111:M111" si="128">IF(ISERROR(B104/B97),0,B104/B97)</f>
        <v>0.30555555555555558</v>
      </c>
      <c r="C111" s="149">
        <f t="shared" si="128"/>
        <v>0.35</v>
      </c>
      <c r="D111" s="149">
        <f t="shared" si="128"/>
        <v>0.35</v>
      </c>
      <c r="E111" s="149">
        <f t="shared" si="128"/>
        <v>0.35</v>
      </c>
      <c r="F111" s="149">
        <f t="shared" si="128"/>
        <v>0.35</v>
      </c>
      <c r="G111" s="149">
        <f t="shared" si="128"/>
        <v>0.35</v>
      </c>
      <c r="H111" s="149">
        <f t="shared" si="128"/>
        <v>0.29629629629629628</v>
      </c>
      <c r="I111" s="149">
        <f t="shared" si="128"/>
        <v>0.2814814814814815</v>
      </c>
      <c r="J111" s="149">
        <f t="shared" si="128"/>
        <v>0.2814814814814815</v>
      </c>
      <c r="K111" s="149">
        <f t="shared" si="128"/>
        <v>0.2814814814814815</v>
      </c>
      <c r="L111" s="149">
        <f t="shared" si="128"/>
        <v>0.2814814814814815</v>
      </c>
      <c r="M111" s="150">
        <f t="shared" si="128"/>
        <v>0.2814814814814815</v>
      </c>
      <c r="N111" s="151">
        <f t="shared" si="122"/>
        <v>0.31327160493827172</v>
      </c>
      <c r="O111" s="112">
        <f t="shared" si="123"/>
        <v>0.2814814814814815</v>
      </c>
      <c r="P111" s="112">
        <f t="shared" si="124"/>
        <v>0.35</v>
      </c>
      <c r="Q111" s="112">
        <f t="shared" si="125"/>
        <v>0.10607003387663769</v>
      </c>
      <c r="R111" s="152">
        <f t="shared" si="126"/>
        <v>0.31746031746031744</v>
      </c>
      <c r="S111" s="59"/>
      <c r="T111" s="59"/>
      <c r="U111" s="59"/>
      <c r="V111" s="59"/>
      <c r="W111" s="60"/>
      <c r="X111" s="60"/>
      <c r="Y111" s="60"/>
      <c r="Z111" s="60"/>
      <c r="AA111" s="60"/>
      <c r="AB111" s="60"/>
      <c r="AC111" s="60"/>
      <c r="AD111" s="60"/>
      <c r="AE111" s="60"/>
      <c r="AF111" s="60"/>
      <c r="AG111" s="60"/>
      <c r="AH111" s="60"/>
      <c r="AI111" s="60"/>
      <c r="AJ111" s="60"/>
      <c r="AK111" s="60"/>
      <c r="AL111" s="60"/>
      <c r="AM111" s="60"/>
    </row>
    <row r="112" spans="1:39" ht="11.25" customHeight="1">
      <c r="A112" s="122" t="s">
        <v>62</v>
      </c>
      <c r="B112" s="149">
        <f t="shared" ref="B112:M112" si="129">IF(ISERROR(B105/B98),0,B105/B98)</f>
        <v>0.56818181818181823</v>
      </c>
      <c r="C112" s="149">
        <f t="shared" si="129"/>
        <v>0.61363636363636365</v>
      </c>
      <c r="D112" s="149">
        <f t="shared" si="129"/>
        <v>0.61363636363636365</v>
      </c>
      <c r="E112" s="149">
        <f t="shared" si="129"/>
        <v>0.61363636363636365</v>
      </c>
      <c r="F112" s="149">
        <f t="shared" si="129"/>
        <v>0.61363636363636365</v>
      </c>
      <c r="G112" s="149">
        <f t="shared" si="129"/>
        <v>0.61363636363636365</v>
      </c>
      <c r="H112" s="149">
        <f t="shared" si="129"/>
        <v>0.54545454545454541</v>
      </c>
      <c r="I112" s="149">
        <f t="shared" si="129"/>
        <v>0.53030303030303028</v>
      </c>
      <c r="J112" s="149">
        <f t="shared" si="129"/>
        <v>0.53030303030303028</v>
      </c>
      <c r="K112" s="149">
        <f t="shared" si="129"/>
        <v>0.53030303030303028</v>
      </c>
      <c r="L112" s="149">
        <f t="shared" si="129"/>
        <v>0.53030303030303028</v>
      </c>
      <c r="M112" s="150">
        <f t="shared" si="129"/>
        <v>0.53030303030303028</v>
      </c>
      <c r="N112" s="151">
        <f t="shared" si="122"/>
        <v>0.56944444444444442</v>
      </c>
      <c r="O112" s="112">
        <f t="shared" si="123"/>
        <v>0.53030303030303028</v>
      </c>
      <c r="P112" s="112">
        <f t="shared" si="124"/>
        <v>0.61363636363636365</v>
      </c>
      <c r="Q112" s="112">
        <f t="shared" si="125"/>
        <v>7.1041569936206833E-2</v>
      </c>
      <c r="R112" s="152">
        <f t="shared" si="126"/>
        <v>0.57467532467532467</v>
      </c>
      <c r="S112" s="59"/>
      <c r="T112" s="59"/>
      <c r="U112" s="59"/>
      <c r="V112" s="59"/>
      <c r="W112" s="60"/>
      <c r="X112" s="60"/>
      <c r="Y112" s="60"/>
      <c r="Z112" s="60"/>
      <c r="AA112" s="60"/>
      <c r="AB112" s="60"/>
      <c r="AC112" s="60"/>
      <c r="AD112" s="60"/>
      <c r="AE112" s="60"/>
      <c r="AF112" s="60"/>
      <c r="AG112" s="60"/>
      <c r="AH112" s="60"/>
      <c r="AI112" s="60"/>
      <c r="AJ112" s="60"/>
      <c r="AK112" s="60"/>
      <c r="AL112" s="60"/>
      <c r="AM112" s="60"/>
    </row>
    <row r="113" spans="1:39" ht="11.25" customHeight="1">
      <c r="A113" s="129" t="s">
        <v>234</v>
      </c>
      <c r="B113" s="153">
        <f t="shared" ref="B113:R113" si="130">SUM(B109:B112)/4</f>
        <v>0.3109708234819909</v>
      </c>
      <c r="C113" s="153">
        <f t="shared" si="130"/>
        <v>8.1920191295191291E-2</v>
      </c>
      <c r="D113" s="153">
        <f t="shared" si="130"/>
        <v>0.34010585817742223</v>
      </c>
      <c r="E113" s="153">
        <f t="shared" si="130"/>
        <v>0.33835042851504504</v>
      </c>
      <c r="F113" s="153">
        <f t="shared" si="130"/>
        <v>0.34912286787286784</v>
      </c>
      <c r="G113" s="153">
        <f t="shared" si="130"/>
        <v>0.3428116787904178</v>
      </c>
      <c r="H113" s="153">
        <f t="shared" si="130"/>
        <v>0.3020766576832753</v>
      </c>
      <c r="I113" s="153">
        <f t="shared" si="130"/>
        <v>0.30669455613485463</v>
      </c>
      <c r="J113" s="153">
        <f t="shared" si="130"/>
        <v>0.29081639416285088</v>
      </c>
      <c r="K113" s="153">
        <f t="shared" si="130"/>
        <v>0.29428315140309219</v>
      </c>
      <c r="L113" s="153">
        <f t="shared" si="130"/>
        <v>0.29752022112130416</v>
      </c>
      <c r="M113" s="154">
        <f t="shared" si="130"/>
        <v>0.25532708032708029</v>
      </c>
      <c r="N113" s="151">
        <f t="shared" si="130"/>
        <v>0.29249999241378277</v>
      </c>
      <c r="O113" s="155">
        <f t="shared" si="130"/>
        <v>3.2945323570323579E-2</v>
      </c>
      <c r="P113" s="155">
        <f t="shared" si="130"/>
        <v>0.35566942385972233</v>
      </c>
      <c r="Q113" s="155">
        <f t="shared" si="130"/>
        <v>1.3855517035603051</v>
      </c>
      <c r="R113" s="156">
        <f t="shared" si="130"/>
        <v>0.3179195442610856</v>
      </c>
      <c r="S113" s="59"/>
      <c r="T113" s="59"/>
      <c r="U113" s="59"/>
      <c r="V113" s="59"/>
      <c r="W113" s="60"/>
      <c r="X113" s="60"/>
      <c r="Y113" s="60"/>
      <c r="Z113" s="60"/>
      <c r="AA113" s="60"/>
      <c r="AB113" s="60"/>
      <c r="AC113" s="60"/>
      <c r="AD113" s="60"/>
      <c r="AE113" s="60"/>
      <c r="AF113" s="60"/>
      <c r="AG113" s="60"/>
      <c r="AH113" s="60"/>
      <c r="AI113" s="60"/>
      <c r="AJ113" s="60"/>
      <c r="AK113" s="60"/>
      <c r="AL113" s="60"/>
      <c r="AM113" s="60"/>
    </row>
    <row r="114" spans="1:39" ht="11.25" customHeight="1">
      <c r="A114" s="127"/>
      <c r="B114" s="59"/>
      <c r="C114" s="59"/>
      <c r="D114" s="59"/>
      <c r="E114" s="59"/>
      <c r="F114" s="59"/>
      <c r="G114" s="59"/>
      <c r="H114" s="59"/>
      <c r="I114" s="59"/>
      <c r="J114" s="59"/>
      <c r="K114" s="59"/>
      <c r="L114" s="59"/>
      <c r="M114" s="59"/>
      <c r="N114" s="124"/>
      <c r="O114" s="146"/>
      <c r="P114" s="146"/>
      <c r="Q114" s="146"/>
      <c r="R114" s="147"/>
      <c r="S114" s="59"/>
      <c r="T114" s="59"/>
      <c r="U114" s="59"/>
      <c r="V114" s="59"/>
      <c r="W114" s="60"/>
      <c r="X114" s="60"/>
      <c r="Y114" s="60"/>
      <c r="Z114" s="60"/>
      <c r="AA114" s="60"/>
      <c r="AB114" s="60"/>
      <c r="AC114" s="60"/>
      <c r="AD114" s="60"/>
      <c r="AE114" s="60"/>
      <c r="AF114" s="60"/>
      <c r="AG114" s="60"/>
      <c r="AH114" s="60"/>
      <c r="AI114" s="60"/>
      <c r="AJ114" s="60"/>
      <c r="AK114" s="60"/>
      <c r="AL114" s="60"/>
      <c r="AM114" s="60"/>
    </row>
    <row r="115" spans="1:39" ht="11.25" customHeight="1">
      <c r="A115" s="108" t="s">
        <v>243</v>
      </c>
      <c r="B115" s="148"/>
      <c r="C115" s="148"/>
      <c r="D115" s="148"/>
      <c r="E115" s="148"/>
      <c r="F115" s="148"/>
      <c r="G115" s="148"/>
      <c r="H115" s="148"/>
      <c r="I115" s="148"/>
      <c r="J115" s="148"/>
      <c r="K115" s="148"/>
      <c r="L115" s="148"/>
      <c r="M115" s="148"/>
      <c r="N115" s="124"/>
      <c r="O115" s="146"/>
      <c r="P115" s="146"/>
      <c r="Q115" s="146"/>
      <c r="R115" s="147"/>
      <c r="S115" s="59"/>
      <c r="T115" s="59"/>
      <c r="U115" s="59"/>
      <c r="V115" s="59"/>
      <c r="W115" s="60"/>
      <c r="X115" s="60"/>
      <c r="Y115" s="60"/>
      <c r="Z115" s="60"/>
      <c r="AA115" s="60"/>
      <c r="AB115" s="60"/>
      <c r="AC115" s="60"/>
      <c r="AD115" s="60"/>
      <c r="AE115" s="60"/>
      <c r="AF115" s="60"/>
      <c r="AG115" s="60"/>
      <c r="AH115" s="60"/>
      <c r="AI115" s="60"/>
      <c r="AJ115" s="60"/>
      <c r="AK115" s="60"/>
      <c r="AL115" s="60"/>
      <c r="AM115" s="60"/>
    </row>
    <row r="116" spans="1:39" ht="11.25" customHeight="1">
      <c r="A116" s="120" t="s">
        <v>59</v>
      </c>
      <c r="B116" s="149">
        <f t="shared" ref="B116:M116" si="131">IF(ISERROR(B35/B23),"-",B35/B23)</f>
        <v>1</v>
      </c>
      <c r="C116" s="149">
        <f t="shared" si="131"/>
        <v>1</v>
      </c>
      <c r="D116" s="149">
        <f t="shared" si="131"/>
        <v>1</v>
      </c>
      <c r="E116" s="149">
        <f t="shared" si="131"/>
        <v>1</v>
      </c>
      <c r="F116" s="149">
        <f t="shared" si="131"/>
        <v>1</v>
      </c>
      <c r="G116" s="149">
        <f t="shared" si="131"/>
        <v>1</v>
      </c>
      <c r="H116" s="149">
        <f t="shared" si="131"/>
        <v>1</v>
      </c>
      <c r="I116" s="149">
        <f t="shared" si="131"/>
        <v>1</v>
      </c>
      <c r="J116" s="149">
        <f t="shared" si="131"/>
        <v>1</v>
      </c>
      <c r="K116" s="149">
        <f t="shared" si="131"/>
        <v>1</v>
      </c>
      <c r="L116" s="149">
        <f t="shared" si="131"/>
        <v>0.49229857819905215</v>
      </c>
      <c r="M116" s="149">
        <f t="shared" si="131"/>
        <v>0</v>
      </c>
      <c r="N116" s="151">
        <f t="shared" ref="N116:N119" si="132">SUM(B116:M116)/12</f>
        <v>0.87435821484992104</v>
      </c>
      <c r="O116" s="112">
        <f t="shared" ref="O116:O119" si="133">MIN(B116:M116)</f>
        <v>0</v>
      </c>
      <c r="P116" s="112">
        <f t="shared" ref="P116:P119" si="134">MAX(B116:M116)</f>
        <v>1</v>
      </c>
      <c r="Q116" s="112">
        <f t="shared" ref="Q116:Q119" si="135">STDEV(B116:M116)/N116</f>
        <v>0.35642410134059371</v>
      </c>
      <c r="R116" s="152">
        <f t="shared" ref="R116:R119" si="136">R35/R23</f>
        <v>0.71305261577722734</v>
      </c>
      <c r="S116" s="59"/>
      <c r="T116" s="59"/>
      <c r="U116" s="59"/>
      <c r="V116" s="59"/>
      <c r="W116" s="60"/>
      <c r="X116" s="60"/>
      <c r="Y116" s="60"/>
      <c r="Z116" s="60"/>
      <c r="AA116" s="60"/>
      <c r="AB116" s="60"/>
      <c r="AC116" s="60"/>
      <c r="AD116" s="60"/>
      <c r="AE116" s="60"/>
      <c r="AF116" s="60"/>
      <c r="AG116" s="60"/>
      <c r="AH116" s="60"/>
      <c r="AI116" s="60"/>
      <c r="AJ116" s="60"/>
      <c r="AK116" s="60"/>
      <c r="AL116" s="60"/>
      <c r="AM116" s="60"/>
    </row>
    <row r="117" spans="1:39" ht="11.25" customHeight="1">
      <c r="A117" s="122" t="s">
        <v>60</v>
      </c>
      <c r="B117" s="149">
        <f t="shared" ref="B117:M117" si="137">IF(ISERROR(B36/B24),"-",B36/B24)</f>
        <v>1</v>
      </c>
      <c r="C117" s="149">
        <f t="shared" si="137"/>
        <v>1</v>
      </c>
      <c r="D117" s="149">
        <f t="shared" si="137"/>
        <v>1</v>
      </c>
      <c r="E117" s="149">
        <f t="shared" si="137"/>
        <v>1</v>
      </c>
      <c r="F117" s="149">
        <f t="shared" si="137"/>
        <v>1</v>
      </c>
      <c r="G117" s="149">
        <f t="shared" si="137"/>
        <v>1</v>
      </c>
      <c r="H117" s="149">
        <f t="shared" si="137"/>
        <v>1</v>
      </c>
      <c r="I117" s="149">
        <f t="shared" si="137"/>
        <v>1</v>
      </c>
      <c r="J117" s="149">
        <f t="shared" si="137"/>
        <v>1</v>
      </c>
      <c r="K117" s="149">
        <f t="shared" si="137"/>
        <v>1</v>
      </c>
      <c r="L117" s="149">
        <f t="shared" si="137"/>
        <v>1</v>
      </c>
      <c r="M117" s="149">
        <f t="shared" si="137"/>
        <v>1</v>
      </c>
      <c r="N117" s="151">
        <f t="shared" si="132"/>
        <v>1</v>
      </c>
      <c r="O117" s="112">
        <f t="shared" si="133"/>
        <v>1</v>
      </c>
      <c r="P117" s="112">
        <f t="shared" si="134"/>
        <v>1</v>
      </c>
      <c r="Q117" s="112">
        <f t="shared" si="135"/>
        <v>0</v>
      </c>
      <c r="R117" s="152">
        <f t="shared" si="136"/>
        <v>1</v>
      </c>
      <c r="S117" s="59"/>
      <c r="T117" s="59"/>
      <c r="U117" s="59"/>
      <c r="V117" s="59"/>
      <c r="W117" s="60"/>
      <c r="X117" s="60"/>
      <c r="Y117" s="60"/>
      <c r="Z117" s="60"/>
      <c r="AA117" s="60"/>
      <c r="AB117" s="60"/>
      <c r="AC117" s="60"/>
      <c r="AD117" s="60"/>
      <c r="AE117" s="60"/>
      <c r="AF117" s="60"/>
      <c r="AG117" s="60"/>
      <c r="AH117" s="60"/>
      <c r="AI117" s="60"/>
      <c r="AJ117" s="60"/>
      <c r="AK117" s="60"/>
      <c r="AL117" s="60"/>
      <c r="AM117" s="60"/>
    </row>
    <row r="118" spans="1:39" ht="11.25" customHeight="1">
      <c r="A118" s="122" t="s">
        <v>61</v>
      </c>
      <c r="B118" s="149">
        <f t="shared" ref="B118:M118" si="138">IF(ISERROR(B37/B25),"-",B37/B25)</f>
        <v>1</v>
      </c>
      <c r="C118" s="149">
        <f t="shared" si="138"/>
        <v>1</v>
      </c>
      <c r="D118" s="149">
        <f t="shared" si="138"/>
        <v>1</v>
      </c>
      <c r="E118" s="149">
        <f t="shared" si="138"/>
        <v>1</v>
      </c>
      <c r="F118" s="149">
        <f t="shared" si="138"/>
        <v>1</v>
      </c>
      <c r="G118" s="149">
        <f t="shared" si="138"/>
        <v>1</v>
      </c>
      <c r="H118" s="149">
        <f t="shared" si="138"/>
        <v>1</v>
      </c>
      <c r="I118" s="149">
        <f t="shared" si="138"/>
        <v>1</v>
      </c>
      <c r="J118" s="149">
        <f t="shared" si="138"/>
        <v>1</v>
      </c>
      <c r="K118" s="149">
        <f t="shared" si="138"/>
        <v>1</v>
      </c>
      <c r="L118" s="149">
        <f t="shared" si="138"/>
        <v>1</v>
      </c>
      <c r="M118" s="149">
        <f t="shared" si="138"/>
        <v>1</v>
      </c>
      <c r="N118" s="151">
        <f t="shared" si="132"/>
        <v>1</v>
      </c>
      <c r="O118" s="112">
        <f t="shared" si="133"/>
        <v>1</v>
      </c>
      <c r="P118" s="112">
        <f t="shared" si="134"/>
        <v>1</v>
      </c>
      <c r="Q118" s="112">
        <f t="shared" si="135"/>
        <v>0</v>
      </c>
      <c r="R118" s="152">
        <f t="shared" si="136"/>
        <v>1</v>
      </c>
      <c r="S118" s="59"/>
      <c r="T118" s="59"/>
      <c r="U118" s="59"/>
      <c r="V118" s="59"/>
      <c r="W118" s="60"/>
      <c r="X118" s="60"/>
      <c r="Y118" s="60"/>
      <c r="Z118" s="60"/>
      <c r="AA118" s="60"/>
      <c r="AB118" s="60"/>
      <c r="AC118" s="60"/>
      <c r="AD118" s="60"/>
      <c r="AE118" s="60"/>
      <c r="AF118" s="60"/>
      <c r="AG118" s="60"/>
      <c r="AH118" s="60"/>
      <c r="AI118" s="60"/>
      <c r="AJ118" s="60"/>
      <c r="AK118" s="60"/>
      <c r="AL118" s="60"/>
      <c r="AM118" s="60"/>
    </row>
    <row r="119" spans="1:39" ht="11.25" customHeight="1">
      <c r="A119" s="122" t="s">
        <v>62</v>
      </c>
      <c r="B119" s="149">
        <f t="shared" ref="B119:M119" si="139">IF(ISERROR(B38/B26),"-",B38/B26)</f>
        <v>1</v>
      </c>
      <c r="C119" s="149">
        <f t="shared" si="139"/>
        <v>1</v>
      </c>
      <c r="D119" s="149">
        <f t="shared" si="139"/>
        <v>1</v>
      </c>
      <c r="E119" s="149">
        <f t="shared" si="139"/>
        <v>1</v>
      </c>
      <c r="F119" s="149">
        <f t="shared" si="139"/>
        <v>1</v>
      </c>
      <c r="G119" s="149">
        <f t="shared" si="139"/>
        <v>1</v>
      </c>
      <c r="H119" s="149">
        <f t="shared" si="139"/>
        <v>1</v>
      </c>
      <c r="I119" s="149">
        <f t="shared" si="139"/>
        <v>1</v>
      </c>
      <c r="J119" s="149">
        <f t="shared" si="139"/>
        <v>1</v>
      </c>
      <c r="K119" s="149">
        <f t="shared" si="139"/>
        <v>1</v>
      </c>
      <c r="L119" s="149">
        <f t="shared" si="139"/>
        <v>1</v>
      </c>
      <c r="M119" s="149">
        <f t="shared" si="139"/>
        <v>1</v>
      </c>
      <c r="N119" s="151">
        <f t="shared" si="132"/>
        <v>1</v>
      </c>
      <c r="O119" s="112">
        <f t="shared" si="133"/>
        <v>1</v>
      </c>
      <c r="P119" s="112">
        <f t="shared" si="134"/>
        <v>1</v>
      </c>
      <c r="Q119" s="112">
        <f t="shared" si="135"/>
        <v>0</v>
      </c>
      <c r="R119" s="152">
        <f t="shared" si="136"/>
        <v>1</v>
      </c>
      <c r="S119" s="59"/>
      <c r="T119" s="59"/>
      <c r="U119" s="59"/>
      <c r="V119" s="59"/>
      <c r="W119" s="60"/>
      <c r="X119" s="60"/>
      <c r="Y119" s="60"/>
      <c r="Z119" s="60"/>
      <c r="AA119" s="60"/>
      <c r="AB119" s="60"/>
      <c r="AC119" s="60"/>
      <c r="AD119" s="60"/>
      <c r="AE119" s="60"/>
      <c r="AF119" s="60"/>
      <c r="AG119" s="60"/>
      <c r="AH119" s="60"/>
      <c r="AI119" s="60"/>
      <c r="AJ119" s="60"/>
      <c r="AK119" s="60"/>
      <c r="AL119" s="60"/>
      <c r="AM119" s="60"/>
    </row>
    <row r="120" spans="1:39" ht="11.25" customHeight="1">
      <c r="A120" s="129" t="s">
        <v>234</v>
      </c>
      <c r="B120" s="153">
        <f t="shared" ref="B120:R120" si="140">SUM(B116:B119)/4</f>
        <v>1</v>
      </c>
      <c r="C120" s="153">
        <f t="shared" si="140"/>
        <v>1</v>
      </c>
      <c r="D120" s="153">
        <f t="shared" si="140"/>
        <v>1</v>
      </c>
      <c r="E120" s="153">
        <f t="shared" si="140"/>
        <v>1</v>
      </c>
      <c r="F120" s="153">
        <f t="shared" si="140"/>
        <v>1</v>
      </c>
      <c r="G120" s="153">
        <f t="shared" si="140"/>
        <v>1</v>
      </c>
      <c r="H120" s="153">
        <f t="shared" si="140"/>
        <v>1</v>
      </c>
      <c r="I120" s="153">
        <f t="shared" si="140"/>
        <v>1</v>
      </c>
      <c r="J120" s="153">
        <f t="shared" si="140"/>
        <v>1</v>
      </c>
      <c r="K120" s="153">
        <f t="shared" si="140"/>
        <v>1</v>
      </c>
      <c r="L120" s="153">
        <f t="shared" si="140"/>
        <v>0.87307464454976302</v>
      </c>
      <c r="M120" s="154">
        <f t="shared" si="140"/>
        <v>0.75</v>
      </c>
      <c r="N120" s="151">
        <f t="shared" si="140"/>
        <v>0.96858955371248023</v>
      </c>
      <c r="O120" s="155">
        <f t="shared" si="140"/>
        <v>0.75</v>
      </c>
      <c r="P120" s="155">
        <f t="shared" si="140"/>
        <v>1</v>
      </c>
      <c r="Q120" s="155">
        <f t="shared" si="140"/>
        <v>8.9106025335148428E-2</v>
      </c>
      <c r="R120" s="156">
        <f t="shared" si="140"/>
        <v>0.92826315394430681</v>
      </c>
      <c r="S120" s="59"/>
      <c r="T120" s="59"/>
      <c r="U120" s="59"/>
      <c r="V120" s="59"/>
      <c r="W120" s="60"/>
      <c r="X120" s="60"/>
      <c r="Y120" s="60"/>
      <c r="Z120" s="60"/>
      <c r="AA120" s="60"/>
      <c r="AB120" s="60"/>
      <c r="AC120" s="60"/>
      <c r="AD120" s="60"/>
      <c r="AE120" s="60"/>
      <c r="AF120" s="60"/>
      <c r="AG120" s="60"/>
      <c r="AH120" s="60"/>
      <c r="AI120" s="60"/>
      <c r="AJ120" s="60"/>
      <c r="AK120" s="60"/>
      <c r="AL120" s="60"/>
      <c r="AM120" s="60"/>
    </row>
    <row r="121" spans="1:39" ht="11.25" customHeight="1">
      <c r="A121" s="127"/>
      <c r="B121" s="59"/>
      <c r="C121" s="59"/>
      <c r="D121" s="59"/>
      <c r="E121" s="59"/>
      <c r="F121" s="59"/>
      <c r="G121" s="59"/>
      <c r="H121" s="59"/>
      <c r="I121" s="59"/>
      <c r="J121" s="59"/>
      <c r="K121" s="59"/>
      <c r="L121" s="59"/>
      <c r="M121" s="59"/>
      <c r="N121" s="124"/>
      <c r="O121" s="146"/>
      <c r="P121" s="146"/>
      <c r="Q121" s="146"/>
      <c r="R121" s="147"/>
      <c r="S121" s="59"/>
      <c r="T121" s="59"/>
      <c r="U121" s="59"/>
      <c r="V121" s="59"/>
      <c r="W121" s="60"/>
      <c r="X121" s="60"/>
      <c r="Y121" s="60"/>
      <c r="Z121" s="60"/>
      <c r="AA121" s="60"/>
      <c r="AB121" s="60"/>
      <c r="AC121" s="60"/>
      <c r="AD121" s="60"/>
      <c r="AE121" s="60"/>
      <c r="AF121" s="60"/>
      <c r="AG121" s="60"/>
      <c r="AH121" s="60"/>
      <c r="AI121" s="60"/>
      <c r="AJ121" s="60"/>
      <c r="AK121" s="60"/>
      <c r="AL121" s="60"/>
      <c r="AM121" s="60"/>
    </row>
    <row r="122" spans="1:39" ht="11.25" customHeight="1">
      <c r="A122" s="108" t="s">
        <v>244</v>
      </c>
      <c r="B122" s="148"/>
      <c r="C122" s="148"/>
      <c r="D122" s="148"/>
      <c r="E122" s="148"/>
      <c r="F122" s="148"/>
      <c r="G122" s="148"/>
      <c r="H122" s="148"/>
      <c r="I122" s="148"/>
      <c r="J122" s="148"/>
      <c r="K122" s="148"/>
      <c r="L122" s="148"/>
      <c r="M122" s="148"/>
      <c r="N122" s="124"/>
      <c r="O122" s="146"/>
      <c r="P122" s="146"/>
      <c r="Q122" s="146"/>
      <c r="R122" s="147"/>
      <c r="S122" s="59"/>
      <c r="T122" s="59"/>
      <c r="U122" s="59"/>
      <c r="V122" s="59"/>
      <c r="W122" s="60"/>
      <c r="X122" s="60"/>
      <c r="Y122" s="60"/>
      <c r="Z122" s="60"/>
      <c r="AA122" s="60"/>
      <c r="AB122" s="60"/>
      <c r="AC122" s="60"/>
      <c r="AD122" s="60"/>
      <c r="AE122" s="60"/>
      <c r="AF122" s="60"/>
      <c r="AG122" s="60"/>
      <c r="AH122" s="60"/>
      <c r="AI122" s="60"/>
      <c r="AJ122" s="60"/>
      <c r="AK122" s="60"/>
      <c r="AL122" s="60"/>
      <c r="AM122" s="60"/>
    </row>
    <row r="123" spans="1:39" ht="11.25" customHeight="1">
      <c r="A123" s="120" t="s">
        <v>59</v>
      </c>
      <c r="B123" s="149">
        <f>B35/(B14+'1'!B14)</f>
        <v>0.45481028231706833</v>
      </c>
      <c r="C123" s="149">
        <f>C35/(C14+'1'!C14)</f>
        <v>0.25099670822073417</v>
      </c>
      <c r="D123" s="149">
        <f>D35/(D14+'1'!D14)</f>
        <v>0.46808637530784702</v>
      </c>
      <c r="E123" s="149">
        <f>E35/(E14+'1'!E14)</f>
        <v>0.4760724777591156</v>
      </c>
      <c r="F123" s="149">
        <f>F35/(F14+'1'!F14)</f>
        <v>0.75171619193221317</v>
      </c>
      <c r="G123" s="149">
        <f>G35/(G14+'1'!G14)</f>
        <v>0.50073143526881447</v>
      </c>
      <c r="H123" s="149">
        <f>H35/(H14+'1'!H14)</f>
        <v>0.51544076361594615</v>
      </c>
      <c r="I123" s="149">
        <f>I35/(I14+'1'!I14)</f>
        <v>0.71674976458054351</v>
      </c>
      <c r="J123" s="149">
        <f>J35/(J14+'1'!J14)</f>
        <v>0.54632355046473324</v>
      </c>
      <c r="K123" s="149">
        <f>K35/(K14+'1'!K14)</f>
        <v>0.45920217588395285</v>
      </c>
      <c r="L123" s="149">
        <f>L35/(L14+'1'!L14)</f>
        <v>0.27491279831984106</v>
      </c>
      <c r="M123" s="149">
        <f>M35/(M14+'1'!M14)</f>
        <v>0</v>
      </c>
      <c r="N123" s="151">
        <f t="shared" ref="N123:N126" si="141">SUM(B123:M123)/12</f>
        <v>0.4512535436392342</v>
      </c>
      <c r="O123" s="112">
        <f t="shared" ref="O123:O126" si="142">MIN(B123:M123)</f>
        <v>0</v>
      </c>
      <c r="P123" s="112">
        <f t="shared" ref="P123:P126" si="143">MAX(B123:M123)</f>
        <v>0.75171619193221317</v>
      </c>
      <c r="Q123" s="112">
        <f t="shared" ref="Q123:Q126" si="144">STDEV(B123:M123)/N123</f>
        <v>0.44930047319726796</v>
      </c>
      <c r="R123" s="152">
        <f>R35/(R14+'1'!R14)</f>
        <v>0.41851530184756508</v>
      </c>
      <c r="S123" s="59"/>
      <c r="T123" s="59"/>
      <c r="U123" s="59"/>
      <c r="V123" s="59"/>
      <c r="W123" s="60"/>
      <c r="X123" s="60"/>
      <c r="Y123" s="60"/>
      <c r="Z123" s="60"/>
      <c r="AA123" s="60"/>
      <c r="AB123" s="60"/>
      <c r="AC123" s="60"/>
      <c r="AD123" s="60"/>
      <c r="AE123" s="60"/>
      <c r="AF123" s="60"/>
      <c r="AG123" s="60"/>
      <c r="AH123" s="60"/>
      <c r="AI123" s="60"/>
      <c r="AJ123" s="60"/>
      <c r="AK123" s="60"/>
      <c r="AL123" s="60"/>
      <c r="AM123" s="60"/>
    </row>
    <row r="124" spans="1:39" ht="11.25" customHeight="1">
      <c r="A124" s="122" t="s">
        <v>60</v>
      </c>
      <c r="B124" s="149">
        <f>B36/(B17+'1'!B17)</f>
        <v>0.51282051282051277</v>
      </c>
      <c r="C124" s="149">
        <f>C36/(C17+'1'!C17)</f>
        <v>0.50632911392405067</v>
      </c>
      <c r="D124" s="149">
        <f>D36/(D17+'1'!D17)</f>
        <v>0.5</v>
      </c>
      <c r="E124" s="149">
        <f>E36/(E17+'1'!E17)</f>
        <v>0.49382716049382713</v>
      </c>
      <c r="F124" s="149">
        <f>F36/(F17+'1'!F17)</f>
        <v>0.34782608695652173</v>
      </c>
      <c r="G124" s="149">
        <f>G36/(G17+'1'!G17)</f>
        <v>0.47058823529411764</v>
      </c>
      <c r="H124" s="149">
        <f>H36/(H17+'1'!H17)</f>
        <v>0.38961038961038963</v>
      </c>
      <c r="I124" s="149">
        <f>I36/(I17+'1'!I17)</f>
        <v>0.27272727272727271</v>
      </c>
      <c r="J124" s="149">
        <f>J36/(J17+'1'!J17)</f>
        <v>0.375</v>
      </c>
      <c r="K124" s="149">
        <f>K36/(K17+'1'!K17)</f>
        <v>0.42857142857142855</v>
      </c>
      <c r="L124" s="149">
        <f>L36/(L17+'1'!L17)</f>
        <v>0.52591954794285478</v>
      </c>
      <c r="M124" s="149">
        <f>M36/(M17+'1'!M17)</f>
        <v>1</v>
      </c>
      <c r="N124" s="151">
        <f t="shared" si="141"/>
        <v>0.485268312361748</v>
      </c>
      <c r="O124" s="112">
        <f t="shared" si="142"/>
        <v>0.27272727272727271</v>
      </c>
      <c r="P124" s="112">
        <f t="shared" si="143"/>
        <v>1</v>
      </c>
      <c r="Q124" s="112">
        <f t="shared" si="144"/>
        <v>0.37118778654129786</v>
      </c>
      <c r="R124" s="152">
        <f>R36/(R17+'1'!R17)</f>
        <v>0.44583954701864986</v>
      </c>
      <c r="S124" s="59"/>
      <c r="T124" s="59"/>
      <c r="U124" s="59"/>
      <c r="V124" s="59"/>
      <c r="W124" s="60"/>
      <c r="X124" s="60"/>
      <c r="Y124" s="60"/>
      <c r="Z124" s="60"/>
      <c r="AA124" s="60"/>
      <c r="AB124" s="60"/>
      <c r="AC124" s="60"/>
      <c r="AD124" s="60"/>
      <c r="AE124" s="60"/>
      <c r="AF124" s="60"/>
      <c r="AG124" s="60"/>
      <c r="AH124" s="60"/>
      <c r="AI124" s="60"/>
      <c r="AJ124" s="60"/>
      <c r="AK124" s="60"/>
      <c r="AL124" s="60"/>
      <c r="AM124" s="60"/>
    </row>
    <row r="125" spans="1:39" ht="11.25" customHeight="1">
      <c r="A125" s="122" t="s">
        <v>61</v>
      </c>
      <c r="B125" s="149">
        <f>B37/(B18+'1'!B18)</f>
        <v>0.5</v>
      </c>
      <c r="C125" s="149">
        <f>C37/(C18+'1'!C18)</f>
        <v>0.5</v>
      </c>
      <c r="D125" s="149">
        <f>D37/(D18+'1'!D18)</f>
        <v>0.5</v>
      </c>
      <c r="E125" s="149">
        <f>E37/(E18+'1'!E18)</f>
        <v>0.5</v>
      </c>
      <c r="F125" s="149">
        <f>F37/(F18+'1'!F18)</f>
        <v>0.5</v>
      </c>
      <c r="G125" s="149">
        <f>G37/(G18+'1'!G18)</f>
        <v>0.5</v>
      </c>
      <c r="H125" s="149">
        <f>H37/(H18+'1'!H18)</f>
        <v>0.5</v>
      </c>
      <c r="I125" s="149">
        <f>I37/(I18+'1'!I18)</f>
        <v>0.5</v>
      </c>
      <c r="J125" s="149">
        <f>J37/(J18+'1'!J18)</f>
        <v>0.5</v>
      </c>
      <c r="K125" s="149">
        <f>K37/(K18+'1'!K18)</f>
        <v>0.5</v>
      </c>
      <c r="L125" s="149">
        <f>L37/(L18+'1'!L18)</f>
        <v>0.5</v>
      </c>
      <c r="M125" s="149">
        <f>M37/(M18+'1'!M18)</f>
        <v>0.5</v>
      </c>
      <c r="N125" s="151">
        <f t="shared" si="141"/>
        <v>0.5</v>
      </c>
      <c r="O125" s="112">
        <f t="shared" si="142"/>
        <v>0.5</v>
      </c>
      <c r="P125" s="112">
        <f t="shared" si="143"/>
        <v>0.5</v>
      </c>
      <c r="Q125" s="112">
        <f t="shared" si="144"/>
        <v>0</v>
      </c>
      <c r="R125" s="152">
        <f>R37/(R18+'1'!R18)</f>
        <v>0.5</v>
      </c>
      <c r="S125" s="59"/>
      <c r="T125" s="59"/>
      <c r="U125" s="59"/>
      <c r="V125" s="59"/>
      <c r="W125" s="60"/>
      <c r="X125" s="60"/>
      <c r="Y125" s="60"/>
      <c r="Z125" s="60"/>
      <c r="AA125" s="60"/>
      <c r="AB125" s="60"/>
      <c r="AC125" s="60"/>
      <c r="AD125" s="60"/>
      <c r="AE125" s="60"/>
      <c r="AF125" s="60"/>
      <c r="AG125" s="60"/>
      <c r="AH125" s="60"/>
      <c r="AI125" s="60"/>
      <c r="AJ125" s="60"/>
      <c r="AK125" s="60"/>
      <c r="AL125" s="60"/>
      <c r="AM125" s="60"/>
    </row>
    <row r="126" spans="1:39" ht="11.25" customHeight="1">
      <c r="A126" s="122" t="s">
        <v>62</v>
      </c>
      <c r="B126" s="149">
        <f>B38/(B19+'1'!B19)</f>
        <v>0.5</v>
      </c>
      <c r="C126" s="149">
        <f>C38/(C19+'1'!C19)</f>
        <v>0.5</v>
      </c>
      <c r="D126" s="149">
        <f>D38/(D19+'1'!D19)</f>
        <v>0.5</v>
      </c>
      <c r="E126" s="149">
        <f>E38/(E19+'1'!E19)</f>
        <v>0.5</v>
      </c>
      <c r="F126" s="149">
        <f>F38/(F19+'1'!F19)</f>
        <v>0.5</v>
      </c>
      <c r="G126" s="149">
        <f>G38/(G19+'1'!G19)</f>
        <v>0.5</v>
      </c>
      <c r="H126" s="149">
        <f>H38/(H19+'1'!H19)</f>
        <v>0.5</v>
      </c>
      <c r="I126" s="149">
        <f>I38/(I19+'1'!I19)</f>
        <v>0.5</v>
      </c>
      <c r="J126" s="149">
        <f>J38/(J19+'1'!J19)</f>
        <v>0.5</v>
      </c>
      <c r="K126" s="149">
        <f>K38/(K19+'1'!K19)</f>
        <v>0.5</v>
      </c>
      <c r="L126" s="149">
        <f>L38/(L19+'1'!L19)</f>
        <v>0.5</v>
      </c>
      <c r="M126" s="149">
        <f>M38/(M19+'1'!M19)</f>
        <v>0.5</v>
      </c>
      <c r="N126" s="151">
        <f t="shared" si="141"/>
        <v>0.5</v>
      </c>
      <c r="O126" s="112">
        <f t="shared" si="142"/>
        <v>0.5</v>
      </c>
      <c r="P126" s="112">
        <f t="shared" si="143"/>
        <v>0.5</v>
      </c>
      <c r="Q126" s="112">
        <f t="shared" si="144"/>
        <v>0</v>
      </c>
      <c r="R126" s="152">
        <f>R38/(R19+'1'!R19)</f>
        <v>0.5</v>
      </c>
      <c r="S126" s="59"/>
      <c r="T126" s="59"/>
      <c r="U126" s="59"/>
      <c r="V126" s="59"/>
      <c r="W126" s="60"/>
      <c r="X126" s="60"/>
      <c r="Y126" s="60"/>
      <c r="Z126" s="60"/>
      <c r="AA126" s="60"/>
      <c r="AB126" s="60"/>
      <c r="AC126" s="60"/>
      <c r="AD126" s="60"/>
      <c r="AE126" s="60"/>
      <c r="AF126" s="60"/>
      <c r="AG126" s="60"/>
      <c r="AH126" s="60"/>
      <c r="AI126" s="60"/>
      <c r="AJ126" s="60"/>
      <c r="AK126" s="60"/>
      <c r="AL126" s="60"/>
      <c r="AM126" s="60"/>
    </row>
    <row r="127" spans="1:39" ht="11.25" customHeight="1">
      <c r="A127" s="157" t="s">
        <v>251</v>
      </c>
      <c r="B127" s="153">
        <f t="shared" ref="B127:R127" si="145">SUM(B123:B126)/4</f>
        <v>0.49190769878439528</v>
      </c>
      <c r="C127" s="153">
        <f t="shared" si="145"/>
        <v>0.43933145553619624</v>
      </c>
      <c r="D127" s="153">
        <f t="shared" si="145"/>
        <v>0.49202159382696176</v>
      </c>
      <c r="E127" s="153">
        <f t="shared" si="145"/>
        <v>0.4924749095632357</v>
      </c>
      <c r="F127" s="153">
        <f t="shared" si="145"/>
        <v>0.5248855697221837</v>
      </c>
      <c r="G127" s="153">
        <f t="shared" si="145"/>
        <v>0.49282991764073303</v>
      </c>
      <c r="H127" s="153">
        <f t="shared" si="145"/>
        <v>0.47626278830658397</v>
      </c>
      <c r="I127" s="153">
        <f t="shared" si="145"/>
        <v>0.49736925932695408</v>
      </c>
      <c r="J127" s="153">
        <f t="shared" si="145"/>
        <v>0.48033088761618331</v>
      </c>
      <c r="K127" s="153">
        <f t="shared" si="145"/>
        <v>0.47194340111384536</v>
      </c>
      <c r="L127" s="153">
        <f t="shared" si="145"/>
        <v>0.45020808656567396</v>
      </c>
      <c r="M127" s="154">
        <f t="shared" si="145"/>
        <v>0.5</v>
      </c>
      <c r="N127" s="158">
        <f t="shared" si="145"/>
        <v>0.48413046400024556</v>
      </c>
      <c r="O127" s="159">
        <f t="shared" si="145"/>
        <v>0.31818181818181818</v>
      </c>
      <c r="P127" s="159">
        <f t="shared" si="145"/>
        <v>0.68792904798305332</v>
      </c>
      <c r="Q127" s="159">
        <f t="shared" si="145"/>
        <v>0.20512206493464147</v>
      </c>
      <c r="R127" s="159">
        <f t="shared" si="145"/>
        <v>0.46608871221655374</v>
      </c>
      <c r="S127" s="59"/>
      <c r="T127" s="59"/>
      <c r="U127" s="59"/>
      <c r="V127" s="59"/>
      <c r="W127" s="60"/>
      <c r="X127" s="60"/>
      <c r="Y127" s="60"/>
      <c r="Z127" s="60"/>
      <c r="AA127" s="60"/>
      <c r="AB127" s="60"/>
      <c r="AC127" s="60"/>
      <c r="AD127" s="60"/>
      <c r="AE127" s="60"/>
      <c r="AF127" s="60"/>
      <c r="AG127" s="60"/>
      <c r="AH127" s="60"/>
      <c r="AI127" s="60"/>
      <c r="AJ127" s="60"/>
      <c r="AK127" s="60"/>
      <c r="AL127" s="60"/>
      <c r="AM127" s="60"/>
    </row>
    <row r="128" spans="1:39" ht="11.25" customHeight="1">
      <c r="A128" s="60"/>
      <c r="B128" s="59"/>
      <c r="C128" s="59"/>
      <c r="D128" s="59"/>
      <c r="E128" s="59"/>
      <c r="F128" s="59"/>
      <c r="G128" s="59"/>
      <c r="H128" s="59"/>
      <c r="I128" s="59"/>
      <c r="J128" s="59"/>
      <c r="K128" s="59"/>
      <c r="L128" s="59"/>
      <c r="M128" s="59"/>
      <c r="N128" s="60"/>
      <c r="O128" s="60"/>
      <c r="P128" s="60"/>
      <c r="Q128" s="160" t="s">
        <v>389</v>
      </c>
      <c r="R128" s="445">
        <f>'2r'!P85</f>
        <v>0.4512535436392342</v>
      </c>
      <c r="S128" s="59"/>
      <c r="T128" s="59"/>
      <c r="U128" s="59"/>
      <c r="V128" s="59"/>
      <c r="W128" s="60"/>
      <c r="X128" s="60"/>
      <c r="Y128" s="60"/>
      <c r="Z128" s="60"/>
      <c r="AA128" s="60"/>
      <c r="AB128" s="60"/>
      <c r="AC128" s="60"/>
      <c r="AD128" s="60"/>
      <c r="AE128" s="60"/>
      <c r="AF128" s="60"/>
      <c r="AG128" s="60"/>
      <c r="AH128" s="60"/>
      <c r="AI128" s="60"/>
      <c r="AJ128" s="60"/>
      <c r="AK128" s="60"/>
      <c r="AL128" s="60"/>
      <c r="AM128" s="60"/>
    </row>
    <row r="129" spans="1:39" ht="11.25" customHeight="1">
      <c r="A129" s="60"/>
      <c r="B129" s="59"/>
      <c r="C129" s="59"/>
      <c r="D129" s="59"/>
      <c r="E129" s="59"/>
      <c r="F129" s="59"/>
      <c r="G129" s="59"/>
      <c r="H129" s="59"/>
      <c r="I129" s="59"/>
      <c r="J129" s="59"/>
      <c r="K129" s="59"/>
      <c r="L129" s="59"/>
      <c r="M129" s="59"/>
      <c r="N129" s="60"/>
      <c r="O129" s="60"/>
      <c r="P129" s="60"/>
      <c r="Q129" s="160" t="s">
        <v>390</v>
      </c>
      <c r="R129" s="445">
        <f>'1r'!P85</f>
        <v>0.47632347643493889</v>
      </c>
      <c r="S129" s="59"/>
      <c r="T129" s="59"/>
      <c r="U129" s="59"/>
      <c r="V129" s="59"/>
      <c r="W129" s="60"/>
      <c r="X129" s="60"/>
      <c r="Y129" s="60"/>
      <c r="Z129" s="60"/>
      <c r="AA129" s="60"/>
      <c r="AB129" s="60"/>
      <c r="AC129" s="60"/>
      <c r="AD129" s="60"/>
      <c r="AE129" s="60"/>
      <c r="AF129" s="60"/>
      <c r="AG129" s="60"/>
      <c r="AH129" s="60"/>
      <c r="AI129" s="60"/>
      <c r="AJ129" s="60"/>
      <c r="AK129" s="60"/>
      <c r="AL129" s="60"/>
      <c r="AM129" s="60"/>
    </row>
    <row r="130" spans="1:39" ht="11.25" customHeight="1">
      <c r="A130" s="60"/>
      <c r="B130" s="59"/>
      <c r="C130" s="59"/>
      <c r="D130" s="59"/>
      <c r="E130" s="59"/>
      <c r="F130" s="59"/>
      <c r="G130" s="59"/>
      <c r="H130" s="59"/>
      <c r="I130" s="59"/>
      <c r="J130" s="59"/>
      <c r="K130" s="59"/>
      <c r="L130" s="59"/>
      <c r="M130" s="59"/>
      <c r="N130" s="60"/>
      <c r="O130" s="60"/>
      <c r="P130" s="60"/>
      <c r="Q130" s="160" t="s">
        <v>247</v>
      </c>
      <c r="R130" s="445">
        <f>1-R129-R128</f>
        <v>7.2422979925826914E-2</v>
      </c>
      <c r="S130" s="59"/>
      <c r="T130" s="59"/>
      <c r="U130" s="59"/>
      <c r="V130" s="59"/>
      <c r="W130" s="60"/>
      <c r="X130" s="60"/>
      <c r="Y130" s="60"/>
      <c r="Z130" s="60"/>
      <c r="AA130" s="60"/>
      <c r="AB130" s="60"/>
      <c r="AC130" s="60"/>
      <c r="AD130" s="60"/>
      <c r="AE130" s="60"/>
      <c r="AF130" s="60"/>
      <c r="AG130" s="60"/>
      <c r="AH130" s="60"/>
      <c r="AI130" s="60"/>
      <c r="AJ130" s="60"/>
      <c r="AK130" s="60"/>
      <c r="AL130" s="60"/>
      <c r="AM130" s="60"/>
    </row>
    <row r="131" spans="1:39" ht="11.25" customHeight="1">
      <c r="A131" s="60"/>
      <c r="B131" s="59"/>
      <c r="C131" s="59"/>
      <c r="D131" s="59"/>
      <c r="E131" s="59"/>
      <c r="F131" s="59"/>
      <c r="G131" s="59"/>
      <c r="H131" s="59"/>
      <c r="I131" s="59"/>
      <c r="J131" s="59"/>
      <c r="K131" s="59"/>
      <c r="L131" s="59"/>
      <c r="M131" s="59"/>
      <c r="N131" s="59"/>
      <c r="O131" s="59"/>
      <c r="P131" s="59"/>
      <c r="Q131" s="59"/>
      <c r="R131" s="447">
        <f>SUM(R128:R130)</f>
        <v>1</v>
      </c>
      <c r="S131" s="59"/>
      <c r="T131" s="59"/>
      <c r="U131" s="59"/>
      <c r="V131" s="59"/>
      <c r="W131" s="60"/>
      <c r="X131" s="60"/>
      <c r="Y131" s="60"/>
      <c r="Z131" s="60"/>
      <c r="AA131" s="60"/>
      <c r="AB131" s="60"/>
      <c r="AC131" s="60"/>
      <c r="AD131" s="60"/>
      <c r="AE131" s="60"/>
      <c r="AF131" s="60"/>
      <c r="AG131" s="60"/>
      <c r="AH131" s="60"/>
      <c r="AI131" s="60"/>
      <c r="AJ131" s="60"/>
      <c r="AK131" s="60"/>
      <c r="AL131" s="60"/>
      <c r="AM131" s="60"/>
    </row>
    <row r="132" spans="1:39" ht="11.25" customHeight="1">
      <c r="A132" s="60"/>
      <c r="B132" s="59"/>
      <c r="C132" s="59"/>
      <c r="D132" s="59"/>
      <c r="E132" s="59"/>
      <c r="F132" s="59"/>
      <c r="G132" s="59"/>
      <c r="H132" s="59"/>
      <c r="I132" s="59"/>
      <c r="J132" s="59"/>
      <c r="K132" s="59"/>
      <c r="L132" s="59"/>
      <c r="M132" s="59"/>
      <c r="N132" s="59"/>
      <c r="O132" s="59"/>
      <c r="P132" s="59"/>
      <c r="Q132" s="59"/>
      <c r="R132" s="59"/>
      <c r="S132" s="59"/>
      <c r="T132" s="59"/>
      <c r="U132" s="59"/>
      <c r="V132" s="59"/>
      <c r="W132" s="60"/>
      <c r="X132" s="60"/>
      <c r="Y132" s="60"/>
      <c r="Z132" s="60"/>
      <c r="AA132" s="60"/>
      <c r="AB132" s="60"/>
      <c r="AC132" s="60"/>
      <c r="AD132" s="60"/>
      <c r="AE132" s="60"/>
      <c r="AF132" s="60"/>
      <c r="AG132" s="60"/>
      <c r="AH132" s="60"/>
      <c r="AI132" s="60"/>
      <c r="AJ132" s="60"/>
      <c r="AK132" s="60"/>
      <c r="AL132" s="60"/>
      <c r="AM132" s="60"/>
    </row>
    <row r="133" spans="1:39" ht="11.25" customHeight="1">
      <c r="A133" s="60"/>
      <c r="B133" s="59"/>
      <c r="C133" s="59"/>
      <c r="D133" s="59"/>
      <c r="E133" s="59"/>
      <c r="F133" s="59"/>
      <c r="G133" s="59"/>
      <c r="H133" s="59"/>
      <c r="I133" s="59"/>
      <c r="J133" s="59"/>
      <c r="K133" s="59"/>
      <c r="L133" s="59"/>
      <c r="M133" s="59"/>
      <c r="N133" s="59"/>
      <c r="O133" s="59"/>
      <c r="P133" s="59"/>
      <c r="Q133" s="59"/>
      <c r="R133" s="59"/>
      <c r="S133" s="59"/>
      <c r="T133" s="59"/>
      <c r="U133" s="59"/>
      <c r="V133" s="59"/>
      <c r="W133" s="60"/>
      <c r="X133" s="60"/>
      <c r="Y133" s="60"/>
      <c r="Z133" s="60"/>
      <c r="AA133" s="60"/>
      <c r="AB133" s="60"/>
      <c r="AC133" s="60"/>
      <c r="AD133" s="60"/>
      <c r="AE133" s="60"/>
      <c r="AF133" s="60"/>
      <c r="AG133" s="60"/>
      <c r="AH133" s="60"/>
      <c r="AI133" s="60"/>
      <c r="AJ133" s="60"/>
      <c r="AK133" s="60"/>
      <c r="AL133" s="60"/>
      <c r="AM133" s="60"/>
    </row>
    <row r="134" spans="1:39" ht="11.25" customHeight="1">
      <c r="A134" s="60"/>
      <c r="B134" s="59"/>
      <c r="C134" s="59"/>
      <c r="D134" s="59"/>
      <c r="E134" s="59"/>
      <c r="F134" s="59"/>
      <c r="G134" s="59"/>
      <c r="H134" s="59"/>
      <c r="I134" s="59"/>
      <c r="J134" s="59"/>
      <c r="K134" s="59"/>
      <c r="L134" s="59"/>
      <c r="M134" s="59"/>
      <c r="N134" s="59"/>
      <c r="O134" s="59"/>
      <c r="P134" s="59"/>
      <c r="Q134" s="59"/>
      <c r="R134" s="59"/>
      <c r="S134" s="59"/>
      <c r="T134" s="59"/>
      <c r="U134" s="59"/>
      <c r="V134" s="59"/>
      <c r="W134" s="60"/>
      <c r="X134" s="60"/>
      <c r="Y134" s="60"/>
      <c r="Z134" s="60"/>
      <c r="AA134" s="60"/>
      <c r="AB134" s="60"/>
      <c r="AC134" s="60"/>
      <c r="AD134" s="60"/>
      <c r="AE134" s="60"/>
      <c r="AF134" s="60"/>
      <c r="AG134" s="60"/>
      <c r="AH134" s="60"/>
      <c r="AI134" s="60"/>
      <c r="AJ134" s="60"/>
      <c r="AK134" s="60"/>
      <c r="AL134" s="60"/>
      <c r="AM134" s="60"/>
    </row>
    <row r="135" spans="1:39" ht="11.25" customHeight="1">
      <c r="A135" s="60"/>
      <c r="B135" s="59"/>
      <c r="C135" s="59"/>
      <c r="D135" s="59"/>
      <c r="E135" s="59"/>
      <c r="F135" s="59"/>
      <c r="G135" s="59"/>
      <c r="H135" s="59"/>
      <c r="I135" s="59"/>
      <c r="J135" s="59"/>
      <c r="K135" s="59"/>
      <c r="L135" s="59"/>
      <c r="M135" s="59"/>
      <c r="N135" s="59"/>
      <c r="O135" s="59"/>
      <c r="P135" s="59"/>
      <c r="Q135" s="59"/>
      <c r="R135" s="59"/>
      <c r="S135" s="59"/>
      <c r="T135" s="59"/>
      <c r="U135" s="59"/>
      <c r="V135" s="59"/>
      <c r="W135" s="60"/>
      <c r="X135" s="60"/>
      <c r="Y135" s="60"/>
      <c r="Z135" s="60"/>
      <c r="AA135" s="60"/>
      <c r="AB135" s="60"/>
      <c r="AC135" s="60"/>
      <c r="AD135" s="60"/>
      <c r="AE135" s="60"/>
      <c r="AF135" s="60"/>
      <c r="AG135" s="60"/>
      <c r="AH135" s="60"/>
      <c r="AI135" s="60"/>
      <c r="AJ135" s="60"/>
      <c r="AK135" s="60"/>
      <c r="AL135" s="60"/>
      <c r="AM135" s="60"/>
    </row>
    <row r="136" spans="1:39" ht="11.25" customHeight="1">
      <c r="A136" s="60"/>
      <c r="B136" s="59"/>
      <c r="C136" s="59"/>
      <c r="D136" s="59"/>
      <c r="E136" s="59"/>
      <c r="F136" s="59"/>
      <c r="G136" s="59"/>
      <c r="H136" s="59"/>
      <c r="I136" s="59"/>
      <c r="J136" s="59"/>
      <c r="K136" s="59"/>
      <c r="L136" s="59"/>
      <c r="M136" s="59"/>
      <c r="N136" s="59"/>
      <c r="O136" s="59"/>
      <c r="P136" s="59"/>
      <c r="Q136" s="59"/>
      <c r="R136" s="59"/>
      <c r="S136" s="59"/>
      <c r="T136" s="59"/>
      <c r="U136" s="59"/>
      <c r="V136" s="59"/>
      <c r="W136" s="60"/>
      <c r="X136" s="60"/>
      <c r="Y136" s="60"/>
      <c r="Z136" s="60"/>
      <c r="AA136" s="60"/>
      <c r="AB136" s="60"/>
      <c r="AC136" s="60"/>
      <c r="AD136" s="60"/>
      <c r="AE136" s="60"/>
      <c r="AF136" s="60"/>
      <c r="AG136" s="60"/>
      <c r="AH136" s="60"/>
      <c r="AI136" s="60"/>
      <c r="AJ136" s="60"/>
      <c r="AK136" s="60"/>
      <c r="AL136" s="60"/>
      <c r="AM136" s="60"/>
    </row>
    <row r="137" spans="1:39" ht="11.25" customHeight="1">
      <c r="A137" s="60"/>
      <c r="B137" s="59"/>
      <c r="C137" s="59"/>
      <c r="D137" s="59"/>
      <c r="E137" s="59"/>
      <c r="F137" s="59"/>
      <c r="G137" s="59"/>
      <c r="H137" s="59"/>
      <c r="I137" s="59"/>
      <c r="J137" s="59"/>
      <c r="K137" s="59"/>
      <c r="L137" s="59"/>
      <c r="M137" s="59"/>
      <c r="N137" s="59"/>
      <c r="O137" s="59"/>
      <c r="P137" s="59"/>
      <c r="Q137" s="59"/>
      <c r="R137" s="59"/>
      <c r="S137" s="59"/>
      <c r="T137" s="59"/>
      <c r="U137" s="59"/>
      <c r="V137" s="59"/>
      <c r="W137" s="60"/>
      <c r="X137" s="60"/>
      <c r="Y137" s="60"/>
      <c r="Z137" s="60"/>
      <c r="AA137" s="60"/>
      <c r="AB137" s="60"/>
      <c r="AC137" s="60"/>
      <c r="AD137" s="60"/>
      <c r="AE137" s="60"/>
      <c r="AF137" s="60"/>
      <c r="AG137" s="60"/>
      <c r="AH137" s="60"/>
      <c r="AI137" s="60"/>
      <c r="AJ137" s="60"/>
      <c r="AK137" s="60"/>
      <c r="AL137" s="60"/>
      <c r="AM137" s="60"/>
    </row>
    <row r="138" spans="1:39" ht="11.25" customHeight="1">
      <c r="A138" s="60"/>
      <c r="B138" s="59"/>
      <c r="C138" s="59"/>
      <c r="D138" s="59"/>
      <c r="E138" s="59"/>
      <c r="F138" s="59"/>
      <c r="G138" s="59"/>
      <c r="H138" s="59"/>
      <c r="I138" s="59"/>
      <c r="J138" s="59"/>
      <c r="K138" s="59"/>
      <c r="L138" s="59"/>
      <c r="M138" s="59"/>
      <c r="N138" s="59"/>
      <c r="O138" s="59"/>
      <c r="P138" s="59"/>
      <c r="Q138" s="59"/>
      <c r="R138" s="59"/>
      <c r="S138" s="59"/>
      <c r="T138" s="59"/>
      <c r="U138" s="59"/>
      <c r="V138" s="59"/>
      <c r="W138" s="60"/>
      <c r="X138" s="60"/>
      <c r="Y138" s="60"/>
      <c r="Z138" s="60"/>
      <c r="AA138" s="60"/>
      <c r="AB138" s="60"/>
      <c r="AC138" s="60"/>
      <c r="AD138" s="60"/>
      <c r="AE138" s="60"/>
      <c r="AF138" s="60"/>
      <c r="AG138" s="60"/>
      <c r="AH138" s="60"/>
      <c r="AI138" s="60"/>
      <c r="AJ138" s="60"/>
      <c r="AK138" s="60"/>
      <c r="AL138" s="60"/>
      <c r="AM138" s="60"/>
    </row>
    <row r="139" spans="1:39" ht="11.25" customHeight="1">
      <c r="A139" s="60"/>
      <c r="B139" s="59"/>
      <c r="C139" s="59"/>
      <c r="D139" s="59"/>
      <c r="E139" s="59"/>
      <c r="F139" s="59"/>
      <c r="G139" s="59"/>
      <c r="H139" s="59"/>
      <c r="I139" s="59"/>
      <c r="J139" s="59"/>
      <c r="K139" s="59"/>
      <c r="L139" s="59"/>
      <c r="M139" s="59"/>
      <c r="N139" s="59"/>
      <c r="O139" s="59"/>
      <c r="P139" s="59"/>
      <c r="Q139" s="59"/>
      <c r="R139" s="59"/>
      <c r="S139" s="59"/>
      <c r="T139" s="59"/>
      <c r="U139" s="59"/>
      <c r="V139" s="59"/>
      <c r="W139" s="60"/>
      <c r="X139" s="60"/>
      <c r="Y139" s="60"/>
      <c r="Z139" s="60"/>
      <c r="AA139" s="60"/>
      <c r="AB139" s="60"/>
      <c r="AC139" s="60"/>
      <c r="AD139" s="60"/>
      <c r="AE139" s="60"/>
      <c r="AF139" s="60"/>
      <c r="AG139" s="60"/>
      <c r="AH139" s="60"/>
      <c r="AI139" s="60"/>
      <c r="AJ139" s="60"/>
      <c r="AK139" s="60"/>
      <c r="AL139" s="60"/>
      <c r="AM139" s="60"/>
    </row>
    <row r="140" spans="1:39" ht="11.25" customHeight="1">
      <c r="A140" s="60"/>
      <c r="B140" s="59"/>
      <c r="C140" s="59"/>
      <c r="D140" s="59"/>
      <c r="E140" s="59"/>
      <c r="F140" s="59"/>
      <c r="G140" s="59"/>
      <c r="H140" s="59"/>
      <c r="I140" s="59"/>
      <c r="J140" s="59"/>
      <c r="K140" s="59"/>
      <c r="L140" s="59"/>
      <c r="M140" s="59"/>
      <c r="N140" s="59"/>
      <c r="O140" s="59"/>
      <c r="P140" s="59"/>
      <c r="Q140" s="59"/>
      <c r="R140" s="59"/>
      <c r="S140" s="59"/>
      <c r="T140" s="59"/>
      <c r="U140" s="59"/>
      <c r="V140" s="59"/>
      <c r="W140" s="60"/>
      <c r="X140" s="60"/>
      <c r="Y140" s="60"/>
      <c r="Z140" s="60"/>
      <c r="AA140" s="60"/>
      <c r="AB140" s="60"/>
      <c r="AC140" s="60"/>
      <c r="AD140" s="60"/>
      <c r="AE140" s="60"/>
      <c r="AF140" s="60"/>
      <c r="AG140" s="60"/>
      <c r="AH140" s="60"/>
      <c r="AI140" s="60"/>
      <c r="AJ140" s="60"/>
      <c r="AK140" s="60"/>
      <c r="AL140" s="60"/>
      <c r="AM140" s="60"/>
    </row>
    <row r="141" spans="1:39" ht="11.25" customHeight="1">
      <c r="A141" s="60"/>
      <c r="B141" s="59"/>
      <c r="C141" s="59"/>
      <c r="D141" s="59"/>
      <c r="E141" s="59"/>
      <c r="F141" s="59"/>
      <c r="G141" s="59"/>
      <c r="H141" s="59"/>
      <c r="I141" s="59"/>
      <c r="J141" s="59"/>
      <c r="K141" s="59"/>
      <c r="L141" s="59"/>
      <c r="M141" s="59"/>
      <c r="N141" s="59"/>
      <c r="O141" s="59"/>
      <c r="P141" s="59"/>
      <c r="Q141" s="59"/>
      <c r="R141" s="59"/>
      <c r="S141" s="59"/>
      <c r="T141" s="59"/>
      <c r="U141" s="59"/>
      <c r="V141" s="59"/>
      <c r="W141" s="60"/>
      <c r="X141" s="60"/>
      <c r="Y141" s="60"/>
      <c r="Z141" s="60"/>
      <c r="AA141" s="60"/>
      <c r="AB141" s="60"/>
      <c r="AC141" s="60"/>
      <c r="AD141" s="60"/>
      <c r="AE141" s="60"/>
      <c r="AF141" s="60"/>
      <c r="AG141" s="60"/>
      <c r="AH141" s="60"/>
      <c r="AI141" s="60"/>
      <c r="AJ141" s="60"/>
      <c r="AK141" s="60"/>
      <c r="AL141" s="60"/>
      <c r="AM141" s="60"/>
    </row>
    <row r="142" spans="1:39" ht="11.25" customHeight="1">
      <c r="A142" s="60"/>
      <c r="B142" s="59"/>
      <c r="C142" s="59"/>
      <c r="D142" s="59"/>
      <c r="E142" s="59"/>
      <c r="F142" s="59"/>
      <c r="G142" s="59"/>
      <c r="H142" s="59"/>
      <c r="I142" s="59"/>
      <c r="J142" s="59"/>
      <c r="K142" s="59"/>
      <c r="L142" s="59"/>
      <c r="M142" s="59"/>
      <c r="N142" s="59"/>
      <c r="O142" s="59"/>
      <c r="P142" s="59"/>
      <c r="Q142" s="59"/>
      <c r="R142" s="59"/>
      <c r="S142" s="59"/>
      <c r="T142" s="59"/>
      <c r="U142" s="59"/>
      <c r="V142" s="59"/>
      <c r="W142" s="60"/>
      <c r="X142" s="60"/>
      <c r="Y142" s="60"/>
      <c r="Z142" s="60"/>
      <c r="AA142" s="60"/>
      <c r="AB142" s="60"/>
      <c r="AC142" s="60"/>
      <c r="AD142" s="60"/>
      <c r="AE142" s="60"/>
      <c r="AF142" s="60"/>
      <c r="AG142" s="60"/>
      <c r="AH142" s="60"/>
      <c r="AI142" s="60"/>
      <c r="AJ142" s="60"/>
      <c r="AK142" s="60"/>
      <c r="AL142" s="60"/>
      <c r="AM142" s="60"/>
    </row>
    <row r="143" spans="1:39" ht="11.25" customHeight="1">
      <c r="A143" s="60"/>
      <c r="B143" s="59"/>
      <c r="C143" s="59"/>
      <c r="D143" s="59"/>
      <c r="E143" s="59"/>
      <c r="F143" s="59"/>
      <c r="G143" s="59"/>
      <c r="H143" s="59"/>
      <c r="I143" s="59"/>
      <c r="J143" s="59"/>
      <c r="K143" s="59"/>
      <c r="L143" s="59"/>
      <c r="M143" s="59"/>
      <c r="N143" s="59"/>
      <c r="O143" s="59"/>
      <c r="P143" s="59"/>
      <c r="Q143" s="59"/>
      <c r="R143" s="59"/>
      <c r="S143" s="59"/>
      <c r="T143" s="59"/>
      <c r="U143" s="59"/>
      <c r="V143" s="59"/>
      <c r="W143" s="60"/>
      <c r="X143" s="60"/>
      <c r="Y143" s="60"/>
      <c r="Z143" s="60"/>
      <c r="AA143" s="60"/>
      <c r="AB143" s="60"/>
      <c r="AC143" s="60"/>
      <c r="AD143" s="60"/>
      <c r="AE143" s="60"/>
      <c r="AF143" s="60"/>
      <c r="AG143" s="60"/>
      <c r="AH143" s="60"/>
      <c r="AI143" s="60"/>
      <c r="AJ143" s="60"/>
      <c r="AK143" s="60"/>
      <c r="AL143" s="60"/>
      <c r="AM143" s="60"/>
    </row>
    <row r="144" spans="1:39" ht="11.25" customHeight="1">
      <c r="A144" s="60"/>
      <c r="B144" s="59"/>
      <c r="C144" s="59"/>
      <c r="D144" s="59"/>
      <c r="E144" s="59"/>
      <c r="F144" s="59"/>
      <c r="G144" s="59"/>
      <c r="H144" s="59"/>
      <c r="I144" s="59"/>
      <c r="J144" s="59"/>
      <c r="K144" s="59"/>
      <c r="L144" s="59"/>
      <c r="M144" s="59"/>
      <c r="N144" s="59"/>
      <c r="O144" s="59"/>
      <c r="P144" s="59"/>
      <c r="Q144" s="59"/>
      <c r="R144" s="59"/>
      <c r="S144" s="59"/>
      <c r="T144" s="59"/>
      <c r="U144" s="59"/>
      <c r="V144" s="59"/>
      <c r="W144" s="60"/>
      <c r="X144" s="60"/>
      <c r="Y144" s="60"/>
      <c r="Z144" s="60"/>
      <c r="AA144" s="60"/>
      <c r="AB144" s="60"/>
      <c r="AC144" s="60"/>
      <c r="AD144" s="60"/>
      <c r="AE144" s="60"/>
      <c r="AF144" s="60"/>
      <c r="AG144" s="60"/>
      <c r="AH144" s="60"/>
      <c r="AI144" s="60"/>
      <c r="AJ144" s="60"/>
      <c r="AK144" s="60"/>
      <c r="AL144" s="60"/>
      <c r="AM144" s="60"/>
    </row>
    <row r="145" spans="1:39" ht="11.25" customHeight="1">
      <c r="A145" s="60"/>
      <c r="B145" s="59"/>
      <c r="C145" s="59"/>
      <c r="D145" s="59"/>
      <c r="E145" s="59"/>
      <c r="F145" s="59"/>
      <c r="G145" s="59"/>
      <c r="H145" s="59"/>
      <c r="I145" s="59"/>
      <c r="J145" s="59"/>
      <c r="K145" s="59"/>
      <c r="L145" s="59"/>
      <c r="M145" s="59"/>
      <c r="N145" s="59"/>
      <c r="O145" s="59"/>
      <c r="P145" s="59"/>
      <c r="Q145" s="59"/>
      <c r="R145" s="59"/>
      <c r="S145" s="59"/>
      <c r="T145" s="59"/>
      <c r="U145" s="59"/>
      <c r="V145" s="59"/>
      <c r="W145" s="60"/>
      <c r="X145" s="60"/>
      <c r="Y145" s="60"/>
      <c r="Z145" s="60"/>
      <c r="AA145" s="60"/>
      <c r="AB145" s="60"/>
      <c r="AC145" s="60"/>
      <c r="AD145" s="60"/>
      <c r="AE145" s="60"/>
      <c r="AF145" s="60"/>
      <c r="AG145" s="60"/>
      <c r="AH145" s="60"/>
      <c r="AI145" s="60"/>
      <c r="AJ145" s="60"/>
      <c r="AK145" s="60"/>
      <c r="AL145" s="60"/>
      <c r="AM145" s="60"/>
    </row>
    <row r="146" spans="1:39" ht="11.25" customHeight="1">
      <c r="A146" s="60"/>
      <c r="B146" s="59"/>
      <c r="C146" s="59"/>
      <c r="D146" s="59"/>
      <c r="E146" s="59"/>
      <c r="F146" s="59"/>
      <c r="G146" s="59"/>
      <c r="H146" s="59"/>
      <c r="I146" s="59"/>
      <c r="J146" s="59"/>
      <c r="K146" s="59"/>
      <c r="L146" s="59"/>
      <c r="M146" s="59"/>
      <c r="N146" s="59"/>
      <c r="O146" s="59"/>
      <c r="P146" s="59"/>
      <c r="Q146" s="59"/>
      <c r="R146" s="59"/>
      <c r="S146" s="59"/>
      <c r="T146" s="59"/>
      <c r="U146" s="59"/>
      <c r="V146" s="59"/>
      <c r="W146" s="60"/>
      <c r="X146" s="60"/>
      <c r="Y146" s="60"/>
      <c r="Z146" s="60"/>
      <c r="AA146" s="60"/>
      <c r="AB146" s="60"/>
      <c r="AC146" s="60"/>
      <c r="AD146" s="60"/>
      <c r="AE146" s="60"/>
      <c r="AF146" s="60"/>
      <c r="AG146" s="60"/>
      <c r="AH146" s="60"/>
      <c r="AI146" s="60"/>
      <c r="AJ146" s="60"/>
      <c r="AK146" s="60"/>
      <c r="AL146" s="60"/>
      <c r="AM146" s="60"/>
    </row>
    <row r="147" spans="1:39" ht="11.25" customHeight="1">
      <c r="A147" s="60"/>
      <c r="B147" s="59"/>
      <c r="C147" s="59"/>
      <c r="D147" s="59"/>
      <c r="E147" s="59"/>
      <c r="F147" s="59"/>
      <c r="G147" s="59"/>
      <c r="H147" s="59"/>
      <c r="I147" s="59"/>
      <c r="J147" s="59"/>
      <c r="K147" s="59"/>
      <c r="L147" s="59"/>
      <c r="M147" s="59"/>
      <c r="N147" s="59"/>
      <c r="O147" s="59"/>
      <c r="P147" s="59"/>
      <c r="Q147" s="59"/>
      <c r="R147" s="59"/>
      <c r="S147" s="59"/>
      <c r="T147" s="59"/>
      <c r="U147" s="59"/>
      <c r="V147" s="59"/>
      <c r="W147" s="60"/>
      <c r="X147" s="60"/>
      <c r="Y147" s="60"/>
      <c r="Z147" s="60"/>
      <c r="AA147" s="60"/>
      <c r="AB147" s="60"/>
      <c r="AC147" s="60"/>
      <c r="AD147" s="60"/>
      <c r="AE147" s="60"/>
      <c r="AF147" s="60"/>
      <c r="AG147" s="60"/>
      <c r="AH147" s="60"/>
      <c r="AI147" s="60"/>
      <c r="AJ147" s="60"/>
      <c r="AK147" s="60"/>
      <c r="AL147" s="60"/>
      <c r="AM147" s="60"/>
    </row>
    <row r="148" spans="1:39" ht="11.25" customHeight="1">
      <c r="A148" s="60"/>
      <c r="B148" s="59"/>
      <c r="C148" s="59"/>
      <c r="D148" s="59"/>
      <c r="E148" s="59"/>
      <c r="F148" s="59"/>
      <c r="G148" s="59"/>
      <c r="H148" s="59"/>
      <c r="I148" s="59"/>
      <c r="J148" s="59"/>
      <c r="K148" s="59"/>
      <c r="L148" s="59"/>
      <c r="M148" s="59"/>
      <c r="N148" s="59"/>
      <c r="O148" s="59"/>
      <c r="P148" s="59"/>
      <c r="Q148" s="59"/>
      <c r="R148" s="59"/>
      <c r="S148" s="59"/>
      <c r="T148" s="59"/>
      <c r="U148" s="59"/>
      <c r="V148" s="59"/>
      <c r="W148" s="60"/>
      <c r="X148" s="60"/>
      <c r="Y148" s="60"/>
      <c r="Z148" s="60"/>
      <c r="AA148" s="60"/>
      <c r="AB148" s="60"/>
      <c r="AC148" s="60"/>
      <c r="AD148" s="60"/>
      <c r="AE148" s="60"/>
      <c r="AF148" s="60"/>
      <c r="AG148" s="60"/>
      <c r="AH148" s="60"/>
      <c r="AI148" s="60"/>
      <c r="AJ148" s="60"/>
      <c r="AK148" s="60"/>
      <c r="AL148" s="60"/>
      <c r="AM148" s="60"/>
    </row>
    <row r="149" spans="1:39" ht="11.25" customHeight="1">
      <c r="A149" s="60"/>
      <c r="B149" s="59"/>
      <c r="C149" s="59"/>
      <c r="D149" s="59"/>
      <c r="E149" s="59"/>
      <c r="F149" s="59"/>
      <c r="G149" s="59"/>
      <c r="H149" s="59"/>
      <c r="I149" s="59"/>
      <c r="J149" s="59"/>
      <c r="K149" s="59"/>
      <c r="L149" s="59"/>
      <c r="M149" s="59"/>
      <c r="N149" s="59"/>
      <c r="O149" s="59"/>
      <c r="P149" s="59"/>
      <c r="Q149" s="59"/>
      <c r="R149" s="59"/>
      <c r="S149" s="59"/>
      <c r="T149" s="59"/>
      <c r="U149" s="59"/>
      <c r="V149" s="59"/>
      <c r="W149" s="60"/>
      <c r="X149" s="60"/>
      <c r="Y149" s="60"/>
      <c r="Z149" s="60"/>
      <c r="AA149" s="60"/>
      <c r="AB149" s="60"/>
      <c r="AC149" s="60"/>
      <c r="AD149" s="60"/>
      <c r="AE149" s="60"/>
      <c r="AF149" s="60"/>
      <c r="AG149" s="60"/>
      <c r="AH149" s="60"/>
      <c r="AI149" s="60"/>
      <c r="AJ149" s="60"/>
      <c r="AK149" s="60"/>
      <c r="AL149" s="60"/>
      <c r="AM149" s="60"/>
    </row>
    <row r="150" spans="1:39" ht="11.25" customHeight="1">
      <c r="A150" s="60"/>
      <c r="B150" s="59"/>
      <c r="C150" s="59"/>
      <c r="D150" s="59"/>
      <c r="E150" s="59"/>
      <c r="F150" s="59"/>
      <c r="G150" s="59"/>
      <c r="H150" s="59"/>
      <c r="I150" s="59"/>
      <c r="J150" s="59"/>
      <c r="K150" s="59"/>
      <c r="L150" s="59"/>
      <c r="M150" s="59"/>
      <c r="N150" s="59"/>
      <c r="O150" s="59"/>
      <c r="P150" s="59"/>
      <c r="Q150" s="59"/>
      <c r="R150" s="59"/>
      <c r="S150" s="59"/>
      <c r="T150" s="59"/>
      <c r="U150" s="59"/>
      <c r="V150" s="59"/>
      <c r="W150" s="60"/>
      <c r="X150" s="60"/>
      <c r="Y150" s="60"/>
      <c r="Z150" s="60"/>
      <c r="AA150" s="60"/>
      <c r="AB150" s="60"/>
      <c r="AC150" s="60"/>
      <c r="AD150" s="60"/>
      <c r="AE150" s="60"/>
      <c r="AF150" s="60"/>
      <c r="AG150" s="60"/>
      <c r="AH150" s="60"/>
      <c r="AI150" s="60"/>
      <c r="AJ150" s="60"/>
      <c r="AK150" s="60"/>
      <c r="AL150" s="60"/>
      <c r="AM150" s="60"/>
    </row>
    <row r="151" spans="1:39" ht="11.25" customHeight="1">
      <c r="A151" s="60"/>
      <c r="B151" s="59"/>
      <c r="C151" s="59"/>
      <c r="D151" s="59"/>
      <c r="E151" s="59"/>
      <c r="F151" s="59"/>
      <c r="G151" s="59"/>
      <c r="H151" s="59"/>
      <c r="I151" s="59"/>
      <c r="J151" s="59"/>
      <c r="K151" s="59"/>
      <c r="L151" s="59"/>
      <c r="M151" s="59"/>
      <c r="N151" s="59"/>
      <c r="O151" s="59"/>
      <c r="P151" s="59"/>
      <c r="Q151" s="59"/>
      <c r="R151" s="59"/>
      <c r="S151" s="59"/>
      <c r="T151" s="59"/>
      <c r="U151" s="59"/>
      <c r="V151" s="59"/>
      <c r="W151" s="60"/>
      <c r="X151" s="60"/>
      <c r="Y151" s="60"/>
      <c r="Z151" s="60"/>
      <c r="AA151" s="60"/>
      <c r="AB151" s="60"/>
      <c r="AC151" s="60"/>
      <c r="AD151" s="60"/>
      <c r="AE151" s="60"/>
      <c r="AF151" s="60"/>
      <c r="AG151" s="60"/>
      <c r="AH151" s="60"/>
      <c r="AI151" s="60"/>
      <c r="AJ151" s="60"/>
      <c r="AK151" s="60"/>
      <c r="AL151" s="60"/>
      <c r="AM151" s="60"/>
    </row>
    <row r="152" spans="1:39" ht="11.25" customHeight="1">
      <c r="A152" s="60"/>
      <c r="B152" s="59"/>
      <c r="C152" s="59"/>
      <c r="D152" s="59"/>
      <c r="E152" s="59"/>
      <c r="F152" s="59"/>
      <c r="G152" s="59"/>
      <c r="H152" s="59"/>
      <c r="I152" s="59"/>
      <c r="J152" s="59"/>
      <c r="K152" s="59"/>
      <c r="L152" s="59"/>
      <c r="M152" s="59"/>
      <c r="N152" s="59"/>
      <c r="O152" s="59"/>
      <c r="P152" s="59"/>
      <c r="Q152" s="59"/>
      <c r="R152" s="59"/>
      <c r="S152" s="59"/>
      <c r="T152" s="59"/>
      <c r="U152" s="59"/>
      <c r="V152" s="59"/>
      <c r="W152" s="60"/>
      <c r="X152" s="60"/>
      <c r="Y152" s="60"/>
      <c r="Z152" s="60"/>
      <c r="AA152" s="60"/>
      <c r="AB152" s="60"/>
      <c r="AC152" s="60"/>
      <c r="AD152" s="60"/>
      <c r="AE152" s="60"/>
      <c r="AF152" s="60"/>
      <c r="AG152" s="60"/>
      <c r="AH152" s="60"/>
      <c r="AI152" s="60"/>
      <c r="AJ152" s="60"/>
      <c r="AK152" s="60"/>
      <c r="AL152" s="60"/>
      <c r="AM152" s="60"/>
    </row>
    <row r="153" spans="1:39" ht="11.25" customHeight="1">
      <c r="A153" s="60"/>
      <c r="B153" s="59"/>
      <c r="C153" s="59"/>
      <c r="D153" s="59"/>
      <c r="E153" s="59"/>
      <c r="F153" s="59"/>
      <c r="G153" s="59"/>
      <c r="H153" s="59"/>
      <c r="I153" s="59"/>
      <c r="J153" s="59"/>
      <c r="K153" s="59"/>
      <c r="L153" s="59"/>
      <c r="M153" s="59"/>
      <c r="N153" s="59"/>
      <c r="O153" s="59"/>
      <c r="P153" s="59"/>
      <c r="Q153" s="59"/>
      <c r="R153" s="59"/>
      <c r="S153" s="59"/>
      <c r="T153" s="59"/>
      <c r="U153" s="59"/>
      <c r="V153" s="59"/>
      <c r="W153" s="60"/>
      <c r="X153" s="60"/>
      <c r="Y153" s="60"/>
      <c r="Z153" s="60"/>
      <c r="AA153" s="60"/>
      <c r="AB153" s="60"/>
      <c r="AC153" s="60"/>
      <c r="AD153" s="60"/>
      <c r="AE153" s="60"/>
      <c r="AF153" s="60"/>
      <c r="AG153" s="60"/>
      <c r="AH153" s="60"/>
      <c r="AI153" s="60"/>
      <c r="AJ153" s="60"/>
      <c r="AK153" s="60"/>
      <c r="AL153" s="60"/>
      <c r="AM153" s="60"/>
    </row>
    <row r="154" spans="1:39" ht="11.25" customHeight="1">
      <c r="A154" s="60"/>
      <c r="B154" s="59"/>
      <c r="C154" s="59"/>
      <c r="D154" s="59"/>
      <c r="E154" s="59"/>
      <c r="F154" s="59"/>
      <c r="G154" s="59"/>
      <c r="H154" s="59"/>
      <c r="I154" s="59"/>
      <c r="J154" s="59"/>
      <c r="K154" s="59"/>
      <c r="L154" s="59"/>
      <c r="M154" s="59"/>
      <c r="N154" s="59"/>
      <c r="O154" s="59"/>
      <c r="P154" s="59"/>
      <c r="Q154" s="59"/>
      <c r="R154" s="59"/>
      <c r="S154" s="59"/>
      <c r="T154" s="59"/>
      <c r="U154" s="59"/>
      <c r="V154" s="59"/>
      <c r="W154" s="60"/>
      <c r="X154" s="60"/>
      <c r="Y154" s="60"/>
      <c r="Z154" s="60"/>
      <c r="AA154" s="60"/>
      <c r="AB154" s="60"/>
      <c r="AC154" s="60"/>
      <c r="AD154" s="60"/>
      <c r="AE154" s="60"/>
      <c r="AF154" s="60"/>
      <c r="AG154" s="60"/>
      <c r="AH154" s="60"/>
      <c r="AI154" s="60"/>
      <c r="AJ154" s="60"/>
      <c r="AK154" s="60"/>
      <c r="AL154" s="60"/>
      <c r="AM154" s="60"/>
    </row>
    <row r="155" spans="1:39" ht="11.25" customHeight="1">
      <c r="A155" s="60"/>
      <c r="B155" s="59"/>
      <c r="C155" s="59"/>
      <c r="D155" s="59"/>
      <c r="E155" s="59"/>
      <c r="F155" s="59"/>
      <c r="G155" s="59"/>
      <c r="H155" s="59"/>
      <c r="I155" s="59"/>
      <c r="J155" s="59"/>
      <c r="K155" s="59"/>
      <c r="L155" s="59"/>
      <c r="M155" s="59"/>
      <c r="N155" s="59"/>
      <c r="O155" s="59"/>
      <c r="P155" s="59"/>
      <c r="Q155" s="59"/>
      <c r="R155" s="59"/>
      <c r="S155" s="59"/>
      <c r="T155" s="59"/>
      <c r="U155" s="59"/>
      <c r="V155" s="59"/>
      <c r="W155" s="60"/>
      <c r="X155" s="60"/>
      <c r="Y155" s="60"/>
      <c r="Z155" s="60"/>
      <c r="AA155" s="60"/>
      <c r="AB155" s="60"/>
      <c r="AC155" s="60"/>
      <c r="AD155" s="60"/>
      <c r="AE155" s="60"/>
      <c r="AF155" s="60"/>
      <c r="AG155" s="60"/>
      <c r="AH155" s="60"/>
      <c r="AI155" s="60"/>
      <c r="AJ155" s="60"/>
      <c r="AK155" s="60"/>
      <c r="AL155" s="60"/>
      <c r="AM155" s="60"/>
    </row>
    <row r="156" spans="1:39" ht="11.25" customHeight="1">
      <c r="A156" s="60"/>
      <c r="B156" s="59"/>
      <c r="C156" s="59"/>
      <c r="D156" s="59"/>
      <c r="E156" s="59"/>
      <c r="F156" s="59"/>
      <c r="G156" s="59"/>
      <c r="H156" s="59"/>
      <c r="I156" s="59"/>
      <c r="J156" s="59"/>
      <c r="K156" s="59"/>
      <c r="L156" s="59"/>
      <c r="M156" s="59"/>
      <c r="N156" s="59"/>
      <c r="O156" s="59"/>
      <c r="P156" s="59"/>
      <c r="Q156" s="59"/>
      <c r="R156" s="59"/>
      <c r="S156" s="59"/>
      <c r="T156" s="59"/>
      <c r="U156" s="59"/>
      <c r="V156" s="59"/>
      <c r="W156" s="60"/>
      <c r="X156" s="60"/>
      <c r="Y156" s="60"/>
      <c r="Z156" s="60"/>
      <c r="AA156" s="60"/>
      <c r="AB156" s="60"/>
      <c r="AC156" s="60"/>
      <c r="AD156" s="60"/>
      <c r="AE156" s="60"/>
      <c r="AF156" s="60"/>
      <c r="AG156" s="60"/>
      <c r="AH156" s="60"/>
      <c r="AI156" s="60"/>
      <c r="AJ156" s="60"/>
      <c r="AK156" s="60"/>
      <c r="AL156" s="60"/>
      <c r="AM156" s="60"/>
    </row>
    <row r="157" spans="1:39" ht="11.25" customHeight="1">
      <c r="A157" s="60"/>
      <c r="B157" s="59"/>
      <c r="C157" s="59"/>
      <c r="D157" s="59"/>
      <c r="E157" s="59"/>
      <c r="F157" s="59"/>
      <c r="G157" s="59"/>
      <c r="H157" s="59"/>
      <c r="I157" s="59"/>
      <c r="J157" s="59"/>
      <c r="K157" s="59"/>
      <c r="L157" s="59"/>
      <c r="M157" s="59"/>
      <c r="N157" s="59"/>
      <c r="O157" s="59"/>
      <c r="P157" s="59"/>
      <c r="Q157" s="59"/>
      <c r="R157" s="59"/>
      <c r="S157" s="59"/>
      <c r="T157" s="59"/>
      <c r="U157" s="59"/>
      <c r="V157" s="59"/>
      <c r="W157" s="60"/>
      <c r="X157" s="60"/>
      <c r="Y157" s="60"/>
      <c r="Z157" s="60"/>
      <c r="AA157" s="60"/>
      <c r="AB157" s="60"/>
      <c r="AC157" s="60"/>
      <c r="AD157" s="60"/>
      <c r="AE157" s="60"/>
      <c r="AF157" s="60"/>
      <c r="AG157" s="60"/>
      <c r="AH157" s="60"/>
      <c r="AI157" s="60"/>
      <c r="AJ157" s="60"/>
      <c r="AK157" s="60"/>
      <c r="AL157" s="60"/>
      <c r="AM157" s="60"/>
    </row>
    <row r="158" spans="1:39" ht="11.25" customHeight="1">
      <c r="A158" s="60"/>
      <c r="B158" s="59"/>
      <c r="C158" s="59"/>
      <c r="D158" s="59"/>
      <c r="E158" s="59"/>
      <c r="F158" s="59"/>
      <c r="G158" s="59"/>
      <c r="H158" s="59"/>
      <c r="I158" s="59"/>
      <c r="J158" s="59"/>
      <c r="K158" s="59"/>
      <c r="L158" s="59"/>
      <c r="M158" s="59"/>
      <c r="N158" s="59"/>
      <c r="O158" s="59"/>
      <c r="P158" s="59"/>
      <c r="Q158" s="59"/>
      <c r="R158" s="59"/>
      <c r="S158" s="59"/>
      <c r="T158" s="59"/>
      <c r="U158" s="59"/>
      <c r="V158" s="59"/>
      <c r="W158" s="60"/>
      <c r="X158" s="60"/>
      <c r="Y158" s="60"/>
      <c r="Z158" s="60"/>
      <c r="AA158" s="60"/>
      <c r="AB158" s="60"/>
      <c r="AC158" s="60"/>
      <c r="AD158" s="60"/>
      <c r="AE158" s="60"/>
      <c r="AF158" s="60"/>
      <c r="AG158" s="60"/>
      <c r="AH158" s="60"/>
      <c r="AI158" s="60"/>
      <c r="AJ158" s="60"/>
      <c r="AK158" s="60"/>
      <c r="AL158" s="60"/>
      <c r="AM158" s="60"/>
    </row>
    <row r="159" spans="1:39" ht="11.25" customHeight="1">
      <c r="A159" s="60"/>
      <c r="B159" s="59"/>
      <c r="C159" s="59"/>
      <c r="D159" s="59"/>
      <c r="E159" s="59"/>
      <c r="F159" s="59"/>
      <c r="G159" s="59"/>
      <c r="H159" s="59"/>
      <c r="I159" s="59"/>
      <c r="J159" s="59"/>
      <c r="K159" s="59"/>
      <c r="L159" s="59"/>
      <c r="M159" s="59"/>
      <c r="N159" s="59"/>
      <c r="O159" s="59"/>
      <c r="P159" s="59"/>
      <c r="Q159" s="59"/>
      <c r="R159" s="59"/>
      <c r="S159" s="59"/>
      <c r="T159" s="59"/>
      <c r="U159" s="59"/>
      <c r="V159" s="59"/>
      <c r="W159" s="60"/>
      <c r="X159" s="60"/>
      <c r="Y159" s="60"/>
      <c r="Z159" s="60"/>
      <c r="AA159" s="60"/>
      <c r="AB159" s="60"/>
      <c r="AC159" s="60"/>
      <c r="AD159" s="60"/>
      <c r="AE159" s="60"/>
      <c r="AF159" s="60"/>
      <c r="AG159" s="60"/>
      <c r="AH159" s="60"/>
      <c r="AI159" s="60"/>
      <c r="AJ159" s="60"/>
      <c r="AK159" s="60"/>
      <c r="AL159" s="60"/>
      <c r="AM159" s="60"/>
    </row>
    <row r="160" spans="1:39" ht="11.25" customHeight="1">
      <c r="A160" s="60"/>
      <c r="B160" s="59"/>
      <c r="C160" s="59"/>
      <c r="D160" s="59"/>
      <c r="E160" s="59"/>
      <c r="F160" s="59"/>
      <c r="G160" s="59"/>
      <c r="H160" s="59"/>
      <c r="I160" s="59"/>
      <c r="J160" s="59"/>
      <c r="K160" s="59"/>
      <c r="L160" s="59"/>
      <c r="M160" s="59"/>
      <c r="N160" s="59"/>
      <c r="O160" s="59"/>
      <c r="P160" s="59"/>
      <c r="Q160" s="59"/>
      <c r="R160" s="59"/>
      <c r="S160" s="59"/>
      <c r="T160" s="59"/>
      <c r="U160" s="59"/>
      <c r="V160" s="59"/>
      <c r="W160" s="60"/>
      <c r="X160" s="60"/>
      <c r="Y160" s="60"/>
      <c r="Z160" s="60"/>
      <c r="AA160" s="60"/>
      <c r="AB160" s="60"/>
      <c r="AC160" s="60"/>
      <c r="AD160" s="60"/>
      <c r="AE160" s="60"/>
      <c r="AF160" s="60"/>
      <c r="AG160" s="60"/>
      <c r="AH160" s="60"/>
      <c r="AI160" s="60"/>
      <c r="AJ160" s="60"/>
      <c r="AK160" s="60"/>
      <c r="AL160" s="60"/>
      <c r="AM160" s="60"/>
    </row>
    <row r="161" spans="1:39" ht="11.25" customHeight="1">
      <c r="A161" s="60"/>
      <c r="B161" s="59"/>
      <c r="C161" s="59"/>
      <c r="D161" s="59"/>
      <c r="E161" s="59"/>
      <c r="F161" s="59"/>
      <c r="G161" s="59"/>
      <c r="H161" s="59"/>
      <c r="I161" s="59"/>
      <c r="J161" s="59"/>
      <c r="K161" s="59"/>
      <c r="L161" s="59"/>
      <c r="M161" s="59"/>
      <c r="N161" s="59"/>
      <c r="O161" s="59"/>
      <c r="P161" s="59"/>
      <c r="Q161" s="59"/>
      <c r="R161" s="59"/>
      <c r="S161" s="59"/>
      <c r="T161" s="59"/>
      <c r="U161" s="59"/>
      <c r="V161" s="59"/>
      <c r="W161" s="60"/>
      <c r="X161" s="60"/>
      <c r="Y161" s="60"/>
      <c r="Z161" s="60"/>
      <c r="AA161" s="60"/>
      <c r="AB161" s="60"/>
      <c r="AC161" s="60"/>
      <c r="AD161" s="60"/>
      <c r="AE161" s="60"/>
      <c r="AF161" s="60"/>
      <c r="AG161" s="60"/>
      <c r="AH161" s="60"/>
      <c r="AI161" s="60"/>
      <c r="AJ161" s="60"/>
      <c r="AK161" s="60"/>
      <c r="AL161" s="60"/>
      <c r="AM161" s="60"/>
    </row>
    <row r="162" spans="1:39" ht="11.25" customHeight="1">
      <c r="A162" s="60"/>
      <c r="B162" s="59"/>
      <c r="C162" s="59"/>
      <c r="D162" s="59"/>
      <c r="E162" s="59"/>
      <c r="F162" s="59"/>
      <c r="G162" s="59"/>
      <c r="H162" s="59"/>
      <c r="I162" s="59"/>
      <c r="J162" s="59"/>
      <c r="K162" s="59"/>
      <c r="L162" s="59"/>
      <c r="M162" s="59"/>
      <c r="N162" s="59"/>
      <c r="O162" s="59"/>
      <c r="P162" s="59"/>
      <c r="Q162" s="59"/>
      <c r="R162" s="59"/>
      <c r="S162" s="59"/>
      <c r="T162" s="59"/>
      <c r="U162" s="59"/>
      <c r="V162" s="59"/>
      <c r="W162" s="60"/>
      <c r="X162" s="60"/>
      <c r="Y162" s="60"/>
      <c r="Z162" s="60"/>
      <c r="AA162" s="60"/>
      <c r="AB162" s="60"/>
      <c r="AC162" s="60"/>
      <c r="AD162" s="60"/>
      <c r="AE162" s="60"/>
      <c r="AF162" s="60"/>
      <c r="AG162" s="60"/>
      <c r="AH162" s="60"/>
      <c r="AI162" s="60"/>
      <c r="AJ162" s="60"/>
      <c r="AK162" s="60"/>
      <c r="AL162" s="60"/>
      <c r="AM162" s="60"/>
    </row>
    <row r="163" spans="1:39" ht="11.25" customHeight="1">
      <c r="A163" s="60"/>
      <c r="B163" s="59"/>
      <c r="C163" s="59"/>
      <c r="D163" s="59"/>
      <c r="E163" s="59"/>
      <c r="F163" s="59"/>
      <c r="G163" s="59"/>
      <c r="H163" s="59"/>
      <c r="I163" s="59"/>
      <c r="J163" s="59"/>
      <c r="K163" s="59"/>
      <c r="L163" s="59"/>
      <c r="M163" s="59"/>
      <c r="N163" s="59"/>
      <c r="O163" s="59"/>
      <c r="P163" s="59"/>
      <c r="Q163" s="59"/>
      <c r="R163" s="59"/>
      <c r="S163" s="59"/>
      <c r="T163" s="59"/>
      <c r="U163" s="59"/>
      <c r="V163" s="59"/>
      <c r="W163" s="60"/>
      <c r="X163" s="60"/>
      <c r="Y163" s="60"/>
      <c r="Z163" s="60"/>
      <c r="AA163" s="60"/>
      <c r="AB163" s="60"/>
      <c r="AC163" s="60"/>
      <c r="AD163" s="60"/>
      <c r="AE163" s="60"/>
      <c r="AF163" s="60"/>
      <c r="AG163" s="60"/>
      <c r="AH163" s="60"/>
      <c r="AI163" s="60"/>
      <c r="AJ163" s="60"/>
      <c r="AK163" s="60"/>
      <c r="AL163" s="60"/>
      <c r="AM163" s="60"/>
    </row>
    <row r="164" spans="1:39" ht="11.25" customHeight="1">
      <c r="A164" s="60"/>
      <c r="B164" s="59"/>
      <c r="C164" s="59"/>
      <c r="D164" s="59"/>
      <c r="E164" s="59"/>
      <c r="F164" s="59"/>
      <c r="G164" s="59"/>
      <c r="H164" s="59"/>
      <c r="I164" s="59"/>
      <c r="J164" s="59"/>
      <c r="K164" s="59"/>
      <c r="L164" s="59"/>
      <c r="M164" s="59"/>
      <c r="N164" s="59"/>
      <c r="O164" s="59"/>
      <c r="P164" s="59"/>
      <c r="Q164" s="59"/>
      <c r="R164" s="59"/>
      <c r="S164" s="59"/>
      <c r="T164" s="59"/>
      <c r="U164" s="59"/>
      <c r="V164" s="59"/>
      <c r="W164" s="60"/>
      <c r="X164" s="60"/>
      <c r="Y164" s="60"/>
      <c r="Z164" s="60"/>
      <c r="AA164" s="60"/>
      <c r="AB164" s="60"/>
      <c r="AC164" s="60"/>
      <c r="AD164" s="60"/>
      <c r="AE164" s="60"/>
      <c r="AF164" s="60"/>
      <c r="AG164" s="60"/>
      <c r="AH164" s="60"/>
      <c r="AI164" s="60"/>
      <c r="AJ164" s="60"/>
      <c r="AK164" s="60"/>
      <c r="AL164" s="60"/>
      <c r="AM164" s="60"/>
    </row>
    <row r="165" spans="1:39" ht="11.25" customHeight="1">
      <c r="A165" s="60"/>
      <c r="B165" s="59"/>
      <c r="C165" s="59"/>
      <c r="D165" s="59"/>
      <c r="E165" s="59"/>
      <c r="F165" s="59"/>
      <c r="G165" s="59"/>
      <c r="H165" s="59"/>
      <c r="I165" s="59"/>
      <c r="J165" s="59"/>
      <c r="K165" s="59"/>
      <c r="L165" s="59"/>
      <c r="M165" s="59"/>
      <c r="N165" s="59"/>
      <c r="O165" s="59"/>
      <c r="P165" s="59"/>
      <c r="Q165" s="59"/>
      <c r="R165" s="59"/>
      <c r="S165" s="59"/>
      <c r="T165" s="59"/>
      <c r="U165" s="59"/>
      <c r="V165" s="59"/>
      <c r="W165" s="60"/>
      <c r="X165" s="60"/>
      <c r="Y165" s="60"/>
      <c r="Z165" s="60"/>
      <c r="AA165" s="60"/>
      <c r="AB165" s="60"/>
      <c r="AC165" s="60"/>
      <c r="AD165" s="60"/>
      <c r="AE165" s="60"/>
      <c r="AF165" s="60"/>
      <c r="AG165" s="60"/>
      <c r="AH165" s="60"/>
      <c r="AI165" s="60"/>
      <c r="AJ165" s="60"/>
      <c r="AK165" s="60"/>
      <c r="AL165" s="60"/>
      <c r="AM165" s="60"/>
    </row>
    <row r="166" spans="1:39" ht="11.25" customHeight="1">
      <c r="A166" s="60"/>
      <c r="B166" s="59"/>
      <c r="C166" s="59"/>
      <c r="D166" s="59"/>
      <c r="E166" s="59"/>
      <c r="F166" s="59"/>
      <c r="G166" s="59"/>
      <c r="H166" s="59"/>
      <c r="I166" s="59"/>
      <c r="J166" s="59"/>
      <c r="K166" s="59"/>
      <c r="L166" s="59"/>
      <c r="M166" s="59"/>
      <c r="N166" s="59"/>
      <c r="O166" s="59"/>
      <c r="P166" s="59"/>
      <c r="Q166" s="59"/>
      <c r="R166" s="59"/>
      <c r="S166" s="59"/>
      <c r="T166" s="59"/>
      <c r="U166" s="59"/>
      <c r="V166" s="59"/>
      <c r="W166" s="60"/>
      <c r="X166" s="60"/>
      <c r="Y166" s="60"/>
      <c r="Z166" s="60"/>
      <c r="AA166" s="60"/>
      <c r="AB166" s="60"/>
      <c r="AC166" s="60"/>
      <c r="AD166" s="60"/>
      <c r="AE166" s="60"/>
      <c r="AF166" s="60"/>
      <c r="AG166" s="60"/>
      <c r="AH166" s="60"/>
      <c r="AI166" s="60"/>
      <c r="AJ166" s="60"/>
      <c r="AK166" s="60"/>
      <c r="AL166" s="60"/>
      <c r="AM166" s="60"/>
    </row>
    <row r="167" spans="1:39" ht="11.25" customHeight="1">
      <c r="A167" s="60"/>
      <c r="B167" s="59"/>
      <c r="C167" s="59"/>
      <c r="D167" s="59"/>
      <c r="E167" s="59"/>
      <c r="F167" s="59"/>
      <c r="G167" s="59"/>
      <c r="H167" s="59"/>
      <c r="I167" s="59"/>
      <c r="J167" s="59"/>
      <c r="K167" s="59"/>
      <c r="L167" s="59"/>
      <c r="M167" s="59"/>
      <c r="N167" s="59"/>
      <c r="O167" s="59"/>
      <c r="P167" s="59"/>
      <c r="Q167" s="59"/>
      <c r="R167" s="59"/>
      <c r="S167" s="59"/>
      <c r="T167" s="59"/>
      <c r="U167" s="59"/>
      <c r="V167" s="59"/>
      <c r="W167" s="60"/>
      <c r="X167" s="60"/>
      <c r="Y167" s="60"/>
      <c r="Z167" s="60"/>
      <c r="AA167" s="60"/>
      <c r="AB167" s="60"/>
      <c r="AC167" s="60"/>
      <c r="AD167" s="60"/>
      <c r="AE167" s="60"/>
      <c r="AF167" s="60"/>
      <c r="AG167" s="60"/>
      <c r="AH167" s="60"/>
      <c r="AI167" s="60"/>
      <c r="AJ167" s="60"/>
      <c r="AK167" s="60"/>
      <c r="AL167" s="60"/>
      <c r="AM167" s="60"/>
    </row>
    <row r="168" spans="1:39" ht="11.25" customHeight="1">
      <c r="A168" s="60"/>
      <c r="B168" s="59"/>
      <c r="C168" s="59"/>
      <c r="D168" s="59"/>
      <c r="E168" s="59"/>
      <c r="F168" s="59"/>
      <c r="G168" s="59"/>
      <c r="H168" s="59"/>
      <c r="I168" s="59"/>
      <c r="J168" s="59"/>
      <c r="K168" s="59"/>
      <c r="L168" s="59"/>
      <c r="M168" s="59"/>
      <c r="N168" s="59"/>
      <c r="O168" s="59"/>
      <c r="P168" s="59"/>
      <c r="Q168" s="59"/>
      <c r="R168" s="59"/>
      <c r="S168" s="59"/>
      <c r="T168" s="59"/>
      <c r="U168" s="59"/>
      <c r="V168" s="59"/>
      <c r="W168" s="60"/>
      <c r="X168" s="60"/>
      <c r="Y168" s="60"/>
      <c r="Z168" s="60"/>
      <c r="AA168" s="60"/>
      <c r="AB168" s="60"/>
      <c r="AC168" s="60"/>
      <c r="AD168" s="60"/>
      <c r="AE168" s="60"/>
      <c r="AF168" s="60"/>
      <c r="AG168" s="60"/>
      <c r="AH168" s="60"/>
      <c r="AI168" s="60"/>
      <c r="AJ168" s="60"/>
      <c r="AK168" s="60"/>
      <c r="AL168" s="60"/>
      <c r="AM168" s="60"/>
    </row>
    <row r="169" spans="1:39" ht="11.25" customHeight="1">
      <c r="A169" s="60"/>
      <c r="B169" s="59"/>
      <c r="C169" s="59"/>
      <c r="D169" s="59"/>
      <c r="E169" s="59"/>
      <c r="F169" s="59"/>
      <c r="G169" s="59"/>
      <c r="H169" s="59"/>
      <c r="I169" s="59"/>
      <c r="J169" s="59"/>
      <c r="K169" s="59"/>
      <c r="L169" s="59"/>
      <c r="M169" s="59"/>
      <c r="N169" s="59"/>
      <c r="O169" s="59"/>
      <c r="P169" s="59"/>
      <c r="Q169" s="59"/>
      <c r="R169" s="59"/>
      <c r="S169" s="59"/>
      <c r="T169" s="59"/>
      <c r="U169" s="59"/>
      <c r="V169" s="59"/>
      <c r="W169" s="60"/>
      <c r="X169" s="60"/>
      <c r="Y169" s="60"/>
      <c r="Z169" s="60"/>
      <c r="AA169" s="60"/>
      <c r="AB169" s="60"/>
      <c r="AC169" s="60"/>
      <c r="AD169" s="60"/>
      <c r="AE169" s="60"/>
      <c r="AF169" s="60"/>
      <c r="AG169" s="60"/>
      <c r="AH169" s="60"/>
      <c r="AI169" s="60"/>
      <c r="AJ169" s="60"/>
      <c r="AK169" s="60"/>
      <c r="AL169" s="60"/>
      <c r="AM169" s="60"/>
    </row>
    <row r="170" spans="1:39" ht="11.25" customHeight="1">
      <c r="A170" s="60"/>
      <c r="B170" s="59"/>
      <c r="C170" s="59"/>
      <c r="D170" s="59"/>
      <c r="E170" s="59"/>
      <c r="F170" s="59"/>
      <c r="G170" s="59"/>
      <c r="H170" s="59"/>
      <c r="I170" s="59"/>
      <c r="J170" s="59"/>
      <c r="K170" s="59"/>
      <c r="L170" s="59"/>
      <c r="M170" s="59"/>
      <c r="N170" s="59"/>
      <c r="O170" s="59"/>
      <c r="P170" s="59"/>
      <c r="Q170" s="59"/>
      <c r="R170" s="59"/>
      <c r="S170" s="59"/>
      <c r="T170" s="59"/>
      <c r="U170" s="59"/>
      <c r="V170" s="59"/>
      <c r="W170" s="60"/>
      <c r="X170" s="60"/>
      <c r="Y170" s="60"/>
      <c r="Z170" s="60"/>
      <c r="AA170" s="60"/>
      <c r="AB170" s="60"/>
      <c r="AC170" s="60"/>
      <c r="AD170" s="60"/>
      <c r="AE170" s="60"/>
      <c r="AF170" s="60"/>
      <c r="AG170" s="60"/>
      <c r="AH170" s="60"/>
      <c r="AI170" s="60"/>
      <c r="AJ170" s="60"/>
      <c r="AK170" s="60"/>
      <c r="AL170" s="60"/>
      <c r="AM170" s="60"/>
    </row>
    <row r="171" spans="1:39" ht="11.25" customHeight="1">
      <c r="A171" s="60"/>
      <c r="B171" s="59"/>
      <c r="C171" s="59"/>
      <c r="D171" s="59"/>
      <c r="E171" s="59"/>
      <c r="F171" s="59"/>
      <c r="G171" s="59"/>
      <c r="H171" s="59"/>
      <c r="I171" s="59"/>
      <c r="J171" s="59"/>
      <c r="K171" s="59"/>
      <c r="L171" s="59"/>
      <c r="M171" s="59"/>
      <c r="N171" s="59"/>
      <c r="O171" s="59"/>
      <c r="P171" s="59"/>
      <c r="Q171" s="59"/>
      <c r="R171" s="59"/>
      <c r="S171" s="59"/>
      <c r="T171" s="59"/>
      <c r="U171" s="59"/>
      <c r="V171" s="59"/>
      <c r="W171" s="60"/>
      <c r="X171" s="60"/>
      <c r="Y171" s="60"/>
      <c r="Z171" s="60"/>
      <c r="AA171" s="60"/>
      <c r="AB171" s="60"/>
      <c r="AC171" s="60"/>
      <c r="AD171" s="60"/>
      <c r="AE171" s="60"/>
      <c r="AF171" s="60"/>
      <c r="AG171" s="60"/>
      <c r="AH171" s="60"/>
      <c r="AI171" s="60"/>
      <c r="AJ171" s="60"/>
      <c r="AK171" s="60"/>
      <c r="AL171" s="60"/>
      <c r="AM171" s="60"/>
    </row>
    <row r="172" spans="1:39" ht="11.25" customHeight="1">
      <c r="A172" s="60"/>
      <c r="B172" s="59"/>
      <c r="C172" s="59"/>
      <c r="D172" s="59"/>
      <c r="E172" s="59"/>
      <c r="F172" s="59"/>
      <c r="G172" s="59"/>
      <c r="H172" s="59"/>
      <c r="I172" s="59"/>
      <c r="J172" s="59"/>
      <c r="K172" s="59"/>
      <c r="L172" s="59"/>
      <c r="M172" s="59"/>
      <c r="N172" s="59"/>
      <c r="O172" s="59"/>
      <c r="P172" s="59"/>
      <c r="Q172" s="59"/>
      <c r="R172" s="59"/>
      <c r="S172" s="59"/>
      <c r="T172" s="59"/>
      <c r="U172" s="59"/>
      <c r="V172" s="59"/>
      <c r="W172" s="60"/>
      <c r="X172" s="60"/>
      <c r="Y172" s="60"/>
      <c r="Z172" s="60"/>
      <c r="AA172" s="60"/>
      <c r="AB172" s="60"/>
      <c r="AC172" s="60"/>
      <c r="AD172" s="60"/>
      <c r="AE172" s="60"/>
      <c r="AF172" s="60"/>
      <c r="AG172" s="60"/>
      <c r="AH172" s="60"/>
      <c r="AI172" s="60"/>
      <c r="AJ172" s="60"/>
      <c r="AK172" s="60"/>
      <c r="AL172" s="60"/>
      <c r="AM172" s="60"/>
    </row>
    <row r="173" spans="1:39" ht="11.25" customHeight="1">
      <c r="A173" s="60"/>
      <c r="B173" s="59"/>
      <c r="C173" s="59"/>
      <c r="D173" s="59"/>
      <c r="E173" s="59"/>
      <c r="F173" s="59"/>
      <c r="G173" s="59"/>
      <c r="H173" s="59"/>
      <c r="I173" s="59"/>
      <c r="J173" s="59"/>
      <c r="K173" s="59"/>
      <c r="L173" s="59"/>
      <c r="M173" s="59"/>
      <c r="N173" s="59"/>
      <c r="O173" s="59"/>
      <c r="P173" s="59"/>
      <c r="Q173" s="59"/>
      <c r="R173" s="59"/>
      <c r="S173" s="59"/>
      <c r="T173" s="59"/>
      <c r="U173" s="59"/>
      <c r="V173" s="59"/>
      <c r="W173" s="60"/>
      <c r="X173" s="60"/>
      <c r="Y173" s="60"/>
      <c r="Z173" s="60"/>
      <c r="AA173" s="60"/>
      <c r="AB173" s="60"/>
      <c r="AC173" s="60"/>
      <c r="AD173" s="60"/>
      <c r="AE173" s="60"/>
      <c r="AF173" s="60"/>
      <c r="AG173" s="60"/>
      <c r="AH173" s="60"/>
      <c r="AI173" s="60"/>
      <c r="AJ173" s="60"/>
      <c r="AK173" s="60"/>
      <c r="AL173" s="60"/>
      <c r="AM173" s="60"/>
    </row>
    <row r="174" spans="1:39" ht="11.25" customHeight="1">
      <c r="A174" s="60"/>
      <c r="B174" s="59"/>
      <c r="C174" s="59"/>
      <c r="D174" s="59"/>
      <c r="E174" s="59"/>
      <c r="F174" s="59"/>
      <c r="G174" s="59"/>
      <c r="H174" s="59"/>
      <c r="I174" s="59"/>
      <c r="J174" s="59"/>
      <c r="K174" s="59"/>
      <c r="L174" s="59"/>
      <c r="M174" s="59"/>
      <c r="N174" s="59"/>
      <c r="O174" s="59"/>
      <c r="P174" s="59"/>
      <c r="Q174" s="59"/>
      <c r="R174" s="59"/>
      <c r="S174" s="59"/>
      <c r="T174" s="59"/>
      <c r="U174" s="59"/>
      <c r="V174" s="59"/>
      <c r="W174" s="60"/>
      <c r="X174" s="60"/>
      <c r="Y174" s="60"/>
      <c r="Z174" s="60"/>
      <c r="AA174" s="60"/>
      <c r="AB174" s="60"/>
      <c r="AC174" s="60"/>
      <c r="AD174" s="60"/>
      <c r="AE174" s="60"/>
      <c r="AF174" s="60"/>
      <c r="AG174" s="60"/>
      <c r="AH174" s="60"/>
      <c r="AI174" s="60"/>
      <c r="AJ174" s="60"/>
      <c r="AK174" s="60"/>
      <c r="AL174" s="60"/>
      <c r="AM174" s="60"/>
    </row>
    <row r="175" spans="1:39" ht="11.25" customHeight="1">
      <c r="A175" s="60"/>
      <c r="B175" s="59"/>
      <c r="C175" s="59"/>
      <c r="D175" s="59"/>
      <c r="E175" s="59"/>
      <c r="F175" s="59"/>
      <c r="G175" s="59"/>
      <c r="H175" s="59"/>
      <c r="I175" s="59"/>
      <c r="J175" s="59"/>
      <c r="K175" s="59"/>
      <c r="L175" s="59"/>
      <c r="M175" s="59"/>
      <c r="N175" s="59"/>
      <c r="O175" s="59"/>
      <c r="P175" s="59"/>
      <c r="Q175" s="59"/>
      <c r="R175" s="59"/>
      <c r="S175" s="59"/>
      <c r="T175" s="59"/>
      <c r="U175" s="59"/>
      <c r="V175" s="59"/>
      <c r="W175" s="60"/>
      <c r="X175" s="60"/>
      <c r="Y175" s="60"/>
      <c r="Z175" s="60"/>
      <c r="AA175" s="60"/>
      <c r="AB175" s="60"/>
      <c r="AC175" s="60"/>
      <c r="AD175" s="60"/>
      <c r="AE175" s="60"/>
      <c r="AF175" s="60"/>
      <c r="AG175" s="60"/>
      <c r="AH175" s="60"/>
      <c r="AI175" s="60"/>
      <c r="AJ175" s="60"/>
      <c r="AK175" s="60"/>
      <c r="AL175" s="60"/>
      <c r="AM175" s="60"/>
    </row>
    <row r="176" spans="1:39" ht="11.25" customHeight="1">
      <c r="A176" s="60"/>
      <c r="B176" s="59"/>
      <c r="C176" s="59"/>
      <c r="D176" s="59"/>
      <c r="E176" s="59"/>
      <c r="F176" s="59"/>
      <c r="G176" s="59"/>
      <c r="H176" s="59"/>
      <c r="I176" s="59"/>
      <c r="J176" s="59"/>
      <c r="K176" s="59"/>
      <c r="L176" s="59"/>
      <c r="M176" s="59"/>
      <c r="N176" s="59"/>
      <c r="O176" s="59"/>
      <c r="P176" s="59"/>
      <c r="Q176" s="59"/>
      <c r="R176" s="59"/>
      <c r="S176" s="59"/>
      <c r="T176" s="59"/>
      <c r="U176" s="59"/>
      <c r="V176" s="59"/>
      <c r="W176" s="60"/>
      <c r="X176" s="60"/>
      <c r="Y176" s="60"/>
      <c r="Z176" s="60"/>
      <c r="AA176" s="60"/>
      <c r="AB176" s="60"/>
      <c r="AC176" s="60"/>
      <c r="AD176" s="60"/>
      <c r="AE176" s="60"/>
      <c r="AF176" s="60"/>
      <c r="AG176" s="60"/>
      <c r="AH176" s="60"/>
      <c r="AI176" s="60"/>
      <c r="AJ176" s="60"/>
      <c r="AK176" s="60"/>
      <c r="AL176" s="60"/>
      <c r="AM176" s="60"/>
    </row>
    <row r="177" spans="1:39" ht="11.25" customHeight="1">
      <c r="A177" s="60"/>
      <c r="B177" s="59"/>
      <c r="C177" s="59"/>
      <c r="D177" s="59"/>
      <c r="E177" s="59"/>
      <c r="F177" s="59"/>
      <c r="G177" s="59"/>
      <c r="H177" s="59"/>
      <c r="I177" s="59"/>
      <c r="J177" s="59"/>
      <c r="K177" s="59"/>
      <c r="L177" s="59"/>
      <c r="M177" s="59"/>
      <c r="N177" s="59"/>
      <c r="O177" s="59"/>
      <c r="P177" s="59"/>
      <c r="Q177" s="59"/>
      <c r="R177" s="59"/>
      <c r="S177" s="59"/>
      <c r="T177" s="59"/>
      <c r="U177" s="59"/>
      <c r="V177" s="59"/>
      <c r="W177" s="60"/>
      <c r="X177" s="60"/>
      <c r="Y177" s="60"/>
      <c r="Z177" s="60"/>
      <c r="AA177" s="60"/>
      <c r="AB177" s="60"/>
      <c r="AC177" s="60"/>
      <c r="AD177" s="60"/>
      <c r="AE177" s="60"/>
      <c r="AF177" s="60"/>
      <c r="AG177" s="60"/>
      <c r="AH177" s="60"/>
      <c r="AI177" s="60"/>
      <c r="AJ177" s="60"/>
      <c r="AK177" s="60"/>
      <c r="AL177" s="60"/>
      <c r="AM177" s="60"/>
    </row>
    <row r="178" spans="1:39" ht="11.25" customHeight="1">
      <c r="A178" s="60"/>
      <c r="B178" s="59"/>
      <c r="C178" s="59"/>
      <c r="D178" s="59"/>
      <c r="E178" s="59"/>
      <c r="F178" s="59"/>
      <c r="G178" s="59"/>
      <c r="H178" s="59"/>
      <c r="I178" s="59"/>
      <c r="J178" s="59"/>
      <c r="K178" s="59"/>
      <c r="L178" s="59"/>
      <c r="M178" s="59"/>
      <c r="N178" s="59"/>
      <c r="O178" s="59"/>
      <c r="P178" s="59"/>
      <c r="Q178" s="59"/>
      <c r="R178" s="59"/>
      <c r="S178" s="59"/>
      <c r="T178" s="59"/>
      <c r="U178" s="59"/>
      <c r="V178" s="59"/>
      <c r="W178" s="60"/>
      <c r="X178" s="60"/>
      <c r="Y178" s="60"/>
      <c r="Z178" s="60"/>
      <c r="AA178" s="60"/>
      <c r="AB178" s="60"/>
      <c r="AC178" s="60"/>
      <c r="AD178" s="60"/>
      <c r="AE178" s="60"/>
      <c r="AF178" s="60"/>
      <c r="AG178" s="60"/>
      <c r="AH178" s="60"/>
      <c r="AI178" s="60"/>
      <c r="AJ178" s="60"/>
      <c r="AK178" s="60"/>
      <c r="AL178" s="60"/>
      <c r="AM178" s="60"/>
    </row>
    <row r="179" spans="1:39" ht="11.25" customHeight="1">
      <c r="A179" s="60"/>
      <c r="B179" s="59"/>
      <c r="C179" s="59"/>
      <c r="D179" s="59"/>
      <c r="E179" s="59"/>
      <c r="F179" s="59"/>
      <c r="G179" s="59"/>
      <c r="H179" s="59"/>
      <c r="I179" s="59"/>
      <c r="J179" s="59"/>
      <c r="K179" s="59"/>
      <c r="L179" s="59"/>
      <c r="M179" s="59"/>
      <c r="N179" s="59"/>
      <c r="O179" s="59"/>
      <c r="P179" s="59"/>
      <c r="Q179" s="59"/>
      <c r="R179" s="59"/>
      <c r="S179" s="59"/>
      <c r="T179" s="59"/>
      <c r="U179" s="59"/>
      <c r="V179" s="59"/>
      <c r="W179" s="60"/>
      <c r="X179" s="60"/>
      <c r="Y179" s="60"/>
      <c r="Z179" s="60"/>
      <c r="AA179" s="60"/>
      <c r="AB179" s="60"/>
      <c r="AC179" s="60"/>
      <c r="AD179" s="60"/>
      <c r="AE179" s="60"/>
      <c r="AF179" s="60"/>
      <c r="AG179" s="60"/>
      <c r="AH179" s="60"/>
      <c r="AI179" s="60"/>
      <c r="AJ179" s="60"/>
      <c r="AK179" s="60"/>
      <c r="AL179" s="60"/>
      <c r="AM179" s="60"/>
    </row>
    <row r="180" spans="1:39" ht="11.25" customHeight="1">
      <c r="A180" s="60"/>
      <c r="B180" s="59"/>
      <c r="C180" s="59"/>
      <c r="D180" s="59"/>
      <c r="E180" s="59"/>
      <c r="F180" s="59"/>
      <c r="G180" s="59"/>
      <c r="H180" s="59"/>
      <c r="I180" s="59"/>
      <c r="J180" s="59"/>
      <c r="K180" s="59"/>
      <c r="L180" s="59"/>
      <c r="M180" s="59"/>
      <c r="N180" s="59"/>
      <c r="O180" s="59"/>
      <c r="P180" s="59"/>
      <c r="Q180" s="59"/>
      <c r="R180" s="59"/>
      <c r="S180" s="59"/>
      <c r="T180" s="59"/>
      <c r="U180" s="59"/>
      <c r="V180" s="59"/>
      <c r="W180" s="60"/>
      <c r="X180" s="60"/>
      <c r="Y180" s="60"/>
      <c r="Z180" s="60"/>
      <c r="AA180" s="60"/>
      <c r="AB180" s="60"/>
      <c r="AC180" s="60"/>
      <c r="AD180" s="60"/>
      <c r="AE180" s="60"/>
      <c r="AF180" s="60"/>
      <c r="AG180" s="60"/>
      <c r="AH180" s="60"/>
      <c r="AI180" s="60"/>
      <c r="AJ180" s="60"/>
      <c r="AK180" s="60"/>
      <c r="AL180" s="60"/>
      <c r="AM180" s="60"/>
    </row>
    <row r="181" spans="1:39" ht="11.25" customHeight="1">
      <c r="A181" s="60"/>
      <c r="B181" s="59"/>
      <c r="C181" s="59"/>
      <c r="D181" s="59"/>
      <c r="E181" s="59"/>
      <c r="F181" s="59"/>
      <c r="G181" s="59"/>
      <c r="H181" s="59"/>
      <c r="I181" s="59"/>
      <c r="J181" s="59"/>
      <c r="K181" s="59"/>
      <c r="L181" s="59"/>
      <c r="M181" s="59"/>
      <c r="N181" s="59"/>
      <c r="O181" s="59"/>
      <c r="P181" s="59"/>
      <c r="Q181" s="59"/>
      <c r="R181" s="59"/>
      <c r="S181" s="59"/>
      <c r="T181" s="59"/>
      <c r="U181" s="59"/>
      <c r="V181" s="59"/>
      <c r="W181" s="60"/>
      <c r="X181" s="60"/>
      <c r="Y181" s="60"/>
      <c r="Z181" s="60"/>
      <c r="AA181" s="60"/>
      <c r="AB181" s="60"/>
      <c r="AC181" s="60"/>
      <c r="AD181" s="60"/>
      <c r="AE181" s="60"/>
      <c r="AF181" s="60"/>
      <c r="AG181" s="60"/>
      <c r="AH181" s="60"/>
      <c r="AI181" s="60"/>
      <c r="AJ181" s="60"/>
      <c r="AK181" s="60"/>
      <c r="AL181" s="60"/>
      <c r="AM181" s="60"/>
    </row>
    <row r="182" spans="1:39" ht="11.25" customHeight="1">
      <c r="A182" s="60"/>
      <c r="B182" s="59"/>
      <c r="C182" s="59"/>
      <c r="D182" s="59"/>
      <c r="E182" s="59"/>
      <c r="F182" s="59"/>
      <c r="G182" s="59"/>
      <c r="H182" s="59"/>
      <c r="I182" s="59"/>
      <c r="J182" s="59"/>
      <c r="K182" s="59"/>
      <c r="L182" s="59"/>
      <c r="M182" s="59"/>
      <c r="N182" s="59"/>
      <c r="O182" s="59"/>
      <c r="P182" s="59"/>
      <c r="Q182" s="59"/>
      <c r="R182" s="59"/>
      <c r="S182" s="59"/>
      <c r="T182" s="59"/>
      <c r="U182" s="59"/>
      <c r="V182" s="59"/>
      <c r="W182" s="60"/>
      <c r="X182" s="60"/>
      <c r="Y182" s="60"/>
      <c r="Z182" s="60"/>
      <c r="AA182" s="60"/>
      <c r="AB182" s="60"/>
      <c r="AC182" s="60"/>
      <c r="AD182" s="60"/>
      <c r="AE182" s="60"/>
      <c r="AF182" s="60"/>
      <c r="AG182" s="60"/>
      <c r="AH182" s="60"/>
      <c r="AI182" s="60"/>
      <c r="AJ182" s="60"/>
      <c r="AK182" s="60"/>
      <c r="AL182" s="60"/>
      <c r="AM182" s="60"/>
    </row>
    <row r="183" spans="1:39" ht="11.25" customHeight="1">
      <c r="A183" s="60"/>
      <c r="B183" s="59"/>
      <c r="C183" s="59"/>
      <c r="D183" s="59"/>
      <c r="E183" s="59"/>
      <c r="F183" s="59"/>
      <c r="G183" s="59"/>
      <c r="H183" s="59"/>
      <c r="I183" s="59"/>
      <c r="J183" s="59"/>
      <c r="K183" s="59"/>
      <c r="L183" s="59"/>
      <c r="M183" s="59"/>
      <c r="N183" s="59"/>
      <c r="O183" s="59"/>
      <c r="P183" s="59"/>
      <c r="Q183" s="59"/>
      <c r="R183" s="59"/>
      <c r="S183" s="59"/>
      <c r="T183" s="59"/>
      <c r="U183" s="59"/>
      <c r="V183" s="59"/>
      <c r="W183" s="60"/>
      <c r="X183" s="60"/>
      <c r="Y183" s="60"/>
      <c r="Z183" s="60"/>
      <c r="AA183" s="60"/>
      <c r="AB183" s="60"/>
      <c r="AC183" s="60"/>
      <c r="AD183" s="60"/>
      <c r="AE183" s="60"/>
      <c r="AF183" s="60"/>
      <c r="AG183" s="60"/>
      <c r="AH183" s="60"/>
      <c r="AI183" s="60"/>
      <c r="AJ183" s="60"/>
      <c r="AK183" s="60"/>
      <c r="AL183" s="60"/>
      <c r="AM183" s="60"/>
    </row>
    <row r="184" spans="1:39" ht="11.25" customHeight="1">
      <c r="A184" s="60"/>
      <c r="B184" s="59"/>
      <c r="C184" s="59"/>
      <c r="D184" s="59"/>
      <c r="E184" s="59"/>
      <c r="F184" s="59"/>
      <c r="G184" s="59"/>
      <c r="H184" s="59"/>
      <c r="I184" s="59"/>
      <c r="J184" s="59"/>
      <c r="K184" s="59"/>
      <c r="L184" s="59"/>
      <c r="M184" s="59"/>
      <c r="N184" s="59"/>
      <c r="O184" s="59"/>
      <c r="P184" s="59"/>
      <c r="Q184" s="59"/>
      <c r="R184" s="59"/>
      <c r="S184" s="59"/>
      <c r="T184" s="59"/>
      <c r="U184" s="59"/>
      <c r="V184" s="59"/>
      <c r="W184" s="60"/>
      <c r="X184" s="60"/>
      <c r="Y184" s="60"/>
      <c r="Z184" s="60"/>
      <c r="AA184" s="60"/>
      <c r="AB184" s="60"/>
      <c r="AC184" s="60"/>
      <c r="AD184" s="60"/>
      <c r="AE184" s="60"/>
      <c r="AF184" s="60"/>
      <c r="AG184" s="60"/>
      <c r="AH184" s="60"/>
      <c r="AI184" s="60"/>
      <c r="AJ184" s="60"/>
      <c r="AK184" s="60"/>
      <c r="AL184" s="60"/>
      <c r="AM184" s="60"/>
    </row>
    <row r="185" spans="1:39" ht="11.25" customHeight="1">
      <c r="A185" s="60"/>
      <c r="B185" s="59"/>
      <c r="C185" s="59"/>
      <c r="D185" s="59"/>
      <c r="E185" s="59"/>
      <c r="F185" s="59"/>
      <c r="G185" s="59"/>
      <c r="H185" s="59"/>
      <c r="I185" s="59"/>
      <c r="J185" s="59"/>
      <c r="K185" s="59"/>
      <c r="L185" s="59"/>
      <c r="M185" s="59"/>
      <c r="N185" s="59"/>
      <c r="O185" s="59"/>
      <c r="P185" s="59"/>
      <c r="Q185" s="59"/>
      <c r="R185" s="59"/>
      <c r="S185" s="59"/>
      <c r="T185" s="59"/>
      <c r="U185" s="59"/>
      <c r="V185" s="59"/>
      <c r="W185" s="60"/>
      <c r="X185" s="60"/>
      <c r="Y185" s="60"/>
      <c r="Z185" s="60"/>
      <c r="AA185" s="60"/>
      <c r="AB185" s="60"/>
      <c r="AC185" s="60"/>
      <c r="AD185" s="60"/>
      <c r="AE185" s="60"/>
      <c r="AF185" s="60"/>
      <c r="AG185" s="60"/>
      <c r="AH185" s="60"/>
      <c r="AI185" s="60"/>
      <c r="AJ185" s="60"/>
      <c r="AK185" s="60"/>
      <c r="AL185" s="60"/>
      <c r="AM185" s="60"/>
    </row>
    <row r="186" spans="1:39" ht="11.25" customHeight="1">
      <c r="A186" s="60"/>
      <c r="B186" s="59"/>
      <c r="C186" s="59"/>
      <c r="D186" s="59"/>
      <c r="E186" s="59"/>
      <c r="F186" s="59"/>
      <c r="G186" s="59"/>
      <c r="H186" s="59"/>
      <c r="I186" s="59"/>
      <c r="J186" s="59"/>
      <c r="K186" s="59"/>
      <c r="L186" s="59"/>
      <c r="M186" s="59"/>
      <c r="N186" s="59"/>
      <c r="O186" s="59"/>
      <c r="P186" s="59"/>
      <c r="Q186" s="59"/>
      <c r="R186" s="59"/>
      <c r="S186" s="59"/>
      <c r="T186" s="59"/>
      <c r="U186" s="59"/>
      <c r="V186" s="59"/>
      <c r="W186" s="60"/>
      <c r="X186" s="60"/>
      <c r="Y186" s="60"/>
      <c r="Z186" s="60"/>
      <c r="AA186" s="60"/>
      <c r="AB186" s="60"/>
      <c r="AC186" s="60"/>
      <c r="AD186" s="60"/>
      <c r="AE186" s="60"/>
      <c r="AF186" s="60"/>
      <c r="AG186" s="60"/>
      <c r="AH186" s="60"/>
      <c r="AI186" s="60"/>
      <c r="AJ186" s="60"/>
      <c r="AK186" s="60"/>
      <c r="AL186" s="60"/>
      <c r="AM186" s="60"/>
    </row>
    <row r="187" spans="1:39" ht="11.25" customHeight="1">
      <c r="A187" s="60"/>
      <c r="B187" s="59"/>
      <c r="C187" s="59"/>
      <c r="D187" s="59"/>
      <c r="E187" s="59"/>
      <c r="F187" s="59"/>
      <c r="G187" s="59"/>
      <c r="H187" s="59"/>
      <c r="I187" s="59"/>
      <c r="J187" s="59"/>
      <c r="K187" s="59"/>
      <c r="L187" s="59"/>
      <c r="M187" s="59"/>
      <c r="N187" s="59"/>
      <c r="O187" s="59"/>
      <c r="P187" s="59"/>
      <c r="Q187" s="59"/>
      <c r="R187" s="59"/>
      <c r="S187" s="59"/>
      <c r="T187" s="59"/>
      <c r="U187" s="59"/>
      <c r="V187" s="59"/>
      <c r="W187" s="60"/>
      <c r="X187" s="60"/>
      <c r="Y187" s="60"/>
      <c r="Z187" s="60"/>
      <c r="AA187" s="60"/>
      <c r="AB187" s="60"/>
      <c r="AC187" s="60"/>
      <c r="AD187" s="60"/>
      <c r="AE187" s="60"/>
      <c r="AF187" s="60"/>
      <c r="AG187" s="60"/>
      <c r="AH187" s="60"/>
      <c r="AI187" s="60"/>
      <c r="AJ187" s="60"/>
      <c r="AK187" s="60"/>
      <c r="AL187" s="60"/>
      <c r="AM187" s="60"/>
    </row>
    <row r="188" spans="1:39" ht="11.25" customHeight="1">
      <c r="A188" s="60"/>
      <c r="B188" s="59"/>
      <c r="C188" s="59"/>
      <c r="D188" s="59"/>
      <c r="E188" s="59"/>
      <c r="F188" s="59"/>
      <c r="G188" s="59"/>
      <c r="H188" s="59"/>
      <c r="I188" s="59"/>
      <c r="J188" s="59"/>
      <c r="K188" s="59"/>
      <c r="L188" s="59"/>
      <c r="M188" s="59"/>
      <c r="N188" s="59"/>
      <c r="O188" s="59"/>
      <c r="P188" s="59"/>
      <c r="Q188" s="59"/>
      <c r="R188" s="59"/>
      <c r="S188" s="59"/>
      <c r="T188" s="59"/>
      <c r="U188" s="59"/>
      <c r="V188" s="59"/>
      <c r="W188" s="60"/>
      <c r="X188" s="60"/>
      <c r="Y188" s="60"/>
      <c r="Z188" s="60"/>
      <c r="AA188" s="60"/>
      <c r="AB188" s="60"/>
      <c r="AC188" s="60"/>
      <c r="AD188" s="60"/>
      <c r="AE188" s="60"/>
      <c r="AF188" s="60"/>
      <c r="AG188" s="60"/>
      <c r="AH188" s="60"/>
      <c r="AI188" s="60"/>
      <c r="AJ188" s="60"/>
      <c r="AK188" s="60"/>
      <c r="AL188" s="60"/>
      <c r="AM188" s="60"/>
    </row>
    <row r="189" spans="1:39" ht="11.25" customHeight="1">
      <c r="A189" s="60"/>
      <c r="B189" s="59"/>
      <c r="C189" s="59"/>
      <c r="D189" s="59"/>
      <c r="E189" s="59"/>
      <c r="F189" s="59"/>
      <c r="G189" s="59"/>
      <c r="H189" s="59"/>
      <c r="I189" s="59"/>
      <c r="J189" s="59"/>
      <c r="K189" s="59"/>
      <c r="L189" s="59"/>
      <c r="M189" s="59"/>
      <c r="N189" s="59"/>
      <c r="O189" s="59"/>
      <c r="P189" s="59"/>
      <c r="Q189" s="59"/>
      <c r="R189" s="59"/>
      <c r="S189" s="59"/>
      <c r="T189" s="59"/>
      <c r="U189" s="59"/>
      <c r="V189" s="59"/>
      <c r="W189" s="60"/>
      <c r="X189" s="60"/>
      <c r="Y189" s="60"/>
      <c r="Z189" s="60"/>
      <c r="AA189" s="60"/>
      <c r="AB189" s="60"/>
      <c r="AC189" s="60"/>
      <c r="AD189" s="60"/>
      <c r="AE189" s="60"/>
      <c r="AF189" s="60"/>
      <c r="AG189" s="60"/>
      <c r="AH189" s="60"/>
      <c r="AI189" s="60"/>
      <c r="AJ189" s="60"/>
      <c r="AK189" s="60"/>
      <c r="AL189" s="60"/>
      <c r="AM189" s="60"/>
    </row>
    <row r="190" spans="1:39" ht="11.25" customHeight="1">
      <c r="A190" s="60"/>
      <c r="B190" s="59"/>
      <c r="C190" s="59"/>
      <c r="D190" s="59"/>
      <c r="E190" s="59"/>
      <c r="F190" s="59"/>
      <c r="G190" s="59"/>
      <c r="H190" s="59"/>
      <c r="I190" s="59"/>
      <c r="J190" s="59"/>
      <c r="K190" s="59"/>
      <c r="L190" s="59"/>
      <c r="M190" s="59"/>
      <c r="N190" s="59"/>
      <c r="O190" s="59"/>
      <c r="P190" s="59"/>
      <c r="Q190" s="59"/>
      <c r="R190" s="59"/>
      <c r="S190" s="59"/>
      <c r="T190" s="59"/>
      <c r="U190" s="59"/>
      <c r="V190" s="59"/>
      <c r="W190" s="60"/>
      <c r="X190" s="60"/>
      <c r="Y190" s="60"/>
      <c r="Z190" s="60"/>
      <c r="AA190" s="60"/>
      <c r="AB190" s="60"/>
      <c r="AC190" s="60"/>
      <c r="AD190" s="60"/>
      <c r="AE190" s="60"/>
      <c r="AF190" s="60"/>
      <c r="AG190" s="60"/>
      <c r="AH190" s="60"/>
      <c r="AI190" s="60"/>
      <c r="AJ190" s="60"/>
      <c r="AK190" s="60"/>
      <c r="AL190" s="60"/>
      <c r="AM190" s="60"/>
    </row>
    <row r="191" spans="1:39" ht="11.25" customHeight="1">
      <c r="A191" s="60"/>
      <c r="B191" s="59"/>
      <c r="C191" s="59"/>
      <c r="D191" s="59"/>
      <c r="E191" s="59"/>
      <c r="F191" s="59"/>
      <c r="G191" s="59"/>
      <c r="H191" s="59"/>
      <c r="I191" s="59"/>
      <c r="J191" s="59"/>
      <c r="K191" s="59"/>
      <c r="L191" s="59"/>
      <c r="M191" s="59"/>
      <c r="N191" s="59"/>
      <c r="O191" s="59"/>
      <c r="P191" s="59"/>
      <c r="Q191" s="59"/>
      <c r="R191" s="59"/>
      <c r="S191" s="59"/>
      <c r="T191" s="59"/>
      <c r="U191" s="59"/>
      <c r="V191" s="59"/>
      <c r="W191" s="60"/>
      <c r="X191" s="60"/>
      <c r="Y191" s="60"/>
      <c r="Z191" s="60"/>
      <c r="AA191" s="60"/>
      <c r="AB191" s="60"/>
      <c r="AC191" s="60"/>
      <c r="AD191" s="60"/>
      <c r="AE191" s="60"/>
      <c r="AF191" s="60"/>
      <c r="AG191" s="60"/>
      <c r="AH191" s="60"/>
      <c r="AI191" s="60"/>
      <c r="AJ191" s="60"/>
      <c r="AK191" s="60"/>
      <c r="AL191" s="60"/>
      <c r="AM191" s="60"/>
    </row>
    <row r="192" spans="1:39" ht="11.25" customHeight="1">
      <c r="A192" s="60"/>
      <c r="B192" s="59"/>
      <c r="C192" s="59"/>
      <c r="D192" s="59"/>
      <c r="E192" s="59"/>
      <c r="F192" s="59"/>
      <c r="G192" s="59"/>
      <c r="H192" s="59"/>
      <c r="I192" s="59"/>
      <c r="J192" s="59"/>
      <c r="K192" s="59"/>
      <c r="L192" s="59"/>
      <c r="M192" s="59"/>
      <c r="N192" s="59"/>
      <c r="O192" s="59"/>
      <c r="P192" s="59"/>
      <c r="Q192" s="59"/>
      <c r="R192" s="59"/>
      <c r="S192" s="59"/>
      <c r="T192" s="59"/>
      <c r="U192" s="59"/>
      <c r="V192" s="59"/>
      <c r="W192" s="60"/>
      <c r="X192" s="60"/>
      <c r="Y192" s="60"/>
      <c r="Z192" s="60"/>
      <c r="AA192" s="60"/>
      <c r="AB192" s="60"/>
      <c r="AC192" s="60"/>
      <c r="AD192" s="60"/>
      <c r="AE192" s="60"/>
      <c r="AF192" s="60"/>
      <c r="AG192" s="60"/>
      <c r="AH192" s="60"/>
      <c r="AI192" s="60"/>
      <c r="AJ192" s="60"/>
      <c r="AK192" s="60"/>
      <c r="AL192" s="60"/>
      <c r="AM192" s="60"/>
    </row>
    <row r="193" spans="1:39" ht="11.25" customHeight="1">
      <c r="A193" s="60"/>
      <c r="B193" s="59"/>
      <c r="C193" s="59"/>
      <c r="D193" s="59"/>
      <c r="E193" s="59"/>
      <c r="F193" s="59"/>
      <c r="G193" s="59"/>
      <c r="H193" s="59"/>
      <c r="I193" s="59"/>
      <c r="J193" s="59"/>
      <c r="K193" s="59"/>
      <c r="L193" s="59"/>
      <c r="M193" s="59"/>
      <c r="N193" s="59"/>
      <c r="O193" s="59"/>
      <c r="P193" s="59"/>
      <c r="Q193" s="59"/>
      <c r="R193" s="59"/>
      <c r="S193" s="59"/>
      <c r="T193" s="59"/>
      <c r="U193" s="59"/>
      <c r="V193" s="59"/>
      <c r="W193" s="60"/>
      <c r="X193" s="60"/>
      <c r="Y193" s="60"/>
      <c r="Z193" s="60"/>
      <c r="AA193" s="60"/>
      <c r="AB193" s="60"/>
      <c r="AC193" s="60"/>
      <c r="AD193" s="60"/>
      <c r="AE193" s="60"/>
      <c r="AF193" s="60"/>
      <c r="AG193" s="60"/>
      <c r="AH193" s="60"/>
      <c r="AI193" s="60"/>
      <c r="AJ193" s="60"/>
      <c r="AK193" s="60"/>
      <c r="AL193" s="60"/>
      <c r="AM193" s="60"/>
    </row>
    <row r="194" spans="1:39" ht="11.25" customHeight="1">
      <c r="A194" s="60"/>
      <c r="B194" s="59"/>
      <c r="C194" s="59"/>
      <c r="D194" s="59"/>
      <c r="E194" s="59"/>
      <c r="F194" s="59"/>
      <c r="G194" s="59"/>
      <c r="H194" s="59"/>
      <c r="I194" s="59"/>
      <c r="J194" s="59"/>
      <c r="K194" s="59"/>
      <c r="L194" s="59"/>
      <c r="M194" s="59"/>
      <c r="N194" s="59"/>
      <c r="O194" s="59"/>
      <c r="P194" s="59"/>
      <c r="Q194" s="59"/>
      <c r="R194" s="59"/>
      <c r="S194" s="59"/>
      <c r="T194" s="59"/>
      <c r="U194" s="59"/>
      <c r="V194" s="59"/>
      <c r="W194" s="60"/>
      <c r="X194" s="60"/>
      <c r="Y194" s="60"/>
      <c r="Z194" s="60"/>
      <c r="AA194" s="60"/>
      <c r="AB194" s="60"/>
      <c r="AC194" s="60"/>
      <c r="AD194" s="60"/>
      <c r="AE194" s="60"/>
      <c r="AF194" s="60"/>
      <c r="AG194" s="60"/>
      <c r="AH194" s="60"/>
      <c r="AI194" s="60"/>
      <c r="AJ194" s="60"/>
      <c r="AK194" s="60"/>
      <c r="AL194" s="60"/>
      <c r="AM194" s="60"/>
    </row>
    <row r="195" spans="1:39" ht="11.25" customHeight="1">
      <c r="A195" s="60"/>
      <c r="B195" s="59"/>
      <c r="C195" s="59"/>
      <c r="D195" s="59"/>
      <c r="E195" s="59"/>
      <c r="F195" s="59"/>
      <c r="G195" s="59"/>
      <c r="H195" s="59"/>
      <c r="I195" s="59"/>
      <c r="J195" s="59"/>
      <c r="K195" s="59"/>
      <c r="L195" s="59"/>
      <c r="M195" s="59"/>
      <c r="N195" s="59"/>
      <c r="O195" s="59"/>
      <c r="P195" s="59"/>
      <c r="Q195" s="59"/>
      <c r="R195" s="59"/>
      <c r="S195" s="59"/>
      <c r="T195" s="59"/>
      <c r="U195" s="59"/>
      <c r="V195" s="59"/>
      <c r="W195" s="60"/>
      <c r="X195" s="60"/>
      <c r="Y195" s="60"/>
      <c r="Z195" s="60"/>
      <c r="AA195" s="60"/>
      <c r="AB195" s="60"/>
      <c r="AC195" s="60"/>
      <c r="AD195" s="60"/>
      <c r="AE195" s="60"/>
      <c r="AF195" s="60"/>
      <c r="AG195" s="60"/>
      <c r="AH195" s="60"/>
      <c r="AI195" s="60"/>
      <c r="AJ195" s="60"/>
      <c r="AK195" s="60"/>
      <c r="AL195" s="60"/>
      <c r="AM195" s="60"/>
    </row>
    <row r="196" spans="1:39" ht="11.25" customHeight="1">
      <c r="A196" s="60"/>
      <c r="B196" s="59"/>
      <c r="C196" s="59"/>
      <c r="D196" s="59"/>
      <c r="E196" s="59"/>
      <c r="F196" s="59"/>
      <c r="G196" s="59"/>
      <c r="H196" s="59"/>
      <c r="I196" s="59"/>
      <c r="J196" s="59"/>
      <c r="K196" s="59"/>
      <c r="L196" s="59"/>
      <c r="M196" s="59"/>
      <c r="N196" s="59"/>
      <c r="O196" s="59"/>
      <c r="P196" s="59"/>
      <c r="Q196" s="59"/>
      <c r="R196" s="59"/>
      <c r="S196" s="59"/>
      <c r="T196" s="59"/>
      <c r="U196" s="59"/>
      <c r="V196" s="59"/>
      <c r="W196" s="60"/>
      <c r="X196" s="60"/>
      <c r="Y196" s="60"/>
      <c r="Z196" s="60"/>
      <c r="AA196" s="60"/>
      <c r="AB196" s="60"/>
      <c r="AC196" s="60"/>
      <c r="AD196" s="60"/>
      <c r="AE196" s="60"/>
      <c r="AF196" s="60"/>
      <c r="AG196" s="60"/>
      <c r="AH196" s="60"/>
      <c r="AI196" s="60"/>
      <c r="AJ196" s="60"/>
      <c r="AK196" s="60"/>
      <c r="AL196" s="60"/>
      <c r="AM196" s="60"/>
    </row>
    <row r="197" spans="1:39" ht="11.25" customHeight="1">
      <c r="A197" s="60"/>
      <c r="B197" s="59"/>
      <c r="C197" s="59"/>
      <c r="D197" s="59"/>
      <c r="E197" s="59"/>
      <c r="F197" s="59"/>
      <c r="G197" s="59"/>
      <c r="H197" s="59"/>
      <c r="I197" s="59"/>
      <c r="J197" s="59"/>
      <c r="K197" s="59"/>
      <c r="L197" s="59"/>
      <c r="M197" s="59"/>
      <c r="N197" s="59"/>
      <c r="O197" s="59"/>
      <c r="P197" s="59"/>
      <c r="Q197" s="59"/>
      <c r="R197" s="59"/>
      <c r="S197" s="59"/>
      <c r="T197" s="59"/>
      <c r="U197" s="59"/>
      <c r="V197" s="59"/>
      <c r="W197" s="60"/>
      <c r="X197" s="60"/>
      <c r="Y197" s="60"/>
      <c r="Z197" s="60"/>
      <c r="AA197" s="60"/>
      <c r="AB197" s="60"/>
      <c r="AC197" s="60"/>
      <c r="AD197" s="60"/>
      <c r="AE197" s="60"/>
      <c r="AF197" s="60"/>
      <c r="AG197" s="60"/>
      <c r="AH197" s="60"/>
      <c r="AI197" s="60"/>
      <c r="AJ197" s="60"/>
      <c r="AK197" s="60"/>
      <c r="AL197" s="60"/>
      <c r="AM197" s="60"/>
    </row>
    <row r="198" spans="1:39" ht="11.25" customHeight="1">
      <c r="A198" s="60"/>
      <c r="B198" s="59"/>
      <c r="C198" s="59"/>
      <c r="D198" s="59"/>
      <c r="E198" s="59"/>
      <c r="F198" s="59"/>
      <c r="G198" s="59"/>
      <c r="H198" s="59"/>
      <c r="I198" s="59"/>
      <c r="J198" s="59"/>
      <c r="K198" s="59"/>
      <c r="L198" s="59"/>
      <c r="M198" s="59"/>
      <c r="N198" s="59"/>
      <c r="O198" s="59"/>
      <c r="P198" s="59"/>
      <c r="Q198" s="59"/>
      <c r="R198" s="59"/>
      <c r="S198" s="59"/>
      <c r="T198" s="59"/>
      <c r="U198" s="59"/>
      <c r="V198" s="59"/>
      <c r="W198" s="60"/>
      <c r="X198" s="60"/>
      <c r="Y198" s="60"/>
      <c r="Z198" s="60"/>
      <c r="AA198" s="60"/>
      <c r="AB198" s="60"/>
      <c r="AC198" s="60"/>
      <c r="AD198" s="60"/>
      <c r="AE198" s="60"/>
      <c r="AF198" s="60"/>
      <c r="AG198" s="60"/>
      <c r="AH198" s="60"/>
      <c r="AI198" s="60"/>
      <c r="AJ198" s="60"/>
      <c r="AK198" s="60"/>
      <c r="AL198" s="60"/>
      <c r="AM198" s="60"/>
    </row>
    <row r="199" spans="1:39" ht="11.25" customHeight="1">
      <c r="A199" s="60"/>
      <c r="B199" s="59"/>
      <c r="C199" s="59"/>
      <c r="D199" s="59"/>
      <c r="E199" s="59"/>
      <c r="F199" s="59"/>
      <c r="G199" s="59"/>
      <c r="H199" s="59"/>
      <c r="I199" s="59"/>
      <c r="J199" s="59"/>
      <c r="K199" s="59"/>
      <c r="L199" s="59"/>
      <c r="M199" s="59"/>
      <c r="N199" s="59"/>
      <c r="O199" s="59"/>
      <c r="P199" s="59"/>
      <c r="Q199" s="59"/>
      <c r="R199" s="59"/>
      <c r="S199" s="59"/>
      <c r="T199" s="59"/>
      <c r="U199" s="59"/>
      <c r="V199" s="59"/>
      <c r="W199" s="60"/>
      <c r="X199" s="60"/>
      <c r="Y199" s="60"/>
      <c r="Z199" s="60"/>
      <c r="AA199" s="60"/>
      <c r="AB199" s="60"/>
      <c r="AC199" s="60"/>
      <c r="AD199" s="60"/>
      <c r="AE199" s="60"/>
      <c r="AF199" s="60"/>
      <c r="AG199" s="60"/>
      <c r="AH199" s="60"/>
      <c r="AI199" s="60"/>
      <c r="AJ199" s="60"/>
      <c r="AK199" s="60"/>
      <c r="AL199" s="60"/>
      <c r="AM199" s="60"/>
    </row>
    <row r="200" spans="1:39" ht="11.25" customHeight="1">
      <c r="A200" s="60"/>
      <c r="B200" s="59"/>
      <c r="C200" s="59"/>
      <c r="D200" s="59"/>
      <c r="E200" s="59"/>
      <c r="F200" s="59"/>
      <c r="G200" s="59"/>
      <c r="H200" s="59"/>
      <c r="I200" s="59"/>
      <c r="J200" s="59"/>
      <c r="K200" s="59"/>
      <c r="L200" s="59"/>
      <c r="M200" s="59"/>
      <c r="N200" s="59"/>
      <c r="O200" s="59"/>
      <c r="P200" s="59"/>
      <c r="Q200" s="59"/>
      <c r="R200" s="59"/>
      <c r="S200" s="59"/>
      <c r="T200" s="59"/>
      <c r="U200" s="59"/>
      <c r="V200" s="59"/>
      <c r="W200" s="60"/>
      <c r="X200" s="60"/>
      <c r="Y200" s="60"/>
      <c r="Z200" s="60"/>
      <c r="AA200" s="60"/>
      <c r="AB200" s="60"/>
      <c r="AC200" s="60"/>
      <c r="AD200" s="60"/>
      <c r="AE200" s="60"/>
      <c r="AF200" s="60"/>
      <c r="AG200" s="60"/>
      <c r="AH200" s="60"/>
      <c r="AI200" s="60"/>
      <c r="AJ200" s="60"/>
      <c r="AK200" s="60"/>
      <c r="AL200" s="60"/>
      <c r="AM200" s="60"/>
    </row>
    <row r="201" spans="1:39" ht="11.25" customHeight="1">
      <c r="A201" s="60"/>
      <c r="B201" s="59"/>
      <c r="C201" s="59"/>
      <c r="D201" s="59"/>
      <c r="E201" s="59"/>
      <c r="F201" s="59"/>
      <c r="G201" s="59"/>
      <c r="H201" s="59"/>
      <c r="I201" s="59"/>
      <c r="J201" s="59"/>
      <c r="K201" s="59"/>
      <c r="L201" s="59"/>
      <c r="M201" s="59"/>
      <c r="N201" s="59"/>
      <c r="O201" s="59"/>
      <c r="P201" s="59"/>
      <c r="Q201" s="59"/>
      <c r="R201" s="59"/>
      <c r="S201" s="59"/>
      <c r="T201" s="59"/>
      <c r="U201" s="59"/>
      <c r="V201" s="59"/>
      <c r="W201" s="60"/>
      <c r="X201" s="60"/>
      <c r="Y201" s="60"/>
      <c r="Z201" s="60"/>
      <c r="AA201" s="60"/>
      <c r="AB201" s="60"/>
      <c r="AC201" s="60"/>
      <c r="AD201" s="60"/>
      <c r="AE201" s="60"/>
      <c r="AF201" s="60"/>
      <c r="AG201" s="60"/>
      <c r="AH201" s="60"/>
      <c r="AI201" s="60"/>
      <c r="AJ201" s="60"/>
      <c r="AK201" s="60"/>
      <c r="AL201" s="60"/>
      <c r="AM201" s="60"/>
    </row>
    <row r="202" spans="1:39" ht="11.25" customHeight="1">
      <c r="A202" s="60"/>
      <c r="B202" s="59"/>
      <c r="C202" s="59"/>
      <c r="D202" s="59"/>
      <c r="E202" s="59"/>
      <c r="F202" s="59"/>
      <c r="G202" s="59"/>
      <c r="H202" s="59"/>
      <c r="I202" s="59"/>
      <c r="J202" s="59"/>
      <c r="K202" s="59"/>
      <c r="L202" s="59"/>
      <c r="M202" s="59"/>
      <c r="N202" s="59"/>
      <c r="O202" s="59"/>
      <c r="P202" s="59"/>
      <c r="Q202" s="59"/>
      <c r="R202" s="59"/>
      <c r="S202" s="59"/>
      <c r="T202" s="59"/>
      <c r="U202" s="59"/>
      <c r="V202" s="59"/>
      <c r="W202" s="60"/>
      <c r="X202" s="60"/>
      <c r="Y202" s="60"/>
      <c r="Z202" s="60"/>
      <c r="AA202" s="60"/>
      <c r="AB202" s="60"/>
      <c r="AC202" s="60"/>
      <c r="AD202" s="60"/>
      <c r="AE202" s="60"/>
      <c r="AF202" s="60"/>
      <c r="AG202" s="60"/>
      <c r="AH202" s="60"/>
      <c r="AI202" s="60"/>
      <c r="AJ202" s="60"/>
      <c r="AK202" s="60"/>
      <c r="AL202" s="60"/>
      <c r="AM202" s="60"/>
    </row>
    <row r="203" spans="1:39" ht="11.25" customHeight="1">
      <c r="A203" s="60"/>
      <c r="B203" s="59"/>
      <c r="C203" s="59"/>
      <c r="D203" s="59"/>
      <c r="E203" s="59"/>
      <c r="F203" s="59"/>
      <c r="G203" s="59"/>
      <c r="H203" s="59"/>
      <c r="I203" s="59"/>
      <c r="J203" s="59"/>
      <c r="K203" s="59"/>
      <c r="L203" s="59"/>
      <c r="M203" s="59"/>
      <c r="N203" s="59"/>
      <c r="O203" s="59"/>
      <c r="P203" s="59"/>
      <c r="Q203" s="59"/>
      <c r="R203" s="59"/>
      <c r="S203" s="59"/>
      <c r="T203" s="59"/>
      <c r="U203" s="59"/>
      <c r="V203" s="59"/>
      <c r="W203" s="60"/>
      <c r="X203" s="60"/>
      <c r="Y203" s="60"/>
      <c r="Z203" s="60"/>
      <c r="AA203" s="60"/>
      <c r="AB203" s="60"/>
      <c r="AC203" s="60"/>
      <c r="AD203" s="60"/>
      <c r="AE203" s="60"/>
      <c r="AF203" s="60"/>
      <c r="AG203" s="60"/>
      <c r="AH203" s="60"/>
      <c r="AI203" s="60"/>
      <c r="AJ203" s="60"/>
      <c r="AK203" s="60"/>
      <c r="AL203" s="60"/>
      <c r="AM203" s="60"/>
    </row>
    <row r="204" spans="1:39" ht="11.25" customHeight="1">
      <c r="A204" s="60"/>
      <c r="B204" s="59"/>
      <c r="C204" s="59"/>
      <c r="D204" s="59"/>
      <c r="E204" s="59"/>
      <c r="F204" s="59"/>
      <c r="G204" s="59"/>
      <c r="H204" s="59"/>
      <c r="I204" s="59"/>
      <c r="J204" s="59"/>
      <c r="K204" s="59"/>
      <c r="L204" s="59"/>
      <c r="M204" s="59"/>
      <c r="N204" s="59"/>
      <c r="O204" s="59"/>
      <c r="P204" s="59"/>
      <c r="Q204" s="59"/>
      <c r="R204" s="59"/>
      <c r="S204" s="59"/>
      <c r="T204" s="59"/>
      <c r="U204" s="59"/>
      <c r="V204" s="59"/>
      <c r="W204" s="60"/>
      <c r="X204" s="60"/>
      <c r="Y204" s="60"/>
      <c r="Z204" s="60"/>
      <c r="AA204" s="60"/>
      <c r="AB204" s="60"/>
      <c r="AC204" s="60"/>
      <c r="AD204" s="60"/>
      <c r="AE204" s="60"/>
      <c r="AF204" s="60"/>
      <c r="AG204" s="60"/>
      <c r="AH204" s="60"/>
      <c r="AI204" s="60"/>
      <c r="AJ204" s="60"/>
      <c r="AK204" s="60"/>
      <c r="AL204" s="60"/>
      <c r="AM204" s="60"/>
    </row>
    <row r="205" spans="1:39" ht="11.25" customHeight="1">
      <c r="A205" s="60"/>
      <c r="B205" s="59"/>
      <c r="C205" s="59"/>
      <c r="D205" s="59"/>
      <c r="E205" s="59"/>
      <c r="F205" s="59"/>
      <c r="G205" s="59"/>
      <c r="H205" s="59"/>
      <c r="I205" s="59"/>
      <c r="J205" s="59"/>
      <c r="K205" s="59"/>
      <c r="L205" s="59"/>
      <c r="M205" s="59"/>
      <c r="N205" s="59"/>
      <c r="O205" s="59"/>
      <c r="P205" s="59"/>
      <c r="Q205" s="59"/>
      <c r="R205" s="59"/>
      <c r="S205" s="59"/>
      <c r="T205" s="59"/>
      <c r="U205" s="59"/>
      <c r="V205" s="59"/>
      <c r="W205" s="60"/>
      <c r="X205" s="60"/>
      <c r="Y205" s="60"/>
      <c r="Z205" s="60"/>
      <c r="AA205" s="60"/>
      <c r="AB205" s="60"/>
      <c r="AC205" s="60"/>
      <c r="AD205" s="60"/>
      <c r="AE205" s="60"/>
      <c r="AF205" s="60"/>
      <c r="AG205" s="60"/>
      <c r="AH205" s="60"/>
      <c r="AI205" s="60"/>
      <c r="AJ205" s="60"/>
      <c r="AK205" s="60"/>
      <c r="AL205" s="60"/>
      <c r="AM205" s="60"/>
    </row>
    <row r="206" spans="1:39" ht="11.25" customHeight="1">
      <c r="A206" s="60"/>
      <c r="B206" s="59"/>
      <c r="C206" s="59"/>
      <c r="D206" s="59"/>
      <c r="E206" s="59"/>
      <c r="F206" s="59"/>
      <c r="G206" s="59"/>
      <c r="H206" s="59"/>
      <c r="I206" s="59"/>
      <c r="J206" s="59"/>
      <c r="K206" s="59"/>
      <c r="L206" s="59"/>
      <c r="M206" s="59"/>
      <c r="N206" s="59"/>
      <c r="O206" s="59"/>
      <c r="P206" s="59"/>
      <c r="Q206" s="59"/>
      <c r="R206" s="59"/>
      <c r="S206" s="59"/>
      <c r="T206" s="59"/>
      <c r="U206" s="59"/>
      <c r="V206" s="59"/>
      <c r="W206" s="60"/>
      <c r="X206" s="60"/>
      <c r="Y206" s="60"/>
      <c r="Z206" s="60"/>
      <c r="AA206" s="60"/>
      <c r="AB206" s="60"/>
      <c r="AC206" s="60"/>
      <c r="AD206" s="60"/>
      <c r="AE206" s="60"/>
      <c r="AF206" s="60"/>
      <c r="AG206" s="60"/>
      <c r="AH206" s="60"/>
      <c r="AI206" s="60"/>
      <c r="AJ206" s="60"/>
      <c r="AK206" s="60"/>
      <c r="AL206" s="60"/>
      <c r="AM206" s="60"/>
    </row>
    <row r="207" spans="1:39" ht="11.25" customHeight="1">
      <c r="A207" s="60"/>
      <c r="B207" s="59"/>
      <c r="C207" s="59"/>
      <c r="D207" s="59"/>
      <c r="E207" s="59"/>
      <c r="F207" s="59"/>
      <c r="G207" s="59"/>
      <c r="H207" s="59"/>
      <c r="I207" s="59"/>
      <c r="J207" s="59"/>
      <c r="K207" s="59"/>
      <c r="L207" s="59"/>
      <c r="M207" s="59"/>
      <c r="N207" s="59"/>
      <c r="O207" s="59"/>
      <c r="P207" s="59"/>
      <c r="Q207" s="59"/>
      <c r="R207" s="59"/>
      <c r="S207" s="59"/>
      <c r="T207" s="59"/>
      <c r="U207" s="59"/>
      <c r="V207" s="59"/>
      <c r="W207" s="60"/>
      <c r="X207" s="60"/>
      <c r="Y207" s="60"/>
      <c r="Z207" s="60"/>
      <c r="AA207" s="60"/>
      <c r="AB207" s="60"/>
      <c r="AC207" s="60"/>
      <c r="AD207" s="60"/>
      <c r="AE207" s="60"/>
      <c r="AF207" s="60"/>
      <c r="AG207" s="60"/>
      <c r="AH207" s="60"/>
      <c r="AI207" s="60"/>
      <c r="AJ207" s="60"/>
      <c r="AK207" s="60"/>
      <c r="AL207" s="60"/>
      <c r="AM207" s="60"/>
    </row>
    <row r="208" spans="1:39" ht="11.25" customHeight="1">
      <c r="A208" s="60"/>
      <c r="B208" s="59"/>
      <c r="C208" s="59"/>
      <c r="D208" s="59"/>
      <c r="E208" s="59"/>
      <c r="F208" s="59"/>
      <c r="G208" s="59"/>
      <c r="H208" s="59"/>
      <c r="I208" s="59"/>
      <c r="J208" s="59"/>
      <c r="K208" s="59"/>
      <c r="L208" s="59"/>
      <c r="M208" s="59"/>
      <c r="N208" s="59"/>
      <c r="O208" s="59"/>
      <c r="P208" s="59"/>
      <c r="Q208" s="59"/>
      <c r="R208" s="59"/>
      <c r="S208" s="59"/>
      <c r="T208" s="59"/>
      <c r="U208" s="59"/>
      <c r="V208" s="59"/>
      <c r="W208" s="60"/>
      <c r="X208" s="60"/>
      <c r="Y208" s="60"/>
      <c r="Z208" s="60"/>
      <c r="AA208" s="60"/>
      <c r="AB208" s="60"/>
      <c r="AC208" s="60"/>
      <c r="AD208" s="60"/>
      <c r="AE208" s="60"/>
      <c r="AF208" s="60"/>
      <c r="AG208" s="60"/>
      <c r="AH208" s="60"/>
      <c r="AI208" s="60"/>
      <c r="AJ208" s="60"/>
      <c r="AK208" s="60"/>
      <c r="AL208" s="60"/>
      <c r="AM208" s="60"/>
    </row>
    <row r="209" spans="1:39" ht="11.25" customHeight="1">
      <c r="A209" s="60"/>
      <c r="B209" s="59"/>
      <c r="C209" s="59"/>
      <c r="D209" s="59"/>
      <c r="E209" s="59"/>
      <c r="F209" s="59"/>
      <c r="G209" s="59"/>
      <c r="H209" s="59"/>
      <c r="I209" s="59"/>
      <c r="J209" s="59"/>
      <c r="K209" s="59"/>
      <c r="L209" s="59"/>
      <c r="M209" s="59"/>
      <c r="N209" s="59"/>
      <c r="O209" s="59"/>
      <c r="P209" s="59"/>
      <c r="Q209" s="59"/>
      <c r="R209" s="59"/>
      <c r="S209" s="59"/>
      <c r="T209" s="59"/>
      <c r="U209" s="59"/>
      <c r="V209" s="59"/>
      <c r="W209" s="60"/>
      <c r="X209" s="60"/>
      <c r="Y209" s="60"/>
      <c r="Z209" s="60"/>
      <c r="AA209" s="60"/>
      <c r="AB209" s="60"/>
      <c r="AC209" s="60"/>
      <c r="AD209" s="60"/>
      <c r="AE209" s="60"/>
      <c r="AF209" s="60"/>
      <c r="AG209" s="60"/>
      <c r="AH209" s="60"/>
      <c r="AI209" s="60"/>
      <c r="AJ209" s="60"/>
      <c r="AK209" s="60"/>
      <c r="AL209" s="60"/>
      <c r="AM209" s="60"/>
    </row>
    <row r="210" spans="1:39" ht="11.25" customHeight="1">
      <c r="A210" s="60"/>
      <c r="B210" s="59"/>
      <c r="C210" s="59"/>
      <c r="D210" s="59"/>
      <c r="E210" s="59"/>
      <c r="F210" s="59"/>
      <c r="G210" s="59"/>
      <c r="H210" s="59"/>
      <c r="I210" s="59"/>
      <c r="J210" s="59"/>
      <c r="K210" s="59"/>
      <c r="L210" s="59"/>
      <c r="M210" s="59"/>
      <c r="N210" s="59"/>
      <c r="O210" s="59"/>
      <c r="P210" s="59"/>
      <c r="Q210" s="59"/>
      <c r="R210" s="59"/>
      <c r="S210" s="59"/>
      <c r="T210" s="59"/>
      <c r="U210" s="59"/>
      <c r="V210" s="59"/>
      <c r="W210" s="60"/>
      <c r="X210" s="60"/>
      <c r="Y210" s="60"/>
      <c r="Z210" s="60"/>
      <c r="AA210" s="60"/>
      <c r="AB210" s="60"/>
      <c r="AC210" s="60"/>
      <c r="AD210" s="60"/>
      <c r="AE210" s="60"/>
      <c r="AF210" s="60"/>
      <c r="AG210" s="60"/>
      <c r="AH210" s="60"/>
      <c r="AI210" s="60"/>
      <c r="AJ210" s="60"/>
      <c r="AK210" s="60"/>
      <c r="AL210" s="60"/>
      <c r="AM210" s="60"/>
    </row>
    <row r="211" spans="1:39" ht="11.25" customHeight="1">
      <c r="A211" s="60"/>
      <c r="B211" s="59"/>
      <c r="C211" s="59"/>
      <c r="D211" s="59"/>
      <c r="E211" s="59"/>
      <c r="F211" s="59"/>
      <c r="G211" s="59"/>
      <c r="H211" s="59"/>
      <c r="I211" s="59"/>
      <c r="J211" s="59"/>
      <c r="K211" s="59"/>
      <c r="L211" s="59"/>
      <c r="M211" s="59"/>
      <c r="N211" s="59"/>
      <c r="O211" s="59"/>
      <c r="P211" s="59"/>
      <c r="Q211" s="59"/>
      <c r="R211" s="59"/>
      <c r="S211" s="59"/>
      <c r="T211" s="59"/>
      <c r="U211" s="59"/>
      <c r="V211" s="59"/>
      <c r="W211" s="60"/>
      <c r="X211" s="60"/>
      <c r="Y211" s="60"/>
      <c r="Z211" s="60"/>
      <c r="AA211" s="60"/>
      <c r="AB211" s="60"/>
      <c r="AC211" s="60"/>
      <c r="AD211" s="60"/>
      <c r="AE211" s="60"/>
      <c r="AF211" s="60"/>
      <c r="AG211" s="60"/>
      <c r="AH211" s="60"/>
      <c r="AI211" s="60"/>
      <c r="AJ211" s="60"/>
      <c r="AK211" s="60"/>
      <c r="AL211" s="60"/>
      <c r="AM211" s="60"/>
    </row>
    <row r="212" spans="1:39" ht="11.25" customHeight="1">
      <c r="A212" s="60"/>
      <c r="B212" s="59"/>
      <c r="C212" s="59"/>
      <c r="D212" s="59"/>
      <c r="E212" s="59"/>
      <c r="F212" s="59"/>
      <c r="G212" s="59"/>
      <c r="H212" s="59"/>
      <c r="I212" s="59"/>
      <c r="J212" s="59"/>
      <c r="K212" s="59"/>
      <c r="L212" s="59"/>
      <c r="M212" s="59"/>
      <c r="N212" s="59"/>
      <c r="O212" s="59"/>
      <c r="P212" s="59"/>
      <c r="Q212" s="59"/>
      <c r="R212" s="59"/>
      <c r="S212" s="59"/>
      <c r="T212" s="59"/>
      <c r="U212" s="59"/>
      <c r="V212" s="59"/>
      <c r="W212" s="60"/>
      <c r="X212" s="60"/>
      <c r="Y212" s="60"/>
      <c r="Z212" s="60"/>
      <c r="AA212" s="60"/>
      <c r="AB212" s="60"/>
      <c r="AC212" s="60"/>
      <c r="AD212" s="60"/>
      <c r="AE212" s="60"/>
      <c r="AF212" s="60"/>
      <c r="AG212" s="60"/>
      <c r="AH212" s="60"/>
      <c r="AI212" s="60"/>
      <c r="AJ212" s="60"/>
      <c r="AK212" s="60"/>
      <c r="AL212" s="60"/>
      <c r="AM212" s="60"/>
    </row>
    <row r="213" spans="1:39" ht="11.25" customHeight="1">
      <c r="A213" s="60"/>
      <c r="B213" s="59"/>
      <c r="C213" s="59"/>
      <c r="D213" s="59"/>
      <c r="E213" s="59"/>
      <c r="F213" s="59"/>
      <c r="G213" s="59"/>
      <c r="H213" s="59"/>
      <c r="I213" s="59"/>
      <c r="J213" s="59"/>
      <c r="K213" s="59"/>
      <c r="L213" s="59"/>
      <c r="M213" s="59"/>
      <c r="N213" s="59"/>
      <c r="O213" s="59"/>
      <c r="P213" s="59"/>
      <c r="Q213" s="59"/>
      <c r="R213" s="59"/>
      <c r="S213" s="59"/>
      <c r="T213" s="59"/>
      <c r="U213" s="59"/>
      <c r="V213" s="59"/>
      <c r="W213" s="60"/>
      <c r="X213" s="60"/>
      <c r="Y213" s="60"/>
      <c r="Z213" s="60"/>
      <c r="AA213" s="60"/>
      <c r="AB213" s="60"/>
      <c r="AC213" s="60"/>
      <c r="AD213" s="60"/>
      <c r="AE213" s="60"/>
      <c r="AF213" s="60"/>
      <c r="AG213" s="60"/>
      <c r="AH213" s="60"/>
      <c r="AI213" s="60"/>
      <c r="AJ213" s="60"/>
      <c r="AK213" s="60"/>
      <c r="AL213" s="60"/>
      <c r="AM213" s="60"/>
    </row>
    <row r="214" spans="1:39" ht="11.25" customHeight="1">
      <c r="A214" s="60"/>
      <c r="B214" s="59"/>
      <c r="C214" s="59"/>
      <c r="D214" s="59"/>
      <c r="E214" s="59"/>
      <c r="F214" s="59"/>
      <c r="G214" s="59"/>
      <c r="H214" s="59"/>
      <c r="I214" s="59"/>
      <c r="J214" s="59"/>
      <c r="K214" s="59"/>
      <c r="L214" s="59"/>
      <c r="M214" s="59"/>
      <c r="N214" s="59"/>
      <c r="O214" s="59"/>
      <c r="P214" s="59"/>
      <c r="Q214" s="59"/>
      <c r="R214" s="59"/>
      <c r="S214" s="59"/>
      <c r="T214" s="59"/>
      <c r="U214" s="59"/>
      <c r="V214" s="59"/>
      <c r="W214" s="60"/>
      <c r="X214" s="60"/>
      <c r="Y214" s="60"/>
      <c r="Z214" s="60"/>
      <c r="AA214" s="60"/>
      <c r="AB214" s="60"/>
      <c r="AC214" s="60"/>
      <c r="AD214" s="60"/>
      <c r="AE214" s="60"/>
      <c r="AF214" s="60"/>
      <c r="AG214" s="60"/>
      <c r="AH214" s="60"/>
      <c r="AI214" s="60"/>
      <c r="AJ214" s="60"/>
      <c r="AK214" s="60"/>
      <c r="AL214" s="60"/>
      <c r="AM214" s="60"/>
    </row>
    <row r="215" spans="1:39" ht="11.25" customHeight="1">
      <c r="A215" s="60"/>
      <c r="B215" s="59"/>
      <c r="C215" s="59"/>
      <c r="D215" s="59"/>
      <c r="E215" s="59"/>
      <c r="F215" s="59"/>
      <c r="G215" s="59"/>
      <c r="H215" s="59"/>
      <c r="I215" s="59"/>
      <c r="J215" s="59"/>
      <c r="K215" s="59"/>
      <c r="L215" s="59"/>
      <c r="M215" s="59"/>
      <c r="N215" s="59"/>
      <c r="O215" s="59"/>
      <c r="P215" s="59"/>
      <c r="Q215" s="59"/>
      <c r="R215" s="59"/>
      <c r="S215" s="59"/>
      <c r="T215" s="59"/>
      <c r="U215" s="59"/>
      <c r="V215" s="59"/>
      <c r="W215" s="60"/>
      <c r="X215" s="60"/>
      <c r="Y215" s="60"/>
      <c r="Z215" s="60"/>
      <c r="AA215" s="60"/>
      <c r="AB215" s="60"/>
      <c r="AC215" s="60"/>
      <c r="AD215" s="60"/>
      <c r="AE215" s="60"/>
      <c r="AF215" s="60"/>
      <c r="AG215" s="60"/>
      <c r="AH215" s="60"/>
      <c r="AI215" s="60"/>
      <c r="AJ215" s="60"/>
      <c r="AK215" s="60"/>
      <c r="AL215" s="60"/>
      <c r="AM215" s="60"/>
    </row>
    <row r="216" spans="1:39" ht="11.25" customHeight="1">
      <c r="A216" s="60"/>
      <c r="B216" s="59"/>
      <c r="C216" s="59"/>
      <c r="D216" s="59"/>
      <c r="E216" s="59"/>
      <c r="F216" s="59"/>
      <c r="G216" s="59"/>
      <c r="H216" s="59"/>
      <c r="I216" s="59"/>
      <c r="J216" s="59"/>
      <c r="K216" s="59"/>
      <c r="L216" s="59"/>
      <c r="M216" s="59"/>
      <c r="N216" s="59"/>
      <c r="O216" s="59"/>
      <c r="P216" s="59"/>
      <c r="Q216" s="59"/>
      <c r="R216" s="59"/>
      <c r="S216" s="59"/>
      <c r="T216" s="59"/>
      <c r="U216" s="59"/>
      <c r="V216" s="59"/>
      <c r="W216" s="60"/>
      <c r="X216" s="60"/>
      <c r="Y216" s="60"/>
      <c r="Z216" s="60"/>
      <c r="AA216" s="60"/>
      <c r="AB216" s="60"/>
      <c r="AC216" s="60"/>
      <c r="AD216" s="60"/>
      <c r="AE216" s="60"/>
      <c r="AF216" s="60"/>
      <c r="AG216" s="60"/>
      <c r="AH216" s="60"/>
      <c r="AI216" s="60"/>
      <c r="AJ216" s="60"/>
      <c r="AK216" s="60"/>
      <c r="AL216" s="60"/>
      <c r="AM216" s="60"/>
    </row>
    <row r="217" spans="1:39" ht="11.25" customHeight="1">
      <c r="A217" s="60"/>
      <c r="B217" s="59"/>
      <c r="C217" s="59"/>
      <c r="D217" s="59"/>
      <c r="E217" s="59"/>
      <c r="F217" s="59"/>
      <c r="G217" s="59"/>
      <c r="H217" s="59"/>
      <c r="I217" s="59"/>
      <c r="J217" s="59"/>
      <c r="K217" s="59"/>
      <c r="L217" s="59"/>
      <c r="M217" s="59"/>
      <c r="N217" s="59"/>
      <c r="O217" s="59"/>
      <c r="P217" s="59"/>
      <c r="Q217" s="59"/>
      <c r="R217" s="59"/>
      <c r="S217" s="59"/>
      <c r="T217" s="59"/>
      <c r="U217" s="59"/>
      <c r="V217" s="59"/>
      <c r="W217" s="60"/>
      <c r="X217" s="60"/>
      <c r="Y217" s="60"/>
      <c r="Z217" s="60"/>
      <c r="AA217" s="60"/>
      <c r="AB217" s="60"/>
      <c r="AC217" s="60"/>
      <c r="AD217" s="60"/>
      <c r="AE217" s="60"/>
      <c r="AF217" s="60"/>
      <c r="AG217" s="60"/>
      <c r="AH217" s="60"/>
      <c r="AI217" s="60"/>
      <c r="AJ217" s="60"/>
      <c r="AK217" s="60"/>
      <c r="AL217" s="60"/>
      <c r="AM217" s="60"/>
    </row>
    <row r="218" spans="1:39" ht="11.25" customHeight="1">
      <c r="A218" s="60"/>
      <c r="B218" s="59"/>
      <c r="C218" s="59"/>
      <c r="D218" s="59"/>
      <c r="E218" s="59"/>
      <c r="F218" s="59"/>
      <c r="G218" s="59"/>
      <c r="H218" s="59"/>
      <c r="I218" s="59"/>
      <c r="J218" s="59"/>
      <c r="K218" s="59"/>
      <c r="L218" s="59"/>
      <c r="M218" s="59"/>
      <c r="N218" s="59"/>
      <c r="O218" s="59"/>
      <c r="P218" s="59"/>
      <c r="Q218" s="59"/>
      <c r="R218" s="59"/>
      <c r="S218" s="59"/>
      <c r="T218" s="59"/>
      <c r="U218" s="59"/>
      <c r="V218" s="59"/>
      <c r="W218" s="60"/>
      <c r="X218" s="60"/>
      <c r="Y218" s="60"/>
      <c r="Z218" s="60"/>
      <c r="AA218" s="60"/>
      <c r="AB218" s="60"/>
      <c r="AC218" s="60"/>
      <c r="AD218" s="60"/>
      <c r="AE218" s="60"/>
      <c r="AF218" s="60"/>
      <c r="AG218" s="60"/>
      <c r="AH218" s="60"/>
      <c r="AI218" s="60"/>
      <c r="AJ218" s="60"/>
      <c r="AK218" s="60"/>
      <c r="AL218" s="60"/>
      <c r="AM218" s="60"/>
    </row>
    <row r="219" spans="1:39" ht="11.25" customHeight="1">
      <c r="A219" s="60"/>
      <c r="B219" s="59"/>
      <c r="C219" s="59"/>
      <c r="D219" s="59"/>
      <c r="E219" s="59"/>
      <c r="F219" s="59"/>
      <c r="G219" s="59"/>
      <c r="H219" s="59"/>
      <c r="I219" s="59"/>
      <c r="J219" s="59"/>
      <c r="K219" s="59"/>
      <c r="L219" s="59"/>
      <c r="M219" s="59"/>
      <c r="N219" s="59"/>
      <c r="O219" s="59"/>
      <c r="P219" s="59"/>
      <c r="Q219" s="59"/>
      <c r="R219" s="59"/>
      <c r="S219" s="59"/>
      <c r="T219" s="59"/>
      <c r="U219" s="59"/>
      <c r="V219" s="59"/>
      <c r="W219" s="60"/>
      <c r="X219" s="60"/>
      <c r="Y219" s="60"/>
      <c r="Z219" s="60"/>
      <c r="AA219" s="60"/>
      <c r="AB219" s="60"/>
      <c r="AC219" s="60"/>
      <c r="AD219" s="60"/>
      <c r="AE219" s="60"/>
      <c r="AF219" s="60"/>
      <c r="AG219" s="60"/>
      <c r="AH219" s="60"/>
      <c r="AI219" s="60"/>
      <c r="AJ219" s="60"/>
      <c r="AK219" s="60"/>
      <c r="AL219" s="60"/>
      <c r="AM219" s="60"/>
    </row>
    <row r="220" spans="1:39" ht="11.25" customHeight="1">
      <c r="A220" s="60"/>
      <c r="B220" s="59"/>
      <c r="C220" s="59"/>
      <c r="D220" s="59"/>
      <c r="E220" s="59"/>
      <c r="F220" s="59"/>
      <c r="G220" s="59"/>
      <c r="H220" s="59"/>
      <c r="I220" s="59"/>
      <c r="J220" s="59"/>
      <c r="K220" s="59"/>
      <c r="L220" s="59"/>
      <c r="M220" s="59"/>
      <c r="N220" s="59"/>
      <c r="O220" s="59"/>
      <c r="P220" s="59"/>
      <c r="Q220" s="59"/>
      <c r="R220" s="59"/>
      <c r="S220" s="59"/>
      <c r="T220" s="59"/>
      <c r="U220" s="59"/>
      <c r="V220" s="59"/>
      <c r="W220" s="60"/>
      <c r="X220" s="60"/>
      <c r="Y220" s="60"/>
      <c r="Z220" s="60"/>
      <c r="AA220" s="60"/>
      <c r="AB220" s="60"/>
      <c r="AC220" s="60"/>
      <c r="AD220" s="60"/>
      <c r="AE220" s="60"/>
      <c r="AF220" s="60"/>
      <c r="AG220" s="60"/>
      <c r="AH220" s="60"/>
      <c r="AI220" s="60"/>
      <c r="AJ220" s="60"/>
      <c r="AK220" s="60"/>
      <c r="AL220" s="60"/>
      <c r="AM220" s="60"/>
    </row>
    <row r="221" spans="1:39" ht="11.25" customHeight="1">
      <c r="A221" s="60"/>
      <c r="B221" s="59"/>
      <c r="C221" s="59"/>
      <c r="D221" s="59"/>
      <c r="E221" s="59"/>
      <c r="F221" s="59"/>
      <c r="G221" s="59"/>
      <c r="H221" s="59"/>
      <c r="I221" s="59"/>
      <c r="J221" s="59"/>
      <c r="K221" s="59"/>
      <c r="L221" s="59"/>
      <c r="M221" s="59"/>
      <c r="N221" s="59"/>
      <c r="O221" s="59"/>
      <c r="P221" s="59"/>
      <c r="Q221" s="59"/>
      <c r="R221" s="59"/>
      <c r="S221" s="59"/>
      <c r="T221" s="59"/>
      <c r="U221" s="59"/>
      <c r="V221" s="59"/>
      <c r="W221" s="60"/>
      <c r="X221" s="60"/>
      <c r="Y221" s="60"/>
      <c r="Z221" s="60"/>
      <c r="AA221" s="60"/>
      <c r="AB221" s="60"/>
      <c r="AC221" s="60"/>
      <c r="AD221" s="60"/>
      <c r="AE221" s="60"/>
      <c r="AF221" s="60"/>
      <c r="AG221" s="60"/>
      <c r="AH221" s="60"/>
      <c r="AI221" s="60"/>
      <c r="AJ221" s="60"/>
      <c r="AK221" s="60"/>
      <c r="AL221" s="60"/>
      <c r="AM221" s="60"/>
    </row>
    <row r="222" spans="1:39" ht="11.25" customHeight="1">
      <c r="A222" s="60"/>
      <c r="B222" s="59"/>
      <c r="C222" s="59"/>
      <c r="D222" s="59"/>
      <c r="E222" s="59"/>
      <c r="F222" s="59"/>
      <c r="G222" s="59"/>
      <c r="H222" s="59"/>
      <c r="I222" s="59"/>
      <c r="J222" s="59"/>
      <c r="K222" s="59"/>
      <c r="L222" s="59"/>
      <c r="M222" s="59"/>
      <c r="N222" s="59"/>
      <c r="O222" s="59"/>
      <c r="P222" s="59"/>
      <c r="Q222" s="59"/>
      <c r="R222" s="59"/>
      <c r="S222" s="59"/>
      <c r="T222" s="59"/>
      <c r="U222" s="59"/>
      <c r="V222" s="59"/>
      <c r="W222" s="60"/>
      <c r="X222" s="60"/>
      <c r="Y222" s="60"/>
      <c r="Z222" s="60"/>
      <c r="AA222" s="60"/>
      <c r="AB222" s="60"/>
      <c r="AC222" s="60"/>
      <c r="AD222" s="60"/>
      <c r="AE222" s="60"/>
      <c r="AF222" s="60"/>
      <c r="AG222" s="60"/>
      <c r="AH222" s="60"/>
      <c r="AI222" s="60"/>
      <c r="AJ222" s="60"/>
      <c r="AK222" s="60"/>
      <c r="AL222" s="60"/>
      <c r="AM222" s="60"/>
    </row>
    <row r="223" spans="1:39" ht="11.25" customHeight="1">
      <c r="A223" s="60"/>
      <c r="B223" s="59"/>
      <c r="C223" s="59"/>
      <c r="D223" s="59"/>
      <c r="E223" s="59"/>
      <c r="F223" s="59"/>
      <c r="G223" s="59"/>
      <c r="H223" s="59"/>
      <c r="I223" s="59"/>
      <c r="J223" s="59"/>
      <c r="K223" s="59"/>
      <c r="L223" s="59"/>
      <c r="M223" s="59"/>
      <c r="N223" s="59"/>
      <c r="O223" s="59"/>
      <c r="P223" s="59"/>
      <c r="Q223" s="59"/>
      <c r="R223" s="59"/>
      <c r="S223" s="59"/>
      <c r="T223" s="59"/>
      <c r="U223" s="59"/>
      <c r="V223" s="59"/>
      <c r="W223" s="60"/>
      <c r="X223" s="60"/>
      <c r="Y223" s="60"/>
      <c r="Z223" s="60"/>
      <c r="AA223" s="60"/>
      <c r="AB223" s="60"/>
      <c r="AC223" s="60"/>
      <c r="AD223" s="60"/>
      <c r="AE223" s="60"/>
      <c r="AF223" s="60"/>
      <c r="AG223" s="60"/>
      <c r="AH223" s="60"/>
      <c r="AI223" s="60"/>
      <c r="AJ223" s="60"/>
      <c r="AK223" s="60"/>
      <c r="AL223" s="60"/>
      <c r="AM223" s="60"/>
    </row>
    <row r="224" spans="1:39" ht="11.25" customHeight="1">
      <c r="A224" s="60"/>
      <c r="B224" s="59"/>
      <c r="C224" s="59"/>
      <c r="D224" s="59"/>
      <c r="E224" s="59"/>
      <c r="F224" s="59"/>
      <c r="G224" s="59"/>
      <c r="H224" s="59"/>
      <c r="I224" s="59"/>
      <c r="J224" s="59"/>
      <c r="K224" s="59"/>
      <c r="L224" s="59"/>
      <c r="M224" s="59"/>
      <c r="N224" s="59"/>
      <c r="O224" s="59"/>
      <c r="P224" s="59"/>
      <c r="Q224" s="59"/>
      <c r="R224" s="59"/>
      <c r="S224" s="59"/>
      <c r="T224" s="59"/>
      <c r="U224" s="59"/>
      <c r="V224" s="59"/>
      <c r="W224" s="60"/>
      <c r="X224" s="60"/>
      <c r="Y224" s="60"/>
      <c r="Z224" s="60"/>
      <c r="AA224" s="60"/>
      <c r="AB224" s="60"/>
      <c r="AC224" s="60"/>
      <c r="AD224" s="60"/>
      <c r="AE224" s="60"/>
      <c r="AF224" s="60"/>
      <c r="AG224" s="60"/>
      <c r="AH224" s="60"/>
      <c r="AI224" s="60"/>
      <c r="AJ224" s="60"/>
      <c r="AK224" s="60"/>
      <c r="AL224" s="60"/>
      <c r="AM224" s="60"/>
    </row>
    <row r="225" spans="1:39" ht="11.25" customHeight="1">
      <c r="A225" s="60"/>
      <c r="B225" s="59"/>
      <c r="C225" s="59"/>
      <c r="D225" s="59"/>
      <c r="E225" s="59"/>
      <c r="F225" s="59"/>
      <c r="G225" s="59"/>
      <c r="H225" s="59"/>
      <c r="I225" s="59"/>
      <c r="J225" s="59"/>
      <c r="K225" s="59"/>
      <c r="L225" s="59"/>
      <c r="M225" s="59"/>
      <c r="N225" s="59"/>
      <c r="O225" s="59"/>
      <c r="P225" s="59"/>
      <c r="Q225" s="59"/>
      <c r="R225" s="59"/>
      <c r="S225" s="59"/>
      <c r="T225" s="59"/>
      <c r="U225" s="59"/>
      <c r="V225" s="59"/>
      <c r="W225" s="60"/>
      <c r="X225" s="60"/>
      <c r="Y225" s="60"/>
      <c r="Z225" s="60"/>
      <c r="AA225" s="60"/>
      <c r="AB225" s="60"/>
      <c r="AC225" s="60"/>
      <c r="AD225" s="60"/>
      <c r="AE225" s="60"/>
      <c r="AF225" s="60"/>
      <c r="AG225" s="60"/>
      <c r="AH225" s="60"/>
      <c r="AI225" s="60"/>
      <c r="AJ225" s="60"/>
      <c r="AK225" s="60"/>
      <c r="AL225" s="60"/>
      <c r="AM225" s="60"/>
    </row>
    <row r="226" spans="1:39" ht="11.25" customHeight="1">
      <c r="A226" s="60"/>
      <c r="B226" s="59"/>
      <c r="C226" s="59"/>
      <c r="D226" s="59"/>
      <c r="E226" s="59"/>
      <c r="F226" s="59"/>
      <c r="G226" s="59"/>
      <c r="H226" s="59"/>
      <c r="I226" s="59"/>
      <c r="J226" s="59"/>
      <c r="K226" s="59"/>
      <c r="L226" s="59"/>
      <c r="M226" s="59"/>
      <c r="N226" s="59"/>
      <c r="O226" s="59"/>
      <c r="P226" s="59"/>
      <c r="Q226" s="59"/>
      <c r="R226" s="59"/>
      <c r="S226" s="59"/>
      <c r="T226" s="59"/>
      <c r="U226" s="59"/>
      <c r="V226" s="59"/>
      <c r="W226" s="60"/>
      <c r="X226" s="60"/>
      <c r="Y226" s="60"/>
      <c r="Z226" s="60"/>
      <c r="AA226" s="60"/>
      <c r="AB226" s="60"/>
      <c r="AC226" s="60"/>
      <c r="AD226" s="60"/>
      <c r="AE226" s="60"/>
      <c r="AF226" s="60"/>
      <c r="AG226" s="60"/>
      <c r="AH226" s="60"/>
      <c r="AI226" s="60"/>
      <c r="AJ226" s="60"/>
      <c r="AK226" s="60"/>
      <c r="AL226" s="60"/>
      <c r="AM226" s="60"/>
    </row>
    <row r="227" spans="1:39" ht="11.25" customHeight="1">
      <c r="A227" s="60"/>
      <c r="B227" s="59"/>
      <c r="C227" s="59"/>
      <c r="D227" s="59"/>
      <c r="E227" s="59"/>
      <c r="F227" s="59"/>
      <c r="G227" s="59"/>
      <c r="H227" s="59"/>
      <c r="I227" s="59"/>
      <c r="J227" s="59"/>
      <c r="K227" s="59"/>
      <c r="L227" s="59"/>
      <c r="M227" s="59"/>
      <c r="N227" s="59"/>
      <c r="O227" s="59"/>
      <c r="P227" s="59"/>
      <c r="Q227" s="59"/>
      <c r="R227" s="59"/>
      <c r="S227" s="59"/>
      <c r="T227" s="59"/>
      <c r="U227" s="59"/>
      <c r="V227" s="59"/>
      <c r="W227" s="60"/>
      <c r="X227" s="60"/>
      <c r="Y227" s="60"/>
      <c r="Z227" s="60"/>
      <c r="AA227" s="60"/>
      <c r="AB227" s="60"/>
      <c r="AC227" s="60"/>
      <c r="AD227" s="60"/>
      <c r="AE227" s="60"/>
      <c r="AF227" s="60"/>
      <c r="AG227" s="60"/>
      <c r="AH227" s="60"/>
      <c r="AI227" s="60"/>
      <c r="AJ227" s="60"/>
      <c r="AK227" s="60"/>
      <c r="AL227" s="60"/>
      <c r="AM227" s="60"/>
    </row>
    <row r="228" spans="1:39" ht="11.25" customHeight="1">
      <c r="A228" s="60"/>
      <c r="B228" s="59"/>
      <c r="C228" s="59"/>
      <c r="D228" s="59"/>
      <c r="E228" s="59"/>
      <c r="F228" s="59"/>
      <c r="G228" s="59"/>
      <c r="H228" s="59"/>
      <c r="I228" s="59"/>
      <c r="J228" s="59"/>
      <c r="K228" s="59"/>
      <c r="L228" s="59"/>
      <c r="M228" s="59"/>
      <c r="N228" s="59"/>
      <c r="O228" s="59"/>
      <c r="P228" s="59"/>
      <c r="Q228" s="59"/>
      <c r="R228" s="59"/>
      <c r="S228" s="59"/>
      <c r="T228" s="59"/>
      <c r="U228" s="59"/>
      <c r="V228" s="59"/>
      <c r="W228" s="60"/>
      <c r="X228" s="60"/>
      <c r="Y228" s="60"/>
      <c r="Z228" s="60"/>
      <c r="AA228" s="60"/>
      <c r="AB228" s="60"/>
      <c r="AC228" s="60"/>
      <c r="AD228" s="60"/>
      <c r="AE228" s="60"/>
      <c r="AF228" s="60"/>
      <c r="AG228" s="60"/>
      <c r="AH228" s="60"/>
      <c r="AI228" s="60"/>
      <c r="AJ228" s="60"/>
      <c r="AK228" s="60"/>
      <c r="AL228" s="60"/>
      <c r="AM228" s="60"/>
    </row>
    <row r="229" spans="1:39" ht="11.25" customHeight="1">
      <c r="A229" s="60"/>
      <c r="B229" s="59"/>
      <c r="C229" s="59"/>
      <c r="D229" s="59"/>
      <c r="E229" s="59"/>
      <c r="F229" s="59"/>
      <c r="G229" s="59"/>
      <c r="H229" s="59"/>
      <c r="I229" s="59"/>
      <c r="J229" s="59"/>
      <c r="K229" s="59"/>
      <c r="L229" s="59"/>
      <c r="M229" s="59"/>
      <c r="N229" s="59"/>
      <c r="O229" s="59"/>
      <c r="P229" s="59"/>
      <c r="Q229" s="59"/>
      <c r="R229" s="59"/>
      <c r="S229" s="59"/>
      <c r="T229" s="59"/>
      <c r="U229" s="59"/>
      <c r="V229" s="59"/>
      <c r="W229" s="60"/>
      <c r="X229" s="60"/>
      <c r="Y229" s="60"/>
      <c r="Z229" s="60"/>
      <c r="AA229" s="60"/>
      <c r="AB229" s="60"/>
      <c r="AC229" s="60"/>
      <c r="AD229" s="60"/>
      <c r="AE229" s="60"/>
      <c r="AF229" s="60"/>
      <c r="AG229" s="60"/>
      <c r="AH229" s="60"/>
      <c r="AI229" s="60"/>
      <c r="AJ229" s="60"/>
      <c r="AK229" s="60"/>
      <c r="AL229" s="60"/>
      <c r="AM229" s="60"/>
    </row>
    <row r="230" spans="1:39" ht="11.25" customHeight="1">
      <c r="A230" s="60"/>
      <c r="B230" s="59"/>
      <c r="C230" s="59"/>
      <c r="D230" s="59"/>
      <c r="E230" s="59"/>
      <c r="F230" s="59"/>
      <c r="G230" s="59"/>
      <c r="H230" s="59"/>
      <c r="I230" s="59"/>
      <c r="J230" s="59"/>
      <c r="K230" s="59"/>
      <c r="L230" s="59"/>
      <c r="M230" s="59"/>
      <c r="N230" s="59"/>
      <c r="O230" s="59"/>
      <c r="P230" s="59"/>
      <c r="Q230" s="59"/>
      <c r="R230" s="59"/>
      <c r="S230" s="59"/>
      <c r="T230" s="59"/>
      <c r="U230" s="59"/>
      <c r="V230" s="59"/>
      <c r="W230" s="60"/>
      <c r="X230" s="60"/>
      <c r="Y230" s="60"/>
      <c r="Z230" s="60"/>
      <c r="AA230" s="60"/>
      <c r="AB230" s="60"/>
      <c r="AC230" s="60"/>
      <c r="AD230" s="60"/>
      <c r="AE230" s="60"/>
      <c r="AF230" s="60"/>
      <c r="AG230" s="60"/>
      <c r="AH230" s="60"/>
      <c r="AI230" s="60"/>
      <c r="AJ230" s="60"/>
      <c r="AK230" s="60"/>
      <c r="AL230" s="60"/>
      <c r="AM230" s="60"/>
    </row>
    <row r="231" spans="1:39" ht="11.25" customHeight="1">
      <c r="A231" s="60"/>
      <c r="B231" s="59"/>
      <c r="C231" s="59"/>
      <c r="D231" s="59"/>
      <c r="E231" s="59"/>
      <c r="F231" s="59"/>
      <c r="G231" s="59"/>
      <c r="H231" s="59"/>
      <c r="I231" s="59"/>
      <c r="J231" s="59"/>
      <c r="K231" s="59"/>
      <c r="L231" s="59"/>
      <c r="M231" s="59"/>
      <c r="N231" s="59"/>
      <c r="O231" s="59"/>
      <c r="P231" s="59"/>
      <c r="Q231" s="59"/>
      <c r="R231" s="59"/>
      <c r="S231" s="59"/>
      <c r="T231" s="59"/>
      <c r="U231" s="59"/>
      <c r="V231" s="59"/>
      <c r="W231" s="60"/>
      <c r="X231" s="60"/>
      <c r="Y231" s="60"/>
      <c r="Z231" s="60"/>
      <c r="AA231" s="60"/>
      <c r="AB231" s="60"/>
      <c r="AC231" s="60"/>
      <c r="AD231" s="60"/>
      <c r="AE231" s="60"/>
      <c r="AF231" s="60"/>
      <c r="AG231" s="60"/>
      <c r="AH231" s="60"/>
      <c r="AI231" s="60"/>
      <c r="AJ231" s="60"/>
      <c r="AK231" s="60"/>
      <c r="AL231" s="60"/>
      <c r="AM231" s="60"/>
    </row>
    <row r="232" spans="1:39" ht="11.25" customHeight="1">
      <c r="A232" s="60"/>
      <c r="B232" s="59"/>
      <c r="C232" s="59"/>
      <c r="D232" s="59"/>
      <c r="E232" s="59"/>
      <c r="F232" s="59"/>
      <c r="G232" s="59"/>
      <c r="H232" s="59"/>
      <c r="I232" s="59"/>
      <c r="J232" s="59"/>
      <c r="K232" s="59"/>
      <c r="L232" s="59"/>
      <c r="M232" s="59"/>
      <c r="N232" s="59"/>
      <c r="O232" s="59"/>
      <c r="P232" s="59"/>
      <c r="Q232" s="59"/>
      <c r="R232" s="59"/>
      <c r="S232" s="59"/>
      <c r="T232" s="59"/>
      <c r="U232" s="59"/>
      <c r="V232" s="59"/>
      <c r="W232" s="60"/>
      <c r="X232" s="60"/>
      <c r="Y232" s="60"/>
      <c r="Z232" s="60"/>
      <c r="AA232" s="60"/>
      <c r="AB232" s="60"/>
      <c r="AC232" s="60"/>
      <c r="AD232" s="60"/>
      <c r="AE232" s="60"/>
      <c r="AF232" s="60"/>
      <c r="AG232" s="60"/>
      <c r="AH232" s="60"/>
      <c r="AI232" s="60"/>
      <c r="AJ232" s="60"/>
      <c r="AK232" s="60"/>
      <c r="AL232" s="60"/>
      <c r="AM232" s="60"/>
    </row>
    <row r="233" spans="1:39" ht="11.25" customHeight="1">
      <c r="A233" s="60"/>
      <c r="B233" s="59"/>
      <c r="C233" s="59"/>
      <c r="D233" s="59"/>
      <c r="E233" s="59"/>
      <c r="F233" s="59"/>
      <c r="G233" s="59"/>
      <c r="H233" s="59"/>
      <c r="I233" s="59"/>
      <c r="J233" s="59"/>
      <c r="K233" s="59"/>
      <c r="L233" s="59"/>
      <c r="M233" s="59"/>
      <c r="N233" s="59"/>
      <c r="O233" s="59"/>
      <c r="P233" s="59"/>
      <c r="Q233" s="59"/>
      <c r="R233" s="59"/>
      <c r="S233" s="59"/>
      <c r="T233" s="59"/>
      <c r="U233" s="59"/>
      <c r="V233" s="59"/>
      <c r="W233" s="60"/>
      <c r="X233" s="60"/>
      <c r="Y233" s="60"/>
      <c r="Z233" s="60"/>
      <c r="AA233" s="60"/>
      <c r="AB233" s="60"/>
      <c r="AC233" s="60"/>
      <c r="AD233" s="60"/>
      <c r="AE233" s="60"/>
      <c r="AF233" s="60"/>
      <c r="AG233" s="60"/>
      <c r="AH233" s="60"/>
      <c r="AI233" s="60"/>
      <c r="AJ233" s="60"/>
      <c r="AK233" s="60"/>
      <c r="AL233" s="60"/>
      <c r="AM233" s="60"/>
    </row>
    <row r="234" spans="1:39" ht="11.25" customHeight="1">
      <c r="A234" s="60"/>
      <c r="B234" s="59"/>
      <c r="C234" s="59"/>
      <c r="D234" s="59"/>
      <c r="E234" s="59"/>
      <c r="F234" s="59"/>
      <c r="G234" s="59"/>
      <c r="H234" s="59"/>
      <c r="I234" s="59"/>
      <c r="J234" s="59"/>
      <c r="K234" s="59"/>
      <c r="L234" s="59"/>
      <c r="M234" s="59"/>
      <c r="N234" s="59"/>
      <c r="O234" s="59"/>
      <c r="P234" s="59"/>
      <c r="Q234" s="59"/>
      <c r="R234" s="59"/>
      <c r="S234" s="59"/>
      <c r="T234" s="59"/>
      <c r="U234" s="59"/>
      <c r="V234" s="59"/>
      <c r="W234" s="60"/>
      <c r="X234" s="60"/>
      <c r="Y234" s="60"/>
      <c r="Z234" s="60"/>
      <c r="AA234" s="60"/>
      <c r="AB234" s="60"/>
      <c r="AC234" s="60"/>
      <c r="AD234" s="60"/>
      <c r="AE234" s="60"/>
      <c r="AF234" s="60"/>
      <c r="AG234" s="60"/>
      <c r="AH234" s="60"/>
      <c r="AI234" s="60"/>
      <c r="AJ234" s="60"/>
      <c r="AK234" s="60"/>
      <c r="AL234" s="60"/>
      <c r="AM234" s="60"/>
    </row>
    <row r="235" spans="1:39" ht="11.25" customHeight="1">
      <c r="A235" s="60"/>
      <c r="B235" s="59"/>
      <c r="C235" s="59"/>
      <c r="D235" s="59"/>
      <c r="E235" s="59"/>
      <c r="F235" s="59"/>
      <c r="G235" s="59"/>
      <c r="H235" s="59"/>
      <c r="I235" s="59"/>
      <c r="J235" s="59"/>
      <c r="K235" s="59"/>
      <c r="L235" s="59"/>
      <c r="M235" s="59"/>
      <c r="N235" s="59"/>
      <c r="O235" s="59"/>
      <c r="P235" s="59"/>
      <c r="Q235" s="59"/>
      <c r="R235" s="59"/>
      <c r="S235" s="59"/>
      <c r="T235" s="59"/>
      <c r="U235" s="59"/>
      <c r="V235" s="59"/>
      <c r="W235" s="60"/>
      <c r="X235" s="60"/>
      <c r="Y235" s="60"/>
      <c r="Z235" s="60"/>
      <c r="AA235" s="60"/>
      <c r="AB235" s="60"/>
      <c r="AC235" s="60"/>
      <c r="AD235" s="60"/>
      <c r="AE235" s="60"/>
      <c r="AF235" s="60"/>
      <c r="AG235" s="60"/>
      <c r="AH235" s="60"/>
      <c r="AI235" s="60"/>
      <c r="AJ235" s="60"/>
      <c r="AK235" s="60"/>
      <c r="AL235" s="60"/>
      <c r="AM235" s="60"/>
    </row>
    <row r="236" spans="1:39" ht="11.25" customHeight="1">
      <c r="A236" s="60"/>
      <c r="B236" s="59"/>
      <c r="C236" s="59"/>
      <c r="D236" s="59"/>
      <c r="E236" s="59"/>
      <c r="F236" s="59"/>
      <c r="G236" s="59"/>
      <c r="H236" s="59"/>
      <c r="I236" s="59"/>
      <c r="J236" s="59"/>
      <c r="K236" s="59"/>
      <c r="L236" s="59"/>
      <c r="M236" s="59"/>
      <c r="N236" s="59"/>
      <c r="O236" s="59"/>
      <c r="P236" s="59"/>
      <c r="Q236" s="59"/>
      <c r="R236" s="59"/>
      <c r="S236" s="59"/>
      <c r="T236" s="59"/>
      <c r="U236" s="59"/>
      <c r="V236" s="59"/>
      <c r="W236" s="60"/>
      <c r="X236" s="60"/>
      <c r="Y236" s="60"/>
      <c r="Z236" s="60"/>
      <c r="AA236" s="60"/>
      <c r="AB236" s="60"/>
      <c r="AC236" s="60"/>
      <c r="AD236" s="60"/>
      <c r="AE236" s="60"/>
      <c r="AF236" s="60"/>
      <c r="AG236" s="60"/>
      <c r="AH236" s="60"/>
      <c r="AI236" s="60"/>
      <c r="AJ236" s="60"/>
      <c r="AK236" s="60"/>
      <c r="AL236" s="60"/>
      <c r="AM236" s="60"/>
    </row>
    <row r="237" spans="1:39" ht="11.25" customHeight="1">
      <c r="A237" s="60"/>
      <c r="B237" s="59"/>
      <c r="C237" s="59"/>
      <c r="D237" s="59"/>
      <c r="E237" s="59"/>
      <c r="F237" s="59"/>
      <c r="G237" s="59"/>
      <c r="H237" s="59"/>
      <c r="I237" s="59"/>
      <c r="J237" s="59"/>
      <c r="K237" s="59"/>
      <c r="L237" s="59"/>
      <c r="M237" s="59"/>
      <c r="N237" s="59"/>
      <c r="O237" s="59"/>
      <c r="P237" s="59"/>
      <c r="Q237" s="59"/>
      <c r="R237" s="59"/>
      <c r="S237" s="59"/>
      <c r="T237" s="59"/>
      <c r="U237" s="59"/>
      <c r="V237" s="59"/>
      <c r="W237" s="60"/>
      <c r="X237" s="60"/>
      <c r="Y237" s="60"/>
      <c r="Z237" s="60"/>
      <c r="AA237" s="60"/>
      <c r="AB237" s="60"/>
      <c r="AC237" s="60"/>
      <c r="AD237" s="60"/>
      <c r="AE237" s="60"/>
      <c r="AF237" s="60"/>
      <c r="AG237" s="60"/>
      <c r="AH237" s="60"/>
      <c r="AI237" s="60"/>
      <c r="AJ237" s="60"/>
      <c r="AK237" s="60"/>
      <c r="AL237" s="60"/>
      <c r="AM237" s="60"/>
    </row>
    <row r="238" spans="1:39" ht="11.25" customHeight="1">
      <c r="A238" s="60"/>
      <c r="B238" s="59"/>
      <c r="C238" s="59"/>
      <c r="D238" s="59"/>
      <c r="E238" s="59"/>
      <c r="F238" s="59"/>
      <c r="G238" s="59"/>
      <c r="H238" s="59"/>
      <c r="I238" s="59"/>
      <c r="J238" s="59"/>
      <c r="K238" s="59"/>
      <c r="L238" s="59"/>
      <c r="M238" s="59"/>
      <c r="N238" s="59"/>
      <c r="O238" s="59"/>
      <c r="P238" s="59"/>
      <c r="Q238" s="59"/>
      <c r="R238" s="59"/>
      <c r="S238" s="59"/>
      <c r="T238" s="59"/>
      <c r="U238" s="59"/>
      <c r="V238" s="59"/>
      <c r="W238" s="60"/>
      <c r="X238" s="60"/>
      <c r="Y238" s="60"/>
      <c r="Z238" s="60"/>
      <c r="AA238" s="60"/>
      <c r="AB238" s="60"/>
      <c r="AC238" s="60"/>
      <c r="AD238" s="60"/>
      <c r="AE238" s="60"/>
      <c r="AF238" s="60"/>
      <c r="AG238" s="60"/>
      <c r="AH238" s="60"/>
      <c r="AI238" s="60"/>
      <c r="AJ238" s="60"/>
      <c r="AK238" s="60"/>
      <c r="AL238" s="60"/>
      <c r="AM238" s="60"/>
    </row>
    <row r="239" spans="1:39" ht="11.25" customHeight="1">
      <c r="A239" s="60"/>
      <c r="B239" s="59"/>
      <c r="C239" s="59"/>
      <c r="D239" s="59"/>
      <c r="E239" s="59"/>
      <c r="F239" s="59"/>
      <c r="G239" s="59"/>
      <c r="H239" s="59"/>
      <c r="I239" s="59"/>
      <c r="J239" s="59"/>
      <c r="K239" s="59"/>
      <c r="L239" s="59"/>
      <c r="M239" s="59"/>
      <c r="N239" s="59"/>
      <c r="O239" s="59"/>
      <c r="P239" s="59"/>
      <c r="Q239" s="59"/>
      <c r="R239" s="59"/>
      <c r="S239" s="59"/>
      <c r="T239" s="59"/>
      <c r="U239" s="59"/>
      <c r="V239" s="59"/>
      <c r="W239" s="60"/>
      <c r="X239" s="60"/>
      <c r="Y239" s="60"/>
      <c r="Z239" s="60"/>
      <c r="AA239" s="60"/>
      <c r="AB239" s="60"/>
      <c r="AC239" s="60"/>
      <c r="AD239" s="60"/>
      <c r="AE239" s="60"/>
      <c r="AF239" s="60"/>
      <c r="AG239" s="60"/>
      <c r="AH239" s="60"/>
      <c r="AI239" s="60"/>
      <c r="AJ239" s="60"/>
      <c r="AK239" s="60"/>
      <c r="AL239" s="60"/>
      <c r="AM239" s="60"/>
    </row>
    <row r="240" spans="1:39" ht="11.25" customHeight="1">
      <c r="A240" s="60"/>
      <c r="B240" s="59"/>
      <c r="C240" s="59"/>
      <c r="D240" s="59"/>
      <c r="E240" s="59"/>
      <c r="F240" s="59"/>
      <c r="G240" s="59"/>
      <c r="H240" s="59"/>
      <c r="I240" s="59"/>
      <c r="J240" s="59"/>
      <c r="K240" s="59"/>
      <c r="L240" s="59"/>
      <c r="M240" s="59"/>
      <c r="N240" s="59"/>
      <c r="O240" s="59"/>
      <c r="P240" s="59"/>
      <c r="Q240" s="59"/>
      <c r="R240" s="59"/>
      <c r="S240" s="59"/>
      <c r="T240" s="59"/>
      <c r="U240" s="59"/>
      <c r="V240" s="59"/>
      <c r="W240" s="60"/>
      <c r="X240" s="60"/>
      <c r="Y240" s="60"/>
      <c r="Z240" s="60"/>
      <c r="AA240" s="60"/>
      <c r="AB240" s="60"/>
      <c r="AC240" s="60"/>
      <c r="AD240" s="60"/>
      <c r="AE240" s="60"/>
      <c r="AF240" s="60"/>
      <c r="AG240" s="60"/>
      <c r="AH240" s="60"/>
      <c r="AI240" s="60"/>
      <c r="AJ240" s="60"/>
      <c r="AK240" s="60"/>
      <c r="AL240" s="60"/>
      <c r="AM240" s="60"/>
    </row>
    <row r="241" spans="1:39" ht="11.25" customHeight="1">
      <c r="A241" s="60"/>
      <c r="B241" s="59"/>
      <c r="C241" s="59"/>
      <c r="D241" s="59"/>
      <c r="E241" s="59"/>
      <c r="F241" s="59"/>
      <c r="G241" s="59"/>
      <c r="H241" s="59"/>
      <c r="I241" s="59"/>
      <c r="J241" s="59"/>
      <c r="K241" s="59"/>
      <c r="L241" s="59"/>
      <c r="M241" s="59"/>
      <c r="N241" s="59"/>
      <c r="O241" s="59"/>
      <c r="P241" s="59"/>
      <c r="Q241" s="59"/>
      <c r="R241" s="59"/>
      <c r="S241" s="59"/>
      <c r="T241" s="59"/>
      <c r="U241" s="59"/>
      <c r="V241" s="59"/>
      <c r="W241" s="60"/>
      <c r="X241" s="60"/>
      <c r="Y241" s="60"/>
      <c r="Z241" s="60"/>
      <c r="AA241" s="60"/>
      <c r="AB241" s="60"/>
      <c r="AC241" s="60"/>
      <c r="AD241" s="60"/>
      <c r="AE241" s="60"/>
      <c r="AF241" s="60"/>
      <c r="AG241" s="60"/>
      <c r="AH241" s="60"/>
      <c r="AI241" s="60"/>
      <c r="AJ241" s="60"/>
      <c r="AK241" s="60"/>
      <c r="AL241" s="60"/>
      <c r="AM241" s="60"/>
    </row>
    <row r="242" spans="1:39" ht="11.25" customHeight="1">
      <c r="A242" s="60"/>
      <c r="B242" s="59"/>
      <c r="C242" s="59"/>
      <c r="D242" s="59"/>
      <c r="E242" s="59"/>
      <c r="F242" s="59"/>
      <c r="G242" s="59"/>
      <c r="H242" s="59"/>
      <c r="I242" s="59"/>
      <c r="J242" s="59"/>
      <c r="K242" s="59"/>
      <c r="L242" s="59"/>
      <c r="M242" s="59"/>
      <c r="N242" s="59"/>
      <c r="O242" s="59"/>
      <c r="P242" s="59"/>
      <c r="Q242" s="59"/>
      <c r="R242" s="59"/>
      <c r="S242" s="59"/>
      <c r="T242" s="59"/>
      <c r="U242" s="59"/>
      <c r="V242" s="59"/>
      <c r="W242" s="60"/>
      <c r="X242" s="60"/>
      <c r="Y242" s="60"/>
      <c r="Z242" s="60"/>
      <c r="AA242" s="60"/>
      <c r="AB242" s="60"/>
      <c r="AC242" s="60"/>
      <c r="AD242" s="60"/>
      <c r="AE242" s="60"/>
      <c r="AF242" s="60"/>
      <c r="AG242" s="60"/>
      <c r="AH242" s="60"/>
      <c r="AI242" s="60"/>
      <c r="AJ242" s="60"/>
      <c r="AK242" s="60"/>
      <c r="AL242" s="60"/>
      <c r="AM242" s="60"/>
    </row>
    <row r="243" spans="1:39" ht="11.25" customHeight="1">
      <c r="A243" s="60"/>
      <c r="B243" s="59"/>
      <c r="C243" s="59"/>
      <c r="D243" s="59"/>
      <c r="E243" s="59"/>
      <c r="F243" s="59"/>
      <c r="G243" s="59"/>
      <c r="H243" s="59"/>
      <c r="I243" s="59"/>
      <c r="J243" s="59"/>
      <c r="K243" s="59"/>
      <c r="L243" s="59"/>
      <c r="M243" s="59"/>
      <c r="N243" s="59"/>
      <c r="O243" s="59"/>
      <c r="P243" s="59"/>
      <c r="Q243" s="59"/>
      <c r="R243" s="59"/>
      <c r="S243" s="59"/>
      <c r="T243" s="59"/>
      <c r="U243" s="59"/>
      <c r="V243" s="59"/>
      <c r="W243" s="60"/>
      <c r="X243" s="60"/>
      <c r="Y243" s="60"/>
      <c r="Z243" s="60"/>
      <c r="AA243" s="60"/>
      <c r="AB243" s="60"/>
      <c r="AC243" s="60"/>
      <c r="AD243" s="60"/>
      <c r="AE243" s="60"/>
      <c r="AF243" s="60"/>
      <c r="AG243" s="60"/>
      <c r="AH243" s="60"/>
      <c r="AI243" s="60"/>
      <c r="AJ243" s="60"/>
      <c r="AK243" s="60"/>
      <c r="AL243" s="60"/>
      <c r="AM243" s="60"/>
    </row>
    <row r="244" spans="1:39" ht="11.25" customHeight="1">
      <c r="A244" s="60"/>
      <c r="B244" s="59"/>
      <c r="C244" s="59"/>
      <c r="D244" s="59"/>
      <c r="E244" s="59"/>
      <c r="F244" s="59"/>
      <c r="G244" s="59"/>
      <c r="H244" s="59"/>
      <c r="I244" s="59"/>
      <c r="J244" s="59"/>
      <c r="K244" s="59"/>
      <c r="L244" s="59"/>
      <c r="M244" s="59"/>
      <c r="N244" s="59"/>
      <c r="O244" s="59"/>
      <c r="P244" s="59"/>
      <c r="Q244" s="59"/>
      <c r="R244" s="59"/>
      <c r="S244" s="59"/>
      <c r="T244" s="59"/>
      <c r="U244" s="59"/>
      <c r="V244" s="59"/>
      <c r="W244" s="60"/>
      <c r="X244" s="60"/>
      <c r="Y244" s="60"/>
      <c r="Z244" s="60"/>
      <c r="AA244" s="60"/>
      <c r="AB244" s="60"/>
      <c r="AC244" s="60"/>
      <c r="AD244" s="60"/>
      <c r="AE244" s="60"/>
      <c r="AF244" s="60"/>
      <c r="AG244" s="60"/>
      <c r="AH244" s="60"/>
      <c r="AI244" s="60"/>
      <c r="AJ244" s="60"/>
      <c r="AK244" s="60"/>
      <c r="AL244" s="60"/>
      <c r="AM244" s="60"/>
    </row>
    <row r="245" spans="1:39" ht="11.25" customHeight="1">
      <c r="A245" s="60"/>
      <c r="B245" s="59"/>
      <c r="C245" s="59"/>
      <c r="D245" s="59"/>
      <c r="E245" s="59"/>
      <c r="F245" s="59"/>
      <c r="G245" s="59"/>
      <c r="H245" s="59"/>
      <c r="I245" s="59"/>
      <c r="J245" s="59"/>
      <c r="K245" s="59"/>
      <c r="L245" s="59"/>
      <c r="M245" s="59"/>
      <c r="N245" s="59"/>
      <c r="O245" s="59"/>
      <c r="P245" s="59"/>
      <c r="Q245" s="59"/>
      <c r="R245" s="59"/>
      <c r="S245" s="59"/>
      <c r="T245" s="59"/>
      <c r="U245" s="59"/>
      <c r="V245" s="59"/>
      <c r="W245" s="60"/>
      <c r="X245" s="60"/>
      <c r="Y245" s="60"/>
      <c r="Z245" s="60"/>
      <c r="AA245" s="60"/>
      <c r="AB245" s="60"/>
      <c r="AC245" s="60"/>
      <c r="AD245" s="60"/>
      <c r="AE245" s="60"/>
      <c r="AF245" s="60"/>
      <c r="AG245" s="60"/>
      <c r="AH245" s="60"/>
      <c r="AI245" s="60"/>
      <c r="AJ245" s="60"/>
      <c r="AK245" s="60"/>
      <c r="AL245" s="60"/>
      <c r="AM245" s="60"/>
    </row>
    <row r="246" spans="1:39" ht="11.25" customHeight="1">
      <c r="A246" s="60"/>
      <c r="B246" s="59"/>
      <c r="C246" s="59"/>
      <c r="D246" s="59"/>
      <c r="E246" s="59"/>
      <c r="F246" s="59"/>
      <c r="G246" s="59"/>
      <c r="H246" s="59"/>
      <c r="I246" s="59"/>
      <c r="J246" s="59"/>
      <c r="K246" s="59"/>
      <c r="L246" s="59"/>
      <c r="M246" s="59"/>
      <c r="N246" s="59"/>
      <c r="O246" s="59"/>
      <c r="P246" s="59"/>
      <c r="Q246" s="59"/>
      <c r="R246" s="59"/>
      <c r="S246" s="59"/>
      <c r="T246" s="59"/>
      <c r="U246" s="59"/>
      <c r="V246" s="59"/>
      <c r="W246" s="60"/>
      <c r="X246" s="60"/>
      <c r="Y246" s="60"/>
      <c r="Z246" s="60"/>
      <c r="AA246" s="60"/>
      <c r="AB246" s="60"/>
      <c r="AC246" s="60"/>
      <c r="AD246" s="60"/>
      <c r="AE246" s="60"/>
      <c r="AF246" s="60"/>
      <c r="AG246" s="60"/>
      <c r="AH246" s="60"/>
      <c r="AI246" s="60"/>
      <c r="AJ246" s="60"/>
      <c r="AK246" s="60"/>
      <c r="AL246" s="60"/>
      <c r="AM246" s="60"/>
    </row>
    <row r="247" spans="1:39" ht="11.25" customHeight="1">
      <c r="A247" s="60"/>
      <c r="B247" s="59"/>
      <c r="C247" s="59"/>
      <c r="D247" s="59"/>
      <c r="E247" s="59"/>
      <c r="F247" s="59"/>
      <c r="G247" s="59"/>
      <c r="H247" s="59"/>
      <c r="I247" s="59"/>
      <c r="J247" s="59"/>
      <c r="K247" s="59"/>
      <c r="L247" s="59"/>
      <c r="M247" s="59"/>
      <c r="N247" s="59"/>
      <c r="O247" s="59"/>
      <c r="P247" s="59"/>
      <c r="Q247" s="59"/>
      <c r="R247" s="59"/>
      <c r="S247" s="59"/>
      <c r="T247" s="59"/>
      <c r="U247" s="59"/>
      <c r="V247" s="59"/>
      <c r="W247" s="60"/>
      <c r="X247" s="60"/>
      <c r="Y247" s="60"/>
      <c r="Z247" s="60"/>
      <c r="AA247" s="60"/>
      <c r="AB247" s="60"/>
      <c r="AC247" s="60"/>
      <c r="AD247" s="60"/>
      <c r="AE247" s="60"/>
      <c r="AF247" s="60"/>
      <c r="AG247" s="60"/>
      <c r="AH247" s="60"/>
      <c r="AI247" s="60"/>
      <c r="AJ247" s="60"/>
      <c r="AK247" s="60"/>
      <c r="AL247" s="60"/>
      <c r="AM247" s="60"/>
    </row>
    <row r="248" spans="1:39" ht="11.25" customHeight="1">
      <c r="A248" s="60"/>
      <c r="B248" s="59"/>
      <c r="C248" s="59"/>
      <c r="D248" s="59"/>
      <c r="E248" s="59"/>
      <c r="F248" s="59"/>
      <c r="G248" s="59"/>
      <c r="H248" s="59"/>
      <c r="I248" s="59"/>
      <c r="J248" s="59"/>
      <c r="K248" s="59"/>
      <c r="L248" s="59"/>
      <c r="M248" s="59"/>
      <c r="N248" s="59"/>
      <c r="O248" s="59"/>
      <c r="P248" s="59"/>
      <c r="Q248" s="59"/>
      <c r="R248" s="59"/>
      <c r="S248" s="59"/>
      <c r="T248" s="59"/>
      <c r="U248" s="59"/>
      <c r="V248" s="59"/>
      <c r="W248" s="60"/>
      <c r="X248" s="60"/>
      <c r="Y248" s="60"/>
      <c r="Z248" s="60"/>
      <c r="AA248" s="60"/>
      <c r="AB248" s="60"/>
      <c r="AC248" s="60"/>
      <c r="AD248" s="60"/>
      <c r="AE248" s="60"/>
      <c r="AF248" s="60"/>
      <c r="AG248" s="60"/>
      <c r="AH248" s="60"/>
      <c r="AI248" s="60"/>
      <c r="AJ248" s="60"/>
      <c r="AK248" s="60"/>
      <c r="AL248" s="60"/>
      <c r="AM248" s="60"/>
    </row>
    <row r="249" spans="1:39" ht="11.25" customHeight="1">
      <c r="A249" s="60"/>
      <c r="B249" s="59"/>
      <c r="C249" s="59"/>
      <c r="D249" s="59"/>
      <c r="E249" s="59"/>
      <c r="F249" s="59"/>
      <c r="G249" s="59"/>
      <c r="H249" s="59"/>
      <c r="I249" s="59"/>
      <c r="J249" s="59"/>
      <c r="K249" s="59"/>
      <c r="L249" s="59"/>
      <c r="M249" s="59"/>
      <c r="N249" s="59"/>
      <c r="O249" s="59"/>
      <c r="P249" s="59"/>
      <c r="Q249" s="59"/>
      <c r="R249" s="59"/>
      <c r="S249" s="59"/>
      <c r="T249" s="59"/>
      <c r="U249" s="59"/>
      <c r="V249" s="59"/>
      <c r="W249" s="60"/>
      <c r="X249" s="60"/>
      <c r="Y249" s="60"/>
      <c r="Z249" s="60"/>
      <c r="AA249" s="60"/>
      <c r="AB249" s="60"/>
      <c r="AC249" s="60"/>
      <c r="AD249" s="60"/>
      <c r="AE249" s="60"/>
      <c r="AF249" s="60"/>
      <c r="AG249" s="60"/>
      <c r="AH249" s="60"/>
      <c r="AI249" s="60"/>
      <c r="AJ249" s="60"/>
      <c r="AK249" s="60"/>
      <c r="AL249" s="60"/>
      <c r="AM249" s="60"/>
    </row>
    <row r="250" spans="1:39" ht="11.25" customHeight="1">
      <c r="A250" s="60"/>
      <c r="B250" s="59"/>
      <c r="C250" s="59"/>
      <c r="D250" s="59"/>
      <c r="E250" s="59"/>
      <c r="F250" s="59"/>
      <c r="G250" s="59"/>
      <c r="H250" s="59"/>
      <c r="I250" s="59"/>
      <c r="J250" s="59"/>
      <c r="K250" s="59"/>
      <c r="L250" s="59"/>
      <c r="M250" s="59"/>
      <c r="N250" s="59"/>
      <c r="O250" s="59"/>
      <c r="P250" s="59"/>
      <c r="Q250" s="59"/>
      <c r="R250" s="59"/>
      <c r="S250" s="59"/>
      <c r="T250" s="59"/>
      <c r="U250" s="59"/>
      <c r="V250" s="59"/>
      <c r="W250" s="60"/>
      <c r="X250" s="60"/>
      <c r="Y250" s="60"/>
      <c r="Z250" s="60"/>
      <c r="AA250" s="60"/>
      <c r="AB250" s="60"/>
      <c r="AC250" s="60"/>
      <c r="AD250" s="60"/>
      <c r="AE250" s="60"/>
      <c r="AF250" s="60"/>
      <c r="AG250" s="60"/>
      <c r="AH250" s="60"/>
      <c r="AI250" s="60"/>
      <c r="AJ250" s="60"/>
      <c r="AK250" s="60"/>
      <c r="AL250" s="60"/>
      <c r="AM250" s="60"/>
    </row>
    <row r="251" spans="1:39" ht="11.25" customHeight="1">
      <c r="A251" s="60"/>
      <c r="B251" s="59"/>
      <c r="C251" s="59"/>
      <c r="D251" s="59"/>
      <c r="E251" s="59"/>
      <c r="F251" s="59"/>
      <c r="G251" s="59"/>
      <c r="H251" s="59"/>
      <c r="I251" s="59"/>
      <c r="J251" s="59"/>
      <c r="K251" s="59"/>
      <c r="L251" s="59"/>
      <c r="M251" s="59"/>
      <c r="N251" s="59"/>
      <c r="O251" s="59"/>
      <c r="P251" s="59"/>
      <c r="Q251" s="59"/>
      <c r="R251" s="59"/>
      <c r="S251" s="59"/>
      <c r="T251" s="59"/>
      <c r="U251" s="59"/>
      <c r="V251" s="59"/>
      <c r="W251" s="60"/>
      <c r="X251" s="60"/>
      <c r="Y251" s="60"/>
      <c r="Z251" s="60"/>
      <c r="AA251" s="60"/>
      <c r="AB251" s="60"/>
      <c r="AC251" s="60"/>
      <c r="AD251" s="60"/>
      <c r="AE251" s="60"/>
      <c r="AF251" s="60"/>
      <c r="AG251" s="60"/>
      <c r="AH251" s="60"/>
      <c r="AI251" s="60"/>
      <c r="AJ251" s="60"/>
      <c r="AK251" s="60"/>
      <c r="AL251" s="60"/>
      <c r="AM251" s="60"/>
    </row>
    <row r="252" spans="1:39" ht="11.25" customHeight="1">
      <c r="A252" s="60"/>
      <c r="B252" s="59"/>
      <c r="C252" s="59"/>
      <c r="D252" s="59"/>
      <c r="E252" s="59"/>
      <c r="F252" s="59"/>
      <c r="G252" s="59"/>
      <c r="H252" s="59"/>
      <c r="I252" s="59"/>
      <c r="J252" s="59"/>
      <c r="K252" s="59"/>
      <c r="L252" s="59"/>
      <c r="M252" s="59"/>
      <c r="N252" s="59"/>
      <c r="O252" s="59"/>
      <c r="P252" s="59"/>
      <c r="Q252" s="59"/>
      <c r="R252" s="59"/>
      <c r="S252" s="59"/>
      <c r="T252" s="59"/>
      <c r="U252" s="59"/>
      <c r="V252" s="59"/>
      <c r="W252" s="60"/>
      <c r="X252" s="60"/>
      <c r="Y252" s="60"/>
      <c r="Z252" s="60"/>
      <c r="AA252" s="60"/>
      <c r="AB252" s="60"/>
      <c r="AC252" s="60"/>
      <c r="AD252" s="60"/>
      <c r="AE252" s="60"/>
      <c r="AF252" s="60"/>
      <c r="AG252" s="60"/>
      <c r="AH252" s="60"/>
      <c r="AI252" s="60"/>
      <c r="AJ252" s="60"/>
      <c r="AK252" s="60"/>
      <c r="AL252" s="60"/>
      <c r="AM252" s="60"/>
    </row>
    <row r="253" spans="1:39" ht="11.25" customHeight="1">
      <c r="A253" s="60"/>
      <c r="B253" s="59"/>
      <c r="C253" s="59"/>
      <c r="D253" s="59"/>
      <c r="E253" s="59"/>
      <c r="F253" s="59"/>
      <c r="G253" s="59"/>
      <c r="H253" s="59"/>
      <c r="I253" s="59"/>
      <c r="J253" s="59"/>
      <c r="K253" s="59"/>
      <c r="L253" s="59"/>
      <c r="M253" s="59"/>
      <c r="N253" s="59"/>
      <c r="O253" s="59"/>
      <c r="P253" s="59"/>
      <c r="Q253" s="59"/>
      <c r="R253" s="59"/>
      <c r="S253" s="59"/>
      <c r="T253" s="59"/>
      <c r="U253" s="59"/>
      <c r="V253" s="59"/>
      <c r="W253" s="60"/>
      <c r="X253" s="60"/>
      <c r="Y253" s="60"/>
      <c r="Z253" s="60"/>
      <c r="AA253" s="60"/>
      <c r="AB253" s="60"/>
      <c r="AC253" s="60"/>
      <c r="AD253" s="60"/>
      <c r="AE253" s="60"/>
      <c r="AF253" s="60"/>
      <c r="AG253" s="60"/>
      <c r="AH253" s="60"/>
      <c r="AI253" s="60"/>
      <c r="AJ253" s="60"/>
      <c r="AK253" s="60"/>
      <c r="AL253" s="60"/>
      <c r="AM253" s="60"/>
    </row>
    <row r="254" spans="1:39" ht="11.25" customHeight="1">
      <c r="A254" s="60"/>
      <c r="B254" s="59"/>
      <c r="C254" s="59"/>
      <c r="D254" s="59"/>
      <c r="E254" s="59"/>
      <c r="F254" s="59"/>
      <c r="G254" s="59"/>
      <c r="H254" s="59"/>
      <c r="I254" s="59"/>
      <c r="J254" s="59"/>
      <c r="K254" s="59"/>
      <c r="L254" s="59"/>
      <c r="M254" s="59"/>
      <c r="N254" s="59"/>
      <c r="O254" s="59"/>
      <c r="P254" s="59"/>
      <c r="Q254" s="59"/>
      <c r="R254" s="59"/>
      <c r="S254" s="59"/>
      <c r="T254" s="59"/>
      <c r="U254" s="59"/>
      <c r="V254" s="59"/>
      <c r="W254" s="60"/>
      <c r="X254" s="60"/>
      <c r="Y254" s="60"/>
      <c r="Z254" s="60"/>
      <c r="AA254" s="60"/>
      <c r="AB254" s="60"/>
      <c r="AC254" s="60"/>
      <c r="AD254" s="60"/>
      <c r="AE254" s="60"/>
      <c r="AF254" s="60"/>
      <c r="AG254" s="60"/>
      <c r="AH254" s="60"/>
      <c r="AI254" s="60"/>
      <c r="AJ254" s="60"/>
      <c r="AK254" s="60"/>
      <c r="AL254" s="60"/>
      <c r="AM254" s="60"/>
    </row>
    <row r="255" spans="1:39" ht="11.25" customHeight="1">
      <c r="A255" s="60"/>
      <c r="B255" s="59"/>
      <c r="C255" s="59"/>
      <c r="D255" s="59"/>
      <c r="E255" s="59"/>
      <c r="F255" s="59"/>
      <c r="G255" s="59"/>
      <c r="H255" s="59"/>
      <c r="I255" s="59"/>
      <c r="J255" s="59"/>
      <c r="K255" s="59"/>
      <c r="L255" s="59"/>
      <c r="M255" s="59"/>
      <c r="N255" s="59"/>
      <c r="O255" s="59"/>
      <c r="P255" s="59"/>
      <c r="Q255" s="59"/>
      <c r="R255" s="59"/>
      <c r="S255" s="59"/>
      <c r="T255" s="59"/>
      <c r="U255" s="59"/>
      <c r="V255" s="59"/>
      <c r="W255" s="60"/>
      <c r="X255" s="60"/>
      <c r="Y255" s="60"/>
      <c r="Z255" s="60"/>
      <c r="AA255" s="60"/>
      <c r="AB255" s="60"/>
      <c r="AC255" s="60"/>
      <c r="AD255" s="60"/>
      <c r="AE255" s="60"/>
      <c r="AF255" s="60"/>
      <c r="AG255" s="60"/>
      <c r="AH255" s="60"/>
      <c r="AI255" s="60"/>
      <c r="AJ255" s="60"/>
      <c r="AK255" s="60"/>
      <c r="AL255" s="60"/>
      <c r="AM255" s="60"/>
    </row>
    <row r="256" spans="1:39" ht="11.25" customHeight="1">
      <c r="A256" s="60"/>
      <c r="B256" s="59"/>
      <c r="C256" s="59"/>
      <c r="D256" s="59"/>
      <c r="E256" s="59"/>
      <c r="F256" s="59"/>
      <c r="G256" s="59"/>
      <c r="H256" s="59"/>
      <c r="I256" s="59"/>
      <c r="J256" s="59"/>
      <c r="K256" s="59"/>
      <c r="L256" s="59"/>
      <c r="M256" s="59"/>
      <c r="N256" s="59"/>
      <c r="O256" s="59"/>
      <c r="P256" s="59"/>
      <c r="Q256" s="59"/>
      <c r="R256" s="59"/>
      <c r="S256" s="59"/>
      <c r="T256" s="59"/>
      <c r="U256" s="59"/>
      <c r="V256" s="59"/>
      <c r="W256" s="60"/>
      <c r="X256" s="60"/>
      <c r="Y256" s="60"/>
      <c r="Z256" s="60"/>
      <c r="AA256" s="60"/>
      <c r="AB256" s="60"/>
      <c r="AC256" s="60"/>
      <c r="AD256" s="60"/>
      <c r="AE256" s="60"/>
      <c r="AF256" s="60"/>
      <c r="AG256" s="60"/>
      <c r="AH256" s="60"/>
      <c r="AI256" s="60"/>
      <c r="AJ256" s="60"/>
      <c r="AK256" s="60"/>
      <c r="AL256" s="60"/>
      <c r="AM256" s="60"/>
    </row>
    <row r="257" spans="1:39" ht="11.25" customHeight="1">
      <c r="A257" s="60"/>
      <c r="B257" s="59"/>
      <c r="C257" s="59"/>
      <c r="D257" s="59"/>
      <c r="E257" s="59"/>
      <c r="F257" s="59"/>
      <c r="G257" s="59"/>
      <c r="H257" s="59"/>
      <c r="I257" s="59"/>
      <c r="J257" s="59"/>
      <c r="K257" s="59"/>
      <c r="L257" s="59"/>
      <c r="M257" s="59"/>
      <c r="N257" s="59"/>
      <c r="O257" s="59"/>
      <c r="P257" s="59"/>
      <c r="Q257" s="59"/>
      <c r="R257" s="59"/>
      <c r="S257" s="59"/>
      <c r="T257" s="59"/>
      <c r="U257" s="59"/>
      <c r="V257" s="59"/>
      <c r="W257" s="60"/>
      <c r="X257" s="60"/>
      <c r="Y257" s="60"/>
      <c r="Z257" s="60"/>
      <c r="AA257" s="60"/>
      <c r="AB257" s="60"/>
      <c r="AC257" s="60"/>
      <c r="AD257" s="60"/>
      <c r="AE257" s="60"/>
      <c r="AF257" s="60"/>
      <c r="AG257" s="60"/>
      <c r="AH257" s="60"/>
      <c r="AI257" s="60"/>
      <c r="AJ257" s="60"/>
      <c r="AK257" s="60"/>
      <c r="AL257" s="60"/>
      <c r="AM257" s="60"/>
    </row>
    <row r="258" spans="1:39" ht="11.25" customHeight="1">
      <c r="A258" s="60"/>
      <c r="B258" s="59"/>
      <c r="C258" s="59"/>
      <c r="D258" s="59"/>
      <c r="E258" s="59"/>
      <c r="F258" s="59"/>
      <c r="G258" s="59"/>
      <c r="H258" s="59"/>
      <c r="I258" s="59"/>
      <c r="J258" s="59"/>
      <c r="K258" s="59"/>
      <c r="L258" s="59"/>
      <c r="M258" s="59"/>
      <c r="N258" s="59"/>
      <c r="O258" s="59"/>
      <c r="P258" s="59"/>
      <c r="Q258" s="59"/>
      <c r="R258" s="59"/>
      <c r="S258" s="59"/>
      <c r="T258" s="59"/>
      <c r="U258" s="59"/>
      <c r="V258" s="59"/>
      <c r="W258" s="60"/>
      <c r="X258" s="60"/>
      <c r="Y258" s="60"/>
      <c r="Z258" s="60"/>
      <c r="AA258" s="60"/>
      <c r="AB258" s="60"/>
      <c r="AC258" s="60"/>
      <c r="AD258" s="60"/>
      <c r="AE258" s="60"/>
      <c r="AF258" s="60"/>
      <c r="AG258" s="60"/>
      <c r="AH258" s="60"/>
      <c r="AI258" s="60"/>
      <c r="AJ258" s="60"/>
      <c r="AK258" s="60"/>
      <c r="AL258" s="60"/>
      <c r="AM258" s="60"/>
    </row>
    <row r="259" spans="1:39" ht="11.25" customHeight="1">
      <c r="A259" s="60"/>
      <c r="B259" s="59"/>
      <c r="C259" s="59"/>
      <c r="D259" s="59"/>
      <c r="E259" s="59"/>
      <c r="F259" s="59"/>
      <c r="G259" s="59"/>
      <c r="H259" s="59"/>
      <c r="I259" s="59"/>
      <c r="J259" s="59"/>
      <c r="K259" s="59"/>
      <c r="L259" s="59"/>
      <c r="M259" s="59"/>
      <c r="N259" s="59"/>
      <c r="O259" s="59"/>
      <c r="P259" s="59"/>
      <c r="Q259" s="59"/>
      <c r="R259" s="59"/>
      <c r="S259" s="59"/>
      <c r="T259" s="59"/>
      <c r="U259" s="59"/>
      <c r="V259" s="59"/>
      <c r="W259" s="60"/>
      <c r="X259" s="60"/>
      <c r="Y259" s="60"/>
      <c r="Z259" s="60"/>
      <c r="AA259" s="60"/>
      <c r="AB259" s="60"/>
      <c r="AC259" s="60"/>
      <c r="AD259" s="60"/>
      <c r="AE259" s="60"/>
      <c r="AF259" s="60"/>
      <c r="AG259" s="60"/>
      <c r="AH259" s="60"/>
      <c r="AI259" s="60"/>
      <c r="AJ259" s="60"/>
      <c r="AK259" s="60"/>
      <c r="AL259" s="60"/>
      <c r="AM259" s="60"/>
    </row>
    <row r="260" spans="1:39" ht="11.25" customHeight="1">
      <c r="A260" s="60"/>
      <c r="B260" s="59"/>
      <c r="C260" s="59"/>
      <c r="D260" s="59"/>
      <c r="E260" s="59"/>
      <c r="F260" s="59"/>
      <c r="G260" s="59"/>
      <c r="H260" s="59"/>
      <c r="I260" s="59"/>
      <c r="J260" s="59"/>
      <c r="K260" s="59"/>
      <c r="L260" s="59"/>
      <c r="M260" s="59"/>
      <c r="N260" s="59"/>
      <c r="O260" s="59"/>
      <c r="P260" s="59"/>
      <c r="Q260" s="59"/>
      <c r="R260" s="59"/>
      <c r="S260" s="59"/>
      <c r="T260" s="59"/>
      <c r="U260" s="59"/>
      <c r="V260" s="59"/>
      <c r="W260" s="60"/>
      <c r="X260" s="60"/>
      <c r="Y260" s="60"/>
      <c r="Z260" s="60"/>
      <c r="AA260" s="60"/>
      <c r="AB260" s="60"/>
      <c r="AC260" s="60"/>
      <c r="AD260" s="60"/>
      <c r="AE260" s="60"/>
      <c r="AF260" s="60"/>
      <c r="AG260" s="60"/>
      <c r="AH260" s="60"/>
      <c r="AI260" s="60"/>
      <c r="AJ260" s="60"/>
      <c r="AK260" s="60"/>
      <c r="AL260" s="60"/>
      <c r="AM260" s="60"/>
    </row>
    <row r="261" spans="1:39" ht="11.25" customHeight="1">
      <c r="A261" s="60"/>
      <c r="B261" s="59"/>
      <c r="C261" s="59"/>
      <c r="D261" s="59"/>
      <c r="E261" s="59"/>
      <c r="F261" s="59"/>
      <c r="G261" s="59"/>
      <c r="H261" s="59"/>
      <c r="I261" s="59"/>
      <c r="J261" s="59"/>
      <c r="K261" s="59"/>
      <c r="L261" s="59"/>
      <c r="M261" s="59"/>
      <c r="N261" s="59"/>
      <c r="O261" s="59"/>
      <c r="P261" s="59"/>
      <c r="Q261" s="59"/>
      <c r="R261" s="59"/>
      <c r="S261" s="59"/>
      <c r="T261" s="59"/>
      <c r="U261" s="59"/>
      <c r="V261" s="59"/>
      <c r="W261" s="60"/>
      <c r="X261" s="60"/>
      <c r="Y261" s="60"/>
      <c r="Z261" s="60"/>
      <c r="AA261" s="60"/>
      <c r="AB261" s="60"/>
      <c r="AC261" s="60"/>
      <c r="AD261" s="60"/>
      <c r="AE261" s="60"/>
      <c r="AF261" s="60"/>
      <c r="AG261" s="60"/>
      <c r="AH261" s="60"/>
      <c r="AI261" s="60"/>
      <c r="AJ261" s="60"/>
      <c r="AK261" s="60"/>
      <c r="AL261" s="60"/>
      <c r="AM261" s="60"/>
    </row>
    <row r="262" spans="1:39" ht="11.25" customHeight="1">
      <c r="A262" s="60"/>
      <c r="B262" s="59"/>
      <c r="C262" s="59"/>
      <c r="D262" s="59"/>
      <c r="E262" s="59"/>
      <c r="F262" s="59"/>
      <c r="G262" s="59"/>
      <c r="H262" s="59"/>
      <c r="I262" s="59"/>
      <c r="J262" s="59"/>
      <c r="K262" s="59"/>
      <c r="L262" s="59"/>
      <c r="M262" s="59"/>
      <c r="N262" s="59"/>
      <c r="O262" s="59"/>
      <c r="P262" s="59"/>
      <c r="Q262" s="59"/>
      <c r="R262" s="59"/>
      <c r="S262" s="59"/>
      <c r="T262" s="59"/>
      <c r="U262" s="59"/>
      <c r="V262" s="59"/>
      <c r="W262" s="60"/>
      <c r="X262" s="60"/>
      <c r="Y262" s="60"/>
      <c r="Z262" s="60"/>
      <c r="AA262" s="60"/>
      <c r="AB262" s="60"/>
      <c r="AC262" s="60"/>
      <c r="AD262" s="60"/>
      <c r="AE262" s="60"/>
      <c r="AF262" s="60"/>
      <c r="AG262" s="60"/>
      <c r="AH262" s="60"/>
      <c r="AI262" s="60"/>
      <c r="AJ262" s="60"/>
      <c r="AK262" s="60"/>
      <c r="AL262" s="60"/>
      <c r="AM262" s="60"/>
    </row>
    <row r="263" spans="1:39" ht="11.25" customHeight="1">
      <c r="A263" s="60"/>
      <c r="B263" s="59"/>
      <c r="C263" s="59"/>
      <c r="D263" s="59"/>
      <c r="E263" s="59"/>
      <c r="F263" s="59"/>
      <c r="G263" s="59"/>
      <c r="H263" s="59"/>
      <c r="I263" s="59"/>
      <c r="J263" s="59"/>
      <c r="K263" s="59"/>
      <c r="L263" s="59"/>
      <c r="M263" s="59"/>
      <c r="N263" s="59"/>
      <c r="O263" s="59"/>
      <c r="P263" s="59"/>
      <c r="Q263" s="59"/>
      <c r="R263" s="59"/>
      <c r="S263" s="59"/>
      <c r="T263" s="59"/>
      <c r="U263" s="59"/>
      <c r="V263" s="59"/>
      <c r="W263" s="60"/>
      <c r="X263" s="60"/>
      <c r="Y263" s="60"/>
      <c r="Z263" s="60"/>
      <c r="AA263" s="60"/>
      <c r="AB263" s="60"/>
      <c r="AC263" s="60"/>
      <c r="AD263" s="60"/>
      <c r="AE263" s="60"/>
      <c r="AF263" s="60"/>
      <c r="AG263" s="60"/>
      <c r="AH263" s="60"/>
      <c r="AI263" s="60"/>
      <c r="AJ263" s="60"/>
      <c r="AK263" s="60"/>
      <c r="AL263" s="60"/>
      <c r="AM263" s="60"/>
    </row>
    <row r="264" spans="1:39" ht="11.25" customHeight="1">
      <c r="A264" s="60"/>
      <c r="B264" s="59"/>
      <c r="C264" s="59"/>
      <c r="D264" s="59"/>
      <c r="E264" s="59"/>
      <c r="F264" s="59"/>
      <c r="G264" s="59"/>
      <c r="H264" s="59"/>
      <c r="I264" s="59"/>
      <c r="J264" s="59"/>
      <c r="K264" s="59"/>
      <c r="L264" s="59"/>
      <c r="M264" s="59"/>
      <c r="N264" s="59"/>
      <c r="O264" s="59"/>
      <c r="P264" s="59"/>
      <c r="Q264" s="59"/>
      <c r="R264" s="59"/>
      <c r="S264" s="59"/>
      <c r="T264" s="59"/>
      <c r="U264" s="59"/>
      <c r="V264" s="59"/>
      <c r="W264" s="60"/>
      <c r="X264" s="60"/>
      <c r="Y264" s="60"/>
      <c r="Z264" s="60"/>
      <c r="AA264" s="60"/>
      <c r="AB264" s="60"/>
      <c r="AC264" s="60"/>
      <c r="AD264" s="60"/>
      <c r="AE264" s="60"/>
      <c r="AF264" s="60"/>
      <c r="AG264" s="60"/>
      <c r="AH264" s="60"/>
      <c r="AI264" s="60"/>
      <c r="AJ264" s="60"/>
      <c r="AK264" s="60"/>
      <c r="AL264" s="60"/>
      <c r="AM264" s="60"/>
    </row>
    <row r="265" spans="1:39" ht="11.25" customHeight="1">
      <c r="A265" s="60"/>
      <c r="B265" s="59"/>
      <c r="C265" s="59"/>
      <c r="D265" s="59"/>
      <c r="E265" s="59"/>
      <c r="F265" s="59"/>
      <c r="G265" s="59"/>
      <c r="H265" s="59"/>
      <c r="I265" s="59"/>
      <c r="J265" s="59"/>
      <c r="K265" s="59"/>
      <c r="L265" s="59"/>
      <c r="M265" s="59"/>
      <c r="N265" s="59"/>
      <c r="O265" s="59"/>
      <c r="P265" s="59"/>
      <c r="Q265" s="59"/>
      <c r="R265" s="59"/>
      <c r="S265" s="59"/>
      <c r="T265" s="59"/>
      <c r="U265" s="59"/>
      <c r="V265" s="59"/>
      <c r="W265" s="60"/>
      <c r="X265" s="60"/>
      <c r="Y265" s="60"/>
      <c r="Z265" s="60"/>
      <c r="AA265" s="60"/>
      <c r="AB265" s="60"/>
      <c r="AC265" s="60"/>
      <c r="AD265" s="60"/>
      <c r="AE265" s="60"/>
      <c r="AF265" s="60"/>
      <c r="AG265" s="60"/>
      <c r="AH265" s="60"/>
      <c r="AI265" s="60"/>
      <c r="AJ265" s="60"/>
      <c r="AK265" s="60"/>
      <c r="AL265" s="60"/>
      <c r="AM265" s="60"/>
    </row>
    <row r="266" spans="1:39" ht="11.25" customHeight="1">
      <c r="A266" s="60"/>
      <c r="B266" s="59"/>
      <c r="C266" s="59"/>
      <c r="D266" s="59"/>
      <c r="E266" s="59"/>
      <c r="F266" s="59"/>
      <c r="G266" s="59"/>
      <c r="H266" s="59"/>
      <c r="I266" s="59"/>
      <c r="J266" s="59"/>
      <c r="K266" s="59"/>
      <c r="L266" s="59"/>
      <c r="M266" s="59"/>
      <c r="N266" s="59"/>
      <c r="O266" s="59"/>
      <c r="P266" s="59"/>
      <c r="Q266" s="59"/>
      <c r="R266" s="59"/>
      <c r="S266" s="59"/>
      <c r="T266" s="59"/>
      <c r="U266" s="59"/>
      <c r="V266" s="59"/>
      <c r="W266" s="60"/>
      <c r="X266" s="60"/>
      <c r="Y266" s="60"/>
      <c r="Z266" s="60"/>
      <c r="AA266" s="60"/>
      <c r="AB266" s="60"/>
      <c r="AC266" s="60"/>
      <c r="AD266" s="60"/>
      <c r="AE266" s="60"/>
      <c r="AF266" s="60"/>
      <c r="AG266" s="60"/>
      <c r="AH266" s="60"/>
      <c r="AI266" s="60"/>
      <c r="AJ266" s="60"/>
      <c r="AK266" s="60"/>
      <c r="AL266" s="60"/>
      <c r="AM266" s="60"/>
    </row>
    <row r="267" spans="1:39" ht="11.25" customHeight="1">
      <c r="A267" s="60"/>
      <c r="B267" s="59"/>
      <c r="C267" s="59"/>
      <c r="D267" s="59"/>
      <c r="E267" s="59"/>
      <c r="F267" s="59"/>
      <c r="G267" s="59"/>
      <c r="H267" s="59"/>
      <c r="I267" s="59"/>
      <c r="J267" s="59"/>
      <c r="K267" s="59"/>
      <c r="L267" s="59"/>
      <c r="M267" s="59"/>
      <c r="N267" s="59"/>
      <c r="O267" s="59"/>
      <c r="P267" s="59"/>
      <c r="Q267" s="59"/>
      <c r="R267" s="59"/>
      <c r="S267" s="59"/>
      <c r="T267" s="59"/>
      <c r="U267" s="59"/>
      <c r="V267" s="59"/>
      <c r="W267" s="60"/>
      <c r="X267" s="60"/>
      <c r="Y267" s="60"/>
      <c r="Z267" s="60"/>
      <c r="AA267" s="60"/>
      <c r="AB267" s="60"/>
      <c r="AC267" s="60"/>
      <c r="AD267" s="60"/>
      <c r="AE267" s="60"/>
      <c r="AF267" s="60"/>
      <c r="AG267" s="60"/>
      <c r="AH267" s="60"/>
      <c r="AI267" s="60"/>
      <c r="AJ267" s="60"/>
      <c r="AK267" s="60"/>
      <c r="AL267" s="60"/>
      <c r="AM267" s="60"/>
    </row>
    <row r="268" spans="1:39" ht="11.25" customHeight="1">
      <c r="A268" s="60"/>
      <c r="B268" s="59"/>
      <c r="C268" s="59"/>
      <c r="D268" s="59"/>
      <c r="E268" s="59"/>
      <c r="F268" s="59"/>
      <c r="G268" s="59"/>
      <c r="H268" s="59"/>
      <c r="I268" s="59"/>
      <c r="J268" s="59"/>
      <c r="K268" s="59"/>
      <c r="L268" s="59"/>
      <c r="M268" s="59"/>
      <c r="N268" s="59"/>
      <c r="O268" s="59"/>
      <c r="P268" s="59"/>
      <c r="Q268" s="59"/>
      <c r="R268" s="59"/>
      <c r="S268" s="59"/>
      <c r="T268" s="59"/>
      <c r="U268" s="59"/>
      <c r="V268" s="59"/>
      <c r="W268" s="60"/>
      <c r="X268" s="60"/>
      <c r="Y268" s="60"/>
      <c r="Z268" s="60"/>
      <c r="AA268" s="60"/>
      <c r="AB268" s="60"/>
      <c r="AC268" s="60"/>
      <c r="AD268" s="60"/>
      <c r="AE268" s="60"/>
      <c r="AF268" s="60"/>
      <c r="AG268" s="60"/>
      <c r="AH268" s="60"/>
      <c r="AI268" s="60"/>
      <c r="AJ268" s="60"/>
      <c r="AK268" s="60"/>
      <c r="AL268" s="60"/>
      <c r="AM268" s="60"/>
    </row>
    <row r="269" spans="1:39" ht="11.25" customHeight="1">
      <c r="A269" s="60"/>
      <c r="B269" s="59"/>
      <c r="C269" s="59"/>
      <c r="D269" s="59"/>
      <c r="E269" s="59"/>
      <c r="F269" s="59"/>
      <c r="G269" s="59"/>
      <c r="H269" s="59"/>
      <c r="I269" s="59"/>
      <c r="J269" s="59"/>
      <c r="K269" s="59"/>
      <c r="L269" s="59"/>
      <c r="M269" s="59"/>
      <c r="N269" s="59"/>
      <c r="O269" s="59"/>
      <c r="P269" s="59"/>
      <c r="Q269" s="59"/>
      <c r="R269" s="59"/>
      <c r="S269" s="59"/>
      <c r="T269" s="59"/>
      <c r="U269" s="59"/>
      <c r="V269" s="59"/>
      <c r="W269" s="60"/>
      <c r="X269" s="60"/>
      <c r="Y269" s="60"/>
      <c r="Z269" s="60"/>
      <c r="AA269" s="60"/>
      <c r="AB269" s="60"/>
      <c r="AC269" s="60"/>
      <c r="AD269" s="60"/>
      <c r="AE269" s="60"/>
      <c r="AF269" s="60"/>
      <c r="AG269" s="60"/>
      <c r="AH269" s="60"/>
      <c r="AI269" s="60"/>
      <c r="AJ269" s="60"/>
      <c r="AK269" s="60"/>
      <c r="AL269" s="60"/>
      <c r="AM269" s="60"/>
    </row>
    <row r="270" spans="1:39" ht="11.25" customHeight="1">
      <c r="A270" s="60"/>
      <c r="B270" s="59"/>
      <c r="C270" s="59"/>
      <c r="D270" s="59"/>
      <c r="E270" s="59"/>
      <c r="F270" s="59"/>
      <c r="G270" s="59"/>
      <c r="H270" s="59"/>
      <c r="I270" s="59"/>
      <c r="J270" s="59"/>
      <c r="K270" s="59"/>
      <c r="L270" s="59"/>
      <c r="M270" s="59"/>
      <c r="N270" s="59"/>
      <c r="O270" s="59"/>
      <c r="P270" s="59"/>
      <c r="Q270" s="59"/>
      <c r="R270" s="59"/>
      <c r="S270" s="59"/>
      <c r="T270" s="59"/>
      <c r="U270" s="59"/>
      <c r="V270" s="59"/>
      <c r="W270" s="60"/>
      <c r="X270" s="60"/>
      <c r="Y270" s="60"/>
      <c r="Z270" s="60"/>
      <c r="AA270" s="60"/>
      <c r="AB270" s="60"/>
      <c r="AC270" s="60"/>
      <c r="AD270" s="60"/>
      <c r="AE270" s="60"/>
      <c r="AF270" s="60"/>
      <c r="AG270" s="60"/>
      <c r="AH270" s="60"/>
      <c r="AI270" s="60"/>
      <c r="AJ270" s="60"/>
      <c r="AK270" s="60"/>
      <c r="AL270" s="60"/>
      <c r="AM270" s="60"/>
    </row>
    <row r="271" spans="1:39" ht="11.25" customHeight="1">
      <c r="A271" s="60"/>
      <c r="B271" s="59"/>
      <c r="C271" s="59"/>
      <c r="D271" s="59"/>
      <c r="E271" s="59"/>
      <c r="F271" s="59"/>
      <c r="G271" s="59"/>
      <c r="H271" s="59"/>
      <c r="I271" s="59"/>
      <c r="J271" s="59"/>
      <c r="K271" s="59"/>
      <c r="L271" s="59"/>
      <c r="M271" s="59"/>
      <c r="N271" s="59"/>
      <c r="O271" s="59"/>
      <c r="P271" s="59"/>
      <c r="Q271" s="59"/>
      <c r="R271" s="59"/>
      <c r="S271" s="59"/>
      <c r="T271" s="59"/>
      <c r="U271" s="59"/>
      <c r="V271" s="59"/>
      <c r="W271" s="60"/>
      <c r="X271" s="60"/>
      <c r="Y271" s="60"/>
      <c r="Z271" s="60"/>
      <c r="AA271" s="60"/>
      <c r="AB271" s="60"/>
      <c r="AC271" s="60"/>
      <c r="AD271" s="60"/>
      <c r="AE271" s="60"/>
      <c r="AF271" s="60"/>
      <c r="AG271" s="60"/>
      <c r="AH271" s="60"/>
      <c r="AI271" s="60"/>
      <c r="AJ271" s="60"/>
      <c r="AK271" s="60"/>
      <c r="AL271" s="60"/>
      <c r="AM271" s="60"/>
    </row>
    <row r="272" spans="1:39" ht="11.25" customHeight="1">
      <c r="A272" s="60"/>
      <c r="B272" s="59"/>
      <c r="C272" s="59"/>
      <c r="D272" s="59"/>
      <c r="E272" s="59"/>
      <c r="F272" s="59"/>
      <c r="G272" s="59"/>
      <c r="H272" s="59"/>
      <c r="I272" s="59"/>
      <c r="J272" s="59"/>
      <c r="K272" s="59"/>
      <c r="L272" s="59"/>
      <c r="M272" s="59"/>
      <c r="N272" s="59"/>
      <c r="O272" s="59"/>
      <c r="P272" s="59"/>
      <c r="Q272" s="59"/>
      <c r="R272" s="59"/>
      <c r="S272" s="59"/>
      <c r="T272" s="59"/>
      <c r="U272" s="59"/>
      <c r="V272" s="59"/>
      <c r="W272" s="60"/>
      <c r="X272" s="60"/>
      <c r="Y272" s="60"/>
      <c r="Z272" s="60"/>
      <c r="AA272" s="60"/>
      <c r="AB272" s="60"/>
      <c r="AC272" s="60"/>
      <c r="AD272" s="60"/>
      <c r="AE272" s="60"/>
      <c r="AF272" s="60"/>
      <c r="AG272" s="60"/>
      <c r="AH272" s="60"/>
      <c r="AI272" s="60"/>
      <c r="AJ272" s="60"/>
      <c r="AK272" s="60"/>
      <c r="AL272" s="60"/>
      <c r="AM272" s="60"/>
    </row>
    <row r="273" spans="1:39" ht="11.25" customHeight="1">
      <c r="A273" s="60"/>
      <c r="B273" s="59"/>
      <c r="C273" s="59"/>
      <c r="D273" s="59"/>
      <c r="E273" s="59"/>
      <c r="F273" s="59"/>
      <c r="G273" s="59"/>
      <c r="H273" s="59"/>
      <c r="I273" s="59"/>
      <c r="J273" s="59"/>
      <c r="K273" s="59"/>
      <c r="L273" s="59"/>
      <c r="M273" s="59"/>
      <c r="N273" s="59"/>
      <c r="O273" s="59"/>
      <c r="P273" s="59"/>
      <c r="Q273" s="59"/>
      <c r="R273" s="59"/>
      <c r="S273" s="59"/>
      <c r="T273" s="59"/>
      <c r="U273" s="59"/>
      <c r="V273" s="59"/>
      <c r="W273" s="60"/>
      <c r="X273" s="60"/>
      <c r="Y273" s="60"/>
      <c r="Z273" s="60"/>
      <c r="AA273" s="60"/>
      <c r="AB273" s="60"/>
      <c r="AC273" s="60"/>
      <c r="AD273" s="60"/>
      <c r="AE273" s="60"/>
      <c r="AF273" s="60"/>
      <c r="AG273" s="60"/>
      <c r="AH273" s="60"/>
      <c r="AI273" s="60"/>
      <c r="AJ273" s="60"/>
      <c r="AK273" s="60"/>
      <c r="AL273" s="60"/>
      <c r="AM273" s="60"/>
    </row>
    <row r="274" spans="1:39" ht="11.25" customHeight="1">
      <c r="A274" s="60"/>
      <c r="B274" s="59"/>
      <c r="C274" s="59"/>
      <c r="D274" s="59"/>
      <c r="E274" s="59"/>
      <c r="F274" s="59"/>
      <c r="G274" s="59"/>
      <c r="H274" s="59"/>
      <c r="I274" s="59"/>
      <c r="J274" s="59"/>
      <c r="K274" s="59"/>
      <c r="L274" s="59"/>
      <c r="M274" s="59"/>
      <c r="N274" s="59"/>
      <c r="O274" s="59"/>
      <c r="P274" s="59"/>
      <c r="Q274" s="59"/>
      <c r="R274" s="59"/>
      <c r="S274" s="59"/>
      <c r="T274" s="59"/>
      <c r="U274" s="59"/>
      <c r="V274" s="59"/>
      <c r="W274" s="60"/>
      <c r="X274" s="60"/>
      <c r="Y274" s="60"/>
      <c r="Z274" s="60"/>
      <c r="AA274" s="60"/>
      <c r="AB274" s="60"/>
      <c r="AC274" s="60"/>
      <c r="AD274" s="60"/>
      <c r="AE274" s="60"/>
      <c r="AF274" s="60"/>
      <c r="AG274" s="60"/>
      <c r="AH274" s="60"/>
      <c r="AI274" s="60"/>
      <c r="AJ274" s="60"/>
      <c r="AK274" s="60"/>
      <c r="AL274" s="60"/>
      <c r="AM274" s="60"/>
    </row>
    <row r="275" spans="1:39" ht="11.25" customHeight="1">
      <c r="A275" s="60"/>
      <c r="B275" s="59"/>
      <c r="C275" s="59"/>
      <c r="D275" s="59"/>
      <c r="E275" s="59"/>
      <c r="F275" s="59"/>
      <c r="G275" s="59"/>
      <c r="H275" s="59"/>
      <c r="I275" s="59"/>
      <c r="J275" s="59"/>
      <c r="K275" s="59"/>
      <c r="L275" s="59"/>
      <c r="M275" s="59"/>
      <c r="N275" s="59"/>
      <c r="O275" s="59"/>
      <c r="P275" s="59"/>
      <c r="Q275" s="59"/>
      <c r="R275" s="59"/>
      <c r="S275" s="59"/>
      <c r="T275" s="59"/>
      <c r="U275" s="59"/>
      <c r="V275" s="59"/>
      <c r="W275" s="60"/>
      <c r="X275" s="60"/>
      <c r="Y275" s="60"/>
      <c r="Z275" s="60"/>
      <c r="AA275" s="60"/>
      <c r="AB275" s="60"/>
      <c r="AC275" s="60"/>
      <c r="AD275" s="60"/>
      <c r="AE275" s="60"/>
      <c r="AF275" s="60"/>
      <c r="AG275" s="60"/>
      <c r="AH275" s="60"/>
      <c r="AI275" s="60"/>
      <c r="AJ275" s="60"/>
      <c r="AK275" s="60"/>
      <c r="AL275" s="60"/>
      <c r="AM275" s="60"/>
    </row>
    <row r="276" spans="1:39" ht="11.25" customHeight="1">
      <c r="A276" s="60"/>
      <c r="B276" s="59"/>
      <c r="C276" s="59"/>
      <c r="D276" s="59"/>
      <c r="E276" s="59"/>
      <c r="F276" s="59"/>
      <c r="G276" s="59"/>
      <c r="H276" s="59"/>
      <c r="I276" s="59"/>
      <c r="J276" s="59"/>
      <c r="K276" s="59"/>
      <c r="L276" s="59"/>
      <c r="M276" s="59"/>
      <c r="N276" s="59"/>
      <c r="O276" s="59"/>
      <c r="P276" s="59"/>
      <c r="Q276" s="59"/>
      <c r="R276" s="59"/>
      <c r="S276" s="59"/>
      <c r="T276" s="59"/>
      <c r="U276" s="59"/>
      <c r="V276" s="59"/>
      <c r="W276" s="60"/>
      <c r="X276" s="60"/>
      <c r="Y276" s="60"/>
      <c r="Z276" s="60"/>
      <c r="AA276" s="60"/>
      <c r="AB276" s="60"/>
      <c r="AC276" s="60"/>
      <c r="AD276" s="60"/>
      <c r="AE276" s="60"/>
      <c r="AF276" s="60"/>
      <c r="AG276" s="60"/>
      <c r="AH276" s="60"/>
      <c r="AI276" s="60"/>
      <c r="AJ276" s="60"/>
      <c r="AK276" s="60"/>
      <c r="AL276" s="60"/>
      <c r="AM276" s="60"/>
    </row>
    <row r="277" spans="1:39" ht="11.25" customHeight="1">
      <c r="A277" s="60"/>
      <c r="B277" s="59"/>
      <c r="C277" s="59"/>
      <c r="D277" s="59"/>
      <c r="E277" s="59"/>
      <c r="F277" s="59"/>
      <c r="G277" s="59"/>
      <c r="H277" s="59"/>
      <c r="I277" s="59"/>
      <c r="J277" s="59"/>
      <c r="K277" s="59"/>
      <c r="L277" s="59"/>
      <c r="M277" s="59"/>
      <c r="N277" s="59"/>
      <c r="O277" s="59"/>
      <c r="P277" s="59"/>
      <c r="Q277" s="59"/>
      <c r="R277" s="59"/>
      <c r="S277" s="59"/>
      <c r="T277" s="59"/>
      <c r="U277" s="59"/>
      <c r="V277" s="59"/>
      <c r="W277" s="60"/>
      <c r="X277" s="60"/>
      <c r="Y277" s="60"/>
      <c r="Z277" s="60"/>
      <c r="AA277" s="60"/>
      <c r="AB277" s="60"/>
      <c r="AC277" s="60"/>
      <c r="AD277" s="60"/>
      <c r="AE277" s="60"/>
      <c r="AF277" s="60"/>
      <c r="AG277" s="60"/>
      <c r="AH277" s="60"/>
      <c r="AI277" s="60"/>
      <c r="AJ277" s="60"/>
      <c r="AK277" s="60"/>
      <c r="AL277" s="60"/>
      <c r="AM277" s="60"/>
    </row>
    <row r="278" spans="1:39" ht="11.25" customHeight="1">
      <c r="A278" s="60"/>
      <c r="B278" s="59"/>
      <c r="C278" s="59"/>
      <c r="D278" s="59"/>
      <c r="E278" s="59"/>
      <c r="F278" s="59"/>
      <c r="G278" s="59"/>
      <c r="H278" s="59"/>
      <c r="I278" s="59"/>
      <c r="J278" s="59"/>
      <c r="K278" s="59"/>
      <c r="L278" s="59"/>
      <c r="M278" s="59"/>
      <c r="N278" s="59"/>
      <c r="O278" s="59"/>
      <c r="P278" s="59"/>
      <c r="Q278" s="59"/>
      <c r="R278" s="59"/>
      <c r="S278" s="59"/>
      <c r="T278" s="59"/>
      <c r="U278" s="59"/>
      <c r="V278" s="59"/>
      <c r="W278" s="60"/>
      <c r="X278" s="60"/>
      <c r="Y278" s="60"/>
      <c r="Z278" s="60"/>
      <c r="AA278" s="60"/>
      <c r="AB278" s="60"/>
      <c r="AC278" s="60"/>
      <c r="AD278" s="60"/>
      <c r="AE278" s="60"/>
      <c r="AF278" s="60"/>
      <c r="AG278" s="60"/>
      <c r="AH278" s="60"/>
      <c r="AI278" s="60"/>
      <c r="AJ278" s="60"/>
      <c r="AK278" s="60"/>
      <c r="AL278" s="60"/>
      <c r="AM278" s="60"/>
    </row>
    <row r="279" spans="1:39" ht="11.25" customHeight="1">
      <c r="A279" s="60"/>
      <c r="B279" s="59"/>
      <c r="C279" s="59"/>
      <c r="D279" s="59"/>
      <c r="E279" s="59"/>
      <c r="F279" s="59"/>
      <c r="G279" s="59"/>
      <c r="H279" s="59"/>
      <c r="I279" s="59"/>
      <c r="J279" s="59"/>
      <c r="K279" s="59"/>
      <c r="L279" s="59"/>
      <c r="M279" s="59"/>
      <c r="N279" s="59"/>
      <c r="O279" s="59"/>
      <c r="P279" s="59"/>
      <c r="Q279" s="59"/>
      <c r="R279" s="59"/>
      <c r="S279" s="59"/>
      <c r="T279" s="59"/>
      <c r="U279" s="59"/>
      <c r="V279" s="59"/>
      <c r="W279" s="60"/>
      <c r="X279" s="60"/>
      <c r="Y279" s="60"/>
      <c r="Z279" s="60"/>
      <c r="AA279" s="60"/>
      <c r="AB279" s="60"/>
      <c r="AC279" s="60"/>
      <c r="AD279" s="60"/>
      <c r="AE279" s="60"/>
      <c r="AF279" s="60"/>
      <c r="AG279" s="60"/>
      <c r="AH279" s="60"/>
      <c r="AI279" s="60"/>
      <c r="AJ279" s="60"/>
      <c r="AK279" s="60"/>
      <c r="AL279" s="60"/>
      <c r="AM279" s="60"/>
    </row>
    <row r="280" spans="1:39" ht="11.25" customHeight="1">
      <c r="A280" s="60"/>
      <c r="B280" s="59"/>
      <c r="C280" s="59"/>
      <c r="D280" s="59"/>
      <c r="E280" s="59"/>
      <c r="F280" s="59"/>
      <c r="G280" s="59"/>
      <c r="H280" s="59"/>
      <c r="I280" s="59"/>
      <c r="J280" s="59"/>
      <c r="K280" s="59"/>
      <c r="L280" s="59"/>
      <c r="M280" s="59"/>
      <c r="N280" s="59"/>
      <c r="O280" s="59"/>
      <c r="P280" s="59"/>
      <c r="Q280" s="59"/>
      <c r="R280" s="59"/>
      <c r="S280" s="59"/>
      <c r="T280" s="59"/>
      <c r="U280" s="59"/>
      <c r="V280" s="59"/>
      <c r="W280" s="60"/>
      <c r="X280" s="60"/>
      <c r="Y280" s="60"/>
      <c r="Z280" s="60"/>
      <c r="AA280" s="60"/>
      <c r="AB280" s="60"/>
      <c r="AC280" s="60"/>
      <c r="AD280" s="60"/>
      <c r="AE280" s="60"/>
      <c r="AF280" s="60"/>
      <c r="AG280" s="60"/>
      <c r="AH280" s="60"/>
      <c r="AI280" s="60"/>
      <c r="AJ280" s="60"/>
      <c r="AK280" s="60"/>
      <c r="AL280" s="60"/>
      <c r="AM280" s="60"/>
    </row>
    <row r="281" spans="1:39" ht="11.25" customHeight="1">
      <c r="A281" s="60"/>
      <c r="B281" s="59"/>
      <c r="C281" s="59"/>
      <c r="D281" s="59"/>
      <c r="E281" s="59"/>
      <c r="F281" s="59"/>
      <c r="G281" s="59"/>
      <c r="H281" s="59"/>
      <c r="I281" s="59"/>
      <c r="J281" s="59"/>
      <c r="K281" s="59"/>
      <c r="L281" s="59"/>
      <c r="M281" s="59"/>
      <c r="N281" s="59"/>
      <c r="O281" s="59"/>
      <c r="P281" s="59"/>
      <c r="Q281" s="59"/>
      <c r="R281" s="59"/>
      <c r="S281" s="59"/>
      <c r="T281" s="59"/>
      <c r="U281" s="59"/>
      <c r="V281" s="59"/>
      <c r="W281" s="60"/>
      <c r="X281" s="60"/>
      <c r="Y281" s="60"/>
      <c r="Z281" s="60"/>
      <c r="AA281" s="60"/>
      <c r="AB281" s="60"/>
      <c r="AC281" s="60"/>
      <c r="AD281" s="60"/>
      <c r="AE281" s="60"/>
      <c r="AF281" s="60"/>
      <c r="AG281" s="60"/>
      <c r="AH281" s="60"/>
      <c r="AI281" s="60"/>
      <c r="AJ281" s="60"/>
      <c r="AK281" s="60"/>
      <c r="AL281" s="60"/>
      <c r="AM281" s="60"/>
    </row>
    <row r="282" spans="1:39" ht="11.25" customHeight="1">
      <c r="A282" s="60"/>
      <c r="B282" s="59"/>
      <c r="C282" s="59"/>
      <c r="D282" s="59"/>
      <c r="E282" s="59"/>
      <c r="F282" s="59"/>
      <c r="G282" s="59"/>
      <c r="H282" s="59"/>
      <c r="I282" s="59"/>
      <c r="J282" s="59"/>
      <c r="K282" s="59"/>
      <c r="L282" s="59"/>
      <c r="M282" s="59"/>
      <c r="N282" s="59"/>
      <c r="O282" s="59"/>
      <c r="P282" s="59"/>
      <c r="Q282" s="59"/>
      <c r="R282" s="59"/>
      <c r="S282" s="59"/>
      <c r="T282" s="59"/>
      <c r="U282" s="59"/>
      <c r="V282" s="59"/>
      <c r="W282" s="60"/>
      <c r="X282" s="60"/>
      <c r="Y282" s="60"/>
      <c r="Z282" s="60"/>
      <c r="AA282" s="60"/>
      <c r="AB282" s="60"/>
      <c r="AC282" s="60"/>
      <c r="AD282" s="60"/>
      <c r="AE282" s="60"/>
      <c r="AF282" s="60"/>
      <c r="AG282" s="60"/>
      <c r="AH282" s="60"/>
      <c r="AI282" s="60"/>
      <c r="AJ282" s="60"/>
      <c r="AK282" s="60"/>
      <c r="AL282" s="60"/>
      <c r="AM282" s="60"/>
    </row>
    <row r="283" spans="1:39" ht="11.25" customHeight="1">
      <c r="A283" s="60"/>
      <c r="B283" s="59"/>
      <c r="C283" s="59"/>
      <c r="D283" s="59"/>
      <c r="E283" s="59"/>
      <c r="F283" s="59"/>
      <c r="G283" s="59"/>
      <c r="H283" s="59"/>
      <c r="I283" s="59"/>
      <c r="J283" s="59"/>
      <c r="K283" s="59"/>
      <c r="L283" s="59"/>
      <c r="M283" s="59"/>
      <c r="N283" s="59"/>
      <c r="O283" s="59"/>
      <c r="P283" s="59"/>
      <c r="Q283" s="59"/>
      <c r="R283" s="59"/>
      <c r="S283" s="59"/>
      <c r="T283" s="59"/>
      <c r="U283" s="59"/>
      <c r="V283" s="59"/>
      <c r="W283" s="60"/>
      <c r="X283" s="60"/>
      <c r="Y283" s="60"/>
      <c r="Z283" s="60"/>
      <c r="AA283" s="60"/>
      <c r="AB283" s="60"/>
      <c r="AC283" s="60"/>
      <c r="AD283" s="60"/>
      <c r="AE283" s="60"/>
      <c r="AF283" s="60"/>
      <c r="AG283" s="60"/>
      <c r="AH283" s="60"/>
      <c r="AI283" s="60"/>
      <c r="AJ283" s="60"/>
      <c r="AK283" s="60"/>
      <c r="AL283" s="60"/>
      <c r="AM283" s="60"/>
    </row>
    <row r="284" spans="1:39" ht="11.25" customHeight="1">
      <c r="A284" s="60"/>
      <c r="B284" s="59"/>
      <c r="C284" s="59"/>
      <c r="D284" s="59"/>
      <c r="E284" s="59"/>
      <c r="F284" s="59"/>
      <c r="G284" s="59"/>
      <c r="H284" s="59"/>
      <c r="I284" s="59"/>
      <c r="J284" s="59"/>
      <c r="K284" s="59"/>
      <c r="L284" s="59"/>
      <c r="M284" s="59"/>
      <c r="N284" s="59"/>
      <c r="O284" s="59"/>
      <c r="P284" s="59"/>
      <c r="Q284" s="59"/>
      <c r="R284" s="59"/>
      <c r="S284" s="59"/>
      <c r="T284" s="59"/>
      <c r="U284" s="59"/>
      <c r="V284" s="59"/>
      <c r="W284" s="60"/>
      <c r="X284" s="60"/>
      <c r="Y284" s="60"/>
      <c r="Z284" s="60"/>
      <c r="AA284" s="60"/>
      <c r="AB284" s="60"/>
      <c r="AC284" s="60"/>
      <c r="AD284" s="60"/>
      <c r="AE284" s="60"/>
      <c r="AF284" s="60"/>
      <c r="AG284" s="60"/>
      <c r="AH284" s="60"/>
      <c r="AI284" s="60"/>
      <c r="AJ284" s="60"/>
      <c r="AK284" s="60"/>
      <c r="AL284" s="60"/>
      <c r="AM284" s="60"/>
    </row>
    <row r="285" spans="1:39" ht="11.25" customHeight="1">
      <c r="A285" s="60"/>
      <c r="B285" s="59"/>
      <c r="C285" s="59"/>
      <c r="D285" s="59"/>
      <c r="E285" s="59"/>
      <c r="F285" s="59"/>
      <c r="G285" s="59"/>
      <c r="H285" s="59"/>
      <c r="I285" s="59"/>
      <c r="J285" s="59"/>
      <c r="K285" s="59"/>
      <c r="L285" s="59"/>
      <c r="M285" s="59"/>
      <c r="N285" s="59"/>
      <c r="O285" s="59"/>
      <c r="P285" s="59"/>
      <c r="Q285" s="59"/>
      <c r="R285" s="59"/>
      <c r="S285" s="59"/>
      <c r="T285" s="59"/>
      <c r="U285" s="59"/>
      <c r="V285" s="59"/>
      <c r="W285" s="60"/>
      <c r="X285" s="60"/>
      <c r="Y285" s="60"/>
      <c r="Z285" s="60"/>
      <c r="AA285" s="60"/>
      <c r="AB285" s="60"/>
      <c r="AC285" s="60"/>
      <c r="AD285" s="60"/>
      <c r="AE285" s="60"/>
      <c r="AF285" s="60"/>
      <c r="AG285" s="60"/>
      <c r="AH285" s="60"/>
      <c r="AI285" s="60"/>
      <c r="AJ285" s="60"/>
      <c r="AK285" s="60"/>
      <c r="AL285" s="60"/>
      <c r="AM285" s="60"/>
    </row>
    <row r="286" spans="1:39" ht="11.25" customHeight="1">
      <c r="A286" s="60"/>
      <c r="B286" s="59"/>
      <c r="C286" s="59"/>
      <c r="D286" s="59"/>
      <c r="E286" s="59"/>
      <c r="F286" s="59"/>
      <c r="G286" s="59"/>
      <c r="H286" s="59"/>
      <c r="I286" s="59"/>
      <c r="J286" s="59"/>
      <c r="K286" s="59"/>
      <c r="L286" s="59"/>
      <c r="M286" s="59"/>
      <c r="N286" s="59"/>
      <c r="O286" s="59"/>
      <c r="P286" s="59"/>
      <c r="Q286" s="59"/>
      <c r="R286" s="59"/>
      <c r="S286" s="59"/>
      <c r="T286" s="59"/>
      <c r="U286" s="59"/>
      <c r="V286" s="59"/>
      <c r="W286" s="60"/>
      <c r="X286" s="60"/>
      <c r="Y286" s="60"/>
      <c r="Z286" s="60"/>
      <c r="AA286" s="60"/>
      <c r="AB286" s="60"/>
      <c r="AC286" s="60"/>
      <c r="AD286" s="60"/>
      <c r="AE286" s="60"/>
      <c r="AF286" s="60"/>
      <c r="AG286" s="60"/>
      <c r="AH286" s="60"/>
      <c r="AI286" s="60"/>
      <c r="AJ286" s="60"/>
      <c r="AK286" s="60"/>
      <c r="AL286" s="60"/>
      <c r="AM286" s="60"/>
    </row>
    <row r="287" spans="1:39" ht="11.25" customHeight="1">
      <c r="A287" s="60"/>
      <c r="B287" s="59"/>
      <c r="C287" s="59"/>
      <c r="D287" s="59"/>
      <c r="E287" s="59"/>
      <c r="F287" s="59"/>
      <c r="G287" s="59"/>
      <c r="H287" s="59"/>
      <c r="I287" s="59"/>
      <c r="J287" s="59"/>
      <c r="K287" s="59"/>
      <c r="L287" s="59"/>
      <c r="M287" s="59"/>
      <c r="N287" s="59"/>
      <c r="O287" s="59"/>
      <c r="P287" s="59"/>
      <c r="Q287" s="59"/>
      <c r="R287" s="59"/>
      <c r="S287" s="59"/>
      <c r="T287" s="59"/>
      <c r="U287" s="59"/>
      <c r="V287" s="59"/>
      <c r="W287" s="60"/>
      <c r="X287" s="60"/>
      <c r="Y287" s="60"/>
      <c r="Z287" s="60"/>
      <c r="AA287" s="60"/>
      <c r="AB287" s="60"/>
      <c r="AC287" s="60"/>
      <c r="AD287" s="60"/>
      <c r="AE287" s="60"/>
      <c r="AF287" s="60"/>
      <c r="AG287" s="60"/>
      <c r="AH287" s="60"/>
      <c r="AI287" s="60"/>
      <c r="AJ287" s="60"/>
      <c r="AK287" s="60"/>
      <c r="AL287" s="60"/>
      <c r="AM287" s="60"/>
    </row>
    <row r="288" spans="1:39" ht="11.25" customHeight="1">
      <c r="A288" s="60"/>
      <c r="B288" s="59"/>
      <c r="C288" s="59"/>
      <c r="D288" s="59"/>
      <c r="E288" s="59"/>
      <c r="F288" s="59"/>
      <c r="G288" s="59"/>
      <c r="H288" s="59"/>
      <c r="I288" s="59"/>
      <c r="J288" s="59"/>
      <c r="K288" s="59"/>
      <c r="L288" s="59"/>
      <c r="M288" s="59"/>
      <c r="N288" s="59"/>
      <c r="O288" s="59"/>
      <c r="P288" s="59"/>
      <c r="Q288" s="59"/>
      <c r="R288" s="59"/>
      <c r="S288" s="59"/>
      <c r="T288" s="59"/>
      <c r="U288" s="59"/>
      <c r="V288" s="59"/>
      <c r="W288" s="60"/>
      <c r="X288" s="60"/>
      <c r="Y288" s="60"/>
      <c r="Z288" s="60"/>
      <c r="AA288" s="60"/>
      <c r="AB288" s="60"/>
      <c r="AC288" s="60"/>
      <c r="AD288" s="60"/>
      <c r="AE288" s="60"/>
      <c r="AF288" s="60"/>
      <c r="AG288" s="60"/>
      <c r="AH288" s="60"/>
      <c r="AI288" s="60"/>
      <c r="AJ288" s="60"/>
      <c r="AK288" s="60"/>
      <c r="AL288" s="60"/>
      <c r="AM288" s="60"/>
    </row>
    <row r="289" spans="1:39" ht="11.25" customHeight="1">
      <c r="A289" s="60"/>
      <c r="B289" s="59"/>
      <c r="C289" s="59"/>
      <c r="D289" s="59"/>
      <c r="E289" s="59"/>
      <c r="F289" s="59"/>
      <c r="G289" s="59"/>
      <c r="H289" s="59"/>
      <c r="I289" s="59"/>
      <c r="J289" s="59"/>
      <c r="K289" s="59"/>
      <c r="L289" s="59"/>
      <c r="M289" s="59"/>
      <c r="N289" s="59"/>
      <c r="O289" s="59"/>
      <c r="P289" s="59"/>
      <c r="Q289" s="59"/>
      <c r="R289" s="59"/>
      <c r="S289" s="59"/>
      <c r="T289" s="59"/>
      <c r="U289" s="59"/>
      <c r="V289" s="59"/>
      <c r="W289" s="60"/>
      <c r="X289" s="60"/>
      <c r="Y289" s="60"/>
      <c r="Z289" s="60"/>
      <c r="AA289" s="60"/>
      <c r="AB289" s="60"/>
      <c r="AC289" s="60"/>
      <c r="AD289" s="60"/>
      <c r="AE289" s="60"/>
      <c r="AF289" s="60"/>
      <c r="AG289" s="60"/>
      <c r="AH289" s="60"/>
      <c r="AI289" s="60"/>
      <c r="AJ289" s="60"/>
      <c r="AK289" s="60"/>
      <c r="AL289" s="60"/>
      <c r="AM289" s="60"/>
    </row>
    <row r="290" spans="1:39" ht="11.25" customHeight="1">
      <c r="A290" s="60"/>
      <c r="B290" s="59"/>
      <c r="C290" s="59"/>
      <c r="D290" s="59"/>
      <c r="E290" s="59"/>
      <c r="F290" s="59"/>
      <c r="G290" s="59"/>
      <c r="H290" s="59"/>
      <c r="I290" s="59"/>
      <c r="J290" s="59"/>
      <c r="K290" s="59"/>
      <c r="L290" s="59"/>
      <c r="M290" s="59"/>
      <c r="N290" s="59"/>
      <c r="O290" s="59"/>
      <c r="P290" s="59"/>
      <c r="Q290" s="59"/>
      <c r="R290" s="59"/>
      <c r="S290" s="59"/>
      <c r="T290" s="59"/>
      <c r="U290" s="59"/>
      <c r="V290" s="59"/>
      <c r="W290" s="60"/>
      <c r="X290" s="60"/>
      <c r="Y290" s="60"/>
      <c r="Z290" s="60"/>
      <c r="AA290" s="60"/>
      <c r="AB290" s="60"/>
      <c r="AC290" s="60"/>
      <c r="AD290" s="60"/>
      <c r="AE290" s="60"/>
      <c r="AF290" s="60"/>
      <c r="AG290" s="60"/>
      <c r="AH290" s="60"/>
      <c r="AI290" s="60"/>
      <c r="AJ290" s="60"/>
      <c r="AK290" s="60"/>
      <c r="AL290" s="60"/>
      <c r="AM290" s="60"/>
    </row>
    <row r="291" spans="1:39" ht="11.25" customHeight="1">
      <c r="A291" s="60"/>
      <c r="B291" s="59"/>
      <c r="C291" s="59"/>
      <c r="D291" s="59"/>
      <c r="E291" s="59"/>
      <c r="F291" s="59"/>
      <c r="G291" s="59"/>
      <c r="H291" s="59"/>
      <c r="I291" s="59"/>
      <c r="J291" s="59"/>
      <c r="K291" s="59"/>
      <c r="L291" s="59"/>
      <c r="M291" s="59"/>
      <c r="N291" s="59"/>
      <c r="O291" s="59"/>
      <c r="P291" s="59"/>
      <c r="Q291" s="59"/>
      <c r="R291" s="59"/>
      <c r="S291" s="59"/>
      <c r="T291" s="59"/>
      <c r="U291" s="59"/>
      <c r="V291" s="59"/>
      <c r="W291" s="60"/>
      <c r="X291" s="60"/>
      <c r="Y291" s="60"/>
      <c r="Z291" s="60"/>
      <c r="AA291" s="60"/>
      <c r="AB291" s="60"/>
      <c r="AC291" s="60"/>
      <c r="AD291" s="60"/>
      <c r="AE291" s="60"/>
      <c r="AF291" s="60"/>
      <c r="AG291" s="60"/>
      <c r="AH291" s="60"/>
      <c r="AI291" s="60"/>
      <c r="AJ291" s="60"/>
      <c r="AK291" s="60"/>
      <c r="AL291" s="60"/>
      <c r="AM291" s="60"/>
    </row>
    <row r="292" spans="1:39" ht="11.25" customHeight="1">
      <c r="A292" s="60"/>
      <c r="B292" s="59"/>
      <c r="C292" s="59"/>
      <c r="D292" s="59"/>
      <c r="E292" s="59"/>
      <c r="F292" s="59"/>
      <c r="G292" s="59"/>
      <c r="H292" s="59"/>
      <c r="I292" s="59"/>
      <c r="J292" s="59"/>
      <c r="K292" s="59"/>
      <c r="L292" s="59"/>
      <c r="M292" s="59"/>
      <c r="N292" s="59"/>
      <c r="O292" s="59"/>
      <c r="P292" s="59"/>
      <c r="Q292" s="59"/>
      <c r="R292" s="59"/>
      <c r="S292" s="59"/>
      <c r="T292" s="59"/>
      <c r="U292" s="59"/>
      <c r="V292" s="59"/>
      <c r="W292" s="60"/>
      <c r="X292" s="60"/>
      <c r="Y292" s="60"/>
      <c r="Z292" s="60"/>
      <c r="AA292" s="60"/>
      <c r="AB292" s="60"/>
      <c r="AC292" s="60"/>
      <c r="AD292" s="60"/>
      <c r="AE292" s="60"/>
      <c r="AF292" s="60"/>
      <c r="AG292" s="60"/>
      <c r="AH292" s="60"/>
      <c r="AI292" s="60"/>
      <c r="AJ292" s="60"/>
      <c r="AK292" s="60"/>
      <c r="AL292" s="60"/>
      <c r="AM292" s="60"/>
    </row>
    <row r="293" spans="1:39" ht="11.25" customHeight="1">
      <c r="A293" s="60"/>
      <c r="B293" s="59"/>
      <c r="C293" s="59"/>
      <c r="D293" s="59"/>
      <c r="E293" s="59"/>
      <c r="F293" s="59"/>
      <c r="G293" s="59"/>
      <c r="H293" s="59"/>
      <c r="I293" s="59"/>
      <c r="J293" s="59"/>
      <c r="K293" s="59"/>
      <c r="L293" s="59"/>
      <c r="M293" s="59"/>
      <c r="N293" s="59"/>
      <c r="O293" s="59"/>
      <c r="P293" s="59"/>
      <c r="Q293" s="59"/>
      <c r="R293" s="59"/>
      <c r="S293" s="59"/>
      <c r="T293" s="59"/>
      <c r="U293" s="59"/>
      <c r="V293" s="59"/>
      <c r="W293" s="60"/>
      <c r="X293" s="60"/>
      <c r="Y293" s="60"/>
      <c r="Z293" s="60"/>
      <c r="AA293" s="60"/>
      <c r="AB293" s="60"/>
      <c r="AC293" s="60"/>
      <c r="AD293" s="60"/>
      <c r="AE293" s="60"/>
      <c r="AF293" s="60"/>
      <c r="AG293" s="60"/>
      <c r="AH293" s="60"/>
      <c r="AI293" s="60"/>
      <c r="AJ293" s="60"/>
      <c r="AK293" s="60"/>
      <c r="AL293" s="60"/>
      <c r="AM293" s="60"/>
    </row>
    <row r="294" spans="1:39" ht="11.25" customHeight="1">
      <c r="A294" s="60"/>
      <c r="B294" s="59"/>
      <c r="C294" s="59"/>
      <c r="D294" s="59"/>
      <c r="E294" s="59"/>
      <c r="F294" s="59"/>
      <c r="G294" s="59"/>
      <c r="H294" s="59"/>
      <c r="I294" s="59"/>
      <c r="J294" s="59"/>
      <c r="K294" s="59"/>
      <c r="L294" s="59"/>
      <c r="M294" s="59"/>
      <c r="N294" s="59"/>
      <c r="O294" s="59"/>
      <c r="P294" s="59"/>
      <c r="Q294" s="59"/>
      <c r="R294" s="59"/>
      <c r="S294" s="59"/>
      <c r="T294" s="59"/>
      <c r="U294" s="59"/>
      <c r="V294" s="59"/>
      <c r="W294" s="60"/>
      <c r="X294" s="60"/>
      <c r="Y294" s="60"/>
      <c r="Z294" s="60"/>
      <c r="AA294" s="60"/>
      <c r="AB294" s="60"/>
      <c r="AC294" s="60"/>
      <c r="AD294" s="60"/>
      <c r="AE294" s="60"/>
      <c r="AF294" s="60"/>
      <c r="AG294" s="60"/>
      <c r="AH294" s="60"/>
      <c r="AI294" s="60"/>
      <c r="AJ294" s="60"/>
      <c r="AK294" s="60"/>
      <c r="AL294" s="60"/>
      <c r="AM294" s="60"/>
    </row>
    <row r="295" spans="1:39" ht="11.25" customHeight="1">
      <c r="A295" s="60"/>
      <c r="B295" s="59"/>
      <c r="C295" s="59"/>
      <c r="D295" s="59"/>
      <c r="E295" s="59"/>
      <c r="F295" s="59"/>
      <c r="G295" s="59"/>
      <c r="H295" s="59"/>
      <c r="I295" s="59"/>
      <c r="J295" s="59"/>
      <c r="K295" s="59"/>
      <c r="L295" s="59"/>
      <c r="M295" s="59"/>
      <c r="N295" s="59"/>
      <c r="O295" s="59"/>
      <c r="P295" s="59"/>
      <c r="Q295" s="59"/>
      <c r="R295" s="59"/>
      <c r="S295" s="59"/>
      <c r="T295" s="59"/>
      <c r="U295" s="59"/>
      <c r="V295" s="59"/>
      <c r="W295" s="60"/>
      <c r="X295" s="60"/>
      <c r="Y295" s="60"/>
      <c r="Z295" s="60"/>
      <c r="AA295" s="60"/>
      <c r="AB295" s="60"/>
      <c r="AC295" s="60"/>
      <c r="AD295" s="60"/>
      <c r="AE295" s="60"/>
      <c r="AF295" s="60"/>
      <c r="AG295" s="60"/>
      <c r="AH295" s="60"/>
      <c r="AI295" s="60"/>
      <c r="AJ295" s="60"/>
      <c r="AK295" s="60"/>
      <c r="AL295" s="60"/>
      <c r="AM295" s="60"/>
    </row>
    <row r="296" spans="1:39" ht="11.25" customHeight="1">
      <c r="A296" s="60"/>
      <c r="B296" s="59"/>
      <c r="C296" s="59"/>
      <c r="D296" s="59"/>
      <c r="E296" s="59"/>
      <c r="F296" s="59"/>
      <c r="G296" s="59"/>
      <c r="H296" s="59"/>
      <c r="I296" s="59"/>
      <c r="J296" s="59"/>
      <c r="K296" s="59"/>
      <c r="L296" s="59"/>
      <c r="M296" s="59"/>
      <c r="N296" s="59"/>
      <c r="O296" s="59"/>
      <c r="P296" s="59"/>
      <c r="Q296" s="59"/>
      <c r="R296" s="59"/>
      <c r="S296" s="59"/>
      <c r="T296" s="59"/>
      <c r="U296" s="59"/>
      <c r="V296" s="59"/>
      <c r="W296" s="60"/>
      <c r="X296" s="60"/>
      <c r="Y296" s="60"/>
      <c r="Z296" s="60"/>
      <c r="AA296" s="60"/>
      <c r="AB296" s="60"/>
      <c r="AC296" s="60"/>
      <c r="AD296" s="60"/>
      <c r="AE296" s="60"/>
      <c r="AF296" s="60"/>
      <c r="AG296" s="60"/>
      <c r="AH296" s="60"/>
      <c r="AI296" s="60"/>
      <c r="AJ296" s="60"/>
      <c r="AK296" s="60"/>
      <c r="AL296" s="60"/>
      <c r="AM296" s="60"/>
    </row>
    <row r="297" spans="1:39" ht="11.25" customHeight="1">
      <c r="A297" s="60"/>
      <c r="B297" s="59"/>
      <c r="C297" s="59"/>
      <c r="D297" s="59"/>
      <c r="E297" s="59"/>
      <c r="F297" s="59"/>
      <c r="G297" s="59"/>
      <c r="H297" s="59"/>
      <c r="I297" s="59"/>
      <c r="J297" s="59"/>
      <c r="K297" s="59"/>
      <c r="L297" s="59"/>
      <c r="M297" s="59"/>
      <c r="N297" s="59"/>
      <c r="O297" s="59"/>
      <c r="P297" s="59"/>
      <c r="Q297" s="59"/>
      <c r="R297" s="59"/>
      <c r="S297" s="59"/>
      <c r="T297" s="59"/>
      <c r="U297" s="59"/>
      <c r="V297" s="59"/>
      <c r="W297" s="60"/>
      <c r="X297" s="60"/>
      <c r="Y297" s="60"/>
      <c r="Z297" s="60"/>
      <c r="AA297" s="60"/>
      <c r="AB297" s="60"/>
      <c r="AC297" s="60"/>
      <c r="AD297" s="60"/>
      <c r="AE297" s="60"/>
      <c r="AF297" s="60"/>
      <c r="AG297" s="60"/>
      <c r="AH297" s="60"/>
      <c r="AI297" s="60"/>
      <c r="AJ297" s="60"/>
      <c r="AK297" s="60"/>
      <c r="AL297" s="60"/>
      <c r="AM297" s="60"/>
    </row>
    <row r="298" spans="1:39" ht="11.25" customHeight="1">
      <c r="A298" s="60"/>
      <c r="B298" s="59"/>
      <c r="C298" s="59"/>
      <c r="D298" s="59"/>
      <c r="E298" s="59"/>
      <c r="F298" s="59"/>
      <c r="G298" s="59"/>
      <c r="H298" s="59"/>
      <c r="I298" s="59"/>
      <c r="J298" s="59"/>
      <c r="K298" s="59"/>
      <c r="L298" s="59"/>
      <c r="M298" s="59"/>
      <c r="N298" s="59"/>
      <c r="O298" s="59"/>
      <c r="P298" s="59"/>
      <c r="Q298" s="59"/>
      <c r="R298" s="59"/>
      <c r="S298" s="59"/>
      <c r="T298" s="59"/>
      <c r="U298" s="59"/>
      <c r="V298" s="59"/>
      <c r="W298" s="60"/>
      <c r="X298" s="60"/>
      <c r="Y298" s="60"/>
      <c r="Z298" s="60"/>
      <c r="AA298" s="60"/>
      <c r="AB298" s="60"/>
      <c r="AC298" s="60"/>
      <c r="AD298" s="60"/>
      <c r="AE298" s="60"/>
      <c r="AF298" s="60"/>
      <c r="AG298" s="60"/>
      <c r="AH298" s="60"/>
      <c r="AI298" s="60"/>
      <c r="AJ298" s="60"/>
      <c r="AK298" s="60"/>
      <c r="AL298" s="60"/>
      <c r="AM298" s="60"/>
    </row>
    <row r="299" spans="1:39" ht="11.25" customHeight="1">
      <c r="A299" s="60"/>
      <c r="B299" s="59"/>
      <c r="C299" s="59"/>
      <c r="D299" s="59"/>
      <c r="E299" s="59"/>
      <c r="F299" s="59"/>
      <c r="G299" s="59"/>
      <c r="H299" s="59"/>
      <c r="I299" s="59"/>
      <c r="J299" s="59"/>
      <c r="K299" s="59"/>
      <c r="L299" s="59"/>
      <c r="M299" s="59"/>
      <c r="N299" s="59"/>
      <c r="O299" s="59"/>
      <c r="P299" s="59"/>
      <c r="Q299" s="59"/>
      <c r="R299" s="59"/>
      <c r="S299" s="59"/>
      <c r="T299" s="59"/>
      <c r="U299" s="59"/>
      <c r="V299" s="59"/>
      <c r="W299" s="60"/>
      <c r="X299" s="60"/>
      <c r="Y299" s="60"/>
      <c r="Z299" s="60"/>
      <c r="AA299" s="60"/>
      <c r="AB299" s="60"/>
      <c r="AC299" s="60"/>
      <c r="AD299" s="60"/>
      <c r="AE299" s="60"/>
      <c r="AF299" s="60"/>
      <c r="AG299" s="60"/>
      <c r="AH299" s="60"/>
      <c r="AI299" s="60"/>
      <c r="AJ299" s="60"/>
      <c r="AK299" s="60"/>
      <c r="AL299" s="60"/>
      <c r="AM299" s="60"/>
    </row>
    <row r="300" spans="1:39" ht="11.25" customHeight="1">
      <c r="A300" s="60"/>
      <c r="B300" s="59"/>
      <c r="C300" s="59"/>
      <c r="D300" s="59"/>
      <c r="E300" s="59"/>
      <c r="F300" s="59"/>
      <c r="G300" s="59"/>
      <c r="H300" s="59"/>
      <c r="I300" s="59"/>
      <c r="J300" s="59"/>
      <c r="K300" s="59"/>
      <c r="L300" s="59"/>
      <c r="M300" s="59"/>
      <c r="N300" s="59"/>
      <c r="O300" s="59"/>
      <c r="P300" s="59"/>
      <c r="Q300" s="59"/>
      <c r="R300" s="59"/>
      <c r="S300" s="59"/>
      <c r="T300" s="59"/>
      <c r="U300" s="59"/>
      <c r="V300" s="59"/>
      <c r="W300" s="60"/>
      <c r="X300" s="60"/>
      <c r="Y300" s="60"/>
      <c r="Z300" s="60"/>
      <c r="AA300" s="60"/>
      <c r="AB300" s="60"/>
      <c r="AC300" s="60"/>
      <c r="AD300" s="60"/>
      <c r="AE300" s="60"/>
      <c r="AF300" s="60"/>
      <c r="AG300" s="60"/>
      <c r="AH300" s="60"/>
      <c r="AI300" s="60"/>
      <c r="AJ300" s="60"/>
      <c r="AK300" s="60"/>
      <c r="AL300" s="60"/>
      <c r="AM300" s="60"/>
    </row>
    <row r="301" spans="1:39" ht="11.25" customHeight="1">
      <c r="A301" s="60"/>
      <c r="B301" s="59"/>
      <c r="C301" s="59"/>
      <c r="D301" s="59"/>
      <c r="E301" s="59"/>
      <c r="F301" s="59"/>
      <c r="G301" s="59"/>
      <c r="H301" s="59"/>
      <c r="I301" s="59"/>
      <c r="J301" s="59"/>
      <c r="K301" s="59"/>
      <c r="L301" s="59"/>
      <c r="M301" s="59"/>
      <c r="N301" s="59"/>
      <c r="O301" s="59"/>
      <c r="P301" s="59"/>
      <c r="Q301" s="59"/>
      <c r="R301" s="59"/>
      <c r="S301" s="59"/>
      <c r="T301" s="59"/>
      <c r="U301" s="59"/>
      <c r="V301" s="59"/>
      <c r="W301" s="60"/>
      <c r="X301" s="60"/>
      <c r="Y301" s="60"/>
      <c r="Z301" s="60"/>
      <c r="AA301" s="60"/>
      <c r="AB301" s="60"/>
      <c r="AC301" s="60"/>
      <c r="AD301" s="60"/>
      <c r="AE301" s="60"/>
      <c r="AF301" s="60"/>
      <c r="AG301" s="60"/>
      <c r="AH301" s="60"/>
      <c r="AI301" s="60"/>
      <c r="AJ301" s="60"/>
      <c r="AK301" s="60"/>
      <c r="AL301" s="60"/>
      <c r="AM301" s="60"/>
    </row>
    <row r="302" spans="1:39" ht="11.25" customHeight="1">
      <c r="A302" s="60"/>
      <c r="B302" s="59"/>
      <c r="C302" s="59"/>
      <c r="D302" s="59"/>
      <c r="E302" s="59"/>
      <c r="F302" s="59"/>
      <c r="G302" s="59"/>
      <c r="H302" s="59"/>
      <c r="I302" s="59"/>
      <c r="J302" s="59"/>
      <c r="K302" s="59"/>
      <c r="L302" s="59"/>
      <c r="M302" s="59"/>
      <c r="N302" s="59"/>
      <c r="O302" s="59"/>
      <c r="P302" s="59"/>
      <c r="Q302" s="59"/>
      <c r="R302" s="59"/>
      <c r="S302" s="59"/>
      <c r="T302" s="59"/>
      <c r="U302" s="59"/>
      <c r="V302" s="59"/>
      <c r="W302" s="60"/>
      <c r="X302" s="60"/>
      <c r="Y302" s="60"/>
      <c r="Z302" s="60"/>
      <c r="AA302" s="60"/>
      <c r="AB302" s="60"/>
      <c r="AC302" s="60"/>
      <c r="AD302" s="60"/>
      <c r="AE302" s="60"/>
      <c r="AF302" s="60"/>
      <c r="AG302" s="60"/>
      <c r="AH302" s="60"/>
      <c r="AI302" s="60"/>
      <c r="AJ302" s="60"/>
      <c r="AK302" s="60"/>
      <c r="AL302" s="60"/>
      <c r="AM302" s="60"/>
    </row>
    <row r="303" spans="1:39" ht="11.25" customHeight="1">
      <c r="A303" s="60"/>
      <c r="B303" s="59"/>
      <c r="C303" s="59"/>
      <c r="D303" s="59"/>
      <c r="E303" s="59"/>
      <c r="F303" s="59"/>
      <c r="G303" s="59"/>
      <c r="H303" s="59"/>
      <c r="I303" s="59"/>
      <c r="J303" s="59"/>
      <c r="K303" s="59"/>
      <c r="L303" s="59"/>
      <c r="M303" s="59"/>
      <c r="N303" s="59"/>
      <c r="O303" s="59"/>
      <c r="P303" s="59"/>
      <c r="Q303" s="59"/>
      <c r="R303" s="59"/>
      <c r="S303" s="59"/>
      <c r="T303" s="59"/>
      <c r="U303" s="59"/>
      <c r="V303" s="59"/>
      <c r="W303" s="60"/>
      <c r="X303" s="60"/>
      <c r="Y303" s="60"/>
      <c r="Z303" s="60"/>
      <c r="AA303" s="60"/>
      <c r="AB303" s="60"/>
      <c r="AC303" s="60"/>
      <c r="AD303" s="60"/>
      <c r="AE303" s="60"/>
      <c r="AF303" s="60"/>
      <c r="AG303" s="60"/>
      <c r="AH303" s="60"/>
      <c r="AI303" s="60"/>
      <c r="AJ303" s="60"/>
      <c r="AK303" s="60"/>
      <c r="AL303" s="60"/>
      <c r="AM303" s="60"/>
    </row>
    <row r="304" spans="1:39" ht="11.25" customHeight="1">
      <c r="A304" s="60"/>
      <c r="B304" s="59"/>
      <c r="C304" s="59"/>
      <c r="D304" s="59"/>
      <c r="E304" s="59"/>
      <c r="F304" s="59"/>
      <c r="G304" s="59"/>
      <c r="H304" s="59"/>
      <c r="I304" s="59"/>
      <c r="J304" s="59"/>
      <c r="K304" s="59"/>
      <c r="L304" s="59"/>
      <c r="M304" s="59"/>
      <c r="N304" s="59"/>
      <c r="O304" s="59"/>
      <c r="P304" s="59"/>
      <c r="Q304" s="59"/>
      <c r="R304" s="59"/>
      <c r="S304" s="59"/>
      <c r="T304" s="59"/>
      <c r="U304" s="59"/>
      <c r="V304" s="59"/>
      <c r="W304" s="60"/>
      <c r="X304" s="60"/>
      <c r="Y304" s="60"/>
      <c r="Z304" s="60"/>
      <c r="AA304" s="60"/>
      <c r="AB304" s="60"/>
      <c r="AC304" s="60"/>
      <c r="AD304" s="60"/>
      <c r="AE304" s="60"/>
      <c r="AF304" s="60"/>
      <c r="AG304" s="60"/>
      <c r="AH304" s="60"/>
      <c r="AI304" s="60"/>
      <c r="AJ304" s="60"/>
      <c r="AK304" s="60"/>
      <c r="AL304" s="60"/>
      <c r="AM304" s="60"/>
    </row>
    <row r="305" spans="1:39" ht="11.25" customHeight="1">
      <c r="A305" s="60"/>
      <c r="B305" s="59"/>
      <c r="C305" s="59"/>
      <c r="D305" s="59"/>
      <c r="E305" s="59"/>
      <c r="F305" s="59"/>
      <c r="G305" s="59"/>
      <c r="H305" s="59"/>
      <c r="I305" s="59"/>
      <c r="J305" s="59"/>
      <c r="K305" s="59"/>
      <c r="L305" s="59"/>
      <c r="M305" s="59"/>
      <c r="N305" s="59"/>
      <c r="O305" s="59"/>
      <c r="P305" s="59"/>
      <c r="Q305" s="59"/>
      <c r="R305" s="59"/>
      <c r="S305" s="59"/>
      <c r="T305" s="59"/>
      <c r="U305" s="59"/>
      <c r="V305" s="59"/>
      <c r="W305" s="60"/>
      <c r="X305" s="60"/>
      <c r="Y305" s="60"/>
      <c r="Z305" s="60"/>
      <c r="AA305" s="60"/>
      <c r="AB305" s="60"/>
      <c r="AC305" s="60"/>
      <c r="AD305" s="60"/>
      <c r="AE305" s="60"/>
      <c r="AF305" s="60"/>
      <c r="AG305" s="60"/>
      <c r="AH305" s="60"/>
      <c r="AI305" s="60"/>
      <c r="AJ305" s="60"/>
      <c r="AK305" s="60"/>
      <c r="AL305" s="60"/>
      <c r="AM305" s="60"/>
    </row>
    <row r="306" spans="1:39" ht="11.25" customHeight="1">
      <c r="A306" s="60"/>
      <c r="B306" s="59"/>
      <c r="C306" s="59"/>
      <c r="D306" s="59"/>
      <c r="E306" s="59"/>
      <c r="F306" s="59"/>
      <c r="G306" s="59"/>
      <c r="H306" s="59"/>
      <c r="I306" s="59"/>
      <c r="J306" s="59"/>
      <c r="K306" s="59"/>
      <c r="L306" s="59"/>
      <c r="M306" s="59"/>
      <c r="N306" s="59"/>
      <c r="O306" s="59"/>
      <c r="P306" s="59"/>
      <c r="Q306" s="59"/>
      <c r="R306" s="59"/>
      <c r="S306" s="59"/>
      <c r="T306" s="59"/>
      <c r="U306" s="59"/>
      <c r="V306" s="59"/>
      <c r="W306" s="60"/>
      <c r="X306" s="60"/>
      <c r="Y306" s="60"/>
      <c r="Z306" s="60"/>
      <c r="AA306" s="60"/>
      <c r="AB306" s="60"/>
      <c r="AC306" s="60"/>
      <c r="AD306" s="60"/>
      <c r="AE306" s="60"/>
      <c r="AF306" s="60"/>
      <c r="AG306" s="60"/>
      <c r="AH306" s="60"/>
      <c r="AI306" s="60"/>
      <c r="AJ306" s="60"/>
      <c r="AK306" s="60"/>
      <c r="AL306" s="60"/>
      <c r="AM306" s="60"/>
    </row>
    <row r="307" spans="1:39" ht="11.25" customHeight="1">
      <c r="A307" s="60"/>
      <c r="B307" s="59"/>
      <c r="C307" s="59"/>
      <c r="D307" s="59"/>
      <c r="E307" s="59"/>
      <c r="F307" s="59"/>
      <c r="G307" s="59"/>
      <c r="H307" s="59"/>
      <c r="I307" s="59"/>
      <c r="J307" s="59"/>
      <c r="K307" s="59"/>
      <c r="L307" s="59"/>
      <c r="M307" s="59"/>
      <c r="N307" s="59"/>
      <c r="O307" s="59"/>
      <c r="P307" s="59"/>
      <c r="Q307" s="59"/>
      <c r="R307" s="59"/>
      <c r="S307" s="59"/>
      <c r="T307" s="59"/>
      <c r="U307" s="59"/>
      <c r="V307" s="59"/>
      <c r="W307" s="60"/>
      <c r="X307" s="60"/>
      <c r="Y307" s="60"/>
      <c r="Z307" s="60"/>
      <c r="AA307" s="60"/>
      <c r="AB307" s="60"/>
      <c r="AC307" s="60"/>
      <c r="AD307" s="60"/>
      <c r="AE307" s="60"/>
      <c r="AF307" s="60"/>
      <c r="AG307" s="60"/>
      <c r="AH307" s="60"/>
      <c r="AI307" s="60"/>
      <c r="AJ307" s="60"/>
      <c r="AK307" s="60"/>
      <c r="AL307" s="60"/>
      <c r="AM307" s="60"/>
    </row>
    <row r="308" spans="1:39" ht="11.25" customHeight="1">
      <c r="A308" s="60"/>
      <c r="B308" s="59"/>
      <c r="C308" s="59"/>
      <c r="D308" s="59"/>
      <c r="E308" s="59"/>
      <c r="F308" s="59"/>
      <c r="G308" s="59"/>
      <c r="H308" s="59"/>
      <c r="I308" s="59"/>
      <c r="J308" s="59"/>
      <c r="K308" s="59"/>
      <c r="L308" s="59"/>
      <c r="M308" s="59"/>
      <c r="N308" s="59"/>
      <c r="O308" s="59"/>
      <c r="P308" s="59"/>
      <c r="Q308" s="59"/>
      <c r="R308" s="59"/>
      <c r="S308" s="59"/>
      <c r="T308" s="59"/>
      <c r="U308" s="59"/>
      <c r="V308" s="59"/>
      <c r="W308" s="60"/>
      <c r="X308" s="60"/>
      <c r="Y308" s="60"/>
      <c r="Z308" s="60"/>
      <c r="AA308" s="60"/>
      <c r="AB308" s="60"/>
      <c r="AC308" s="60"/>
      <c r="AD308" s="60"/>
      <c r="AE308" s="60"/>
      <c r="AF308" s="60"/>
      <c r="AG308" s="60"/>
      <c r="AH308" s="60"/>
      <c r="AI308" s="60"/>
      <c r="AJ308" s="60"/>
      <c r="AK308" s="60"/>
      <c r="AL308" s="60"/>
      <c r="AM308" s="60"/>
    </row>
    <row r="309" spans="1:39" ht="11.25" customHeight="1">
      <c r="A309" s="60"/>
      <c r="B309" s="59"/>
      <c r="C309" s="59"/>
      <c r="D309" s="59"/>
      <c r="E309" s="59"/>
      <c r="F309" s="59"/>
      <c r="G309" s="59"/>
      <c r="H309" s="59"/>
      <c r="I309" s="59"/>
      <c r="J309" s="59"/>
      <c r="K309" s="59"/>
      <c r="L309" s="59"/>
      <c r="M309" s="59"/>
      <c r="N309" s="59"/>
      <c r="O309" s="59"/>
      <c r="P309" s="59"/>
      <c r="Q309" s="59"/>
      <c r="R309" s="59"/>
      <c r="S309" s="59"/>
      <c r="T309" s="59"/>
      <c r="U309" s="59"/>
      <c r="V309" s="59"/>
      <c r="W309" s="60"/>
      <c r="X309" s="60"/>
      <c r="Y309" s="60"/>
      <c r="Z309" s="60"/>
      <c r="AA309" s="60"/>
      <c r="AB309" s="60"/>
      <c r="AC309" s="60"/>
      <c r="AD309" s="60"/>
      <c r="AE309" s="60"/>
      <c r="AF309" s="60"/>
      <c r="AG309" s="60"/>
      <c r="AH309" s="60"/>
      <c r="AI309" s="60"/>
      <c r="AJ309" s="60"/>
      <c r="AK309" s="60"/>
      <c r="AL309" s="60"/>
      <c r="AM309" s="60"/>
    </row>
    <row r="310" spans="1:39" ht="11.25" customHeight="1">
      <c r="A310" s="60"/>
      <c r="B310" s="59"/>
      <c r="C310" s="59"/>
      <c r="D310" s="59"/>
      <c r="E310" s="59"/>
      <c r="F310" s="59"/>
      <c r="G310" s="59"/>
      <c r="H310" s="59"/>
      <c r="I310" s="59"/>
      <c r="J310" s="59"/>
      <c r="K310" s="59"/>
      <c r="L310" s="59"/>
      <c r="M310" s="59"/>
      <c r="N310" s="59"/>
      <c r="O310" s="59"/>
      <c r="P310" s="59"/>
      <c r="Q310" s="59"/>
      <c r="R310" s="59"/>
      <c r="S310" s="59"/>
      <c r="T310" s="59"/>
      <c r="U310" s="59"/>
      <c r="V310" s="59"/>
      <c r="W310" s="60"/>
      <c r="X310" s="60"/>
      <c r="Y310" s="60"/>
      <c r="Z310" s="60"/>
      <c r="AA310" s="60"/>
      <c r="AB310" s="60"/>
      <c r="AC310" s="60"/>
      <c r="AD310" s="60"/>
      <c r="AE310" s="60"/>
      <c r="AF310" s="60"/>
      <c r="AG310" s="60"/>
      <c r="AH310" s="60"/>
      <c r="AI310" s="60"/>
      <c r="AJ310" s="60"/>
      <c r="AK310" s="60"/>
      <c r="AL310" s="60"/>
      <c r="AM310" s="60"/>
    </row>
    <row r="311" spans="1:39" ht="11.25" customHeight="1">
      <c r="A311" s="60"/>
      <c r="B311" s="59"/>
      <c r="C311" s="59"/>
      <c r="D311" s="59"/>
      <c r="E311" s="59"/>
      <c r="F311" s="59"/>
      <c r="G311" s="59"/>
      <c r="H311" s="59"/>
      <c r="I311" s="59"/>
      <c r="J311" s="59"/>
      <c r="K311" s="59"/>
      <c r="L311" s="59"/>
      <c r="M311" s="59"/>
      <c r="N311" s="59"/>
      <c r="O311" s="59"/>
      <c r="P311" s="59"/>
      <c r="Q311" s="59"/>
      <c r="R311" s="59"/>
      <c r="S311" s="59"/>
      <c r="T311" s="59"/>
      <c r="U311" s="59"/>
      <c r="V311" s="59"/>
      <c r="W311" s="60"/>
      <c r="X311" s="60"/>
      <c r="Y311" s="60"/>
      <c r="Z311" s="60"/>
      <c r="AA311" s="60"/>
      <c r="AB311" s="60"/>
      <c r="AC311" s="60"/>
      <c r="AD311" s="60"/>
      <c r="AE311" s="60"/>
      <c r="AF311" s="60"/>
      <c r="AG311" s="60"/>
      <c r="AH311" s="60"/>
      <c r="AI311" s="60"/>
      <c r="AJ311" s="60"/>
      <c r="AK311" s="60"/>
      <c r="AL311" s="60"/>
      <c r="AM311" s="60"/>
    </row>
    <row r="312" spans="1:39" ht="11.25" customHeight="1">
      <c r="A312" s="60"/>
      <c r="B312" s="59"/>
      <c r="C312" s="59"/>
      <c r="D312" s="59"/>
      <c r="E312" s="59"/>
      <c r="F312" s="59"/>
      <c r="G312" s="59"/>
      <c r="H312" s="59"/>
      <c r="I312" s="59"/>
      <c r="J312" s="59"/>
      <c r="K312" s="59"/>
      <c r="L312" s="59"/>
      <c r="M312" s="59"/>
      <c r="N312" s="59"/>
      <c r="O312" s="59"/>
      <c r="P312" s="59"/>
      <c r="Q312" s="59"/>
      <c r="R312" s="59"/>
      <c r="S312" s="59"/>
      <c r="T312" s="59"/>
      <c r="U312" s="59"/>
      <c r="V312" s="59"/>
      <c r="W312" s="60"/>
      <c r="X312" s="60"/>
      <c r="Y312" s="60"/>
      <c r="Z312" s="60"/>
      <c r="AA312" s="60"/>
      <c r="AB312" s="60"/>
      <c r="AC312" s="60"/>
      <c r="AD312" s="60"/>
      <c r="AE312" s="60"/>
      <c r="AF312" s="60"/>
      <c r="AG312" s="60"/>
      <c r="AH312" s="60"/>
      <c r="AI312" s="60"/>
      <c r="AJ312" s="60"/>
      <c r="AK312" s="60"/>
      <c r="AL312" s="60"/>
      <c r="AM312" s="60"/>
    </row>
    <row r="313" spans="1:39" ht="11.25" customHeight="1">
      <c r="A313" s="60"/>
      <c r="B313" s="59"/>
      <c r="C313" s="59"/>
      <c r="D313" s="59"/>
      <c r="E313" s="59"/>
      <c r="F313" s="59"/>
      <c r="G313" s="59"/>
      <c r="H313" s="59"/>
      <c r="I313" s="59"/>
      <c r="J313" s="59"/>
      <c r="K313" s="59"/>
      <c r="L313" s="59"/>
      <c r="M313" s="59"/>
      <c r="N313" s="59"/>
      <c r="O313" s="59"/>
      <c r="P313" s="59"/>
      <c r="Q313" s="59"/>
      <c r="R313" s="59"/>
      <c r="S313" s="59"/>
      <c r="T313" s="59"/>
      <c r="U313" s="59"/>
      <c r="V313" s="59"/>
      <c r="W313" s="60"/>
      <c r="X313" s="60"/>
      <c r="Y313" s="60"/>
      <c r="Z313" s="60"/>
      <c r="AA313" s="60"/>
      <c r="AB313" s="60"/>
      <c r="AC313" s="60"/>
      <c r="AD313" s="60"/>
      <c r="AE313" s="60"/>
      <c r="AF313" s="60"/>
      <c r="AG313" s="60"/>
      <c r="AH313" s="60"/>
      <c r="AI313" s="60"/>
      <c r="AJ313" s="60"/>
      <c r="AK313" s="60"/>
      <c r="AL313" s="60"/>
      <c r="AM313" s="60"/>
    </row>
    <row r="314" spans="1:39" ht="11.25" customHeight="1">
      <c r="A314" s="60"/>
      <c r="B314" s="59"/>
      <c r="C314" s="59"/>
      <c r="D314" s="59"/>
      <c r="E314" s="59"/>
      <c r="F314" s="59"/>
      <c r="G314" s="59"/>
      <c r="H314" s="59"/>
      <c r="I314" s="59"/>
      <c r="J314" s="59"/>
      <c r="K314" s="59"/>
      <c r="L314" s="59"/>
      <c r="M314" s="59"/>
      <c r="N314" s="59"/>
      <c r="O314" s="59"/>
      <c r="P314" s="59"/>
      <c r="Q314" s="59"/>
      <c r="R314" s="59"/>
      <c r="S314" s="59"/>
      <c r="T314" s="59"/>
      <c r="U314" s="59"/>
      <c r="V314" s="59"/>
      <c r="W314" s="60"/>
      <c r="X314" s="60"/>
      <c r="Y314" s="60"/>
      <c r="Z314" s="60"/>
      <c r="AA314" s="60"/>
      <c r="AB314" s="60"/>
      <c r="AC314" s="60"/>
      <c r="AD314" s="60"/>
      <c r="AE314" s="60"/>
      <c r="AF314" s="60"/>
      <c r="AG314" s="60"/>
      <c r="AH314" s="60"/>
      <c r="AI314" s="60"/>
      <c r="AJ314" s="60"/>
      <c r="AK314" s="60"/>
      <c r="AL314" s="60"/>
      <c r="AM314" s="60"/>
    </row>
    <row r="315" spans="1:39" ht="11.25" customHeight="1">
      <c r="A315" s="60"/>
      <c r="B315" s="59"/>
      <c r="C315" s="59"/>
      <c r="D315" s="59"/>
      <c r="E315" s="59"/>
      <c r="F315" s="59"/>
      <c r="G315" s="59"/>
      <c r="H315" s="59"/>
      <c r="I315" s="59"/>
      <c r="J315" s="59"/>
      <c r="K315" s="59"/>
      <c r="L315" s="59"/>
      <c r="M315" s="59"/>
      <c r="N315" s="59"/>
      <c r="O315" s="59"/>
      <c r="P315" s="59"/>
      <c r="Q315" s="59"/>
      <c r="R315" s="59"/>
      <c r="S315" s="59"/>
      <c r="T315" s="59"/>
      <c r="U315" s="59"/>
      <c r="V315" s="59"/>
      <c r="W315" s="60"/>
      <c r="X315" s="60"/>
      <c r="Y315" s="60"/>
      <c r="Z315" s="60"/>
      <c r="AA315" s="60"/>
      <c r="AB315" s="60"/>
      <c r="AC315" s="60"/>
      <c r="AD315" s="60"/>
      <c r="AE315" s="60"/>
      <c r="AF315" s="60"/>
      <c r="AG315" s="60"/>
      <c r="AH315" s="60"/>
      <c r="AI315" s="60"/>
      <c r="AJ315" s="60"/>
      <c r="AK315" s="60"/>
      <c r="AL315" s="60"/>
      <c r="AM315" s="60"/>
    </row>
    <row r="316" spans="1:39" ht="11.25" customHeight="1">
      <c r="A316" s="60"/>
      <c r="B316" s="59"/>
      <c r="C316" s="59"/>
      <c r="D316" s="59"/>
      <c r="E316" s="59"/>
      <c r="F316" s="59"/>
      <c r="G316" s="59"/>
      <c r="H316" s="59"/>
      <c r="I316" s="59"/>
      <c r="J316" s="59"/>
      <c r="K316" s="59"/>
      <c r="L316" s="59"/>
      <c r="M316" s="59"/>
      <c r="N316" s="59"/>
      <c r="O316" s="59"/>
      <c r="P316" s="59"/>
      <c r="Q316" s="59"/>
      <c r="R316" s="59"/>
      <c r="S316" s="59"/>
      <c r="T316" s="59"/>
      <c r="U316" s="59"/>
      <c r="V316" s="59"/>
      <c r="W316" s="60"/>
      <c r="X316" s="60"/>
      <c r="Y316" s="60"/>
      <c r="Z316" s="60"/>
      <c r="AA316" s="60"/>
      <c r="AB316" s="60"/>
      <c r="AC316" s="60"/>
      <c r="AD316" s="60"/>
      <c r="AE316" s="60"/>
      <c r="AF316" s="60"/>
      <c r="AG316" s="60"/>
      <c r="AH316" s="60"/>
      <c r="AI316" s="60"/>
      <c r="AJ316" s="60"/>
      <c r="AK316" s="60"/>
      <c r="AL316" s="60"/>
      <c r="AM316" s="60"/>
    </row>
    <row r="317" spans="1:39" ht="11.25" customHeight="1">
      <c r="A317" s="60"/>
      <c r="B317" s="59"/>
      <c r="C317" s="59"/>
      <c r="D317" s="59"/>
      <c r="E317" s="59"/>
      <c r="F317" s="59"/>
      <c r="G317" s="59"/>
      <c r="H317" s="59"/>
      <c r="I317" s="59"/>
      <c r="J317" s="59"/>
      <c r="K317" s="59"/>
      <c r="L317" s="59"/>
      <c r="M317" s="59"/>
      <c r="N317" s="59"/>
      <c r="O317" s="59"/>
      <c r="P317" s="59"/>
      <c r="Q317" s="59"/>
      <c r="R317" s="59"/>
      <c r="S317" s="59"/>
      <c r="T317" s="59"/>
      <c r="U317" s="59"/>
      <c r="V317" s="59"/>
      <c r="W317" s="60"/>
      <c r="X317" s="60"/>
      <c r="Y317" s="60"/>
      <c r="Z317" s="60"/>
      <c r="AA317" s="60"/>
      <c r="AB317" s="60"/>
      <c r="AC317" s="60"/>
      <c r="AD317" s="60"/>
      <c r="AE317" s="60"/>
      <c r="AF317" s="60"/>
      <c r="AG317" s="60"/>
      <c r="AH317" s="60"/>
      <c r="AI317" s="60"/>
      <c r="AJ317" s="60"/>
      <c r="AK317" s="60"/>
      <c r="AL317" s="60"/>
      <c r="AM317" s="60"/>
    </row>
    <row r="318" spans="1:39" ht="11.25" customHeight="1">
      <c r="A318" s="60"/>
      <c r="B318" s="59"/>
      <c r="C318" s="59"/>
      <c r="D318" s="59"/>
      <c r="E318" s="59"/>
      <c r="F318" s="59"/>
      <c r="G318" s="59"/>
      <c r="H318" s="59"/>
      <c r="I318" s="59"/>
      <c r="J318" s="59"/>
      <c r="K318" s="59"/>
      <c r="L318" s="59"/>
      <c r="M318" s="59"/>
      <c r="N318" s="59"/>
      <c r="O318" s="59"/>
      <c r="P318" s="59"/>
      <c r="Q318" s="59"/>
      <c r="R318" s="59"/>
      <c r="S318" s="59"/>
      <c r="T318" s="59"/>
      <c r="U318" s="59"/>
      <c r="V318" s="59"/>
      <c r="W318" s="60"/>
      <c r="X318" s="60"/>
      <c r="Y318" s="60"/>
      <c r="Z318" s="60"/>
      <c r="AA318" s="60"/>
      <c r="AB318" s="60"/>
      <c r="AC318" s="60"/>
      <c r="AD318" s="60"/>
      <c r="AE318" s="60"/>
      <c r="AF318" s="60"/>
      <c r="AG318" s="60"/>
      <c r="AH318" s="60"/>
      <c r="AI318" s="60"/>
      <c r="AJ318" s="60"/>
      <c r="AK318" s="60"/>
      <c r="AL318" s="60"/>
      <c r="AM318" s="60"/>
    </row>
    <row r="319" spans="1:39" ht="11.25" customHeight="1">
      <c r="A319" s="60"/>
      <c r="B319" s="59"/>
      <c r="C319" s="59"/>
      <c r="D319" s="59"/>
      <c r="E319" s="59"/>
      <c r="F319" s="59"/>
      <c r="G319" s="59"/>
      <c r="H319" s="59"/>
      <c r="I319" s="59"/>
      <c r="J319" s="59"/>
      <c r="K319" s="59"/>
      <c r="L319" s="59"/>
      <c r="M319" s="59"/>
      <c r="N319" s="59"/>
      <c r="O319" s="59"/>
      <c r="P319" s="59"/>
      <c r="Q319" s="59"/>
      <c r="R319" s="59"/>
      <c r="S319" s="59"/>
      <c r="T319" s="59"/>
      <c r="U319" s="59"/>
      <c r="V319" s="59"/>
      <c r="W319" s="60"/>
      <c r="X319" s="60"/>
      <c r="Y319" s="60"/>
      <c r="Z319" s="60"/>
      <c r="AA319" s="60"/>
      <c r="AB319" s="60"/>
      <c r="AC319" s="60"/>
      <c r="AD319" s="60"/>
      <c r="AE319" s="60"/>
      <c r="AF319" s="60"/>
      <c r="AG319" s="60"/>
      <c r="AH319" s="60"/>
      <c r="AI319" s="60"/>
      <c r="AJ319" s="60"/>
      <c r="AK319" s="60"/>
      <c r="AL319" s="60"/>
      <c r="AM319" s="60"/>
    </row>
    <row r="320" spans="1:39" ht="11.25" customHeight="1">
      <c r="A320" s="60"/>
      <c r="B320" s="59"/>
      <c r="C320" s="59"/>
      <c r="D320" s="59"/>
      <c r="E320" s="59"/>
      <c r="F320" s="59"/>
      <c r="G320" s="59"/>
      <c r="H320" s="59"/>
      <c r="I320" s="59"/>
      <c r="J320" s="59"/>
      <c r="K320" s="59"/>
      <c r="L320" s="59"/>
      <c r="M320" s="59"/>
      <c r="N320" s="59"/>
      <c r="O320" s="59"/>
      <c r="P320" s="59"/>
      <c r="Q320" s="59"/>
      <c r="R320" s="59"/>
      <c r="S320" s="59"/>
      <c r="T320" s="59"/>
      <c r="U320" s="59"/>
      <c r="V320" s="59"/>
      <c r="W320" s="60"/>
      <c r="X320" s="60"/>
      <c r="Y320" s="60"/>
      <c r="Z320" s="60"/>
      <c r="AA320" s="60"/>
      <c r="AB320" s="60"/>
      <c r="AC320" s="60"/>
      <c r="AD320" s="60"/>
      <c r="AE320" s="60"/>
      <c r="AF320" s="60"/>
      <c r="AG320" s="60"/>
      <c r="AH320" s="60"/>
      <c r="AI320" s="60"/>
      <c r="AJ320" s="60"/>
      <c r="AK320" s="60"/>
      <c r="AL320" s="60"/>
      <c r="AM320" s="60"/>
    </row>
    <row r="321" spans="1:39" ht="11.25" customHeight="1">
      <c r="A321" s="60"/>
      <c r="B321" s="59"/>
      <c r="C321" s="59"/>
      <c r="D321" s="59"/>
      <c r="E321" s="59"/>
      <c r="F321" s="59"/>
      <c r="G321" s="59"/>
      <c r="H321" s="59"/>
      <c r="I321" s="59"/>
      <c r="J321" s="59"/>
      <c r="K321" s="59"/>
      <c r="L321" s="59"/>
      <c r="M321" s="59"/>
      <c r="N321" s="59"/>
      <c r="O321" s="59"/>
      <c r="P321" s="59"/>
      <c r="Q321" s="59"/>
      <c r="R321" s="59"/>
      <c r="S321" s="59"/>
      <c r="T321" s="59"/>
      <c r="U321" s="59"/>
      <c r="V321" s="59"/>
      <c r="W321" s="60"/>
      <c r="X321" s="60"/>
      <c r="Y321" s="60"/>
      <c r="Z321" s="60"/>
      <c r="AA321" s="60"/>
      <c r="AB321" s="60"/>
      <c r="AC321" s="60"/>
      <c r="AD321" s="60"/>
      <c r="AE321" s="60"/>
      <c r="AF321" s="60"/>
      <c r="AG321" s="60"/>
      <c r="AH321" s="60"/>
      <c r="AI321" s="60"/>
      <c r="AJ321" s="60"/>
      <c r="AK321" s="60"/>
      <c r="AL321" s="60"/>
      <c r="AM321" s="60"/>
    </row>
    <row r="322" spans="1:39" ht="11.25" customHeight="1">
      <c r="A322" s="60"/>
      <c r="B322" s="59"/>
      <c r="C322" s="59"/>
      <c r="D322" s="59"/>
      <c r="E322" s="59"/>
      <c r="F322" s="59"/>
      <c r="G322" s="59"/>
      <c r="H322" s="59"/>
      <c r="I322" s="59"/>
      <c r="J322" s="59"/>
      <c r="K322" s="59"/>
      <c r="L322" s="59"/>
      <c r="M322" s="59"/>
      <c r="N322" s="59"/>
      <c r="O322" s="59"/>
      <c r="P322" s="59"/>
      <c r="Q322" s="59"/>
      <c r="R322" s="59"/>
      <c r="S322" s="59"/>
      <c r="T322" s="59"/>
      <c r="U322" s="59"/>
      <c r="V322" s="59"/>
      <c r="W322" s="60"/>
      <c r="X322" s="60"/>
      <c r="Y322" s="60"/>
      <c r="Z322" s="60"/>
      <c r="AA322" s="60"/>
      <c r="AB322" s="60"/>
      <c r="AC322" s="60"/>
      <c r="AD322" s="60"/>
      <c r="AE322" s="60"/>
      <c r="AF322" s="60"/>
      <c r="AG322" s="60"/>
      <c r="AH322" s="60"/>
      <c r="AI322" s="60"/>
      <c r="AJ322" s="60"/>
      <c r="AK322" s="60"/>
      <c r="AL322" s="60"/>
      <c r="AM322" s="60"/>
    </row>
    <row r="323" spans="1:39" ht="11.25" customHeight="1">
      <c r="A323" s="60"/>
      <c r="B323" s="59"/>
      <c r="C323" s="59"/>
      <c r="D323" s="59"/>
      <c r="E323" s="59"/>
      <c r="F323" s="59"/>
      <c r="G323" s="59"/>
      <c r="H323" s="59"/>
      <c r="I323" s="59"/>
      <c r="J323" s="59"/>
      <c r="K323" s="59"/>
      <c r="L323" s="59"/>
      <c r="M323" s="59"/>
      <c r="N323" s="59"/>
      <c r="O323" s="59"/>
      <c r="P323" s="59"/>
      <c r="Q323" s="59"/>
      <c r="R323" s="59"/>
      <c r="S323" s="59"/>
      <c r="T323" s="59"/>
      <c r="U323" s="59"/>
      <c r="V323" s="59"/>
      <c r="W323" s="60"/>
      <c r="X323" s="60"/>
      <c r="Y323" s="60"/>
      <c r="Z323" s="60"/>
      <c r="AA323" s="60"/>
      <c r="AB323" s="60"/>
      <c r="AC323" s="60"/>
      <c r="AD323" s="60"/>
      <c r="AE323" s="60"/>
      <c r="AF323" s="60"/>
      <c r="AG323" s="60"/>
      <c r="AH323" s="60"/>
      <c r="AI323" s="60"/>
      <c r="AJ323" s="60"/>
      <c r="AK323" s="60"/>
      <c r="AL323" s="60"/>
      <c r="AM323" s="60"/>
    </row>
    <row r="324" spans="1:39" ht="11.25" customHeight="1">
      <c r="A324" s="60"/>
      <c r="B324" s="59"/>
      <c r="C324" s="59"/>
      <c r="D324" s="59"/>
      <c r="E324" s="59"/>
      <c r="F324" s="59"/>
      <c r="G324" s="59"/>
      <c r="H324" s="59"/>
      <c r="I324" s="59"/>
      <c r="J324" s="59"/>
      <c r="K324" s="59"/>
      <c r="L324" s="59"/>
      <c r="M324" s="59"/>
      <c r="N324" s="59"/>
      <c r="O324" s="59"/>
      <c r="P324" s="59"/>
      <c r="Q324" s="59"/>
      <c r="R324" s="59"/>
      <c r="S324" s="59"/>
      <c r="T324" s="59"/>
      <c r="U324" s="59"/>
      <c r="V324" s="59"/>
      <c r="W324" s="60"/>
      <c r="X324" s="60"/>
      <c r="Y324" s="60"/>
      <c r="Z324" s="60"/>
      <c r="AA324" s="60"/>
      <c r="AB324" s="60"/>
      <c r="AC324" s="60"/>
      <c r="AD324" s="60"/>
      <c r="AE324" s="60"/>
      <c r="AF324" s="60"/>
      <c r="AG324" s="60"/>
      <c r="AH324" s="60"/>
      <c r="AI324" s="60"/>
      <c r="AJ324" s="60"/>
      <c r="AK324" s="60"/>
      <c r="AL324" s="60"/>
      <c r="AM324" s="60"/>
    </row>
    <row r="325" spans="1:39" ht="11.25" customHeight="1">
      <c r="A325" s="60"/>
      <c r="B325" s="59"/>
      <c r="C325" s="59"/>
      <c r="D325" s="59"/>
      <c r="E325" s="59"/>
      <c r="F325" s="59"/>
      <c r="G325" s="59"/>
      <c r="H325" s="59"/>
      <c r="I325" s="59"/>
      <c r="J325" s="59"/>
      <c r="K325" s="59"/>
      <c r="L325" s="59"/>
      <c r="M325" s="59"/>
      <c r="N325" s="59"/>
      <c r="O325" s="59"/>
      <c r="P325" s="59"/>
      <c r="Q325" s="59"/>
      <c r="R325" s="59"/>
      <c r="S325" s="59"/>
      <c r="T325" s="59"/>
      <c r="U325" s="59"/>
      <c r="V325" s="59"/>
      <c r="W325" s="60"/>
      <c r="X325" s="60"/>
      <c r="Y325" s="60"/>
      <c r="Z325" s="60"/>
      <c r="AA325" s="60"/>
      <c r="AB325" s="60"/>
      <c r="AC325" s="60"/>
      <c r="AD325" s="60"/>
      <c r="AE325" s="60"/>
      <c r="AF325" s="60"/>
      <c r="AG325" s="60"/>
      <c r="AH325" s="60"/>
      <c r="AI325" s="60"/>
      <c r="AJ325" s="60"/>
      <c r="AK325" s="60"/>
      <c r="AL325" s="60"/>
      <c r="AM325" s="60"/>
    </row>
    <row r="326" spans="1:39" ht="11.25" customHeight="1">
      <c r="A326" s="60"/>
      <c r="B326" s="59"/>
      <c r="C326" s="59"/>
      <c r="D326" s="59"/>
      <c r="E326" s="59"/>
      <c r="F326" s="59"/>
      <c r="G326" s="59"/>
      <c r="H326" s="59"/>
      <c r="I326" s="59"/>
      <c r="J326" s="59"/>
      <c r="K326" s="59"/>
      <c r="L326" s="59"/>
      <c r="M326" s="59"/>
      <c r="N326" s="59"/>
      <c r="O326" s="59"/>
      <c r="P326" s="59"/>
      <c r="Q326" s="59"/>
      <c r="R326" s="59"/>
      <c r="S326" s="59"/>
      <c r="T326" s="59"/>
      <c r="U326" s="59"/>
      <c r="V326" s="59"/>
      <c r="W326" s="60"/>
      <c r="X326" s="60"/>
      <c r="Y326" s="60"/>
      <c r="Z326" s="60"/>
      <c r="AA326" s="60"/>
      <c r="AB326" s="60"/>
      <c r="AC326" s="60"/>
      <c r="AD326" s="60"/>
      <c r="AE326" s="60"/>
      <c r="AF326" s="60"/>
      <c r="AG326" s="60"/>
      <c r="AH326" s="60"/>
      <c r="AI326" s="60"/>
      <c r="AJ326" s="60"/>
      <c r="AK326" s="60"/>
      <c r="AL326" s="60"/>
      <c r="AM326" s="60"/>
    </row>
    <row r="327" spans="1:39" ht="11.25" customHeight="1">
      <c r="A327" s="60"/>
      <c r="B327" s="59"/>
      <c r="C327" s="59"/>
      <c r="D327" s="59"/>
      <c r="E327" s="59"/>
      <c r="F327" s="59"/>
      <c r="G327" s="59"/>
      <c r="H327" s="59"/>
      <c r="I327" s="59"/>
      <c r="J327" s="59"/>
      <c r="K327" s="59"/>
      <c r="L327" s="59"/>
      <c r="M327" s="59"/>
      <c r="N327" s="59"/>
      <c r="O327" s="59"/>
      <c r="P327" s="59"/>
      <c r="Q327" s="59"/>
      <c r="R327" s="59"/>
      <c r="S327" s="59"/>
      <c r="T327" s="59"/>
      <c r="U327" s="59"/>
      <c r="V327" s="59"/>
      <c r="W327" s="60"/>
      <c r="X327" s="60"/>
      <c r="Y327" s="60"/>
      <c r="Z327" s="60"/>
      <c r="AA327" s="60"/>
      <c r="AB327" s="60"/>
      <c r="AC327" s="60"/>
      <c r="AD327" s="60"/>
      <c r="AE327" s="60"/>
      <c r="AF327" s="60"/>
      <c r="AG327" s="60"/>
      <c r="AH327" s="60"/>
      <c r="AI327" s="60"/>
      <c r="AJ327" s="60"/>
      <c r="AK327" s="60"/>
      <c r="AL327" s="60"/>
      <c r="AM327" s="60"/>
    </row>
    <row r="328" spans="1:39" ht="11.25" customHeight="1">
      <c r="A328" s="60"/>
      <c r="B328" s="59"/>
      <c r="C328" s="59"/>
      <c r="D328" s="59"/>
      <c r="E328" s="59"/>
      <c r="F328" s="59"/>
      <c r="G328" s="59"/>
      <c r="H328" s="59"/>
      <c r="I328" s="59"/>
      <c r="J328" s="59"/>
      <c r="K328" s="59"/>
      <c r="L328" s="59"/>
      <c r="M328" s="59"/>
      <c r="N328" s="59"/>
      <c r="O328" s="59"/>
      <c r="P328" s="59"/>
      <c r="Q328" s="59"/>
      <c r="R328" s="59"/>
      <c r="S328" s="59"/>
      <c r="T328" s="59"/>
      <c r="U328" s="59"/>
      <c r="V328" s="59"/>
      <c r="W328" s="60"/>
      <c r="X328" s="60"/>
      <c r="Y328" s="60"/>
      <c r="Z328" s="60"/>
      <c r="AA328" s="60"/>
      <c r="AB328" s="60"/>
      <c r="AC328" s="60"/>
      <c r="AD328" s="60"/>
      <c r="AE328" s="60"/>
      <c r="AF328" s="60"/>
      <c r="AG328" s="60"/>
      <c r="AH328" s="60"/>
      <c r="AI328" s="60"/>
      <c r="AJ328" s="60"/>
      <c r="AK328" s="60"/>
      <c r="AL328" s="60"/>
      <c r="AM328" s="60"/>
    </row>
    <row r="329" spans="1:39" ht="11.25" customHeight="1">
      <c r="A329" s="60"/>
      <c r="B329" s="59"/>
      <c r="C329" s="59"/>
      <c r="D329" s="59"/>
      <c r="E329" s="59"/>
      <c r="F329" s="59"/>
      <c r="G329" s="59"/>
      <c r="H329" s="59"/>
      <c r="I329" s="59"/>
      <c r="J329" s="59"/>
      <c r="K329" s="59"/>
      <c r="L329" s="59"/>
      <c r="M329" s="59"/>
      <c r="N329" s="59"/>
      <c r="O329" s="59"/>
      <c r="P329" s="59"/>
      <c r="Q329" s="59"/>
      <c r="R329" s="59"/>
      <c r="S329" s="59"/>
      <c r="T329" s="59"/>
      <c r="U329" s="59"/>
      <c r="V329" s="59"/>
      <c r="W329" s="60"/>
      <c r="X329" s="60"/>
      <c r="Y329" s="60"/>
      <c r="Z329" s="60"/>
      <c r="AA329" s="60"/>
      <c r="AB329" s="60"/>
      <c r="AC329" s="60"/>
      <c r="AD329" s="60"/>
      <c r="AE329" s="60"/>
      <c r="AF329" s="60"/>
      <c r="AG329" s="60"/>
      <c r="AH329" s="60"/>
      <c r="AI329" s="60"/>
      <c r="AJ329" s="60"/>
      <c r="AK329" s="60"/>
      <c r="AL329" s="60"/>
      <c r="AM329" s="60"/>
    </row>
    <row r="330" spans="1:39" ht="11.25" customHeight="1">
      <c r="A330" s="60"/>
      <c r="B330" s="59"/>
      <c r="C330" s="59"/>
      <c r="D330" s="59"/>
      <c r="E330" s="59"/>
      <c r="F330" s="59"/>
      <c r="G330" s="59"/>
      <c r="H330" s="59"/>
      <c r="I330" s="59"/>
      <c r="J330" s="59"/>
      <c r="K330" s="59"/>
      <c r="L330" s="59"/>
      <c r="M330" s="59"/>
      <c r="N330" s="59"/>
      <c r="O330" s="59"/>
      <c r="P330" s="59"/>
      <c r="Q330" s="59"/>
      <c r="R330" s="59"/>
      <c r="S330" s="59"/>
      <c r="T330" s="59"/>
      <c r="U330" s="59"/>
      <c r="V330" s="59"/>
      <c r="W330" s="60"/>
      <c r="X330" s="60"/>
      <c r="Y330" s="60"/>
      <c r="Z330" s="60"/>
      <c r="AA330" s="60"/>
      <c r="AB330" s="60"/>
      <c r="AC330" s="60"/>
      <c r="AD330" s="60"/>
      <c r="AE330" s="60"/>
      <c r="AF330" s="60"/>
      <c r="AG330" s="60"/>
      <c r="AH330" s="60"/>
      <c r="AI330" s="60"/>
      <c r="AJ330" s="60"/>
      <c r="AK330" s="60"/>
      <c r="AL330" s="60"/>
      <c r="AM330" s="60"/>
    </row>
    <row r="331" spans="1:39" ht="15.75" customHeight="1"/>
    <row r="332" spans="1:39" ht="15.75" customHeight="1"/>
    <row r="333" spans="1:39" ht="15.75" customHeight="1"/>
    <row r="334" spans="1:39" ht="15.75" customHeight="1"/>
    <row r="335" spans="1:39" ht="15.75" customHeight="1"/>
    <row r="336" spans="1:39"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password="CC0A" sheet="1" objects="1" scenarios="1" selectLockedCells="1" selectUnlockedCells="1"/>
  <mergeCells count="5">
    <mergeCell ref="A1:A3"/>
    <mergeCell ref="C1:H1"/>
    <mergeCell ref="K1:M2"/>
    <mergeCell ref="S1:AF2"/>
    <mergeCell ref="N13:R13"/>
  </mergeCells>
  <hyperlinks>
    <hyperlink ref="I1" location="HELP!A1" display="HELP" xr:uid="{00000000-0004-0000-1900-000000000000}"/>
    <hyperlink ref="J1" location="DASHBOARD!A1" display="BACK" xr:uid="{00000000-0004-0000-1900-000001000000}"/>
  </hyperlinks>
  <pageMargins left="0.7" right="0.7" top="0.75" bottom="0.75" header="0" footer="0"/>
  <pageSetup paperSize="9" orientation="portrait"/>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0"/>
  <sheetViews>
    <sheetView topLeftCell="A150" zoomScale="90" zoomScaleNormal="90" workbookViewId="0">
      <selection activeCell="I29" sqref="I29"/>
    </sheetView>
  </sheetViews>
  <sheetFormatPr defaultColWidth="11.1796875" defaultRowHeight="15" customHeight="1"/>
  <cols>
    <col min="1" max="1" width="17.6328125" customWidth="1"/>
    <col min="2" max="2" width="56.08984375" customWidth="1"/>
    <col min="3" max="3" width="10.36328125" customWidth="1"/>
    <col min="4" max="4" width="12.90625" customWidth="1"/>
    <col min="5" max="5" width="11.81640625" customWidth="1"/>
    <col min="6" max="6" width="11" customWidth="1"/>
    <col min="7" max="7" width="12" customWidth="1"/>
    <col min="8" max="8" width="11.90625" customWidth="1"/>
    <col min="9" max="9" width="10.54296875" customWidth="1"/>
    <col min="10" max="10" width="12.08984375" customWidth="1"/>
    <col min="11" max="11" width="11.90625" customWidth="1"/>
    <col min="12" max="12" width="11.08984375" customWidth="1"/>
    <col min="13" max="13" width="11.54296875" customWidth="1"/>
    <col min="14" max="14" width="10.90625" style="621" customWidth="1"/>
    <col min="15" max="15" width="12.90625" style="659" customWidth="1"/>
    <col min="16" max="16" width="3.81640625" customWidth="1"/>
    <col min="17" max="22" width="8.90625" customWidth="1"/>
    <col min="23" max="26" width="8.54296875" customWidth="1"/>
  </cols>
  <sheetData>
    <row r="1" spans="1:26" ht="23.25" customHeight="1">
      <c r="A1" s="404" t="s">
        <v>379</v>
      </c>
      <c r="B1" s="167" t="s">
        <v>204</v>
      </c>
      <c r="C1" s="168">
        <f ca="1">NOW()</f>
        <v>45742.870458449077</v>
      </c>
      <c r="D1" s="169"/>
      <c r="E1" s="169"/>
      <c r="F1" s="169"/>
      <c r="G1" s="169"/>
      <c r="H1" s="169"/>
      <c r="I1" s="169"/>
      <c r="J1" s="169"/>
      <c r="K1" s="169"/>
      <c r="L1" s="169"/>
      <c r="M1" s="169"/>
      <c r="N1" s="613"/>
      <c r="O1" s="647"/>
      <c r="P1" s="169"/>
      <c r="Q1" s="169"/>
      <c r="R1" s="169"/>
      <c r="S1" s="170"/>
      <c r="T1" s="170"/>
      <c r="U1" s="170"/>
      <c r="V1" s="170"/>
      <c r="W1" s="170"/>
      <c r="X1" s="170"/>
      <c r="Y1" s="170"/>
      <c r="Z1" s="170"/>
    </row>
    <row r="2" spans="1:26" ht="29.25" customHeight="1">
      <c r="A2" s="166"/>
      <c r="B2" s="170" t="s">
        <v>252</v>
      </c>
      <c r="C2" s="169"/>
      <c r="D2" s="169"/>
      <c r="E2" s="774" t="s">
        <v>253</v>
      </c>
      <c r="F2" s="743"/>
      <c r="G2" s="743"/>
      <c r="H2" s="743"/>
      <c r="I2" s="743"/>
      <c r="J2" s="743"/>
      <c r="K2" s="743"/>
      <c r="L2" s="743"/>
      <c r="M2" s="744"/>
      <c r="N2" s="613"/>
      <c r="O2" s="647"/>
      <c r="P2" s="169"/>
      <c r="Q2" s="169"/>
      <c r="R2" s="169"/>
      <c r="S2" s="170"/>
      <c r="T2" s="170"/>
      <c r="U2" s="170"/>
      <c r="V2" s="170"/>
      <c r="W2" s="170"/>
      <c r="X2" s="170"/>
      <c r="Y2" s="170"/>
      <c r="Z2" s="170"/>
    </row>
    <row r="3" spans="1:26" ht="29.25" customHeight="1">
      <c r="A3" s="166"/>
      <c r="B3" s="171" t="s">
        <v>254</v>
      </c>
      <c r="C3" s="172">
        <f>'1'!E2</f>
        <v>12</v>
      </c>
      <c r="D3" s="169"/>
      <c r="E3" s="775"/>
      <c r="F3" s="741"/>
      <c r="G3" s="741"/>
      <c r="H3" s="741"/>
      <c r="I3" s="741"/>
      <c r="J3" s="741"/>
      <c r="K3" s="741"/>
      <c r="L3" s="741"/>
      <c r="M3" s="776"/>
      <c r="N3" s="613"/>
      <c r="O3" s="647"/>
      <c r="P3" s="169"/>
      <c r="Q3" s="169"/>
      <c r="R3" s="169"/>
      <c r="S3" s="170"/>
      <c r="T3" s="170"/>
      <c r="U3" s="170"/>
      <c r="V3" s="170"/>
      <c r="W3" s="170"/>
      <c r="X3" s="170"/>
      <c r="Y3" s="170"/>
      <c r="Z3" s="170"/>
    </row>
    <row r="4" spans="1:26" ht="18.75" customHeight="1">
      <c r="A4" s="173"/>
      <c r="B4" s="174"/>
      <c r="C4" s="175"/>
      <c r="D4" s="169"/>
      <c r="E4" s="763"/>
      <c r="F4" s="764"/>
      <c r="G4" s="764"/>
      <c r="H4" s="764"/>
      <c r="I4" s="764"/>
      <c r="J4" s="764"/>
      <c r="K4" s="764"/>
      <c r="L4" s="764"/>
      <c r="M4" s="765"/>
      <c r="N4" s="613"/>
      <c r="O4" s="647"/>
      <c r="P4" s="169"/>
      <c r="Q4" s="169"/>
      <c r="R4" s="169"/>
      <c r="S4" s="170"/>
      <c r="T4" s="170"/>
      <c r="U4" s="170"/>
      <c r="V4" s="170"/>
      <c r="W4" s="170"/>
      <c r="X4" s="170"/>
      <c r="Y4" s="170"/>
      <c r="Z4" s="170"/>
    </row>
    <row r="5" spans="1:26" ht="25.5" customHeight="1">
      <c r="A5" s="166"/>
      <c r="B5" s="176" t="s">
        <v>255</v>
      </c>
      <c r="C5" s="177">
        <f>IF(C3=1,'1'!B14,(IF(C3=2,'1'!C14,(IF(C3=3,'1'!D14,(IF(C3=4,'1'!E14,(IF(C3=5,'1'!F14,(IF(C3=6,'1'!G14,(IF(C3=7,'1'!H14,(IF(C3=8,'1'!I14,(IF(C3=9,'1'!J14,(IF(C3=10,'1'!K14,(IF(C3=11,'1'!L14,(IF(C3=12,'1'!M14)))))))))))))))))))))))</f>
        <v>5970.5966692414831</v>
      </c>
      <c r="D5" s="169"/>
      <c r="E5" s="169"/>
      <c r="F5" s="169"/>
      <c r="G5" s="169"/>
      <c r="H5" s="169"/>
      <c r="I5" s="169"/>
      <c r="J5" s="169"/>
      <c r="K5" s="169"/>
      <c r="L5" s="169"/>
      <c r="M5" s="169"/>
      <c r="N5" s="613"/>
      <c r="O5" s="647"/>
      <c r="P5" s="169"/>
      <c r="Q5" s="169"/>
      <c r="R5" s="169"/>
      <c r="S5" s="170"/>
      <c r="T5" s="170"/>
      <c r="U5" s="170"/>
      <c r="V5" s="170"/>
      <c r="W5" s="170"/>
      <c r="X5" s="170"/>
      <c r="Y5" s="170"/>
      <c r="Z5" s="170"/>
    </row>
    <row r="6" spans="1:26" ht="25.5" customHeight="1">
      <c r="A6" s="166"/>
      <c r="B6" s="178" t="s">
        <v>191</v>
      </c>
      <c r="C6" s="179">
        <v>1</v>
      </c>
      <c r="D6" s="180">
        <v>2</v>
      </c>
      <c r="E6" s="179">
        <v>3</v>
      </c>
      <c r="F6" s="180">
        <v>4</v>
      </c>
      <c r="G6" s="179">
        <v>5</v>
      </c>
      <c r="H6" s="180">
        <v>6</v>
      </c>
      <c r="I6" s="179">
        <v>7</v>
      </c>
      <c r="J6" s="180">
        <v>8</v>
      </c>
      <c r="K6" s="179">
        <v>9</v>
      </c>
      <c r="L6" s="180">
        <v>10</v>
      </c>
      <c r="M6" s="179">
        <v>11</v>
      </c>
      <c r="N6" s="631">
        <v>12</v>
      </c>
      <c r="O6" s="647"/>
      <c r="P6" s="169"/>
      <c r="Q6" s="169"/>
      <c r="R6" s="169"/>
      <c r="S6" s="170"/>
      <c r="T6" s="170"/>
      <c r="U6" s="170"/>
      <c r="V6" s="170"/>
      <c r="W6" s="170"/>
      <c r="X6" s="170"/>
      <c r="Y6" s="170"/>
      <c r="Z6" s="170"/>
    </row>
    <row r="7" spans="1:26" ht="23.25" customHeight="1">
      <c r="A7" s="383"/>
      <c r="B7" s="181" t="s">
        <v>18</v>
      </c>
      <c r="C7" s="182">
        <f>MAX(0,MIN(C24,A117/C29))</f>
        <v>3800</v>
      </c>
      <c r="D7" s="182">
        <f>MAX(0,MIN(D24,C117/D29))</f>
        <v>3900</v>
      </c>
      <c r="E7" s="182">
        <f t="shared" ref="E7:N7" si="0">MAX(0,MIN(E24,D117/E29))</f>
        <v>4000</v>
      </c>
      <c r="F7" s="182">
        <f t="shared" si="0"/>
        <v>4100</v>
      </c>
      <c r="G7" s="182">
        <f t="shared" si="0"/>
        <v>7500</v>
      </c>
      <c r="H7" s="182">
        <f t="shared" si="0"/>
        <v>4500</v>
      </c>
      <c r="I7" s="182">
        <f t="shared" si="0"/>
        <v>4700</v>
      </c>
      <c r="J7" s="182">
        <f t="shared" si="0"/>
        <v>8000</v>
      </c>
      <c r="K7" s="182">
        <f t="shared" si="0"/>
        <v>5000</v>
      </c>
      <c r="L7" s="182">
        <f t="shared" si="0"/>
        <v>4000</v>
      </c>
      <c r="M7" s="182">
        <f t="shared" si="0"/>
        <v>2704.2945289532636</v>
      </c>
      <c r="N7" s="592">
        <f t="shared" si="0"/>
        <v>0</v>
      </c>
      <c r="O7" s="647"/>
      <c r="P7" s="169"/>
      <c r="Q7" s="169"/>
      <c r="R7" s="169"/>
      <c r="S7" s="170"/>
      <c r="T7" s="170"/>
      <c r="U7" s="170"/>
      <c r="V7" s="170"/>
      <c r="W7" s="170"/>
      <c r="X7" s="170"/>
      <c r="Y7" s="170"/>
      <c r="Z7" s="170"/>
    </row>
    <row r="8" spans="1:26" ht="23.25" customHeight="1">
      <c r="A8" s="383"/>
      <c r="B8" s="181" t="s">
        <v>19</v>
      </c>
      <c r="C8" s="183">
        <f>'1'!B23</f>
        <v>4025.2983346207416</v>
      </c>
      <c r="D8" s="183">
        <f>'1'!C23</f>
        <v>883.29833462074168</v>
      </c>
      <c r="E8" s="183">
        <f>'1'!D23</f>
        <v>3894.2983346207416</v>
      </c>
      <c r="F8" s="183">
        <f>'1'!E23</f>
        <v>3805.1933384829663</v>
      </c>
      <c r="G8" s="183">
        <f>'1'!F23</f>
        <v>1623.0415759823429</v>
      </c>
      <c r="H8" s="183">
        <f>'1'!G23</f>
        <v>3740.0415759823431</v>
      </c>
      <c r="I8" s="183">
        <f>'1'!H23</f>
        <v>3452</v>
      </c>
      <c r="J8" s="183">
        <f>'1'!I23</f>
        <v>2409.4555320336758</v>
      </c>
      <c r="K8" s="183">
        <f>'1'!J23</f>
        <v>2214.7225575051662</v>
      </c>
      <c r="L8" s="183">
        <f>'1'!K23</f>
        <v>3579</v>
      </c>
      <c r="M8" s="183">
        <f>'1'!L23</f>
        <v>5339.1067811865478</v>
      </c>
      <c r="N8" s="632">
        <f>'1'!M23</f>
        <v>5970.5966692414831</v>
      </c>
      <c r="O8" s="647"/>
      <c r="P8" s="169"/>
      <c r="Q8" s="169"/>
      <c r="R8" s="169"/>
      <c r="S8" s="170"/>
      <c r="T8" s="170"/>
      <c r="U8" s="170"/>
      <c r="V8" s="170"/>
      <c r="W8" s="170"/>
      <c r="X8" s="170"/>
      <c r="Y8" s="170"/>
      <c r="Z8" s="170"/>
    </row>
    <row r="9" spans="1:26" ht="23.25" customHeight="1">
      <c r="A9" s="383">
        <v>5000</v>
      </c>
      <c r="B9" s="181" t="s">
        <v>232</v>
      </c>
      <c r="C9" s="183">
        <f>'1'!B29</f>
        <v>5000</v>
      </c>
      <c r="D9" s="183">
        <f>'1'!C29</f>
        <v>974.70166537925843</v>
      </c>
      <c r="E9" s="183">
        <f>'1'!D29</f>
        <v>3891.4033307585169</v>
      </c>
      <c r="F9" s="183">
        <f>'1'!E29</f>
        <v>3897.1049961377753</v>
      </c>
      <c r="G9" s="183">
        <f>'1'!F29</f>
        <v>4091.911657654809</v>
      </c>
      <c r="H9" s="183">
        <f>'1'!G29</f>
        <v>6568.8700816724659</v>
      </c>
      <c r="I9" s="183">
        <f>'1'!H29</f>
        <v>10328.828505690122</v>
      </c>
      <c r="J9" s="183">
        <f>'1'!I29</f>
        <v>11376.828505690122</v>
      </c>
      <c r="K9" s="183">
        <f>'1'!J29</f>
        <v>13667.372973656446</v>
      </c>
      <c r="L9" s="183">
        <f>'1'!K29</f>
        <v>19452.650416151278</v>
      </c>
      <c r="M9" s="183">
        <f>'1'!L29</f>
        <v>20873.650416151278</v>
      </c>
      <c r="N9" s="632">
        <f>'1'!M29</f>
        <v>19534.543634964732</v>
      </c>
      <c r="O9" s="647"/>
      <c r="P9" s="169"/>
      <c r="Q9" s="169"/>
      <c r="R9" s="169"/>
      <c r="S9" s="170"/>
      <c r="T9" s="170"/>
      <c r="U9" s="170"/>
      <c r="V9" s="170"/>
      <c r="W9" s="170"/>
      <c r="X9" s="170"/>
      <c r="Y9" s="170"/>
      <c r="Z9" s="170"/>
    </row>
    <row r="10" spans="1:26" ht="23.25" customHeight="1">
      <c r="A10" s="402"/>
      <c r="B10" s="185" t="s">
        <v>21</v>
      </c>
      <c r="C10" s="183">
        <f>MAX(0,'1'!B35*(100-MAX(0,(C161-100)))/100)</f>
        <v>4025.2983346207416</v>
      </c>
      <c r="D10" s="183">
        <f>MAX(0,'1'!C35*(100-MAX(0,(D161-100)))/100)</f>
        <v>883.29833462074168</v>
      </c>
      <c r="E10" s="183">
        <f>MAX(0,'1'!D35*(100-MAX(0,(E161-100)))/100)</f>
        <v>3891.4033307585169</v>
      </c>
      <c r="F10" s="183">
        <f>MAX(0,'1'!E35*(100-MAX(0,(F161-100)))/100)</f>
        <v>3805.1933384829663</v>
      </c>
      <c r="G10" s="183">
        <f>MAX(0,'1'!F35*(100-MAX(0,(G161-100)))/100)</f>
        <v>1623.0415759823431</v>
      </c>
      <c r="H10" s="183">
        <f>MAX(0,'1'!G35*(100-MAX(0,(H161-100)))/100)</f>
        <v>3740.0415759823431</v>
      </c>
      <c r="I10" s="183">
        <f>MAX(0,'1'!H35*(100-MAX(0,(I161-100)))/100)</f>
        <v>3452</v>
      </c>
      <c r="J10" s="183">
        <f>MAX(0,'1'!I35*(100-MAX(0,(J161-100)))/100)</f>
        <v>2409.4555320336758</v>
      </c>
      <c r="K10" s="183">
        <f>MAX(0,'1'!J35*(100-MAX(0,(K161-100)))/100)</f>
        <v>2214.7225575051662</v>
      </c>
      <c r="L10" s="183">
        <f>MAX(0,'1'!K35*(100-MAX(0,(L161-100)))/100)</f>
        <v>3579</v>
      </c>
      <c r="M10" s="183">
        <f>MAX(0,'1'!L35*(100-MAX(0,(M161-100)))/100)</f>
        <v>5339.1067811865478</v>
      </c>
      <c r="N10" s="632">
        <f>MAX(0,'1'!M35*(100-MAX(0,(N161-100)))/100)</f>
        <v>5970.5966692414831</v>
      </c>
      <c r="O10" s="647"/>
      <c r="P10" s="169"/>
      <c r="Q10" s="169"/>
      <c r="R10" s="169"/>
      <c r="S10" s="185"/>
      <c r="T10" s="185"/>
      <c r="U10" s="185"/>
      <c r="V10" s="185"/>
      <c r="W10" s="185"/>
      <c r="X10" s="185"/>
      <c r="Y10" s="185"/>
      <c r="Z10" s="185"/>
    </row>
    <row r="11" spans="1:26" ht="23.25" customHeight="1">
      <c r="A11" s="402"/>
      <c r="B11" s="185" t="s">
        <v>22</v>
      </c>
      <c r="C11" s="186">
        <f>MIN(1,MAX(0,'1'!B123))</f>
        <v>0.54518971768293167</v>
      </c>
      <c r="D11" s="186">
        <f>MIN(1,MAX(0,'1'!C123))</f>
        <v>0.74900329177926595</v>
      </c>
      <c r="E11" s="186">
        <f>MIN(1,MAX(0,'1'!D123))</f>
        <v>0.53151820249653836</v>
      </c>
      <c r="F11" s="186">
        <f>MIN(1,MAX(0,'1'!E123))</f>
        <v>0.52432643154965752</v>
      </c>
      <c r="G11" s="186">
        <f>MIN(1,MAX(0,'1'!F123))</f>
        <v>0.24828380806778685</v>
      </c>
      <c r="H11" s="186">
        <f>MIN(1,MAX(0,'1'!G123))</f>
        <v>0.49926856473118564</v>
      </c>
      <c r="I11" s="186">
        <f>MIN(1,MAX(0,'1'!H123))</f>
        <v>0.4845592363840539</v>
      </c>
      <c r="J11" s="186">
        <f>MIN(1,MAX(0,'1'!I123))</f>
        <v>0.28325023541945638</v>
      </c>
      <c r="K11" s="186">
        <f>MIN(1,MAX(0,'1'!J123))</f>
        <v>0.45367644953526681</v>
      </c>
      <c r="L11" s="186">
        <f>MIN(1,MAX(0,'1'!K123))</f>
        <v>0.54079782411604715</v>
      </c>
      <c r="M11" s="186">
        <f>MIN(1,MAX(0,'1'!L123))</f>
        <v>0.44157304023599075</v>
      </c>
      <c r="N11" s="595">
        <f>MIN(1,MAX(0,'1'!M123))</f>
        <v>0.41443491522108661</v>
      </c>
      <c r="O11" s="647"/>
      <c r="P11" s="169"/>
      <c r="Q11" s="169"/>
      <c r="R11" s="169"/>
      <c r="S11" s="185"/>
      <c r="T11" s="185"/>
      <c r="U11" s="185"/>
      <c r="V11" s="185"/>
      <c r="W11" s="185"/>
      <c r="X11" s="185"/>
      <c r="Y11" s="185"/>
      <c r="Z11" s="185"/>
    </row>
    <row r="12" spans="1:26" ht="23.25" customHeight="1">
      <c r="A12" s="402"/>
      <c r="B12" s="185" t="s">
        <v>23</v>
      </c>
      <c r="C12" s="183">
        <f>'1'!B47</f>
        <v>0</v>
      </c>
      <c r="D12" s="183">
        <f>'1'!C47</f>
        <v>0</v>
      </c>
      <c r="E12" s="183">
        <f>'1'!D47</f>
        <v>-2.8950038622247121</v>
      </c>
      <c r="F12" s="183">
        <f>'1'!E47</f>
        <v>0</v>
      </c>
      <c r="G12" s="183">
        <f>'1'!F47</f>
        <v>0</v>
      </c>
      <c r="H12" s="183">
        <f>'1'!G47</f>
        <v>0</v>
      </c>
      <c r="I12" s="183">
        <f>'1'!H47</f>
        <v>0</v>
      </c>
      <c r="J12" s="183">
        <f>'1'!I47</f>
        <v>0</v>
      </c>
      <c r="K12" s="183">
        <f>'1'!J47</f>
        <v>0</v>
      </c>
      <c r="L12" s="183">
        <f>'1'!K47</f>
        <v>0</v>
      </c>
      <c r="M12" s="183">
        <f>'1'!L47</f>
        <v>0</v>
      </c>
      <c r="N12" s="632">
        <f>'1'!M47</f>
        <v>0</v>
      </c>
      <c r="O12" s="647"/>
      <c r="P12" s="169"/>
      <c r="Q12" s="169"/>
      <c r="R12" s="169"/>
      <c r="S12" s="185"/>
      <c r="T12" s="185"/>
      <c r="U12" s="185"/>
      <c r="V12" s="185"/>
      <c r="W12" s="185"/>
      <c r="X12" s="185"/>
      <c r="Y12" s="185"/>
      <c r="Z12" s="185"/>
    </row>
    <row r="13" spans="1:26" ht="23.25" customHeight="1">
      <c r="A13" s="402"/>
      <c r="B13" s="185" t="s">
        <v>256</v>
      </c>
      <c r="C13" s="183">
        <f>'1'!B53</f>
        <v>25000</v>
      </c>
      <c r="D13" s="183">
        <f>'1'!C53</f>
        <v>4873.5083268962917</v>
      </c>
      <c r="E13" s="183">
        <f>'1'!D53</f>
        <v>19457.016653792583</v>
      </c>
      <c r="F13" s="183">
        <f>'1'!E53</f>
        <v>19485.524980688875</v>
      </c>
      <c r="G13" s="183">
        <f>'1'!F53</f>
        <v>20459.558288274045</v>
      </c>
      <c r="H13" s="183">
        <f>'1'!G53</f>
        <v>32844.350408362327</v>
      </c>
      <c r="I13" s="183">
        <f>'1'!H53</f>
        <v>51644.142528450611</v>
      </c>
      <c r="J13" s="183">
        <f>'1'!I53</f>
        <v>56884.142528450611</v>
      </c>
      <c r="K13" s="183">
        <f>'1'!J53</f>
        <v>68336.864868282224</v>
      </c>
      <c r="L13" s="183">
        <f>'1'!K53</f>
        <v>97263.252080756385</v>
      </c>
      <c r="M13" s="183">
        <f>'1'!L53</f>
        <v>104368.25208075639</v>
      </c>
      <c r="N13" s="632">
        <f>'1'!M53</f>
        <v>97672.718174823662</v>
      </c>
      <c r="O13" s="647"/>
      <c r="P13" s="169"/>
      <c r="Q13" s="169"/>
      <c r="R13" s="169"/>
      <c r="S13" s="185"/>
      <c r="T13" s="185"/>
      <c r="U13" s="185"/>
      <c r="V13" s="185"/>
      <c r="W13" s="185"/>
      <c r="X13" s="185"/>
      <c r="Y13" s="185"/>
      <c r="Z13" s="185"/>
    </row>
    <row r="14" spans="1:26" ht="23.25" customHeight="1">
      <c r="A14" s="402"/>
      <c r="B14" s="185" t="s">
        <v>235</v>
      </c>
      <c r="C14" s="183">
        <f>'1'!B60</f>
        <v>0</v>
      </c>
      <c r="D14" s="183">
        <f>'1'!C60</f>
        <v>0</v>
      </c>
      <c r="E14" s="183">
        <f>'1'!D60</f>
        <v>0</v>
      </c>
      <c r="F14" s="183">
        <f>'1'!E60</f>
        <v>0</v>
      </c>
      <c r="G14" s="183">
        <f>'1'!F60</f>
        <v>0</v>
      </c>
      <c r="H14" s="183">
        <f>'1'!G60</f>
        <v>0</v>
      </c>
      <c r="I14" s="183">
        <f>'1'!H60</f>
        <v>0</v>
      </c>
      <c r="J14" s="183">
        <f>'1'!I60</f>
        <v>0</v>
      </c>
      <c r="K14" s="183">
        <f>'1'!J60</f>
        <v>0</v>
      </c>
      <c r="L14" s="183">
        <f>'1'!K60</f>
        <v>0</v>
      </c>
      <c r="M14" s="183">
        <f>'1'!L60</f>
        <v>0</v>
      </c>
      <c r="N14" s="632">
        <f>'1'!M60</f>
        <v>0</v>
      </c>
      <c r="O14" s="647"/>
      <c r="P14" s="169"/>
      <c r="Q14" s="169"/>
      <c r="R14" s="169"/>
      <c r="S14" s="185"/>
      <c r="T14" s="185"/>
      <c r="U14" s="185"/>
      <c r="V14" s="185"/>
      <c r="W14" s="185"/>
      <c r="X14" s="185"/>
      <c r="Y14" s="185"/>
      <c r="Z14" s="185"/>
    </row>
    <row r="15" spans="1:26" ht="23.25" customHeight="1">
      <c r="A15" s="402"/>
      <c r="B15" s="185" t="s">
        <v>236</v>
      </c>
      <c r="C15" s="187">
        <f>'1'!B67</f>
        <v>25000</v>
      </c>
      <c r="D15" s="183">
        <f>'1'!C67</f>
        <v>25000</v>
      </c>
      <c r="E15" s="183">
        <f>'1'!D67</f>
        <v>25000</v>
      </c>
      <c r="F15" s="183">
        <f>'1'!E67</f>
        <v>25000</v>
      </c>
      <c r="G15" s="183">
        <f>'1'!F67</f>
        <v>25000</v>
      </c>
      <c r="H15" s="183">
        <f>'1'!G67</f>
        <v>25000</v>
      </c>
      <c r="I15" s="183">
        <f>'1'!H67</f>
        <v>25000</v>
      </c>
      <c r="J15" s="183">
        <f>'1'!I67</f>
        <v>25000</v>
      </c>
      <c r="K15" s="183">
        <f>'1'!J67</f>
        <v>25000</v>
      </c>
      <c r="L15" s="183">
        <f>'1'!K67</f>
        <v>25000</v>
      </c>
      <c r="M15" s="183">
        <f>'1'!L67</f>
        <v>25000</v>
      </c>
      <c r="N15" s="632">
        <f>'1'!M67</f>
        <v>0</v>
      </c>
      <c r="O15" s="647"/>
      <c r="P15" s="169"/>
      <c r="Q15" s="169"/>
      <c r="R15" s="169"/>
      <c r="S15" s="185"/>
      <c r="T15" s="185"/>
      <c r="U15" s="185"/>
      <c r="V15" s="185"/>
      <c r="W15" s="185"/>
      <c r="X15" s="185"/>
      <c r="Y15" s="185"/>
      <c r="Z15" s="185"/>
    </row>
    <row r="16" spans="1:26" ht="23.25" customHeight="1">
      <c r="A16" s="184">
        <f>A60</f>
        <v>2000</v>
      </c>
      <c r="B16" s="185" t="s">
        <v>237</v>
      </c>
      <c r="C16" s="187">
        <f t="shared" ref="C16:N16" si="1">C60</f>
        <v>27000</v>
      </c>
      <c r="D16" s="187">
        <f t="shared" si="1"/>
        <v>6873.5083268962917</v>
      </c>
      <c r="E16" s="187">
        <f t="shared" si="1"/>
        <v>21457.016653792583</v>
      </c>
      <c r="F16" s="187">
        <f t="shared" si="1"/>
        <v>21485.524980688875</v>
      </c>
      <c r="G16" s="187">
        <f t="shared" si="1"/>
        <v>22459.558288274045</v>
      </c>
      <c r="H16" s="187">
        <f t="shared" si="1"/>
        <v>34844.350408362327</v>
      </c>
      <c r="I16" s="187">
        <f t="shared" si="1"/>
        <v>53644.142528450611</v>
      </c>
      <c r="J16" s="187">
        <f t="shared" si="1"/>
        <v>58884.142528450611</v>
      </c>
      <c r="K16" s="187">
        <f t="shared" si="1"/>
        <v>70336.864868282224</v>
      </c>
      <c r="L16" s="187">
        <f t="shared" si="1"/>
        <v>99263.252080756385</v>
      </c>
      <c r="M16" s="187">
        <f t="shared" si="1"/>
        <v>106368.25208075639</v>
      </c>
      <c r="N16" s="598">
        <f t="shared" si="1"/>
        <v>99672.718174823662</v>
      </c>
      <c r="O16" s="647"/>
      <c r="P16" s="169"/>
      <c r="Q16" s="169"/>
      <c r="R16" s="169"/>
      <c r="S16" s="185"/>
      <c r="T16" s="185"/>
      <c r="U16" s="185"/>
      <c r="V16" s="185"/>
      <c r="W16" s="185"/>
      <c r="X16" s="185"/>
      <c r="Y16" s="185"/>
      <c r="Z16" s="185"/>
    </row>
    <row r="17" spans="1:26" ht="23.25" customHeight="1">
      <c r="A17" s="184">
        <f>A27</f>
        <v>0</v>
      </c>
      <c r="B17" s="185" t="s">
        <v>257</v>
      </c>
      <c r="C17" s="187">
        <f t="shared" ref="C17:N17" si="2">C27</f>
        <v>414605.72846593638</v>
      </c>
      <c r="D17" s="187">
        <f t="shared" si="2"/>
        <v>92746.325135177874</v>
      </c>
      <c r="E17" s="187">
        <f t="shared" si="2"/>
        <v>420271.55972191982</v>
      </c>
      <c r="F17" s="187">
        <f t="shared" si="2"/>
        <v>422376.46057160926</v>
      </c>
      <c r="G17" s="187">
        <f t="shared" si="2"/>
        <v>331100.48150039802</v>
      </c>
      <c r="H17" s="187">
        <f t="shared" si="2"/>
        <v>456285.07226984587</v>
      </c>
      <c r="I17" s="187">
        <f t="shared" si="2"/>
        <v>441856</v>
      </c>
      <c r="J17" s="187">
        <f t="shared" si="2"/>
        <v>525261.3059833413</v>
      </c>
      <c r="K17" s="187">
        <f t="shared" si="2"/>
        <v>298987.54526319745</v>
      </c>
      <c r="L17" s="187">
        <f t="shared" si="2"/>
        <v>390111</v>
      </c>
      <c r="M17" s="187">
        <f t="shared" si="2"/>
        <v>870274.40533340734</v>
      </c>
      <c r="N17" s="598">
        <f t="shared" si="2"/>
        <v>1140383.9638251234</v>
      </c>
      <c r="O17" s="647"/>
      <c r="P17" s="169"/>
      <c r="Q17" s="169"/>
      <c r="R17" s="169"/>
      <c r="S17" s="185"/>
      <c r="T17" s="185"/>
      <c r="U17" s="185"/>
      <c r="V17" s="185"/>
      <c r="W17" s="185"/>
      <c r="X17" s="185"/>
      <c r="Y17" s="185"/>
      <c r="Z17" s="185"/>
    </row>
    <row r="18" spans="1:26" ht="23.25" customHeight="1">
      <c r="A18" s="184">
        <f>A172</f>
        <v>0</v>
      </c>
      <c r="B18" s="185" t="s">
        <v>258</v>
      </c>
      <c r="C18" s="187">
        <f t="shared" ref="C18:N18" si="3">C172</f>
        <v>100</v>
      </c>
      <c r="D18" s="187">
        <f t="shared" si="3"/>
        <v>100</v>
      </c>
      <c r="E18" s="187">
        <f t="shared" si="3"/>
        <v>99.967113047912605</v>
      </c>
      <c r="F18" s="187">
        <f t="shared" si="3"/>
        <v>99.977038518579377</v>
      </c>
      <c r="G18" s="187">
        <f t="shared" si="3"/>
        <v>99.979657245216373</v>
      </c>
      <c r="H18" s="187">
        <f t="shared" si="3"/>
        <v>99.983890845050695</v>
      </c>
      <c r="I18" s="187">
        <f t="shared" si="3"/>
        <v>99.986486576635045</v>
      </c>
      <c r="J18" s="187">
        <f t="shared" si="3"/>
        <v>99.987852770661718</v>
      </c>
      <c r="K18" s="187">
        <f t="shared" si="3"/>
        <v>99.988885610595787</v>
      </c>
      <c r="L18" s="187">
        <f t="shared" si="3"/>
        <v>99.990228280220521</v>
      </c>
      <c r="M18" s="187">
        <f t="shared" si="3"/>
        <v>99.991720388740234</v>
      </c>
      <c r="N18" s="598">
        <f t="shared" si="3"/>
        <v>99.992927984874839</v>
      </c>
      <c r="O18" s="647"/>
      <c r="P18" s="169"/>
      <c r="Q18" s="169"/>
      <c r="R18" s="169"/>
      <c r="S18" s="185"/>
      <c r="T18" s="185"/>
      <c r="U18" s="185"/>
      <c r="V18" s="185"/>
      <c r="W18" s="185"/>
      <c r="X18" s="185"/>
      <c r="Y18" s="185"/>
      <c r="Z18" s="185"/>
    </row>
    <row r="19" spans="1:26" ht="23.25" customHeight="1">
      <c r="A19" s="184">
        <f>A86</f>
        <v>0</v>
      </c>
      <c r="B19" s="185" t="s">
        <v>259</v>
      </c>
      <c r="C19" s="188">
        <f t="shared" ref="C19:N19" si="4">C86</f>
        <v>24032.315209022374</v>
      </c>
      <c r="D19" s="188">
        <f t="shared" si="4"/>
        <v>-56518.396448632411</v>
      </c>
      <c r="E19" s="188">
        <f t="shared" si="4"/>
        <v>46415.489581955248</v>
      </c>
      <c r="F19" s="188">
        <f t="shared" si="4"/>
        <v>55331.903363264457</v>
      </c>
      <c r="G19" s="188">
        <f t="shared" si="4"/>
        <v>103719.17891176173</v>
      </c>
      <c r="H19" s="188">
        <f t="shared" si="4"/>
        <v>75386.069350561302</v>
      </c>
      <c r="I19" s="188">
        <f t="shared" si="4"/>
        <v>63141.583719062968</v>
      </c>
      <c r="J19" s="188">
        <f t="shared" si="4"/>
        <v>214910.36133199278</v>
      </c>
      <c r="K19" s="188">
        <f t="shared" si="4"/>
        <v>-2471.502053893928</v>
      </c>
      <c r="L19" s="188">
        <f t="shared" si="4"/>
        <v>-37584.179313422414</v>
      </c>
      <c r="M19" s="188">
        <f t="shared" si="4"/>
        <v>315554.79323486134</v>
      </c>
      <c r="N19" s="600">
        <f t="shared" si="4"/>
        <v>599911.17510572681</v>
      </c>
      <c r="O19" s="647"/>
      <c r="P19" s="169"/>
      <c r="Q19" s="169"/>
      <c r="R19" s="169"/>
      <c r="S19" s="185"/>
      <c r="T19" s="185"/>
      <c r="U19" s="185"/>
      <c r="V19" s="185"/>
      <c r="W19" s="185"/>
      <c r="X19" s="185"/>
      <c r="Y19" s="185"/>
      <c r="Z19" s="185"/>
    </row>
    <row r="20" spans="1:26" ht="23.25" customHeight="1">
      <c r="A20" s="189" t="e">
        <f>(A27-A85)/A27</f>
        <v>#DIV/0!</v>
      </c>
      <c r="B20" s="185" t="s">
        <v>159</v>
      </c>
      <c r="C20" s="186">
        <f t="shared" ref="C20:N20" si="5">IFERROR((C27-C85)/C27,0)</f>
        <v>5.7964262331693391E-2</v>
      </c>
      <c r="D20" s="186">
        <f t="shared" si="5"/>
        <v>-0.6093869095757356</v>
      </c>
      <c r="E20" s="186">
        <f t="shared" si="5"/>
        <v>0.11044166208312284</v>
      </c>
      <c r="F20" s="186">
        <f t="shared" si="5"/>
        <v>0.1310013898226782</v>
      </c>
      <c r="G20" s="186">
        <f t="shared" si="5"/>
        <v>0.313255898758447</v>
      </c>
      <c r="H20" s="186">
        <f t="shared" si="5"/>
        <v>0.16521704068805951</v>
      </c>
      <c r="I20" s="186">
        <f t="shared" si="5"/>
        <v>0.14290081773035326</v>
      </c>
      <c r="J20" s="186">
        <f t="shared" si="5"/>
        <v>0.40914942502695728</v>
      </c>
      <c r="K20" s="186">
        <f t="shared" si="5"/>
        <v>-8.2662374839670167E-3</v>
      </c>
      <c r="L20" s="186">
        <f t="shared" si="5"/>
        <v>-9.6342270054990534E-2</v>
      </c>
      <c r="M20" s="186">
        <f t="shared" si="5"/>
        <v>0.36259229422468242</v>
      </c>
      <c r="N20" s="595">
        <f t="shared" si="5"/>
        <v>0.52606069020251722</v>
      </c>
      <c r="O20" s="647"/>
      <c r="P20" s="169"/>
      <c r="Q20" s="169"/>
      <c r="R20" s="169"/>
      <c r="S20" s="185"/>
      <c r="T20" s="185"/>
      <c r="U20" s="185"/>
      <c r="V20" s="185"/>
      <c r="W20" s="185"/>
      <c r="X20" s="185"/>
      <c r="Y20" s="185"/>
      <c r="Z20" s="185"/>
    </row>
    <row r="21" spans="1:26" ht="36" customHeight="1">
      <c r="A21" s="166"/>
      <c r="B21" s="190"/>
      <c r="C21" s="777" t="s">
        <v>260</v>
      </c>
      <c r="D21" s="768"/>
      <c r="E21" s="768"/>
      <c r="F21" s="768"/>
      <c r="G21" s="768"/>
      <c r="H21" s="768"/>
      <c r="I21" s="768"/>
      <c r="J21" s="768"/>
      <c r="K21" s="768"/>
      <c r="L21" s="768"/>
      <c r="M21" s="768"/>
      <c r="N21" s="778"/>
      <c r="O21" s="647"/>
      <c r="P21" s="169"/>
      <c r="Q21" s="169"/>
      <c r="R21" s="169"/>
      <c r="S21" s="170"/>
      <c r="T21" s="170"/>
      <c r="U21" s="170"/>
      <c r="V21" s="170"/>
      <c r="W21" s="170"/>
      <c r="X21" s="170"/>
      <c r="Y21" s="170"/>
      <c r="Z21" s="170"/>
    </row>
    <row r="22" spans="1:26" ht="21.75" customHeight="1">
      <c r="A22" s="191">
        <v>0</v>
      </c>
      <c r="B22" s="192" t="s">
        <v>261</v>
      </c>
      <c r="C22" s="193">
        <v>1</v>
      </c>
      <c r="D22" s="193">
        <v>2</v>
      </c>
      <c r="E22" s="193">
        <v>3</v>
      </c>
      <c r="F22" s="193">
        <v>4</v>
      </c>
      <c r="G22" s="193">
        <v>5</v>
      </c>
      <c r="H22" s="193">
        <v>6</v>
      </c>
      <c r="I22" s="193">
        <v>7</v>
      </c>
      <c r="J22" s="193">
        <v>8</v>
      </c>
      <c r="K22" s="193">
        <v>9</v>
      </c>
      <c r="L22" s="193">
        <v>10</v>
      </c>
      <c r="M22" s="193">
        <v>11</v>
      </c>
      <c r="N22" s="633">
        <v>12</v>
      </c>
      <c r="O22" s="647"/>
      <c r="P22" s="169"/>
      <c r="Q22" s="169"/>
      <c r="R22" s="169"/>
      <c r="S22" s="170"/>
      <c r="T22" s="170"/>
      <c r="U22" s="170"/>
      <c r="V22" s="170"/>
      <c r="W22" s="170"/>
      <c r="X22" s="170"/>
      <c r="Y22" s="170"/>
      <c r="Z22" s="170"/>
    </row>
    <row r="23" spans="1:26" ht="5.25" customHeight="1">
      <c r="A23" s="166"/>
      <c r="B23" s="194"/>
      <c r="C23" s="195"/>
      <c r="D23" s="196"/>
      <c r="E23" s="195"/>
      <c r="F23" s="195"/>
      <c r="G23" s="195"/>
      <c r="H23" s="195"/>
      <c r="I23" s="195"/>
      <c r="J23" s="195"/>
      <c r="K23" s="195"/>
      <c r="L23" s="195"/>
      <c r="M23" s="195"/>
      <c r="N23" s="634"/>
      <c r="O23" s="647"/>
      <c r="P23" s="169"/>
      <c r="Q23" s="169"/>
      <c r="R23" s="169"/>
      <c r="S23" s="170"/>
      <c r="T23" s="170"/>
      <c r="U23" s="170"/>
      <c r="V23" s="170"/>
      <c r="W23" s="170"/>
      <c r="X23" s="170"/>
      <c r="Y23" s="170"/>
      <c r="Z23" s="170"/>
    </row>
    <row r="24" spans="1:26" ht="33" customHeight="1">
      <c r="A24" s="383">
        <v>0</v>
      </c>
      <c r="B24" s="197" t="s">
        <v>262</v>
      </c>
      <c r="C24" s="198">
        <f>IF(ISBLANK(inputs!$C$5),$A24,VALUE(inputs!$E$5))</f>
        <v>3800</v>
      </c>
      <c r="D24" s="198">
        <f>IF(ISBLANK(inputs!$C$6),$A24,VALUE(inputs!$E$6))</f>
        <v>3900</v>
      </c>
      <c r="E24" s="198">
        <f>IF(ISBLANK(inputs!$C$7),$A24,VALUE(inputs!$E$7))</f>
        <v>4000</v>
      </c>
      <c r="F24" s="198">
        <f>IF(ISBLANK(inputs!$C$8),$A24,VALUE(inputs!$E$8))</f>
        <v>4100</v>
      </c>
      <c r="G24" s="198">
        <f>IF(ISBLANK(inputs!$C$9),$A24,VALUE(inputs!$E$9))</f>
        <v>7500</v>
      </c>
      <c r="H24" s="198">
        <f>IF(ISBLANK(inputs!$C$10),$A24,VALUE(inputs!$E$10))</f>
        <v>4500</v>
      </c>
      <c r="I24" s="198">
        <f>IF(ISBLANK(inputs!$C$11),$A24,VALUE(inputs!$E$11))</f>
        <v>4700</v>
      </c>
      <c r="J24" s="198">
        <f>IF(ISBLANK(inputs!$C$12),$A24,VALUE(inputs!$E$12))</f>
        <v>8000</v>
      </c>
      <c r="K24" s="198">
        <f>IF(ISBLANK(inputs!$C$13),$A24,VALUE(inputs!$E$13))</f>
        <v>5000</v>
      </c>
      <c r="L24" s="198">
        <f>IF(ISBLANK(inputs!$C$14),$A24,VALUE(inputs!$E$14))</f>
        <v>4000</v>
      </c>
      <c r="M24" s="198">
        <f>IF(ISBLANK(inputs!$C$15),$A24,VALUE(inputs!$E$15))</f>
        <v>6000</v>
      </c>
      <c r="N24" s="635">
        <f>IF(ISBLANK(inputs!$C$16),$A24,VALUE(inputs!$E$16))</f>
        <v>7000</v>
      </c>
      <c r="O24" s="648"/>
      <c r="P24" s="770"/>
      <c r="Q24" s="755"/>
      <c r="R24" s="755"/>
      <c r="S24" s="755"/>
      <c r="T24" s="756"/>
      <c r="U24" s="170"/>
      <c r="V24" s="170"/>
      <c r="W24" s="170"/>
      <c r="X24" s="170"/>
      <c r="Y24" s="170"/>
      <c r="Z24" s="170"/>
    </row>
    <row r="25" spans="1:26" ht="23.25" customHeight="1">
      <c r="A25" s="166"/>
      <c r="B25" s="170"/>
      <c r="C25" s="199">
        <f>'1r'!D15</f>
        <v>3800</v>
      </c>
      <c r="D25" s="199">
        <f>'1r'!E15</f>
        <v>3900</v>
      </c>
      <c r="E25" s="199">
        <f>'1r'!F15</f>
        <v>4000</v>
      </c>
      <c r="F25" s="199">
        <f>'1r'!G15</f>
        <v>4100</v>
      </c>
      <c r="G25" s="199">
        <f>'1r'!H15</f>
        <v>7500</v>
      </c>
      <c r="H25" s="199">
        <f>'1r'!I15</f>
        <v>4500</v>
      </c>
      <c r="I25" s="199">
        <f>'1r'!J15</f>
        <v>4700</v>
      </c>
      <c r="J25" s="199">
        <f>'1r'!K15</f>
        <v>8000</v>
      </c>
      <c r="K25" s="199">
        <f>'1r'!L15</f>
        <v>5000</v>
      </c>
      <c r="L25" s="199">
        <f>'1r'!M15</f>
        <v>4000</v>
      </c>
      <c r="M25" s="199">
        <f>'1r'!N15</f>
        <v>6000</v>
      </c>
      <c r="N25" s="636"/>
      <c r="O25" s="647"/>
      <c r="P25" s="770"/>
      <c r="Q25" s="755"/>
      <c r="R25" s="755"/>
      <c r="S25" s="755"/>
      <c r="T25" s="756"/>
      <c r="U25" s="170"/>
      <c r="V25" s="170"/>
      <c r="W25" s="170"/>
      <c r="X25" s="170"/>
      <c r="Y25" s="170"/>
      <c r="Z25" s="170"/>
    </row>
    <row r="26" spans="1:26" ht="23.25" customHeight="1">
      <c r="A26" s="166"/>
      <c r="B26" s="170"/>
      <c r="C26" s="329">
        <f>C24</f>
        <v>3800</v>
      </c>
      <c r="D26" s="329">
        <f t="shared" ref="D26:N26" si="6">D24</f>
        <v>3900</v>
      </c>
      <c r="E26" s="329">
        <f t="shared" si="6"/>
        <v>4000</v>
      </c>
      <c r="F26" s="329">
        <f t="shared" si="6"/>
        <v>4100</v>
      </c>
      <c r="G26" s="329">
        <f t="shared" si="6"/>
        <v>7500</v>
      </c>
      <c r="H26" s="329">
        <f t="shared" si="6"/>
        <v>4500</v>
      </c>
      <c r="I26" s="329">
        <f t="shared" si="6"/>
        <v>4700</v>
      </c>
      <c r="J26" s="329">
        <f t="shared" si="6"/>
        <v>8000</v>
      </c>
      <c r="K26" s="329">
        <f t="shared" si="6"/>
        <v>5000</v>
      </c>
      <c r="L26" s="329">
        <f t="shared" si="6"/>
        <v>4000</v>
      </c>
      <c r="M26" s="329">
        <f t="shared" si="6"/>
        <v>6000</v>
      </c>
      <c r="N26" s="329">
        <f t="shared" si="6"/>
        <v>7000</v>
      </c>
      <c r="O26" s="647" t="s">
        <v>263</v>
      </c>
      <c r="P26" s="770"/>
      <c r="Q26" s="755"/>
      <c r="R26" s="755"/>
      <c r="S26" s="755"/>
      <c r="T26" s="756"/>
      <c r="U26" s="170"/>
      <c r="V26" s="170"/>
      <c r="W26" s="170"/>
      <c r="X26" s="170"/>
      <c r="Y26" s="170"/>
      <c r="Z26" s="170"/>
    </row>
    <row r="27" spans="1:26" ht="23.25" customHeight="1">
      <c r="A27" s="166">
        <f>A10*A30</f>
        <v>0</v>
      </c>
      <c r="B27" s="170" t="s">
        <v>264</v>
      </c>
      <c r="C27" s="200">
        <f t="shared" ref="C27:N27" si="7">C10*C30</f>
        <v>414605.72846593638</v>
      </c>
      <c r="D27" s="200">
        <f t="shared" si="7"/>
        <v>92746.325135177874</v>
      </c>
      <c r="E27" s="200">
        <f t="shared" si="7"/>
        <v>420271.55972191982</v>
      </c>
      <c r="F27" s="200">
        <f t="shared" si="7"/>
        <v>422376.46057160926</v>
      </c>
      <c r="G27" s="200">
        <f t="shared" si="7"/>
        <v>331100.48150039802</v>
      </c>
      <c r="H27" s="200">
        <f t="shared" si="7"/>
        <v>456285.07226984587</v>
      </c>
      <c r="I27" s="200">
        <f t="shared" si="7"/>
        <v>441856</v>
      </c>
      <c r="J27" s="200">
        <f t="shared" si="7"/>
        <v>525261.3059833413</v>
      </c>
      <c r="K27" s="200">
        <f t="shared" si="7"/>
        <v>298987.54526319745</v>
      </c>
      <c r="L27" s="200">
        <f t="shared" si="7"/>
        <v>390111</v>
      </c>
      <c r="M27" s="200">
        <f t="shared" si="7"/>
        <v>870274.40533340734</v>
      </c>
      <c r="N27" s="604">
        <f t="shared" si="7"/>
        <v>1140383.9638251234</v>
      </c>
      <c r="O27" s="647">
        <f t="shared" ref="O27:O28" si="8">SUM(C27:N27)</f>
        <v>5804259.8480699565</v>
      </c>
      <c r="P27" s="201"/>
      <c r="Q27" s="201"/>
      <c r="R27" s="201"/>
      <c r="S27" s="201"/>
      <c r="T27" s="201"/>
      <c r="U27" s="170"/>
      <c r="V27" s="170"/>
      <c r="W27" s="170"/>
      <c r="X27" s="170"/>
      <c r="Y27" s="170"/>
      <c r="Z27" s="170"/>
    </row>
    <row r="28" spans="1:26" ht="21.75" customHeight="1">
      <c r="A28" s="166">
        <f>A29*A10</f>
        <v>0</v>
      </c>
      <c r="B28" s="170" t="s">
        <v>265</v>
      </c>
      <c r="C28" s="202">
        <f t="shared" ref="C28:N28" si="9">C29*C10</f>
        <v>281770.88342345192</v>
      </c>
      <c r="D28" s="202">
        <f t="shared" si="9"/>
        <v>61830.883423451916</v>
      </c>
      <c r="E28" s="202">
        <f t="shared" si="9"/>
        <v>272398.23315309617</v>
      </c>
      <c r="F28" s="202">
        <f t="shared" si="9"/>
        <v>266363.53369380767</v>
      </c>
      <c r="G28" s="202">
        <f t="shared" si="9"/>
        <v>113612.91031876401</v>
      </c>
      <c r="H28" s="202">
        <f t="shared" si="9"/>
        <v>261802.91031876401</v>
      </c>
      <c r="I28" s="202">
        <f t="shared" si="9"/>
        <v>241640</v>
      </c>
      <c r="J28" s="202">
        <f t="shared" si="9"/>
        <v>168661.8872423573</v>
      </c>
      <c r="K28" s="202">
        <f t="shared" si="9"/>
        <v>155030.57902536163</v>
      </c>
      <c r="L28" s="202">
        <f t="shared" si="9"/>
        <v>250530</v>
      </c>
      <c r="M28" s="202">
        <f t="shared" si="9"/>
        <v>373737.47468305833</v>
      </c>
      <c r="N28" s="605">
        <f t="shared" si="9"/>
        <v>417941.76684690383</v>
      </c>
      <c r="O28" s="647">
        <f t="shared" si="8"/>
        <v>2865321.062129017</v>
      </c>
      <c r="P28" s="201"/>
      <c r="Q28" s="201"/>
      <c r="R28" s="201"/>
      <c r="S28" s="201"/>
      <c r="T28" s="201"/>
      <c r="U28" s="170"/>
      <c r="V28" s="170"/>
      <c r="W28" s="170"/>
      <c r="X28" s="170"/>
      <c r="Y28" s="170"/>
      <c r="Z28" s="170"/>
    </row>
    <row r="29" spans="1:26" ht="21.75" customHeight="1">
      <c r="A29" s="166">
        <f>'W1'!A30</f>
        <v>70</v>
      </c>
      <c r="B29" s="170" t="s">
        <v>266</v>
      </c>
      <c r="C29" s="203">
        <f t="array" ref="C29:N29">TRANSPOSE(b!D3:D14)</f>
        <v>70</v>
      </c>
      <c r="D29" s="204">
        <v>70</v>
      </c>
      <c r="E29" s="204">
        <v>70</v>
      </c>
      <c r="F29" s="204">
        <v>70</v>
      </c>
      <c r="G29" s="204">
        <v>70</v>
      </c>
      <c r="H29" s="204">
        <v>70</v>
      </c>
      <c r="I29" s="204">
        <v>70</v>
      </c>
      <c r="J29" s="204">
        <v>70</v>
      </c>
      <c r="K29" s="204">
        <v>70</v>
      </c>
      <c r="L29" s="204">
        <v>70</v>
      </c>
      <c r="M29" s="204">
        <v>70</v>
      </c>
      <c r="N29" s="606">
        <v>70</v>
      </c>
      <c r="O29" s="647">
        <f t="shared" ref="O29:O30" si="10">AVERAGE(C29:N29)</f>
        <v>70</v>
      </c>
      <c r="P29" s="770"/>
      <c r="Q29" s="755"/>
      <c r="R29" s="755"/>
      <c r="S29" s="755"/>
      <c r="T29" s="756"/>
      <c r="U29" s="170"/>
      <c r="V29" s="170"/>
      <c r="W29" s="170"/>
      <c r="X29" s="170"/>
      <c r="Y29" s="170"/>
      <c r="Z29" s="170"/>
    </row>
    <row r="30" spans="1:26" s="387" customFormat="1" ht="38.25" customHeight="1">
      <c r="A30" s="205">
        <f>INTRO!F14</f>
        <v>100</v>
      </c>
      <c r="B30" s="384" t="s">
        <v>7</v>
      </c>
      <c r="C30" s="206">
        <f>IF(ISBLANK(inputs!$C$5),$A30,VALUE(inputs!$F$5))</f>
        <v>103</v>
      </c>
      <c r="D30" s="207">
        <f>IF(ISBLANK(inputs!$C$6),$A30,VALUE(inputs!$F$6))</f>
        <v>105</v>
      </c>
      <c r="E30" s="207">
        <f>IF(ISBLANK(inputs!$C$7),$A30,VALUE(inputs!$F$7))</f>
        <v>108</v>
      </c>
      <c r="F30" s="207">
        <f>IF(ISBLANK(inputs!$C$8),$A30,VALUE(inputs!$F$8))</f>
        <v>111</v>
      </c>
      <c r="G30" s="207">
        <f>IF(ISBLANK(inputs!$C$9),$A30,VALUE(inputs!$F$9))</f>
        <v>204</v>
      </c>
      <c r="H30" s="207">
        <f>IF(ISBLANK(inputs!$C$10),$A30,VALUE(inputs!$F$10))</f>
        <v>122</v>
      </c>
      <c r="I30" s="207">
        <f>IF(ISBLANK(inputs!$C$11),$A30,VALUE(inputs!$F$11))</f>
        <v>128</v>
      </c>
      <c r="J30" s="207">
        <f>IF(ISBLANK(inputs!$C$12),$A30,VALUE(inputs!$F$12))</f>
        <v>218</v>
      </c>
      <c r="K30" s="207">
        <f>IF(ISBLANK(inputs!$C$13),$A30,VALUE(inputs!$F$13))</f>
        <v>135</v>
      </c>
      <c r="L30" s="207">
        <f>IF(ISBLANK(inputs!$C$14),$A30,VALUE(inputs!$F$14))</f>
        <v>109</v>
      </c>
      <c r="M30" s="207">
        <f>IF(ISBLANK(inputs!$C$15),$A30,VALUE(inputs!$F$15))</f>
        <v>163</v>
      </c>
      <c r="N30" s="607">
        <f>IF(ISBLANK(inputs!$C$16),$A30,VALUE(inputs!$F$16))</f>
        <v>191</v>
      </c>
      <c r="O30" s="649">
        <f t="shared" si="10"/>
        <v>141.41666666666666</v>
      </c>
      <c r="P30" s="771" t="s">
        <v>207</v>
      </c>
      <c r="Q30" s="772"/>
      <c r="R30" s="772"/>
      <c r="S30" s="772"/>
      <c r="T30" s="772"/>
      <c r="U30" s="772"/>
      <c r="V30" s="773"/>
      <c r="W30" s="384"/>
      <c r="X30" s="384"/>
      <c r="Y30" s="384"/>
      <c r="Z30" s="384"/>
    </row>
    <row r="31" spans="1:26" s="387" customFormat="1" ht="23.25" customHeight="1">
      <c r="A31" s="205">
        <v>0</v>
      </c>
      <c r="B31" s="384" t="s">
        <v>8</v>
      </c>
      <c r="C31" s="208">
        <f>IF(ISBLANK(inputs!$C$5),$A31,VALUE(inputs!$G$5))</f>
        <v>0</v>
      </c>
      <c r="D31" s="209">
        <f>IF(ISBLANK(inputs!$C$6),$A31,VALUE(inputs!$G$6))</f>
        <v>0</v>
      </c>
      <c r="E31" s="209">
        <f>IF(ISBLANK(inputs!$C$7),$A31,VALUE(inputs!$G$7))</f>
        <v>0</v>
      </c>
      <c r="F31" s="209">
        <f>IF(ISBLANK(inputs!$C$8),$A31,VALUE(inputs!$G$8))</f>
        <v>0</v>
      </c>
      <c r="G31" s="209">
        <f>IF(ISBLANK(inputs!$C$9),$A31,VALUE(inputs!$G$9))</f>
        <v>3</v>
      </c>
      <c r="H31" s="209">
        <f>IF(ISBLANK(inputs!$C$10),$A31,VALUE(inputs!$G$10))</f>
        <v>0</v>
      </c>
      <c r="I31" s="209">
        <f>IF(ISBLANK(inputs!$C$11),$A31,VALUE(inputs!$G$11))</f>
        <v>0</v>
      </c>
      <c r="J31" s="209">
        <f>IF(ISBLANK(inputs!$C$12),$A31,VALUE(inputs!$G$12))</f>
        <v>0</v>
      </c>
      <c r="K31" s="209">
        <f>IF(ISBLANK(inputs!$C$13),$A31,VALUE(inputs!$G$13))</f>
        <v>0</v>
      </c>
      <c r="L31" s="209">
        <f>IF(ISBLANK(inputs!$C$14),$A31,VALUE(inputs!$G$14))</f>
        <v>2</v>
      </c>
      <c r="M31" s="209">
        <f>IF(ISBLANK(inputs!$C$15),$A31,VALUE(inputs!$G$15))</f>
        <v>0</v>
      </c>
      <c r="N31" s="608">
        <f>IF(ISBLANK(inputs!$C$16),$A31,VALUE(inputs!$G$16))</f>
        <v>2</v>
      </c>
      <c r="O31" s="649">
        <f t="shared" ref="O31:O33" si="11">SUM(C31:N31)</f>
        <v>7</v>
      </c>
      <c r="P31" s="386"/>
      <c r="Q31" s="386"/>
      <c r="R31" s="386"/>
      <c r="S31" s="384"/>
      <c r="T31" s="384"/>
      <c r="U31" s="384"/>
      <c r="V31" s="384"/>
      <c r="W31" s="384"/>
      <c r="X31" s="384"/>
      <c r="Y31" s="384"/>
      <c r="Z31" s="384"/>
    </row>
    <row r="32" spans="1:26" s="387" customFormat="1" ht="23.25" customHeight="1">
      <c r="A32" s="205">
        <v>0</v>
      </c>
      <c r="B32" s="384" t="s">
        <v>430</v>
      </c>
      <c r="C32" s="208">
        <f>IF(ISBLANK(inputs!$C$5),$A32,VALUE(inputs!$H$5))</f>
        <v>0</v>
      </c>
      <c r="D32" s="209">
        <f>IF(ISBLANK(inputs!$C$6),$A32,VALUE(inputs!$H$6))</f>
        <v>0</v>
      </c>
      <c r="E32" s="209">
        <f>IF(ISBLANK(inputs!$C$7),$A32,VALUE(inputs!$H$7))</f>
        <v>0</v>
      </c>
      <c r="F32" s="209">
        <f>IF(ISBLANK(inputs!$C$8),$A32,VALUE(inputs!$H$8))</f>
        <v>0</v>
      </c>
      <c r="G32" s="209">
        <f>IF(ISBLANK(inputs!$C$9),$A32,VALUE(inputs!$H$9))</f>
        <v>0</v>
      </c>
      <c r="H32" s="209">
        <f>IF(ISBLANK(inputs!$C$10),$A32,VALUE(inputs!$H$10))</f>
        <v>0</v>
      </c>
      <c r="I32" s="209">
        <f>IF(ISBLANK(inputs!$C$11),$A32,VALUE(inputs!$H$11))</f>
        <v>0</v>
      </c>
      <c r="J32" s="209">
        <f>IF(ISBLANK(inputs!$C$12),$A32,VALUE(inputs!$H$12))</f>
        <v>3</v>
      </c>
      <c r="K32" s="209">
        <f>IF(ISBLANK(inputs!$C$13),$A32,VALUE(inputs!$H$13))</f>
        <v>0</v>
      </c>
      <c r="L32" s="209">
        <f>IF(ISBLANK(inputs!$C$14),$A32,VALUE(inputs!$H$14))</f>
        <v>0</v>
      </c>
      <c r="M32" s="209">
        <f>IF(ISBLANK(inputs!$C$15),$A32,VALUE(inputs!$H$15))</f>
        <v>0</v>
      </c>
      <c r="N32" s="608">
        <f>IF(ISBLANK(inputs!$C$16),$A32,VALUE(inputs!$H$16))</f>
        <v>0</v>
      </c>
      <c r="O32" s="649">
        <f t="shared" si="11"/>
        <v>3</v>
      </c>
      <c r="P32" s="386"/>
      <c r="Q32" s="386"/>
      <c r="R32" s="386"/>
      <c r="S32" s="384"/>
      <c r="T32" s="384"/>
      <c r="U32" s="384"/>
      <c r="V32" s="384"/>
      <c r="W32" s="384"/>
      <c r="X32" s="384"/>
      <c r="Y32" s="384"/>
      <c r="Z32" s="384"/>
    </row>
    <row r="33" spans="1:26" s="387" customFormat="1" ht="23.25" customHeight="1">
      <c r="A33" s="205">
        <v>1000</v>
      </c>
      <c r="B33" s="384" t="s">
        <v>10</v>
      </c>
      <c r="C33" s="207">
        <f>IF(ISBLANK(inputs!$C$5),$A33,VALUE(inputs!$I$5))</f>
        <v>1500</v>
      </c>
      <c r="D33" s="209">
        <f>IF(ISBLANK(inputs!$C$6),$A33,VALUE(inputs!$I$6))</f>
        <v>1500</v>
      </c>
      <c r="E33" s="209">
        <f>IF(ISBLANK(inputs!$C$7),$A33,VALUE(inputs!$I$7))</f>
        <v>1500</v>
      </c>
      <c r="F33" s="209">
        <f>IF(ISBLANK(inputs!$C$8),$A33,VALUE(inputs!$I$8))</f>
        <v>1500</v>
      </c>
      <c r="G33" s="209">
        <f>IF(ISBLANK(inputs!$C$9),$A33,VALUE(inputs!$I$9))</f>
        <v>2200</v>
      </c>
      <c r="H33" s="209">
        <f>IF(ISBLANK(inputs!$C$10),$A33,VALUE(inputs!$I$10))</f>
        <v>2200</v>
      </c>
      <c r="I33" s="209">
        <f>IF(ISBLANK(inputs!$C$11),$A33,VALUE(inputs!$I$11))</f>
        <v>2500</v>
      </c>
      <c r="J33" s="209">
        <f>IF(ISBLANK(inputs!$C$12),$A33,VALUE(inputs!$I$12))</f>
        <v>4000</v>
      </c>
      <c r="K33" s="209">
        <f>IF(ISBLANK(inputs!$C$13),$A33,VALUE(inputs!$I$13))</f>
        <v>3000</v>
      </c>
      <c r="L33" s="209">
        <f>IF(ISBLANK(inputs!$C$14),$A33,VALUE(inputs!$I$14))</f>
        <v>2500</v>
      </c>
      <c r="M33" s="209">
        <f>IF(ISBLANK(inputs!$C$15),$A33,VALUE(inputs!$I$15))</f>
        <v>5000</v>
      </c>
      <c r="N33" s="608">
        <f>IF(ISBLANK(inputs!$C$16),$A33,VALUE(inputs!$I$16))</f>
        <v>6000</v>
      </c>
      <c r="O33" s="649">
        <f t="shared" si="11"/>
        <v>33400</v>
      </c>
      <c r="P33" s="386"/>
      <c r="Q33" s="386"/>
      <c r="R33" s="386"/>
      <c r="S33" s="384"/>
      <c r="T33" s="384"/>
      <c r="U33" s="384"/>
      <c r="V33" s="384"/>
      <c r="W33" s="384"/>
      <c r="X33" s="384"/>
      <c r="Y33" s="384"/>
      <c r="Z33" s="384"/>
    </row>
    <row r="34" spans="1:26" s="387" customFormat="1" ht="23.25" customHeight="1">
      <c r="A34" s="205">
        <v>40</v>
      </c>
      <c r="B34" s="384" t="s">
        <v>267</v>
      </c>
      <c r="C34" s="207">
        <f>IF(ISBLANK(inputs!$C$5),$A34,VALUE(inputs!$J$5))</f>
        <v>0</v>
      </c>
      <c r="D34" s="209">
        <f>IF(ISBLANK(inputs!$C$6),$A34,VALUE(inputs!$J$6))</f>
        <v>0</v>
      </c>
      <c r="E34" s="209">
        <f>IF(ISBLANK(inputs!$C$7),$A34,VALUE(inputs!$J$7))</f>
        <v>0</v>
      </c>
      <c r="F34" s="209">
        <f>IF(ISBLANK(inputs!$C$8),$A34,VALUE(inputs!$J$8))</f>
        <v>0</v>
      </c>
      <c r="G34" s="209">
        <f>IF(ISBLANK(inputs!$C$9),$A34,VALUE(inputs!$J$9))</f>
        <v>0</v>
      </c>
      <c r="H34" s="209">
        <f>IF(ISBLANK(inputs!$C$10),$A34,VALUE(inputs!$J$10))</f>
        <v>0</v>
      </c>
      <c r="I34" s="209">
        <f>IF(ISBLANK(inputs!$C$11),$A34,VALUE(inputs!$J$11))</f>
        <v>0</v>
      </c>
      <c r="J34" s="209">
        <f>IF(ISBLANK(inputs!$C$12),$A34,VALUE(inputs!$J$12))</f>
        <v>0</v>
      </c>
      <c r="K34" s="209">
        <f>IF(ISBLANK(inputs!$C$13),$A34,VALUE(inputs!$J$13))</f>
        <v>0</v>
      </c>
      <c r="L34" s="209">
        <f>IF(ISBLANK(inputs!$C$14),$A34,VALUE(inputs!$J$14))</f>
        <v>0</v>
      </c>
      <c r="M34" s="209">
        <f>IF(ISBLANK(inputs!$C$15),$A34,VALUE(inputs!$J$15))</f>
        <v>0</v>
      </c>
      <c r="N34" s="608">
        <f>IF(ISBLANK(inputs!$C$16),$A34,VALUE(inputs!$J$16))</f>
        <v>40</v>
      </c>
      <c r="O34" s="649">
        <f>AVERAGE(C34:N34)</f>
        <v>3.3333333333333335</v>
      </c>
      <c r="P34" s="386"/>
      <c r="Q34" s="386"/>
      <c r="R34" s="386"/>
      <c r="S34" s="384"/>
      <c r="T34" s="384"/>
      <c r="U34" s="384"/>
      <c r="V34" s="384"/>
      <c r="W34" s="384"/>
      <c r="X34" s="384"/>
      <c r="Y34" s="384"/>
      <c r="Z34" s="384"/>
    </row>
    <row r="35" spans="1:26" s="387" customFormat="1" ht="23.25" customHeight="1">
      <c r="A35" s="205">
        <v>1000000</v>
      </c>
      <c r="B35" s="384" t="s">
        <v>268</v>
      </c>
      <c r="C35" s="207">
        <f>IF(ISBLANK(inputs!$C$5),$A35,VALUE(inputs!$K$5))</f>
        <v>4167</v>
      </c>
      <c r="D35" s="209">
        <f>IF(ISBLANK(inputs!$C$6),$A35,VALUE(inputs!$K$6))</f>
        <v>4167</v>
      </c>
      <c r="E35" s="209">
        <f>IF(ISBLANK(inputs!$C$7),$A35,VALUE(inputs!$K$7))</f>
        <v>4167</v>
      </c>
      <c r="F35" s="209">
        <f>IF(ISBLANK(inputs!$C$8),$A35,VALUE(inputs!$K$8))</f>
        <v>4167</v>
      </c>
      <c r="G35" s="209">
        <f>IF(ISBLANK(inputs!$C$9),$A35,VALUE(inputs!$K$9))</f>
        <v>4167</v>
      </c>
      <c r="H35" s="209">
        <f>IF(ISBLANK(inputs!$C$10),$A35,VALUE(inputs!$K$10))</f>
        <v>4167</v>
      </c>
      <c r="I35" s="209">
        <f>IF(ISBLANK(inputs!$C$11),$A35,VALUE(inputs!$K$11))</f>
        <v>4167</v>
      </c>
      <c r="J35" s="209">
        <f>IF(ISBLANK(inputs!$C$12),$A35,VALUE(inputs!$K$12))</f>
        <v>4167</v>
      </c>
      <c r="K35" s="209">
        <f>IF(ISBLANK(inputs!$C$13),$A35,VALUE(inputs!$K$13))</f>
        <v>4167</v>
      </c>
      <c r="L35" s="209">
        <f>IF(ISBLANK(inputs!$C$14),$A35,VALUE(inputs!$K$14))</f>
        <v>4167</v>
      </c>
      <c r="M35" s="209">
        <f>IF(ISBLANK(inputs!$C$15),$A35,VALUE(inputs!$K$15))</f>
        <v>4167</v>
      </c>
      <c r="N35" s="608">
        <f>IF(ISBLANK(inputs!$C$16),$A35,VALUE(inputs!$K$16))</f>
        <v>4167</v>
      </c>
      <c r="O35" s="649">
        <f t="shared" ref="O35:O37" si="12">SUM(C35:N35)</f>
        <v>50004</v>
      </c>
      <c r="P35" s="386"/>
      <c r="Q35" s="386"/>
      <c r="R35" s="386"/>
      <c r="S35" s="384"/>
      <c r="T35" s="384"/>
      <c r="U35" s="384"/>
      <c r="V35" s="384"/>
      <c r="W35" s="384"/>
      <c r="X35" s="384"/>
      <c r="Y35" s="384"/>
      <c r="Z35" s="384"/>
    </row>
    <row r="36" spans="1:26" s="387" customFormat="1" ht="23.25" customHeight="1">
      <c r="A36" s="205">
        <v>1000</v>
      </c>
      <c r="B36" s="384" t="s">
        <v>13</v>
      </c>
      <c r="C36" s="207">
        <f>IF(ISBLANK(inputs!$C$5),$A36,VALUE(inputs!$L$5))</f>
        <v>0</v>
      </c>
      <c r="D36" s="209">
        <f>IF(ISBLANK(inputs!$C$6),$A36,VALUE(inputs!$L$6))</f>
        <v>0</v>
      </c>
      <c r="E36" s="209">
        <f>IF(ISBLANK(inputs!$C$7),$A36,VALUE(inputs!$L$7))</f>
        <v>0</v>
      </c>
      <c r="F36" s="209">
        <f>IF(ISBLANK(inputs!$C$8),$A36,VALUE(inputs!$L$8))</f>
        <v>0</v>
      </c>
      <c r="G36" s="209">
        <f>IF(ISBLANK(inputs!$C$9),$A36,VALUE(inputs!$L$9))</f>
        <v>6000</v>
      </c>
      <c r="H36" s="209">
        <f>IF(ISBLANK(inputs!$C$10),$A36,VALUE(inputs!$L$10))</f>
        <v>0</v>
      </c>
      <c r="I36" s="209">
        <f>IF(ISBLANK(inputs!$C$11),$A36,VALUE(inputs!$L$11))</f>
        <v>0</v>
      </c>
      <c r="J36" s="209">
        <f>IF(ISBLANK(inputs!$C$12),$A36,VALUE(inputs!$L$12))</f>
        <v>0</v>
      </c>
      <c r="K36" s="209">
        <f>IF(ISBLANK(inputs!$C$13),$A36,VALUE(inputs!$L$13))</f>
        <v>0</v>
      </c>
      <c r="L36" s="209">
        <f>IF(ISBLANK(inputs!$C$14),$A36,VALUE(inputs!$L$14))</f>
        <v>4000</v>
      </c>
      <c r="M36" s="209">
        <f>IF(ISBLANK(inputs!$C$15),$A36,VALUE(inputs!$L$15))</f>
        <v>0</v>
      </c>
      <c r="N36" s="608">
        <f>IF(ISBLANK(inputs!$C$16),$A36,VALUE(inputs!$L$16))</f>
        <v>4000</v>
      </c>
      <c r="O36" s="649">
        <f t="shared" si="12"/>
        <v>14000</v>
      </c>
      <c r="P36" s="386"/>
      <c r="Q36" s="386"/>
      <c r="R36" s="386"/>
      <c r="S36" s="384"/>
      <c r="T36" s="384"/>
      <c r="U36" s="384"/>
      <c r="V36" s="384"/>
      <c r="W36" s="384"/>
      <c r="X36" s="384"/>
      <c r="Y36" s="384"/>
      <c r="Z36" s="384"/>
    </row>
    <row r="37" spans="1:26" s="387" customFormat="1" ht="23.25" customHeight="1">
      <c r="A37" s="205">
        <v>0</v>
      </c>
      <c r="B37" s="384" t="s">
        <v>14</v>
      </c>
      <c r="C37" s="207">
        <f>IF(ISBLANK(inputs!$C$5),$A37,VALUE(inputs!$M$5))</f>
        <v>342</v>
      </c>
      <c r="D37" s="209">
        <f>IF(ISBLANK(inputs!$C$6),$A37,VALUE(inputs!$M$6))</f>
        <v>0</v>
      </c>
      <c r="E37" s="209">
        <f>IF(ISBLANK(inputs!$C$7),$A37,VALUE(inputs!$M$7))</f>
        <v>1200</v>
      </c>
      <c r="F37" s="209">
        <f>IF(ISBLANK(inputs!$C$8),$A37,VALUE(inputs!$M$8))</f>
        <v>1700</v>
      </c>
      <c r="G37" s="209">
        <f>IF(ISBLANK(inputs!$C$9),$A37,VALUE(inputs!$M$9))</f>
        <v>2800</v>
      </c>
      <c r="H37" s="209">
        <f>IF(ISBLANK(inputs!$C$10),$A37,VALUE(inputs!$M$10))</f>
        <v>2400</v>
      </c>
      <c r="I37" s="209">
        <f>IF(ISBLANK(inputs!$C$11),$A37,VALUE(inputs!$M$11))</f>
        <v>0</v>
      </c>
      <c r="J37" s="209">
        <f>IF(ISBLANK(inputs!$C$12),$A37,VALUE(inputs!$M$12))</f>
        <v>0</v>
      </c>
      <c r="K37" s="209">
        <f>IF(ISBLANK(inputs!$C$13),$A37,VALUE(inputs!$M$13))</f>
        <v>0</v>
      </c>
      <c r="L37" s="209">
        <f>IF(ISBLANK(inputs!$C$14),$A37,VALUE(inputs!$M$14))</f>
        <v>0</v>
      </c>
      <c r="M37" s="209">
        <f>IF(ISBLANK(inputs!$C$15),$A37,VALUE(inputs!$M$15))</f>
        <v>5000</v>
      </c>
      <c r="N37" s="608">
        <f>IF(ISBLANK(inputs!$C$16),$A37,VALUE(inputs!$M$16))</f>
        <v>6000</v>
      </c>
      <c r="O37" s="649">
        <f t="shared" si="12"/>
        <v>19442</v>
      </c>
      <c r="P37" s="386"/>
      <c r="Q37" s="386"/>
      <c r="R37" s="386"/>
      <c r="S37" s="384"/>
      <c r="T37" s="384"/>
      <c r="U37" s="384"/>
      <c r="V37" s="384"/>
      <c r="W37" s="384"/>
      <c r="X37" s="384"/>
      <c r="Y37" s="384"/>
      <c r="Z37" s="384"/>
    </row>
    <row r="38" spans="1:26" ht="23.25" customHeight="1">
      <c r="A38" s="166"/>
      <c r="B38" s="170"/>
      <c r="C38" s="204"/>
      <c r="D38" s="204"/>
      <c r="E38" s="204"/>
      <c r="F38" s="204"/>
      <c r="G38" s="204"/>
      <c r="H38" s="204"/>
      <c r="I38" s="204"/>
      <c r="J38" s="204"/>
      <c r="K38" s="204"/>
      <c r="L38" s="204"/>
      <c r="M38" s="204"/>
      <c r="N38" s="606"/>
      <c r="O38" s="647"/>
      <c r="P38" s="169"/>
      <c r="Q38" s="169"/>
      <c r="R38" s="169"/>
      <c r="S38" s="170"/>
      <c r="T38" s="170"/>
      <c r="U38" s="170"/>
      <c r="V38" s="170"/>
      <c r="W38" s="170"/>
      <c r="X38" s="170"/>
      <c r="Y38" s="170"/>
      <c r="Z38" s="170"/>
    </row>
    <row r="39" spans="1:26" ht="23.25" customHeight="1">
      <c r="A39" s="166"/>
      <c r="B39" s="170"/>
      <c r="C39" s="204"/>
      <c r="D39" s="204"/>
      <c r="E39" s="204"/>
      <c r="F39" s="204"/>
      <c r="G39" s="204"/>
      <c r="H39" s="204"/>
      <c r="I39" s="204"/>
      <c r="J39" s="204"/>
      <c r="K39" s="204"/>
      <c r="L39" s="204"/>
      <c r="M39" s="204"/>
      <c r="N39" s="606"/>
      <c r="O39" s="647"/>
      <c r="P39" s="169"/>
      <c r="Q39" s="169"/>
      <c r="R39" s="169"/>
      <c r="S39" s="170"/>
      <c r="T39" s="170"/>
      <c r="U39" s="170"/>
      <c r="V39" s="170"/>
      <c r="W39" s="170"/>
      <c r="X39" s="170"/>
      <c r="Y39" s="170"/>
      <c r="Z39" s="170"/>
    </row>
    <row r="40" spans="1:26" s="387" customFormat="1" ht="23.25" customHeight="1">
      <c r="A40" s="205"/>
      <c r="B40" s="384" t="s">
        <v>15</v>
      </c>
      <c r="C40" s="207" t="e">
        <f>a!#REF!</f>
        <v>#REF!</v>
      </c>
      <c r="D40" s="207">
        <f>a!L3</f>
        <v>391400</v>
      </c>
      <c r="E40" s="207">
        <f>a!L4</f>
        <v>409500</v>
      </c>
      <c r="F40" s="207">
        <f>a!L5</f>
        <v>432000</v>
      </c>
      <c r="G40" s="207">
        <f>a!L6</f>
        <v>455100</v>
      </c>
      <c r="H40" s="207">
        <f>a!L7</f>
        <v>1530000</v>
      </c>
      <c r="I40" s="207">
        <f>a!L8</f>
        <v>549000</v>
      </c>
      <c r="J40" s="207">
        <f>a!L9</f>
        <v>601600</v>
      </c>
      <c r="K40" s="207">
        <f>a!L10</f>
        <v>1744000</v>
      </c>
      <c r="L40" s="207">
        <f>a!L11</f>
        <v>675000</v>
      </c>
      <c r="M40" s="207">
        <f>a!L12</f>
        <v>436000</v>
      </c>
      <c r="N40" s="607">
        <f>a!L13</f>
        <v>978000</v>
      </c>
      <c r="O40" s="649" t="e">
        <f t="shared" ref="O40:O41" si="13">AVERAGE(C40:N40)</f>
        <v>#REF!</v>
      </c>
      <c r="P40" s="386"/>
      <c r="Q40" s="386"/>
      <c r="R40" s="386"/>
      <c r="S40" s="384"/>
      <c r="T40" s="384"/>
      <c r="U40" s="384"/>
      <c r="V40" s="384"/>
      <c r="W40" s="384"/>
      <c r="X40" s="384"/>
      <c r="Y40" s="384"/>
      <c r="Z40" s="384"/>
    </row>
    <row r="41" spans="1:26" s="387" customFormat="1" ht="23.25" customHeight="1">
      <c r="A41" s="205"/>
      <c r="B41" s="384" t="s">
        <v>16</v>
      </c>
      <c r="C41" s="207">
        <f>a!M3</f>
        <v>0</v>
      </c>
      <c r="D41" s="207">
        <f>a!M4</f>
        <v>253317</v>
      </c>
      <c r="E41" s="207">
        <f>a!M5</f>
        <v>50291</v>
      </c>
      <c r="F41" s="207">
        <f>a!M6</f>
        <v>79952</v>
      </c>
      <c r="G41" s="207">
        <f>a!M7</f>
        <v>1281062</v>
      </c>
      <c r="H41" s="207">
        <f>a!M8</f>
        <v>159153</v>
      </c>
      <c r="I41" s="207">
        <f>a!M9</f>
        <v>214396</v>
      </c>
      <c r="J41" s="207">
        <f>a!M10</f>
        <v>1413540</v>
      </c>
      <c r="K41" s="207">
        <f>a!M11</f>
        <v>366605</v>
      </c>
      <c r="L41" s="207">
        <f>a!M12</f>
        <v>0</v>
      </c>
      <c r="M41" s="207">
        <f>a!M13</f>
        <v>408840</v>
      </c>
      <c r="N41" s="607">
        <f>a!L14</f>
        <v>1337000</v>
      </c>
      <c r="O41" s="649">
        <f t="shared" si="13"/>
        <v>463679.66666666669</v>
      </c>
      <c r="P41" s="386"/>
      <c r="Q41" s="386"/>
      <c r="R41" s="386"/>
      <c r="S41" s="384"/>
      <c r="T41" s="384"/>
      <c r="U41" s="384"/>
      <c r="V41" s="384"/>
      <c r="W41" s="384"/>
      <c r="X41" s="384"/>
      <c r="Y41" s="384"/>
      <c r="Z41" s="384"/>
    </row>
    <row r="42" spans="1:26" ht="23.25" customHeight="1">
      <c r="A42" s="166"/>
      <c r="B42" s="170"/>
      <c r="C42" s="204"/>
      <c r="D42" s="204"/>
      <c r="E42" s="204"/>
      <c r="F42" s="204"/>
      <c r="G42" s="204"/>
      <c r="H42" s="204"/>
      <c r="I42" s="204"/>
      <c r="J42" s="204"/>
      <c r="K42" s="204"/>
      <c r="L42" s="204"/>
      <c r="M42" s="204"/>
      <c r="N42" s="606"/>
      <c r="O42" s="647"/>
      <c r="P42" s="169"/>
      <c r="Q42" s="169"/>
      <c r="R42" s="169"/>
      <c r="S42" s="170"/>
      <c r="T42" s="170"/>
      <c r="U42" s="170"/>
      <c r="V42" s="170"/>
      <c r="W42" s="170"/>
      <c r="X42" s="170"/>
      <c r="Y42" s="170"/>
      <c r="Z42" s="170"/>
    </row>
    <row r="43" spans="1:26" s="387" customFormat="1" ht="23.25" customHeight="1">
      <c r="A43" s="205">
        <f>INTRO!F6</f>
        <v>2000</v>
      </c>
      <c r="B43" s="384" t="s">
        <v>63</v>
      </c>
      <c r="C43" s="207">
        <v>2000</v>
      </c>
      <c r="D43" s="209">
        <f t="shared" ref="D43:N43" si="14">C43</f>
        <v>2000</v>
      </c>
      <c r="E43" s="209">
        <f t="shared" si="14"/>
        <v>2000</v>
      </c>
      <c r="F43" s="209">
        <f t="shared" si="14"/>
        <v>2000</v>
      </c>
      <c r="G43" s="209">
        <f t="shared" si="14"/>
        <v>2000</v>
      </c>
      <c r="H43" s="209">
        <f t="shared" si="14"/>
        <v>2000</v>
      </c>
      <c r="I43" s="209">
        <f t="shared" si="14"/>
        <v>2000</v>
      </c>
      <c r="J43" s="209">
        <f t="shared" si="14"/>
        <v>2000</v>
      </c>
      <c r="K43" s="209">
        <f t="shared" si="14"/>
        <v>2000</v>
      </c>
      <c r="L43" s="209">
        <f t="shared" si="14"/>
        <v>2000</v>
      </c>
      <c r="M43" s="209">
        <f t="shared" si="14"/>
        <v>2000</v>
      </c>
      <c r="N43" s="608">
        <f t="shared" si="14"/>
        <v>2000</v>
      </c>
      <c r="O43" s="649">
        <f t="shared" ref="O43:O49" si="15">AVERAGE(C43:N43)</f>
        <v>2000</v>
      </c>
      <c r="P43" s="386"/>
      <c r="Q43" s="386"/>
      <c r="R43" s="386"/>
      <c r="S43" s="384"/>
      <c r="T43" s="384"/>
      <c r="U43" s="384"/>
      <c r="V43" s="384"/>
      <c r="W43" s="384"/>
      <c r="X43" s="384"/>
      <c r="Y43" s="384"/>
      <c r="Z43" s="384"/>
    </row>
    <row r="44" spans="1:26" ht="23.25" customHeight="1">
      <c r="A44" s="394">
        <f>MAX(0.4,5-(A43*0.001)-(A36*0.001))</f>
        <v>2</v>
      </c>
      <c r="B44" s="397" t="s">
        <v>64</v>
      </c>
      <c r="C44" s="394">
        <f t="shared" ref="C44:N44" si="16">MAX(0.4,5-(C43*0.001)-(C36*0.001))</f>
        <v>3</v>
      </c>
      <c r="D44" s="394">
        <f t="shared" si="16"/>
        <v>3</v>
      </c>
      <c r="E44" s="394">
        <f t="shared" si="16"/>
        <v>3</v>
      </c>
      <c r="F44" s="394">
        <f t="shared" si="16"/>
        <v>3</v>
      </c>
      <c r="G44" s="394">
        <f t="shared" si="16"/>
        <v>0.4</v>
      </c>
      <c r="H44" s="394">
        <f t="shared" si="16"/>
        <v>3</v>
      </c>
      <c r="I44" s="394">
        <f t="shared" si="16"/>
        <v>3</v>
      </c>
      <c r="J44" s="394">
        <f t="shared" si="16"/>
        <v>3</v>
      </c>
      <c r="K44" s="394">
        <f t="shared" si="16"/>
        <v>3</v>
      </c>
      <c r="L44" s="394">
        <f t="shared" si="16"/>
        <v>0.4</v>
      </c>
      <c r="M44" s="394">
        <f t="shared" si="16"/>
        <v>3</v>
      </c>
      <c r="N44" s="637">
        <f t="shared" si="16"/>
        <v>0.4</v>
      </c>
      <c r="O44" s="650">
        <f t="shared" si="15"/>
        <v>2.3499999999999996</v>
      </c>
      <c r="P44" s="399"/>
      <c r="Q44" s="399"/>
      <c r="R44" s="399"/>
      <c r="S44" s="397"/>
      <c r="T44" s="397"/>
      <c r="U44" s="397"/>
      <c r="V44" s="397"/>
      <c r="W44" s="397"/>
      <c r="X44" s="397"/>
      <c r="Y44" s="397"/>
      <c r="Z44" s="397"/>
    </row>
    <row r="45" spans="1:26" s="387" customFormat="1" ht="23.25" customHeight="1">
      <c r="A45" s="205">
        <v>0.1</v>
      </c>
      <c r="B45" s="384" t="s">
        <v>65</v>
      </c>
      <c r="C45" s="401">
        <f>0.1</f>
        <v>0.1</v>
      </c>
      <c r="D45" s="393">
        <f t="shared" ref="D45:N45" si="17">C45</f>
        <v>0.1</v>
      </c>
      <c r="E45" s="393">
        <f t="shared" si="17"/>
        <v>0.1</v>
      </c>
      <c r="F45" s="393">
        <f t="shared" si="17"/>
        <v>0.1</v>
      </c>
      <c r="G45" s="393">
        <f t="shared" si="17"/>
        <v>0.1</v>
      </c>
      <c r="H45" s="393">
        <f t="shared" si="17"/>
        <v>0.1</v>
      </c>
      <c r="I45" s="393">
        <f t="shared" si="17"/>
        <v>0.1</v>
      </c>
      <c r="J45" s="393">
        <f t="shared" si="17"/>
        <v>0.1</v>
      </c>
      <c r="K45" s="393">
        <f t="shared" si="17"/>
        <v>0.1</v>
      </c>
      <c r="L45" s="393">
        <f t="shared" si="17"/>
        <v>0.1</v>
      </c>
      <c r="M45" s="393">
        <f t="shared" si="17"/>
        <v>0.1</v>
      </c>
      <c r="N45" s="638">
        <f t="shared" si="17"/>
        <v>0.1</v>
      </c>
      <c r="O45" s="649">
        <f t="shared" si="15"/>
        <v>9.9999999999999992E-2</v>
      </c>
      <c r="P45" s="386"/>
      <c r="Q45" s="386"/>
      <c r="R45" s="386"/>
      <c r="S45" s="384"/>
      <c r="T45" s="384"/>
      <c r="U45" s="384"/>
      <c r="V45" s="384"/>
      <c r="W45" s="384"/>
      <c r="X45" s="384"/>
      <c r="Y45" s="384"/>
      <c r="Z45" s="384"/>
    </row>
    <row r="46" spans="1:26" ht="23.25" customHeight="1">
      <c r="A46" s="394">
        <f>5-A43*0.001</f>
        <v>3</v>
      </c>
      <c r="B46" s="397" t="s">
        <v>66</v>
      </c>
      <c r="C46" s="394">
        <f t="shared" ref="C46:N46" si="18">5-C43*0.001</f>
        <v>3</v>
      </c>
      <c r="D46" s="394">
        <f t="shared" si="18"/>
        <v>3</v>
      </c>
      <c r="E46" s="394">
        <f t="shared" si="18"/>
        <v>3</v>
      </c>
      <c r="F46" s="394">
        <f t="shared" si="18"/>
        <v>3</v>
      </c>
      <c r="G46" s="394">
        <f t="shared" si="18"/>
        <v>3</v>
      </c>
      <c r="H46" s="394">
        <f t="shared" si="18"/>
        <v>3</v>
      </c>
      <c r="I46" s="394">
        <f t="shared" si="18"/>
        <v>3</v>
      </c>
      <c r="J46" s="394">
        <f t="shared" si="18"/>
        <v>3</v>
      </c>
      <c r="K46" s="394">
        <f t="shared" si="18"/>
        <v>3</v>
      </c>
      <c r="L46" s="394">
        <f t="shared" si="18"/>
        <v>3</v>
      </c>
      <c r="M46" s="394">
        <f t="shared" si="18"/>
        <v>3</v>
      </c>
      <c r="N46" s="637">
        <f t="shared" si="18"/>
        <v>3</v>
      </c>
      <c r="O46" s="650">
        <f t="shared" si="15"/>
        <v>3</v>
      </c>
      <c r="P46" s="399"/>
      <c r="Q46" s="399"/>
      <c r="R46" s="399"/>
      <c r="S46" s="397"/>
      <c r="T46" s="397"/>
      <c r="U46" s="397"/>
      <c r="V46" s="397"/>
      <c r="W46" s="397"/>
      <c r="X46" s="397"/>
      <c r="Y46" s="397"/>
      <c r="Z46" s="397"/>
    </row>
    <row r="47" spans="1:26" ht="23.25" customHeight="1">
      <c r="A47" s="394">
        <f>A43</f>
        <v>2000</v>
      </c>
      <c r="B47" s="397" t="s">
        <v>67</v>
      </c>
      <c r="C47" s="398">
        <f>C43</f>
        <v>2000</v>
      </c>
      <c r="D47" s="400">
        <f t="shared" ref="D47:N47" si="19">C47</f>
        <v>2000</v>
      </c>
      <c r="E47" s="400">
        <f t="shared" si="19"/>
        <v>2000</v>
      </c>
      <c r="F47" s="400">
        <f t="shared" si="19"/>
        <v>2000</v>
      </c>
      <c r="G47" s="400">
        <f t="shared" si="19"/>
        <v>2000</v>
      </c>
      <c r="H47" s="400">
        <f t="shared" si="19"/>
        <v>2000</v>
      </c>
      <c r="I47" s="400">
        <f t="shared" si="19"/>
        <v>2000</v>
      </c>
      <c r="J47" s="400">
        <f t="shared" si="19"/>
        <v>2000</v>
      </c>
      <c r="K47" s="400">
        <f t="shared" si="19"/>
        <v>2000</v>
      </c>
      <c r="L47" s="400">
        <f t="shared" si="19"/>
        <v>2000</v>
      </c>
      <c r="M47" s="400">
        <f t="shared" si="19"/>
        <v>2000</v>
      </c>
      <c r="N47" s="639">
        <f t="shared" si="19"/>
        <v>2000</v>
      </c>
      <c r="O47" s="650">
        <f t="shared" si="15"/>
        <v>2000</v>
      </c>
      <c r="P47" s="399"/>
      <c r="Q47" s="399"/>
      <c r="R47" s="399"/>
      <c r="S47" s="397"/>
      <c r="T47" s="397"/>
      <c r="U47" s="397"/>
      <c r="V47" s="397"/>
      <c r="W47" s="397"/>
      <c r="X47" s="397"/>
      <c r="Y47" s="397"/>
      <c r="Z47" s="397"/>
    </row>
    <row r="48" spans="1:26" ht="23.25" customHeight="1">
      <c r="A48" s="394">
        <f>A43*2</f>
        <v>4000</v>
      </c>
      <c r="B48" s="397" t="s">
        <v>68</v>
      </c>
      <c r="C48" s="398">
        <f>C43*2</f>
        <v>4000</v>
      </c>
      <c r="D48" s="400">
        <f t="shared" ref="D48:N48" si="20">C48</f>
        <v>4000</v>
      </c>
      <c r="E48" s="400">
        <f t="shared" si="20"/>
        <v>4000</v>
      </c>
      <c r="F48" s="400">
        <f t="shared" si="20"/>
        <v>4000</v>
      </c>
      <c r="G48" s="400">
        <f t="shared" si="20"/>
        <v>4000</v>
      </c>
      <c r="H48" s="400">
        <f t="shared" si="20"/>
        <v>4000</v>
      </c>
      <c r="I48" s="400">
        <f t="shared" si="20"/>
        <v>4000</v>
      </c>
      <c r="J48" s="400">
        <f t="shared" si="20"/>
        <v>4000</v>
      </c>
      <c r="K48" s="400">
        <f t="shared" si="20"/>
        <v>4000</v>
      </c>
      <c r="L48" s="400">
        <f t="shared" si="20"/>
        <v>4000</v>
      </c>
      <c r="M48" s="400">
        <f t="shared" si="20"/>
        <v>4000</v>
      </c>
      <c r="N48" s="639">
        <f t="shared" si="20"/>
        <v>4000</v>
      </c>
      <c r="O48" s="650">
        <f t="shared" si="15"/>
        <v>4000</v>
      </c>
      <c r="P48" s="399"/>
      <c r="Q48" s="399"/>
      <c r="R48" s="399"/>
      <c r="S48" s="397"/>
      <c r="T48" s="397"/>
      <c r="U48" s="397"/>
      <c r="V48" s="397"/>
      <c r="W48" s="397"/>
      <c r="X48" s="397"/>
      <c r="Y48" s="397"/>
      <c r="Z48" s="397"/>
    </row>
    <row r="49" spans="1:26" s="387" customFormat="1" ht="23.25" customHeight="1">
      <c r="A49" s="205">
        <v>5</v>
      </c>
      <c r="B49" s="384" t="s">
        <v>69</v>
      </c>
      <c r="C49" s="401">
        <v>5</v>
      </c>
      <c r="D49" s="393">
        <f t="shared" ref="D49:N49" si="21">C49</f>
        <v>5</v>
      </c>
      <c r="E49" s="393">
        <f t="shared" si="21"/>
        <v>5</v>
      </c>
      <c r="F49" s="393">
        <f t="shared" si="21"/>
        <v>5</v>
      </c>
      <c r="G49" s="393">
        <f t="shared" si="21"/>
        <v>5</v>
      </c>
      <c r="H49" s="393">
        <f t="shared" si="21"/>
        <v>5</v>
      </c>
      <c r="I49" s="393">
        <f t="shared" si="21"/>
        <v>5</v>
      </c>
      <c r="J49" s="393">
        <f t="shared" si="21"/>
        <v>5</v>
      </c>
      <c r="K49" s="393">
        <f t="shared" si="21"/>
        <v>5</v>
      </c>
      <c r="L49" s="393">
        <f t="shared" si="21"/>
        <v>5</v>
      </c>
      <c r="M49" s="393">
        <f t="shared" si="21"/>
        <v>5</v>
      </c>
      <c r="N49" s="638">
        <f t="shared" si="21"/>
        <v>5</v>
      </c>
      <c r="O49" s="649">
        <f t="shared" si="15"/>
        <v>5</v>
      </c>
      <c r="P49" s="386"/>
      <c r="Q49" s="386"/>
      <c r="R49" s="386"/>
      <c r="S49" s="384"/>
      <c r="T49" s="384"/>
      <c r="U49" s="384"/>
      <c r="V49" s="384"/>
      <c r="W49" s="384"/>
      <c r="X49" s="384"/>
      <c r="Y49" s="384"/>
      <c r="Z49" s="384"/>
    </row>
    <row r="50" spans="1:26" ht="23.25" customHeight="1">
      <c r="A50" s="212">
        <f>A53*A49/100</f>
        <v>1000</v>
      </c>
      <c r="B50" s="170" t="s">
        <v>70</v>
      </c>
      <c r="C50" s="204">
        <f t="shared" ref="C50:N50" si="22">C53*C49/100</f>
        <v>939.99999999999989</v>
      </c>
      <c r="D50" s="204">
        <f t="shared" si="22"/>
        <v>883.59999999999991</v>
      </c>
      <c r="E50" s="204">
        <f t="shared" si="22"/>
        <v>830.58399999999983</v>
      </c>
      <c r="F50" s="204">
        <f t="shared" si="22"/>
        <v>780.74895999999978</v>
      </c>
      <c r="G50" s="204">
        <f t="shared" si="22"/>
        <v>1057.3264911999997</v>
      </c>
      <c r="H50" s="204">
        <f t="shared" si="22"/>
        <v>993.88690172799966</v>
      </c>
      <c r="I50" s="204">
        <f t="shared" si="22"/>
        <v>934.25368762431958</v>
      </c>
      <c r="J50" s="204">
        <f t="shared" si="22"/>
        <v>578.19846636686043</v>
      </c>
      <c r="K50" s="204">
        <f t="shared" si="22"/>
        <v>543.50655838484874</v>
      </c>
      <c r="L50" s="204">
        <f t="shared" si="22"/>
        <v>727.20136163330335</v>
      </c>
      <c r="M50" s="204">
        <f t="shared" si="22"/>
        <v>683.56927993530496</v>
      </c>
      <c r="N50" s="606">
        <f t="shared" si="22"/>
        <v>863.06220153724587</v>
      </c>
      <c r="O50" s="647">
        <f t="shared" ref="O50:O51" si="23">SUM(C50:N50)</f>
        <v>9815.9379084098837</v>
      </c>
      <c r="P50" s="169"/>
      <c r="Q50" s="169"/>
      <c r="R50" s="169"/>
      <c r="S50" s="170"/>
      <c r="T50" s="170"/>
      <c r="U50" s="170"/>
      <c r="V50" s="170"/>
      <c r="W50" s="170"/>
      <c r="X50" s="170"/>
      <c r="Y50" s="170"/>
      <c r="Z50" s="170"/>
    </row>
    <row r="51" spans="1:26" ht="23.25" customHeight="1">
      <c r="A51" s="213">
        <f>(A31*A47)+(A32*A48)</f>
        <v>0</v>
      </c>
      <c r="B51" s="170" t="s">
        <v>172</v>
      </c>
      <c r="C51" s="210">
        <f t="shared" ref="C51:N51" si="24">(C31*C47)+(C32*C48)</f>
        <v>0</v>
      </c>
      <c r="D51" s="210">
        <f t="shared" si="24"/>
        <v>0</v>
      </c>
      <c r="E51" s="210">
        <f t="shared" si="24"/>
        <v>0</v>
      </c>
      <c r="F51" s="210">
        <f t="shared" si="24"/>
        <v>0</v>
      </c>
      <c r="G51" s="210">
        <f t="shared" si="24"/>
        <v>6000</v>
      </c>
      <c r="H51" s="210">
        <f t="shared" si="24"/>
        <v>0</v>
      </c>
      <c r="I51" s="210">
        <f t="shared" si="24"/>
        <v>0</v>
      </c>
      <c r="J51" s="210">
        <f t="shared" si="24"/>
        <v>12000</v>
      </c>
      <c r="K51" s="210">
        <f t="shared" si="24"/>
        <v>0</v>
      </c>
      <c r="L51" s="210">
        <f t="shared" si="24"/>
        <v>4000</v>
      </c>
      <c r="M51" s="210">
        <f t="shared" si="24"/>
        <v>0</v>
      </c>
      <c r="N51" s="609">
        <f t="shared" si="24"/>
        <v>4000</v>
      </c>
      <c r="O51" s="647">
        <f t="shared" si="23"/>
        <v>26000</v>
      </c>
      <c r="P51" s="169"/>
      <c r="Q51" s="169"/>
      <c r="R51" s="169"/>
      <c r="S51" s="170"/>
      <c r="T51" s="170"/>
      <c r="U51" s="170"/>
      <c r="V51" s="170"/>
      <c r="W51" s="170"/>
      <c r="X51" s="170"/>
      <c r="Y51" s="170"/>
      <c r="Z51" s="170"/>
    </row>
    <row r="52" spans="1:26" s="387" customFormat="1" ht="23.25" customHeight="1">
      <c r="A52" s="205">
        <v>10</v>
      </c>
      <c r="B52" s="384" t="s">
        <v>429</v>
      </c>
      <c r="C52" s="396">
        <f>A52*(1-0.01*ROUND(C44+C46,0))+C31-C32</f>
        <v>9.3999999999999986</v>
      </c>
      <c r="D52" s="396">
        <f t="shared" ref="D52:N52" si="25">C52*(1-0.01*ROUND(D44+D46,0))+D31-D32</f>
        <v>8.8359999999999985</v>
      </c>
      <c r="E52" s="396">
        <f t="shared" si="25"/>
        <v>8.3058399999999981</v>
      </c>
      <c r="F52" s="396">
        <f t="shared" si="25"/>
        <v>7.8074895999999976</v>
      </c>
      <c r="G52" s="396">
        <f t="shared" si="25"/>
        <v>10.573264911999997</v>
      </c>
      <c r="H52" s="396">
        <f t="shared" si="25"/>
        <v>9.9388690172799965</v>
      </c>
      <c r="I52" s="396">
        <f t="shared" si="25"/>
        <v>9.3425368762431962</v>
      </c>
      <c r="J52" s="396">
        <f t="shared" si="25"/>
        <v>5.7819846636686041</v>
      </c>
      <c r="K52" s="396">
        <f t="shared" si="25"/>
        <v>5.4350655838484876</v>
      </c>
      <c r="L52" s="396">
        <f t="shared" si="25"/>
        <v>7.2720136163330329</v>
      </c>
      <c r="M52" s="396">
        <f t="shared" si="25"/>
        <v>6.8356927993530503</v>
      </c>
      <c r="N52" s="640">
        <f t="shared" si="25"/>
        <v>8.6306220153724595</v>
      </c>
      <c r="O52" s="649">
        <f>AVERAGE(C52:N52)</f>
        <v>8.1799482570082347</v>
      </c>
      <c r="P52" s="386"/>
      <c r="Q52" s="386"/>
      <c r="R52" s="386"/>
      <c r="S52" s="384"/>
      <c r="T52" s="384"/>
      <c r="U52" s="384"/>
      <c r="V52" s="384"/>
      <c r="W52" s="384"/>
      <c r="X52" s="384"/>
      <c r="Y52" s="384"/>
      <c r="Z52" s="384"/>
    </row>
    <row r="53" spans="1:26" ht="23.25" customHeight="1">
      <c r="A53" s="212">
        <f>A52*A43</f>
        <v>20000</v>
      </c>
      <c r="B53" s="170" t="s">
        <v>173</v>
      </c>
      <c r="C53" s="204">
        <f t="shared" ref="C53:N53" si="26">C52*C43</f>
        <v>18799.999999999996</v>
      </c>
      <c r="D53" s="204">
        <f t="shared" si="26"/>
        <v>17671.999999999996</v>
      </c>
      <c r="E53" s="204">
        <f t="shared" si="26"/>
        <v>16611.679999999997</v>
      </c>
      <c r="F53" s="204">
        <f t="shared" si="26"/>
        <v>15614.979199999994</v>
      </c>
      <c r="G53" s="204">
        <f t="shared" si="26"/>
        <v>21146.529823999994</v>
      </c>
      <c r="H53" s="204">
        <f t="shared" si="26"/>
        <v>19877.738034559992</v>
      </c>
      <c r="I53" s="204">
        <f t="shared" si="26"/>
        <v>18685.073752486391</v>
      </c>
      <c r="J53" s="204">
        <f t="shared" si="26"/>
        <v>11563.969327337209</v>
      </c>
      <c r="K53" s="204">
        <f t="shared" si="26"/>
        <v>10870.131167696974</v>
      </c>
      <c r="L53" s="204">
        <f t="shared" si="26"/>
        <v>14544.027232666065</v>
      </c>
      <c r="M53" s="204">
        <f t="shared" si="26"/>
        <v>13671.3855987061</v>
      </c>
      <c r="N53" s="606">
        <f t="shared" si="26"/>
        <v>17261.244030744918</v>
      </c>
      <c r="O53" s="647">
        <f t="shared" ref="O53:O61" si="27">SUM(C53:N53)</f>
        <v>196318.75816819764</v>
      </c>
      <c r="P53" s="169"/>
      <c r="Q53" s="169"/>
      <c r="R53" s="169"/>
      <c r="S53" s="170"/>
      <c r="T53" s="170"/>
      <c r="U53" s="170"/>
      <c r="V53" s="170"/>
      <c r="W53" s="170"/>
      <c r="X53" s="170"/>
      <c r="Y53" s="170"/>
      <c r="Z53" s="170"/>
    </row>
    <row r="54" spans="1:26" ht="23.25" customHeight="1">
      <c r="A54" s="212">
        <f>A53*0.2</f>
        <v>4000</v>
      </c>
      <c r="B54" s="170" t="s">
        <v>174</v>
      </c>
      <c r="C54" s="204">
        <f t="shared" ref="C54:N54" si="28">C53*0.2</f>
        <v>3759.9999999999995</v>
      </c>
      <c r="D54" s="204">
        <f t="shared" si="28"/>
        <v>3534.3999999999996</v>
      </c>
      <c r="E54" s="204">
        <f t="shared" si="28"/>
        <v>3322.3359999999993</v>
      </c>
      <c r="F54" s="204">
        <f t="shared" si="28"/>
        <v>3122.9958399999991</v>
      </c>
      <c r="G54" s="204">
        <f t="shared" si="28"/>
        <v>4229.3059647999989</v>
      </c>
      <c r="H54" s="204">
        <f t="shared" si="28"/>
        <v>3975.5476069119986</v>
      </c>
      <c r="I54" s="204">
        <f t="shared" si="28"/>
        <v>3737.0147504972783</v>
      </c>
      <c r="J54" s="204">
        <f t="shared" si="28"/>
        <v>2312.7938654674417</v>
      </c>
      <c r="K54" s="204">
        <f t="shared" si="28"/>
        <v>2174.026233539395</v>
      </c>
      <c r="L54" s="204">
        <f t="shared" si="28"/>
        <v>2908.8054465332134</v>
      </c>
      <c r="M54" s="204">
        <f t="shared" si="28"/>
        <v>2734.2771197412203</v>
      </c>
      <c r="N54" s="606">
        <f t="shared" si="28"/>
        <v>3452.2488061489839</v>
      </c>
      <c r="O54" s="647">
        <f t="shared" si="27"/>
        <v>39263.751633639535</v>
      </c>
      <c r="P54" s="169"/>
      <c r="Q54" s="169"/>
      <c r="R54" s="169"/>
      <c r="S54" s="170"/>
      <c r="T54" s="170"/>
      <c r="U54" s="170"/>
      <c r="V54" s="170"/>
      <c r="W54" s="170"/>
      <c r="X54" s="170"/>
      <c r="Y54" s="170"/>
      <c r="Z54" s="170"/>
    </row>
    <row r="55" spans="1:26" ht="23.25" customHeight="1">
      <c r="A55" s="212">
        <f>SUM(A53:A54)+A51</f>
        <v>24000</v>
      </c>
      <c r="B55" s="170" t="s">
        <v>269</v>
      </c>
      <c r="C55" s="204">
        <f t="shared" ref="C55:N55" si="29">SUM(C53:C54)+C51</f>
        <v>22559.999999999996</v>
      </c>
      <c r="D55" s="204">
        <f t="shared" si="29"/>
        <v>21206.399999999994</v>
      </c>
      <c r="E55" s="204">
        <f t="shared" si="29"/>
        <v>19934.015999999996</v>
      </c>
      <c r="F55" s="204">
        <f t="shared" si="29"/>
        <v>18737.975039999994</v>
      </c>
      <c r="G55" s="204">
        <f t="shared" si="29"/>
        <v>31375.835788799992</v>
      </c>
      <c r="H55" s="204">
        <f t="shared" si="29"/>
        <v>23853.28564147199</v>
      </c>
      <c r="I55" s="204">
        <f t="shared" si="29"/>
        <v>22422.088502983668</v>
      </c>
      <c r="J55" s="204">
        <f t="shared" si="29"/>
        <v>25876.76319280465</v>
      </c>
      <c r="K55" s="204">
        <f t="shared" si="29"/>
        <v>13044.157401236369</v>
      </c>
      <c r="L55" s="204">
        <f t="shared" si="29"/>
        <v>21452.83267919928</v>
      </c>
      <c r="M55" s="204">
        <f t="shared" si="29"/>
        <v>16405.662718447318</v>
      </c>
      <c r="N55" s="606">
        <f t="shared" si="29"/>
        <v>24713.4928368939</v>
      </c>
      <c r="O55" s="647">
        <f t="shared" si="27"/>
        <v>261582.50980183715</v>
      </c>
      <c r="P55" s="169"/>
      <c r="Q55" s="169"/>
      <c r="R55" s="169"/>
      <c r="S55" s="170"/>
      <c r="T55" s="170"/>
      <c r="U55" s="170"/>
      <c r="V55" s="170"/>
      <c r="W55" s="170"/>
      <c r="X55" s="170"/>
      <c r="Y55" s="170"/>
      <c r="Z55" s="170"/>
    </row>
    <row r="56" spans="1:26" ht="23.25" customHeight="1">
      <c r="A56" s="212"/>
      <c r="B56" s="170"/>
      <c r="C56" s="204"/>
      <c r="D56" s="204"/>
      <c r="E56" s="204"/>
      <c r="F56" s="204"/>
      <c r="G56" s="204"/>
      <c r="H56" s="204"/>
      <c r="I56" s="204"/>
      <c r="J56" s="204"/>
      <c r="K56" s="204"/>
      <c r="L56" s="204"/>
      <c r="M56" s="204"/>
      <c r="N56" s="606"/>
      <c r="O56" s="647">
        <f t="shared" si="27"/>
        <v>0</v>
      </c>
      <c r="P56" s="169"/>
      <c r="Q56" s="169"/>
      <c r="R56" s="169"/>
      <c r="S56" s="170"/>
      <c r="T56" s="170"/>
      <c r="U56" s="170"/>
      <c r="V56" s="170"/>
      <c r="W56" s="170"/>
      <c r="X56" s="170"/>
      <c r="Y56" s="170"/>
      <c r="Z56" s="170"/>
    </row>
    <row r="57" spans="1:26" ht="23.25" customHeight="1">
      <c r="A57" s="212">
        <f>A13</f>
        <v>0</v>
      </c>
      <c r="B57" s="170" t="s">
        <v>270</v>
      </c>
      <c r="C57" s="204">
        <f t="shared" ref="C57:N57" si="30">C13</f>
        <v>25000</v>
      </c>
      <c r="D57" s="204">
        <f t="shared" si="30"/>
        <v>4873.5083268962917</v>
      </c>
      <c r="E57" s="204">
        <f t="shared" si="30"/>
        <v>19457.016653792583</v>
      </c>
      <c r="F57" s="204">
        <f t="shared" si="30"/>
        <v>19485.524980688875</v>
      </c>
      <c r="G57" s="204">
        <f t="shared" si="30"/>
        <v>20459.558288274045</v>
      </c>
      <c r="H57" s="204">
        <f t="shared" si="30"/>
        <v>32844.350408362327</v>
      </c>
      <c r="I57" s="204">
        <f t="shared" si="30"/>
        <v>51644.142528450611</v>
      </c>
      <c r="J57" s="204">
        <f t="shared" si="30"/>
        <v>56884.142528450611</v>
      </c>
      <c r="K57" s="204">
        <f t="shared" si="30"/>
        <v>68336.864868282224</v>
      </c>
      <c r="L57" s="204">
        <f t="shared" si="30"/>
        <v>97263.252080756385</v>
      </c>
      <c r="M57" s="204">
        <f t="shared" si="30"/>
        <v>104368.25208075639</v>
      </c>
      <c r="N57" s="606">
        <f t="shared" si="30"/>
        <v>97672.718174823662</v>
      </c>
      <c r="O57" s="647">
        <f t="shared" si="27"/>
        <v>598289.33091953397</v>
      </c>
      <c r="P57" s="169"/>
      <c r="Q57" s="169"/>
      <c r="R57" s="169"/>
      <c r="S57" s="170"/>
      <c r="T57" s="170"/>
      <c r="U57" s="170"/>
      <c r="V57" s="170"/>
      <c r="W57" s="170"/>
      <c r="X57" s="170"/>
      <c r="Y57" s="170"/>
      <c r="Z57" s="170"/>
    </row>
    <row r="58" spans="1:26" s="387" customFormat="1" ht="23.25" customHeight="1">
      <c r="A58" s="395">
        <v>2000</v>
      </c>
      <c r="B58" s="384" t="s">
        <v>271</v>
      </c>
      <c r="C58" s="388">
        <f>A58</f>
        <v>2000</v>
      </c>
      <c r="D58" s="388">
        <f t="shared" ref="D58:N58" si="31">C58</f>
        <v>2000</v>
      </c>
      <c r="E58" s="388">
        <f t="shared" si="31"/>
        <v>2000</v>
      </c>
      <c r="F58" s="388">
        <f t="shared" si="31"/>
        <v>2000</v>
      </c>
      <c r="G58" s="388">
        <f t="shared" si="31"/>
        <v>2000</v>
      </c>
      <c r="H58" s="388">
        <f t="shared" si="31"/>
        <v>2000</v>
      </c>
      <c r="I58" s="388">
        <f t="shared" si="31"/>
        <v>2000</v>
      </c>
      <c r="J58" s="388">
        <f t="shared" si="31"/>
        <v>2000</v>
      </c>
      <c r="K58" s="388">
        <f t="shared" si="31"/>
        <v>2000</v>
      </c>
      <c r="L58" s="388">
        <f t="shared" si="31"/>
        <v>2000</v>
      </c>
      <c r="M58" s="388">
        <f t="shared" si="31"/>
        <v>2000</v>
      </c>
      <c r="N58" s="616">
        <f t="shared" si="31"/>
        <v>2000</v>
      </c>
      <c r="O58" s="649">
        <f t="shared" si="27"/>
        <v>24000</v>
      </c>
      <c r="P58" s="386"/>
      <c r="Q58" s="386"/>
      <c r="R58" s="386"/>
      <c r="S58" s="384"/>
      <c r="T58" s="384"/>
      <c r="U58" s="384"/>
      <c r="V58" s="384"/>
      <c r="W58" s="384"/>
      <c r="X58" s="384"/>
      <c r="Y58" s="384"/>
      <c r="Z58" s="384"/>
    </row>
    <row r="59" spans="1:26" ht="23.25" customHeight="1">
      <c r="A59" s="212">
        <f>-A14</f>
        <v>0</v>
      </c>
      <c r="B59" s="170" t="s">
        <v>183</v>
      </c>
      <c r="C59" s="212">
        <f t="shared" ref="C59:N59" si="32">-C14</f>
        <v>0</v>
      </c>
      <c r="D59" s="212">
        <f t="shared" si="32"/>
        <v>0</v>
      </c>
      <c r="E59" s="212">
        <f t="shared" si="32"/>
        <v>0</v>
      </c>
      <c r="F59" s="212">
        <f t="shared" si="32"/>
        <v>0</v>
      </c>
      <c r="G59" s="212">
        <f t="shared" si="32"/>
        <v>0</v>
      </c>
      <c r="H59" s="212">
        <f t="shared" si="32"/>
        <v>0</v>
      </c>
      <c r="I59" s="212">
        <f t="shared" si="32"/>
        <v>0</v>
      </c>
      <c r="J59" s="212">
        <f t="shared" si="32"/>
        <v>0</v>
      </c>
      <c r="K59" s="212">
        <f t="shared" si="32"/>
        <v>0</v>
      </c>
      <c r="L59" s="212">
        <f t="shared" si="32"/>
        <v>0</v>
      </c>
      <c r="M59" s="212">
        <f t="shared" si="32"/>
        <v>0</v>
      </c>
      <c r="N59" s="612">
        <f t="shared" si="32"/>
        <v>0</v>
      </c>
      <c r="O59" s="647">
        <f t="shared" si="27"/>
        <v>0</v>
      </c>
      <c r="P59" s="169"/>
      <c r="Q59" s="169"/>
      <c r="R59" s="169"/>
      <c r="S59" s="170"/>
      <c r="T59" s="170"/>
      <c r="U59" s="170"/>
      <c r="V59" s="170"/>
      <c r="W59" s="170"/>
      <c r="X59" s="170"/>
      <c r="Y59" s="170"/>
      <c r="Z59" s="170"/>
    </row>
    <row r="60" spans="1:26" ht="23.25" customHeight="1">
      <c r="A60" s="212">
        <f>SUM(A58:A59)</f>
        <v>2000</v>
      </c>
      <c r="B60" s="170" t="s">
        <v>272</v>
      </c>
      <c r="C60" s="204">
        <f t="shared" ref="C60:N60" si="33">SUM(C57:C59)</f>
        <v>27000</v>
      </c>
      <c r="D60" s="204">
        <f t="shared" si="33"/>
        <v>6873.5083268962917</v>
      </c>
      <c r="E60" s="204">
        <f t="shared" si="33"/>
        <v>21457.016653792583</v>
      </c>
      <c r="F60" s="204">
        <f t="shared" si="33"/>
        <v>21485.524980688875</v>
      </c>
      <c r="G60" s="204">
        <f t="shared" si="33"/>
        <v>22459.558288274045</v>
      </c>
      <c r="H60" s="204">
        <f t="shared" si="33"/>
        <v>34844.350408362327</v>
      </c>
      <c r="I60" s="204">
        <f t="shared" si="33"/>
        <v>53644.142528450611</v>
      </c>
      <c r="J60" s="204">
        <f t="shared" si="33"/>
        <v>58884.142528450611</v>
      </c>
      <c r="K60" s="204">
        <f t="shared" si="33"/>
        <v>70336.864868282224</v>
      </c>
      <c r="L60" s="204">
        <f t="shared" si="33"/>
        <v>99263.252080756385</v>
      </c>
      <c r="M60" s="204">
        <f t="shared" si="33"/>
        <v>106368.25208075639</v>
      </c>
      <c r="N60" s="606">
        <f t="shared" si="33"/>
        <v>99672.718174823662</v>
      </c>
      <c r="O60" s="647">
        <f t="shared" si="27"/>
        <v>622289.33091953397</v>
      </c>
      <c r="P60" s="169"/>
      <c r="Q60" s="169"/>
      <c r="R60" s="169"/>
      <c r="S60" s="170"/>
      <c r="T60" s="170"/>
      <c r="U60" s="170"/>
      <c r="V60" s="170"/>
      <c r="W60" s="170"/>
      <c r="X60" s="170"/>
      <c r="Y60" s="170"/>
      <c r="Z60" s="170"/>
    </row>
    <row r="61" spans="1:26" ht="23.25" customHeight="1">
      <c r="A61" s="166"/>
      <c r="B61" s="170"/>
      <c r="C61" s="204"/>
      <c r="D61" s="204"/>
      <c r="E61" s="204"/>
      <c r="F61" s="204"/>
      <c r="G61" s="204"/>
      <c r="H61" s="204"/>
      <c r="I61" s="204"/>
      <c r="J61" s="204"/>
      <c r="K61" s="204"/>
      <c r="L61" s="204"/>
      <c r="M61" s="204"/>
      <c r="N61" s="606"/>
      <c r="O61" s="647">
        <f t="shared" si="27"/>
        <v>0</v>
      </c>
      <c r="P61" s="169"/>
      <c r="Q61" s="169"/>
      <c r="R61" s="169"/>
      <c r="S61" s="170"/>
      <c r="T61" s="170"/>
      <c r="U61" s="170"/>
      <c r="V61" s="170"/>
      <c r="W61" s="170"/>
      <c r="X61" s="170"/>
      <c r="Y61" s="170"/>
      <c r="Z61" s="170"/>
    </row>
    <row r="62" spans="1:26" s="453" customFormat="1" ht="23.25" customHeight="1">
      <c r="A62" s="191">
        <v>1</v>
      </c>
      <c r="B62" s="452" t="s">
        <v>425</v>
      </c>
      <c r="C62" s="182">
        <f>MAX(0,A62+a!N3)</f>
        <v>1</v>
      </c>
      <c r="D62" s="182">
        <f>MAX(0,C62+a!N4)</f>
        <v>1</v>
      </c>
      <c r="E62" s="182">
        <f>MAX(0,D62+a!N5)</f>
        <v>1</v>
      </c>
      <c r="F62" s="182">
        <f>MAX(0,E62+a!N6)</f>
        <v>1</v>
      </c>
      <c r="G62" s="182">
        <f>MAX(0,F62+a!N7)</f>
        <v>1</v>
      </c>
      <c r="H62" s="182">
        <f>MAX(0,G62+a!N8)</f>
        <v>1</v>
      </c>
      <c r="I62" s="182">
        <f>MAX(0,H62+a!N9)</f>
        <v>1</v>
      </c>
      <c r="J62" s="182">
        <f>MAX(0,I62+a!N10)</f>
        <v>1</v>
      </c>
      <c r="K62" s="182">
        <f>MAX(0,J62+a!N11)</f>
        <v>1</v>
      </c>
      <c r="L62" s="182">
        <f>MAX(0,K62+a!N12)</f>
        <v>1</v>
      </c>
      <c r="M62" s="182">
        <f>MAX(0,L62+a!N13)</f>
        <v>1</v>
      </c>
      <c r="N62" s="592">
        <f>MAX(0,M62+a!N14)</f>
        <v>1</v>
      </c>
      <c r="O62" s="651">
        <f>A62+SUM(C62:N62)</f>
        <v>13</v>
      </c>
      <c r="P62" s="182"/>
      <c r="Q62" s="182"/>
      <c r="R62" s="182"/>
      <c r="S62" s="452"/>
      <c r="T62" s="452"/>
      <c r="U62" s="452"/>
      <c r="V62" s="452"/>
      <c r="W62" s="452"/>
      <c r="X62" s="452"/>
      <c r="Y62" s="452"/>
      <c r="Z62" s="452"/>
    </row>
    <row r="63" spans="1:26" s="387" customFormat="1" ht="23.25" customHeight="1">
      <c r="A63" s="205">
        <v>1000000</v>
      </c>
      <c r="B63" s="384" t="s">
        <v>409</v>
      </c>
      <c r="C63" s="207">
        <f>A63-(0.1*A63)</f>
        <v>900000</v>
      </c>
      <c r="D63" s="207">
        <f>C63-(0.1*C63)</f>
        <v>810000</v>
      </c>
      <c r="E63" s="207">
        <f t="shared" ref="E63:N63" si="34">D63-(0.1*D63)</f>
        <v>729000</v>
      </c>
      <c r="F63" s="207">
        <f t="shared" si="34"/>
        <v>656100</v>
      </c>
      <c r="G63" s="207">
        <f t="shared" si="34"/>
        <v>590490</v>
      </c>
      <c r="H63" s="207">
        <f t="shared" si="34"/>
        <v>531441</v>
      </c>
      <c r="I63" s="207">
        <f t="shared" si="34"/>
        <v>478296.9</v>
      </c>
      <c r="J63" s="207">
        <f t="shared" si="34"/>
        <v>430467.21</v>
      </c>
      <c r="K63" s="207">
        <f t="shared" si="34"/>
        <v>387420.489</v>
      </c>
      <c r="L63" s="207">
        <f t="shared" si="34"/>
        <v>348678.44010000001</v>
      </c>
      <c r="M63" s="207">
        <f t="shared" si="34"/>
        <v>313810.59609000001</v>
      </c>
      <c r="N63" s="607">
        <f t="shared" si="34"/>
        <v>282429.53648100002</v>
      </c>
      <c r="O63" s="649">
        <f t="shared" ref="O63:O66" si="35">AVERAGE(C63:N63)</f>
        <v>538177.8476392501</v>
      </c>
      <c r="P63" s="386"/>
      <c r="Q63" s="386"/>
      <c r="R63" s="386"/>
      <c r="S63" s="384"/>
      <c r="T63" s="384"/>
      <c r="U63" s="384"/>
      <c r="V63" s="384"/>
      <c r="W63" s="384"/>
      <c r="X63" s="384"/>
      <c r="Y63" s="384"/>
      <c r="Z63" s="384"/>
    </row>
    <row r="64" spans="1:26" s="387" customFormat="1" ht="23.25" customHeight="1">
      <c r="A64" s="205">
        <v>0</v>
      </c>
      <c r="B64" s="454" t="s">
        <v>397</v>
      </c>
      <c r="C64" s="207">
        <v>10000</v>
      </c>
      <c r="D64" s="393">
        <f t="shared" ref="D64:N64" si="36">C64</f>
        <v>10000</v>
      </c>
      <c r="E64" s="393">
        <f t="shared" si="36"/>
        <v>10000</v>
      </c>
      <c r="F64" s="393">
        <f t="shared" si="36"/>
        <v>10000</v>
      </c>
      <c r="G64" s="393">
        <f t="shared" si="36"/>
        <v>10000</v>
      </c>
      <c r="H64" s="393">
        <f t="shared" si="36"/>
        <v>10000</v>
      </c>
      <c r="I64" s="393">
        <f t="shared" si="36"/>
        <v>10000</v>
      </c>
      <c r="J64" s="393">
        <f t="shared" si="36"/>
        <v>10000</v>
      </c>
      <c r="K64" s="393">
        <f t="shared" si="36"/>
        <v>10000</v>
      </c>
      <c r="L64" s="393">
        <f t="shared" si="36"/>
        <v>10000</v>
      </c>
      <c r="M64" s="393">
        <f t="shared" si="36"/>
        <v>10000</v>
      </c>
      <c r="N64" s="638">
        <f t="shared" si="36"/>
        <v>10000</v>
      </c>
      <c r="O64" s="649">
        <f t="shared" si="35"/>
        <v>10000</v>
      </c>
      <c r="P64" s="386"/>
      <c r="Q64" s="386"/>
      <c r="R64" s="386"/>
      <c r="S64" s="384"/>
      <c r="T64" s="384"/>
      <c r="U64" s="384"/>
      <c r="V64" s="384"/>
      <c r="W64" s="384"/>
      <c r="X64" s="384"/>
      <c r="Y64" s="384"/>
      <c r="Z64" s="384"/>
    </row>
    <row r="65" spans="1:26" s="387" customFormat="1" ht="23.25" customHeight="1">
      <c r="A65" s="205">
        <v>0.2</v>
      </c>
      <c r="B65" s="384" t="s">
        <v>71</v>
      </c>
      <c r="C65" s="207">
        <v>0.2</v>
      </c>
      <c r="D65" s="393">
        <f t="shared" ref="D65:N65" si="37">C65</f>
        <v>0.2</v>
      </c>
      <c r="E65" s="393">
        <f t="shared" si="37"/>
        <v>0.2</v>
      </c>
      <c r="F65" s="393">
        <f t="shared" si="37"/>
        <v>0.2</v>
      </c>
      <c r="G65" s="393">
        <f t="shared" si="37"/>
        <v>0.2</v>
      </c>
      <c r="H65" s="393">
        <f t="shared" si="37"/>
        <v>0.2</v>
      </c>
      <c r="I65" s="393">
        <f t="shared" si="37"/>
        <v>0.2</v>
      </c>
      <c r="J65" s="393">
        <f t="shared" si="37"/>
        <v>0.2</v>
      </c>
      <c r="K65" s="393">
        <f t="shared" si="37"/>
        <v>0.2</v>
      </c>
      <c r="L65" s="393">
        <f t="shared" si="37"/>
        <v>0.2</v>
      </c>
      <c r="M65" s="393">
        <f t="shared" si="37"/>
        <v>0.2</v>
      </c>
      <c r="N65" s="638">
        <f t="shared" si="37"/>
        <v>0.2</v>
      </c>
      <c r="O65" s="649">
        <f t="shared" si="35"/>
        <v>0.19999999999999998</v>
      </c>
      <c r="P65" s="386"/>
      <c r="Q65" s="386"/>
      <c r="R65" s="386"/>
      <c r="S65" s="384"/>
      <c r="T65" s="384"/>
      <c r="U65" s="384"/>
      <c r="V65" s="384"/>
      <c r="W65" s="384"/>
      <c r="X65" s="384"/>
      <c r="Y65" s="384"/>
      <c r="Z65" s="384"/>
    </row>
    <row r="66" spans="1:26" s="387" customFormat="1" ht="23.25" customHeight="1">
      <c r="A66" s="205">
        <v>1</v>
      </c>
      <c r="B66" s="384" t="s">
        <v>72</v>
      </c>
      <c r="C66" s="207">
        <v>1</v>
      </c>
      <c r="D66" s="393">
        <f t="shared" ref="D66:N66" si="38">C66</f>
        <v>1</v>
      </c>
      <c r="E66" s="393">
        <f t="shared" si="38"/>
        <v>1</v>
      </c>
      <c r="F66" s="393">
        <f t="shared" si="38"/>
        <v>1</v>
      </c>
      <c r="G66" s="393">
        <f t="shared" si="38"/>
        <v>1</v>
      </c>
      <c r="H66" s="393">
        <f t="shared" si="38"/>
        <v>1</v>
      </c>
      <c r="I66" s="393">
        <f t="shared" si="38"/>
        <v>1</v>
      </c>
      <c r="J66" s="393">
        <f t="shared" si="38"/>
        <v>1</v>
      </c>
      <c r="K66" s="393">
        <f t="shared" si="38"/>
        <v>1</v>
      </c>
      <c r="L66" s="393">
        <f t="shared" si="38"/>
        <v>1</v>
      </c>
      <c r="M66" s="393">
        <f t="shared" si="38"/>
        <v>1</v>
      </c>
      <c r="N66" s="638">
        <f t="shared" si="38"/>
        <v>1</v>
      </c>
      <c r="O66" s="649">
        <f t="shared" si="35"/>
        <v>1</v>
      </c>
      <c r="P66" s="386"/>
      <c r="Q66" s="386"/>
      <c r="R66" s="386"/>
      <c r="S66" s="384"/>
      <c r="T66" s="384"/>
      <c r="U66" s="384"/>
      <c r="V66" s="384"/>
      <c r="W66" s="384"/>
      <c r="X66" s="384"/>
      <c r="Y66" s="384"/>
      <c r="Z66" s="384"/>
    </row>
    <row r="67" spans="1:26" s="387" customFormat="1" ht="23.25" customHeight="1">
      <c r="A67" s="383">
        <v>0</v>
      </c>
      <c r="B67" s="384" t="s">
        <v>275</v>
      </c>
      <c r="C67" s="388">
        <f t="shared" ref="C67:N67" si="39">C65*C123/100</f>
        <v>2000</v>
      </c>
      <c r="D67" s="388">
        <f t="shared" si="39"/>
        <v>2000</v>
      </c>
      <c r="E67" s="388">
        <f t="shared" si="39"/>
        <v>2000</v>
      </c>
      <c r="F67" s="388">
        <f t="shared" si="39"/>
        <v>2000</v>
      </c>
      <c r="G67" s="388">
        <f t="shared" si="39"/>
        <v>2000</v>
      </c>
      <c r="H67" s="388">
        <f t="shared" si="39"/>
        <v>2000</v>
      </c>
      <c r="I67" s="388">
        <f t="shared" si="39"/>
        <v>2000</v>
      </c>
      <c r="J67" s="388">
        <f t="shared" si="39"/>
        <v>2000</v>
      </c>
      <c r="K67" s="388">
        <f t="shared" si="39"/>
        <v>2000</v>
      </c>
      <c r="L67" s="388">
        <f t="shared" si="39"/>
        <v>2000</v>
      </c>
      <c r="M67" s="388">
        <f t="shared" si="39"/>
        <v>2000</v>
      </c>
      <c r="N67" s="616">
        <f t="shared" si="39"/>
        <v>2000</v>
      </c>
      <c r="O67" s="649">
        <f t="shared" ref="O67:O69" si="40">SUM(C67:N67)</f>
        <v>24000</v>
      </c>
      <c r="P67" s="386"/>
      <c r="Q67" s="386"/>
      <c r="R67" s="386"/>
      <c r="S67" s="384"/>
      <c r="T67" s="384"/>
      <c r="U67" s="384"/>
      <c r="V67" s="384"/>
      <c r="W67" s="384"/>
      <c r="X67" s="384"/>
      <c r="Y67" s="384"/>
      <c r="Z67" s="384"/>
    </row>
    <row r="68" spans="1:26" s="387" customFormat="1" ht="23.25" customHeight="1">
      <c r="A68" s="383">
        <v>0</v>
      </c>
      <c r="B68" s="384" t="s">
        <v>276</v>
      </c>
      <c r="C68" s="388">
        <f t="shared" ref="C68:N68" si="41">C66*C125/100</f>
        <v>5000</v>
      </c>
      <c r="D68" s="388">
        <f t="shared" si="41"/>
        <v>5000</v>
      </c>
      <c r="E68" s="388">
        <f t="shared" si="41"/>
        <v>5000</v>
      </c>
      <c r="F68" s="388">
        <f t="shared" si="41"/>
        <v>5000</v>
      </c>
      <c r="G68" s="388">
        <f t="shared" si="41"/>
        <v>5000</v>
      </c>
      <c r="H68" s="388">
        <f t="shared" si="41"/>
        <v>5000</v>
      </c>
      <c r="I68" s="388">
        <f t="shared" si="41"/>
        <v>5000</v>
      </c>
      <c r="J68" s="388">
        <f t="shared" si="41"/>
        <v>5000</v>
      </c>
      <c r="K68" s="388">
        <f t="shared" si="41"/>
        <v>5000</v>
      </c>
      <c r="L68" s="388">
        <f t="shared" si="41"/>
        <v>5000</v>
      </c>
      <c r="M68" s="388">
        <f t="shared" si="41"/>
        <v>5000</v>
      </c>
      <c r="N68" s="616">
        <f t="shared" si="41"/>
        <v>5000</v>
      </c>
      <c r="O68" s="649">
        <f t="shared" si="40"/>
        <v>60000</v>
      </c>
      <c r="P68" s="386"/>
      <c r="Q68" s="386"/>
      <c r="R68" s="386"/>
      <c r="S68" s="384"/>
      <c r="T68" s="384"/>
      <c r="U68" s="384"/>
      <c r="V68" s="384"/>
      <c r="W68" s="384"/>
      <c r="X68" s="384"/>
      <c r="Y68" s="384"/>
      <c r="Z68" s="384"/>
    </row>
    <row r="69" spans="1:26" ht="23.25" customHeight="1">
      <c r="A69" s="212">
        <f>SUM(A67:A68)</f>
        <v>0</v>
      </c>
      <c r="B69" s="170" t="s">
        <v>277</v>
      </c>
      <c r="C69" s="204">
        <f t="shared" ref="C69:N69" si="42">SUM(C67:C68)</f>
        <v>7000</v>
      </c>
      <c r="D69" s="204">
        <f t="shared" si="42"/>
        <v>7000</v>
      </c>
      <c r="E69" s="204">
        <f t="shared" si="42"/>
        <v>7000</v>
      </c>
      <c r="F69" s="204">
        <f t="shared" si="42"/>
        <v>7000</v>
      </c>
      <c r="G69" s="204">
        <f t="shared" si="42"/>
        <v>7000</v>
      </c>
      <c r="H69" s="204">
        <f t="shared" si="42"/>
        <v>7000</v>
      </c>
      <c r="I69" s="204">
        <f t="shared" si="42"/>
        <v>7000</v>
      </c>
      <c r="J69" s="204">
        <f t="shared" si="42"/>
        <v>7000</v>
      </c>
      <c r="K69" s="204">
        <f t="shared" si="42"/>
        <v>7000</v>
      </c>
      <c r="L69" s="204">
        <f t="shared" si="42"/>
        <v>7000</v>
      </c>
      <c r="M69" s="204">
        <f t="shared" si="42"/>
        <v>7000</v>
      </c>
      <c r="N69" s="606">
        <f t="shared" si="42"/>
        <v>7000</v>
      </c>
      <c r="O69" s="647">
        <f t="shared" si="40"/>
        <v>84000</v>
      </c>
      <c r="P69" s="169"/>
      <c r="Q69" s="169"/>
      <c r="R69" s="169"/>
      <c r="S69" s="170"/>
      <c r="T69" s="170"/>
      <c r="U69" s="170"/>
      <c r="V69" s="170"/>
      <c r="W69" s="170"/>
      <c r="X69" s="170"/>
      <c r="Y69" s="170"/>
      <c r="Z69" s="170"/>
    </row>
    <row r="70" spans="1:26" ht="23.25" customHeight="1">
      <c r="A70" s="166"/>
      <c r="B70" s="170"/>
      <c r="C70" s="204"/>
      <c r="D70" s="204"/>
      <c r="E70" s="204"/>
      <c r="F70" s="204"/>
      <c r="G70" s="204"/>
      <c r="H70" s="204"/>
      <c r="I70" s="204"/>
      <c r="J70" s="204"/>
      <c r="K70" s="204"/>
      <c r="L70" s="204"/>
      <c r="M70" s="204"/>
      <c r="N70" s="606"/>
      <c r="O70" s="647"/>
      <c r="P70" s="169"/>
      <c r="Q70" s="169"/>
      <c r="R70" s="169"/>
      <c r="S70" s="170"/>
      <c r="T70" s="170"/>
      <c r="U70" s="170"/>
      <c r="V70" s="170"/>
      <c r="W70" s="170"/>
      <c r="X70" s="170"/>
      <c r="Y70" s="170"/>
      <c r="Z70" s="170"/>
    </row>
    <row r="71" spans="1:26" s="387" customFormat="1" ht="23.25" customHeight="1">
      <c r="A71" s="383">
        <v>0</v>
      </c>
      <c r="B71" s="384" t="s">
        <v>278</v>
      </c>
      <c r="C71" s="388">
        <f>C134</f>
        <v>0</v>
      </c>
      <c r="D71" s="388">
        <f t="shared" ref="D71:N71" si="43">D134</f>
        <v>0</v>
      </c>
      <c r="E71" s="388">
        <f t="shared" si="43"/>
        <v>0</v>
      </c>
      <c r="F71" s="388">
        <f t="shared" si="43"/>
        <v>0</v>
      </c>
      <c r="G71" s="388">
        <f t="shared" si="43"/>
        <v>0</v>
      </c>
      <c r="H71" s="388">
        <f t="shared" si="43"/>
        <v>0</v>
      </c>
      <c r="I71" s="388">
        <f t="shared" si="43"/>
        <v>0</v>
      </c>
      <c r="J71" s="388">
        <f t="shared" si="43"/>
        <v>0</v>
      </c>
      <c r="K71" s="388">
        <f t="shared" si="43"/>
        <v>0</v>
      </c>
      <c r="L71" s="388">
        <f t="shared" si="43"/>
        <v>0</v>
      </c>
      <c r="M71" s="388">
        <f t="shared" si="43"/>
        <v>0</v>
      </c>
      <c r="N71" s="616">
        <f t="shared" si="43"/>
        <v>0</v>
      </c>
      <c r="O71" s="649">
        <f t="shared" ref="O71" si="44">SUM(C71:N71)</f>
        <v>0</v>
      </c>
      <c r="P71" s="386"/>
      <c r="Q71" s="386"/>
      <c r="R71" s="386"/>
      <c r="S71" s="384"/>
      <c r="T71" s="384"/>
      <c r="U71" s="384"/>
      <c r="V71" s="384"/>
      <c r="W71" s="384"/>
      <c r="X71" s="384"/>
      <c r="Y71" s="384"/>
      <c r="Z71" s="384"/>
    </row>
    <row r="72" spans="1:26" s="387" customFormat="1" ht="23.25" customHeight="1">
      <c r="A72" s="383"/>
      <c r="B72" s="384"/>
      <c r="C72" s="388"/>
      <c r="D72" s="388"/>
      <c r="E72" s="388"/>
      <c r="F72" s="388"/>
      <c r="G72" s="388"/>
      <c r="H72" s="388"/>
      <c r="I72" s="388"/>
      <c r="J72" s="388"/>
      <c r="K72" s="388"/>
      <c r="L72" s="388"/>
      <c r="M72" s="388"/>
      <c r="N72" s="616"/>
      <c r="O72" s="649"/>
      <c r="P72" s="386"/>
      <c r="Q72" s="386"/>
      <c r="R72" s="386"/>
      <c r="S72" s="384"/>
      <c r="T72" s="384"/>
      <c r="U72" s="384"/>
      <c r="V72" s="384"/>
      <c r="W72" s="384"/>
      <c r="X72" s="384"/>
      <c r="Y72" s="384"/>
      <c r="Z72" s="384"/>
    </row>
    <row r="73" spans="1:26" ht="23.25" customHeight="1">
      <c r="A73" s="166"/>
      <c r="B73" s="170"/>
      <c r="C73" s="204"/>
      <c r="D73" s="204"/>
      <c r="E73" s="204"/>
      <c r="F73" s="204"/>
      <c r="G73" s="204"/>
      <c r="H73" s="204"/>
      <c r="I73" s="204"/>
      <c r="J73" s="204"/>
      <c r="K73" s="204"/>
      <c r="L73" s="204"/>
      <c r="M73" s="204"/>
      <c r="N73" s="606"/>
      <c r="O73" s="647"/>
      <c r="P73" s="169"/>
      <c r="Q73" s="169"/>
      <c r="R73" s="169"/>
      <c r="S73" s="170"/>
      <c r="T73" s="170"/>
      <c r="U73" s="170"/>
      <c r="V73" s="170"/>
      <c r="W73" s="170"/>
      <c r="X73" s="170"/>
      <c r="Y73" s="170"/>
      <c r="Z73" s="170"/>
    </row>
    <row r="74" spans="1:26" s="387" customFormat="1" ht="23.25" customHeight="1">
      <c r="A74" s="403">
        <v>0</v>
      </c>
      <c r="B74" s="384" t="s">
        <v>403</v>
      </c>
      <c r="C74" s="208">
        <v>0</v>
      </c>
      <c r="D74" s="208">
        <v>0</v>
      </c>
      <c r="E74" s="208">
        <v>0</v>
      </c>
      <c r="F74" s="208">
        <v>0</v>
      </c>
      <c r="G74" s="208">
        <v>0</v>
      </c>
      <c r="H74" s="208">
        <v>0</v>
      </c>
      <c r="I74" s="208">
        <v>0</v>
      </c>
      <c r="J74" s="208">
        <v>0</v>
      </c>
      <c r="K74" s="208">
        <v>0</v>
      </c>
      <c r="L74" s="208">
        <v>0</v>
      </c>
      <c r="M74" s="208">
        <v>0</v>
      </c>
      <c r="N74" s="641">
        <v>0</v>
      </c>
      <c r="O74" s="652">
        <f t="shared" ref="O74:O75" si="45">SUM(C74:N74)</f>
        <v>0</v>
      </c>
      <c r="P74" s="386"/>
      <c r="Q74" s="386"/>
      <c r="R74" s="386"/>
      <c r="S74" s="384"/>
      <c r="T74" s="384"/>
      <c r="U74" s="384"/>
      <c r="V74" s="384"/>
      <c r="W74" s="384"/>
      <c r="X74" s="384"/>
      <c r="Y74" s="384"/>
      <c r="Z74" s="384"/>
    </row>
    <row r="75" spans="1:26" ht="23.25" customHeight="1">
      <c r="A75" s="383">
        <v>10000</v>
      </c>
      <c r="B75" s="170" t="s">
        <v>400</v>
      </c>
      <c r="C75" s="204">
        <f t="shared" ref="C75:N75" si="46">C15</f>
        <v>25000</v>
      </c>
      <c r="D75" s="204">
        <f t="shared" si="46"/>
        <v>25000</v>
      </c>
      <c r="E75" s="204">
        <f t="shared" si="46"/>
        <v>25000</v>
      </c>
      <c r="F75" s="204">
        <f t="shared" si="46"/>
        <v>25000</v>
      </c>
      <c r="G75" s="204">
        <f t="shared" si="46"/>
        <v>25000</v>
      </c>
      <c r="H75" s="204">
        <f t="shared" si="46"/>
        <v>25000</v>
      </c>
      <c r="I75" s="204">
        <f t="shared" si="46"/>
        <v>25000</v>
      </c>
      <c r="J75" s="204">
        <f t="shared" si="46"/>
        <v>25000</v>
      </c>
      <c r="K75" s="204">
        <f t="shared" si="46"/>
        <v>25000</v>
      </c>
      <c r="L75" s="204">
        <f t="shared" si="46"/>
        <v>25000</v>
      </c>
      <c r="M75" s="204">
        <f t="shared" si="46"/>
        <v>25000</v>
      </c>
      <c r="N75" s="606">
        <f t="shared" si="46"/>
        <v>0</v>
      </c>
      <c r="O75" s="647">
        <f t="shared" si="45"/>
        <v>275000</v>
      </c>
      <c r="P75" s="169"/>
      <c r="Q75" s="169"/>
      <c r="R75" s="169"/>
      <c r="S75" s="170"/>
      <c r="T75" s="170"/>
      <c r="U75" s="170"/>
      <c r="V75" s="170"/>
      <c r="W75" s="170"/>
      <c r="X75" s="170"/>
      <c r="Y75" s="170"/>
      <c r="Z75" s="170"/>
    </row>
    <row r="76" spans="1:26" s="387" customFormat="1" ht="23.25" customHeight="1">
      <c r="A76" s="205">
        <v>2</v>
      </c>
      <c r="B76" s="384" t="s">
        <v>401</v>
      </c>
      <c r="C76" s="456">
        <f>$A$76/SQRT(C62)</f>
        <v>2</v>
      </c>
      <c r="D76" s="456">
        <f t="shared" ref="D76:N76" si="47">$A$76/SQRT(D62)</f>
        <v>2</v>
      </c>
      <c r="E76" s="456">
        <f t="shared" si="47"/>
        <v>2</v>
      </c>
      <c r="F76" s="456">
        <f t="shared" si="47"/>
        <v>2</v>
      </c>
      <c r="G76" s="456">
        <f t="shared" si="47"/>
        <v>2</v>
      </c>
      <c r="H76" s="456">
        <f t="shared" si="47"/>
        <v>2</v>
      </c>
      <c r="I76" s="456">
        <f t="shared" si="47"/>
        <v>2</v>
      </c>
      <c r="J76" s="456">
        <f t="shared" si="47"/>
        <v>2</v>
      </c>
      <c r="K76" s="456">
        <f t="shared" si="47"/>
        <v>2</v>
      </c>
      <c r="L76" s="456">
        <f t="shared" si="47"/>
        <v>2</v>
      </c>
      <c r="M76" s="456">
        <f t="shared" si="47"/>
        <v>2</v>
      </c>
      <c r="N76" s="642">
        <f t="shared" si="47"/>
        <v>2</v>
      </c>
      <c r="O76" s="649">
        <f>AVERAGE(C76:N76)</f>
        <v>2</v>
      </c>
      <c r="P76" s="386"/>
      <c r="Q76" s="386"/>
      <c r="R76" s="386"/>
      <c r="S76" s="384"/>
      <c r="T76" s="384"/>
      <c r="U76" s="384"/>
      <c r="V76" s="384"/>
      <c r="W76" s="384"/>
      <c r="X76" s="384"/>
      <c r="Y76" s="384"/>
      <c r="Z76" s="384"/>
    </row>
    <row r="77" spans="1:26" ht="23.25" customHeight="1">
      <c r="A77" s="166"/>
      <c r="B77" s="170" t="s">
        <v>402</v>
      </c>
      <c r="C77" s="204">
        <f>(C76*C7)+C15</f>
        <v>32600</v>
      </c>
      <c r="D77" s="204">
        <f>(D76*D7)+D15</f>
        <v>32800</v>
      </c>
      <c r="E77" s="204">
        <f t="shared" ref="E77:N77" si="48">(E76*E7)+E15</f>
        <v>33000</v>
      </c>
      <c r="F77" s="204">
        <f t="shared" si="48"/>
        <v>33200</v>
      </c>
      <c r="G77" s="204">
        <f t="shared" si="48"/>
        <v>40000</v>
      </c>
      <c r="H77" s="204">
        <f t="shared" si="48"/>
        <v>34000</v>
      </c>
      <c r="I77" s="204">
        <f t="shared" si="48"/>
        <v>34400</v>
      </c>
      <c r="J77" s="204">
        <f t="shared" si="48"/>
        <v>41000</v>
      </c>
      <c r="K77" s="204">
        <f t="shared" si="48"/>
        <v>35000</v>
      </c>
      <c r="L77" s="204">
        <f t="shared" si="48"/>
        <v>33000</v>
      </c>
      <c r="M77" s="204">
        <f t="shared" si="48"/>
        <v>30408.589057906527</v>
      </c>
      <c r="N77" s="606">
        <f t="shared" si="48"/>
        <v>0</v>
      </c>
      <c r="O77" s="647">
        <f>SUM(C77:N77)</f>
        <v>379408.58905790653</v>
      </c>
      <c r="P77" s="169"/>
      <c r="Q77" s="169"/>
      <c r="R77" s="169"/>
      <c r="S77" s="170"/>
      <c r="T77" s="170"/>
      <c r="U77" s="170"/>
      <c r="V77" s="170"/>
      <c r="W77" s="170"/>
      <c r="X77" s="170"/>
      <c r="Y77" s="170"/>
      <c r="Z77" s="170"/>
    </row>
    <row r="78" spans="1:26" ht="23.25" customHeight="1">
      <c r="A78" s="166"/>
      <c r="B78" s="170"/>
      <c r="C78" s="204"/>
      <c r="D78" s="204"/>
      <c r="E78" s="204"/>
      <c r="F78" s="204"/>
      <c r="G78" s="204"/>
      <c r="H78" s="204"/>
      <c r="I78" s="204"/>
      <c r="J78" s="204"/>
      <c r="K78" s="204"/>
      <c r="L78" s="204"/>
      <c r="M78" s="204"/>
      <c r="N78" s="606"/>
      <c r="O78" s="647"/>
      <c r="P78" s="169"/>
      <c r="Q78" s="169"/>
      <c r="R78" s="169"/>
      <c r="S78" s="170"/>
      <c r="T78" s="170"/>
      <c r="U78" s="170"/>
      <c r="V78" s="170"/>
      <c r="W78" s="170"/>
      <c r="X78" s="170"/>
      <c r="Y78" s="170"/>
      <c r="Z78" s="170"/>
    </row>
    <row r="79" spans="1:26" s="387" customFormat="1" ht="23.25" customHeight="1">
      <c r="A79" s="205">
        <v>0.1</v>
      </c>
      <c r="B79" s="384" t="s">
        <v>75</v>
      </c>
      <c r="C79" s="207">
        <v>0.1</v>
      </c>
      <c r="D79" s="393">
        <f t="shared" ref="D79:N79" si="49">C79</f>
        <v>0.1</v>
      </c>
      <c r="E79" s="393">
        <f t="shared" si="49"/>
        <v>0.1</v>
      </c>
      <c r="F79" s="393">
        <f t="shared" si="49"/>
        <v>0.1</v>
      </c>
      <c r="G79" s="393">
        <f t="shared" si="49"/>
        <v>0.1</v>
      </c>
      <c r="H79" s="393">
        <f t="shared" si="49"/>
        <v>0.1</v>
      </c>
      <c r="I79" s="393">
        <f t="shared" si="49"/>
        <v>0.1</v>
      </c>
      <c r="J79" s="393">
        <f t="shared" si="49"/>
        <v>0.1</v>
      </c>
      <c r="K79" s="393">
        <f t="shared" si="49"/>
        <v>0.1</v>
      </c>
      <c r="L79" s="393">
        <f t="shared" si="49"/>
        <v>0.1</v>
      </c>
      <c r="M79" s="393">
        <f t="shared" si="49"/>
        <v>0.1</v>
      </c>
      <c r="N79" s="638">
        <f t="shared" si="49"/>
        <v>0.1</v>
      </c>
      <c r="O79" s="649">
        <f>AVERAGE(C79:N79)</f>
        <v>9.9999999999999992E-2</v>
      </c>
      <c r="P79" s="386"/>
      <c r="Q79" s="386"/>
      <c r="R79" s="386"/>
      <c r="S79" s="384"/>
      <c r="T79" s="384"/>
      <c r="U79" s="384"/>
      <c r="V79" s="384"/>
      <c r="W79" s="384"/>
      <c r="X79" s="384"/>
      <c r="Y79" s="384"/>
      <c r="Z79" s="384"/>
    </row>
    <row r="80" spans="1:26" ht="23.25" customHeight="1">
      <c r="A80" s="166">
        <f>A10*A79</f>
        <v>0</v>
      </c>
      <c r="B80" s="170" t="s">
        <v>282</v>
      </c>
      <c r="C80" s="204">
        <f t="shared" ref="C80:N80" si="50">C10*C79</f>
        <v>402.52983346207418</v>
      </c>
      <c r="D80" s="204">
        <f t="shared" si="50"/>
        <v>88.329833462074177</v>
      </c>
      <c r="E80" s="204">
        <f t="shared" si="50"/>
        <v>389.14033307585169</v>
      </c>
      <c r="F80" s="204">
        <f t="shared" si="50"/>
        <v>380.51933384829664</v>
      </c>
      <c r="G80" s="204">
        <f t="shared" si="50"/>
        <v>162.30415759823433</v>
      </c>
      <c r="H80" s="204">
        <f t="shared" si="50"/>
        <v>374.00415759823431</v>
      </c>
      <c r="I80" s="204">
        <f t="shared" si="50"/>
        <v>345.20000000000005</v>
      </c>
      <c r="J80" s="204">
        <f t="shared" si="50"/>
        <v>240.94555320336758</v>
      </c>
      <c r="K80" s="204">
        <f t="shared" si="50"/>
        <v>221.47225575051664</v>
      </c>
      <c r="L80" s="204">
        <f t="shared" si="50"/>
        <v>357.90000000000003</v>
      </c>
      <c r="M80" s="204">
        <f t="shared" si="50"/>
        <v>533.9106781186548</v>
      </c>
      <c r="N80" s="606">
        <f t="shared" si="50"/>
        <v>597.05966692414836</v>
      </c>
      <c r="O80" s="647">
        <f t="shared" ref="O80:O82" si="51">SUM(C80:N80)</f>
        <v>4093.3158030414525</v>
      </c>
      <c r="P80" s="169"/>
      <c r="Q80" s="169"/>
      <c r="R80" s="169"/>
      <c r="S80" s="170"/>
      <c r="T80" s="170"/>
      <c r="U80" s="170"/>
      <c r="V80" s="170"/>
      <c r="W80" s="170"/>
      <c r="X80" s="170"/>
      <c r="Y80" s="170"/>
      <c r="Z80" s="170"/>
    </row>
    <row r="81" spans="1:26" s="387" customFormat="1" ht="23.25" customHeight="1">
      <c r="A81" s="205">
        <v>1000</v>
      </c>
      <c r="B81" s="384" t="s">
        <v>283</v>
      </c>
      <c r="C81" s="207">
        <v>1000</v>
      </c>
      <c r="D81" s="393">
        <f t="shared" ref="D81:N81" si="52">C81</f>
        <v>1000</v>
      </c>
      <c r="E81" s="393">
        <f t="shared" si="52"/>
        <v>1000</v>
      </c>
      <c r="F81" s="393">
        <f t="shared" si="52"/>
        <v>1000</v>
      </c>
      <c r="G81" s="393">
        <f t="shared" si="52"/>
        <v>1000</v>
      </c>
      <c r="H81" s="393">
        <f t="shared" si="52"/>
        <v>1000</v>
      </c>
      <c r="I81" s="393">
        <f t="shared" si="52"/>
        <v>1000</v>
      </c>
      <c r="J81" s="393">
        <f t="shared" si="52"/>
        <v>1000</v>
      </c>
      <c r="K81" s="393">
        <f t="shared" si="52"/>
        <v>1000</v>
      </c>
      <c r="L81" s="393">
        <f t="shared" si="52"/>
        <v>1000</v>
      </c>
      <c r="M81" s="393">
        <f t="shared" si="52"/>
        <v>1000</v>
      </c>
      <c r="N81" s="638">
        <f t="shared" si="52"/>
        <v>1000</v>
      </c>
      <c r="O81" s="649">
        <f t="shared" si="51"/>
        <v>12000</v>
      </c>
      <c r="P81" s="386"/>
      <c r="Q81" s="386"/>
      <c r="R81" s="386"/>
      <c r="S81" s="384"/>
      <c r="T81" s="384"/>
      <c r="U81" s="384"/>
      <c r="V81" s="384"/>
      <c r="W81" s="384"/>
      <c r="X81" s="384"/>
      <c r="Y81" s="384"/>
      <c r="Z81" s="384"/>
    </row>
    <row r="82" spans="1:26" ht="23.25" customHeight="1">
      <c r="A82" s="166">
        <f>SUM(A80:A81)</f>
        <v>1000</v>
      </c>
      <c r="B82" s="170" t="s">
        <v>284</v>
      </c>
      <c r="C82" s="204">
        <f t="shared" ref="C82:N82" si="53">SUM(C80:C81)</f>
        <v>1402.5298334620743</v>
      </c>
      <c r="D82" s="204">
        <f t="shared" si="53"/>
        <v>1088.3298334620742</v>
      </c>
      <c r="E82" s="204">
        <f t="shared" si="53"/>
        <v>1389.1403330758517</v>
      </c>
      <c r="F82" s="204">
        <f t="shared" si="53"/>
        <v>1380.5193338482966</v>
      </c>
      <c r="G82" s="204">
        <f t="shared" si="53"/>
        <v>1162.3041575982343</v>
      </c>
      <c r="H82" s="204">
        <f t="shared" si="53"/>
        <v>1374.0041575982343</v>
      </c>
      <c r="I82" s="204">
        <f t="shared" si="53"/>
        <v>1345.2</v>
      </c>
      <c r="J82" s="204">
        <f t="shared" si="53"/>
        <v>1240.9455532033676</v>
      </c>
      <c r="K82" s="204">
        <f t="shared" si="53"/>
        <v>1221.4722557505165</v>
      </c>
      <c r="L82" s="204">
        <f t="shared" si="53"/>
        <v>1357.9</v>
      </c>
      <c r="M82" s="204">
        <f t="shared" si="53"/>
        <v>1533.9106781186547</v>
      </c>
      <c r="N82" s="606">
        <f t="shared" si="53"/>
        <v>1597.0596669241484</v>
      </c>
      <c r="O82" s="647">
        <f t="shared" si="51"/>
        <v>16093.315803041451</v>
      </c>
      <c r="P82" s="169"/>
      <c r="Q82" s="169"/>
      <c r="R82" s="169"/>
      <c r="S82" s="170"/>
      <c r="T82" s="170"/>
      <c r="U82" s="170"/>
      <c r="V82" s="170"/>
      <c r="W82" s="170"/>
      <c r="X82" s="170"/>
      <c r="Y82" s="170"/>
      <c r="Z82" s="170"/>
    </row>
    <row r="83" spans="1:26" ht="23.25" customHeight="1">
      <c r="A83" s="166"/>
      <c r="B83" s="170"/>
      <c r="C83" s="204"/>
      <c r="D83" s="204"/>
      <c r="E83" s="204"/>
      <c r="F83" s="204"/>
      <c r="G83" s="204"/>
      <c r="H83" s="204"/>
      <c r="I83" s="204"/>
      <c r="J83" s="204"/>
      <c r="K83" s="204"/>
      <c r="L83" s="204"/>
      <c r="M83" s="204"/>
      <c r="N83" s="606"/>
      <c r="O83" s="647"/>
      <c r="P83" s="169"/>
      <c r="Q83" s="169"/>
      <c r="R83" s="169"/>
      <c r="S83" s="170"/>
      <c r="T83" s="170"/>
      <c r="U83" s="170"/>
      <c r="V83" s="170"/>
      <c r="W83" s="170"/>
      <c r="X83" s="170"/>
      <c r="Y83" s="170"/>
      <c r="Z83" s="170"/>
    </row>
    <row r="84" spans="1:26" ht="23.25" customHeight="1">
      <c r="A84" s="166">
        <f>A28+A57+A59</f>
        <v>0</v>
      </c>
      <c r="B84" s="170" t="s">
        <v>285</v>
      </c>
      <c r="C84" s="204">
        <f t="shared" ref="C84:N84" si="54">C28+C57+C59</f>
        <v>306770.88342345192</v>
      </c>
      <c r="D84" s="204">
        <f t="shared" si="54"/>
        <v>66704.391750348208</v>
      </c>
      <c r="E84" s="204">
        <f t="shared" si="54"/>
        <v>291855.24980688875</v>
      </c>
      <c r="F84" s="204">
        <f t="shared" si="54"/>
        <v>285849.05867449654</v>
      </c>
      <c r="G84" s="204">
        <f t="shared" si="54"/>
        <v>134072.46860703806</v>
      </c>
      <c r="H84" s="204">
        <f t="shared" si="54"/>
        <v>294647.26072712633</v>
      </c>
      <c r="I84" s="204">
        <f t="shared" si="54"/>
        <v>293284.14252845058</v>
      </c>
      <c r="J84" s="204">
        <f t="shared" si="54"/>
        <v>225546.02977080792</v>
      </c>
      <c r="K84" s="204">
        <f t="shared" si="54"/>
        <v>223367.44389364385</v>
      </c>
      <c r="L84" s="204">
        <f t="shared" si="54"/>
        <v>347793.25208075636</v>
      </c>
      <c r="M84" s="204">
        <f t="shared" si="54"/>
        <v>478105.72676381469</v>
      </c>
      <c r="N84" s="606">
        <f t="shared" si="54"/>
        <v>515614.48502172751</v>
      </c>
      <c r="O84" s="647">
        <f t="shared" ref="O84:O86" si="55">SUM(C84:N84)</f>
        <v>3463610.3930485509</v>
      </c>
      <c r="P84" s="169"/>
      <c r="Q84" s="169"/>
      <c r="R84" s="169"/>
      <c r="S84" s="170"/>
      <c r="T84" s="170"/>
      <c r="U84" s="170"/>
      <c r="V84" s="170"/>
      <c r="W84" s="170"/>
      <c r="X84" s="170"/>
      <c r="Y84" s="170"/>
      <c r="Z84" s="170"/>
    </row>
    <row r="85" spans="1:26" ht="23.25" customHeight="1">
      <c r="A85" s="212">
        <f>A80+A77+A69+A57+A59+A53+A28+A74+A75</f>
        <v>30000</v>
      </c>
      <c r="B85" s="170" t="s">
        <v>286</v>
      </c>
      <c r="C85" s="204">
        <f t="shared" ref="C85:N85" si="56">C80+C77+C69+C57+C59+C53+C28+C74+C75</f>
        <v>390573.41325691401</v>
      </c>
      <c r="D85" s="204">
        <f t="shared" si="56"/>
        <v>149264.72158381029</v>
      </c>
      <c r="E85" s="204">
        <f t="shared" si="56"/>
        <v>373856.07013996458</v>
      </c>
      <c r="F85" s="204">
        <f t="shared" si="56"/>
        <v>367044.55720834481</v>
      </c>
      <c r="G85" s="204">
        <f t="shared" si="56"/>
        <v>227381.30258863629</v>
      </c>
      <c r="H85" s="204">
        <f t="shared" si="56"/>
        <v>380899.00291928457</v>
      </c>
      <c r="I85" s="204">
        <f t="shared" si="56"/>
        <v>378714.41628093703</v>
      </c>
      <c r="J85" s="204">
        <f t="shared" si="56"/>
        <v>310350.94465134852</v>
      </c>
      <c r="K85" s="204">
        <f t="shared" si="56"/>
        <v>301459.04731709138</v>
      </c>
      <c r="L85" s="204">
        <f t="shared" si="56"/>
        <v>427695.17931342241</v>
      </c>
      <c r="M85" s="204">
        <f t="shared" si="56"/>
        <v>554719.612098546</v>
      </c>
      <c r="N85" s="606">
        <f t="shared" si="56"/>
        <v>540472.78871939657</v>
      </c>
      <c r="O85" s="647">
        <f t="shared" si="55"/>
        <v>4402431.0560776964</v>
      </c>
      <c r="P85" s="169"/>
      <c r="Q85" s="169"/>
      <c r="R85" s="169"/>
      <c r="S85" s="170"/>
      <c r="T85" s="170"/>
      <c r="U85" s="170"/>
      <c r="V85" s="170"/>
      <c r="W85" s="170"/>
      <c r="X85" s="170"/>
      <c r="Y85" s="170"/>
      <c r="Z85" s="170"/>
    </row>
    <row r="86" spans="1:26" ht="23.25" customHeight="1">
      <c r="A86" s="166"/>
      <c r="B86" s="170" t="s">
        <v>287</v>
      </c>
      <c r="C86" s="204">
        <f t="shared" ref="C86:N86" si="57">C27-C85</f>
        <v>24032.315209022374</v>
      </c>
      <c r="D86" s="204">
        <f t="shared" si="57"/>
        <v>-56518.396448632411</v>
      </c>
      <c r="E86" s="204">
        <f t="shared" si="57"/>
        <v>46415.489581955248</v>
      </c>
      <c r="F86" s="204">
        <f t="shared" si="57"/>
        <v>55331.903363264457</v>
      </c>
      <c r="G86" s="204">
        <f t="shared" si="57"/>
        <v>103719.17891176173</v>
      </c>
      <c r="H86" s="204">
        <f t="shared" si="57"/>
        <v>75386.069350561302</v>
      </c>
      <c r="I86" s="204">
        <f t="shared" si="57"/>
        <v>63141.583719062968</v>
      </c>
      <c r="J86" s="204">
        <f t="shared" si="57"/>
        <v>214910.36133199278</v>
      </c>
      <c r="K86" s="204">
        <f t="shared" si="57"/>
        <v>-2471.502053893928</v>
      </c>
      <c r="L86" s="204">
        <f t="shared" si="57"/>
        <v>-37584.179313422414</v>
      </c>
      <c r="M86" s="204">
        <f t="shared" si="57"/>
        <v>315554.79323486134</v>
      </c>
      <c r="N86" s="606">
        <f t="shared" si="57"/>
        <v>599911.17510572681</v>
      </c>
      <c r="O86" s="647">
        <f t="shared" si="55"/>
        <v>1401828.7919922601</v>
      </c>
      <c r="P86" s="169"/>
      <c r="Q86" s="169"/>
      <c r="R86" s="169"/>
      <c r="S86" s="170"/>
      <c r="T86" s="170"/>
      <c r="U86" s="170"/>
      <c r="V86" s="170"/>
      <c r="W86" s="170"/>
      <c r="X86" s="170"/>
      <c r="Y86" s="170"/>
      <c r="Z86" s="170"/>
    </row>
    <row r="87" spans="1:26" ht="23.25" customHeight="1">
      <c r="A87" s="166"/>
      <c r="B87" s="170"/>
      <c r="C87" s="204"/>
      <c r="D87" s="204"/>
      <c r="E87" s="204"/>
      <c r="F87" s="204"/>
      <c r="G87" s="204"/>
      <c r="H87" s="204"/>
      <c r="I87" s="204"/>
      <c r="J87" s="204"/>
      <c r="K87" s="204"/>
      <c r="L87" s="204"/>
      <c r="M87" s="204"/>
      <c r="N87" s="606"/>
      <c r="O87" s="647"/>
      <c r="P87" s="169"/>
      <c r="Q87" s="169"/>
      <c r="R87" s="169"/>
      <c r="S87" s="170"/>
      <c r="T87" s="170"/>
      <c r="U87" s="170"/>
      <c r="V87" s="170"/>
      <c r="W87" s="170"/>
      <c r="X87" s="170"/>
      <c r="Y87" s="170"/>
      <c r="Z87" s="170"/>
    </row>
    <row r="88" spans="1:26" ht="23.25" customHeight="1">
      <c r="A88" s="166">
        <f>A54+A33+A81+A36+A37+A71+A50+A51</f>
        <v>8000</v>
      </c>
      <c r="B88" s="215" t="s">
        <v>288</v>
      </c>
      <c r="C88" s="204">
        <f>C54+C33+C81+C36+C37+C71+C50+C51-C74</f>
        <v>7542</v>
      </c>
      <c r="D88" s="204">
        <f>D54+D33+D81+D36+D37+D71+D50+D51-D74</f>
        <v>6918</v>
      </c>
      <c r="E88" s="204">
        <f>E54+E33+E81+E36+E37+E71+E50+E51-E74</f>
        <v>7852.9199999999992</v>
      </c>
      <c r="F88" s="204">
        <f>F54+F33+F81+F36+F37+F71+F50+F51-F74</f>
        <v>8103.7447999999995</v>
      </c>
      <c r="G88" s="204">
        <f>G54+G33+G81+G36+G37+G71+G50+G51-G74</f>
        <v>23286.632455999999</v>
      </c>
      <c r="H88" s="204">
        <f t="shared" ref="H88:N88" si="58">H54+H33+H81+H36+H37+H71+H50+H51-H74</f>
        <v>10569.434508639997</v>
      </c>
      <c r="I88" s="204">
        <f t="shared" si="58"/>
        <v>8171.2684381215977</v>
      </c>
      <c r="J88" s="204">
        <f t="shared" si="58"/>
        <v>19890.992331834303</v>
      </c>
      <c r="K88" s="204">
        <f t="shared" si="58"/>
        <v>6717.5327919242436</v>
      </c>
      <c r="L88" s="204">
        <f t="shared" si="58"/>
        <v>15136.006808166516</v>
      </c>
      <c r="M88" s="204">
        <f t="shared" si="58"/>
        <v>14417.846399676526</v>
      </c>
      <c r="N88" s="606">
        <f t="shared" si="58"/>
        <v>25315.311007686232</v>
      </c>
      <c r="O88" s="647">
        <f t="shared" ref="O88:O89" si="59">SUM(C88:N88)</f>
        <v>153921.6895420494</v>
      </c>
      <c r="P88" s="169"/>
      <c r="Q88" s="169"/>
      <c r="R88" s="169"/>
      <c r="S88" s="170"/>
      <c r="T88" s="170"/>
      <c r="U88" s="170"/>
      <c r="V88" s="170"/>
      <c r="W88" s="170"/>
      <c r="X88" s="170"/>
      <c r="Y88" s="170"/>
      <c r="Z88" s="170"/>
    </row>
    <row r="89" spans="1:26" ht="23.25" customHeight="1">
      <c r="A89" s="166">
        <f>A88+A85</f>
        <v>38000</v>
      </c>
      <c r="B89" s="215" t="s">
        <v>289</v>
      </c>
      <c r="C89" s="204">
        <f t="shared" ref="C89:N89" si="60">C88+C85</f>
        <v>398115.41325691401</v>
      </c>
      <c r="D89" s="204">
        <f t="shared" si="60"/>
        <v>156182.72158381029</v>
      </c>
      <c r="E89" s="204">
        <f t="shared" si="60"/>
        <v>381708.99013996456</v>
      </c>
      <c r="F89" s="204">
        <f t="shared" si="60"/>
        <v>375148.30200834479</v>
      </c>
      <c r="G89" s="204">
        <f t="shared" si="60"/>
        <v>250667.93504463628</v>
      </c>
      <c r="H89" s="204">
        <f t="shared" si="60"/>
        <v>391468.43742792454</v>
      </c>
      <c r="I89" s="204">
        <f t="shared" si="60"/>
        <v>386885.68471905863</v>
      </c>
      <c r="J89" s="204">
        <f t="shared" si="60"/>
        <v>330241.93698318279</v>
      </c>
      <c r="K89" s="204">
        <f t="shared" si="60"/>
        <v>308176.58010901563</v>
      </c>
      <c r="L89" s="204">
        <f t="shared" si="60"/>
        <v>442831.18612158892</v>
      </c>
      <c r="M89" s="204">
        <f t="shared" si="60"/>
        <v>569137.45849822252</v>
      </c>
      <c r="N89" s="606">
        <f t="shared" si="60"/>
        <v>565788.09972708276</v>
      </c>
      <c r="O89" s="647">
        <f t="shared" si="59"/>
        <v>4556352.7456197459</v>
      </c>
      <c r="P89" s="169"/>
      <c r="Q89" s="169"/>
      <c r="R89" s="169"/>
      <c r="S89" s="170"/>
      <c r="T89" s="170"/>
      <c r="U89" s="170"/>
      <c r="V89" s="170"/>
      <c r="W89" s="170"/>
      <c r="X89" s="170"/>
      <c r="Y89" s="170"/>
      <c r="Z89" s="170"/>
    </row>
    <row r="90" spans="1:26" ht="23.25" customHeight="1">
      <c r="A90" s="166"/>
      <c r="B90" s="215"/>
      <c r="C90" s="204"/>
      <c r="D90" s="204"/>
      <c r="E90" s="204"/>
      <c r="F90" s="204"/>
      <c r="G90" s="204"/>
      <c r="H90" s="204"/>
      <c r="I90" s="204"/>
      <c r="J90" s="204"/>
      <c r="K90" s="204"/>
      <c r="L90" s="204"/>
      <c r="M90" s="204"/>
      <c r="N90" s="606"/>
      <c r="O90" s="647"/>
      <c r="P90" s="169"/>
      <c r="Q90" s="169"/>
      <c r="R90" s="169"/>
      <c r="S90" s="170"/>
      <c r="T90" s="170"/>
      <c r="U90" s="170"/>
      <c r="V90" s="170"/>
      <c r="W90" s="170"/>
      <c r="X90" s="170"/>
      <c r="Y90" s="170"/>
      <c r="Z90" s="170"/>
    </row>
    <row r="91" spans="1:26" ht="23.25" customHeight="1">
      <c r="A91" s="166"/>
      <c r="B91" s="170" t="s">
        <v>109</v>
      </c>
      <c r="C91" s="204">
        <f t="shared" ref="C91:N91" si="61">C86-C88</f>
        <v>16490.315209022374</v>
      </c>
      <c r="D91" s="204">
        <f t="shared" si="61"/>
        <v>-63436.396448632411</v>
      </c>
      <c r="E91" s="204">
        <f t="shared" si="61"/>
        <v>38562.569581955249</v>
      </c>
      <c r="F91" s="204">
        <f t="shared" si="61"/>
        <v>47228.158563264456</v>
      </c>
      <c r="G91" s="204">
        <f t="shared" si="61"/>
        <v>80432.546455761738</v>
      </c>
      <c r="H91" s="204">
        <f t="shared" si="61"/>
        <v>64816.634841921303</v>
      </c>
      <c r="I91" s="204">
        <f t="shared" si="61"/>
        <v>54970.315280941373</v>
      </c>
      <c r="J91" s="204">
        <f t="shared" si="61"/>
        <v>195019.36900015848</v>
      </c>
      <c r="K91" s="204">
        <f t="shared" si="61"/>
        <v>-9189.0348458181725</v>
      </c>
      <c r="L91" s="204">
        <f t="shared" si="61"/>
        <v>-52720.186121588929</v>
      </c>
      <c r="M91" s="204">
        <f t="shared" si="61"/>
        <v>301136.94683518482</v>
      </c>
      <c r="N91" s="606">
        <f t="shared" si="61"/>
        <v>574595.86409804062</v>
      </c>
      <c r="O91" s="647">
        <f>SUM(C91:N91)</f>
        <v>1247907.1024502108</v>
      </c>
      <c r="P91" s="169"/>
      <c r="Q91" s="169"/>
      <c r="R91" s="169"/>
      <c r="S91" s="170"/>
      <c r="T91" s="170"/>
      <c r="U91" s="170"/>
      <c r="V91" s="170"/>
      <c r="W91" s="170"/>
      <c r="X91" s="170"/>
      <c r="Y91" s="170"/>
      <c r="Z91" s="170"/>
    </row>
    <row r="92" spans="1:26" ht="23.25" customHeight="1">
      <c r="A92" s="166"/>
      <c r="B92" s="170"/>
      <c r="C92" s="204"/>
      <c r="D92" s="204"/>
      <c r="E92" s="204"/>
      <c r="F92" s="204"/>
      <c r="G92" s="204"/>
      <c r="H92" s="204"/>
      <c r="I92" s="204"/>
      <c r="J92" s="204"/>
      <c r="K92" s="204"/>
      <c r="L92" s="204"/>
      <c r="M92" s="204"/>
      <c r="N92" s="606"/>
      <c r="O92" s="647"/>
      <c r="P92" s="169"/>
      <c r="Q92" s="169"/>
      <c r="R92" s="169"/>
      <c r="S92" s="170"/>
      <c r="T92" s="170"/>
      <c r="U92" s="170"/>
      <c r="V92" s="170"/>
      <c r="W92" s="170"/>
      <c r="X92" s="170"/>
      <c r="Y92" s="170"/>
      <c r="Z92" s="170"/>
    </row>
    <row r="93" spans="1:26" ht="23.25" customHeight="1">
      <c r="A93" s="166"/>
      <c r="B93" s="170"/>
      <c r="C93" s="204"/>
      <c r="D93" s="204"/>
      <c r="E93" s="204"/>
      <c r="F93" s="204"/>
      <c r="G93" s="204"/>
      <c r="H93" s="204"/>
      <c r="I93" s="204"/>
      <c r="J93" s="204"/>
      <c r="K93" s="204"/>
      <c r="L93" s="204"/>
      <c r="M93" s="204"/>
      <c r="N93" s="606"/>
      <c r="O93" s="647"/>
      <c r="P93" s="169"/>
      <c r="Q93" s="169"/>
      <c r="R93" s="169"/>
      <c r="S93" s="170"/>
      <c r="T93" s="170"/>
      <c r="U93" s="170"/>
      <c r="V93" s="170"/>
      <c r="W93" s="170"/>
      <c r="X93" s="170"/>
      <c r="Y93" s="170"/>
      <c r="Z93" s="170"/>
    </row>
    <row r="94" spans="1:26" s="387" customFormat="1" ht="23.25" customHeight="1">
      <c r="A94" s="205">
        <v>5</v>
      </c>
      <c r="B94" s="384" t="s">
        <v>77</v>
      </c>
      <c r="C94" s="207">
        <v>5</v>
      </c>
      <c r="D94" s="393">
        <f t="shared" ref="D94:N94" si="62">C94</f>
        <v>5</v>
      </c>
      <c r="E94" s="393">
        <f t="shared" si="62"/>
        <v>5</v>
      </c>
      <c r="F94" s="393">
        <f t="shared" si="62"/>
        <v>5</v>
      </c>
      <c r="G94" s="393">
        <f t="shared" si="62"/>
        <v>5</v>
      </c>
      <c r="H94" s="393">
        <f t="shared" si="62"/>
        <v>5</v>
      </c>
      <c r="I94" s="393">
        <f t="shared" si="62"/>
        <v>5</v>
      </c>
      <c r="J94" s="393">
        <f t="shared" si="62"/>
        <v>5</v>
      </c>
      <c r="K94" s="393">
        <f t="shared" si="62"/>
        <v>5</v>
      </c>
      <c r="L94" s="393">
        <f t="shared" si="62"/>
        <v>5</v>
      </c>
      <c r="M94" s="393">
        <f t="shared" si="62"/>
        <v>5</v>
      </c>
      <c r="N94" s="638">
        <f t="shared" si="62"/>
        <v>5</v>
      </c>
      <c r="O94" s="649">
        <f t="shared" ref="O94:O95" si="63">AVERAGE(C94:N94)</f>
        <v>5</v>
      </c>
      <c r="P94" s="386"/>
      <c r="Q94" s="386"/>
      <c r="R94" s="386"/>
      <c r="S94" s="384"/>
      <c r="T94" s="384"/>
      <c r="U94" s="384"/>
      <c r="V94" s="384"/>
      <c r="W94" s="384"/>
      <c r="X94" s="384"/>
      <c r="Y94" s="384"/>
      <c r="Z94" s="384"/>
    </row>
    <row r="95" spans="1:26" s="387" customFormat="1" ht="23.25" customHeight="1">
      <c r="A95" s="205">
        <v>20</v>
      </c>
      <c r="B95" s="384" t="s">
        <v>78</v>
      </c>
      <c r="C95" s="207">
        <v>20</v>
      </c>
      <c r="D95" s="393">
        <f t="shared" ref="D95:N95" si="64">C95</f>
        <v>20</v>
      </c>
      <c r="E95" s="393">
        <f t="shared" si="64"/>
        <v>20</v>
      </c>
      <c r="F95" s="393">
        <f t="shared" si="64"/>
        <v>20</v>
      </c>
      <c r="G95" s="393">
        <f t="shared" si="64"/>
        <v>20</v>
      </c>
      <c r="H95" s="393">
        <f t="shared" si="64"/>
        <v>20</v>
      </c>
      <c r="I95" s="393">
        <f t="shared" si="64"/>
        <v>20</v>
      </c>
      <c r="J95" s="393">
        <f t="shared" si="64"/>
        <v>20</v>
      </c>
      <c r="K95" s="393">
        <f t="shared" si="64"/>
        <v>20</v>
      </c>
      <c r="L95" s="393">
        <f t="shared" si="64"/>
        <v>20</v>
      </c>
      <c r="M95" s="393">
        <f t="shared" si="64"/>
        <v>20</v>
      </c>
      <c r="N95" s="638">
        <f t="shared" si="64"/>
        <v>20</v>
      </c>
      <c r="O95" s="649">
        <f t="shared" si="63"/>
        <v>20</v>
      </c>
      <c r="P95" s="386"/>
      <c r="Q95" s="386"/>
      <c r="R95" s="386"/>
      <c r="S95" s="384"/>
      <c r="T95" s="384"/>
      <c r="U95" s="384"/>
      <c r="V95" s="384"/>
      <c r="W95" s="384"/>
      <c r="X95" s="384"/>
      <c r="Y95" s="384"/>
      <c r="Z95" s="384"/>
    </row>
    <row r="96" spans="1:26" ht="23.25" customHeight="1">
      <c r="A96" s="166">
        <f>A94*A137/100</f>
        <v>5000</v>
      </c>
      <c r="B96" s="170" t="s">
        <v>290</v>
      </c>
      <c r="C96" s="204">
        <f t="shared" ref="C96:N96" si="65">C94*C137/100</f>
        <v>5208.3500000000004</v>
      </c>
      <c r="D96" s="204">
        <f t="shared" si="65"/>
        <v>5416.7</v>
      </c>
      <c r="E96" s="204">
        <f t="shared" si="65"/>
        <v>5625.05</v>
      </c>
      <c r="F96" s="204">
        <f t="shared" si="65"/>
        <v>5833.4</v>
      </c>
      <c r="G96" s="204">
        <f t="shared" si="65"/>
        <v>6041.75</v>
      </c>
      <c r="H96" s="204">
        <f t="shared" si="65"/>
        <v>6250.1</v>
      </c>
      <c r="I96" s="204">
        <f t="shared" si="65"/>
        <v>6458.45</v>
      </c>
      <c r="J96" s="204">
        <f t="shared" si="65"/>
        <v>6666.8</v>
      </c>
      <c r="K96" s="204">
        <f t="shared" si="65"/>
        <v>6875.15</v>
      </c>
      <c r="L96" s="204">
        <f t="shared" si="65"/>
        <v>7083.5</v>
      </c>
      <c r="M96" s="204">
        <f t="shared" si="65"/>
        <v>7291.85</v>
      </c>
      <c r="N96" s="606">
        <f t="shared" si="65"/>
        <v>7500.2</v>
      </c>
      <c r="O96" s="647">
        <f t="shared" ref="O96:O98" si="66">SUM(C96:N96)</f>
        <v>76251.3</v>
      </c>
      <c r="P96" s="169"/>
      <c r="Q96" s="169"/>
      <c r="R96" s="169"/>
      <c r="S96" s="170"/>
      <c r="T96" s="170"/>
      <c r="U96" s="170"/>
      <c r="V96" s="170"/>
      <c r="W96" s="170"/>
      <c r="X96" s="170"/>
      <c r="Y96" s="170"/>
      <c r="Z96" s="170"/>
    </row>
    <row r="97" spans="1:26" ht="23.25" customHeight="1">
      <c r="A97" s="166">
        <f>MAX(0,A95*A91/100)</f>
        <v>0</v>
      </c>
      <c r="B97" s="170" t="s">
        <v>291</v>
      </c>
      <c r="C97" s="204">
        <f t="shared" ref="C97:N97" si="67">MAX(0,C95*(C91-C96)/100)</f>
        <v>2256.3930418044747</v>
      </c>
      <c r="D97" s="204">
        <f t="shared" si="67"/>
        <v>0</v>
      </c>
      <c r="E97" s="204">
        <f t="shared" si="67"/>
        <v>6587.5039163910496</v>
      </c>
      <c r="F97" s="204">
        <f t="shared" si="67"/>
        <v>8278.9517126528899</v>
      </c>
      <c r="G97" s="204">
        <f t="shared" si="67"/>
        <v>14878.159291152349</v>
      </c>
      <c r="H97" s="204">
        <f t="shared" si="67"/>
        <v>11713.306968384262</v>
      </c>
      <c r="I97" s="204">
        <f t="shared" si="67"/>
        <v>9702.3730561882749</v>
      </c>
      <c r="J97" s="204">
        <f t="shared" si="67"/>
        <v>37670.513800031695</v>
      </c>
      <c r="K97" s="204">
        <f t="shared" si="67"/>
        <v>0</v>
      </c>
      <c r="L97" s="204">
        <f t="shared" si="67"/>
        <v>0</v>
      </c>
      <c r="M97" s="204">
        <f t="shared" si="67"/>
        <v>58769.01936703697</v>
      </c>
      <c r="N97" s="606">
        <f t="shared" si="67"/>
        <v>113419.13281960813</v>
      </c>
      <c r="O97" s="647">
        <f t="shared" si="66"/>
        <v>263275.35397325008</v>
      </c>
      <c r="P97" s="169"/>
      <c r="Q97" s="169"/>
      <c r="R97" s="169"/>
      <c r="S97" s="170"/>
      <c r="T97" s="170"/>
      <c r="U97" s="170"/>
      <c r="V97" s="170"/>
      <c r="W97" s="170"/>
      <c r="X97" s="170"/>
      <c r="Y97" s="170"/>
      <c r="Z97" s="170"/>
    </row>
    <row r="98" spans="1:26" ht="23.25" customHeight="1">
      <c r="A98" s="166"/>
      <c r="B98" s="170" t="s">
        <v>112</v>
      </c>
      <c r="C98" s="204">
        <f t="shared" ref="C98:N98" si="68">C91-C96-C97</f>
        <v>9025.5721672178988</v>
      </c>
      <c r="D98" s="204">
        <f t="shared" si="68"/>
        <v>-68853.096448632408</v>
      </c>
      <c r="E98" s="204">
        <f t="shared" si="68"/>
        <v>26350.015665564199</v>
      </c>
      <c r="F98" s="204">
        <f t="shared" si="68"/>
        <v>33115.806850611567</v>
      </c>
      <c r="G98" s="204">
        <f t="shared" si="68"/>
        <v>59512.63716460939</v>
      </c>
      <c r="H98" s="204">
        <f t="shared" si="68"/>
        <v>46853.227873537042</v>
      </c>
      <c r="I98" s="204">
        <f t="shared" si="68"/>
        <v>38809.492224753099</v>
      </c>
      <c r="J98" s="204">
        <f t="shared" si="68"/>
        <v>150682.05520012678</v>
      </c>
      <c r="K98" s="204">
        <f t="shared" si="68"/>
        <v>-16064.184845818172</v>
      </c>
      <c r="L98" s="204">
        <f t="shared" si="68"/>
        <v>-59803.686121588929</v>
      </c>
      <c r="M98" s="204">
        <f t="shared" si="68"/>
        <v>235076.07746814788</v>
      </c>
      <c r="N98" s="606">
        <f t="shared" si="68"/>
        <v>453676.53127843252</v>
      </c>
      <c r="O98" s="647">
        <f t="shared" si="66"/>
        <v>908380.44847696088</v>
      </c>
      <c r="P98" s="169"/>
      <c r="Q98" s="169"/>
      <c r="R98" s="169"/>
      <c r="S98" s="170"/>
      <c r="T98" s="170"/>
      <c r="U98" s="170"/>
      <c r="V98" s="170"/>
      <c r="W98" s="170"/>
      <c r="X98" s="170"/>
      <c r="Y98" s="170"/>
      <c r="Z98" s="170"/>
    </row>
    <row r="99" spans="1:26" ht="23.25" customHeight="1">
      <c r="A99" s="166"/>
      <c r="B99" s="170"/>
      <c r="C99" s="204"/>
      <c r="D99" s="204"/>
      <c r="E99" s="204"/>
      <c r="F99" s="204"/>
      <c r="G99" s="204"/>
      <c r="H99" s="204"/>
      <c r="I99" s="204"/>
      <c r="J99" s="204"/>
      <c r="K99" s="204"/>
      <c r="L99" s="204"/>
      <c r="M99" s="204"/>
      <c r="N99" s="606"/>
      <c r="O99" s="647"/>
      <c r="P99" s="169"/>
      <c r="Q99" s="169"/>
      <c r="R99" s="169"/>
      <c r="S99" s="170"/>
      <c r="T99" s="170"/>
      <c r="U99" s="170"/>
      <c r="V99" s="170"/>
      <c r="W99" s="170"/>
      <c r="X99" s="170"/>
      <c r="Y99" s="170"/>
      <c r="Z99" s="170"/>
    </row>
    <row r="100" spans="1:26" ht="23.25" customHeight="1">
      <c r="A100" s="166">
        <f>MAX(0,A98*A34/100)</f>
        <v>0</v>
      </c>
      <c r="B100" s="170" t="s">
        <v>292</v>
      </c>
      <c r="C100" s="204">
        <f t="shared" ref="C100:N100" si="69">MAX(0,C98*C34/100)</f>
        <v>0</v>
      </c>
      <c r="D100" s="204">
        <f t="shared" si="69"/>
        <v>0</v>
      </c>
      <c r="E100" s="204">
        <f t="shared" si="69"/>
        <v>0</v>
      </c>
      <c r="F100" s="204">
        <f t="shared" si="69"/>
        <v>0</v>
      </c>
      <c r="G100" s="204">
        <f t="shared" si="69"/>
        <v>0</v>
      </c>
      <c r="H100" s="204">
        <f t="shared" si="69"/>
        <v>0</v>
      </c>
      <c r="I100" s="204">
        <f t="shared" si="69"/>
        <v>0</v>
      </c>
      <c r="J100" s="204">
        <f t="shared" si="69"/>
        <v>0</v>
      </c>
      <c r="K100" s="204">
        <f t="shared" si="69"/>
        <v>0</v>
      </c>
      <c r="L100" s="204">
        <f t="shared" si="69"/>
        <v>0</v>
      </c>
      <c r="M100" s="204">
        <f t="shared" si="69"/>
        <v>0</v>
      </c>
      <c r="N100" s="606">
        <f t="shared" si="69"/>
        <v>181470.61251137301</v>
      </c>
      <c r="O100" s="647">
        <f>SUM(C100:N100)</f>
        <v>181470.61251137301</v>
      </c>
      <c r="P100" s="169"/>
      <c r="Q100" s="169"/>
      <c r="R100" s="169"/>
      <c r="S100" s="170"/>
      <c r="T100" s="170"/>
      <c r="U100" s="170"/>
      <c r="V100" s="170"/>
      <c r="W100" s="170"/>
      <c r="X100" s="170"/>
      <c r="Y100" s="170"/>
      <c r="Z100" s="170"/>
    </row>
    <row r="101" spans="1:26" ht="23.25" customHeight="1">
      <c r="A101" s="166"/>
      <c r="B101" s="170"/>
      <c r="C101" s="204"/>
      <c r="D101" s="204"/>
      <c r="E101" s="204"/>
      <c r="F101" s="204"/>
      <c r="G101" s="204"/>
      <c r="H101" s="204"/>
      <c r="I101" s="204"/>
      <c r="J101" s="204"/>
      <c r="K101" s="204"/>
      <c r="L101" s="204"/>
      <c r="M101" s="204"/>
      <c r="N101" s="606"/>
      <c r="O101" s="647"/>
      <c r="P101" s="169"/>
      <c r="Q101" s="169"/>
      <c r="R101" s="169"/>
      <c r="S101" s="170"/>
      <c r="T101" s="170"/>
      <c r="U101" s="170"/>
      <c r="V101" s="170"/>
      <c r="W101" s="170"/>
      <c r="X101" s="170"/>
      <c r="Y101" s="170"/>
      <c r="Z101" s="170"/>
    </row>
    <row r="102" spans="1:26" ht="23.25" customHeight="1">
      <c r="A102" s="212">
        <f>A98-A100</f>
        <v>0</v>
      </c>
      <c r="B102" s="170" t="s">
        <v>293</v>
      </c>
      <c r="C102" s="204">
        <f>A102+C98-C100</f>
        <v>9025.5721672178988</v>
      </c>
      <c r="D102" s="204">
        <f t="shared" ref="D102:N102" si="70">C102+D98-D100</f>
        <v>-59827.524281414509</v>
      </c>
      <c r="E102" s="204">
        <f t="shared" si="70"/>
        <v>-33477.508615850311</v>
      </c>
      <c r="F102" s="204">
        <f t="shared" si="70"/>
        <v>-361.70176523874397</v>
      </c>
      <c r="G102" s="204">
        <f t="shared" si="70"/>
        <v>59150.935399370646</v>
      </c>
      <c r="H102" s="204">
        <f t="shared" si="70"/>
        <v>106004.1632729077</v>
      </c>
      <c r="I102" s="204">
        <f t="shared" si="70"/>
        <v>144813.6554976608</v>
      </c>
      <c r="J102" s="204">
        <f t="shared" si="70"/>
        <v>295495.71069778758</v>
      </c>
      <c r="K102" s="204">
        <f t="shared" si="70"/>
        <v>279431.52585196943</v>
      </c>
      <c r="L102" s="204">
        <f t="shared" si="70"/>
        <v>219627.83973038051</v>
      </c>
      <c r="M102" s="204">
        <f t="shared" si="70"/>
        <v>454703.91719852842</v>
      </c>
      <c r="N102" s="606">
        <f t="shared" si="70"/>
        <v>726909.83596558787</v>
      </c>
      <c r="O102" s="653">
        <f>SUM(C102:N102)</f>
        <v>2201496.4211189072</v>
      </c>
      <c r="P102" s="169"/>
      <c r="Q102" s="169"/>
      <c r="R102" s="169"/>
      <c r="S102" s="170"/>
      <c r="T102" s="170"/>
      <c r="U102" s="170"/>
      <c r="V102" s="170"/>
      <c r="W102" s="170"/>
      <c r="X102" s="170"/>
      <c r="Y102" s="170"/>
      <c r="Z102" s="170"/>
    </row>
    <row r="103" spans="1:26" ht="23.25" customHeight="1">
      <c r="A103" s="166"/>
      <c r="B103" s="170"/>
      <c r="C103" s="204"/>
      <c r="D103" s="204"/>
      <c r="E103" s="204"/>
      <c r="F103" s="204"/>
      <c r="G103" s="204"/>
      <c r="H103" s="204"/>
      <c r="I103" s="204"/>
      <c r="J103" s="204"/>
      <c r="K103" s="204"/>
      <c r="L103" s="204"/>
      <c r="M103" s="204"/>
      <c r="N103" s="606"/>
      <c r="O103" s="647"/>
      <c r="P103" s="169"/>
      <c r="Q103" s="169"/>
      <c r="R103" s="169"/>
      <c r="S103" s="170"/>
      <c r="T103" s="170"/>
      <c r="U103" s="170"/>
      <c r="V103" s="170"/>
      <c r="W103" s="170"/>
      <c r="X103" s="170"/>
      <c r="Y103" s="170"/>
      <c r="Z103" s="170"/>
    </row>
    <row r="104" spans="1:26" ht="23.25" customHeight="1">
      <c r="A104" s="166"/>
      <c r="B104" s="170"/>
      <c r="C104" s="204"/>
      <c r="D104" s="204"/>
      <c r="E104" s="204"/>
      <c r="F104" s="204"/>
      <c r="G104" s="204"/>
      <c r="H104" s="204"/>
      <c r="I104" s="204"/>
      <c r="J104" s="204"/>
      <c r="K104" s="204"/>
      <c r="L104" s="204"/>
      <c r="M104" s="204"/>
      <c r="N104" s="606"/>
      <c r="O104" s="647"/>
      <c r="P104" s="169"/>
      <c r="Q104" s="169"/>
      <c r="R104" s="169"/>
      <c r="S104" s="170"/>
      <c r="T104" s="170"/>
      <c r="U104" s="170"/>
      <c r="V104" s="170"/>
      <c r="W104" s="170"/>
      <c r="X104" s="170"/>
      <c r="Y104" s="170"/>
      <c r="Z104" s="170"/>
    </row>
    <row r="105" spans="1:26" s="387" customFormat="1" ht="23.25" customHeight="1">
      <c r="A105" s="205">
        <v>0.01</v>
      </c>
      <c r="B105" s="384" t="s">
        <v>80</v>
      </c>
      <c r="C105" s="207">
        <v>0.01</v>
      </c>
      <c r="D105" s="393">
        <f t="shared" ref="D105:N105" si="71">C105</f>
        <v>0.01</v>
      </c>
      <c r="E105" s="393">
        <f t="shared" si="71"/>
        <v>0.01</v>
      </c>
      <c r="F105" s="393">
        <f t="shared" si="71"/>
        <v>0.01</v>
      </c>
      <c r="G105" s="393">
        <f t="shared" si="71"/>
        <v>0.01</v>
      </c>
      <c r="H105" s="393">
        <f t="shared" si="71"/>
        <v>0.01</v>
      </c>
      <c r="I105" s="393">
        <f t="shared" si="71"/>
        <v>0.01</v>
      </c>
      <c r="J105" s="393">
        <f t="shared" si="71"/>
        <v>0.01</v>
      </c>
      <c r="K105" s="393">
        <f t="shared" si="71"/>
        <v>0.01</v>
      </c>
      <c r="L105" s="393">
        <f t="shared" si="71"/>
        <v>0.01</v>
      </c>
      <c r="M105" s="393">
        <f t="shared" si="71"/>
        <v>0.01</v>
      </c>
      <c r="N105" s="638">
        <f t="shared" si="71"/>
        <v>0.01</v>
      </c>
      <c r="O105" s="649">
        <f t="shared" ref="O105:O106" si="72">SUM(C105:N105)</f>
        <v>0.11999999999999998</v>
      </c>
      <c r="P105" s="386"/>
      <c r="Q105" s="386"/>
      <c r="R105" s="386"/>
      <c r="S105" s="384"/>
      <c r="T105" s="384"/>
      <c r="U105" s="384"/>
      <c r="V105" s="384"/>
      <c r="W105" s="384"/>
      <c r="X105" s="384"/>
      <c r="Y105" s="384"/>
      <c r="Z105" s="384"/>
    </row>
    <row r="106" spans="1:26" ht="23.25" customHeight="1">
      <c r="A106" s="166">
        <f>10+(A105*A10)</f>
        <v>10</v>
      </c>
      <c r="B106" s="170" t="s">
        <v>179</v>
      </c>
      <c r="C106" s="204">
        <f>10+(C105*C10)</f>
        <v>50.252983346207415</v>
      </c>
      <c r="D106" s="204">
        <f t="shared" ref="D106:N106" si="73">10+(D105*D10)</f>
        <v>18.832983346207417</v>
      </c>
      <c r="E106" s="204">
        <f t="shared" si="73"/>
        <v>48.914033307585171</v>
      </c>
      <c r="F106" s="204">
        <f t="shared" si="73"/>
        <v>48.051933384829667</v>
      </c>
      <c r="G106" s="204">
        <f t="shared" si="73"/>
        <v>26.230415759823433</v>
      </c>
      <c r="H106" s="204">
        <f t="shared" si="73"/>
        <v>47.400415759823431</v>
      </c>
      <c r="I106" s="204">
        <f t="shared" si="73"/>
        <v>44.52</v>
      </c>
      <c r="J106" s="204">
        <f t="shared" si="73"/>
        <v>34.09455532033676</v>
      </c>
      <c r="K106" s="204">
        <f t="shared" si="73"/>
        <v>32.147225575051664</v>
      </c>
      <c r="L106" s="204">
        <f t="shared" si="73"/>
        <v>45.79</v>
      </c>
      <c r="M106" s="204">
        <f t="shared" si="73"/>
        <v>63.391067811865476</v>
      </c>
      <c r="N106" s="606">
        <f t="shared" si="73"/>
        <v>69.705966692414833</v>
      </c>
      <c r="O106" s="647">
        <f t="shared" si="72"/>
        <v>529.33158030414529</v>
      </c>
      <c r="P106" s="169"/>
      <c r="Q106" s="169"/>
      <c r="R106" s="169"/>
      <c r="S106" s="170"/>
      <c r="T106" s="170"/>
      <c r="U106" s="170"/>
      <c r="V106" s="170"/>
      <c r="W106" s="170"/>
      <c r="X106" s="170"/>
      <c r="Y106" s="170"/>
      <c r="Z106" s="170"/>
    </row>
    <row r="107" spans="1:26" ht="23.25" customHeight="1">
      <c r="A107" s="166"/>
      <c r="B107" s="170"/>
      <c r="C107" s="204"/>
      <c r="D107" s="204"/>
      <c r="E107" s="204"/>
      <c r="F107" s="204"/>
      <c r="G107" s="204"/>
      <c r="H107" s="204"/>
      <c r="I107" s="204"/>
      <c r="J107" s="204"/>
      <c r="K107" s="204"/>
      <c r="L107" s="204"/>
      <c r="M107" s="204"/>
      <c r="N107" s="606"/>
      <c r="O107" s="647"/>
      <c r="P107" s="169"/>
      <c r="Q107" s="169"/>
      <c r="R107" s="169"/>
      <c r="S107" s="170"/>
      <c r="T107" s="170"/>
      <c r="U107" s="170"/>
      <c r="V107" s="170"/>
      <c r="W107" s="170"/>
      <c r="X107" s="170"/>
      <c r="Y107" s="170"/>
      <c r="Z107" s="170"/>
    </row>
    <row r="108" spans="1:26" ht="23.25" customHeight="1">
      <c r="A108" s="166">
        <f>A11</f>
        <v>0</v>
      </c>
      <c r="B108" s="170" t="s">
        <v>180</v>
      </c>
      <c r="C108" s="204">
        <f>(A9+C9)/2</f>
        <v>5000</v>
      </c>
      <c r="D108" s="204">
        <f t="shared" ref="D108:N108" si="74">(C9+D9)/2</f>
        <v>2987.350832689629</v>
      </c>
      <c r="E108" s="204">
        <f t="shared" si="74"/>
        <v>2433.0524980688879</v>
      </c>
      <c r="F108" s="204">
        <f t="shared" si="74"/>
        <v>3894.2541634481458</v>
      </c>
      <c r="G108" s="204">
        <f t="shared" si="74"/>
        <v>3994.5083268962921</v>
      </c>
      <c r="H108" s="204">
        <f t="shared" si="74"/>
        <v>5330.3908696636372</v>
      </c>
      <c r="I108" s="204">
        <f t="shared" si="74"/>
        <v>8448.8492936812945</v>
      </c>
      <c r="J108" s="204">
        <f t="shared" si="74"/>
        <v>10852.828505690122</v>
      </c>
      <c r="K108" s="204">
        <f t="shared" si="74"/>
        <v>12522.100739673284</v>
      </c>
      <c r="L108" s="204">
        <f t="shared" si="74"/>
        <v>16560.011694903864</v>
      </c>
      <c r="M108" s="204">
        <f t="shared" si="74"/>
        <v>20163.150416151278</v>
      </c>
      <c r="N108" s="606">
        <f t="shared" si="74"/>
        <v>20204.097025558003</v>
      </c>
      <c r="O108" s="647">
        <f t="shared" ref="O108:O113" si="75">AVERAGE(C108:N108)</f>
        <v>9365.8828638687028</v>
      </c>
      <c r="P108" s="169"/>
      <c r="Q108" s="169"/>
      <c r="R108" s="169"/>
      <c r="S108" s="170"/>
      <c r="T108" s="170"/>
      <c r="U108" s="170"/>
      <c r="V108" s="170"/>
      <c r="W108" s="170"/>
      <c r="X108" s="170"/>
      <c r="Y108" s="170"/>
      <c r="Z108" s="170"/>
    </row>
    <row r="109" spans="1:26" ht="23.25" customHeight="1">
      <c r="A109" s="166"/>
      <c r="B109" s="170" t="s">
        <v>294</v>
      </c>
      <c r="C109" s="204">
        <f t="shared" ref="C109:N109" si="76">C10/C108</f>
        <v>0.80505966692414832</v>
      </c>
      <c r="D109" s="204">
        <f t="shared" si="76"/>
        <v>0.29567947793579824</v>
      </c>
      <c r="E109" s="204">
        <f t="shared" si="76"/>
        <v>1.5993914368256013</v>
      </c>
      <c r="F109" s="204">
        <f t="shared" si="76"/>
        <v>0.97713019715017235</v>
      </c>
      <c r="G109" s="204">
        <f t="shared" si="76"/>
        <v>0.40631823572725811</v>
      </c>
      <c r="H109" s="204">
        <f t="shared" si="76"/>
        <v>0.70164490136505697</v>
      </c>
      <c r="I109" s="204">
        <f t="shared" si="76"/>
        <v>0.40857634927654274</v>
      </c>
      <c r="J109" s="204">
        <f t="shared" si="76"/>
        <v>0.22201175765104939</v>
      </c>
      <c r="K109" s="204">
        <f t="shared" si="76"/>
        <v>0.17686509664375619</v>
      </c>
      <c r="L109" s="204">
        <f t="shared" si="76"/>
        <v>0.21612303577668321</v>
      </c>
      <c r="M109" s="204">
        <f t="shared" si="76"/>
        <v>0.26479526616583515</v>
      </c>
      <c r="N109" s="606">
        <f t="shared" si="76"/>
        <v>0.2955141554551402</v>
      </c>
      <c r="O109" s="647">
        <f t="shared" si="75"/>
        <v>0.53075913140808695</v>
      </c>
      <c r="P109" s="169"/>
      <c r="Q109" s="169"/>
      <c r="R109" s="169"/>
      <c r="S109" s="170"/>
      <c r="T109" s="170"/>
      <c r="U109" s="170"/>
      <c r="V109" s="170"/>
      <c r="W109" s="170"/>
      <c r="X109" s="170"/>
      <c r="Y109" s="170"/>
      <c r="Z109" s="170"/>
    </row>
    <row r="110" spans="1:26" ht="23.25" customHeight="1">
      <c r="A110" s="166">
        <f>A98*100/((A142))</f>
        <v>0</v>
      </c>
      <c r="B110" s="170" t="s">
        <v>156</v>
      </c>
      <c r="C110" s="204">
        <f>C98*100/((A142+C142)/2)</f>
        <v>0.31640777251728519</v>
      </c>
      <c r="D110" s="204">
        <f t="shared" ref="D110:N110" si="77">D98*100/((C142+D142)/2)</f>
        <v>-2.4393509621657556</v>
      </c>
      <c r="E110" s="204">
        <f t="shared" si="77"/>
        <v>0.94061932053353658</v>
      </c>
      <c r="F110" s="204">
        <f t="shared" si="77"/>
        <v>1.1697232940232489</v>
      </c>
      <c r="G110" s="204">
        <f t="shared" si="77"/>
        <v>2.0682820777096418</v>
      </c>
      <c r="H110" s="204">
        <f t="shared" si="77"/>
        <v>1.5987711324735512</v>
      </c>
      <c r="I110" s="204">
        <f t="shared" si="77"/>
        <v>1.305218804660691</v>
      </c>
      <c r="J110" s="204">
        <f t="shared" si="77"/>
        <v>4.9111622706060087</v>
      </c>
      <c r="K110" s="204">
        <f t="shared" si="77"/>
        <v>-0.51233842268776286</v>
      </c>
      <c r="L110" s="204">
        <f t="shared" si="77"/>
        <v>-1.9306896864891379</v>
      </c>
      <c r="M110" s="204">
        <f t="shared" si="77"/>
        <v>7.3803401906803154</v>
      </c>
      <c r="N110" s="606">
        <f t="shared" si="77"/>
        <v>13.192847041452831</v>
      </c>
      <c r="O110" s="647">
        <f t="shared" si="75"/>
        <v>2.3334160694428712</v>
      </c>
      <c r="P110" s="169"/>
      <c r="Q110" s="169"/>
      <c r="R110" s="169"/>
      <c r="S110" s="170"/>
      <c r="T110" s="170"/>
      <c r="U110" s="170"/>
      <c r="V110" s="170"/>
      <c r="W110" s="170"/>
      <c r="X110" s="170"/>
      <c r="Y110" s="170"/>
      <c r="Z110" s="170"/>
    </row>
    <row r="111" spans="1:26" ht="23.25" customHeight="1">
      <c r="A111" s="166">
        <f>A98*100/((A129))</f>
        <v>0</v>
      </c>
      <c r="B111" s="170" t="s">
        <v>157</v>
      </c>
      <c r="C111" s="204">
        <f>C98*100/((A129+C129)/2)</f>
        <v>0.30511730618340827</v>
      </c>
      <c r="D111" s="204">
        <f t="shared" ref="D111:N111" si="78">D98*100/((C129+D129)/2)</f>
        <v>-2.3473462828045504</v>
      </c>
      <c r="E111" s="204">
        <f t="shared" si="78"/>
        <v>0.90332467112624448</v>
      </c>
      <c r="F111" s="204">
        <f t="shared" si="78"/>
        <v>1.1219195986145085</v>
      </c>
      <c r="G111" s="204">
        <f t="shared" si="78"/>
        <v>1.9817003989744089</v>
      </c>
      <c r="H111" s="204">
        <f t="shared" si="78"/>
        <v>1.530408413343928</v>
      </c>
      <c r="I111" s="204">
        <f t="shared" si="78"/>
        <v>1.248115298486915</v>
      </c>
      <c r="J111" s="204">
        <f t="shared" si="78"/>
        <v>4.695437097312908</v>
      </c>
      <c r="K111" s="204">
        <f t="shared" si="78"/>
        <v>-0.48958956026886391</v>
      </c>
      <c r="L111" s="204">
        <f t="shared" si="78"/>
        <v>-1.8412340856643901</v>
      </c>
      <c r="M111" s="204">
        <f t="shared" si="78"/>
        <v>7.0370882592526254</v>
      </c>
      <c r="N111" s="606">
        <f t="shared" si="78"/>
        <v>12.605235918823086</v>
      </c>
      <c r="O111" s="647">
        <f t="shared" si="75"/>
        <v>2.2291814194483521</v>
      </c>
      <c r="P111" s="169"/>
      <c r="Q111" s="169"/>
      <c r="R111" s="169"/>
      <c r="S111" s="170"/>
      <c r="T111" s="170"/>
      <c r="U111" s="170"/>
      <c r="V111" s="170"/>
      <c r="W111" s="170"/>
      <c r="X111" s="170"/>
      <c r="Y111" s="170"/>
      <c r="Z111" s="170"/>
    </row>
    <row r="112" spans="1:26" ht="23.25" customHeight="1">
      <c r="A112" s="166">
        <f>A138*100/A142</f>
        <v>3.6165730337078652</v>
      </c>
      <c r="B112" s="170" t="s">
        <v>353</v>
      </c>
      <c r="C112" s="204">
        <f>C138*100/((C142+A142)/2)</f>
        <v>3.7898866055014877</v>
      </c>
      <c r="D112" s="204">
        <f>D138*100/((D142+C142)/2)</f>
        <v>4.008986010415664</v>
      </c>
      <c r="E112" s="204">
        <f t="shared" ref="E112:N112" si="79">E138*100/((E142+D142)/2)</f>
        <v>4.2177982093892359</v>
      </c>
      <c r="F112" s="204">
        <f t="shared" si="79"/>
        <v>4.3482669438034582</v>
      </c>
      <c r="G112" s="204">
        <f t="shared" si="79"/>
        <v>4.4598422024280362</v>
      </c>
      <c r="H112" s="204">
        <f t="shared" si="79"/>
        <v>4.5550115670259919</v>
      </c>
      <c r="I112" s="204">
        <f t="shared" si="79"/>
        <v>4.6609600046299713</v>
      </c>
      <c r="J112" s="204">
        <f t="shared" si="79"/>
        <v>4.6716874900910526</v>
      </c>
      <c r="K112" s="204">
        <f t="shared" si="79"/>
        <v>4.7216336430259052</v>
      </c>
      <c r="L112" s="204">
        <f t="shared" si="79"/>
        <v>4.9374605601559294</v>
      </c>
      <c r="M112" s="204">
        <f t="shared" si="79"/>
        <v>4.9538982184168692</v>
      </c>
      <c r="N112" s="606">
        <f t="shared" si="79"/>
        <v>4.7347799324584905</v>
      </c>
      <c r="O112" s="647">
        <f t="shared" si="75"/>
        <v>4.5050176156118402</v>
      </c>
      <c r="P112" s="169"/>
      <c r="Q112" s="169"/>
      <c r="R112" s="169"/>
      <c r="S112" s="170"/>
      <c r="T112" s="170"/>
      <c r="U112" s="170"/>
      <c r="V112" s="170"/>
      <c r="W112" s="170"/>
      <c r="X112" s="170"/>
      <c r="Y112" s="170"/>
      <c r="Z112" s="170"/>
    </row>
    <row r="113" spans="1:26" ht="23.25" customHeight="1">
      <c r="A113" s="166">
        <f>A118</f>
        <v>350000</v>
      </c>
      <c r="B113" s="170" t="s">
        <v>295</v>
      </c>
      <c r="C113" s="204">
        <f>(A118+C118)/2</f>
        <v>209114.55828827404</v>
      </c>
      <c r="D113" s="204">
        <f t="shared" ref="D113:N113" si="80">(C118+D118)/2</f>
        <v>37313.674864822126</v>
      </c>
      <c r="E113" s="204">
        <f t="shared" si="80"/>
        <v>3199.116576548086</v>
      </c>
      <c r="F113" s="204">
        <f t="shared" si="80"/>
        <v>3216.9080179183152</v>
      </c>
      <c r="G113" s="204">
        <f t="shared" si="80"/>
        <v>89627.360876454622</v>
      </c>
      <c r="H113" s="204">
        <f t="shared" si="80"/>
        <v>185419.45055769058</v>
      </c>
      <c r="I113" s="204">
        <f t="shared" si="80"/>
        <v>339697.99539830856</v>
      </c>
      <c r="J113" s="204">
        <f t="shared" si="80"/>
        <v>554547.05177712988</v>
      </c>
      <c r="K113" s="204">
        <f t="shared" si="80"/>
        <v>714700.81864327029</v>
      </c>
      <c r="L113" s="204">
        <f t="shared" si="80"/>
        <v>956420.52913058945</v>
      </c>
      <c r="M113" s="204">
        <f t="shared" si="80"/>
        <v>1099286.7917890605</v>
      </c>
      <c r="N113" s="606">
        <f t="shared" si="80"/>
        <v>1018447.1710240792</v>
      </c>
      <c r="O113" s="647">
        <f t="shared" si="75"/>
        <v>434249.28557867883</v>
      </c>
      <c r="P113" s="169"/>
      <c r="Q113" s="169"/>
      <c r="R113" s="169"/>
      <c r="S113" s="170"/>
      <c r="T113" s="170"/>
      <c r="U113" s="170"/>
      <c r="V113" s="170"/>
      <c r="W113" s="170"/>
      <c r="X113" s="170"/>
      <c r="Y113" s="170"/>
      <c r="Z113" s="170"/>
    </row>
    <row r="114" spans="1:26" ht="23.25" customHeight="1">
      <c r="A114" s="166"/>
      <c r="B114" s="170" t="s">
        <v>186</v>
      </c>
      <c r="C114" s="204">
        <f t="shared" ref="C114:O114" si="81">C28/C113</f>
        <v>1.3474474743887406</v>
      </c>
      <c r="D114" s="204">
        <f t="shared" si="81"/>
        <v>1.6570569274521834</v>
      </c>
      <c r="E114" s="204">
        <f t="shared" si="81"/>
        <v>85.147954641596584</v>
      </c>
      <c r="F114" s="204">
        <f t="shared" si="81"/>
        <v>82.801103485132742</v>
      </c>
      <c r="G114" s="204">
        <f t="shared" si="81"/>
        <v>1.2676141438033848</v>
      </c>
      <c r="H114" s="204">
        <f t="shared" si="81"/>
        <v>1.4119495529262602</v>
      </c>
      <c r="I114" s="204">
        <f t="shared" si="81"/>
        <v>0.7113377272558471</v>
      </c>
      <c r="J114" s="204">
        <f t="shared" si="81"/>
        <v>0.30414351081996521</v>
      </c>
      <c r="K114" s="204">
        <f t="shared" si="81"/>
        <v>0.21691675031191238</v>
      </c>
      <c r="L114" s="204">
        <f t="shared" si="81"/>
        <v>0.26194544383916363</v>
      </c>
      <c r="M114" s="204">
        <f t="shared" si="81"/>
        <v>0.33998177497867538</v>
      </c>
      <c r="N114" s="606">
        <f t="shared" si="81"/>
        <v>0.41037157226982213</v>
      </c>
      <c r="O114" s="647">
        <f t="shared" si="81"/>
        <v>6.59833224206852</v>
      </c>
      <c r="P114" s="169"/>
      <c r="Q114" s="169"/>
      <c r="R114" s="169"/>
      <c r="S114" s="170"/>
      <c r="T114" s="170"/>
      <c r="U114" s="170"/>
      <c r="V114" s="170"/>
      <c r="W114" s="170"/>
      <c r="X114" s="170"/>
      <c r="Y114" s="170"/>
      <c r="Z114" s="170"/>
    </row>
    <row r="115" spans="1:26" ht="23.25" customHeight="1">
      <c r="A115" s="166"/>
      <c r="B115" s="170"/>
      <c r="C115" s="204"/>
      <c r="D115" s="204"/>
      <c r="E115" s="204"/>
      <c r="F115" s="204"/>
      <c r="G115" s="204"/>
      <c r="H115" s="204"/>
      <c r="I115" s="204"/>
      <c r="J115" s="204"/>
      <c r="K115" s="204"/>
      <c r="L115" s="204"/>
      <c r="M115" s="204"/>
      <c r="N115" s="606"/>
      <c r="O115" s="647"/>
      <c r="P115" s="169"/>
      <c r="Q115" s="169"/>
      <c r="R115" s="169"/>
      <c r="S115" s="170"/>
      <c r="T115" s="170"/>
      <c r="U115" s="170"/>
      <c r="V115" s="170"/>
      <c r="W115" s="170"/>
      <c r="X115" s="170"/>
      <c r="Y115" s="170"/>
      <c r="Z115" s="170"/>
    </row>
    <row r="116" spans="1:26" ht="23.25" customHeight="1">
      <c r="A116" s="166"/>
      <c r="B116" s="170"/>
      <c r="C116" s="204"/>
      <c r="D116" s="204"/>
      <c r="E116" s="204"/>
      <c r="F116" s="204"/>
      <c r="G116" s="204"/>
      <c r="H116" s="204"/>
      <c r="I116" s="204"/>
      <c r="J116" s="204"/>
      <c r="K116" s="204"/>
      <c r="L116" s="204"/>
      <c r="M116" s="204"/>
      <c r="N116" s="606"/>
      <c r="O116" s="647"/>
      <c r="P116" s="169"/>
      <c r="Q116" s="169"/>
      <c r="R116" s="169"/>
      <c r="S116" s="170"/>
      <c r="T116" s="170"/>
      <c r="U116" s="170"/>
      <c r="V116" s="170"/>
      <c r="W116" s="170"/>
      <c r="X116" s="170"/>
      <c r="Y116" s="170"/>
      <c r="Z116" s="170"/>
    </row>
    <row r="117" spans="1:26" ht="23.25" customHeight="1">
      <c r="A117" s="166">
        <f>A98+A50+A69+A35+A146-A100</f>
        <v>1001000</v>
      </c>
      <c r="B117" s="170" t="s">
        <v>368</v>
      </c>
      <c r="C117" s="204">
        <f>(A117+C98+C69-(C118-A118)-(C119-A119)+(C136-A136)+(C135-A135)+C35+C146-C100+(C134-A134))</f>
        <v>889297.72712473338</v>
      </c>
      <c r="D117" s="204">
        <f>C117+D98+D69-(D118-C118)-(D119-C119)+(D136-C136)+(D135-C135)+(D72-C72)+D35+D146-D100</f>
        <v>1216185.5174303115</v>
      </c>
      <c r="E117" s="204">
        <f t="shared" ref="E117:N117" si="82">D117+E98+E69-(E118-D118)-(E119-D119)+(E136-D136)+(E135-D135)+(E72-D72)+E35+E146-E100</f>
        <v>933406.11566222995</v>
      </c>
      <c r="F117" s="204">
        <f t="shared" si="82"/>
        <v>969930.95458731544</v>
      </c>
      <c r="G117" s="204">
        <f t="shared" si="82"/>
        <v>966556.80763310019</v>
      </c>
      <c r="H117" s="204">
        <f t="shared" si="82"/>
        <v>875189.24195768137</v>
      </c>
      <c r="I117" s="204">
        <f t="shared" si="82"/>
        <v>657169.06013990473</v>
      </c>
      <c r="J117" s="204">
        <f t="shared" si="82"/>
        <v>589852.89506541449</v>
      </c>
      <c r="K117" s="204">
        <f t="shared" si="82"/>
        <v>637803.55652348662</v>
      </c>
      <c r="L117" s="204">
        <f t="shared" si="82"/>
        <v>189300.61702672846</v>
      </c>
      <c r="M117" s="204">
        <f t="shared" si="82"/>
        <v>-20198.666875537507</v>
      </c>
      <c r="N117" s="606">
        <f t="shared" si="82"/>
        <v>131869.52244824712</v>
      </c>
      <c r="O117" s="647">
        <f t="shared" ref="O117:O119" si="83">AVERAGE(C117:N117)</f>
        <v>669696.945726968</v>
      </c>
      <c r="P117" s="169"/>
      <c r="Q117" s="169"/>
      <c r="R117" s="169"/>
      <c r="S117" s="170"/>
      <c r="T117" s="170"/>
      <c r="U117" s="170"/>
      <c r="V117" s="170"/>
      <c r="W117" s="170"/>
      <c r="X117" s="170"/>
      <c r="Y117" s="170"/>
      <c r="Z117" s="170"/>
    </row>
    <row r="118" spans="1:26" ht="23.25" customHeight="1">
      <c r="A118" s="166">
        <f>A9*A29</f>
        <v>350000</v>
      </c>
      <c r="B118" s="170" t="s">
        <v>370</v>
      </c>
      <c r="C118" s="204">
        <f>(C9-C10)*A29</f>
        <v>68229.116576548084</v>
      </c>
      <c r="D118" s="204">
        <f>(D9-D10)*C29</f>
        <v>6398.2331530961719</v>
      </c>
      <c r="E118" s="204">
        <f>(E9-E10)*D29</f>
        <v>0</v>
      </c>
      <c r="F118" s="204">
        <f>(F9-F10)*E29</f>
        <v>6433.8160358366304</v>
      </c>
      <c r="G118" s="204">
        <f t="shared" ref="G118:N118" si="84">(G9-G10)*F29</f>
        <v>172820.9057170726</v>
      </c>
      <c r="H118" s="204">
        <f t="shared" si="84"/>
        <v>198017.99539830859</v>
      </c>
      <c r="I118" s="204">
        <f t="shared" si="84"/>
        <v>481377.99539830856</v>
      </c>
      <c r="J118" s="204">
        <f t="shared" si="84"/>
        <v>627716.10815595114</v>
      </c>
      <c r="K118" s="204">
        <f t="shared" si="84"/>
        <v>801685.52913058945</v>
      </c>
      <c r="L118" s="204">
        <f t="shared" si="84"/>
        <v>1111155.5291305894</v>
      </c>
      <c r="M118" s="204">
        <f t="shared" si="84"/>
        <v>1087418.0544475312</v>
      </c>
      <c r="N118" s="606">
        <f t="shared" si="84"/>
        <v>949476.28760062729</v>
      </c>
      <c r="O118" s="647">
        <f t="shared" si="83"/>
        <v>459227.46422870486</v>
      </c>
      <c r="P118" s="169"/>
      <c r="Q118" s="169"/>
      <c r="R118" s="169"/>
      <c r="S118" s="170"/>
      <c r="T118" s="170"/>
      <c r="U118" s="170"/>
      <c r="V118" s="170"/>
      <c r="W118" s="170"/>
      <c r="X118" s="170"/>
      <c r="Y118" s="170"/>
      <c r="Z118" s="170"/>
    </row>
    <row r="119" spans="1:26" ht="23.25" customHeight="1">
      <c r="A119" s="166">
        <f>A10*A30</f>
        <v>0</v>
      </c>
      <c r="B119" s="170" t="s">
        <v>117</v>
      </c>
      <c r="C119" s="204">
        <f t="shared" ref="C119:N119" si="85">C10*C30</f>
        <v>414605.72846593638</v>
      </c>
      <c r="D119" s="204">
        <f t="shared" si="85"/>
        <v>92746.325135177874</v>
      </c>
      <c r="E119" s="204">
        <f t="shared" si="85"/>
        <v>420271.55972191982</v>
      </c>
      <c r="F119" s="204">
        <f t="shared" si="85"/>
        <v>422376.46057160926</v>
      </c>
      <c r="G119" s="204">
        <f t="shared" si="85"/>
        <v>331100.48150039802</v>
      </c>
      <c r="H119" s="204">
        <f t="shared" si="85"/>
        <v>456285.07226984587</v>
      </c>
      <c r="I119" s="204">
        <f t="shared" si="85"/>
        <v>441856</v>
      </c>
      <c r="J119" s="204">
        <f t="shared" si="85"/>
        <v>525261.3059833413</v>
      </c>
      <c r="K119" s="204">
        <f t="shared" si="85"/>
        <v>298987.54526319745</v>
      </c>
      <c r="L119" s="204">
        <f t="shared" si="85"/>
        <v>390111</v>
      </c>
      <c r="M119" s="204">
        <f t="shared" si="85"/>
        <v>870274.40533340734</v>
      </c>
      <c r="N119" s="606">
        <f t="shared" si="85"/>
        <v>1140383.9638251234</v>
      </c>
      <c r="O119" s="647">
        <f t="shared" si="83"/>
        <v>483688.3206724964</v>
      </c>
      <c r="P119" s="169"/>
      <c r="Q119" s="169"/>
      <c r="R119" s="169"/>
      <c r="S119" s="170"/>
      <c r="T119" s="170"/>
      <c r="U119" s="170"/>
      <c r="V119" s="170"/>
      <c r="W119" s="170"/>
      <c r="X119" s="170"/>
      <c r="Y119" s="170"/>
      <c r="Z119" s="170"/>
    </row>
    <row r="120" spans="1:26" ht="23.25" customHeight="1">
      <c r="A120" s="166">
        <f>SUM(A117:A119)</f>
        <v>1351000</v>
      </c>
      <c r="B120" s="170" t="s">
        <v>296</v>
      </c>
      <c r="C120" s="204">
        <f t="shared" ref="C120:O120" si="86">SUM(C117:C119)</f>
        <v>1372132.5721672177</v>
      </c>
      <c r="D120" s="204">
        <f t="shared" si="86"/>
        <v>1315330.0757185856</v>
      </c>
      <c r="E120" s="204">
        <f t="shared" si="86"/>
        <v>1353677.6753841499</v>
      </c>
      <c r="F120" s="204">
        <f t="shared" si="86"/>
        <v>1398741.2311947613</v>
      </c>
      <c r="G120" s="204">
        <f t="shared" si="86"/>
        <v>1470478.194850571</v>
      </c>
      <c r="H120" s="204">
        <f t="shared" si="86"/>
        <v>1529492.3096258356</v>
      </c>
      <c r="I120" s="204">
        <f t="shared" si="86"/>
        <v>1580403.0555382133</v>
      </c>
      <c r="J120" s="204">
        <f t="shared" si="86"/>
        <v>1742830.3092047069</v>
      </c>
      <c r="K120" s="204">
        <f t="shared" si="86"/>
        <v>1738476.6309172737</v>
      </c>
      <c r="L120" s="204">
        <f t="shared" si="86"/>
        <v>1690567.1461573178</v>
      </c>
      <c r="M120" s="204">
        <f t="shared" si="86"/>
        <v>1937493.792905401</v>
      </c>
      <c r="N120" s="606">
        <f t="shared" si="86"/>
        <v>2221729.7738739979</v>
      </c>
      <c r="O120" s="647">
        <f t="shared" si="86"/>
        <v>1612612.7306281694</v>
      </c>
      <c r="P120" s="169"/>
      <c r="Q120" s="169"/>
      <c r="R120" s="169"/>
      <c r="S120" s="170"/>
      <c r="T120" s="170"/>
      <c r="U120" s="170"/>
      <c r="V120" s="170"/>
      <c r="W120" s="170"/>
      <c r="X120" s="170"/>
      <c r="Y120" s="170"/>
      <c r="Z120" s="170"/>
    </row>
    <row r="121" spans="1:26" ht="23.25" customHeight="1">
      <c r="A121" s="166"/>
      <c r="B121" s="170"/>
      <c r="C121" s="204"/>
      <c r="D121" s="204"/>
      <c r="E121" s="204"/>
      <c r="F121" s="204"/>
      <c r="G121" s="204"/>
      <c r="H121" s="204"/>
      <c r="I121" s="204"/>
      <c r="J121" s="204"/>
      <c r="K121" s="204"/>
      <c r="L121" s="204"/>
      <c r="M121" s="204"/>
      <c r="N121" s="606"/>
      <c r="O121" s="647"/>
      <c r="P121" s="169"/>
      <c r="Q121" s="169"/>
      <c r="R121" s="169"/>
      <c r="S121" s="170"/>
      <c r="T121" s="170"/>
      <c r="U121" s="170"/>
      <c r="V121" s="170"/>
      <c r="W121" s="170"/>
      <c r="X121" s="170"/>
      <c r="Y121" s="170"/>
      <c r="Z121" s="170"/>
    </row>
    <row r="122" spans="1:26" s="387" customFormat="1" ht="23.25" customHeight="1">
      <c r="A122" s="205">
        <v>100000</v>
      </c>
      <c r="B122" s="384" t="s">
        <v>297</v>
      </c>
      <c r="C122" s="207">
        <v>100000</v>
      </c>
      <c r="D122" s="388">
        <v>100000</v>
      </c>
      <c r="E122" s="388">
        <v>100000</v>
      </c>
      <c r="F122" s="388">
        <v>100000</v>
      </c>
      <c r="G122" s="388">
        <v>100000</v>
      </c>
      <c r="H122" s="388">
        <v>100000</v>
      </c>
      <c r="I122" s="388">
        <v>100000</v>
      </c>
      <c r="J122" s="388">
        <v>100000</v>
      </c>
      <c r="K122" s="388">
        <v>100000</v>
      </c>
      <c r="L122" s="388">
        <v>100000</v>
      </c>
      <c r="M122" s="388">
        <v>100000</v>
      </c>
      <c r="N122" s="616">
        <v>100000</v>
      </c>
      <c r="O122" s="649">
        <f t="shared" ref="O122:O123" si="87">AVERAGE(C122:N122)</f>
        <v>100000</v>
      </c>
      <c r="P122" s="386"/>
      <c r="Q122" s="386"/>
      <c r="R122" s="386"/>
      <c r="S122" s="384"/>
      <c r="T122" s="384"/>
      <c r="U122" s="384"/>
      <c r="V122" s="384"/>
      <c r="W122" s="384"/>
      <c r="X122" s="384"/>
      <c r="Y122" s="384"/>
      <c r="Z122" s="384"/>
    </row>
    <row r="123" spans="1:26" s="387" customFormat="1" ht="23.25" customHeight="1">
      <c r="A123" s="205">
        <v>1000000</v>
      </c>
      <c r="B123" s="384" t="s">
        <v>121</v>
      </c>
      <c r="C123" s="207">
        <f>A123-C146</f>
        <v>1000000</v>
      </c>
      <c r="D123" s="207">
        <f>C123-D146</f>
        <v>1000000</v>
      </c>
      <c r="E123" s="207">
        <f t="shared" ref="E123:N123" si="88">D123-E146</f>
        <v>1000000</v>
      </c>
      <c r="F123" s="207">
        <f t="shared" si="88"/>
        <v>1000000</v>
      </c>
      <c r="G123" s="207">
        <f t="shared" si="88"/>
        <v>1000000</v>
      </c>
      <c r="H123" s="207">
        <f t="shared" si="88"/>
        <v>1000000</v>
      </c>
      <c r="I123" s="207">
        <f t="shared" si="88"/>
        <v>1000000</v>
      </c>
      <c r="J123" s="207">
        <f t="shared" si="88"/>
        <v>1000000</v>
      </c>
      <c r="K123" s="207">
        <f t="shared" si="88"/>
        <v>1000000</v>
      </c>
      <c r="L123" s="207">
        <f t="shared" si="88"/>
        <v>1000000</v>
      </c>
      <c r="M123" s="207">
        <f t="shared" si="88"/>
        <v>1000000</v>
      </c>
      <c r="N123" s="607">
        <f t="shared" si="88"/>
        <v>1000000</v>
      </c>
      <c r="O123" s="649">
        <f t="shared" si="87"/>
        <v>1000000</v>
      </c>
      <c r="P123" s="386"/>
      <c r="Q123" s="386"/>
      <c r="R123" s="386"/>
      <c r="S123" s="384"/>
      <c r="T123" s="384"/>
      <c r="U123" s="384"/>
      <c r="V123" s="384"/>
      <c r="W123" s="384"/>
      <c r="X123" s="384"/>
      <c r="Y123" s="384"/>
      <c r="Z123" s="384"/>
    </row>
    <row r="124" spans="1:26" s="387" customFormat="1" ht="23.25" customHeight="1">
      <c r="A124" s="383">
        <v>0</v>
      </c>
      <c r="B124" s="384" t="s">
        <v>298</v>
      </c>
      <c r="C124" s="388">
        <f>A124+C67</f>
        <v>2000</v>
      </c>
      <c r="D124" s="388">
        <f t="shared" ref="D124:N124" si="89">C124+D67</f>
        <v>4000</v>
      </c>
      <c r="E124" s="388">
        <f t="shared" si="89"/>
        <v>6000</v>
      </c>
      <c r="F124" s="388">
        <f t="shared" si="89"/>
        <v>8000</v>
      </c>
      <c r="G124" s="388">
        <f t="shared" si="89"/>
        <v>10000</v>
      </c>
      <c r="H124" s="388">
        <f t="shared" si="89"/>
        <v>12000</v>
      </c>
      <c r="I124" s="388">
        <f t="shared" si="89"/>
        <v>14000</v>
      </c>
      <c r="J124" s="388">
        <f t="shared" si="89"/>
        <v>16000</v>
      </c>
      <c r="K124" s="388">
        <f t="shared" si="89"/>
        <v>18000</v>
      </c>
      <c r="L124" s="388">
        <f t="shared" si="89"/>
        <v>20000</v>
      </c>
      <c r="M124" s="388">
        <f t="shared" si="89"/>
        <v>22000</v>
      </c>
      <c r="N124" s="616">
        <f t="shared" si="89"/>
        <v>24000</v>
      </c>
      <c r="O124" s="649">
        <f>N124</f>
        <v>24000</v>
      </c>
      <c r="P124" s="386"/>
      <c r="Q124" s="386"/>
      <c r="R124" s="386"/>
      <c r="S124" s="384"/>
      <c r="T124" s="384"/>
      <c r="U124" s="384"/>
      <c r="V124" s="384"/>
      <c r="W124" s="384"/>
      <c r="X124" s="384"/>
      <c r="Y124" s="384"/>
      <c r="Z124" s="384"/>
    </row>
    <row r="125" spans="1:26" ht="23.25" customHeight="1">
      <c r="A125" s="205">
        <v>500000</v>
      </c>
      <c r="B125" s="170" t="s">
        <v>122</v>
      </c>
      <c r="C125" s="207">
        <v>500000</v>
      </c>
      <c r="D125" s="211">
        <f t="shared" ref="D125:N125" si="90">C125</f>
        <v>500000</v>
      </c>
      <c r="E125" s="211">
        <f t="shared" si="90"/>
        <v>500000</v>
      </c>
      <c r="F125" s="211">
        <f t="shared" si="90"/>
        <v>500000</v>
      </c>
      <c r="G125" s="211">
        <f t="shared" si="90"/>
        <v>500000</v>
      </c>
      <c r="H125" s="211">
        <f t="shared" si="90"/>
        <v>500000</v>
      </c>
      <c r="I125" s="211">
        <f t="shared" si="90"/>
        <v>500000</v>
      </c>
      <c r="J125" s="211">
        <f t="shared" si="90"/>
        <v>500000</v>
      </c>
      <c r="K125" s="211">
        <f t="shared" si="90"/>
        <v>500000</v>
      </c>
      <c r="L125" s="211">
        <f t="shared" si="90"/>
        <v>500000</v>
      </c>
      <c r="M125" s="211">
        <f t="shared" si="90"/>
        <v>500000</v>
      </c>
      <c r="N125" s="610">
        <f t="shared" si="90"/>
        <v>500000</v>
      </c>
      <c r="O125" s="647">
        <f>AVERAGE(C125:N125)</f>
        <v>500000</v>
      </c>
      <c r="P125" s="169"/>
      <c r="Q125" s="169"/>
      <c r="R125" s="169"/>
      <c r="S125" s="170"/>
      <c r="T125" s="170"/>
      <c r="U125" s="170"/>
      <c r="V125" s="170"/>
      <c r="W125" s="170"/>
      <c r="X125" s="170"/>
      <c r="Y125" s="170"/>
      <c r="Z125" s="170"/>
    </row>
    <row r="126" spans="1:26" ht="23.25" customHeight="1">
      <c r="A126" s="166">
        <f>A68</f>
        <v>0</v>
      </c>
      <c r="B126" s="170" t="s">
        <v>299</v>
      </c>
      <c r="C126" s="204">
        <f>A126+C68</f>
        <v>5000</v>
      </c>
      <c r="D126" s="204">
        <f t="shared" ref="D126:N126" si="91">D68+C126</f>
        <v>10000</v>
      </c>
      <c r="E126" s="204">
        <f t="shared" si="91"/>
        <v>15000</v>
      </c>
      <c r="F126" s="204">
        <f t="shared" si="91"/>
        <v>20000</v>
      </c>
      <c r="G126" s="204">
        <f t="shared" si="91"/>
        <v>25000</v>
      </c>
      <c r="H126" s="204">
        <f t="shared" si="91"/>
        <v>30000</v>
      </c>
      <c r="I126" s="204">
        <f t="shared" si="91"/>
        <v>35000</v>
      </c>
      <c r="J126" s="204">
        <f t="shared" si="91"/>
        <v>40000</v>
      </c>
      <c r="K126" s="204">
        <f t="shared" si="91"/>
        <v>45000</v>
      </c>
      <c r="L126" s="204">
        <f t="shared" si="91"/>
        <v>50000</v>
      </c>
      <c r="M126" s="204">
        <f t="shared" si="91"/>
        <v>55000</v>
      </c>
      <c r="N126" s="606">
        <f t="shared" si="91"/>
        <v>60000</v>
      </c>
      <c r="O126" s="647">
        <f>N126</f>
        <v>60000</v>
      </c>
      <c r="P126" s="169"/>
      <c r="Q126" s="169"/>
      <c r="R126" s="169"/>
      <c r="S126" s="170"/>
      <c r="T126" s="170"/>
      <c r="U126" s="170"/>
      <c r="V126" s="170"/>
      <c r="W126" s="170"/>
      <c r="X126" s="170"/>
      <c r="Y126" s="170"/>
      <c r="Z126" s="170"/>
    </row>
    <row r="127" spans="1:26" ht="23.25" customHeight="1">
      <c r="A127" s="166">
        <f>A123-A124+A125-A126+A122</f>
        <v>1600000</v>
      </c>
      <c r="B127" s="170" t="s">
        <v>300</v>
      </c>
      <c r="C127" s="204">
        <f t="shared" ref="C127:O127" si="92">C123-C124+C125-C126+C122</f>
        <v>1593000</v>
      </c>
      <c r="D127" s="204">
        <f t="shared" si="92"/>
        <v>1586000</v>
      </c>
      <c r="E127" s="204">
        <f t="shared" si="92"/>
        <v>1579000</v>
      </c>
      <c r="F127" s="204">
        <f t="shared" si="92"/>
        <v>1572000</v>
      </c>
      <c r="G127" s="204">
        <f t="shared" si="92"/>
        <v>1565000</v>
      </c>
      <c r="H127" s="204">
        <f t="shared" si="92"/>
        <v>1558000</v>
      </c>
      <c r="I127" s="204">
        <f t="shared" si="92"/>
        <v>1551000</v>
      </c>
      <c r="J127" s="204">
        <f t="shared" si="92"/>
        <v>1544000</v>
      </c>
      <c r="K127" s="204">
        <f t="shared" si="92"/>
        <v>1537000</v>
      </c>
      <c r="L127" s="204">
        <f t="shared" si="92"/>
        <v>1530000</v>
      </c>
      <c r="M127" s="204">
        <f t="shared" si="92"/>
        <v>1523000</v>
      </c>
      <c r="N127" s="606">
        <f t="shared" si="92"/>
        <v>1516000</v>
      </c>
      <c r="O127" s="654">
        <f t="shared" si="92"/>
        <v>1516000</v>
      </c>
      <c r="P127" s="169"/>
      <c r="Q127" s="169"/>
      <c r="R127" s="169"/>
      <c r="S127" s="170"/>
      <c r="T127" s="170"/>
      <c r="U127" s="170"/>
      <c r="V127" s="170"/>
      <c r="W127" s="170"/>
      <c r="X127" s="170"/>
      <c r="Y127" s="170"/>
      <c r="Z127" s="170"/>
    </row>
    <row r="128" spans="1:26" ht="23.25" customHeight="1">
      <c r="A128" s="166"/>
      <c r="B128" s="170"/>
      <c r="C128" s="204"/>
      <c r="D128" s="204"/>
      <c r="E128" s="204"/>
      <c r="F128" s="204"/>
      <c r="G128" s="204"/>
      <c r="H128" s="204"/>
      <c r="I128" s="204"/>
      <c r="J128" s="204"/>
      <c r="K128" s="204"/>
      <c r="L128" s="204"/>
      <c r="M128" s="204"/>
      <c r="N128" s="606"/>
      <c r="O128" s="647"/>
      <c r="P128" s="169"/>
      <c r="Q128" s="169"/>
      <c r="R128" s="169"/>
      <c r="S128" s="170"/>
      <c r="T128" s="170"/>
      <c r="U128" s="170"/>
      <c r="V128" s="170"/>
      <c r="W128" s="170"/>
      <c r="X128" s="170"/>
      <c r="Y128" s="170"/>
      <c r="Z128" s="170"/>
    </row>
    <row r="129" spans="1:26" ht="23.25" customHeight="1">
      <c r="A129" s="166">
        <f>A120+A127</f>
        <v>2951000</v>
      </c>
      <c r="B129" s="170" t="s">
        <v>114</v>
      </c>
      <c r="C129" s="204">
        <f t="shared" ref="C129:N129" si="93">C120+C127</f>
        <v>2965132.5721672177</v>
      </c>
      <c r="D129" s="204">
        <f t="shared" si="93"/>
        <v>2901330.0757185854</v>
      </c>
      <c r="E129" s="204">
        <f t="shared" si="93"/>
        <v>2932677.6753841499</v>
      </c>
      <c r="F129" s="204">
        <f t="shared" si="93"/>
        <v>2970741.2311947616</v>
      </c>
      <c r="G129" s="204">
        <f t="shared" si="93"/>
        <v>3035478.194850571</v>
      </c>
      <c r="H129" s="204">
        <f t="shared" si="93"/>
        <v>3087492.3096258356</v>
      </c>
      <c r="I129" s="204">
        <f t="shared" si="93"/>
        <v>3131403.0555382133</v>
      </c>
      <c r="J129" s="204">
        <f t="shared" si="93"/>
        <v>3286830.3092047069</v>
      </c>
      <c r="K129" s="204">
        <f t="shared" si="93"/>
        <v>3275476.6309172735</v>
      </c>
      <c r="L129" s="204">
        <f t="shared" si="93"/>
        <v>3220567.1461573178</v>
      </c>
      <c r="M129" s="204">
        <f t="shared" si="93"/>
        <v>3460493.792905401</v>
      </c>
      <c r="N129" s="606">
        <f t="shared" si="93"/>
        <v>3737729.7738739979</v>
      </c>
      <c r="O129" s="653">
        <f>SUM(C129:N129)</f>
        <v>38005352.767538026</v>
      </c>
      <c r="P129" s="169"/>
      <c r="Q129" s="169"/>
      <c r="R129" s="169"/>
      <c r="S129" s="170"/>
      <c r="T129" s="170"/>
      <c r="U129" s="170"/>
      <c r="V129" s="170"/>
      <c r="W129" s="170"/>
      <c r="X129" s="170"/>
      <c r="Y129" s="170"/>
      <c r="Z129" s="170"/>
    </row>
    <row r="130" spans="1:26" ht="23.25" customHeight="1">
      <c r="A130" s="166"/>
      <c r="B130" s="170"/>
      <c r="C130" s="204"/>
      <c r="D130" s="204"/>
      <c r="E130" s="204"/>
      <c r="F130" s="204"/>
      <c r="G130" s="204"/>
      <c r="H130" s="204"/>
      <c r="I130" s="204"/>
      <c r="J130" s="204"/>
      <c r="K130" s="204"/>
      <c r="L130" s="204"/>
      <c r="M130" s="204"/>
      <c r="N130" s="606"/>
      <c r="O130" s="647"/>
      <c r="P130" s="169"/>
      <c r="Q130" s="169"/>
      <c r="R130" s="169"/>
      <c r="S130" s="170"/>
      <c r="T130" s="170"/>
      <c r="U130" s="170"/>
      <c r="V130" s="170"/>
      <c r="W130" s="170"/>
      <c r="X130" s="170"/>
      <c r="Y130" s="170"/>
      <c r="Z130" s="170"/>
    </row>
    <row r="131" spans="1:26" ht="23.25" customHeight="1">
      <c r="A131" s="216">
        <f>A140/A132</f>
        <v>28480</v>
      </c>
      <c r="B131" s="170" t="s">
        <v>82</v>
      </c>
      <c r="C131" s="182">
        <f>A131</f>
        <v>28480</v>
      </c>
      <c r="D131" s="182">
        <f t="shared" ref="D131:N131" si="94">C131</f>
        <v>28480</v>
      </c>
      <c r="E131" s="182">
        <f t="shared" si="94"/>
        <v>28480</v>
      </c>
      <c r="F131" s="182">
        <f t="shared" si="94"/>
        <v>28480</v>
      </c>
      <c r="G131" s="182">
        <f t="shared" si="94"/>
        <v>28480</v>
      </c>
      <c r="H131" s="182">
        <f t="shared" si="94"/>
        <v>28480</v>
      </c>
      <c r="I131" s="182">
        <f t="shared" si="94"/>
        <v>28480</v>
      </c>
      <c r="J131" s="182">
        <f t="shared" si="94"/>
        <v>28480</v>
      </c>
      <c r="K131" s="182">
        <f t="shared" si="94"/>
        <v>28480</v>
      </c>
      <c r="L131" s="182">
        <f t="shared" si="94"/>
        <v>28480</v>
      </c>
      <c r="M131" s="182">
        <f t="shared" si="94"/>
        <v>28480</v>
      </c>
      <c r="N131" s="592">
        <f t="shared" si="94"/>
        <v>28480</v>
      </c>
      <c r="O131" s="647">
        <f t="shared" ref="O131:O137" si="95">AVERAGE(C131:N131)</f>
        <v>28480</v>
      </c>
      <c r="P131" s="169"/>
      <c r="Q131" s="169"/>
      <c r="R131" s="169"/>
      <c r="S131" s="170"/>
      <c r="T131" s="170"/>
      <c r="U131" s="170"/>
      <c r="V131" s="170"/>
      <c r="W131" s="170"/>
      <c r="X131" s="170"/>
      <c r="Y131" s="170"/>
      <c r="Z131" s="170"/>
    </row>
    <row r="132" spans="1:26" ht="23.25" customHeight="1">
      <c r="A132" s="205">
        <v>100</v>
      </c>
      <c r="B132" s="170" t="s">
        <v>83</v>
      </c>
      <c r="C132" s="207">
        <v>100</v>
      </c>
      <c r="D132" s="211">
        <f t="shared" ref="D132:N132" si="96">C132</f>
        <v>100</v>
      </c>
      <c r="E132" s="211">
        <f t="shared" si="96"/>
        <v>100</v>
      </c>
      <c r="F132" s="211">
        <f t="shared" si="96"/>
        <v>100</v>
      </c>
      <c r="G132" s="211">
        <f t="shared" si="96"/>
        <v>100</v>
      </c>
      <c r="H132" s="211">
        <f t="shared" si="96"/>
        <v>100</v>
      </c>
      <c r="I132" s="211">
        <f t="shared" si="96"/>
        <v>100</v>
      </c>
      <c r="J132" s="211">
        <f t="shared" si="96"/>
        <v>100</v>
      </c>
      <c r="K132" s="211">
        <f t="shared" si="96"/>
        <v>100</v>
      </c>
      <c r="L132" s="211">
        <f t="shared" si="96"/>
        <v>100</v>
      </c>
      <c r="M132" s="211">
        <f t="shared" si="96"/>
        <v>100</v>
      </c>
      <c r="N132" s="610">
        <f t="shared" si="96"/>
        <v>100</v>
      </c>
      <c r="O132" s="647">
        <f t="shared" si="95"/>
        <v>100</v>
      </c>
      <c r="P132" s="169"/>
      <c r="Q132" s="169"/>
      <c r="R132" s="169"/>
      <c r="S132" s="170"/>
      <c r="T132" s="170"/>
      <c r="U132" s="170"/>
      <c r="V132" s="170"/>
      <c r="W132" s="170"/>
      <c r="X132" s="170"/>
      <c r="Y132" s="170"/>
      <c r="Z132" s="170"/>
    </row>
    <row r="133" spans="1:26" s="387" customFormat="1" ht="23.25" customHeight="1">
      <c r="A133" s="383">
        <v>0</v>
      </c>
      <c r="B133" s="384" t="s">
        <v>406</v>
      </c>
      <c r="C133" s="207">
        <v>0</v>
      </c>
      <c r="D133" s="207">
        <v>0</v>
      </c>
      <c r="E133" s="207">
        <v>0</v>
      </c>
      <c r="F133" s="207">
        <v>0</v>
      </c>
      <c r="G133" s="207">
        <v>0</v>
      </c>
      <c r="H133" s="207">
        <v>0</v>
      </c>
      <c r="I133" s="207">
        <v>0</v>
      </c>
      <c r="J133" s="207">
        <v>0</v>
      </c>
      <c r="K133" s="207">
        <v>0</v>
      </c>
      <c r="L133" s="207">
        <v>0</v>
      </c>
      <c r="M133" s="207">
        <v>0</v>
      </c>
      <c r="N133" s="607">
        <v>0</v>
      </c>
      <c r="O133" s="649">
        <f t="shared" si="95"/>
        <v>0</v>
      </c>
      <c r="P133" s="386"/>
      <c r="Q133" s="386"/>
      <c r="R133" s="386"/>
      <c r="S133" s="384"/>
      <c r="T133" s="384"/>
      <c r="U133" s="384"/>
      <c r="V133" s="384"/>
      <c r="W133" s="384"/>
      <c r="X133" s="384"/>
      <c r="Y133" s="384"/>
      <c r="Z133" s="384"/>
    </row>
    <row r="134" spans="1:26" s="387" customFormat="1" ht="23.25" customHeight="1">
      <c r="A134" s="383">
        <v>0</v>
      </c>
      <c r="B134" s="384" t="s">
        <v>129</v>
      </c>
      <c r="C134" s="388">
        <f>-C14</f>
        <v>0</v>
      </c>
      <c r="D134" s="388">
        <f t="shared" ref="D134:N134" si="97">-D14</f>
        <v>0</v>
      </c>
      <c r="E134" s="388">
        <f t="shared" si="97"/>
        <v>0</v>
      </c>
      <c r="F134" s="388">
        <f t="shared" si="97"/>
        <v>0</v>
      </c>
      <c r="G134" s="388">
        <f t="shared" si="97"/>
        <v>0</v>
      </c>
      <c r="H134" s="388">
        <f t="shared" si="97"/>
        <v>0</v>
      </c>
      <c r="I134" s="388">
        <f t="shared" si="97"/>
        <v>0</v>
      </c>
      <c r="J134" s="388">
        <f t="shared" si="97"/>
        <v>0</v>
      </c>
      <c r="K134" s="388">
        <f t="shared" si="97"/>
        <v>0</v>
      </c>
      <c r="L134" s="388">
        <f t="shared" si="97"/>
        <v>0</v>
      </c>
      <c r="M134" s="388">
        <f t="shared" si="97"/>
        <v>0</v>
      </c>
      <c r="N134" s="616">
        <f t="shared" si="97"/>
        <v>0</v>
      </c>
      <c r="O134" s="649">
        <f>AVERAGE(C134:N134)</f>
        <v>0</v>
      </c>
      <c r="P134" s="386"/>
      <c r="Q134" s="386"/>
      <c r="R134" s="386"/>
      <c r="S134" s="384"/>
      <c r="T134" s="384"/>
      <c r="U134" s="384"/>
      <c r="V134" s="384"/>
      <c r="W134" s="384"/>
      <c r="X134" s="384"/>
      <c r="Y134" s="384"/>
      <c r="Z134" s="384"/>
    </row>
    <row r="135" spans="1:26" ht="23.25" customHeight="1">
      <c r="A135" s="166">
        <f>A50</f>
        <v>1000</v>
      </c>
      <c r="B135" s="170" t="s">
        <v>408</v>
      </c>
      <c r="C135" s="169">
        <f>A135+C133+C50</f>
        <v>1940</v>
      </c>
      <c r="D135" s="169">
        <f t="shared" ref="D135:N135" si="98">C135+D133+D50</f>
        <v>2823.6</v>
      </c>
      <c r="E135" s="169">
        <f t="shared" si="98"/>
        <v>3654.1839999999997</v>
      </c>
      <c r="F135" s="169">
        <f t="shared" si="98"/>
        <v>4434.9329599999992</v>
      </c>
      <c r="G135" s="169">
        <f t="shared" si="98"/>
        <v>5492.2594511999987</v>
      </c>
      <c r="H135" s="169">
        <f t="shared" si="98"/>
        <v>6486.1463529279981</v>
      </c>
      <c r="I135" s="169">
        <f t="shared" si="98"/>
        <v>7420.4000405523175</v>
      </c>
      <c r="J135" s="169">
        <f t="shared" si="98"/>
        <v>7998.5985069191775</v>
      </c>
      <c r="K135" s="169">
        <f t="shared" si="98"/>
        <v>8542.1050653040256</v>
      </c>
      <c r="L135" s="169">
        <f t="shared" si="98"/>
        <v>9269.3064269373281</v>
      </c>
      <c r="M135" s="169">
        <f t="shared" si="98"/>
        <v>9952.8757068726336</v>
      </c>
      <c r="N135" s="613">
        <f t="shared" si="98"/>
        <v>10815.93790840988</v>
      </c>
      <c r="O135" s="647">
        <f t="shared" si="95"/>
        <v>6569.1955349269474</v>
      </c>
      <c r="P135" s="169"/>
      <c r="Q135" s="169"/>
      <c r="R135" s="169"/>
      <c r="S135" s="170"/>
      <c r="T135" s="170"/>
      <c r="U135" s="170"/>
      <c r="V135" s="170"/>
      <c r="W135" s="170"/>
      <c r="X135" s="170"/>
      <c r="Y135" s="170"/>
      <c r="Z135" s="170"/>
    </row>
    <row r="136" spans="1:26" ht="23.25" customHeight="1">
      <c r="A136" s="166">
        <f>A58</f>
        <v>2000</v>
      </c>
      <c r="B136" s="170" t="s">
        <v>128</v>
      </c>
      <c r="C136" s="204">
        <f t="shared" ref="C136:N136" si="99">C58</f>
        <v>2000</v>
      </c>
      <c r="D136" s="204">
        <f t="shared" si="99"/>
        <v>2000</v>
      </c>
      <c r="E136" s="204">
        <f t="shared" si="99"/>
        <v>2000</v>
      </c>
      <c r="F136" s="204">
        <f t="shared" si="99"/>
        <v>2000</v>
      </c>
      <c r="G136" s="204">
        <f t="shared" si="99"/>
        <v>2000</v>
      </c>
      <c r="H136" s="204">
        <f t="shared" si="99"/>
        <v>2000</v>
      </c>
      <c r="I136" s="204">
        <f t="shared" si="99"/>
        <v>2000</v>
      </c>
      <c r="J136" s="204">
        <f t="shared" si="99"/>
        <v>2000</v>
      </c>
      <c r="K136" s="204">
        <f t="shared" si="99"/>
        <v>2000</v>
      </c>
      <c r="L136" s="204">
        <f t="shared" si="99"/>
        <v>2000</v>
      </c>
      <c r="M136" s="204">
        <f t="shared" si="99"/>
        <v>2000</v>
      </c>
      <c r="N136" s="606">
        <f t="shared" si="99"/>
        <v>2000</v>
      </c>
      <c r="O136" s="647">
        <f t="shared" si="95"/>
        <v>2000</v>
      </c>
      <c r="P136" s="169"/>
      <c r="Q136" s="169"/>
      <c r="R136" s="169"/>
      <c r="S136" s="170"/>
      <c r="T136" s="170"/>
      <c r="U136" s="170"/>
      <c r="V136" s="170"/>
      <c r="W136" s="170"/>
      <c r="X136" s="170"/>
      <c r="Y136" s="170"/>
      <c r="Z136" s="170"/>
    </row>
    <row r="137" spans="1:26" s="387" customFormat="1" ht="23.25" customHeight="1">
      <c r="A137" s="383">
        <v>100000</v>
      </c>
      <c r="B137" s="384" t="s">
        <v>132</v>
      </c>
      <c r="C137" s="388">
        <f>A137+C35</f>
        <v>104167</v>
      </c>
      <c r="D137" s="388">
        <f t="shared" ref="D137:N137" si="100">C137+D35</f>
        <v>108334</v>
      </c>
      <c r="E137" s="388">
        <f t="shared" si="100"/>
        <v>112501</v>
      </c>
      <c r="F137" s="388">
        <f t="shared" si="100"/>
        <v>116668</v>
      </c>
      <c r="G137" s="388">
        <f t="shared" si="100"/>
        <v>120835</v>
      </c>
      <c r="H137" s="388">
        <f t="shared" si="100"/>
        <v>125002</v>
      </c>
      <c r="I137" s="388">
        <f t="shared" si="100"/>
        <v>129169</v>
      </c>
      <c r="J137" s="388">
        <f t="shared" si="100"/>
        <v>133336</v>
      </c>
      <c r="K137" s="388">
        <f t="shared" si="100"/>
        <v>137503</v>
      </c>
      <c r="L137" s="388">
        <f t="shared" si="100"/>
        <v>141670</v>
      </c>
      <c r="M137" s="388">
        <f t="shared" si="100"/>
        <v>145837</v>
      </c>
      <c r="N137" s="616">
        <f t="shared" si="100"/>
        <v>150004</v>
      </c>
      <c r="O137" s="649">
        <f t="shared" si="95"/>
        <v>127085.5</v>
      </c>
      <c r="P137" s="386"/>
      <c r="Q137" s="386"/>
      <c r="R137" s="386"/>
      <c r="S137" s="384"/>
      <c r="T137" s="384"/>
      <c r="U137" s="384"/>
      <c r="V137" s="384"/>
      <c r="W137" s="384"/>
      <c r="X137" s="384"/>
      <c r="Y137" s="384"/>
      <c r="Z137" s="384"/>
    </row>
    <row r="138" spans="1:26" ht="23.25" customHeight="1">
      <c r="A138" s="166">
        <f>SUM(A134:A137)</f>
        <v>103000</v>
      </c>
      <c r="B138" s="170" t="s">
        <v>302</v>
      </c>
      <c r="C138" s="204">
        <f>SUM(C134:C137)</f>
        <v>108107</v>
      </c>
      <c r="D138" s="204">
        <f t="shared" ref="D138:O138" si="101">SUM(D134:D137)</f>
        <v>113157.6</v>
      </c>
      <c r="E138" s="204">
        <f t="shared" si="101"/>
        <v>118155.18399999999</v>
      </c>
      <c r="F138" s="204">
        <f t="shared" si="101"/>
        <v>123102.93296000001</v>
      </c>
      <c r="G138" s="204">
        <f t="shared" si="101"/>
        <v>128327.25945119999</v>
      </c>
      <c r="H138" s="204">
        <f t="shared" si="101"/>
        <v>133488.14635292799</v>
      </c>
      <c r="I138" s="204">
        <f t="shared" si="101"/>
        <v>138589.40004055231</v>
      </c>
      <c r="J138" s="204">
        <f t="shared" si="101"/>
        <v>143334.59850691917</v>
      </c>
      <c r="K138" s="204">
        <f t="shared" si="101"/>
        <v>148045.10506530403</v>
      </c>
      <c r="L138" s="204">
        <f t="shared" si="101"/>
        <v>152939.30642693734</v>
      </c>
      <c r="M138" s="204">
        <f t="shared" si="101"/>
        <v>157789.87570687264</v>
      </c>
      <c r="N138" s="606">
        <f t="shared" si="101"/>
        <v>162819.93790840989</v>
      </c>
      <c r="O138" s="647">
        <f t="shared" si="101"/>
        <v>135654.69553492696</v>
      </c>
      <c r="P138" s="169"/>
      <c r="Q138" s="169"/>
      <c r="R138" s="169"/>
      <c r="S138" s="170"/>
      <c r="T138" s="170"/>
      <c r="U138" s="170"/>
      <c r="V138" s="170"/>
      <c r="W138" s="170"/>
      <c r="X138" s="170"/>
      <c r="Y138" s="170"/>
      <c r="Z138" s="170"/>
    </row>
    <row r="139" spans="1:26" ht="23.25" customHeight="1">
      <c r="A139" s="166"/>
      <c r="B139" s="170"/>
      <c r="C139" s="204"/>
      <c r="D139" s="204"/>
      <c r="E139" s="204"/>
      <c r="F139" s="204"/>
      <c r="G139" s="204"/>
      <c r="H139" s="204"/>
      <c r="I139" s="204"/>
      <c r="J139" s="204"/>
      <c r="K139" s="204"/>
      <c r="L139" s="204"/>
      <c r="M139" s="204"/>
      <c r="N139" s="606"/>
      <c r="O139" s="647"/>
      <c r="P139" s="169"/>
      <c r="Q139" s="169"/>
      <c r="R139" s="169"/>
      <c r="S139" s="170"/>
      <c r="T139" s="170"/>
      <c r="U139" s="170"/>
      <c r="V139" s="170"/>
      <c r="W139" s="170"/>
      <c r="X139" s="170"/>
      <c r="Y139" s="170"/>
      <c r="Z139" s="170"/>
    </row>
    <row r="140" spans="1:26" ht="23.25" customHeight="1">
      <c r="A140" s="166">
        <f>A129-A141-A138</f>
        <v>2848000</v>
      </c>
      <c r="B140" s="170" t="s">
        <v>136</v>
      </c>
      <c r="C140" s="204">
        <f>A140</f>
        <v>2848000</v>
      </c>
      <c r="D140" s="204">
        <f t="shared" ref="D140:N140" si="102">C140</f>
        <v>2848000</v>
      </c>
      <c r="E140" s="204">
        <f t="shared" si="102"/>
        <v>2848000</v>
      </c>
      <c r="F140" s="204">
        <f t="shared" si="102"/>
        <v>2848000</v>
      </c>
      <c r="G140" s="204">
        <f t="shared" si="102"/>
        <v>2848000</v>
      </c>
      <c r="H140" s="204">
        <f t="shared" si="102"/>
        <v>2848000</v>
      </c>
      <c r="I140" s="204">
        <f t="shared" si="102"/>
        <v>2848000</v>
      </c>
      <c r="J140" s="204">
        <f t="shared" si="102"/>
        <v>2848000</v>
      </c>
      <c r="K140" s="204">
        <f t="shared" si="102"/>
        <v>2848000</v>
      </c>
      <c r="L140" s="204">
        <f t="shared" si="102"/>
        <v>2848000</v>
      </c>
      <c r="M140" s="204">
        <f t="shared" si="102"/>
        <v>2848000</v>
      </c>
      <c r="N140" s="606">
        <f t="shared" si="102"/>
        <v>2848000</v>
      </c>
      <c r="O140" s="647">
        <f t="shared" ref="O140:O141" si="103">AVERAGE(C140:N140)</f>
        <v>2848000</v>
      </c>
      <c r="P140" s="169"/>
      <c r="Q140" s="169"/>
      <c r="R140" s="169"/>
      <c r="S140" s="170"/>
      <c r="T140" s="170"/>
      <c r="U140" s="170"/>
      <c r="V140" s="170"/>
      <c r="W140" s="170"/>
      <c r="X140" s="170"/>
      <c r="Y140" s="170"/>
      <c r="Z140" s="170"/>
    </row>
    <row r="141" spans="1:26" ht="23.25" customHeight="1">
      <c r="A141" s="166">
        <f>A102</f>
        <v>0</v>
      </c>
      <c r="B141" s="170" t="s">
        <v>137</v>
      </c>
      <c r="C141" s="204">
        <f>A141+C98-C100</f>
        <v>9025.5721672178988</v>
      </c>
      <c r="D141" s="204">
        <f t="shared" ref="D141:N141" si="104">C141+D98-D100</f>
        <v>-59827.524281414509</v>
      </c>
      <c r="E141" s="204">
        <f t="shared" si="104"/>
        <v>-33477.508615850311</v>
      </c>
      <c r="F141" s="204">
        <f t="shared" si="104"/>
        <v>-361.70176523874397</v>
      </c>
      <c r="G141" s="204">
        <f t="shared" si="104"/>
        <v>59150.935399370646</v>
      </c>
      <c r="H141" s="204">
        <f t="shared" si="104"/>
        <v>106004.1632729077</v>
      </c>
      <c r="I141" s="204">
        <f t="shared" si="104"/>
        <v>144813.6554976608</v>
      </c>
      <c r="J141" s="204">
        <f t="shared" si="104"/>
        <v>295495.71069778758</v>
      </c>
      <c r="K141" s="204">
        <f t="shared" si="104"/>
        <v>279431.52585196943</v>
      </c>
      <c r="L141" s="204">
        <f t="shared" si="104"/>
        <v>219627.83973038051</v>
      </c>
      <c r="M141" s="204">
        <f t="shared" si="104"/>
        <v>454703.91719852842</v>
      </c>
      <c r="N141" s="606">
        <f t="shared" si="104"/>
        <v>726909.83596558787</v>
      </c>
      <c r="O141" s="647">
        <f t="shared" si="103"/>
        <v>183458.03509324227</v>
      </c>
      <c r="P141" s="169"/>
      <c r="Q141" s="169"/>
      <c r="R141" s="169"/>
      <c r="S141" s="170"/>
      <c r="T141" s="170"/>
      <c r="U141" s="170"/>
      <c r="V141" s="170"/>
      <c r="W141" s="170"/>
      <c r="X141" s="170"/>
      <c r="Y141" s="170"/>
      <c r="Z141" s="170"/>
    </row>
    <row r="142" spans="1:26" ht="23.25" customHeight="1">
      <c r="A142" s="212">
        <f>A140+A141</f>
        <v>2848000</v>
      </c>
      <c r="B142" s="170" t="s">
        <v>303</v>
      </c>
      <c r="C142" s="204">
        <f t="shared" ref="C142:N142" si="105">C140+C141</f>
        <v>2857025.5721672177</v>
      </c>
      <c r="D142" s="204">
        <f t="shared" si="105"/>
        <v>2788172.4757185853</v>
      </c>
      <c r="E142" s="204">
        <f t="shared" si="105"/>
        <v>2814522.4913841495</v>
      </c>
      <c r="F142" s="204">
        <f t="shared" si="105"/>
        <v>2847638.2982347612</v>
      </c>
      <c r="G142" s="204">
        <f t="shared" si="105"/>
        <v>2907150.9353993707</v>
      </c>
      <c r="H142" s="204">
        <f t="shared" si="105"/>
        <v>2954004.1632729075</v>
      </c>
      <c r="I142" s="204">
        <f t="shared" si="105"/>
        <v>2992813.6554976609</v>
      </c>
      <c r="J142" s="204">
        <f t="shared" si="105"/>
        <v>3143495.7106977878</v>
      </c>
      <c r="K142" s="204">
        <f t="shared" si="105"/>
        <v>3127431.5258519696</v>
      </c>
      <c r="L142" s="204">
        <f t="shared" si="105"/>
        <v>3067627.8397303806</v>
      </c>
      <c r="M142" s="204">
        <f t="shared" si="105"/>
        <v>3302703.9171985285</v>
      </c>
      <c r="N142" s="606">
        <f t="shared" si="105"/>
        <v>3574909.8359655878</v>
      </c>
      <c r="O142" s="647">
        <f>SUM(O140:O141)</f>
        <v>3031458.0350932423</v>
      </c>
      <c r="P142" s="169"/>
      <c r="Q142" s="169"/>
      <c r="R142" s="169"/>
      <c r="S142" s="170"/>
      <c r="T142" s="170"/>
      <c r="U142" s="170"/>
      <c r="V142" s="170"/>
      <c r="W142" s="170"/>
      <c r="X142" s="170"/>
      <c r="Y142" s="170"/>
      <c r="Z142" s="170"/>
    </row>
    <row r="143" spans="1:26" ht="23.25" customHeight="1">
      <c r="A143" s="166"/>
      <c r="B143" s="217" t="s">
        <v>304</v>
      </c>
      <c r="C143" s="204"/>
      <c r="D143" s="218">
        <f t="shared" ref="D143:O143" si="106">D142-C142</f>
        <v>-68853.096448632423</v>
      </c>
      <c r="E143" s="218">
        <f t="shared" si="106"/>
        <v>26350.01566556422</v>
      </c>
      <c r="F143" s="218">
        <f t="shared" si="106"/>
        <v>33115.806850611698</v>
      </c>
      <c r="G143" s="218">
        <f t="shared" si="106"/>
        <v>59512.637164609507</v>
      </c>
      <c r="H143" s="218">
        <f t="shared" si="106"/>
        <v>46853.227873536758</v>
      </c>
      <c r="I143" s="218">
        <f t="shared" si="106"/>
        <v>38809.492224753369</v>
      </c>
      <c r="J143" s="218">
        <f t="shared" si="106"/>
        <v>150682.05520012695</v>
      </c>
      <c r="K143" s="218">
        <f t="shared" si="106"/>
        <v>-16064.184845818207</v>
      </c>
      <c r="L143" s="218">
        <f t="shared" si="106"/>
        <v>-59803.686121589039</v>
      </c>
      <c r="M143" s="218">
        <f t="shared" si="106"/>
        <v>235076.07746814797</v>
      </c>
      <c r="N143" s="614">
        <f t="shared" si="106"/>
        <v>272205.91876705922</v>
      </c>
      <c r="O143" s="654">
        <f t="shared" si="106"/>
        <v>-543451.80087234545</v>
      </c>
      <c r="P143" s="169"/>
      <c r="Q143" s="169"/>
      <c r="R143" s="169"/>
      <c r="S143" s="170"/>
      <c r="T143" s="170"/>
      <c r="U143" s="170"/>
      <c r="V143" s="170"/>
      <c r="W143" s="170"/>
      <c r="X143" s="170"/>
      <c r="Y143" s="170"/>
      <c r="Z143" s="170"/>
    </row>
    <row r="144" spans="1:26" ht="23.25" customHeight="1">
      <c r="A144" s="166">
        <f>A138+A142</f>
        <v>2951000</v>
      </c>
      <c r="B144" s="170" t="s">
        <v>305</v>
      </c>
      <c r="C144" s="204">
        <f t="shared" ref="C144:N144" si="107">C138+C142</f>
        <v>2965132.5721672177</v>
      </c>
      <c r="D144" s="204">
        <f t="shared" si="107"/>
        <v>2901330.0757185854</v>
      </c>
      <c r="E144" s="204">
        <f t="shared" si="107"/>
        <v>2932677.6753841494</v>
      </c>
      <c r="F144" s="204">
        <f t="shared" si="107"/>
        <v>2970741.2311947611</v>
      </c>
      <c r="G144" s="204">
        <f t="shared" si="107"/>
        <v>3035478.1948505705</v>
      </c>
      <c r="H144" s="204">
        <f t="shared" si="107"/>
        <v>3087492.3096258356</v>
      </c>
      <c r="I144" s="204">
        <f t="shared" si="107"/>
        <v>3131403.0555382133</v>
      </c>
      <c r="J144" s="204">
        <f t="shared" si="107"/>
        <v>3286830.3092047069</v>
      </c>
      <c r="K144" s="204">
        <f t="shared" si="107"/>
        <v>3275476.6309172735</v>
      </c>
      <c r="L144" s="204">
        <f t="shared" si="107"/>
        <v>3220567.1461573178</v>
      </c>
      <c r="M144" s="204">
        <f t="shared" si="107"/>
        <v>3460493.792905401</v>
      </c>
      <c r="N144" s="606">
        <f t="shared" si="107"/>
        <v>3737729.7738739979</v>
      </c>
      <c r="O144" s="653">
        <f>SUM(C144:N144)</f>
        <v>38005352.767538026</v>
      </c>
      <c r="P144" s="169"/>
      <c r="Q144" s="169"/>
      <c r="R144" s="169"/>
      <c r="S144" s="170"/>
      <c r="T144" s="170"/>
      <c r="U144" s="170"/>
      <c r="V144" s="170"/>
      <c r="W144" s="170"/>
      <c r="X144" s="170"/>
      <c r="Y144" s="170"/>
      <c r="Z144" s="170"/>
    </row>
    <row r="145" spans="1:26" ht="23.25" customHeight="1">
      <c r="A145" s="166"/>
      <c r="B145" s="217" t="s">
        <v>306</v>
      </c>
      <c r="C145" s="219">
        <f t="shared" ref="C145:O145" si="108">C129-C144</f>
        <v>0</v>
      </c>
      <c r="D145" s="219">
        <f t="shared" si="108"/>
        <v>0</v>
      </c>
      <c r="E145" s="219">
        <f t="shared" si="108"/>
        <v>0</v>
      </c>
      <c r="F145" s="219">
        <f t="shared" si="108"/>
        <v>0</v>
      </c>
      <c r="G145" s="219">
        <f t="shared" si="108"/>
        <v>0</v>
      </c>
      <c r="H145" s="219">
        <f t="shared" si="108"/>
        <v>0</v>
      </c>
      <c r="I145" s="219">
        <f t="shared" si="108"/>
        <v>0</v>
      </c>
      <c r="J145" s="219">
        <f t="shared" si="108"/>
        <v>0</v>
      </c>
      <c r="K145" s="219">
        <f t="shared" si="108"/>
        <v>0</v>
      </c>
      <c r="L145" s="219">
        <f t="shared" si="108"/>
        <v>0</v>
      </c>
      <c r="M145" s="219">
        <f t="shared" si="108"/>
        <v>0</v>
      </c>
      <c r="N145" s="615">
        <f t="shared" si="108"/>
        <v>0</v>
      </c>
      <c r="O145" s="655">
        <f t="shared" si="108"/>
        <v>0</v>
      </c>
      <c r="P145" s="169"/>
      <c r="Q145" s="169"/>
      <c r="R145" s="169"/>
      <c r="S145" s="170"/>
      <c r="T145" s="170"/>
      <c r="U145" s="170"/>
      <c r="V145" s="170"/>
      <c r="W145" s="170"/>
      <c r="X145" s="170"/>
      <c r="Y145" s="170"/>
      <c r="Z145" s="170"/>
    </row>
    <row r="146" spans="1:26" s="387" customFormat="1" ht="23.25" customHeight="1">
      <c r="A146" s="205">
        <v>0</v>
      </c>
      <c r="B146" s="455" t="s">
        <v>307</v>
      </c>
      <c r="C146" s="456">
        <f>-C63*a!N3</f>
        <v>0</v>
      </c>
      <c r="D146" s="456">
        <f>-D63*a!N4</f>
        <v>0</v>
      </c>
      <c r="E146" s="456">
        <f>-E63*a!N5</f>
        <v>0</v>
      </c>
      <c r="F146" s="456">
        <f>-F63*a!N6</f>
        <v>0</v>
      </c>
      <c r="G146" s="456">
        <f>-G63*a!N7</f>
        <v>0</v>
      </c>
      <c r="H146" s="456">
        <f>-H63*a!N8</f>
        <v>0</v>
      </c>
      <c r="I146" s="456">
        <f>-I63*a!N9</f>
        <v>0</v>
      </c>
      <c r="J146" s="456">
        <f>-J63*a!N10</f>
        <v>0</v>
      </c>
      <c r="K146" s="456">
        <f>-K63*a!N11</f>
        <v>0</v>
      </c>
      <c r="L146" s="456">
        <f>-L63*a!N12</f>
        <v>0</v>
      </c>
      <c r="M146" s="456">
        <f>-M63*a!N13</f>
        <v>0</v>
      </c>
      <c r="N146" s="642">
        <f>-N63*a!N14</f>
        <v>0</v>
      </c>
      <c r="O146" s="656">
        <f t="shared" ref="O146:O151" si="109">SUM(C146:N146)</f>
        <v>0</v>
      </c>
      <c r="P146" s="386"/>
      <c r="Q146" s="386"/>
      <c r="R146" s="386"/>
      <c r="S146" s="384"/>
      <c r="T146" s="384"/>
      <c r="U146" s="384"/>
      <c r="V146" s="384"/>
      <c r="W146" s="384"/>
      <c r="X146" s="384"/>
      <c r="Y146" s="384"/>
      <c r="Z146" s="384"/>
    </row>
    <row r="147" spans="1:26" s="387" customFormat="1" ht="23.25" customHeight="1">
      <c r="A147" s="383">
        <v>0</v>
      </c>
      <c r="B147" s="455" t="s">
        <v>308</v>
      </c>
      <c r="C147" s="457">
        <f>C119-A119</f>
        <v>414605.72846593638</v>
      </c>
      <c r="D147" s="457">
        <f t="shared" ref="D147:N147" si="110">D119-C119</f>
        <v>-321859.40333075851</v>
      </c>
      <c r="E147" s="457">
        <f t="shared" si="110"/>
        <v>327525.23458674195</v>
      </c>
      <c r="F147" s="457">
        <f t="shared" si="110"/>
        <v>2104.9008496894385</v>
      </c>
      <c r="G147" s="457">
        <f t="shared" si="110"/>
        <v>-91275.979071211244</v>
      </c>
      <c r="H147" s="457">
        <f t="shared" si="110"/>
        <v>125184.59076944785</v>
      </c>
      <c r="I147" s="457">
        <f t="shared" si="110"/>
        <v>-14429.07226984587</v>
      </c>
      <c r="J147" s="457">
        <f t="shared" si="110"/>
        <v>83405.305983341299</v>
      </c>
      <c r="K147" s="457">
        <f t="shared" si="110"/>
        <v>-226273.76072014385</v>
      </c>
      <c r="L147" s="457">
        <f t="shared" si="110"/>
        <v>91123.454736802552</v>
      </c>
      <c r="M147" s="457">
        <f t="shared" si="110"/>
        <v>480163.40533340734</v>
      </c>
      <c r="N147" s="643">
        <f t="shared" si="110"/>
        <v>270109.55849171604</v>
      </c>
      <c r="O147" s="656">
        <f t="shared" si="109"/>
        <v>1140383.9638251234</v>
      </c>
      <c r="P147" s="386"/>
      <c r="Q147" s="386"/>
      <c r="R147" s="386"/>
      <c r="S147" s="384"/>
      <c r="T147" s="384"/>
      <c r="U147" s="384"/>
      <c r="V147" s="384"/>
      <c r="W147" s="384"/>
      <c r="X147" s="384"/>
      <c r="Y147" s="384"/>
      <c r="Z147" s="384"/>
    </row>
    <row r="148" spans="1:26" s="387" customFormat="1" ht="23.25" customHeight="1">
      <c r="A148" s="383">
        <v>0</v>
      </c>
      <c r="B148" s="455" t="s">
        <v>309</v>
      </c>
      <c r="C148" s="457">
        <f>C136-A136</f>
        <v>0</v>
      </c>
      <c r="D148" s="457">
        <f t="shared" ref="D148:N148" si="111">D136-C136</f>
        <v>0</v>
      </c>
      <c r="E148" s="457">
        <f t="shared" si="111"/>
        <v>0</v>
      </c>
      <c r="F148" s="457">
        <f t="shared" si="111"/>
        <v>0</v>
      </c>
      <c r="G148" s="457">
        <f t="shared" si="111"/>
        <v>0</v>
      </c>
      <c r="H148" s="457">
        <f t="shared" si="111"/>
        <v>0</v>
      </c>
      <c r="I148" s="457">
        <f t="shared" si="111"/>
        <v>0</v>
      </c>
      <c r="J148" s="457">
        <f t="shared" si="111"/>
        <v>0</v>
      </c>
      <c r="K148" s="457">
        <f t="shared" si="111"/>
        <v>0</v>
      </c>
      <c r="L148" s="457">
        <f t="shared" si="111"/>
        <v>0</v>
      </c>
      <c r="M148" s="457">
        <f t="shared" si="111"/>
        <v>0</v>
      </c>
      <c r="N148" s="643">
        <f t="shared" si="111"/>
        <v>0</v>
      </c>
      <c r="O148" s="656">
        <f t="shared" si="109"/>
        <v>0</v>
      </c>
      <c r="P148" s="386"/>
      <c r="Q148" s="386"/>
      <c r="R148" s="386"/>
      <c r="S148" s="384"/>
      <c r="T148" s="384"/>
      <c r="U148" s="384"/>
      <c r="V148" s="384"/>
      <c r="W148" s="384"/>
      <c r="X148" s="384"/>
      <c r="Y148" s="384"/>
      <c r="Z148" s="384"/>
    </row>
    <row r="149" spans="1:26" s="387" customFormat="1" ht="23.25" customHeight="1">
      <c r="A149" s="383">
        <v>0</v>
      </c>
      <c r="B149" s="455" t="s">
        <v>310</v>
      </c>
      <c r="C149" s="457">
        <f>(C135-A135)</f>
        <v>940</v>
      </c>
      <c r="D149" s="457">
        <f>(D135-C135)</f>
        <v>883.59999999999991</v>
      </c>
      <c r="E149" s="457">
        <f t="shared" ref="E149:N149" si="112">(E135-D135)</f>
        <v>830.58399999999983</v>
      </c>
      <c r="F149" s="457">
        <f t="shared" si="112"/>
        <v>780.74895999999944</v>
      </c>
      <c r="G149" s="457">
        <f t="shared" si="112"/>
        <v>1057.3264911999995</v>
      </c>
      <c r="H149" s="457">
        <f t="shared" si="112"/>
        <v>993.88690172799943</v>
      </c>
      <c r="I149" s="457">
        <f t="shared" si="112"/>
        <v>934.25368762431935</v>
      </c>
      <c r="J149" s="457">
        <f t="shared" si="112"/>
        <v>578.19846636685998</v>
      </c>
      <c r="K149" s="457">
        <f t="shared" si="112"/>
        <v>543.50655838484818</v>
      </c>
      <c r="L149" s="457">
        <f t="shared" si="112"/>
        <v>727.20136163330244</v>
      </c>
      <c r="M149" s="457">
        <f t="shared" si="112"/>
        <v>683.56927993530553</v>
      </c>
      <c r="N149" s="643">
        <f t="shared" si="112"/>
        <v>863.06220153724644</v>
      </c>
      <c r="O149" s="656">
        <f t="shared" si="109"/>
        <v>9815.93790840988</v>
      </c>
      <c r="P149" s="386"/>
      <c r="Q149" s="386"/>
      <c r="R149" s="386"/>
      <c r="S149" s="384"/>
      <c r="T149" s="384"/>
      <c r="U149" s="384"/>
      <c r="V149" s="384"/>
      <c r="W149" s="384"/>
      <c r="X149" s="384"/>
      <c r="Y149" s="384"/>
      <c r="Z149" s="384"/>
    </row>
    <row r="150" spans="1:26" s="387" customFormat="1" ht="23.25" customHeight="1">
      <c r="A150" s="383">
        <v>0</v>
      </c>
      <c r="B150" s="455" t="s">
        <v>311</v>
      </c>
      <c r="C150" s="457">
        <f>C118-A118</f>
        <v>-281770.88342345192</v>
      </c>
      <c r="D150" s="457">
        <f t="shared" ref="D150:N150" si="113">D118-C118</f>
        <v>-61830.883423451909</v>
      </c>
      <c r="E150" s="457">
        <f t="shared" si="113"/>
        <v>-6398.2331530961719</v>
      </c>
      <c r="F150" s="457">
        <f t="shared" si="113"/>
        <v>6433.8160358366304</v>
      </c>
      <c r="G150" s="457">
        <f t="shared" si="113"/>
        <v>166387.08968123596</v>
      </c>
      <c r="H150" s="457">
        <f t="shared" si="113"/>
        <v>25197.089681235986</v>
      </c>
      <c r="I150" s="457">
        <f t="shared" si="113"/>
        <v>283360</v>
      </c>
      <c r="J150" s="457">
        <f t="shared" si="113"/>
        <v>146338.11275764258</v>
      </c>
      <c r="K150" s="457">
        <f t="shared" si="113"/>
        <v>173969.42097463831</v>
      </c>
      <c r="L150" s="457">
        <f t="shared" si="113"/>
        <v>309470</v>
      </c>
      <c r="M150" s="457">
        <f t="shared" si="113"/>
        <v>-23737.474683058215</v>
      </c>
      <c r="N150" s="643">
        <f t="shared" si="113"/>
        <v>-137941.76684690395</v>
      </c>
      <c r="O150" s="656">
        <f t="shared" si="109"/>
        <v>599476.28760062729</v>
      </c>
      <c r="P150" s="386"/>
      <c r="Q150" s="386"/>
      <c r="R150" s="386"/>
      <c r="S150" s="384"/>
      <c r="T150" s="384"/>
      <c r="U150" s="384"/>
      <c r="V150" s="384"/>
      <c r="W150" s="384"/>
      <c r="X150" s="384"/>
      <c r="Y150" s="384"/>
      <c r="Z150" s="384"/>
    </row>
    <row r="151" spans="1:26" ht="23.25" customHeight="1">
      <c r="A151" s="166">
        <f>SUM(A98+A50+A35+A69-A146-A147+A148-A150)</f>
        <v>1001000</v>
      </c>
      <c r="B151" s="170" t="s">
        <v>405</v>
      </c>
      <c r="C151" s="204">
        <f>SUM(C98+C35+C69+C146-C147+C148-C150+C149-C100)</f>
        <v>-111702.27287526656</v>
      </c>
      <c r="D151" s="204">
        <f>SUM(D98+D50+D35+D69+D146-D147+D148-D150+D149)</f>
        <v>327771.39030557801</v>
      </c>
      <c r="E151" s="204">
        <f t="shared" ref="E151:N151" si="114">SUM(E98+E50+E35+E69+E146-E147+E148-E150+E149)</f>
        <v>-281948.81776808162</v>
      </c>
      <c r="F151" s="204">
        <f t="shared" si="114"/>
        <v>37305.587885085493</v>
      </c>
      <c r="G151" s="204">
        <f t="shared" si="114"/>
        <v>-2316.8204630153068</v>
      </c>
      <c r="H151" s="204">
        <f t="shared" si="114"/>
        <v>-90373.678773690801</v>
      </c>
      <c r="I151" s="204">
        <f t="shared" si="114"/>
        <v>-217085.92813015237</v>
      </c>
      <c r="J151" s="204">
        <f t="shared" si="114"/>
        <v>-66737.966608123388</v>
      </c>
      <c r="K151" s="204">
        <f t="shared" si="114"/>
        <v>48494.168016457072</v>
      </c>
      <c r="L151" s="204">
        <f t="shared" si="114"/>
        <v>-447775.73813512485</v>
      </c>
      <c r="M151" s="204">
        <f t="shared" si="114"/>
        <v>-208815.71462233065</v>
      </c>
      <c r="N151" s="606">
        <f t="shared" si="114"/>
        <v>334401.86403669493</v>
      </c>
      <c r="O151" s="647">
        <f t="shared" si="109"/>
        <v>-678783.92713196995</v>
      </c>
      <c r="P151" s="169"/>
      <c r="Q151" s="169"/>
      <c r="R151" s="169"/>
      <c r="S151" s="170"/>
      <c r="T151" s="170"/>
      <c r="U151" s="170"/>
      <c r="V151" s="170"/>
      <c r="W151" s="170"/>
      <c r="X151" s="170"/>
      <c r="Y151" s="170"/>
      <c r="Z151" s="170"/>
    </row>
    <row r="152" spans="1:26" ht="23.25" customHeight="1">
      <c r="A152" s="166"/>
      <c r="B152" s="170"/>
      <c r="C152" s="204"/>
      <c r="D152" s="204"/>
      <c r="E152" s="204"/>
      <c r="F152" s="204"/>
      <c r="G152" s="204"/>
      <c r="H152" s="204"/>
      <c r="I152" s="204"/>
      <c r="J152" s="204"/>
      <c r="K152" s="204"/>
      <c r="L152" s="204"/>
      <c r="M152" s="204"/>
      <c r="N152" s="606"/>
      <c r="O152" s="647"/>
      <c r="P152" s="169"/>
      <c r="Q152" s="169"/>
      <c r="R152" s="169"/>
      <c r="S152" s="170"/>
      <c r="T152" s="170"/>
      <c r="U152" s="170"/>
      <c r="V152" s="170"/>
      <c r="W152" s="170"/>
      <c r="X152" s="170"/>
      <c r="Y152" s="170"/>
      <c r="Z152" s="170"/>
    </row>
    <row r="153" spans="1:26" s="387" customFormat="1" ht="23.25" customHeight="1">
      <c r="A153" s="383">
        <v>100</v>
      </c>
      <c r="B153" s="384" t="s">
        <v>181</v>
      </c>
      <c r="C153" s="388">
        <f>$A$153+($A$106/C106)</f>
        <v>100.19899316088573</v>
      </c>
      <c r="D153" s="388">
        <f t="shared" ref="D153:N153" si="115">$A$153+($A$106/D106)</f>
        <v>100.53098331879605</v>
      </c>
      <c r="E153" s="388">
        <f t="shared" si="115"/>
        <v>100.20444030728599</v>
      </c>
      <c r="F153" s="388">
        <f t="shared" si="115"/>
        <v>100.20810817162993</v>
      </c>
      <c r="G153" s="388">
        <f t="shared" si="115"/>
        <v>100.38123680888492</v>
      </c>
      <c r="H153" s="388">
        <f t="shared" si="115"/>
        <v>100.21096861366512</v>
      </c>
      <c r="I153" s="388">
        <f t="shared" si="115"/>
        <v>100.22461814914645</v>
      </c>
      <c r="J153" s="388">
        <f t="shared" si="115"/>
        <v>100.29330196291005</v>
      </c>
      <c r="K153" s="388">
        <f t="shared" si="115"/>
        <v>100.31106883474762</v>
      </c>
      <c r="L153" s="388">
        <f t="shared" si="115"/>
        <v>100.21838829438742</v>
      </c>
      <c r="M153" s="388">
        <f t="shared" si="115"/>
        <v>100.15775093156149</v>
      </c>
      <c r="N153" s="616">
        <f t="shared" si="115"/>
        <v>100.14345974203509</v>
      </c>
      <c r="O153" s="649">
        <f t="shared" ref="O153:O155" si="116">AVERAGE(C153:N153)</f>
        <v>100.25694319132798</v>
      </c>
      <c r="P153" s="386"/>
      <c r="Q153" s="386"/>
      <c r="R153" s="386"/>
      <c r="S153" s="384"/>
      <c r="T153" s="384"/>
      <c r="U153" s="384"/>
      <c r="V153" s="384"/>
      <c r="W153" s="384"/>
      <c r="X153" s="384"/>
      <c r="Y153" s="384"/>
      <c r="Z153" s="384"/>
    </row>
    <row r="154" spans="1:26" s="387" customFormat="1" ht="23.25" customHeight="1">
      <c r="A154" s="383">
        <v>100</v>
      </c>
      <c r="B154" s="384" t="s">
        <v>161</v>
      </c>
      <c r="C154" s="389">
        <f>(A154*0.6)+(0.4*MAX(0,C132*(0.9*C142/A144)*(1+(0.9*C102/C142))*(1+(0.9*C100/C142)))*(1+(0.9*C163/100))*0.01*C172*0.01*C153)</f>
        <v>94.076629986773014</v>
      </c>
      <c r="D154" s="389">
        <f>(C154*0.6)+(0.4*MAX(0,D132*(0.5*C112/D112)*(1+(0.9*D102/C102))*(1+(0.9*D100/D98)))*(1+(0.9*D163/100))*0.01*D172*0.01*D153)</f>
        <v>56.44597799206381</v>
      </c>
      <c r="E154" s="389">
        <f t="shared" ref="E154:N154" si="117">(D154*0.6)+(0.4*MAX(0,E132*(0.5*D112/E112)*(1+(0.9*E102/D102))*(1+(0.9*E100/E98)))*(1+(0.9*E163/100))*0.01*E172*0.01*E153)</f>
        <v>62.500012912159491</v>
      </c>
      <c r="F154" s="389">
        <f t="shared" si="117"/>
        <v>57.301436377756154</v>
      </c>
      <c r="G154" s="389">
        <f t="shared" si="117"/>
        <v>34.380861826653693</v>
      </c>
      <c r="H154" s="389">
        <f t="shared" si="117"/>
        <v>72.816874205246052</v>
      </c>
      <c r="I154" s="389">
        <f t="shared" si="117"/>
        <v>87.358558038704928</v>
      </c>
      <c r="J154" s="389">
        <f t="shared" si="117"/>
        <v>110.7058812195385</v>
      </c>
      <c r="K154" s="389">
        <f t="shared" si="117"/>
        <v>104.48585625275365</v>
      </c>
      <c r="L154" s="389">
        <f t="shared" si="117"/>
        <v>96.887159541276205</v>
      </c>
      <c r="M154" s="389">
        <f t="shared" si="117"/>
        <v>117.3514826038992</v>
      </c>
      <c r="N154" s="617">
        <f t="shared" si="117"/>
        <v>136.78275728159713</v>
      </c>
      <c r="O154" s="649">
        <f t="shared" si="116"/>
        <v>85.924457353201817</v>
      </c>
      <c r="P154" s="386"/>
      <c r="Q154" s="386"/>
      <c r="R154" s="386"/>
      <c r="S154" s="384"/>
      <c r="T154" s="384"/>
      <c r="U154" s="384"/>
      <c r="V154" s="384"/>
      <c r="W154" s="384"/>
      <c r="X154" s="384"/>
      <c r="Y154" s="384"/>
      <c r="Z154" s="384"/>
    </row>
    <row r="155" spans="1:26" ht="23.25" customHeight="1">
      <c r="A155" s="166">
        <f>A154*A131</f>
        <v>2848000</v>
      </c>
      <c r="B155" s="170" t="s">
        <v>162</v>
      </c>
      <c r="C155" s="360">
        <f t="shared" ref="C155:N155" si="118">C154*C131</f>
        <v>2679302.4220232954</v>
      </c>
      <c r="D155" s="360">
        <f t="shared" si="118"/>
        <v>1607581.4532139774</v>
      </c>
      <c r="E155" s="360">
        <f t="shared" si="118"/>
        <v>1780000.3677383023</v>
      </c>
      <c r="F155" s="360">
        <f t="shared" si="118"/>
        <v>1631944.9080384953</v>
      </c>
      <c r="G155" s="360">
        <f t="shared" si="118"/>
        <v>979166.9448230972</v>
      </c>
      <c r="H155" s="360">
        <f t="shared" si="118"/>
        <v>2073824.5773654075</v>
      </c>
      <c r="I155" s="360">
        <f t="shared" si="118"/>
        <v>2487971.7329423162</v>
      </c>
      <c r="J155" s="360">
        <f t="shared" si="118"/>
        <v>3152903.4971324564</v>
      </c>
      <c r="K155" s="360">
        <f t="shared" si="118"/>
        <v>2975757.1860784241</v>
      </c>
      <c r="L155" s="360">
        <f t="shared" si="118"/>
        <v>2759346.3037355463</v>
      </c>
      <c r="M155" s="360">
        <f t="shared" si="118"/>
        <v>3342170.2245590491</v>
      </c>
      <c r="N155" s="644">
        <f t="shared" si="118"/>
        <v>3895572.9273798862</v>
      </c>
      <c r="O155" s="657">
        <f t="shared" si="116"/>
        <v>2447128.5454191882</v>
      </c>
      <c r="P155" s="169"/>
      <c r="Q155" s="169"/>
      <c r="R155" s="169"/>
      <c r="S155" s="170"/>
      <c r="T155" s="170"/>
      <c r="U155" s="170"/>
      <c r="V155" s="170"/>
      <c r="W155" s="170"/>
      <c r="X155" s="170"/>
      <c r="Y155" s="170"/>
      <c r="Z155" s="170"/>
    </row>
    <row r="156" spans="1:26" ht="23.25" customHeight="1">
      <c r="A156" s="166"/>
      <c r="B156" s="170"/>
      <c r="C156" s="169"/>
      <c r="D156" s="169"/>
      <c r="E156" s="169"/>
      <c r="F156" s="169"/>
      <c r="G156" s="169"/>
      <c r="H156" s="169"/>
      <c r="I156" s="169"/>
      <c r="J156" s="169"/>
      <c r="K156" s="169"/>
      <c r="L156" s="169"/>
      <c r="M156" s="169"/>
      <c r="N156" s="613"/>
      <c r="O156" s="647"/>
      <c r="P156" s="169"/>
      <c r="Q156" s="169"/>
      <c r="R156" s="169"/>
      <c r="S156" s="170"/>
      <c r="T156" s="170"/>
      <c r="U156" s="170"/>
      <c r="V156" s="170"/>
      <c r="W156" s="170"/>
      <c r="X156" s="170"/>
      <c r="Y156" s="170"/>
      <c r="Z156" s="170"/>
    </row>
    <row r="157" spans="1:26" s="387" customFormat="1" ht="23.25" customHeight="1">
      <c r="A157" s="383">
        <v>140</v>
      </c>
      <c r="B157" s="384" t="s">
        <v>84</v>
      </c>
      <c r="C157" s="385">
        <v>140</v>
      </c>
      <c r="D157" s="385">
        <f t="shared" ref="D157:N157" si="119">C157</f>
        <v>140</v>
      </c>
      <c r="E157" s="385">
        <f t="shared" si="119"/>
        <v>140</v>
      </c>
      <c r="F157" s="385">
        <f t="shared" si="119"/>
        <v>140</v>
      </c>
      <c r="G157" s="385">
        <f t="shared" si="119"/>
        <v>140</v>
      </c>
      <c r="H157" s="385">
        <f t="shared" si="119"/>
        <v>140</v>
      </c>
      <c r="I157" s="385">
        <f t="shared" si="119"/>
        <v>140</v>
      </c>
      <c r="J157" s="385">
        <f t="shared" si="119"/>
        <v>140</v>
      </c>
      <c r="K157" s="385">
        <f t="shared" si="119"/>
        <v>140</v>
      </c>
      <c r="L157" s="385">
        <f t="shared" si="119"/>
        <v>140</v>
      </c>
      <c r="M157" s="385">
        <f t="shared" si="119"/>
        <v>140</v>
      </c>
      <c r="N157" s="645">
        <f t="shared" si="119"/>
        <v>140</v>
      </c>
      <c r="O157" s="649">
        <f t="shared" ref="O157:O161" si="120">AVERAGE(C157:N157)</f>
        <v>140</v>
      </c>
      <c r="P157" s="386"/>
      <c r="Q157" s="386"/>
      <c r="R157" s="386"/>
      <c r="S157" s="384"/>
      <c r="T157" s="384"/>
      <c r="U157" s="384"/>
      <c r="V157" s="384"/>
      <c r="W157" s="384"/>
      <c r="X157" s="384"/>
      <c r="Y157" s="384"/>
      <c r="Z157" s="384"/>
    </row>
    <row r="158" spans="1:26" ht="23.25" customHeight="1">
      <c r="A158" s="175">
        <f>MAX(10,1*0.001*A36*0.001*A37/A45)</f>
        <v>10</v>
      </c>
      <c r="B158" s="170" t="s">
        <v>424</v>
      </c>
      <c r="C158" s="221">
        <f>(0.01*1*0.001*C36*0.001*C37/C45)+(0.99*A158)</f>
        <v>9.9</v>
      </c>
      <c r="D158" s="221">
        <f t="shared" ref="D158:N158" si="121">(0.01*1*0.001*D36*0.001*D37/D45)+(0.99*C158)</f>
        <v>9.8010000000000002</v>
      </c>
      <c r="E158" s="221">
        <f t="shared" si="121"/>
        <v>9.7029899999999998</v>
      </c>
      <c r="F158" s="221">
        <f t="shared" si="121"/>
        <v>9.605960099999999</v>
      </c>
      <c r="G158" s="221">
        <f t="shared" si="121"/>
        <v>11.189900498999998</v>
      </c>
      <c r="H158" s="221">
        <f t="shared" si="121"/>
        <v>11.078001494009998</v>
      </c>
      <c r="I158" s="221">
        <f t="shared" si="121"/>
        <v>10.967221479069897</v>
      </c>
      <c r="J158" s="221">
        <f t="shared" si="121"/>
        <v>10.857549264279198</v>
      </c>
      <c r="K158" s="221">
        <f t="shared" si="121"/>
        <v>10.748973771636406</v>
      </c>
      <c r="L158" s="221">
        <f t="shared" si="121"/>
        <v>10.641484033920042</v>
      </c>
      <c r="M158" s="221">
        <f t="shared" si="121"/>
        <v>10.535069193580842</v>
      </c>
      <c r="N158" s="618">
        <f t="shared" si="121"/>
        <v>12.829718501645035</v>
      </c>
      <c r="O158" s="647">
        <f t="shared" si="120"/>
        <v>10.654822361428449</v>
      </c>
      <c r="P158" s="169"/>
      <c r="Q158" s="169"/>
      <c r="R158" s="169"/>
      <c r="S158" s="170"/>
      <c r="T158" s="170"/>
      <c r="U158" s="170"/>
      <c r="V158" s="170"/>
      <c r="W158" s="170"/>
      <c r="X158" s="170"/>
      <c r="Y158" s="170"/>
      <c r="Z158" s="170"/>
    </row>
    <row r="159" spans="1:26" ht="23.25" customHeight="1">
      <c r="A159" s="166">
        <f>A52*A157</f>
        <v>1400</v>
      </c>
      <c r="B159" s="170" t="s">
        <v>86</v>
      </c>
      <c r="C159" s="221">
        <f t="shared" ref="C159:N159" si="122">C52*C157</f>
        <v>1315.9999999999998</v>
      </c>
      <c r="D159" s="221">
        <f t="shared" si="122"/>
        <v>1237.0399999999997</v>
      </c>
      <c r="E159" s="221">
        <f t="shared" si="122"/>
        <v>1162.8175999999996</v>
      </c>
      <c r="F159" s="221">
        <f t="shared" si="122"/>
        <v>1093.0485439999998</v>
      </c>
      <c r="G159" s="221">
        <f t="shared" si="122"/>
        <v>1480.2570876799996</v>
      </c>
      <c r="H159" s="221">
        <f t="shared" si="122"/>
        <v>1391.4416624191995</v>
      </c>
      <c r="I159" s="221">
        <f t="shared" si="122"/>
        <v>1307.9551626740474</v>
      </c>
      <c r="J159" s="221">
        <f t="shared" si="122"/>
        <v>809.47785291360458</v>
      </c>
      <c r="K159" s="221">
        <f t="shared" si="122"/>
        <v>760.90918173878822</v>
      </c>
      <c r="L159" s="221">
        <f t="shared" si="122"/>
        <v>1018.0819062866246</v>
      </c>
      <c r="M159" s="221">
        <f t="shared" si="122"/>
        <v>956.99699190942704</v>
      </c>
      <c r="N159" s="618">
        <f t="shared" si="122"/>
        <v>1208.2870821521444</v>
      </c>
      <c r="O159" s="647">
        <f t="shared" si="120"/>
        <v>1145.1927559811529</v>
      </c>
      <c r="P159" s="169"/>
      <c r="Q159" s="169"/>
      <c r="R159" s="169"/>
      <c r="S159" s="170"/>
      <c r="T159" s="170"/>
      <c r="U159" s="170"/>
      <c r="V159" s="170"/>
      <c r="W159" s="170"/>
      <c r="X159" s="170"/>
      <c r="Y159" s="170"/>
      <c r="Z159" s="170"/>
    </row>
    <row r="160" spans="1:26" ht="23.25" customHeight="1">
      <c r="A160" s="166">
        <f>A159*A158</f>
        <v>14000</v>
      </c>
      <c r="B160" s="170" t="s">
        <v>87</v>
      </c>
      <c r="C160" s="221">
        <f t="shared" ref="C160:N160" si="123">C159*C158</f>
        <v>13028.399999999998</v>
      </c>
      <c r="D160" s="221">
        <f t="shared" si="123"/>
        <v>12124.229039999998</v>
      </c>
      <c r="E160" s="221">
        <f t="shared" si="123"/>
        <v>11282.807544623996</v>
      </c>
      <c r="F160" s="221">
        <f t="shared" si="123"/>
        <v>10499.780701027092</v>
      </c>
      <c r="G160" s="221">
        <f t="shared" si="123"/>
        <v>16563.929524078711</v>
      </c>
      <c r="H160" s="221">
        <f t="shared" si="123"/>
        <v>15414.392815107647</v>
      </c>
      <c r="I160" s="221">
        <f t="shared" si="123"/>
        <v>14344.633953739174</v>
      </c>
      <c r="J160" s="221">
        <f t="shared" si="123"/>
        <v>8788.9456663524124</v>
      </c>
      <c r="K160" s="221">
        <f t="shared" si="123"/>
        <v>8178.9928371075539</v>
      </c>
      <c r="L160" s="221">
        <f t="shared" si="123"/>
        <v>10833.902350971997</v>
      </c>
      <c r="M160" s="221">
        <f t="shared" si="123"/>
        <v>10082.029527814539</v>
      </c>
      <c r="N160" s="618">
        <f t="shared" si="123"/>
        <v>15501.983133186061</v>
      </c>
      <c r="O160" s="647">
        <f t="shared" si="120"/>
        <v>12220.335591167432</v>
      </c>
      <c r="P160" s="169"/>
      <c r="Q160" s="169"/>
      <c r="R160" s="169"/>
      <c r="S160" s="170"/>
      <c r="T160" s="170"/>
      <c r="U160" s="170"/>
      <c r="V160" s="170"/>
      <c r="W160" s="170"/>
      <c r="X160" s="170"/>
      <c r="Y160" s="170"/>
      <c r="Z160" s="170"/>
    </row>
    <row r="161" spans="1:26" ht="23.25" customHeight="1">
      <c r="A161" s="166">
        <f>A10*100/A160</f>
        <v>0</v>
      </c>
      <c r="B161" s="170" t="s">
        <v>88</v>
      </c>
      <c r="C161" s="221">
        <f>'1'!B35*100/((C160))</f>
        <v>30.896336730686365</v>
      </c>
      <c r="D161" s="221">
        <f>'1'!C35*100/((D160))</f>
        <v>7.2853979556686248</v>
      </c>
      <c r="E161" s="221">
        <f>'1'!D35*100/((E160))</f>
        <v>34.489672143815682</v>
      </c>
      <c r="F161" s="221">
        <f>'1'!E35*100/((F160))</f>
        <v>36.240693466204881</v>
      </c>
      <c r="G161" s="221">
        <f>'1'!F35*100/((G160))</f>
        <v>9.7986505775876083</v>
      </c>
      <c r="H161" s="221">
        <f>'1'!G35*100/((H160))</f>
        <v>24.263307811363987</v>
      </c>
      <c r="I161" s="221">
        <f>'1'!H35*100/((I160))</f>
        <v>24.064747912930724</v>
      </c>
      <c r="J161" s="221">
        <f>'1'!I35*100/((J160))</f>
        <v>27.414614033376402</v>
      </c>
      <c r="K161" s="221">
        <f>'1'!J35*100/((K160))</f>
        <v>27.07818189370597</v>
      </c>
      <c r="L161" s="221">
        <f>'1'!K35*100/((L160))</f>
        <v>33.035187913419755</v>
      </c>
      <c r="M161" s="221">
        <f>'1'!L35*100/((M160))</f>
        <v>52.956666774848209</v>
      </c>
      <c r="N161" s="618">
        <f>'1'!M35*100/((N160))</f>
        <v>38.515050738636496</v>
      </c>
      <c r="O161" s="647">
        <f t="shared" si="120"/>
        <v>28.836542329353723</v>
      </c>
      <c r="P161" s="169"/>
      <c r="Q161" s="169"/>
      <c r="R161" s="169"/>
      <c r="S161" s="170"/>
      <c r="T161" s="170"/>
      <c r="U161" s="170"/>
      <c r="V161" s="170"/>
      <c r="W161" s="170"/>
      <c r="X161" s="170"/>
      <c r="Y161" s="170"/>
      <c r="Z161" s="170"/>
    </row>
    <row r="162" spans="1:26" ht="23.25" customHeight="1">
      <c r="A162" s="166"/>
      <c r="B162" s="170"/>
      <c r="C162" s="169"/>
      <c r="D162" s="169"/>
      <c r="E162" s="169"/>
      <c r="F162" s="169"/>
      <c r="G162" s="169"/>
      <c r="H162" s="169"/>
      <c r="I162" s="169"/>
      <c r="J162" s="169"/>
      <c r="K162" s="169"/>
      <c r="L162" s="169"/>
      <c r="M162" s="169"/>
      <c r="N162" s="613"/>
      <c r="O162" s="647"/>
      <c r="P162" s="169"/>
      <c r="Q162" s="169"/>
      <c r="R162" s="169"/>
      <c r="S162" s="170"/>
      <c r="T162" s="170"/>
      <c r="U162" s="170"/>
      <c r="V162" s="170"/>
      <c r="W162" s="170"/>
      <c r="X162" s="170"/>
      <c r="Y162" s="170"/>
      <c r="Z162" s="170"/>
    </row>
    <row r="163" spans="1:26" s="387" customFormat="1" ht="23.25" customHeight="1">
      <c r="A163" s="222">
        <v>1</v>
      </c>
      <c r="B163" s="384" t="s">
        <v>165</v>
      </c>
      <c r="C163" s="223">
        <v>-3</v>
      </c>
      <c r="D163" s="223">
        <v>-1</v>
      </c>
      <c r="E163" s="223">
        <v>0</v>
      </c>
      <c r="F163" s="223">
        <v>1</v>
      </c>
      <c r="G163" s="223">
        <v>2</v>
      </c>
      <c r="H163" s="223">
        <v>2</v>
      </c>
      <c r="I163" s="223">
        <v>0</v>
      </c>
      <c r="J163" s="223">
        <v>3</v>
      </c>
      <c r="K163" s="223">
        <v>4</v>
      </c>
      <c r="L163" s="223">
        <v>5</v>
      </c>
      <c r="M163" s="223">
        <v>4</v>
      </c>
      <c r="N163" s="619">
        <v>-5</v>
      </c>
      <c r="O163" s="649">
        <f>AVERAGE(C163:N163)</f>
        <v>1</v>
      </c>
      <c r="P163" s="386"/>
      <c r="Q163" s="386"/>
      <c r="R163" s="386"/>
      <c r="S163" s="384"/>
      <c r="T163" s="384"/>
      <c r="U163" s="384"/>
      <c r="V163" s="384"/>
      <c r="W163" s="384"/>
      <c r="X163" s="384"/>
      <c r="Y163" s="384"/>
      <c r="Z163" s="384"/>
    </row>
    <row r="164" spans="1:26" ht="23.25" customHeight="1">
      <c r="A164" s="166"/>
      <c r="B164" s="170"/>
      <c r="C164" s="169"/>
      <c r="D164" s="169"/>
      <c r="E164" s="169"/>
      <c r="F164" s="169"/>
      <c r="G164" s="169"/>
      <c r="H164" s="169"/>
      <c r="I164" s="169"/>
      <c r="J164" s="169"/>
      <c r="K164" s="169"/>
      <c r="L164" s="169"/>
      <c r="M164" s="169"/>
      <c r="N164" s="613"/>
      <c r="O164" s="647"/>
      <c r="P164" s="169"/>
      <c r="Q164" s="169"/>
      <c r="R164" s="169"/>
      <c r="S164" s="170"/>
      <c r="T164" s="170"/>
      <c r="U164" s="170"/>
      <c r="V164" s="170"/>
      <c r="W164" s="170"/>
      <c r="X164" s="170"/>
      <c r="Y164" s="170"/>
      <c r="Z164" s="170"/>
    </row>
    <row r="165" spans="1:26" s="387" customFormat="1" ht="23.25" customHeight="1">
      <c r="A165" s="383">
        <v>0</v>
      </c>
      <c r="B165" s="384" t="s">
        <v>363</v>
      </c>
      <c r="C165" s="388">
        <f>ABS(((C27-A40))*100)/C27</f>
        <v>100</v>
      </c>
      <c r="D165" s="388">
        <f t="shared" ref="D165:N165" si="124">IFERROR((ABS((D27-C40))*100/D27),100)</f>
        <v>100</v>
      </c>
      <c r="E165" s="388">
        <f t="shared" si="124"/>
        <v>6.8697391136871611</v>
      </c>
      <c r="F165" s="388">
        <f t="shared" si="124"/>
        <v>3.0485743817691282</v>
      </c>
      <c r="G165" s="388">
        <f t="shared" si="124"/>
        <v>30.473987244709186</v>
      </c>
      <c r="H165" s="388">
        <f t="shared" si="124"/>
        <v>0.2597219023516556</v>
      </c>
      <c r="I165" s="388">
        <f t="shared" si="124"/>
        <v>246.26665701042873</v>
      </c>
      <c r="J165" s="388">
        <f t="shared" si="124"/>
        <v>4.5194065784490842</v>
      </c>
      <c r="K165" s="388">
        <f t="shared" si="124"/>
        <v>101.21239480742052</v>
      </c>
      <c r="L165" s="388">
        <f t="shared" si="124"/>
        <v>347.05224923162893</v>
      </c>
      <c r="M165" s="388">
        <f t="shared" si="124"/>
        <v>22.438256731059042</v>
      </c>
      <c r="N165" s="616">
        <f t="shared" si="124"/>
        <v>61.767263147269212</v>
      </c>
      <c r="O165" s="649">
        <f t="shared" ref="O165:O166" si="125">AVERAGE(C165:N165)</f>
        <v>85.325687512397721</v>
      </c>
      <c r="P165" s="386"/>
      <c r="Q165" s="386"/>
      <c r="R165" s="386"/>
      <c r="S165" s="384"/>
      <c r="T165" s="384"/>
      <c r="U165" s="384"/>
      <c r="V165" s="384"/>
      <c r="W165" s="384"/>
      <c r="X165" s="384"/>
      <c r="Y165" s="384"/>
      <c r="Z165" s="384"/>
    </row>
    <row r="166" spans="1:26" s="387" customFormat="1" ht="23.25" customHeight="1">
      <c r="A166" s="383">
        <v>0</v>
      </c>
      <c r="B166" s="384" t="s">
        <v>364</v>
      </c>
      <c r="C166" s="388">
        <f>ABS((C98-A41)*100/C98)</f>
        <v>100</v>
      </c>
      <c r="D166" s="388">
        <f t="shared" ref="D166:N166" si="126">IFERROR(ABS((D98-C41)*100/D98),100)</f>
        <v>100</v>
      </c>
      <c r="E166" s="388">
        <f t="shared" si="126"/>
        <v>861.35426716671759</v>
      </c>
      <c r="F166" s="388">
        <f t="shared" si="126"/>
        <v>51.864033471590467</v>
      </c>
      <c r="G166" s="388">
        <f t="shared" si="126"/>
        <v>34.344575890421751</v>
      </c>
      <c r="H166" s="388">
        <f t="shared" si="126"/>
        <v>2634.2022271288397</v>
      </c>
      <c r="I166" s="388">
        <f t="shared" si="126"/>
        <v>310.0878184087411</v>
      </c>
      <c r="J166" s="388">
        <f t="shared" si="126"/>
        <v>42.283697760328671</v>
      </c>
      <c r="K166" s="388">
        <f t="shared" si="126"/>
        <v>8899.3260384324622</v>
      </c>
      <c r="L166" s="388">
        <f t="shared" si="126"/>
        <v>713.01405277033052</v>
      </c>
      <c r="M166" s="388">
        <f t="shared" si="126"/>
        <v>100</v>
      </c>
      <c r="N166" s="616">
        <f t="shared" si="126"/>
        <v>9.8829293973144132</v>
      </c>
      <c r="O166" s="649">
        <f t="shared" si="125"/>
        <v>1154.6966367022287</v>
      </c>
      <c r="P166" s="386"/>
      <c r="Q166" s="386"/>
      <c r="R166" s="386"/>
      <c r="S166" s="384"/>
      <c r="T166" s="384"/>
      <c r="U166" s="384"/>
      <c r="V166" s="384"/>
      <c r="W166" s="384"/>
      <c r="X166" s="384"/>
      <c r="Y166" s="384"/>
      <c r="Z166" s="384"/>
    </row>
    <row r="167" spans="1:26" ht="23.25" customHeight="1">
      <c r="A167" s="166"/>
      <c r="B167" s="170"/>
      <c r="C167" s="204"/>
      <c r="D167" s="204"/>
      <c r="E167" s="204"/>
      <c r="F167" s="204"/>
      <c r="G167" s="204"/>
      <c r="H167" s="204"/>
      <c r="I167" s="204"/>
      <c r="J167" s="204"/>
      <c r="K167" s="204"/>
      <c r="L167" s="204"/>
      <c r="M167" s="204"/>
      <c r="N167" s="606"/>
      <c r="O167" s="647"/>
      <c r="P167" s="169"/>
      <c r="Q167" s="169"/>
      <c r="R167" s="169"/>
      <c r="S167" s="170"/>
      <c r="T167" s="170"/>
      <c r="U167" s="170"/>
      <c r="V167" s="170"/>
      <c r="W167" s="170"/>
      <c r="X167" s="170"/>
      <c r="Y167" s="170"/>
      <c r="Z167" s="170"/>
    </row>
    <row r="168" spans="1:26" ht="23.25" customHeight="1">
      <c r="A168" s="166">
        <f>A8</f>
        <v>0</v>
      </c>
      <c r="B168" s="170" t="s">
        <v>313</v>
      </c>
      <c r="C168" s="204">
        <f>C8+A168</f>
        <v>4025.2983346207416</v>
      </c>
      <c r="D168" s="204">
        <f t="shared" ref="D168:N168" si="127">D8+C168</f>
        <v>4908.5966692414831</v>
      </c>
      <c r="E168" s="204">
        <f t="shared" si="127"/>
        <v>8802.8950038622243</v>
      </c>
      <c r="F168" s="204">
        <f t="shared" si="127"/>
        <v>12608.088342345191</v>
      </c>
      <c r="G168" s="204">
        <f t="shared" si="127"/>
        <v>14231.129918327533</v>
      </c>
      <c r="H168" s="204">
        <f t="shared" si="127"/>
        <v>17971.171494309878</v>
      </c>
      <c r="I168" s="204">
        <f t="shared" si="127"/>
        <v>21423.171494309878</v>
      </c>
      <c r="J168" s="204">
        <f t="shared" si="127"/>
        <v>23832.627026343554</v>
      </c>
      <c r="K168" s="204">
        <f t="shared" si="127"/>
        <v>26047.349583848722</v>
      </c>
      <c r="L168" s="204">
        <f t="shared" si="127"/>
        <v>29626.349583848722</v>
      </c>
      <c r="M168" s="204">
        <f t="shared" si="127"/>
        <v>34965.456365035272</v>
      </c>
      <c r="N168" s="606">
        <f t="shared" si="127"/>
        <v>40936.053034276752</v>
      </c>
      <c r="O168" s="647">
        <f t="shared" ref="O168:O170" si="128">N168</f>
        <v>40936.053034276752</v>
      </c>
      <c r="P168" s="169"/>
      <c r="Q168" s="169"/>
      <c r="R168" s="169"/>
      <c r="S168" s="170"/>
      <c r="T168" s="170"/>
      <c r="U168" s="170"/>
      <c r="V168" s="170"/>
      <c r="W168" s="170"/>
      <c r="X168" s="170"/>
      <c r="Y168" s="170"/>
      <c r="Z168" s="170"/>
    </row>
    <row r="169" spans="1:26" ht="23.25" customHeight="1">
      <c r="A169" s="166">
        <f>A10</f>
        <v>0</v>
      </c>
      <c r="B169" s="170" t="s">
        <v>314</v>
      </c>
      <c r="C169" s="204">
        <f>C10+A169</f>
        <v>4025.2983346207416</v>
      </c>
      <c r="D169" s="204">
        <f t="shared" ref="D169:N169" si="129">D10+C169</f>
        <v>4908.5966692414831</v>
      </c>
      <c r="E169" s="204">
        <f t="shared" si="129"/>
        <v>8800</v>
      </c>
      <c r="F169" s="204">
        <f t="shared" si="129"/>
        <v>12605.193338482966</v>
      </c>
      <c r="G169" s="204">
        <f t="shared" si="129"/>
        <v>14228.234914465309</v>
      </c>
      <c r="H169" s="204">
        <f t="shared" si="129"/>
        <v>17968.276490447653</v>
      </c>
      <c r="I169" s="204">
        <f t="shared" si="129"/>
        <v>21420.276490447653</v>
      </c>
      <c r="J169" s="204">
        <f t="shared" si="129"/>
        <v>23829.73202248133</v>
      </c>
      <c r="K169" s="204">
        <f t="shared" si="129"/>
        <v>26044.454579986497</v>
      </c>
      <c r="L169" s="204">
        <f t="shared" si="129"/>
        <v>29623.454579986497</v>
      </c>
      <c r="M169" s="204">
        <f t="shared" si="129"/>
        <v>34962.561361173044</v>
      </c>
      <c r="N169" s="606">
        <f t="shared" si="129"/>
        <v>40933.158030414525</v>
      </c>
      <c r="O169" s="647">
        <f t="shared" si="128"/>
        <v>40933.158030414525</v>
      </c>
      <c r="P169" s="169"/>
      <c r="Q169" s="169"/>
      <c r="R169" s="169"/>
      <c r="S169" s="170"/>
      <c r="T169" s="170"/>
      <c r="U169" s="170"/>
      <c r="V169" s="170"/>
      <c r="W169" s="170"/>
      <c r="X169" s="170"/>
      <c r="Y169" s="170"/>
      <c r="Z169" s="170"/>
    </row>
    <row r="170" spans="1:26" ht="23.25" customHeight="1">
      <c r="A170" s="166">
        <f>A12</f>
        <v>0</v>
      </c>
      <c r="B170" s="170" t="s">
        <v>315</v>
      </c>
      <c r="C170" s="169">
        <f>C12+A170</f>
        <v>0</v>
      </c>
      <c r="D170" s="204">
        <f t="shared" ref="D170:N170" si="130">D12+C170</f>
        <v>0</v>
      </c>
      <c r="E170" s="204">
        <f t="shared" si="130"/>
        <v>-2.8950038622247121</v>
      </c>
      <c r="F170" s="204">
        <f t="shared" si="130"/>
        <v>-2.8950038622247121</v>
      </c>
      <c r="G170" s="204">
        <f t="shared" si="130"/>
        <v>-2.8950038622247121</v>
      </c>
      <c r="H170" s="204">
        <f t="shared" si="130"/>
        <v>-2.8950038622247121</v>
      </c>
      <c r="I170" s="204">
        <f t="shared" si="130"/>
        <v>-2.8950038622247121</v>
      </c>
      <c r="J170" s="204">
        <f t="shared" si="130"/>
        <v>-2.8950038622247121</v>
      </c>
      <c r="K170" s="204">
        <f t="shared" si="130"/>
        <v>-2.8950038622247121</v>
      </c>
      <c r="L170" s="204">
        <f t="shared" si="130"/>
        <v>-2.8950038622247121</v>
      </c>
      <c r="M170" s="204">
        <f t="shared" si="130"/>
        <v>-2.8950038622247121</v>
      </c>
      <c r="N170" s="606">
        <f t="shared" si="130"/>
        <v>-2.8950038622247121</v>
      </c>
      <c r="O170" s="647">
        <f t="shared" si="128"/>
        <v>-2.8950038622247121</v>
      </c>
      <c r="P170" s="169"/>
      <c r="Q170" s="169"/>
      <c r="R170" s="169"/>
      <c r="S170" s="170"/>
      <c r="T170" s="170"/>
      <c r="U170" s="170"/>
      <c r="V170" s="170"/>
      <c r="W170" s="170"/>
      <c r="X170" s="170"/>
      <c r="Y170" s="170"/>
      <c r="Z170" s="170"/>
    </row>
    <row r="171" spans="1:26" ht="23.25" customHeight="1">
      <c r="A171" s="166"/>
      <c r="B171" s="170" t="s">
        <v>316</v>
      </c>
      <c r="C171" s="204">
        <f t="shared" ref="C171:N171" si="131">C10*100/C8</f>
        <v>100</v>
      </c>
      <c r="D171" s="204">
        <f t="shared" si="131"/>
        <v>100</v>
      </c>
      <c r="E171" s="204">
        <f t="shared" si="131"/>
        <v>99.925660449881619</v>
      </c>
      <c r="F171" s="204">
        <f t="shared" si="131"/>
        <v>100</v>
      </c>
      <c r="G171" s="204">
        <f t="shared" si="131"/>
        <v>100.00000000000001</v>
      </c>
      <c r="H171" s="204">
        <f t="shared" si="131"/>
        <v>100</v>
      </c>
      <c r="I171" s="204">
        <f t="shared" si="131"/>
        <v>100</v>
      </c>
      <c r="J171" s="204">
        <f t="shared" si="131"/>
        <v>100</v>
      </c>
      <c r="K171" s="204">
        <f t="shared" si="131"/>
        <v>100</v>
      </c>
      <c r="L171" s="204">
        <f t="shared" si="131"/>
        <v>100</v>
      </c>
      <c r="M171" s="204">
        <f t="shared" si="131"/>
        <v>100</v>
      </c>
      <c r="N171" s="606">
        <f t="shared" si="131"/>
        <v>100</v>
      </c>
      <c r="O171" s="647">
        <f t="shared" ref="O171:O172" si="132">AVERAGE(C171:N171)</f>
        <v>99.993805037490134</v>
      </c>
      <c r="P171" s="169"/>
      <c r="Q171" s="169"/>
      <c r="R171" s="169"/>
      <c r="S171" s="170"/>
      <c r="T171" s="170"/>
      <c r="U171" s="170"/>
      <c r="V171" s="170"/>
      <c r="W171" s="170"/>
      <c r="X171" s="170"/>
      <c r="Y171" s="170"/>
      <c r="Z171" s="170"/>
    </row>
    <row r="172" spans="1:26" s="391" customFormat="1" ht="23.25" customHeight="1">
      <c r="A172" s="390"/>
      <c r="B172" s="174" t="s">
        <v>365</v>
      </c>
      <c r="C172" s="390">
        <f t="shared" ref="C172:N172" si="133">C169*100/C168</f>
        <v>100</v>
      </c>
      <c r="D172" s="390">
        <f t="shared" si="133"/>
        <v>100</v>
      </c>
      <c r="E172" s="390">
        <f t="shared" si="133"/>
        <v>99.967113047912605</v>
      </c>
      <c r="F172" s="390">
        <f t="shared" si="133"/>
        <v>99.977038518579377</v>
      </c>
      <c r="G172" s="390">
        <f t="shared" si="133"/>
        <v>99.979657245216373</v>
      </c>
      <c r="H172" s="390">
        <f t="shared" si="133"/>
        <v>99.983890845050695</v>
      </c>
      <c r="I172" s="390">
        <f t="shared" si="133"/>
        <v>99.986486576635045</v>
      </c>
      <c r="J172" s="390">
        <f t="shared" si="133"/>
        <v>99.987852770661718</v>
      </c>
      <c r="K172" s="390">
        <f t="shared" si="133"/>
        <v>99.988885610595787</v>
      </c>
      <c r="L172" s="390">
        <f t="shared" si="133"/>
        <v>99.990228280220521</v>
      </c>
      <c r="M172" s="390">
        <f t="shared" si="133"/>
        <v>99.991720388740234</v>
      </c>
      <c r="N172" s="646">
        <f t="shared" si="133"/>
        <v>99.992927984874839</v>
      </c>
      <c r="O172" s="658">
        <f t="shared" si="132"/>
        <v>99.987150105707258</v>
      </c>
      <c r="P172" s="174"/>
      <c r="Q172" s="174"/>
      <c r="R172" s="174"/>
      <c r="S172" s="174"/>
      <c r="T172" s="174"/>
      <c r="U172" s="174"/>
      <c r="V172" s="174"/>
      <c r="W172" s="174"/>
      <c r="X172" s="174"/>
      <c r="Y172" s="174"/>
      <c r="Z172" s="174"/>
    </row>
    <row r="173" spans="1:26" ht="23.25" customHeight="1">
      <c r="A173" s="392" t="s">
        <v>375</v>
      </c>
      <c r="B173" s="170"/>
      <c r="C173" s="169"/>
      <c r="D173" s="169"/>
      <c r="E173" s="169"/>
      <c r="F173" s="169"/>
      <c r="G173" s="169"/>
      <c r="H173" s="169"/>
      <c r="I173" s="169"/>
      <c r="J173" s="169"/>
      <c r="K173" s="169"/>
      <c r="L173" s="169"/>
      <c r="M173" s="169"/>
      <c r="N173" s="613"/>
      <c r="O173" s="647"/>
      <c r="P173" s="169"/>
      <c r="Q173" s="169"/>
      <c r="R173" s="169"/>
      <c r="S173" s="170"/>
      <c r="T173" s="170"/>
      <c r="U173" s="170"/>
      <c r="V173" s="170"/>
      <c r="W173" s="170"/>
      <c r="X173" s="170"/>
      <c r="Y173" s="170"/>
      <c r="Z173" s="170"/>
    </row>
    <row r="174" spans="1:26" ht="23.25" customHeight="1">
      <c r="A174" s="166"/>
      <c r="B174" s="170"/>
      <c r="C174" s="169"/>
      <c r="D174" s="169"/>
      <c r="E174" s="169"/>
      <c r="F174" s="169"/>
      <c r="G174" s="169"/>
      <c r="H174" s="169"/>
      <c r="I174" s="169"/>
      <c r="J174" s="169"/>
      <c r="K174" s="169"/>
      <c r="L174" s="169"/>
      <c r="M174" s="169"/>
      <c r="N174" s="613"/>
      <c r="O174" s="647"/>
      <c r="P174" s="169"/>
      <c r="Q174" s="169"/>
      <c r="R174" s="169"/>
      <c r="S174" s="170"/>
      <c r="T174" s="170"/>
      <c r="U174" s="170"/>
      <c r="V174" s="170"/>
      <c r="W174" s="170"/>
      <c r="X174" s="170"/>
      <c r="Y174" s="170"/>
      <c r="Z174" s="170"/>
    </row>
    <row r="175" spans="1:26" ht="23.25" customHeight="1">
      <c r="A175" s="166"/>
      <c r="B175" s="170"/>
      <c r="C175" s="169"/>
      <c r="D175" s="169"/>
      <c r="E175" s="169"/>
      <c r="F175" s="169"/>
      <c r="G175" s="169"/>
      <c r="H175" s="169"/>
      <c r="I175" s="169"/>
      <c r="J175" s="169"/>
      <c r="K175" s="169"/>
      <c r="L175" s="169"/>
      <c r="M175" s="169"/>
      <c r="N175" s="613"/>
      <c r="O175" s="647"/>
      <c r="P175" s="169"/>
      <c r="Q175" s="169"/>
      <c r="R175" s="169"/>
      <c r="S175" s="170"/>
      <c r="T175" s="170"/>
      <c r="U175" s="170"/>
      <c r="V175" s="170"/>
      <c r="W175" s="170"/>
      <c r="X175" s="170"/>
      <c r="Y175" s="170"/>
      <c r="Z175" s="170"/>
    </row>
    <row r="176" spans="1:26" ht="23.25" customHeight="1">
      <c r="A176" s="166"/>
      <c r="B176" s="170"/>
      <c r="C176" s="169"/>
      <c r="D176" s="169"/>
      <c r="E176" s="169"/>
      <c r="F176" s="169"/>
      <c r="G176" s="169"/>
      <c r="H176" s="169"/>
      <c r="I176" s="169"/>
      <c r="J176" s="169"/>
      <c r="K176" s="169"/>
      <c r="L176" s="169"/>
      <c r="M176" s="169"/>
      <c r="N176" s="613"/>
      <c r="O176" s="647"/>
      <c r="P176" s="169"/>
      <c r="Q176" s="169"/>
      <c r="R176" s="169"/>
      <c r="S176" s="170"/>
      <c r="T176" s="170"/>
      <c r="U176" s="170"/>
      <c r="V176" s="170"/>
      <c r="W176" s="170"/>
      <c r="X176" s="170"/>
      <c r="Y176" s="170"/>
      <c r="Z176" s="170"/>
    </row>
    <row r="177" spans="1:26" ht="23.25" customHeight="1">
      <c r="A177" s="166"/>
      <c r="B177" s="170"/>
      <c r="C177" s="169"/>
      <c r="D177" s="169"/>
      <c r="E177" s="169"/>
      <c r="F177" s="169"/>
      <c r="G177" s="169"/>
      <c r="H177" s="169"/>
      <c r="I177" s="169"/>
      <c r="J177" s="169"/>
      <c r="K177" s="169"/>
      <c r="L177" s="169"/>
      <c r="M177" s="169"/>
      <c r="N177" s="613"/>
      <c r="O177" s="647"/>
      <c r="P177" s="169"/>
      <c r="Q177" s="169"/>
      <c r="R177" s="169"/>
      <c r="S177" s="170"/>
      <c r="T177" s="170"/>
      <c r="U177" s="170"/>
      <c r="V177" s="170"/>
      <c r="W177" s="170"/>
      <c r="X177" s="170"/>
      <c r="Y177" s="170"/>
      <c r="Z177" s="170"/>
    </row>
    <row r="178" spans="1:26" ht="23.25" customHeight="1">
      <c r="A178" s="166"/>
      <c r="B178" s="170"/>
      <c r="C178" s="169"/>
      <c r="D178" s="169"/>
      <c r="E178" s="169"/>
      <c r="F178" s="169"/>
      <c r="G178" s="169"/>
      <c r="H178" s="169"/>
      <c r="I178" s="169"/>
      <c r="J178" s="169"/>
      <c r="K178" s="169"/>
      <c r="L178" s="169"/>
      <c r="M178" s="169"/>
      <c r="N178" s="613"/>
      <c r="O178" s="647"/>
      <c r="P178" s="169"/>
      <c r="Q178" s="169"/>
      <c r="R178" s="169"/>
      <c r="S178" s="170"/>
      <c r="T178" s="170"/>
      <c r="U178" s="170"/>
      <c r="V178" s="170"/>
      <c r="W178" s="170"/>
      <c r="X178" s="170"/>
      <c r="Y178" s="170"/>
      <c r="Z178" s="170"/>
    </row>
    <row r="179" spans="1:26" ht="23.25" customHeight="1">
      <c r="A179" s="166"/>
      <c r="B179" s="170"/>
      <c r="C179" s="169"/>
      <c r="D179" s="169"/>
      <c r="E179" s="169"/>
      <c r="F179" s="169"/>
      <c r="G179" s="169"/>
      <c r="H179" s="169"/>
      <c r="I179" s="169"/>
      <c r="J179" s="169"/>
      <c r="K179" s="169"/>
      <c r="L179" s="169"/>
      <c r="M179" s="169"/>
      <c r="N179" s="613"/>
      <c r="O179" s="647"/>
      <c r="P179" s="169"/>
      <c r="Q179" s="169"/>
      <c r="R179" s="169"/>
      <c r="S179" s="170"/>
      <c r="T179" s="170"/>
      <c r="U179" s="170"/>
      <c r="V179" s="170"/>
      <c r="W179" s="170"/>
      <c r="X179" s="170"/>
      <c r="Y179" s="170"/>
      <c r="Z179" s="170"/>
    </row>
    <row r="180" spans="1:26" ht="23.25" customHeight="1">
      <c r="A180" s="166"/>
      <c r="B180" s="170"/>
      <c r="C180" s="169"/>
      <c r="D180" s="169"/>
      <c r="E180" s="169"/>
      <c r="F180" s="169"/>
      <c r="G180" s="169"/>
      <c r="H180" s="169"/>
      <c r="I180" s="169"/>
      <c r="J180" s="169"/>
      <c r="K180" s="169"/>
      <c r="L180" s="169"/>
      <c r="M180" s="169"/>
      <c r="N180" s="613"/>
      <c r="O180" s="647"/>
      <c r="P180" s="169"/>
      <c r="Q180" s="169"/>
      <c r="R180" s="169"/>
      <c r="S180" s="170"/>
      <c r="T180" s="170"/>
      <c r="U180" s="170"/>
      <c r="V180" s="170"/>
      <c r="W180" s="170"/>
      <c r="X180" s="170"/>
      <c r="Y180" s="170"/>
      <c r="Z180" s="170"/>
    </row>
    <row r="181" spans="1:26" ht="23.25" customHeight="1">
      <c r="A181" s="166"/>
      <c r="B181" s="170"/>
      <c r="C181" s="169"/>
      <c r="D181" s="169"/>
      <c r="E181" s="169"/>
      <c r="F181" s="169"/>
      <c r="G181" s="169"/>
      <c r="H181" s="169"/>
      <c r="I181" s="169"/>
      <c r="J181" s="169"/>
      <c r="K181" s="169"/>
      <c r="L181" s="169"/>
      <c r="M181" s="169"/>
      <c r="N181" s="613"/>
      <c r="O181" s="647"/>
      <c r="P181" s="169"/>
      <c r="Q181" s="169"/>
      <c r="R181" s="169"/>
      <c r="S181" s="170"/>
      <c r="T181" s="170"/>
      <c r="U181" s="170"/>
      <c r="V181" s="170"/>
      <c r="W181" s="170"/>
      <c r="X181" s="170"/>
      <c r="Y181" s="170"/>
      <c r="Z181" s="170"/>
    </row>
    <row r="182" spans="1:26" ht="23.25" customHeight="1">
      <c r="A182" s="166"/>
      <c r="B182" s="170"/>
      <c r="C182" s="169"/>
      <c r="D182" s="169"/>
      <c r="E182" s="169"/>
      <c r="F182" s="169"/>
      <c r="G182" s="169"/>
      <c r="H182" s="169"/>
      <c r="I182" s="169"/>
      <c r="J182" s="169"/>
      <c r="K182" s="169"/>
      <c r="L182" s="169"/>
      <c r="M182" s="169"/>
      <c r="N182" s="613"/>
      <c r="O182" s="647"/>
      <c r="P182" s="169"/>
      <c r="Q182" s="169"/>
      <c r="R182" s="169"/>
      <c r="S182" s="170"/>
      <c r="T182" s="170"/>
      <c r="U182" s="170"/>
      <c r="V182" s="170"/>
      <c r="W182" s="170"/>
      <c r="X182" s="170"/>
      <c r="Y182" s="170"/>
      <c r="Z182" s="170"/>
    </row>
    <row r="183" spans="1:26" ht="23.25" customHeight="1">
      <c r="A183" s="166"/>
      <c r="B183" s="170"/>
      <c r="C183" s="169"/>
      <c r="D183" s="169"/>
      <c r="E183" s="169"/>
      <c r="F183" s="169"/>
      <c r="G183" s="169"/>
      <c r="H183" s="169"/>
      <c r="I183" s="169"/>
      <c r="J183" s="169"/>
      <c r="K183" s="169"/>
      <c r="L183" s="169"/>
      <c r="M183" s="169"/>
      <c r="N183" s="613"/>
      <c r="O183" s="647"/>
      <c r="P183" s="169"/>
      <c r="Q183" s="169"/>
      <c r="R183" s="169"/>
      <c r="S183" s="170"/>
      <c r="T183" s="170"/>
      <c r="U183" s="170"/>
      <c r="V183" s="170"/>
      <c r="W183" s="170"/>
      <c r="X183" s="170"/>
      <c r="Y183" s="170"/>
      <c r="Z183" s="170"/>
    </row>
    <row r="184" spans="1:26" ht="23.25" customHeight="1">
      <c r="A184" s="166"/>
      <c r="B184" s="170"/>
      <c r="C184" s="169"/>
      <c r="D184" s="169"/>
      <c r="E184" s="169"/>
      <c r="F184" s="169"/>
      <c r="G184" s="169"/>
      <c r="H184" s="169"/>
      <c r="I184" s="169"/>
      <c r="J184" s="169"/>
      <c r="K184" s="169"/>
      <c r="L184" s="169"/>
      <c r="M184" s="169"/>
      <c r="N184" s="613"/>
      <c r="O184" s="647"/>
      <c r="P184" s="169"/>
      <c r="Q184" s="169"/>
      <c r="R184" s="169"/>
      <c r="S184" s="170"/>
      <c r="T184" s="170"/>
      <c r="U184" s="170"/>
      <c r="V184" s="170"/>
      <c r="W184" s="170"/>
      <c r="X184" s="170"/>
      <c r="Y184" s="170"/>
      <c r="Z184" s="170"/>
    </row>
    <row r="185" spans="1:26" ht="23.25" customHeight="1">
      <c r="A185" s="166"/>
      <c r="B185" s="170"/>
      <c r="C185" s="169"/>
      <c r="D185" s="169"/>
      <c r="E185" s="169"/>
      <c r="F185" s="169"/>
      <c r="G185" s="169"/>
      <c r="H185" s="169"/>
      <c r="I185" s="169"/>
      <c r="J185" s="169"/>
      <c r="K185" s="169"/>
      <c r="L185" s="169"/>
      <c r="M185" s="169"/>
      <c r="N185" s="613"/>
      <c r="O185" s="647"/>
      <c r="P185" s="169"/>
      <c r="Q185" s="169"/>
      <c r="R185" s="169"/>
      <c r="S185" s="170"/>
      <c r="T185" s="170"/>
      <c r="U185" s="170"/>
      <c r="V185" s="170"/>
      <c r="W185" s="170"/>
      <c r="X185" s="170"/>
      <c r="Y185" s="170"/>
      <c r="Z185" s="170"/>
    </row>
    <row r="186" spans="1:26" ht="23.25" customHeight="1">
      <c r="A186" s="166"/>
      <c r="B186" s="170"/>
      <c r="C186" s="169"/>
      <c r="D186" s="169"/>
      <c r="E186" s="169"/>
      <c r="F186" s="169"/>
      <c r="G186" s="169"/>
      <c r="H186" s="169"/>
      <c r="I186" s="169"/>
      <c r="J186" s="169"/>
      <c r="K186" s="169"/>
      <c r="L186" s="169"/>
      <c r="M186" s="169"/>
      <c r="N186" s="613"/>
      <c r="O186" s="647"/>
      <c r="P186" s="169"/>
      <c r="Q186" s="169"/>
      <c r="R186" s="169"/>
      <c r="S186" s="170"/>
      <c r="T186" s="170"/>
      <c r="U186" s="170"/>
      <c r="V186" s="170"/>
      <c r="W186" s="170"/>
      <c r="X186" s="170"/>
      <c r="Y186" s="170"/>
      <c r="Z186" s="170"/>
    </row>
    <row r="187" spans="1:26" ht="23.25" customHeight="1">
      <c r="A187" s="166"/>
      <c r="B187" s="170"/>
      <c r="C187" s="169"/>
      <c r="D187" s="169"/>
      <c r="E187" s="169"/>
      <c r="F187" s="169"/>
      <c r="G187" s="169"/>
      <c r="H187" s="169"/>
      <c r="I187" s="169"/>
      <c r="J187" s="169"/>
      <c r="K187" s="169"/>
      <c r="L187" s="169"/>
      <c r="M187" s="169"/>
      <c r="N187" s="613"/>
      <c r="O187" s="647"/>
      <c r="P187" s="169"/>
      <c r="Q187" s="169"/>
      <c r="R187" s="169"/>
      <c r="S187" s="170"/>
      <c r="T187" s="170"/>
      <c r="U187" s="170"/>
      <c r="V187" s="170"/>
      <c r="W187" s="170"/>
      <c r="X187" s="170"/>
      <c r="Y187" s="170"/>
      <c r="Z187" s="170"/>
    </row>
    <row r="188" spans="1:26" ht="23.25" customHeight="1">
      <c r="A188" s="166"/>
      <c r="B188" s="170"/>
      <c r="C188" s="169"/>
      <c r="D188" s="169"/>
      <c r="E188" s="169"/>
      <c r="F188" s="169"/>
      <c r="G188" s="169"/>
      <c r="H188" s="169"/>
      <c r="I188" s="169"/>
      <c r="J188" s="169"/>
      <c r="K188" s="169"/>
      <c r="L188" s="169"/>
      <c r="M188" s="169"/>
      <c r="N188" s="613"/>
      <c r="O188" s="647"/>
      <c r="P188" s="169"/>
      <c r="Q188" s="169"/>
      <c r="R188" s="169"/>
      <c r="S188" s="170"/>
      <c r="T188" s="170"/>
      <c r="U188" s="170"/>
      <c r="V188" s="170"/>
      <c r="W188" s="170"/>
      <c r="X188" s="170"/>
      <c r="Y188" s="170"/>
      <c r="Z188" s="170"/>
    </row>
    <row r="189" spans="1:26" ht="23.25" customHeight="1">
      <c r="A189" s="166"/>
      <c r="B189" s="170"/>
      <c r="C189" s="169"/>
      <c r="D189" s="169"/>
      <c r="E189" s="169"/>
      <c r="F189" s="169"/>
      <c r="G189" s="169"/>
      <c r="H189" s="169"/>
      <c r="I189" s="169"/>
      <c r="J189" s="169"/>
      <c r="K189" s="169"/>
      <c r="L189" s="169"/>
      <c r="M189" s="169"/>
      <c r="N189" s="613"/>
      <c r="O189" s="647"/>
      <c r="P189" s="169"/>
      <c r="Q189" s="169"/>
      <c r="R189" s="169"/>
      <c r="S189" s="170"/>
      <c r="T189" s="170"/>
      <c r="U189" s="170"/>
      <c r="V189" s="170"/>
      <c r="W189" s="170"/>
      <c r="X189" s="170"/>
      <c r="Y189" s="170"/>
      <c r="Z189" s="170"/>
    </row>
    <row r="190" spans="1:26" ht="23.25" customHeight="1">
      <c r="A190" s="166"/>
      <c r="B190" s="170"/>
      <c r="C190" s="169"/>
      <c r="D190" s="169"/>
      <c r="E190" s="169"/>
      <c r="F190" s="169"/>
      <c r="G190" s="169"/>
      <c r="H190" s="169"/>
      <c r="I190" s="169"/>
      <c r="J190" s="169"/>
      <c r="K190" s="169"/>
      <c r="L190" s="169"/>
      <c r="M190" s="169"/>
      <c r="N190" s="613"/>
      <c r="O190" s="647"/>
      <c r="P190" s="169"/>
      <c r="Q190" s="169"/>
      <c r="R190" s="169"/>
      <c r="S190" s="170"/>
      <c r="T190" s="170"/>
      <c r="U190" s="170"/>
      <c r="V190" s="170"/>
      <c r="W190" s="170"/>
      <c r="X190" s="170"/>
      <c r="Y190" s="170"/>
      <c r="Z190" s="170"/>
    </row>
    <row r="191" spans="1:26" ht="23.25" customHeight="1">
      <c r="A191" s="166"/>
      <c r="B191" s="170"/>
      <c r="C191" s="169"/>
      <c r="D191" s="169"/>
      <c r="E191" s="169"/>
      <c r="F191" s="169"/>
      <c r="G191" s="169"/>
      <c r="H191" s="169"/>
      <c r="I191" s="169"/>
      <c r="J191" s="169"/>
      <c r="K191" s="169"/>
      <c r="L191" s="169"/>
      <c r="M191" s="169"/>
      <c r="N191" s="613"/>
      <c r="O191" s="647"/>
      <c r="P191" s="169"/>
      <c r="Q191" s="169"/>
      <c r="R191" s="169"/>
      <c r="S191" s="170"/>
      <c r="T191" s="170"/>
      <c r="U191" s="170"/>
      <c r="V191" s="170"/>
      <c r="W191" s="170"/>
      <c r="X191" s="170"/>
      <c r="Y191" s="170"/>
      <c r="Z191" s="170"/>
    </row>
    <row r="192" spans="1:26" ht="23.25" customHeight="1">
      <c r="A192" s="166"/>
      <c r="B192" s="170"/>
      <c r="C192" s="169"/>
      <c r="D192" s="169"/>
      <c r="E192" s="169"/>
      <c r="F192" s="169"/>
      <c r="G192" s="169"/>
      <c r="H192" s="169"/>
      <c r="I192" s="169"/>
      <c r="J192" s="169"/>
      <c r="K192" s="169"/>
      <c r="L192" s="169"/>
      <c r="M192" s="169"/>
      <c r="N192" s="613"/>
      <c r="O192" s="647"/>
      <c r="P192" s="169"/>
      <c r="Q192" s="169"/>
      <c r="R192" s="169"/>
      <c r="S192" s="170"/>
      <c r="T192" s="170"/>
      <c r="U192" s="170"/>
      <c r="V192" s="170"/>
      <c r="W192" s="170"/>
      <c r="X192" s="170"/>
      <c r="Y192" s="170"/>
      <c r="Z192" s="170"/>
    </row>
    <row r="193" spans="1:26" ht="23.25" customHeight="1">
      <c r="A193" s="166"/>
      <c r="B193" s="170"/>
      <c r="C193" s="169"/>
      <c r="D193" s="169"/>
      <c r="E193" s="169"/>
      <c r="F193" s="169"/>
      <c r="G193" s="169"/>
      <c r="H193" s="169"/>
      <c r="I193" s="169"/>
      <c r="J193" s="169"/>
      <c r="K193" s="169"/>
      <c r="L193" s="169"/>
      <c r="M193" s="169"/>
      <c r="N193" s="613"/>
      <c r="O193" s="647"/>
      <c r="P193" s="169"/>
      <c r="Q193" s="169"/>
      <c r="R193" s="169"/>
      <c r="S193" s="170"/>
      <c r="T193" s="170"/>
      <c r="U193" s="170"/>
      <c r="V193" s="170"/>
      <c r="W193" s="170"/>
      <c r="X193" s="170"/>
      <c r="Y193" s="170"/>
      <c r="Z193" s="170"/>
    </row>
    <row r="194" spans="1:26" ht="23.25" customHeight="1">
      <c r="A194" s="166"/>
      <c r="B194" s="170"/>
      <c r="C194" s="169"/>
      <c r="D194" s="169"/>
      <c r="E194" s="169"/>
      <c r="F194" s="169"/>
      <c r="G194" s="169"/>
      <c r="H194" s="169"/>
      <c r="I194" s="169"/>
      <c r="J194" s="169"/>
      <c r="K194" s="169"/>
      <c r="L194" s="169"/>
      <c r="M194" s="169"/>
      <c r="N194" s="613"/>
      <c r="O194" s="647"/>
      <c r="P194" s="169"/>
      <c r="Q194" s="169"/>
      <c r="R194" s="169"/>
      <c r="S194" s="170"/>
      <c r="T194" s="170"/>
      <c r="U194" s="170"/>
      <c r="V194" s="170"/>
      <c r="W194" s="170"/>
      <c r="X194" s="170"/>
      <c r="Y194" s="170"/>
      <c r="Z194" s="170"/>
    </row>
    <row r="195" spans="1:26" ht="23.25" customHeight="1">
      <c r="A195" s="166"/>
      <c r="B195" s="170"/>
      <c r="C195" s="169"/>
      <c r="D195" s="169"/>
      <c r="E195" s="169"/>
      <c r="F195" s="169"/>
      <c r="G195" s="169"/>
      <c r="H195" s="169"/>
      <c r="I195" s="169"/>
      <c r="J195" s="169"/>
      <c r="K195" s="169"/>
      <c r="L195" s="169"/>
      <c r="M195" s="169"/>
      <c r="N195" s="613"/>
      <c r="O195" s="647"/>
      <c r="P195" s="169"/>
      <c r="Q195" s="169"/>
      <c r="R195" s="169"/>
      <c r="S195" s="170"/>
      <c r="T195" s="170"/>
      <c r="U195" s="170"/>
      <c r="V195" s="170"/>
      <c r="W195" s="170"/>
      <c r="X195" s="170"/>
      <c r="Y195" s="170"/>
      <c r="Z195" s="170"/>
    </row>
    <row r="196" spans="1:26" ht="23.25" customHeight="1">
      <c r="A196" s="166"/>
      <c r="B196" s="170"/>
      <c r="C196" s="169"/>
      <c r="D196" s="169"/>
      <c r="E196" s="169"/>
      <c r="F196" s="169"/>
      <c r="G196" s="169"/>
      <c r="H196" s="169"/>
      <c r="I196" s="169"/>
      <c r="J196" s="169"/>
      <c r="K196" s="169"/>
      <c r="L196" s="169"/>
      <c r="M196" s="169"/>
      <c r="N196" s="613"/>
      <c r="O196" s="647"/>
      <c r="P196" s="169"/>
      <c r="Q196" s="169"/>
      <c r="R196" s="169"/>
      <c r="S196" s="170"/>
      <c r="T196" s="170"/>
      <c r="U196" s="170"/>
      <c r="V196" s="170"/>
      <c r="W196" s="170"/>
      <c r="X196" s="170"/>
      <c r="Y196" s="170"/>
      <c r="Z196" s="170"/>
    </row>
    <row r="197" spans="1:26" ht="23.25" customHeight="1">
      <c r="A197" s="166"/>
      <c r="B197" s="170"/>
      <c r="C197" s="169"/>
      <c r="D197" s="169"/>
      <c r="E197" s="169"/>
      <c r="F197" s="169"/>
      <c r="G197" s="169"/>
      <c r="H197" s="169"/>
      <c r="I197" s="169"/>
      <c r="J197" s="169"/>
      <c r="K197" s="169"/>
      <c r="L197" s="169"/>
      <c r="M197" s="169"/>
      <c r="N197" s="613"/>
      <c r="O197" s="647"/>
      <c r="P197" s="169"/>
      <c r="Q197" s="169"/>
      <c r="R197" s="169"/>
      <c r="S197" s="170"/>
      <c r="T197" s="170"/>
      <c r="U197" s="170"/>
      <c r="V197" s="170"/>
      <c r="W197" s="170"/>
      <c r="X197" s="170"/>
      <c r="Y197" s="170"/>
      <c r="Z197" s="170"/>
    </row>
    <row r="198" spans="1:26" ht="23.25" customHeight="1">
      <c r="A198" s="166"/>
      <c r="B198" s="170"/>
      <c r="C198" s="169"/>
      <c r="D198" s="169"/>
      <c r="E198" s="169"/>
      <c r="F198" s="169"/>
      <c r="G198" s="169"/>
      <c r="H198" s="169"/>
      <c r="I198" s="169"/>
      <c r="J198" s="169"/>
      <c r="K198" s="169"/>
      <c r="L198" s="169"/>
      <c r="M198" s="169"/>
      <c r="N198" s="613"/>
      <c r="O198" s="647"/>
      <c r="P198" s="169"/>
      <c r="Q198" s="169"/>
      <c r="R198" s="169"/>
      <c r="S198" s="170"/>
      <c r="T198" s="170"/>
      <c r="U198" s="170"/>
      <c r="V198" s="170"/>
      <c r="W198" s="170"/>
      <c r="X198" s="170"/>
      <c r="Y198" s="170"/>
      <c r="Z198" s="170"/>
    </row>
    <row r="199" spans="1:26" ht="23.25" customHeight="1">
      <c r="A199" s="166"/>
      <c r="B199" s="170"/>
      <c r="C199" s="169"/>
      <c r="D199" s="169"/>
      <c r="E199" s="169"/>
      <c r="F199" s="169"/>
      <c r="G199" s="169"/>
      <c r="H199" s="169"/>
      <c r="I199" s="169"/>
      <c r="J199" s="169"/>
      <c r="K199" s="169"/>
      <c r="L199" s="169"/>
      <c r="M199" s="169"/>
      <c r="N199" s="613"/>
      <c r="O199" s="647"/>
      <c r="P199" s="169"/>
      <c r="Q199" s="169"/>
      <c r="R199" s="169"/>
      <c r="S199" s="170"/>
      <c r="T199" s="170"/>
      <c r="U199" s="170"/>
      <c r="V199" s="170"/>
      <c r="W199" s="170"/>
      <c r="X199" s="170"/>
      <c r="Y199" s="170"/>
      <c r="Z199" s="170"/>
    </row>
    <row r="200" spans="1:26" ht="23.25" customHeight="1">
      <c r="A200" s="166"/>
      <c r="B200" s="170"/>
      <c r="C200" s="169"/>
      <c r="D200" s="169"/>
      <c r="E200" s="169"/>
      <c r="F200" s="169"/>
      <c r="G200" s="169"/>
      <c r="H200" s="169"/>
      <c r="I200" s="169"/>
      <c r="J200" s="169"/>
      <c r="K200" s="169"/>
      <c r="L200" s="169"/>
      <c r="M200" s="169"/>
      <c r="N200" s="613"/>
      <c r="O200" s="647"/>
      <c r="P200" s="169"/>
      <c r="Q200" s="169"/>
      <c r="R200" s="169"/>
      <c r="S200" s="170"/>
      <c r="T200" s="170"/>
      <c r="U200" s="170"/>
      <c r="V200" s="170"/>
      <c r="W200" s="170"/>
      <c r="X200" s="170"/>
      <c r="Y200" s="170"/>
      <c r="Z200" s="170"/>
    </row>
    <row r="201" spans="1:26" ht="23.25" customHeight="1">
      <c r="A201" s="166"/>
      <c r="B201" s="170"/>
      <c r="C201" s="169"/>
      <c r="D201" s="169"/>
      <c r="E201" s="169"/>
      <c r="F201" s="169"/>
      <c r="G201" s="169"/>
      <c r="H201" s="169"/>
      <c r="I201" s="169"/>
      <c r="J201" s="169"/>
      <c r="K201" s="169"/>
      <c r="L201" s="169"/>
      <c r="M201" s="169"/>
      <c r="N201" s="613"/>
      <c r="O201" s="647"/>
      <c r="P201" s="169"/>
      <c r="Q201" s="169"/>
      <c r="R201" s="169"/>
      <c r="S201" s="170"/>
      <c r="T201" s="170"/>
      <c r="U201" s="170"/>
      <c r="V201" s="170"/>
      <c r="W201" s="170"/>
      <c r="X201" s="170"/>
      <c r="Y201" s="170"/>
      <c r="Z201" s="170"/>
    </row>
    <row r="202" spans="1:26" ht="23.25" customHeight="1">
      <c r="A202" s="166"/>
      <c r="B202" s="170"/>
      <c r="C202" s="169"/>
      <c r="D202" s="169"/>
      <c r="E202" s="169"/>
      <c r="F202" s="169"/>
      <c r="G202" s="169"/>
      <c r="H202" s="169"/>
      <c r="I202" s="169"/>
      <c r="J202" s="169"/>
      <c r="K202" s="169"/>
      <c r="L202" s="169"/>
      <c r="M202" s="169"/>
      <c r="N202" s="613"/>
      <c r="O202" s="647"/>
      <c r="P202" s="169"/>
      <c r="Q202" s="169"/>
      <c r="R202" s="169"/>
      <c r="S202" s="170"/>
      <c r="T202" s="170"/>
      <c r="U202" s="170"/>
      <c r="V202" s="170"/>
      <c r="W202" s="170"/>
      <c r="X202" s="170"/>
      <c r="Y202" s="170"/>
      <c r="Z202" s="170"/>
    </row>
    <row r="203" spans="1:26" ht="23.25" customHeight="1">
      <c r="A203" s="166"/>
      <c r="B203" s="170"/>
      <c r="C203" s="169"/>
      <c r="D203" s="169"/>
      <c r="E203" s="169"/>
      <c r="F203" s="169"/>
      <c r="G203" s="169"/>
      <c r="H203" s="169"/>
      <c r="I203" s="169"/>
      <c r="J203" s="169"/>
      <c r="K203" s="169"/>
      <c r="L203" s="169"/>
      <c r="M203" s="169"/>
      <c r="N203" s="613"/>
      <c r="O203" s="647"/>
      <c r="P203" s="169"/>
      <c r="Q203" s="169"/>
      <c r="R203" s="169"/>
      <c r="S203" s="170"/>
      <c r="T203" s="170"/>
      <c r="U203" s="170"/>
      <c r="V203" s="170"/>
      <c r="W203" s="170"/>
      <c r="X203" s="170"/>
      <c r="Y203" s="170"/>
      <c r="Z203" s="170"/>
    </row>
    <row r="204" spans="1:26" ht="23.25" customHeight="1">
      <c r="A204" s="166"/>
      <c r="B204" s="170"/>
      <c r="C204" s="169"/>
      <c r="D204" s="169"/>
      <c r="E204" s="169"/>
      <c r="F204" s="169"/>
      <c r="G204" s="169"/>
      <c r="H204" s="169"/>
      <c r="I204" s="169"/>
      <c r="J204" s="169"/>
      <c r="K204" s="169"/>
      <c r="L204" s="169"/>
      <c r="M204" s="169"/>
      <c r="N204" s="613"/>
      <c r="O204" s="647"/>
      <c r="P204" s="169"/>
      <c r="Q204" s="169"/>
      <c r="R204" s="169"/>
      <c r="S204" s="170"/>
      <c r="T204" s="170"/>
      <c r="U204" s="170"/>
      <c r="V204" s="170"/>
      <c r="W204" s="170"/>
      <c r="X204" s="170"/>
      <c r="Y204" s="170"/>
      <c r="Z204" s="170"/>
    </row>
    <row r="205" spans="1:26" ht="23.25" customHeight="1">
      <c r="A205" s="166"/>
      <c r="B205" s="170"/>
      <c r="C205" s="169"/>
      <c r="D205" s="169"/>
      <c r="E205" s="169"/>
      <c r="F205" s="169"/>
      <c r="G205" s="169"/>
      <c r="H205" s="169"/>
      <c r="I205" s="169"/>
      <c r="J205" s="169"/>
      <c r="K205" s="169"/>
      <c r="L205" s="169"/>
      <c r="M205" s="169"/>
      <c r="N205" s="613"/>
      <c r="O205" s="647"/>
      <c r="P205" s="169"/>
      <c r="Q205" s="169"/>
      <c r="R205" s="169"/>
      <c r="S205" s="170"/>
      <c r="T205" s="170"/>
      <c r="U205" s="170"/>
      <c r="V205" s="170"/>
      <c r="W205" s="170"/>
      <c r="X205" s="170"/>
      <c r="Y205" s="170"/>
      <c r="Z205" s="170"/>
    </row>
    <row r="206" spans="1:26" ht="23.25" customHeight="1">
      <c r="A206" s="166"/>
      <c r="B206" s="170"/>
      <c r="C206" s="169"/>
      <c r="D206" s="169"/>
      <c r="E206" s="169"/>
      <c r="F206" s="169"/>
      <c r="G206" s="169"/>
      <c r="H206" s="169"/>
      <c r="I206" s="169"/>
      <c r="J206" s="169"/>
      <c r="K206" s="169"/>
      <c r="L206" s="169"/>
      <c r="M206" s="169"/>
      <c r="N206" s="613"/>
      <c r="O206" s="647"/>
      <c r="P206" s="169"/>
      <c r="Q206" s="169"/>
      <c r="R206" s="169"/>
      <c r="S206" s="170"/>
      <c r="T206" s="170"/>
      <c r="U206" s="170"/>
      <c r="V206" s="170"/>
      <c r="W206" s="170"/>
      <c r="X206" s="170"/>
      <c r="Y206" s="170"/>
      <c r="Z206" s="170"/>
    </row>
    <row r="207" spans="1:26" ht="23.25" customHeight="1">
      <c r="A207" s="166"/>
      <c r="B207" s="170"/>
      <c r="C207" s="169"/>
      <c r="D207" s="169"/>
      <c r="E207" s="169"/>
      <c r="F207" s="169"/>
      <c r="G207" s="169"/>
      <c r="H207" s="169"/>
      <c r="I207" s="169"/>
      <c r="J207" s="169"/>
      <c r="K207" s="169"/>
      <c r="L207" s="169"/>
      <c r="M207" s="169"/>
      <c r="N207" s="613"/>
      <c r="O207" s="647"/>
      <c r="P207" s="169"/>
      <c r="Q207" s="169"/>
      <c r="R207" s="169"/>
      <c r="S207" s="170"/>
      <c r="T207" s="170"/>
      <c r="U207" s="170"/>
      <c r="V207" s="170"/>
      <c r="W207" s="170"/>
      <c r="X207" s="170"/>
      <c r="Y207" s="170"/>
      <c r="Z207" s="170"/>
    </row>
    <row r="208" spans="1:26" ht="23.25" customHeight="1">
      <c r="A208" s="166"/>
      <c r="B208" s="170"/>
      <c r="C208" s="169"/>
      <c r="D208" s="169"/>
      <c r="E208" s="169"/>
      <c r="F208" s="169"/>
      <c r="G208" s="169"/>
      <c r="H208" s="169"/>
      <c r="I208" s="169"/>
      <c r="J208" s="169"/>
      <c r="K208" s="169"/>
      <c r="L208" s="169"/>
      <c r="M208" s="169"/>
      <c r="N208" s="613"/>
      <c r="O208" s="647"/>
      <c r="P208" s="169"/>
      <c r="Q208" s="169"/>
      <c r="R208" s="169"/>
      <c r="S208" s="170"/>
      <c r="T208" s="170"/>
      <c r="U208" s="170"/>
      <c r="V208" s="170"/>
      <c r="W208" s="170"/>
      <c r="X208" s="170"/>
      <c r="Y208" s="170"/>
      <c r="Z208" s="170"/>
    </row>
    <row r="209" spans="1:26" ht="23.25" customHeight="1">
      <c r="A209" s="166"/>
      <c r="B209" s="170"/>
      <c r="C209" s="169"/>
      <c r="D209" s="169"/>
      <c r="E209" s="169"/>
      <c r="F209" s="169"/>
      <c r="G209" s="169"/>
      <c r="H209" s="169"/>
      <c r="I209" s="169"/>
      <c r="J209" s="169"/>
      <c r="K209" s="169"/>
      <c r="L209" s="169"/>
      <c r="M209" s="169"/>
      <c r="N209" s="613"/>
      <c r="O209" s="647"/>
      <c r="P209" s="169"/>
      <c r="Q209" s="169"/>
      <c r="R209" s="169"/>
      <c r="S209" s="170"/>
      <c r="T209" s="170"/>
      <c r="U209" s="170"/>
      <c r="V209" s="170"/>
      <c r="W209" s="170"/>
      <c r="X209" s="170"/>
      <c r="Y209" s="170"/>
      <c r="Z209" s="170"/>
    </row>
    <row r="210" spans="1:26" ht="23.25" customHeight="1">
      <c r="A210" s="166"/>
      <c r="B210" s="170"/>
      <c r="C210" s="169"/>
      <c r="D210" s="169"/>
      <c r="E210" s="169"/>
      <c r="F210" s="169"/>
      <c r="G210" s="169"/>
      <c r="H210" s="169"/>
      <c r="I210" s="169"/>
      <c r="J210" s="169"/>
      <c r="K210" s="169"/>
      <c r="L210" s="169"/>
      <c r="M210" s="169"/>
      <c r="N210" s="613"/>
      <c r="O210" s="647"/>
      <c r="P210" s="169"/>
      <c r="Q210" s="169"/>
      <c r="R210" s="169"/>
      <c r="S210" s="170"/>
      <c r="T210" s="170"/>
      <c r="U210" s="170"/>
      <c r="V210" s="170"/>
      <c r="W210" s="170"/>
      <c r="X210" s="170"/>
      <c r="Y210" s="170"/>
      <c r="Z210" s="170"/>
    </row>
    <row r="211" spans="1:26" ht="23.25" customHeight="1">
      <c r="A211" s="166"/>
      <c r="B211" s="170"/>
      <c r="C211" s="169"/>
      <c r="D211" s="169"/>
      <c r="E211" s="169"/>
      <c r="F211" s="169"/>
      <c r="G211" s="169"/>
      <c r="H211" s="169"/>
      <c r="I211" s="169"/>
      <c r="J211" s="169"/>
      <c r="K211" s="169"/>
      <c r="L211" s="169"/>
      <c r="M211" s="169"/>
      <c r="N211" s="613"/>
      <c r="O211" s="647"/>
      <c r="P211" s="169"/>
      <c r="Q211" s="169"/>
      <c r="R211" s="169"/>
      <c r="S211" s="170"/>
      <c r="T211" s="170"/>
      <c r="U211" s="170"/>
      <c r="V211" s="170"/>
      <c r="W211" s="170"/>
      <c r="X211" s="170"/>
      <c r="Y211" s="170"/>
      <c r="Z211" s="170"/>
    </row>
    <row r="212" spans="1:26" ht="23.25" customHeight="1">
      <c r="A212" s="166"/>
      <c r="B212" s="170"/>
      <c r="C212" s="169"/>
      <c r="D212" s="169"/>
      <c r="E212" s="169"/>
      <c r="F212" s="169"/>
      <c r="G212" s="169"/>
      <c r="H212" s="169"/>
      <c r="I212" s="169"/>
      <c r="J212" s="169"/>
      <c r="K212" s="169"/>
      <c r="L212" s="169"/>
      <c r="M212" s="169"/>
      <c r="N212" s="613"/>
      <c r="O212" s="647"/>
      <c r="P212" s="169"/>
      <c r="Q212" s="169"/>
      <c r="R212" s="169"/>
      <c r="S212" s="170"/>
      <c r="T212" s="170"/>
      <c r="U212" s="170"/>
      <c r="V212" s="170"/>
      <c r="W212" s="170"/>
      <c r="X212" s="170"/>
      <c r="Y212" s="170"/>
      <c r="Z212" s="170"/>
    </row>
    <row r="213" spans="1:26" ht="23.25" customHeight="1">
      <c r="A213" s="166"/>
      <c r="B213" s="170"/>
      <c r="C213" s="169"/>
      <c r="D213" s="169"/>
      <c r="E213" s="169"/>
      <c r="F213" s="169"/>
      <c r="G213" s="169"/>
      <c r="H213" s="169"/>
      <c r="I213" s="169"/>
      <c r="J213" s="169"/>
      <c r="K213" s="169"/>
      <c r="L213" s="169"/>
      <c r="M213" s="169"/>
      <c r="N213" s="613"/>
      <c r="O213" s="647"/>
      <c r="P213" s="169"/>
      <c r="Q213" s="169"/>
      <c r="R213" s="169"/>
      <c r="S213" s="170"/>
      <c r="T213" s="170"/>
      <c r="U213" s="170"/>
      <c r="V213" s="170"/>
      <c r="W213" s="170"/>
      <c r="X213" s="170"/>
      <c r="Y213" s="170"/>
      <c r="Z213" s="170"/>
    </row>
    <row r="214" spans="1:26" ht="23.25" customHeight="1">
      <c r="A214" s="166"/>
      <c r="B214" s="170"/>
      <c r="C214" s="169"/>
      <c r="D214" s="169"/>
      <c r="E214" s="169"/>
      <c r="F214" s="169"/>
      <c r="G214" s="169"/>
      <c r="H214" s="169"/>
      <c r="I214" s="169"/>
      <c r="J214" s="169"/>
      <c r="K214" s="169"/>
      <c r="L214" s="169"/>
      <c r="M214" s="169"/>
      <c r="N214" s="613"/>
      <c r="O214" s="647"/>
      <c r="P214" s="169"/>
      <c r="Q214" s="169"/>
      <c r="R214" s="169"/>
      <c r="S214" s="170"/>
      <c r="T214" s="170"/>
      <c r="U214" s="170"/>
      <c r="V214" s="170"/>
      <c r="W214" s="170"/>
      <c r="X214" s="170"/>
      <c r="Y214" s="170"/>
      <c r="Z214" s="170"/>
    </row>
    <row r="215" spans="1:26" ht="23.25" customHeight="1">
      <c r="A215" s="166"/>
      <c r="B215" s="170"/>
      <c r="C215" s="169"/>
      <c r="D215" s="169"/>
      <c r="E215" s="169"/>
      <c r="F215" s="169"/>
      <c r="G215" s="169"/>
      <c r="H215" s="169"/>
      <c r="I215" s="169"/>
      <c r="J215" s="169"/>
      <c r="K215" s="169"/>
      <c r="L215" s="169"/>
      <c r="M215" s="169"/>
      <c r="N215" s="613"/>
      <c r="O215" s="647"/>
      <c r="P215" s="169"/>
      <c r="Q215" s="169"/>
      <c r="R215" s="169"/>
      <c r="S215" s="170"/>
      <c r="T215" s="170"/>
      <c r="U215" s="170"/>
      <c r="V215" s="170"/>
      <c r="W215" s="170"/>
      <c r="X215" s="170"/>
      <c r="Y215" s="170"/>
      <c r="Z215" s="170"/>
    </row>
    <row r="216" spans="1:26" ht="23.25" customHeight="1">
      <c r="A216" s="166"/>
      <c r="B216" s="170"/>
      <c r="C216" s="169"/>
      <c r="D216" s="169"/>
      <c r="E216" s="169"/>
      <c r="F216" s="169"/>
      <c r="G216" s="169"/>
      <c r="H216" s="169"/>
      <c r="I216" s="169"/>
      <c r="J216" s="169"/>
      <c r="K216" s="169"/>
      <c r="L216" s="169"/>
      <c r="M216" s="169"/>
      <c r="N216" s="613"/>
      <c r="O216" s="647"/>
      <c r="P216" s="169"/>
      <c r="Q216" s="169"/>
      <c r="R216" s="169"/>
      <c r="S216" s="170"/>
      <c r="T216" s="170"/>
      <c r="U216" s="170"/>
      <c r="V216" s="170"/>
      <c r="W216" s="170"/>
      <c r="X216" s="170"/>
      <c r="Y216" s="170"/>
      <c r="Z216" s="170"/>
    </row>
    <row r="217" spans="1:26" ht="23.25" customHeight="1">
      <c r="A217" s="166"/>
      <c r="B217" s="170"/>
      <c r="C217" s="169"/>
      <c r="D217" s="169"/>
      <c r="E217" s="169"/>
      <c r="F217" s="169"/>
      <c r="G217" s="169"/>
      <c r="H217" s="169"/>
      <c r="I217" s="169"/>
      <c r="J217" s="169"/>
      <c r="K217" s="169"/>
      <c r="L217" s="169"/>
      <c r="M217" s="169"/>
      <c r="N217" s="613"/>
      <c r="O217" s="647"/>
      <c r="P217" s="169"/>
      <c r="Q217" s="169"/>
      <c r="R217" s="169"/>
      <c r="S217" s="170"/>
      <c r="T217" s="170"/>
      <c r="U217" s="170"/>
      <c r="V217" s="170"/>
      <c r="W217" s="170"/>
      <c r="X217" s="170"/>
      <c r="Y217" s="170"/>
      <c r="Z217" s="170"/>
    </row>
    <row r="218" spans="1:26" ht="23.25" customHeight="1">
      <c r="A218" s="166"/>
      <c r="B218" s="170"/>
      <c r="C218" s="169"/>
      <c r="D218" s="169"/>
      <c r="E218" s="169"/>
      <c r="F218" s="169"/>
      <c r="G218" s="169"/>
      <c r="H218" s="169"/>
      <c r="I218" s="169"/>
      <c r="J218" s="169"/>
      <c r="K218" s="169"/>
      <c r="L218" s="169"/>
      <c r="M218" s="169"/>
      <c r="N218" s="613"/>
      <c r="O218" s="647"/>
      <c r="P218" s="169"/>
      <c r="Q218" s="169"/>
      <c r="R218" s="169"/>
      <c r="S218" s="170"/>
      <c r="T218" s="170"/>
      <c r="U218" s="170"/>
      <c r="V218" s="170"/>
      <c r="W218" s="170"/>
      <c r="X218" s="170"/>
      <c r="Y218" s="170"/>
      <c r="Z218" s="170"/>
    </row>
    <row r="219" spans="1:26" ht="23.25" customHeight="1">
      <c r="A219" s="166"/>
      <c r="B219" s="170"/>
      <c r="C219" s="169"/>
      <c r="D219" s="169"/>
      <c r="E219" s="169"/>
      <c r="F219" s="169"/>
      <c r="G219" s="169"/>
      <c r="H219" s="169"/>
      <c r="I219" s="169"/>
      <c r="J219" s="169"/>
      <c r="K219" s="169"/>
      <c r="L219" s="169"/>
      <c r="M219" s="169"/>
      <c r="N219" s="613"/>
      <c r="O219" s="647"/>
      <c r="P219" s="169"/>
      <c r="Q219" s="169"/>
      <c r="R219" s="169"/>
      <c r="S219" s="170"/>
      <c r="T219" s="170"/>
      <c r="U219" s="170"/>
      <c r="V219" s="170"/>
      <c r="W219" s="170"/>
      <c r="X219" s="170"/>
      <c r="Y219" s="170"/>
      <c r="Z219" s="170"/>
    </row>
    <row r="220" spans="1:26" ht="23.25" customHeight="1">
      <c r="A220" s="166"/>
      <c r="B220" s="170"/>
      <c r="C220" s="169"/>
      <c r="D220" s="169"/>
      <c r="E220" s="169"/>
      <c r="F220" s="169"/>
      <c r="G220" s="169"/>
      <c r="H220" s="169"/>
      <c r="I220" s="169"/>
      <c r="J220" s="169"/>
      <c r="K220" s="169"/>
      <c r="L220" s="169"/>
      <c r="M220" s="169"/>
      <c r="N220" s="613"/>
      <c r="O220" s="647"/>
      <c r="P220" s="169"/>
      <c r="Q220" s="169"/>
      <c r="R220" s="169"/>
      <c r="S220" s="170"/>
      <c r="T220" s="170"/>
      <c r="U220" s="170"/>
      <c r="V220" s="170"/>
      <c r="W220" s="170"/>
      <c r="X220" s="170"/>
      <c r="Y220" s="170"/>
      <c r="Z220" s="170"/>
    </row>
    <row r="221" spans="1:26" ht="23.25" customHeight="1">
      <c r="A221" s="166"/>
      <c r="B221" s="170"/>
      <c r="C221" s="169"/>
      <c r="D221" s="169"/>
      <c r="E221" s="169"/>
      <c r="F221" s="169"/>
      <c r="G221" s="169"/>
      <c r="H221" s="169"/>
      <c r="I221" s="169"/>
      <c r="J221" s="169"/>
      <c r="K221" s="169"/>
      <c r="L221" s="169"/>
      <c r="M221" s="169"/>
      <c r="N221" s="613"/>
      <c r="O221" s="647"/>
      <c r="P221" s="169"/>
      <c r="Q221" s="169"/>
      <c r="R221" s="169"/>
      <c r="S221" s="170"/>
      <c r="T221" s="170"/>
      <c r="U221" s="170"/>
      <c r="V221" s="170"/>
      <c r="W221" s="170"/>
      <c r="X221" s="170"/>
      <c r="Y221" s="170"/>
      <c r="Z221" s="170"/>
    </row>
    <row r="222" spans="1:26" ht="23.25" customHeight="1">
      <c r="A222" s="166"/>
      <c r="B222" s="170"/>
      <c r="C222" s="169"/>
      <c r="D222" s="169"/>
      <c r="E222" s="169"/>
      <c r="F222" s="169"/>
      <c r="G222" s="169"/>
      <c r="H222" s="169"/>
      <c r="I222" s="169"/>
      <c r="J222" s="169"/>
      <c r="K222" s="169"/>
      <c r="L222" s="169"/>
      <c r="M222" s="169"/>
      <c r="N222" s="613"/>
      <c r="O222" s="647"/>
      <c r="P222" s="169"/>
      <c r="Q222" s="169"/>
      <c r="R222" s="169"/>
      <c r="S222" s="170"/>
      <c r="T222" s="170"/>
      <c r="U222" s="170"/>
      <c r="V222" s="170"/>
      <c r="W222" s="170"/>
      <c r="X222" s="170"/>
      <c r="Y222" s="170"/>
      <c r="Z222" s="170"/>
    </row>
    <row r="223" spans="1:26" ht="23.25" customHeight="1">
      <c r="A223" s="166"/>
      <c r="B223" s="170"/>
      <c r="C223" s="169"/>
      <c r="D223" s="169"/>
      <c r="E223" s="169"/>
      <c r="F223" s="169"/>
      <c r="G223" s="169"/>
      <c r="H223" s="169"/>
      <c r="I223" s="169"/>
      <c r="J223" s="169"/>
      <c r="K223" s="169"/>
      <c r="L223" s="169"/>
      <c r="M223" s="169"/>
      <c r="N223" s="613"/>
      <c r="O223" s="647"/>
      <c r="P223" s="169"/>
      <c r="Q223" s="169"/>
      <c r="R223" s="169"/>
      <c r="S223" s="170"/>
      <c r="T223" s="170"/>
      <c r="U223" s="170"/>
      <c r="V223" s="170"/>
      <c r="W223" s="170"/>
      <c r="X223" s="170"/>
      <c r="Y223" s="170"/>
      <c r="Z223" s="170"/>
    </row>
    <row r="224" spans="1:26" ht="23.25" customHeight="1">
      <c r="A224" s="166"/>
      <c r="B224" s="170"/>
      <c r="C224" s="169"/>
      <c r="D224" s="169"/>
      <c r="E224" s="169"/>
      <c r="F224" s="169"/>
      <c r="G224" s="169"/>
      <c r="H224" s="169"/>
      <c r="I224" s="169"/>
      <c r="J224" s="169"/>
      <c r="K224" s="169"/>
      <c r="L224" s="169"/>
      <c r="M224" s="169"/>
      <c r="N224" s="613"/>
      <c r="O224" s="647"/>
      <c r="P224" s="169"/>
      <c r="Q224" s="169"/>
      <c r="R224" s="169"/>
      <c r="S224" s="170"/>
      <c r="T224" s="170"/>
      <c r="U224" s="170"/>
      <c r="V224" s="170"/>
      <c r="W224" s="170"/>
      <c r="X224" s="170"/>
      <c r="Y224" s="170"/>
      <c r="Z224" s="170"/>
    </row>
    <row r="225" spans="1:26" ht="23.25" customHeight="1">
      <c r="A225" s="166"/>
      <c r="B225" s="170"/>
      <c r="C225" s="169"/>
      <c r="D225" s="169"/>
      <c r="E225" s="169"/>
      <c r="F225" s="169"/>
      <c r="G225" s="169"/>
      <c r="H225" s="169"/>
      <c r="I225" s="169"/>
      <c r="J225" s="169"/>
      <c r="K225" s="169"/>
      <c r="L225" s="169"/>
      <c r="M225" s="169"/>
      <c r="N225" s="613"/>
      <c r="O225" s="647"/>
      <c r="P225" s="169"/>
      <c r="Q225" s="169"/>
      <c r="R225" s="169"/>
      <c r="S225" s="170"/>
      <c r="T225" s="170"/>
      <c r="U225" s="170"/>
      <c r="V225" s="170"/>
      <c r="W225" s="170"/>
      <c r="X225" s="170"/>
      <c r="Y225" s="170"/>
      <c r="Z225" s="170"/>
    </row>
    <row r="226" spans="1:26" ht="23.25" customHeight="1">
      <c r="A226" s="166"/>
      <c r="B226" s="170"/>
      <c r="C226" s="169"/>
      <c r="D226" s="169"/>
      <c r="E226" s="169"/>
      <c r="F226" s="169"/>
      <c r="G226" s="169"/>
      <c r="H226" s="169"/>
      <c r="I226" s="169"/>
      <c r="J226" s="169"/>
      <c r="K226" s="169"/>
      <c r="L226" s="169"/>
      <c r="M226" s="169"/>
      <c r="N226" s="613"/>
      <c r="O226" s="647"/>
      <c r="P226" s="169"/>
      <c r="Q226" s="169"/>
      <c r="R226" s="169"/>
      <c r="S226" s="170"/>
      <c r="T226" s="170"/>
      <c r="U226" s="170"/>
      <c r="V226" s="170"/>
      <c r="W226" s="170"/>
      <c r="X226" s="170"/>
      <c r="Y226" s="170"/>
      <c r="Z226" s="170"/>
    </row>
    <row r="227" spans="1:26" ht="23.25" customHeight="1">
      <c r="A227" s="166"/>
      <c r="B227" s="170"/>
      <c r="C227" s="169"/>
      <c r="D227" s="169"/>
      <c r="E227" s="169"/>
      <c r="F227" s="169"/>
      <c r="G227" s="169"/>
      <c r="H227" s="169"/>
      <c r="I227" s="169"/>
      <c r="J227" s="169"/>
      <c r="K227" s="169"/>
      <c r="L227" s="169"/>
      <c r="M227" s="169"/>
      <c r="N227" s="613"/>
      <c r="O227" s="647"/>
      <c r="P227" s="169"/>
      <c r="Q227" s="169"/>
      <c r="R227" s="169"/>
      <c r="S227" s="170"/>
      <c r="T227" s="170"/>
      <c r="U227" s="170"/>
      <c r="V227" s="170"/>
      <c r="W227" s="170"/>
      <c r="X227" s="170"/>
      <c r="Y227" s="170"/>
      <c r="Z227" s="170"/>
    </row>
    <row r="228" spans="1:26" ht="23.25" customHeight="1">
      <c r="A228" s="166"/>
      <c r="B228" s="170"/>
      <c r="C228" s="169"/>
      <c r="D228" s="169"/>
      <c r="E228" s="169"/>
      <c r="F228" s="169"/>
      <c r="G228" s="169"/>
      <c r="H228" s="169"/>
      <c r="I228" s="169"/>
      <c r="J228" s="169"/>
      <c r="K228" s="169"/>
      <c r="L228" s="169"/>
      <c r="M228" s="169"/>
      <c r="N228" s="613"/>
      <c r="O228" s="647"/>
      <c r="P228" s="169"/>
      <c r="Q228" s="169"/>
      <c r="R228" s="169"/>
      <c r="S228" s="170"/>
      <c r="T228" s="170"/>
      <c r="U228" s="170"/>
      <c r="V228" s="170"/>
      <c r="W228" s="170"/>
      <c r="X228" s="170"/>
      <c r="Y228" s="170"/>
      <c r="Z228" s="170"/>
    </row>
    <row r="229" spans="1:26" ht="23.25" customHeight="1">
      <c r="A229" s="166"/>
      <c r="B229" s="170"/>
      <c r="C229" s="169"/>
      <c r="D229" s="169"/>
      <c r="E229" s="169"/>
      <c r="F229" s="169"/>
      <c r="G229" s="169"/>
      <c r="H229" s="169"/>
      <c r="I229" s="169"/>
      <c r="J229" s="169"/>
      <c r="K229" s="169"/>
      <c r="L229" s="169"/>
      <c r="M229" s="169"/>
      <c r="N229" s="613"/>
      <c r="O229" s="647"/>
      <c r="P229" s="169"/>
      <c r="Q229" s="169"/>
      <c r="R229" s="169"/>
      <c r="S229" s="170"/>
      <c r="T229" s="170"/>
      <c r="U229" s="170"/>
      <c r="V229" s="170"/>
      <c r="W229" s="170"/>
      <c r="X229" s="170"/>
      <c r="Y229" s="170"/>
      <c r="Z229" s="170"/>
    </row>
    <row r="230" spans="1:26" ht="23.25" customHeight="1">
      <c r="A230" s="166"/>
      <c r="B230" s="170"/>
      <c r="C230" s="169"/>
      <c r="D230" s="169"/>
      <c r="E230" s="169"/>
      <c r="F230" s="169"/>
      <c r="G230" s="169"/>
      <c r="H230" s="169"/>
      <c r="I230" s="169"/>
      <c r="J230" s="169"/>
      <c r="K230" s="169"/>
      <c r="L230" s="169"/>
      <c r="M230" s="169"/>
      <c r="N230" s="613"/>
      <c r="O230" s="647"/>
      <c r="P230" s="169"/>
      <c r="Q230" s="169"/>
      <c r="R230" s="169"/>
      <c r="S230" s="170"/>
      <c r="T230" s="170"/>
      <c r="U230" s="170"/>
      <c r="V230" s="170"/>
      <c r="W230" s="170"/>
      <c r="X230" s="170"/>
      <c r="Y230" s="170"/>
      <c r="Z230" s="170"/>
    </row>
    <row r="231" spans="1:26" ht="23.25" customHeight="1">
      <c r="A231" s="166"/>
      <c r="B231" s="170"/>
      <c r="C231" s="169"/>
      <c r="D231" s="169"/>
      <c r="E231" s="169"/>
      <c r="F231" s="169"/>
      <c r="G231" s="169"/>
      <c r="H231" s="169"/>
      <c r="I231" s="169"/>
      <c r="J231" s="169"/>
      <c r="K231" s="169"/>
      <c r="L231" s="169"/>
      <c r="M231" s="169"/>
      <c r="N231" s="613"/>
      <c r="O231" s="647"/>
      <c r="P231" s="169"/>
      <c r="Q231" s="169"/>
      <c r="R231" s="169"/>
      <c r="S231" s="170"/>
      <c r="T231" s="170"/>
      <c r="U231" s="170"/>
      <c r="V231" s="170"/>
      <c r="W231" s="170"/>
      <c r="X231" s="170"/>
      <c r="Y231" s="170"/>
      <c r="Z231" s="170"/>
    </row>
    <row r="232" spans="1:26" ht="23.25" customHeight="1">
      <c r="A232" s="166"/>
      <c r="B232" s="170"/>
      <c r="C232" s="169"/>
      <c r="D232" s="169"/>
      <c r="E232" s="169"/>
      <c r="F232" s="169"/>
      <c r="G232" s="169"/>
      <c r="H232" s="169"/>
      <c r="I232" s="169"/>
      <c r="J232" s="169"/>
      <c r="K232" s="169"/>
      <c r="L232" s="169"/>
      <c r="M232" s="169"/>
      <c r="N232" s="613"/>
      <c r="O232" s="647"/>
      <c r="P232" s="169"/>
      <c r="Q232" s="169"/>
      <c r="R232" s="169"/>
      <c r="S232" s="170"/>
      <c r="T232" s="170"/>
      <c r="U232" s="170"/>
      <c r="V232" s="170"/>
      <c r="W232" s="170"/>
      <c r="X232" s="170"/>
      <c r="Y232" s="170"/>
      <c r="Z232" s="170"/>
    </row>
    <row r="233" spans="1:26" ht="23.25" customHeight="1">
      <c r="A233" s="166"/>
      <c r="B233" s="170"/>
      <c r="C233" s="169"/>
      <c r="D233" s="169"/>
      <c r="E233" s="169"/>
      <c r="F233" s="169"/>
      <c r="G233" s="169"/>
      <c r="H233" s="169"/>
      <c r="I233" s="169"/>
      <c r="J233" s="169"/>
      <c r="K233" s="169"/>
      <c r="L233" s="169"/>
      <c r="M233" s="169"/>
      <c r="N233" s="613"/>
      <c r="O233" s="647"/>
      <c r="P233" s="169"/>
      <c r="Q233" s="169"/>
      <c r="R233" s="169"/>
      <c r="S233" s="170"/>
      <c r="T233" s="170"/>
      <c r="U233" s="170"/>
      <c r="V233" s="170"/>
      <c r="W233" s="170"/>
      <c r="X233" s="170"/>
      <c r="Y233" s="170"/>
      <c r="Z233" s="170"/>
    </row>
    <row r="234" spans="1:26" ht="23.25" customHeight="1">
      <c r="A234" s="166"/>
      <c r="B234" s="170"/>
      <c r="C234" s="169"/>
      <c r="D234" s="169"/>
      <c r="E234" s="169"/>
      <c r="F234" s="169"/>
      <c r="G234" s="169"/>
      <c r="H234" s="169"/>
      <c r="I234" s="169"/>
      <c r="J234" s="169"/>
      <c r="K234" s="169"/>
      <c r="L234" s="169"/>
      <c r="M234" s="169"/>
      <c r="N234" s="613"/>
      <c r="O234" s="647"/>
      <c r="P234" s="169"/>
      <c r="Q234" s="169"/>
      <c r="R234" s="169"/>
      <c r="S234" s="170"/>
      <c r="T234" s="170"/>
      <c r="U234" s="170"/>
      <c r="V234" s="170"/>
      <c r="W234" s="170"/>
      <c r="X234" s="170"/>
      <c r="Y234" s="170"/>
      <c r="Z234" s="170"/>
    </row>
    <row r="235" spans="1:26" ht="23.25" customHeight="1">
      <c r="A235" s="166"/>
      <c r="B235" s="170"/>
      <c r="C235" s="169"/>
      <c r="D235" s="169"/>
      <c r="E235" s="169"/>
      <c r="F235" s="169"/>
      <c r="G235" s="169"/>
      <c r="H235" s="169"/>
      <c r="I235" s="169"/>
      <c r="J235" s="169"/>
      <c r="K235" s="169"/>
      <c r="L235" s="169"/>
      <c r="M235" s="169"/>
      <c r="N235" s="613"/>
      <c r="O235" s="647"/>
      <c r="P235" s="169"/>
      <c r="Q235" s="169"/>
      <c r="R235" s="169"/>
      <c r="S235" s="170"/>
      <c r="T235" s="170"/>
      <c r="U235" s="170"/>
      <c r="V235" s="170"/>
      <c r="W235" s="170"/>
      <c r="X235" s="170"/>
      <c r="Y235" s="170"/>
      <c r="Z235" s="170"/>
    </row>
    <row r="236" spans="1:26" ht="23.25" customHeight="1">
      <c r="A236" s="166"/>
      <c r="B236" s="170"/>
      <c r="C236" s="169"/>
      <c r="D236" s="169"/>
      <c r="E236" s="169"/>
      <c r="F236" s="169"/>
      <c r="G236" s="169"/>
      <c r="H236" s="169"/>
      <c r="I236" s="169"/>
      <c r="J236" s="169"/>
      <c r="K236" s="169"/>
      <c r="L236" s="169"/>
      <c r="M236" s="169"/>
      <c r="N236" s="613"/>
      <c r="O236" s="647"/>
      <c r="P236" s="169"/>
      <c r="Q236" s="169"/>
      <c r="R236" s="169"/>
      <c r="S236" s="170"/>
      <c r="T236" s="170"/>
      <c r="U236" s="170"/>
      <c r="V236" s="170"/>
      <c r="W236" s="170"/>
      <c r="X236" s="170"/>
      <c r="Y236" s="170"/>
      <c r="Z236" s="170"/>
    </row>
    <row r="237" spans="1:26" ht="23.25" customHeight="1">
      <c r="A237" s="166"/>
      <c r="B237" s="170"/>
      <c r="C237" s="169"/>
      <c r="D237" s="169"/>
      <c r="E237" s="169"/>
      <c r="F237" s="169"/>
      <c r="G237" s="169"/>
      <c r="H237" s="169"/>
      <c r="I237" s="169"/>
      <c r="J237" s="169"/>
      <c r="K237" s="169"/>
      <c r="L237" s="169"/>
      <c r="M237" s="169"/>
      <c r="N237" s="613"/>
      <c r="O237" s="647"/>
      <c r="P237" s="169"/>
      <c r="Q237" s="169"/>
      <c r="R237" s="169"/>
      <c r="S237" s="170"/>
      <c r="T237" s="170"/>
      <c r="U237" s="170"/>
      <c r="V237" s="170"/>
      <c r="W237" s="170"/>
      <c r="X237" s="170"/>
      <c r="Y237" s="170"/>
      <c r="Z237" s="170"/>
    </row>
    <row r="238" spans="1:26" ht="23.25" customHeight="1">
      <c r="A238" s="166"/>
      <c r="B238" s="170"/>
      <c r="C238" s="169"/>
      <c r="D238" s="169"/>
      <c r="E238" s="169"/>
      <c r="F238" s="169"/>
      <c r="G238" s="169"/>
      <c r="H238" s="169"/>
      <c r="I238" s="169"/>
      <c r="J238" s="169"/>
      <c r="K238" s="169"/>
      <c r="L238" s="169"/>
      <c r="M238" s="169"/>
      <c r="N238" s="613"/>
      <c r="O238" s="647"/>
      <c r="P238" s="169"/>
      <c r="Q238" s="169"/>
      <c r="R238" s="169"/>
      <c r="S238" s="170"/>
      <c r="T238" s="170"/>
      <c r="U238" s="170"/>
      <c r="V238" s="170"/>
      <c r="W238" s="170"/>
      <c r="X238" s="170"/>
      <c r="Y238" s="170"/>
      <c r="Z238" s="170"/>
    </row>
    <row r="239" spans="1:26" ht="23.25" customHeight="1">
      <c r="A239" s="166"/>
      <c r="B239" s="170"/>
      <c r="C239" s="169"/>
      <c r="D239" s="169"/>
      <c r="E239" s="169"/>
      <c r="F239" s="169"/>
      <c r="G239" s="169"/>
      <c r="H239" s="169"/>
      <c r="I239" s="169"/>
      <c r="J239" s="169"/>
      <c r="K239" s="169"/>
      <c r="L239" s="169"/>
      <c r="M239" s="169"/>
      <c r="N239" s="613"/>
      <c r="O239" s="647"/>
      <c r="P239" s="169"/>
      <c r="Q239" s="169"/>
      <c r="R239" s="169"/>
      <c r="S239" s="170"/>
      <c r="T239" s="170"/>
      <c r="U239" s="170"/>
      <c r="V239" s="170"/>
      <c r="W239" s="170"/>
      <c r="X239" s="170"/>
      <c r="Y239" s="170"/>
      <c r="Z239" s="170"/>
    </row>
    <row r="240" spans="1:26" ht="23.25" customHeight="1">
      <c r="A240" s="166"/>
      <c r="B240" s="170"/>
      <c r="C240" s="169"/>
      <c r="D240" s="169"/>
      <c r="E240" s="169"/>
      <c r="F240" s="169"/>
      <c r="G240" s="169"/>
      <c r="H240" s="169"/>
      <c r="I240" s="169"/>
      <c r="J240" s="169"/>
      <c r="K240" s="169"/>
      <c r="L240" s="169"/>
      <c r="M240" s="169"/>
      <c r="N240" s="613"/>
      <c r="O240" s="647"/>
      <c r="P240" s="169"/>
      <c r="Q240" s="169"/>
      <c r="R240" s="169"/>
      <c r="S240" s="170"/>
      <c r="T240" s="170"/>
      <c r="U240" s="170"/>
      <c r="V240" s="170"/>
      <c r="W240" s="170"/>
      <c r="X240" s="170"/>
      <c r="Y240" s="170"/>
      <c r="Z240" s="170"/>
    </row>
    <row r="241" spans="1:26" ht="23.25" customHeight="1">
      <c r="A241" s="166"/>
      <c r="B241" s="170"/>
      <c r="C241" s="169"/>
      <c r="D241" s="169"/>
      <c r="E241" s="169"/>
      <c r="F241" s="169"/>
      <c r="G241" s="169"/>
      <c r="H241" s="169"/>
      <c r="I241" s="169"/>
      <c r="J241" s="169"/>
      <c r="K241" s="169"/>
      <c r="L241" s="169"/>
      <c r="M241" s="169"/>
      <c r="N241" s="613"/>
      <c r="O241" s="647"/>
      <c r="P241" s="169"/>
      <c r="Q241" s="169"/>
      <c r="R241" s="169"/>
      <c r="S241" s="170"/>
      <c r="T241" s="170"/>
      <c r="U241" s="170"/>
      <c r="V241" s="170"/>
      <c r="W241" s="170"/>
      <c r="X241" s="170"/>
      <c r="Y241" s="170"/>
      <c r="Z241" s="170"/>
    </row>
    <row r="242" spans="1:26" ht="23.25" customHeight="1">
      <c r="A242" s="166"/>
      <c r="B242" s="170"/>
      <c r="C242" s="169"/>
      <c r="D242" s="169"/>
      <c r="E242" s="169"/>
      <c r="F242" s="169"/>
      <c r="G242" s="169"/>
      <c r="H242" s="169"/>
      <c r="I242" s="169"/>
      <c r="J242" s="169"/>
      <c r="K242" s="169"/>
      <c r="L242" s="169"/>
      <c r="M242" s="169"/>
      <c r="N242" s="613"/>
      <c r="O242" s="647"/>
      <c r="P242" s="169"/>
      <c r="Q242" s="169"/>
      <c r="R242" s="169"/>
      <c r="S242" s="170"/>
      <c r="T242" s="170"/>
      <c r="U242" s="170"/>
      <c r="V242" s="170"/>
      <c r="W242" s="170"/>
      <c r="X242" s="170"/>
      <c r="Y242" s="170"/>
      <c r="Z242" s="170"/>
    </row>
    <row r="243" spans="1:26" ht="23.25" customHeight="1">
      <c r="A243" s="166"/>
      <c r="B243" s="170"/>
      <c r="C243" s="169"/>
      <c r="D243" s="169"/>
      <c r="E243" s="169"/>
      <c r="F243" s="169"/>
      <c r="G243" s="169"/>
      <c r="H243" s="169"/>
      <c r="I243" s="169"/>
      <c r="J243" s="169"/>
      <c r="K243" s="169"/>
      <c r="L243" s="169"/>
      <c r="M243" s="169"/>
      <c r="N243" s="613"/>
      <c r="O243" s="647"/>
      <c r="P243" s="169"/>
      <c r="Q243" s="169"/>
      <c r="R243" s="169"/>
      <c r="S243" s="170"/>
      <c r="T243" s="170"/>
      <c r="U243" s="170"/>
      <c r="V243" s="170"/>
      <c r="W243" s="170"/>
      <c r="X243" s="170"/>
      <c r="Y243" s="170"/>
      <c r="Z243" s="170"/>
    </row>
    <row r="244" spans="1:26" ht="23.25" customHeight="1">
      <c r="A244" s="166"/>
      <c r="B244" s="170"/>
      <c r="C244" s="169"/>
      <c r="D244" s="169"/>
      <c r="E244" s="169"/>
      <c r="F244" s="169"/>
      <c r="G244" s="169"/>
      <c r="H244" s="169"/>
      <c r="I244" s="169"/>
      <c r="J244" s="169"/>
      <c r="K244" s="169"/>
      <c r="L244" s="169"/>
      <c r="M244" s="169"/>
      <c r="N244" s="613"/>
      <c r="O244" s="647"/>
      <c r="P244" s="169"/>
      <c r="Q244" s="169"/>
      <c r="R244" s="169"/>
      <c r="S244" s="170"/>
      <c r="T244" s="170"/>
      <c r="U244" s="170"/>
      <c r="V244" s="170"/>
      <c r="W244" s="170"/>
      <c r="X244" s="170"/>
      <c r="Y244" s="170"/>
      <c r="Z244" s="170"/>
    </row>
    <row r="245" spans="1:26" ht="23.25" customHeight="1">
      <c r="A245" s="166"/>
      <c r="B245" s="170"/>
      <c r="C245" s="169"/>
      <c r="D245" s="169"/>
      <c r="E245" s="169"/>
      <c r="F245" s="169"/>
      <c r="G245" s="169"/>
      <c r="H245" s="169"/>
      <c r="I245" s="169"/>
      <c r="J245" s="169"/>
      <c r="K245" s="169"/>
      <c r="L245" s="169"/>
      <c r="M245" s="169"/>
      <c r="N245" s="613"/>
      <c r="O245" s="647"/>
      <c r="P245" s="169"/>
      <c r="Q245" s="169"/>
      <c r="R245" s="169"/>
      <c r="S245" s="170"/>
      <c r="T245" s="170"/>
      <c r="U245" s="170"/>
      <c r="V245" s="170"/>
      <c r="W245" s="170"/>
      <c r="X245" s="170"/>
      <c r="Y245" s="170"/>
      <c r="Z245" s="170"/>
    </row>
    <row r="246" spans="1:26" ht="23.25" customHeight="1">
      <c r="A246" s="166"/>
      <c r="B246" s="170"/>
      <c r="C246" s="169"/>
      <c r="D246" s="169"/>
      <c r="E246" s="169"/>
      <c r="F246" s="169"/>
      <c r="G246" s="169"/>
      <c r="H246" s="169"/>
      <c r="I246" s="169"/>
      <c r="J246" s="169"/>
      <c r="K246" s="169"/>
      <c r="L246" s="169"/>
      <c r="M246" s="169"/>
      <c r="N246" s="613"/>
      <c r="O246" s="647"/>
      <c r="P246" s="169"/>
      <c r="Q246" s="169"/>
      <c r="R246" s="169"/>
      <c r="S246" s="170"/>
      <c r="T246" s="170"/>
      <c r="U246" s="170"/>
      <c r="V246" s="170"/>
      <c r="W246" s="170"/>
      <c r="X246" s="170"/>
      <c r="Y246" s="170"/>
      <c r="Z246" s="170"/>
    </row>
    <row r="247" spans="1:26" ht="23.25" customHeight="1">
      <c r="A247" s="166"/>
      <c r="B247" s="170"/>
      <c r="C247" s="169"/>
      <c r="D247" s="169"/>
      <c r="E247" s="169"/>
      <c r="F247" s="169"/>
      <c r="G247" s="169"/>
      <c r="H247" s="169"/>
      <c r="I247" s="169"/>
      <c r="J247" s="169"/>
      <c r="K247" s="169"/>
      <c r="L247" s="169"/>
      <c r="M247" s="169"/>
      <c r="N247" s="613"/>
      <c r="O247" s="647"/>
      <c r="P247" s="169"/>
      <c r="Q247" s="169"/>
      <c r="R247" s="169"/>
      <c r="S247" s="170"/>
      <c r="T247" s="170"/>
      <c r="U247" s="170"/>
      <c r="V247" s="170"/>
      <c r="W247" s="170"/>
      <c r="X247" s="170"/>
      <c r="Y247" s="170"/>
      <c r="Z247" s="170"/>
    </row>
    <row r="248" spans="1:26" ht="23.25" customHeight="1">
      <c r="A248" s="166"/>
      <c r="B248" s="170"/>
      <c r="C248" s="169"/>
      <c r="D248" s="169"/>
      <c r="E248" s="169"/>
      <c r="F248" s="169"/>
      <c r="G248" s="169"/>
      <c r="H248" s="169"/>
      <c r="I248" s="169"/>
      <c r="J248" s="169"/>
      <c r="K248" s="169"/>
      <c r="L248" s="169"/>
      <c r="M248" s="169"/>
      <c r="N248" s="613"/>
      <c r="O248" s="647"/>
      <c r="P248" s="169"/>
      <c r="Q248" s="169"/>
      <c r="R248" s="169"/>
      <c r="S248" s="170"/>
      <c r="T248" s="170"/>
      <c r="U248" s="170"/>
      <c r="V248" s="170"/>
      <c r="W248" s="170"/>
      <c r="X248" s="170"/>
      <c r="Y248" s="170"/>
      <c r="Z248" s="170"/>
    </row>
    <row r="249" spans="1:26" ht="23.25" customHeight="1">
      <c r="A249" s="166"/>
      <c r="B249" s="170"/>
      <c r="C249" s="169"/>
      <c r="D249" s="169"/>
      <c r="E249" s="169"/>
      <c r="F249" s="169"/>
      <c r="G249" s="169"/>
      <c r="H249" s="169"/>
      <c r="I249" s="169"/>
      <c r="J249" s="169"/>
      <c r="K249" s="169"/>
      <c r="L249" s="169"/>
      <c r="M249" s="169"/>
      <c r="N249" s="613"/>
      <c r="O249" s="647"/>
      <c r="P249" s="169"/>
      <c r="Q249" s="169"/>
      <c r="R249" s="169"/>
      <c r="S249" s="170"/>
      <c r="T249" s="170"/>
      <c r="U249" s="170"/>
      <c r="V249" s="170"/>
      <c r="W249" s="170"/>
      <c r="X249" s="170"/>
      <c r="Y249" s="170"/>
      <c r="Z249" s="170"/>
    </row>
    <row r="250" spans="1:26" ht="23.25" customHeight="1">
      <c r="A250" s="166"/>
      <c r="B250" s="170"/>
      <c r="C250" s="169"/>
      <c r="D250" s="169"/>
      <c r="E250" s="169"/>
      <c r="F250" s="169"/>
      <c r="G250" s="169"/>
      <c r="H250" s="169"/>
      <c r="I250" s="169"/>
      <c r="J250" s="169"/>
      <c r="K250" s="169"/>
      <c r="L250" s="169"/>
      <c r="M250" s="169"/>
      <c r="N250" s="613"/>
      <c r="O250" s="647"/>
      <c r="P250" s="169"/>
      <c r="Q250" s="169"/>
      <c r="R250" s="169"/>
      <c r="S250" s="170"/>
      <c r="T250" s="170"/>
      <c r="U250" s="170"/>
      <c r="V250" s="170"/>
      <c r="W250" s="170"/>
      <c r="X250" s="170"/>
      <c r="Y250" s="170"/>
      <c r="Z250" s="170"/>
    </row>
    <row r="251" spans="1:26" ht="23.25" customHeight="1">
      <c r="A251" s="166"/>
      <c r="B251" s="170"/>
      <c r="C251" s="169"/>
      <c r="D251" s="169"/>
      <c r="E251" s="169"/>
      <c r="F251" s="169"/>
      <c r="G251" s="169"/>
      <c r="H251" s="169"/>
      <c r="I251" s="169"/>
      <c r="J251" s="169"/>
      <c r="K251" s="169"/>
      <c r="L251" s="169"/>
      <c r="M251" s="169"/>
      <c r="N251" s="613"/>
      <c r="O251" s="647"/>
      <c r="P251" s="169"/>
      <c r="Q251" s="169"/>
      <c r="R251" s="169"/>
      <c r="S251" s="170"/>
      <c r="T251" s="170"/>
      <c r="U251" s="170"/>
      <c r="V251" s="170"/>
      <c r="W251" s="170"/>
      <c r="X251" s="170"/>
      <c r="Y251" s="170"/>
      <c r="Z251" s="170"/>
    </row>
    <row r="252" spans="1:26" ht="23.25" customHeight="1">
      <c r="A252" s="166"/>
      <c r="B252" s="170"/>
      <c r="C252" s="169"/>
      <c r="D252" s="169"/>
      <c r="E252" s="169"/>
      <c r="F252" s="169"/>
      <c r="G252" s="169"/>
      <c r="H252" s="169"/>
      <c r="I252" s="169"/>
      <c r="J252" s="169"/>
      <c r="K252" s="169"/>
      <c r="L252" s="169"/>
      <c r="M252" s="169"/>
      <c r="N252" s="613"/>
      <c r="O252" s="647"/>
      <c r="P252" s="169"/>
      <c r="Q252" s="169"/>
      <c r="R252" s="169"/>
      <c r="S252" s="170"/>
      <c r="T252" s="170"/>
      <c r="U252" s="170"/>
      <c r="V252" s="170"/>
      <c r="W252" s="170"/>
      <c r="X252" s="170"/>
      <c r="Y252" s="170"/>
      <c r="Z252" s="170"/>
    </row>
    <row r="253" spans="1:26" ht="23.25" customHeight="1">
      <c r="A253" s="166"/>
      <c r="B253" s="170"/>
      <c r="C253" s="169"/>
      <c r="D253" s="169"/>
      <c r="E253" s="169"/>
      <c r="F253" s="169"/>
      <c r="G253" s="169"/>
      <c r="H253" s="169"/>
      <c r="I253" s="169"/>
      <c r="J253" s="169"/>
      <c r="K253" s="169"/>
      <c r="L253" s="169"/>
      <c r="M253" s="169"/>
      <c r="N253" s="613"/>
      <c r="O253" s="647"/>
      <c r="P253" s="169"/>
      <c r="Q253" s="169"/>
      <c r="R253" s="169"/>
      <c r="S253" s="170"/>
      <c r="T253" s="170"/>
      <c r="U253" s="170"/>
      <c r="V253" s="170"/>
      <c r="W253" s="170"/>
      <c r="X253" s="170"/>
      <c r="Y253" s="170"/>
      <c r="Z253" s="170"/>
    </row>
    <row r="254" spans="1:26" ht="23.25" customHeight="1">
      <c r="A254" s="166"/>
      <c r="B254" s="170"/>
      <c r="C254" s="169"/>
      <c r="D254" s="169"/>
      <c r="E254" s="169"/>
      <c r="F254" s="169"/>
      <c r="G254" s="169"/>
      <c r="H254" s="169"/>
      <c r="I254" s="169"/>
      <c r="J254" s="169"/>
      <c r="K254" s="169"/>
      <c r="L254" s="169"/>
      <c r="M254" s="169"/>
      <c r="N254" s="613"/>
      <c r="O254" s="647"/>
      <c r="P254" s="169"/>
      <c r="Q254" s="169"/>
      <c r="R254" s="169"/>
      <c r="S254" s="170"/>
      <c r="T254" s="170"/>
      <c r="U254" s="170"/>
      <c r="V254" s="170"/>
      <c r="W254" s="170"/>
      <c r="X254" s="170"/>
      <c r="Y254" s="170"/>
      <c r="Z254" s="170"/>
    </row>
    <row r="255" spans="1:26" ht="23.25" customHeight="1">
      <c r="A255" s="166"/>
      <c r="B255" s="170"/>
      <c r="C255" s="169"/>
      <c r="D255" s="169"/>
      <c r="E255" s="169"/>
      <c r="F255" s="169"/>
      <c r="G255" s="169"/>
      <c r="H255" s="169"/>
      <c r="I255" s="169"/>
      <c r="J255" s="169"/>
      <c r="K255" s="169"/>
      <c r="L255" s="169"/>
      <c r="M255" s="169"/>
      <c r="N255" s="613"/>
      <c r="O255" s="647"/>
      <c r="P255" s="169"/>
      <c r="Q255" s="169"/>
      <c r="R255" s="169"/>
      <c r="S255" s="170"/>
      <c r="T255" s="170"/>
      <c r="U255" s="170"/>
      <c r="V255" s="170"/>
      <c r="W255" s="170"/>
      <c r="X255" s="170"/>
      <c r="Y255" s="170"/>
      <c r="Z255" s="170"/>
    </row>
    <row r="256" spans="1:26" ht="23.25" customHeight="1">
      <c r="A256" s="166"/>
      <c r="B256" s="170"/>
      <c r="C256" s="169"/>
      <c r="D256" s="169"/>
      <c r="E256" s="169"/>
      <c r="F256" s="169"/>
      <c r="G256" s="169"/>
      <c r="H256" s="169"/>
      <c r="I256" s="169"/>
      <c r="J256" s="169"/>
      <c r="K256" s="169"/>
      <c r="L256" s="169"/>
      <c r="M256" s="169"/>
      <c r="N256" s="613"/>
      <c r="O256" s="647"/>
      <c r="P256" s="169"/>
      <c r="Q256" s="169"/>
      <c r="R256" s="169"/>
      <c r="S256" s="170"/>
      <c r="T256" s="170"/>
      <c r="U256" s="170"/>
      <c r="V256" s="170"/>
      <c r="W256" s="170"/>
      <c r="X256" s="170"/>
      <c r="Y256" s="170"/>
      <c r="Z256" s="170"/>
    </row>
    <row r="257" spans="1:26" ht="23.25" customHeight="1">
      <c r="A257" s="166"/>
      <c r="B257" s="170"/>
      <c r="C257" s="169"/>
      <c r="D257" s="169"/>
      <c r="E257" s="169"/>
      <c r="F257" s="169"/>
      <c r="G257" s="169"/>
      <c r="H257" s="169"/>
      <c r="I257" s="169"/>
      <c r="J257" s="169"/>
      <c r="K257" s="169"/>
      <c r="L257" s="169"/>
      <c r="M257" s="169"/>
      <c r="N257" s="613"/>
      <c r="O257" s="647"/>
      <c r="P257" s="169"/>
      <c r="Q257" s="169"/>
      <c r="R257" s="169"/>
      <c r="S257" s="170"/>
      <c r="T257" s="170"/>
      <c r="U257" s="170"/>
      <c r="V257" s="170"/>
      <c r="W257" s="170"/>
      <c r="X257" s="170"/>
      <c r="Y257" s="170"/>
      <c r="Z257" s="170"/>
    </row>
    <row r="258" spans="1:26" ht="23.25" customHeight="1">
      <c r="A258" s="166"/>
      <c r="B258" s="170"/>
      <c r="C258" s="169"/>
      <c r="D258" s="169"/>
      <c r="E258" s="169"/>
      <c r="F258" s="169"/>
      <c r="G258" s="169"/>
      <c r="H258" s="169"/>
      <c r="I258" s="169"/>
      <c r="J258" s="169"/>
      <c r="K258" s="169"/>
      <c r="L258" s="169"/>
      <c r="M258" s="169"/>
      <c r="N258" s="613"/>
      <c r="O258" s="647"/>
      <c r="P258" s="169"/>
      <c r="Q258" s="169"/>
      <c r="R258" s="169"/>
      <c r="S258" s="170"/>
      <c r="T258" s="170"/>
      <c r="U258" s="170"/>
      <c r="V258" s="170"/>
      <c r="W258" s="170"/>
      <c r="X258" s="170"/>
      <c r="Y258" s="170"/>
      <c r="Z258" s="170"/>
    </row>
    <row r="259" spans="1:26" ht="23.25" customHeight="1">
      <c r="A259" s="166"/>
      <c r="B259" s="170"/>
      <c r="C259" s="169"/>
      <c r="D259" s="169"/>
      <c r="E259" s="169"/>
      <c r="F259" s="169"/>
      <c r="G259" s="169"/>
      <c r="H259" s="169"/>
      <c r="I259" s="169"/>
      <c r="J259" s="169"/>
      <c r="K259" s="169"/>
      <c r="L259" s="169"/>
      <c r="M259" s="169"/>
      <c r="N259" s="613"/>
      <c r="O259" s="647"/>
      <c r="P259" s="169"/>
      <c r="Q259" s="169"/>
      <c r="R259" s="169"/>
      <c r="S259" s="170"/>
      <c r="T259" s="170"/>
      <c r="U259" s="170"/>
      <c r="V259" s="170"/>
      <c r="W259" s="170"/>
      <c r="X259" s="170"/>
      <c r="Y259" s="170"/>
      <c r="Z259" s="170"/>
    </row>
    <row r="260" spans="1:26" ht="23.25" customHeight="1">
      <c r="A260" s="166"/>
      <c r="B260" s="170"/>
      <c r="C260" s="169"/>
      <c r="D260" s="169"/>
      <c r="E260" s="169"/>
      <c r="F260" s="169"/>
      <c r="G260" s="169"/>
      <c r="H260" s="169"/>
      <c r="I260" s="169"/>
      <c r="J260" s="169"/>
      <c r="K260" s="169"/>
      <c r="L260" s="169"/>
      <c r="M260" s="169"/>
      <c r="N260" s="613"/>
      <c r="O260" s="647"/>
      <c r="P260" s="169"/>
      <c r="Q260" s="169"/>
      <c r="R260" s="169"/>
      <c r="S260" s="170"/>
      <c r="T260" s="170"/>
      <c r="U260" s="170"/>
      <c r="V260" s="170"/>
      <c r="W260" s="170"/>
      <c r="X260" s="170"/>
      <c r="Y260" s="170"/>
      <c r="Z260" s="170"/>
    </row>
    <row r="261" spans="1:26" ht="23.25" customHeight="1">
      <c r="A261" s="166"/>
      <c r="B261" s="170"/>
      <c r="C261" s="169"/>
      <c r="D261" s="169"/>
      <c r="E261" s="169"/>
      <c r="F261" s="169"/>
      <c r="G261" s="169"/>
      <c r="H261" s="169"/>
      <c r="I261" s="169"/>
      <c r="J261" s="169"/>
      <c r="K261" s="169"/>
      <c r="L261" s="169"/>
      <c r="M261" s="169"/>
      <c r="N261" s="613"/>
      <c r="O261" s="647"/>
      <c r="P261" s="169"/>
      <c r="Q261" s="169"/>
      <c r="R261" s="169"/>
      <c r="S261" s="170"/>
      <c r="T261" s="170"/>
      <c r="U261" s="170"/>
      <c r="V261" s="170"/>
      <c r="W261" s="170"/>
      <c r="X261" s="170"/>
      <c r="Y261" s="170"/>
      <c r="Z261" s="170"/>
    </row>
    <row r="262" spans="1:26" ht="23.25" customHeight="1">
      <c r="A262" s="166"/>
      <c r="B262" s="170"/>
      <c r="C262" s="169"/>
      <c r="D262" s="169"/>
      <c r="E262" s="169"/>
      <c r="F262" s="169"/>
      <c r="G262" s="169"/>
      <c r="H262" s="169"/>
      <c r="I262" s="169"/>
      <c r="J262" s="169"/>
      <c r="K262" s="169"/>
      <c r="L262" s="169"/>
      <c r="M262" s="169"/>
      <c r="N262" s="613"/>
      <c r="O262" s="647"/>
      <c r="P262" s="169"/>
      <c r="Q262" s="169"/>
      <c r="R262" s="169"/>
      <c r="S262" s="170"/>
      <c r="T262" s="170"/>
      <c r="U262" s="170"/>
      <c r="V262" s="170"/>
      <c r="W262" s="170"/>
      <c r="X262" s="170"/>
      <c r="Y262" s="170"/>
      <c r="Z262" s="170"/>
    </row>
    <row r="263" spans="1:26" ht="23.25" customHeight="1">
      <c r="A263" s="166"/>
      <c r="B263" s="170"/>
      <c r="C263" s="169"/>
      <c r="D263" s="169"/>
      <c r="E263" s="169"/>
      <c r="F263" s="169"/>
      <c r="G263" s="169"/>
      <c r="H263" s="169"/>
      <c r="I263" s="169"/>
      <c r="J263" s="169"/>
      <c r="K263" s="169"/>
      <c r="L263" s="169"/>
      <c r="M263" s="169"/>
      <c r="N263" s="613"/>
      <c r="O263" s="647"/>
      <c r="P263" s="169"/>
      <c r="Q263" s="169"/>
      <c r="R263" s="169"/>
      <c r="S263" s="170"/>
      <c r="T263" s="170"/>
      <c r="U263" s="170"/>
      <c r="V263" s="170"/>
      <c r="W263" s="170"/>
      <c r="X263" s="170"/>
      <c r="Y263" s="170"/>
      <c r="Z263" s="170"/>
    </row>
    <row r="264" spans="1:26" ht="23.25" customHeight="1">
      <c r="A264" s="166"/>
      <c r="B264" s="170"/>
      <c r="C264" s="169"/>
      <c r="D264" s="169"/>
      <c r="E264" s="169"/>
      <c r="F264" s="169"/>
      <c r="G264" s="169"/>
      <c r="H264" s="169"/>
      <c r="I264" s="169"/>
      <c r="J264" s="169"/>
      <c r="K264" s="169"/>
      <c r="L264" s="169"/>
      <c r="M264" s="169"/>
      <c r="N264" s="613"/>
      <c r="O264" s="647"/>
      <c r="P264" s="169"/>
      <c r="Q264" s="169"/>
      <c r="R264" s="169"/>
      <c r="S264" s="170"/>
      <c r="T264" s="170"/>
      <c r="U264" s="170"/>
      <c r="V264" s="170"/>
      <c r="W264" s="170"/>
      <c r="X264" s="170"/>
      <c r="Y264" s="170"/>
      <c r="Z264" s="170"/>
    </row>
    <row r="265" spans="1:26" ht="23.25" customHeight="1">
      <c r="A265" s="166"/>
      <c r="B265" s="170"/>
      <c r="C265" s="169"/>
      <c r="D265" s="169"/>
      <c r="E265" s="169"/>
      <c r="F265" s="169"/>
      <c r="G265" s="169"/>
      <c r="H265" s="169"/>
      <c r="I265" s="169"/>
      <c r="J265" s="169"/>
      <c r="K265" s="169"/>
      <c r="L265" s="169"/>
      <c r="M265" s="169"/>
      <c r="N265" s="613"/>
      <c r="O265" s="647"/>
      <c r="P265" s="169"/>
      <c r="Q265" s="169"/>
      <c r="R265" s="169"/>
      <c r="S265" s="170"/>
      <c r="T265" s="170"/>
      <c r="U265" s="170"/>
      <c r="V265" s="170"/>
      <c r="W265" s="170"/>
      <c r="X265" s="170"/>
      <c r="Y265" s="170"/>
      <c r="Z265" s="170"/>
    </row>
    <row r="266" spans="1:26" ht="23.25" customHeight="1">
      <c r="A266" s="166"/>
      <c r="B266" s="170"/>
      <c r="C266" s="169"/>
      <c r="D266" s="169"/>
      <c r="E266" s="169"/>
      <c r="F266" s="169"/>
      <c r="G266" s="169"/>
      <c r="H266" s="169"/>
      <c r="I266" s="169"/>
      <c r="J266" s="169"/>
      <c r="K266" s="169"/>
      <c r="L266" s="169"/>
      <c r="M266" s="169"/>
      <c r="N266" s="613"/>
      <c r="O266" s="647"/>
      <c r="P266" s="169"/>
      <c r="Q266" s="169"/>
      <c r="R266" s="169"/>
      <c r="S266" s="170"/>
      <c r="T266" s="170"/>
      <c r="U266" s="170"/>
      <c r="V266" s="170"/>
      <c r="W266" s="170"/>
      <c r="X266" s="170"/>
      <c r="Y266" s="170"/>
      <c r="Z266" s="170"/>
    </row>
    <row r="267" spans="1:26" ht="23.25" customHeight="1">
      <c r="A267" s="166"/>
      <c r="B267" s="170"/>
      <c r="C267" s="169"/>
      <c r="D267" s="169"/>
      <c r="E267" s="169"/>
      <c r="F267" s="169"/>
      <c r="G267" s="169"/>
      <c r="H267" s="169"/>
      <c r="I267" s="169"/>
      <c r="J267" s="169"/>
      <c r="K267" s="169"/>
      <c r="L267" s="169"/>
      <c r="M267" s="169"/>
      <c r="N267" s="613"/>
      <c r="O267" s="647"/>
      <c r="P267" s="169"/>
      <c r="Q267" s="169"/>
      <c r="R267" s="169"/>
      <c r="S267" s="170"/>
      <c r="T267" s="170"/>
      <c r="U267" s="170"/>
      <c r="V267" s="170"/>
      <c r="W267" s="170"/>
      <c r="X267" s="170"/>
      <c r="Y267" s="170"/>
      <c r="Z267" s="170"/>
    </row>
    <row r="268" spans="1:26" ht="23.25" customHeight="1">
      <c r="A268" s="166"/>
      <c r="B268" s="170"/>
      <c r="C268" s="169"/>
      <c r="D268" s="169"/>
      <c r="E268" s="169"/>
      <c r="F268" s="169"/>
      <c r="G268" s="169"/>
      <c r="H268" s="169"/>
      <c r="I268" s="169"/>
      <c r="J268" s="169"/>
      <c r="K268" s="169"/>
      <c r="L268" s="169"/>
      <c r="M268" s="169"/>
      <c r="N268" s="613"/>
      <c r="O268" s="647"/>
      <c r="P268" s="169"/>
      <c r="Q268" s="169"/>
      <c r="R268" s="169"/>
      <c r="S268" s="170"/>
      <c r="T268" s="170"/>
      <c r="U268" s="170"/>
      <c r="V268" s="170"/>
      <c r="W268" s="170"/>
      <c r="X268" s="170"/>
      <c r="Y268" s="170"/>
      <c r="Z268" s="170"/>
    </row>
    <row r="269" spans="1:26" ht="23.25" customHeight="1">
      <c r="A269" s="166"/>
      <c r="B269" s="170"/>
      <c r="C269" s="169"/>
      <c r="D269" s="169"/>
      <c r="E269" s="169"/>
      <c r="F269" s="169"/>
      <c r="G269" s="169"/>
      <c r="H269" s="169"/>
      <c r="I269" s="169"/>
      <c r="J269" s="169"/>
      <c r="K269" s="169"/>
      <c r="L269" s="169"/>
      <c r="M269" s="169"/>
      <c r="N269" s="613"/>
      <c r="O269" s="647"/>
      <c r="P269" s="169"/>
      <c r="Q269" s="169"/>
      <c r="R269" s="169"/>
      <c r="S269" s="170"/>
      <c r="T269" s="170"/>
      <c r="U269" s="170"/>
      <c r="V269" s="170"/>
      <c r="W269" s="170"/>
      <c r="X269" s="170"/>
      <c r="Y269" s="170"/>
      <c r="Z269" s="170"/>
    </row>
    <row r="270" spans="1:26" ht="23.25" customHeight="1">
      <c r="A270" s="166"/>
      <c r="B270" s="170"/>
      <c r="C270" s="169"/>
      <c r="D270" s="169"/>
      <c r="E270" s="169"/>
      <c r="F270" s="169"/>
      <c r="G270" s="169"/>
      <c r="H270" s="169"/>
      <c r="I270" s="169"/>
      <c r="J270" s="169"/>
      <c r="K270" s="169"/>
      <c r="L270" s="169"/>
      <c r="M270" s="169"/>
      <c r="N270" s="613"/>
      <c r="O270" s="647"/>
      <c r="P270" s="169"/>
      <c r="Q270" s="169"/>
      <c r="R270" s="169"/>
      <c r="S270" s="170"/>
      <c r="T270" s="170"/>
      <c r="U270" s="170"/>
      <c r="V270" s="170"/>
      <c r="W270" s="170"/>
      <c r="X270" s="170"/>
      <c r="Y270" s="170"/>
      <c r="Z270" s="170"/>
    </row>
    <row r="271" spans="1:26" ht="23.25" customHeight="1">
      <c r="A271" s="166"/>
      <c r="B271" s="170"/>
      <c r="C271" s="169"/>
      <c r="D271" s="169"/>
      <c r="E271" s="169"/>
      <c r="F271" s="169"/>
      <c r="G271" s="169"/>
      <c r="H271" s="169"/>
      <c r="I271" s="169"/>
      <c r="J271" s="169"/>
      <c r="K271" s="169"/>
      <c r="L271" s="169"/>
      <c r="M271" s="169"/>
      <c r="N271" s="613"/>
      <c r="O271" s="647"/>
      <c r="P271" s="169"/>
      <c r="Q271" s="169"/>
      <c r="R271" s="169"/>
      <c r="S271" s="170"/>
      <c r="T271" s="170"/>
      <c r="U271" s="170"/>
      <c r="V271" s="170"/>
      <c r="W271" s="170"/>
      <c r="X271" s="170"/>
      <c r="Y271" s="170"/>
      <c r="Z271" s="170"/>
    </row>
    <row r="272" spans="1:26" ht="23.25" customHeight="1">
      <c r="A272" s="166"/>
      <c r="B272" s="170"/>
      <c r="C272" s="169"/>
      <c r="D272" s="169"/>
      <c r="E272" s="169"/>
      <c r="F272" s="169"/>
      <c r="G272" s="169"/>
      <c r="H272" s="169"/>
      <c r="I272" s="169"/>
      <c r="J272" s="169"/>
      <c r="K272" s="169"/>
      <c r="L272" s="169"/>
      <c r="M272" s="169"/>
      <c r="N272" s="613"/>
      <c r="O272" s="647"/>
      <c r="P272" s="169"/>
      <c r="Q272" s="169"/>
      <c r="R272" s="169"/>
      <c r="S272" s="170"/>
      <c r="T272" s="170"/>
      <c r="U272" s="170"/>
      <c r="V272" s="170"/>
      <c r="W272" s="170"/>
      <c r="X272" s="170"/>
      <c r="Y272" s="170"/>
      <c r="Z272" s="170"/>
    </row>
    <row r="273" spans="1:26" ht="23.25" customHeight="1">
      <c r="A273" s="166"/>
      <c r="B273" s="170"/>
      <c r="C273" s="169"/>
      <c r="D273" s="169"/>
      <c r="E273" s="169"/>
      <c r="F273" s="169"/>
      <c r="G273" s="169"/>
      <c r="H273" s="169"/>
      <c r="I273" s="169"/>
      <c r="J273" s="169"/>
      <c r="K273" s="169"/>
      <c r="L273" s="169"/>
      <c r="M273" s="169"/>
      <c r="N273" s="613"/>
      <c r="O273" s="647"/>
      <c r="P273" s="169"/>
      <c r="Q273" s="169"/>
      <c r="R273" s="169"/>
      <c r="S273" s="170"/>
      <c r="T273" s="170"/>
      <c r="U273" s="170"/>
      <c r="V273" s="170"/>
      <c r="W273" s="170"/>
      <c r="X273" s="170"/>
      <c r="Y273" s="170"/>
      <c r="Z273" s="170"/>
    </row>
    <row r="274" spans="1:26" ht="23.25" customHeight="1">
      <c r="A274" s="166"/>
      <c r="B274" s="170"/>
      <c r="C274" s="169"/>
      <c r="D274" s="169"/>
      <c r="E274" s="169"/>
      <c r="F274" s="169"/>
      <c r="G274" s="169"/>
      <c r="H274" s="169"/>
      <c r="I274" s="169"/>
      <c r="J274" s="169"/>
      <c r="K274" s="169"/>
      <c r="L274" s="169"/>
      <c r="M274" s="169"/>
      <c r="N274" s="613"/>
      <c r="O274" s="647"/>
      <c r="P274" s="169"/>
      <c r="Q274" s="169"/>
      <c r="R274" s="169"/>
      <c r="S274" s="170"/>
      <c r="T274" s="170"/>
      <c r="U274" s="170"/>
      <c r="V274" s="170"/>
      <c r="W274" s="170"/>
      <c r="X274" s="170"/>
      <c r="Y274" s="170"/>
      <c r="Z274" s="170"/>
    </row>
    <row r="275" spans="1:26" ht="23.25" customHeight="1">
      <c r="A275" s="166"/>
      <c r="B275" s="170"/>
      <c r="C275" s="169"/>
      <c r="D275" s="169"/>
      <c r="E275" s="169"/>
      <c r="F275" s="169"/>
      <c r="G275" s="169"/>
      <c r="H275" s="169"/>
      <c r="I275" s="169"/>
      <c r="J275" s="169"/>
      <c r="K275" s="169"/>
      <c r="L275" s="169"/>
      <c r="M275" s="169"/>
      <c r="N275" s="613"/>
      <c r="O275" s="647"/>
      <c r="P275" s="169"/>
      <c r="Q275" s="169"/>
      <c r="R275" s="169"/>
      <c r="S275" s="170"/>
      <c r="T275" s="170"/>
      <c r="U275" s="170"/>
      <c r="V275" s="170"/>
      <c r="W275" s="170"/>
      <c r="X275" s="170"/>
      <c r="Y275" s="170"/>
      <c r="Z275" s="170"/>
    </row>
    <row r="276" spans="1:26" ht="23.25" customHeight="1">
      <c r="A276" s="166"/>
      <c r="B276" s="170"/>
      <c r="C276" s="169"/>
      <c r="D276" s="169"/>
      <c r="E276" s="169"/>
      <c r="F276" s="169"/>
      <c r="G276" s="169"/>
      <c r="H276" s="169"/>
      <c r="I276" s="169"/>
      <c r="J276" s="169"/>
      <c r="K276" s="169"/>
      <c r="L276" s="169"/>
      <c r="M276" s="169"/>
      <c r="N276" s="613"/>
      <c r="O276" s="647"/>
      <c r="P276" s="169"/>
      <c r="Q276" s="169"/>
      <c r="R276" s="169"/>
      <c r="S276" s="170"/>
      <c r="T276" s="170"/>
      <c r="U276" s="170"/>
      <c r="V276" s="170"/>
      <c r="W276" s="170"/>
      <c r="X276" s="170"/>
      <c r="Y276" s="170"/>
      <c r="Z276" s="170"/>
    </row>
    <row r="277" spans="1:26" ht="23.25" customHeight="1">
      <c r="A277" s="166"/>
      <c r="B277" s="170"/>
      <c r="C277" s="169"/>
      <c r="D277" s="169"/>
      <c r="E277" s="169"/>
      <c r="F277" s="169"/>
      <c r="G277" s="169"/>
      <c r="H277" s="169"/>
      <c r="I277" s="169"/>
      <c r="J277" s="169"/>
      <c r="K277" s="169"/>
      <c r="L277" s="169"/>
      <c r="M277" s="169"/>
      <c r="N277" s="613"/>
      <c r="O277" s="647"/>
      <c r="P277" s="169"/>
      <c r="Q277" s="169"/>
      <c r="R277" s="169"/>
      <c r="S277" s="170"/>
      <c r="T277" s="170"/>
      <c r="U277" s="170"/>
      <c r="V277" s="170"/>
      <c r="W277" s="170"/>
      <c r="X277" s="170"/>
      <c r="Y277" s="170"/>
      <c r="Z277" s="170"/>
    </row>
    <row r="278" spans="1:26" ht="23.25" customHeight="1">
      <c r="A278" s="166"/>
      <c r="B278" s="170"/>
      <c r="C278" s="169"/>
      <c r="D278" s="169"/>
      <c r="E278" s="169"/>
      <c r="F278" s="169"/>
      <c r="G278" s="169"/>
      <c r="H278" s="169"/>
      <c r="I278" s="169"/>
      <c r="J278" s="169"/>
      <c r="K278" s="169"/>
      <c r="L278" s="169"/>
      <c r="M278" s="169"/>
      <c r="N278" s="613"/>
      <c r="O278" s="647"/>
      <c r="P278" s="169"/>
      <c r="Q278" s="169"/>
      <c r="R278" s="169"/>
      <c r="S278" s="170"/>
      <c r="T278" s="170"/>
      <c r="U278" s="170"/>
      <c r="V278" s="170"/>
      <c r="W278" s="170"/>
      <c r="X278" s="170"/>
      <c r="Y278" s="170"/>
      <c r="Z278" s="170"/>
    </row>
    <row r="279" spans="1:26" ht="23.25" customHeight="1">
      <c r="A279" s="166"/>
      <c r="B279" s="170"/>
      <c r="C279" s="169"/>
      <c r="D279" s="169"/>
      <c r="E279" s="169"/>
      <c r="F279" s="169"/>
      <c r="G279" s="169"/>
      <c r="H279" s="169"/>
      <c r="I279" s="169"/>
      <c r="J279" s="169"/>
      <c r="K279" s="169"/>
      <c r="L279" s="169"/>
      <c r="M279" s="169"/>
      <c r="N279" s="613"/>
      <c r="O279" s="647"/>
      <c r="P279" s="169"/>
      <c r="Q279" s="169"/>
      <c r="R279" s="169"/>
      <c r="S279" s="170"/>
      <c r="T279" s="170"/>
      <c r="U279" s="170"/>
      <c r="V279" s="170"/>
      <c r="W279" s="170"/>
      <c r="X279" s="170"/>
      <c r="Y279" s="170"/>
      <c r="Z279" s="170"/>
    </row>
    <row r="280" spans="1:26" ht="23.25" customHeight="1">
      <c r="A280" s="166"/>
      <c r="B280" s="170"/>
      <c r="C280" s="169"/>
      <c r="D280" s="169"/>
      <c r="E280" s="169"/>
      <c r="F280" s="169"/>
      <c r="G280" s="169"/>
      <c r="H280" s="169"/>
      <c r="I280" s="169"/>
      <c r="J280" s="169"/>
      <c r="K280" s="169"/>
      <c r="L280" s="169"/>
      <c r="M280" s="169"/>
      <c r="N280" s="613"/>
      <c r="O280" s="647"/>
      <c r="P280" s="169"/>
      <c r="Q280" s="169"/>
      <c r="R280" s="169"/>
      <c r="S280" s="170"/>
      <c r="T280" s="170"/>
      <c r="U280" s="170"/>
      <c r="V280" s="170"/>
      <c r="W280" s="170"/>
      <c r="X280" s="170"/>
      <c r="Y280" s="170"/>
      <c r="Z280" s="170"/>
    </row>
    <row r="281" spans="1:26" ht="23.25" customHeight="1">
      <c r="A281" s="166"/>
      <c r="B281" s="170"/>
      <c r="C281" s="169"/>
      <c r="D281" s="169"/>
      <c r="E281" s="169"/>
      <c r="F281" s="169"/>
      <c r="G281" s="169"/>
      <c r="H281" s="169"/>
      <c r="I281" s="169"/>
      <c r="J281" s="169"/>
      <c r="K281" s="169"/>
      <c r="L281" s="169"/>
      <c r="M281" s="169"/>
      <c r="N281" s="613"/>
      <c r="O281" s="647"/>
      <c r="P281" s="169"/>
      <c r="Q281" s="169"/>
      <c r="R281" s="169"/>
      <c r="S281" s="170"/>
      <c r="T281" s="170"/>
      <c r="U281" s="170"/>
      <c r="V281" s="170"/>
      <c r="W281" s="170"/>
      <c r="X281" s="170"/>
      <c r="Y281" s="170"/>
      <c r="Z281" s="170"/>
    </row>
    <row r="282" spans="1:26" ht="23.25" customHeight="1">
      <c r="A282" s="166"/>
      <c r="B282" s="170"/>
      <c r="C282" s="169"/>
      <c r="D282" s="169"/>
      <c r="E282" s="169"/>
      <c r="F282" s="169"/>
      <c r="G282" s="169"/>
      <c r="H282" s="169"/>
      <c r="I282" s="169"/>
      <c r="J282" s="169"/>
      <c r="K282" s="169"/>
      <c r="L282" s="169"/>
      <c r="M282" s="169"/>
      <c r="N282" s="613"/>
      <c r="O282" s="647"/>
      <c r="P282" s="169"/>
      <c r="Q282" s="169"/>
      <c r="R282" s="169"/>
      <c r="S282" s="170"/>
      <c r="T282" s="170"/>
      <c r="U282" s="170"/>
      <c r="V282" s="170"/>
      <c r="W282" s="170"/>
      <c r="X282" s="170"/>
      <c r="Y282" s="170"/>
      <c r="Z282" s="170"/>
    </row>
    <row r="283" spans="1:26" ht="23.25" customHeight="1">
      <c r="A283" s="166"/>
      <c r="B283" s="170"/>
      <c r="C283" s="169"/>
      <c r="D283" s="169"/>
      <c r="E283" s="169"/>
      <c r="F283" s="169"/>
      <c r="G283" s="169"/>
      <c r="H283" s="169"/>
      <c r="I283" s="169"/>
      <c r="J283" s="169"/>
      <c r="K283" s="169"/>
      <c r="L283" s="169"/>
      <c r="M283" s="169"/>
      <c r="N283" s="613"/>
      <c r="O283" s="647"/>
      <c r="P283" s="169"/>
      <c r="Q283" s="169"/>
      <c r="R283" s="169"/>
      <c r="S283" s="170"/>
      <c r="T283" s="170"/>
      <c r="U283" s="170"/>
      <c r="V283" s="170"/>
      <c r="W283" s="170"/>
      <c r="X283" s="170"/>
      <c r="Y283" s="170"/>
      <c r="Z283" s="170"/>
    </row>
    <row r="284" spans="1:26" ht="23.25" customHeight="1">
      <c r="A284" s="166"/>
      <c r="B284" s="170"/>
      <c r="C284" s="169"/>
      <c r="D284" s="169"/>
      <c r="E284" s="169"/>
      <c r="F284" s="169"/>
      <c r="G284" s="169"/>
      <c r="H284" s="169"/>
      <c r="I284" s="169"/>
      <c r="J284" s="169"/>
      <c r="K284" s="169"/>
      <c r="L284" s="169"/>
      <c r="M284" s="169"/>
      <c r="N284" s="613"/>
      <c r="O284" s="647"/>
      <c r="P284" s="169"/>
      <c r="Q284" s="169"/>
      <c r="R284" s="169"/>
      <c r="S284" s="170"/>
      <c r="T284" s="170"/>
      <c r="U284" s="170"/>
      <c r="V284" s="170"/>
      <c r="W284" s="170"/>
      <c r="X284" s="170"/>
      <c r="Y284" s="170"/>
      <c r="Z284" s="170"/>
    </row>
    <row r="285" spans="1:26" ht="23.25" customHeight="1">
      <c r="A285" s="166"/>
      <c r="B285" s="170"/>
      <c r="C285" s="169"/>
      <c r="D285" s="169"/>
      <c r="E285" s="169"/>
      <c r="F285" s="169"/>
      <c r="G285" s="169"/>
      <c r="H285" s="169"/>
      <c r="I285" s="169"/>
      <c r="J285" s="169"/>
      <c r="K285" s="169"/>
      <c r="L285" s="169"/>
      <c r="M285" s="169"/>
      <c r="N285" s="613"/>
      <c r="O285" s="647"/>
      <c r="P285" s="169"/>
      <c r="Q285" s="169"/>
      <c r="R285" s="169"/>
      <c r="S285" s="170"/>
      <c r="T285" s="170"/>
      <c r="U285" s="170"/>
      <c r="V285" s="170"/>
      <c r="W285" s="170"/>
      <c r="X285" s="170"/>
      <c r="Y285" s="170"/>
      <c r="Z285" s="170"/>
    </row>
    <row r="286" spans="1:26" ht="23.25" customHeight="1">
      <c r="A286" s="166"/>
      <c r="B286" s="170"/>
      <c r="C286" s="169"/>
      <c r="D286" s="169"/>
      <c r="E286" s="169"/>
      <c r="F286" s="169"/>
      <c r="G286" s="169"/>
      <c r="H286" s="169"/>
      <c r="I286" s="169"/>
      <c r="J286" s="169"/>
      <c r="K286" s="169"/>
      <c r="L286" s="169"/>
      <c r="M286" s="169"/>
      <c r="N286" s="613"/>
      <c r="O286" s="647"/>
      <c r="P286" s="169"/>
      <c r="Q286" s="169"/>
      <c r="R286" s="169"/>
      <c r="S286" s="170"/>
      <c r="T286" s="170"/>
      <c r="U286" s="170"/>
      <c r="V286" s="170"/>
      <c r="W286" s="170"/>
      <c r="X286" s="170"/>
      <c r="Y286" s="170"/>
      <c r="Z286" s="170"/>
    </row>
    <row r="287" spans="1:26" ht="23.25" customHeight="1">
      <c r="A287" s="166"/>
      <c r="B287" s="170"/>
      <c r="C287" s="169"/>
      <c r="D287" s="169"/>
      <c r="E287" s="169"/>
      <c r="F287" s="169"/>
      <c r="G287" s="169"/>
      <c r="H287" s="169"/>
      <c r="I287" s="169"/>
      <c r="J287" s="169"/>
      <c r="K287" s="169"/>
      <c r="L287" s="169"/>
      <c r="M287" s="169"/>
      <c r="N287" s="613"/>
      <c r="O287" s="647"/>
      <c r="P287" s="169"/>
      <c r="Q287" s="169"/>
      <c r="R287" s="169"/>
      <c r="S287" s="170"/>
      <c r="T287" s="170"/>
      <c r="U287" s="170"/>
      <c r="V287" s="170"/>
      <c r="W287" s="170"/>
      <c r="X287" s="170"/>
      <c r="Y287" s="170"/>
      <c r="Z287" s="170"/>
    </row>
    <row r="288" spans="1:26" ht="23.25" customHeight="1">
      <c r="A288" s="166"/>
      <c r="B288" s="170"/>
      <c r="C288" s="169"/>
      <c r="D288" s="169"/>
      <c r="E288" s="169"/>
      <c r="F288" s="169"/>
      <c r="G288" s="169"/>
      <c r="H288" s="169"/>
      <c r="I288" s="169"/>
      <c r="J288" s="169"/>
      <c r="K288" s="169"/>
      <c r="L288" s="169"/>
      <c r="M288" s="169"/>
      <c r="N288" s="613"/>
      <c r="O288" s="647"/>
      <c r="P288" s="169"/>
      <c r="Q288" s="169"/>
      <c r="R288" s="169"/>
      <c r="S288" s="170"/>
      <c r="T288" s="170"/>
      <c r="U288" s="170"/>
      <c r="V288" s="170"/>
      <c r="W288" s="170"/>
      <c r="X288" s="170"/>
      <c r="Y288" s="170"/>
      <c r="Z288" s="170"/>
    </row>
    <row r="289" spans="1:26" ht="23.25" customHeight="1">
      <c r="A289" s="166"/>
      <c r="B289" s="170"/>
      <c r="C289" s="169"/>
      <c r="D289" s="169"/>
      <c r="E289" s="169"/>
      <c r="F289" s="169"/>
      <c r="G289" s="169"/>
      <c r="H289" s="169"/>
      <c r="I289" s="169"/>
      <c r="J289" s="169"/>
      <c r="K289" s="169"/>
      <c r="L289" s="169"/>
      <c r="M289" s="169"/>
      <c r="N289" s="613"/>
      <c r="O289" s="647"/>
      <c r="P289" s="169"/>
      <c r="Q289" s="169"/>
      <c r="R289" s="169"/>
      <c r="S289" s="170"/>
      <c r="T289" s="170"/>
      <c r="U289" s="170"/>
      <c r="V289" s="170"/>
      <c r="W289" s="170"/>
      <c r="X289" s="170"/>
      <c r="Y289" s="170"/>
      <c r="Z289" s="170"/>
    </row>
    <row r="290" spans="1:26" ht="23.25" customHeight="1">
      <c r="A290" s="166"/>
      <c r="B290" s="170"/>
      <c r="C290" s="169"/>
      <c r="D290" s="169"/>
      <c r="E290" s="169"/>
      <c r="F290" s="169"/>
      <c r="G290" s="169"/>
      <c r="H290" s="169"/>
      <c r="I290" s="169"/>
      <c r="J290" s="169"/>
      <c r="K290" s="169"/>
      <c r="L290" s="169"/>
      <c r="M290" s="169"/>
      <c r="N290" s="613"/>
      <c r="O290" s="647"/>
      <c r="P290" s="169"/>
      <c r="Q290" s="169"/>
      <c r="R290" s="169"/>
      <c r="S290" s="170"/>
      <c r="T290" s="170"/>
      <c r="U290" s="170"/>
      <c r="V290" s="170"/>
      <c r="W290" s="170"/>
      <c r="X290" s="170"/>
      <c r="Y290" s="170"/>
      <c r="Z290" s="170"/>
    </row>
    <row r="291" spans="1:26" ht="23.25" customHeight="1">
      <c r="A291" s="166"/>
      <c r="B291" s="170"/>
      <c r="C291" s="169"/>
      <c r="D291" s="169"/>
      <c r="E291" s="169"/>
      <c r="F291" s="169"/>
      <c r="G291" s="169"/>
      <c r="H291" s="169"/>
      <c r="I291" s="169"/>
      <c r="J291" s="169"/>
      <c r="K291" s="169"/>
      <c r="L291" s="169"/>
      <c r="M291" s="169"/>
      <c r="N291" s="613"/>
      <c r="O291" s="647"/>
      <c r="P291" s="169"/>
      <c r="Q291" s="169"/>
      <c r="R291" s="169"/>
      <c r="S291" s="170"/>
      <c r="T291" s="170"/>
      <c r="U291" s="170"/>
      <c r="V291" s="170"/>
      <c r="W291" s="170"/>
      <c r="X291" s="170"/>
      <c r="Y291" s="170"/>
      <c r="Z291" s="170"/>
    </row>
    <row r="292" spans="1:26" ht="23.25" customHeight="1">
      <c r="A292" s="166"/>
      <c r="B292" s="170"/>
      <c r="C292" s="169"/>
      <c r="D292" s="169"/>
      <c r="E292" s="169"/>
      <c r="F292" s="169"/>
      <c r="G292" s="169"/>
      <c r="H292" s="169"/>
      <c r="I292" s="169"/>
      <c r="J292" s="169"/>
      <c r="K292" s="169"/>
      <c r="L292" s="169"/>
      <c r="M292" s="169"/>
      <c r="N292" s="613"/>
      <c r="O292" s="647"/>
      <c r="P292" s="169"/>
      <c r="Q292" s="169"/>
      <c r="R292" s="169"/>
      <c r="S292" s="170"/>
      <c r="T292" s="170"/>
      <c r="U292" s="170"/>
      <c r="V292" s="170"/>
      <c r="W292" s="170"/>
      <c r="X292" s="170"/>
      <c r="Y292" s="170"/>
      <c r="Z292" s="170"/>
    </row>
    <row r="293" spans="1:26" ht="23.25" customHeight="1">
      <c r="A293" s="166"/>
      <c r="B293" s="170"/>
      <c r="C293" s="169"/>
      <c r="D293" s="169"/>
      <c r="E293" s="169"/>
      <c r="F293" s="169"/>
      <c r="G293" s="169"/>
      <c r="H293" s="169"/>
      <c r="I293" s="169"/>
      <c r="J293" s="169"/>
      <c r="K293" s="169"/>
      <c r="L293" s="169"/>
      <c r="M293" s="169"/>
      <c r="N293" s="613"/>
      <c r="O293" s="647"/>
      <c r="P293" s="169"/>
      <c r="Q293" s="169"/>
      <c r="R293" s="169"/>
      <c r="S293" s="170"/>
      <c r="T293" s="170"/>
      <c r="U293" s="170"/>
      <c r="V293" s="170"/>
      <c r="W293" s="170"/>
      <c r="X293" s="170"/>
      <c r="Y293" s="170"/>
      <c r="Z293" s="170"/>
    </row>
    <row r="294" spans="1:26" ht="23.25" customHeight="1">
      <c r="A294" s="166"/>
      <c r="B294" s="170"/>
      <c r="C294" s="169"/>
      <c r="D294" s="169"/>
      <c r="E294" s="169"/>
      <c r="F294" s="169"/>
      <c r="G294" s="169"/>
      <c r="H294" s="169"/>
      <c r="I294" s="169"/>
      <c r="J294" s="169"/>
      <c r="K294" s="169"/>
      <c r="L294" s="169"/>
      <c r="M294" s="169"/>
      <c r="N294" s="613"/>
      <c r="O294" s="647"/>
      <c r="P294" s="169"/>
      <c r="Q294" s="169"/>
      <c r="R294" s="169"/>
      <c r="S294" s="170"/>
      <c r="T294" s="170"/>
      <c r="U294" s="170"/>
      <c r="V294" s="170"/>
      <c r="W294" s="170"/>
      <c r="X294" s="170"/>
      <c r="Y294" s="170"/>
      <c r="Z294" s="170"/>
    </row>
    <row r="295" spans="1:26" ht="23.25" customHeight="1">
      <c r="A295" s="166"/>
      <c r="B295" s="170"/>
      <c r="C295" s="169"/>
      <c r="D295" s="169"/>
      <c r="E295" s="169"/>
      <c r="F295" s="169"/>
      <c r="G295" s="169"/>
      <c r="H295" s="169"/>
      <c r="I295" s="169"/>
      <c r="J295" s="169"/>
      <c r="K295" s="169"/>
      <c r="L295" s="169"/>
      <c r="M295" s="169"/>
      <c r="N295" s="613"/>
      <c r="O295" s="647"/>
      <c r="P295" s="169"/>
      <c r="Q295" s="169"/>
      <c r="R295" s="169"/>
      <c r="S295" s="170"/>
      <c r="T295" s="170"/>
      <c r="U295" s="170"/>
      <c r="V295" s="170"/>
      <c r="W295" s="170"/>
      <c r="X295" s="170"/>
      <c r="Y295" s="170"/>
      <c r="Z295" s="170"/>
    </row>
    <row r="296" spans="1:26" ht="23.25" customHeight="1">
      <c r="A296" s="166"/>
      <c r="B296" s="170"/>
      <c r="C296" s="169"/>
      <c r="D296" s="169"/>
      <c r="E296" s="169"/>
      <c r="F296" s="169"/>
      <c r="G296" s="169"/>
      <c r="H296" s="169"/>
      <c r="I296" s="169"/>
      <c r="J296" s="169"/>
      <c r="K296" s="169"/>
      <c r="L296" s="169"/>
      <c r="M296" s="169"/>
      <c r="N296" s="613"/>
      <c r="O296" s="647"/>
      <c r="P296" s="169"/>
      <c r="Q296" s="169"/>
      <c r="R296" s="169"/>
      <c r="S296" s="170"/>
      <c r="T296" s="170"/>
      <c r="U296" s="170"/>
      <c r="V296" s="170"/>
      <c r="W296" s="170"/>
      <c r="X296" s="170"/>
      <c r="Y296" s="170"/>
      <c r="Z296" s="170"/>
    </row>
    <row r="297" spans="1:26" ht="23.25" customHeight="1">
      <c r="A297" s="166"/>
      <c r="B297" s="170"/>
      <c r="C297" s="169"/>
      <c r="D297" s="169"/>
      <c r="E297" s="169"/>
      <c r="F297" s="169"/>
      <c r="G297" s="169"/>
      <c r="H297" s="169"/>
      <c r="I297" s="169"/>
      <c r="J297" s="169"/>
      <c r="K297" s="169"/>
      <c r="L297" s="169"/>
      <c r="M297" s="169"/>
      <c r="N297" s="613"/>
      <c r="O297" s="647"/>
      <c r="P297" s="169"/>
      <c r="Q297" s="169"/>
      <c r="R297" s="169"/>
      <c r="S297" s="170"/>
      <c r="T297" s="170"/>
      <c r="U297" s="170"/>
      <c r="V297" s="170"/>
      <c r="W297" s="170"/>
      <c r="X297" s="170"/>
      <c r="Y297" s="170"/>
      <c r="Z297" s="170"/>
    </row>
    <row r="298" spans="1:26" ht="23.25" customHeight="1">
      <c r="A298" s="166"/>
      <c r="B298" s="170"/>
      <c r="C298" s="169"/>
      <c r="D298" s="169"/>
      <c r="E298" s="169"/>
      <c r="F298" s="169"/>
      <c r="G298" s="169"/>
      <c r="H298" s="169"/>
      <c r="I298" s="169"/>
      <c r="J298" s="169"/>
      <c r="K298" s="169"/>
      <c r="L298" s="169"/>
      <c r="M298" s="169"/>
      <c r="N298" s="613"/>
      <c r="O298" s="647"/>
      <c r="P298" s="169"/>
      <c r="Q298" s="169"/>
      <c r="R298" s="169"/>
      <c r="S298" s="170"/>
      <c r="T298" s="170"/>
      <c r="U298" s="170"/>
      <c r="V298" s="170"/>
      <c r="W298" s="170"/>
      <c r="X298" s="170"/>
      <c r="Y298" s="170"/>
      <c r="Z298" s="170"/>
    </row>
    <row r="299" spans="1:26" ht="23.25" customHeight="1">
      <c r="A299" s="166"/>
      <c r="B299" s="170"/>
      <c r="C299" s="169"/>
      <c r="D299" s="169"/>
      <c r="E299" s="169"/>
      <c r="F299" s="169"/>
      <c r="G299" s="169"/>
      <c r="H299" s="169"/>
      <c r="I299" s="169"/>
      <c r="J299" s="169"/>
      <c r="K299" s="169"/>
      <c r="L299" s="169"/>
      <c r="M299" s="169"/>
      <c r="N299" s="613"/>
      <c r="O299" s="647"/>
      <c r="P299" s="169"/>
      <c r="Q299" s="169"/>
      <c r="R299" s="169"/>
      <c r="S299" s="170"/>
      <c r="T299" s="170"/>
      <c r="U299" s="170"/>
      <c r="V299" s="170"/>
      <c r="W299" s="170"/>
      <c r="X299" s="170"/>
      <c r="Y299" s="170"/>
      <c r="Z299" s="170"/>
    </row>
    <row r="300" spans="1:26" ht="23.25" customHeight="1">
      <c r="A300" s="166"/>
      <c r="B300" s="170"/>
      <c r="C300" s="169"/>
      <c r="D300" s="169"/>
      <c r="E300" s="169"/>
      <c r="F300" s="169"/>
      <c r="G300" s="169"/>
      <c r="H300" s="169"/>
      <c r="I300" s="169"/>
      <c r="J300" s="169"/>
      <c r="K300" s="169"/>
      <c r="L300" s="169"/>
      <c r="M300" s="169"/>
      <c r="N300" s="613"/>
      <c r="O300" s="647"/>
      <c r="P300" s="169"/>
      <c r="Q300" s="169"/>
      <c r="R300" s="169"/>
      <c r="S300" s="170"/>
      <c r="T300" s="170"/>
      <c r="U300" s="170"/>
      <c r="V300" s="170"/>
      <c r="W300" s="170"/>
      <c r="X300" s="170"/>
      <c r="Y300" s="170"/>
      <c r="Z300" s="170"/>
    </row>
    <row r="301" spans="1:26" ht="23.25" customHeight="1">
      <c r="A301" s="166"/>
      <c r="B301" s="170"/>
      <c r="C301" s="169"/>
      <c r="D301" s="169"/>
      <c r="E301" s="169"/>
      <c r="F301" s="169"/>
      <c r="G301" s="169"/>
      <c r="H301" s="169"/>
      <c r="I301" s="169"/>
      <c r="J301" s="169"/>
      <c r="K301" s="169"/>
      <c r="L301" s="169"/>
      <c r="M301" s="169"/>
      <c r="N301" s="613"/>
      <c r="O301" s="647"/>
      <c r="P301" s="169"/>
      <c r="Q301" s="169"/>
      <c r="R301" s="169"/>
      <c r="S301" s="170"/>
      <c r="T301" s="170"/>
      <c r="U301" s="170"/>
      <c r="V301" s="170"/>
      <c r="W301" s="170"/>
      <c r="X301" s="170"/>
      <c r="Y301" s="170"/>
      <c r="Z301" s="170"/>
    </row>
    <row r="302" spans="1:26" ht="23.25" customHeight="1">
      <c r="A302" s="166"/>
      <c r="B302" s="170"/>
      <c r="C302" s="169"/>
      <c r="D302" s="169"/>
      <c r="E302" s="169"/>
      <c r="F302" s="169"/>
      <c r="G302" s="169"/>
      <c r="H302" s="169"/>
      <c r="I302" s="169"/>
      <c r="J302" s="169"/>
      <c r="K302" s="169"/>
      <c r="L302" s="169"/>
      <c r="M302" s="169"/>
      <c r="N302" s="613"/>
      <c r="O302" s="647"/>
      <c r="P302" s="169"/>
      <c r="Q302" s="169"/>
      <c r="R302" s="169"/>
      <c r="S302" s="170"/>
      <c r="T302" s="170"/>
      <c r="U302" s="170"/>
      <c r="V302" s="170"/>
      <c r="W302" s="170"/>
      <c r="X302" s="170"/>
      <c r="Y302" s="170"/>
      <c r="Z302" s="170"/>
    </row>
    <row r="303" spans="1:26" ht="23.25" customHeight="1">
      <c r="A303" s="166"/>
      <c r="B303" s="170"/>
      <c r="C303" s="169"/>
      <c r="D303" s="169"/>
      <c r="E303" s="169"/>
      <c r="F303" s="169"/>
      <c r="G303" s="169"/>
      <c r="H303" s="169"/>
      <c r="I303" s="169"/>
      <c r="J303" s="169"/>
      <c r="K303" s="169"/>
      <c r="L303" s="169"/>
      <c r="M303" s="169"/>
      <c r="N303" s="613"/>
      <c r="O303" s="647"/>
      <c r="P303" s="169"/>
      <c r="Q303" s="169"/>
      <c r="R303" s="169"/>
      <c r="S303" s="170"/>
      <c r="T303" s="170"/>
      <c r="U303" s="170"/>
      <c r="V303" s="170"/>
      <c r="W303" s="170"/>
      <c r="X303" s="170"/>
      <c r="Y303" s="170"/>
      <c r="Z303" s="170"/>
    </row>
    <row r="304" spans="1:26" ht="23.25" customHeight="1">
      <c r="A304" s="166"/>
      <c r="B304" s="170"/>
      <c r="C304" s="169"/>
      <c r="D304" s="169"/>
      <c r="E304" s="169"/>
      <c r="F304" s="169"/>
      <c r="G304" s="169"/>
      <c r="H304" s="169"/>
      <c r="I304" s="169"/>
      <c r="J304" s="169"/>
      <c r="K304" s="169"/>
      <c r="L304" s="169"/>
      <c r="M304" s="169"/>
      <c r="N304" s="613"/>
      <c r="O304" s="647"/>
      <c r="P304" s="169"/>
      <c r="Q304" s="169"/>
      <c r="R304" s="169"/>
      <c r="S304" s="170"/>
      <c r="T304" s="170"/>
      <c r="U304" s="170"/>
      <c r="V304" s="170"/>
      <c r="W304" s="170"/>
      <c r="X304" s="170"/>
      <c r="Y304" s="170"/>
      <c r="Z304" s="170"/>
    </row>
    <row r="305" spans="1:26" ht="23.25" customHeight="1">
      <c r="A305" s="166"/>
      <c r="B305" s="170"/>
      <c r="C305" s="169"/>
      <c r="D305" s="169"/>
      <c r="E305" s="169"/>
      <c r="F305" s="169"/>
      <c r="G305" s="169"/>
      <c r="H305" s="169"/>
      <c r="I305" s="169"/>
      <c r="J305" s="169"/>
      <c r="K305" s="169"/>
      <c r="L305" s="169"/>
      <c r="M305" s="169"/>
      <c r="N305" s="613"/>
      <c r="O305" s="647"/>
      <c r="P305" s="169"/>
      <c r="Q305" s="169"/>
      <c r="R305" s="169"/>
      <c r="S305" s="170"/>
      <c r="T305" s="170"/>
      <c r="U305" s="170"/>
      <c r="V305" s="170"/>
      <c r="W305" s="170"/>
      <c r="X305" s="170"/>
      <c r="Y305" s="170"/>
      <c r="Z305" s="170"/>
    </row>
    <row r="306" spans="1:26" ht="23.25" customHeight="1">
      <c r="A306" s="166"/>
      <c r="B306" s="170"/>
      <c r="C306" s="169"/>
      <c r="D306" s="169"/>
      <c r="E306" s="169"/>
      <c r="F306" s="169"/>
      <c r="G306" s="169"/>
      <c r="H306" s="169"/>
      <c r="I306" s="169"/>
      <c r="J306" s="169"/>
      <c r="K306" s="169"/>
      <c r="L306" s="169"/>
      <c r="M306" s="169"/>
      <c r="N306" s="613"/>
      <c r="O306" s="647"/>
      <c r="P306" s="169"/>
      <c r="Q306" s="169"/>
      <c r="R306" s="169"/>
      <c r="S306" s="170"/>
      <c r="T306" s="170"/>
      <c r="U306" s="170"/>
      <c r="V306" s="170"/>
      <c r="W306" s="170"/>
      <c r="X306" s="170"/>
      <c r="Y306" s="170"/>
      <c r="Z306" s="170"/>
    </row>
    <row r="307" spans="1:26" ht="23.25" customHeight="1">
      <c r="A307" s="166"/>
      <c r="B307" s="170"/>
      <c r="C307" s="169"/>
      <c r="D307" s="169"/>
      <c r="E307" s="169"/>
      <c r="F307" s="169"/>
      <c r="G307" s="169"/>
      <c r="H307" s="169"/>
      <c r="I307" s="169"/>
      <c r="J307" s="169"/>
      <c r="K307" s="169"/>
      <c r="L307" s="169"/>
      <c r="M307" s="169"/>
      <c r="N307" s="613"/>
      <c r="O307" s="647"/>
      <c r="P307" s="169"/>
      <c r="Q307" s="169"/>
      <c r="R307" s="169"/>
      <c r="S307" s="170"/>
      <c r="T307" s="170"/>
      <c r="U307" s="170"/>
      <c r="V307" s="170"/>
      <c r="W307" s="170"/>
      <c r="X307" s="170"/>
      <c r="Y307" s="170"/>
      <c r="Z307" s="170"/>
    </row>
    <row r="308" spans="1:26" ht="23.25" customHeight="1">
      <c r="A308" s="166"/>
      <c r="B308" s="170"/>
      <c r="C308" s="169"/>
      <c r="D308" s="169"/>
      <c r="E308" s="169"/>
      <c r="F308" s="169"/>
      <c r="G308" s="169"/>
      <c r="H308" s="169"/>
      <c r="I308" s="169"/>
      <c r="J308" s="169"/>
      <c r="K308" s="169"/>
      <c r="L308" s="169"/>
      <c r="M308" s="169"/>
      <c r="N308" s="613"/>
      <c r="O308" s="647"/>
      <c r="P308" s="169"/>
      <c r="Q308" s="169"/>
      <c r="R308" s="169"/>
      <c r="S308" s="170"/>
      <c r="T308" s="170"/>
      <c r="U308" s="170"/>
      <c r="V308" s="170"/>
      <c r="W308" s="170"/>
      <c r="X308" s="170"/>
      <c r="Y308" s="170"/>
      <c r="Z308" s="170"/>
    </row>
    <row r="309" spans="1:26" ht="23.25" customHeight="1">
      <c r="A309" s="166"/>
      <c r="B309" s="170"/>
      <c r="C309" s="169"/>
      <c r="D309" s="169"/>
      <c r="E309" s="169"/>
      <c r="F309" s="169"/>
      <c r="G309" s="169"/>
      <c r="H309" s="169"/>
      <c r="I309" s="169"/>
      <c r="J309" s="169"/>
      <c r="K309" s="169"/>
      <c r="L309" s="169"/>
      <c r="M309" s="169"/>
      <c r="N309" s="613"/>
      <c r="O309" s="647"/>
      <c r="P309" s="169"/>
      <c r="Q309" s="169"/>
      <c r="R309" s="169"/>
      <c r="S309" s="170"/>
      <c r="T309" s="170"/>
      <c r="U309" s="170"/>
      <c r="V309" s="170"/>
      <c r="W309" s="170"/>
      <c r="X309" s="170"/>
      <c r="Y309" s="170"/>
      <c r="Z309" s="170"/>
    </row>
    <row r="310" spans="1:26" ht="23.25" customHeight="1">
      <c r="A310" s="166"/>
      <c r="B310" s="170"/>
      <c r="C310" s="169"/>
      <c r="D310" s="169"/>
      <c r="E310" s="169"/>
      <c r="F310" s="169"/>
      <c r="G310" s="169"/>
      <c r="H310" s="169"/>
      <c r="I310" s="169"/>
      <c r="J310" s="169"/>
      <c r="K310" s="169"/>
      <c r="L310" s="169"/>
      <c r="M310" s="169"/>
      <c r="N310" s="613"/>
      <c r="O310" s="647"/>
      <c r="P310" s="169"/>
      <c r="Q310" s="169"/>
      <c r="R310" s="169"/>
      <c r="S310" s="170"/>
      <c r="T310" s="170"/>
      <c r="U310" s="170"/>
      <c r="V310" s="170"/>
      <c r="W310" s="170"/>
      <c r="X310" s="170"/>
      <c r="Y310" s="170"/>
      <c r="Z310" s="170"/>
    </row>
    <row r="311" spans="1:26" ht="23.25" customHeight="1">
      <c r="A311" s="166"/>
      <c r="B311" s="170"/>
      <c r="C311" s="169"/>
      <c r="D311" s="169"/>
      <c r="E311" s="169"/>
      <c r="F311" s="169"/>
      <c r="G311" s="169"/>
      <c r="H311" s="169"/>
      <c r="I311" s="169"/>
      <c r="J311" s="169"/>
      <c r="K311" s="169"/>
      <c r="L311" s="169"/>
      <c r="M311" s="169"/>
      <c r="N311" s="613"/>
      <c r="O311" s="647"/>
      <c r="P311" s="169"/>
      <c r="Q311" s="169"/>
      <c r="R311" s="169"/>
      <c r="S311" s="170"/>
      <c r="T311" s="170"/>
      <c r="U311" s="170"/>
      <c r="V311" s="170"/>
      <c r="W311" s="170"/>
      <c r="X311" s="170"/>
      <c r="Y311" s="170"/>
      <c r="Z311" s="170"/>
    </row>
    <row r="312" spans="1:26" ht="23.25" customHeight="1">
      <c r="A312" s="166"/>
      <c r="B312" s="170"/>
      <c r="C312" s="169"/>
      <c r="D312" s="169"/>
      <c r="E312" s="169"/>
      <c r="F312" s="169"/>
      <c r="G312" s="169"/>
      <c r="H312" s="169"/>
      <c r="I312" s="169"/>
      <c r="J312" s="169"/>
      <c r="K312" s="169"/>
      <c r="L312" s="169"/>
      <c r="M312" s="169"/>
      <c r="N312" s="613"/>
      <c r="O312" s="647"/>
      <c r="P312" s="169"/>
      <c r="Q312" s="169"/>
      <c r="R312" s="169"/>
      <c r="S312" s="170"/>
      <c r="T312" s="170"/>
      <c r="U312" s="170"/>
      <c r="V312" s="170"/>
      <c r="W312" s="170"/>
      <c r="X312" s="170"/>
      <c r="Y312" s="170"/>
      <c r="Z312" s="170"/>
    </row>
    <row r="313" spans="1:26" ht="23.25" customHeight="1">
      <c r="A313" s="166"/>
      <c r="B313" s="170"/>
      <c r="C313" s="169"/>
      <c r="D313" s="169"/>
      <c r="E313" s="169"/>
      <c r="F313" s="169"/>
      <c r="G313" s="169"/>
      <c r="H313" s="169"/>
      <c r="I313" s="169"/>
      <c r="J313" s="169"/>
      <c r="K313" s="169"/>
      <c r="L313" s="169"/>
      <c r="M313" s="169"/>
      <c r="N313" s="613"/>
      <c r="O313" s="647"/>
      <c r="P313" s="169"/>
      <c r="Q313" s="169"/>
      <c r="R313" s="169"/>
      <c r="S313" s="170"/>
      <c r="T313" s="170"/>
      <c r="U313" s="170"/>
      <c r="V313" s="170"/>
      <c r="W313" s="170"/>
      <c r="X313" s="170"/>
      <c r="Y313" s="170"/>
      <c r="Z313" s="170"/>
    </row>
    <row r="314" spans="1:26" ht="23.25" customHeight="1">
      <c r="A314" s="166"/>
      <c r="B314" s="170"/>
      <c r="C314" s="169"/>
      <c r="D314" s="169"/>
      <c r="E314" s="169"/>
      <c r="F314" s="169"/>
      <c r="G314" s="169"/>
      <c r="H314" s="169"/>
      <c r="I314" s="169"/>
      <c r="J314" s="169"/>
      <c r="K314" s="169"/>
      <c r="L314" s="169"/>
      <c r="M314" s="169"/>
      <c r="N314" s="613"/>
      <c r="O314" s="647"/>
      <c r="P314" s="169"/>
      <c r="Q314" s="169"/>
      <c r="R314" s="169"/>
      <c r="S314" s="170"/>
      <c r="T314" s="170"/>
      <c r="U314" s="170"/>
      <c r="V314" s="170"/>
      <c r="W314" s="170"/>
      <c r="X314" s="170"/>
      <c r="Y314" s="170"/>
      <c r="Z314" s="170"/>
    </row>
    <row r="315" spans="1:26" ht="23.25" customHeight="1">
      <c r="A315" s="166"/>
      <c r="B315" s="170"/>
      <c r="C315" s="169"/>
      <c r="D315" s="169"/>
      <c r="E315" s="169"/>
      <c r="F315" s="169"/>
      <c r="G315" s="169"/>
      <c r="H315" s="169"/>
      <c r="I315" s="169"/>
      <c r="J315" s="169"/>
      <c r="K315" s="169"/>
      <c r="L315" s="169"/>
      <c r="M315" s="169"/>
      <c r="N315" s="613"/>
      <c r="O315" s="647"/>
      <c r="P315" s="169"/>
      <c r="Q315" s="169"/>
      <c r="R315" s="169"/>
      <c r="S315" s="170"/>
      <c r="T315" s="170"/>
      <c r="U315" s="170"/>
      <c r="V315" s="170"/>
      <c r="W315" s="170"/>
      <c r="X315" s="170"/>
      <c r="Y315" s="170"/>
      <c r="Z315" s="170"/>
    </row>
    <row r="316" spans="1:26" ht="23.25" customHeight="1">
      <c r="A316" s="166"/>
      <c r="B316" s="170"/>
      <c r="C316" s="169"/>
      <c r="D316" s="169"/>
      <c r="E316" s="169"/>
      <c r="F316" s="169"/>
      <c r="G316" s="169"/>
      <c r="H316" s="169"/>
      <c r="I316" s="169"/>
      <c r="J316" s="169"/>
      <c r="K316" s="169"/>
      <c r="L316" s="169"/>
      <c r="M316" s="169"/>
      <c r="N316" s="613"/>
      <c r="O316" s="647"/>
      <c r="P316" s="169"/>
      <c r="Q316" s="169"/>
      <c r="R316" s="169"/>
      <c r="S316" s="170"/>
      <c r="T316" s="170"/>
      <c r="U316" s="170"/>
      <c r="V316" s="170"/>
      <c r="W316" s="170"/>
      <c r="X316" s="170"/>
      <c r="Y316" s="170"/>
      <c r="Z316" s="170"/>
    </row>
    <row r="317" spans="1:26" ht="23.25" customHeight="1">
      <c r="A317" s="166"/>
      <c r="B317" s="170"/>
      <c r="C317" s="169"/>
      <c r="D317" s="169"/>
      <c r="E317" s="169"/>
      <c r="F317" s="169"/>
      <c r="G317" s="169"/>
      <c r="H317" s="169"/>
      <c r="I317" s="169"/>
      <c r="J317" s="169"/>
      <c r="K317" s="169"/>
      <c r="L317" s="169"/>
      <c r="M317" s="169"/>
      <c r="N317" s="613"/>
      <c r="O317" s="647"/>
      <c r="P317" s="169"/>
      <c r="Q317" s="169"/>
      <c r="R317" s="169"/>
      <c r="S317" s="170"/>
      <c r="T317" s="170"/>
      <c r="U317" s="170"/>
      <c r="V317" s="170"/>
      <c r="W317" s="170"/>
      <c r="X317" s="170"/>
      <c r="Y317" s="170"/>
      <c r="Z317" s="170"/>
    </row>
    <row r="318" spans="1:26" ht="23.25" customHeight="1">
      <c r="A318" s="166"/>
      <c r="B318" s="170"/>
      <c r="C318" s="169"/>
      <c r="D318" s="169"/>
      <c r="E318" s="169"/>
      <c r="F318" s="169"/>
      <c r="G318" s="169"/>
      <c r="H318" s="169"/>
      <c r="I318" s="169"/>
      <c r="J318" s="169"/>
      <c r="K318" s="169"/>
      <c r="L318" s="169"/>
      <c r="M318" s="169"/>
      <c r="N318" s="613"/>
      <c r="O318" s="647"/>
      <c r="P318" s="169"/>
      <c r="Q318" s="169"/>
      <c r="R318" s="169"/>
      <c r="S318" s="170"/>
      <c r="T318" s="170"/>
      <c r="U318" s="170"/>
      <c r="V318" s="170"/>
      <c r="W318" s="170"/>
      <c r="X318" s="170"/>
      <c r="Y318" s="170"/>
      <c r="Z318" s="170"/>
    </row>
    <row r="319" spans="1:26" ht="23.25" customHeight="1">
      <c r="A319" s="166"/>
      <c r="B319" s="170"/>
      <c r="C319" s="169"/>
      <c r="D319" s="169"/>
      <c r="E319" s="169"/>
      <c r="F319" s="169"/>
      <c r="G319" s="169"/>
      <c r="H319" s="169"/>
      <c r="I319" s="169"/>
      <c r="J319" s="169"/>
      <c r="K319" s="169"/>
      <c r="L319" s="169"/>
      <c r="M319" s="169"/>
      <c r="N319" s="613"/>
      <c r="O319" s="647"/>
      <c r="P319" s="169"/>
      <c r="Q319" s="169"/>
      <c r="R319" s="169"/>
      <c r="S319" s="170"/>
      <c r="T319" s="170"/>
      <c r="U319" s="170"/>
      <c r="V319" s="170"/>
      <c r="W319" s="170"/>
      <c r="X319" s="170"/>
      <c r="Y319" s="170"/>
      <c r="Z319" s="170"/>
    </row>
    <row r="320" spans="1:26" ht="23.25" customHeight="1">
      <c r="A320" s="166"/>
      <c r="B320" s="170"/>
      <c r="C320" s="169"/>
      <c r="D320" s="169"/>
      <c r="E320" s="169"/>
      <c r="F320" s="169"/>
      <c r="G320" s="169"/>
      <c r="H320" s="169"/>
      <c r="I320" s="169"/>
      <c r="J320" s="169"/>
      <c r="K320" s="169"/>
      <c r="L320" s="169"/>
      <c r="M320" s="169"/>
      <c r="N320" s="613"/>
      <c r="O320" s="647"/>
      <c r="P320" s="169"/>
      <c r="Q320" s="169"/>
      <c r="R320" s="169"/>
      <c r="S320" s="170"/>
      <c r="T320" s="170"/>
      <c r="U320" s="170"/>
      <c r="V320" s="170"/>
      <c r="W320" s="170"/>
      <c r="X320" s="170"/>
      <c r="Y320" s="170"/>
      <c r="Z320" s="170"/>
    </row>
    <row r="321" spans="1:26" ht="23.25" customHeight="1">
      <c r="A321" s="166"/>
      <c r="B321" s="170"/>
      <c r="C321" s="169"/>
      <c r="D321" s="169"/>
      <c r="E321" s="169"/>
      <c r="F321" s="169"/>
      <c r="G321" s="169"/>
      <c r="H321" s="169"/>
      <c r="I321" s="169"/>
      <c r="J321" s="169"/>
      <c r="K321" s="169"/>
      <c r="L321" s="169"/>
      <c r="M321" s="169"/>
      <c r="N321" s="613"/>
      <c r="O321" s="647"/>
      <c r="P321" s="169"/>
      <c r="Q321" s="169"/>
      <c r="R321" s="169"/>
      <c r="S321" s="170"/>
      <c r="T321" s="170"/>
      <c r="U321" s="170"/>
      <c r="V321" s="170"/>
      <c r="W321" s="170"/>
      <c r="X321" s="170"/>
      <c r="Y321" s="170"/>
      <c r="Z321" s="170"/>
    </row>
    <row r="322" spans="1:26" ht="23.25" customHeight="1">
      <c r="A322" s="166"/>
      <c r="B322" s="170"/>
      <c r="C322" s="169"/>
      <c r="D322" s="169"/>
      <c r="E322" s="169"/>
      <c r="F322" s="169"/>
      <c r="G322" s="169"/>
      <c r="H322" s="169"/>
      <c r="I322" s="169"/>
      <c r="J322" s="169"/>
      <c r="K322" s="169"/>
      <c r="L322" s="169"/>
      <c r="M322" s="169"/>
      <c r="N322" s="613"/>
      <c r="O322" s="647"/>
      <c r="P322" s="169"/>
      <c r="Q322" s="169"/>
      <c r="R322" s="169"/>
      <c r="S322" s="170"/>
      <c r="T322" s="170"/>
      <c r="U322" s="170"/>
      <c r="V322" s="170"/>
      <c r="W322" s="170"/>
      <c r="X322" s="170"/>
      <c r="Y322" s="170"/>
      <c r="Z322" s="170"/>
    </row>
    <row r="323" spans="1:26" ht="23.25" customHeight="1">
      <c r="A323" s="166"/>
      <c r="B323" s="170"/>
      <c r="C323" s="169"/>
      <c r="D323" s="169"/>
      <c r="E323" s="169"/>
      <c r="F323" s="169"/>
      <c r="G323" s="169"/>
      <c r="H323" s="169"/>
      <c r="I323" s="169"/>
      <c r="J323" s="169"/>
      <c r="K323" s="169"/>
      <c r="L323" s="169"/>
      <c r="M323" s="169"/>
      <c r="N323" s="613"/>
      <c r="O323" s="647"/>
      <c r="P323" s="169"/>
      <c r="Q323" s="169"/>
      <c r="R323" s="169"/>
      <c r="S323" s="170"/>
      <c r="T323" s="170"/>
      <c r="U323" s="170"/>
      <c r="V323" s="170"/>
      <c r="W323" s="170"/>
      <c r="X323" s="170"/>
      <c r="Y323" s="170"/>
      <c r="Z323" s="170"/>
    </row>
    <row r="324" spans="1:26" ht="23.25" customHeight="1">
      <c r="A324" s="166"/>
      <c r="B324" s="170"/>
      <c r="C324" s="169"/>
      <c r="D324" s="169"/>
      <c r="E324" s="169"/>
      <c r="F324" s="169"/>
      <c r="G324" s="169"/>
      <c r="H324" s="169"/>
      <c r="I324" s="169"/>
      <c r="J324" s="169"/>
      <c r="K324" s="169"/>
      <c r="L324" s="169"/>
      <c r="M324" s="169"/>
      <c r="N324" s="613"/>
      <c r="O324" s="647"/>
      <c r="P324" s="169"/>
      <c r="Q324" s="169"/>
      <c r="R324" s="169"/>
      <c r="S324" s="170"/>
      <c r="T324" s="170"/>
      <c r="U324" s="170"/>
      <c r="V324" s="170"/>
      <c r="W324" s="170"/>
      <c r="X324" s="170"/>
      <c r="Y324" s="170"/>
      <c r="Z324" s="170"/>
    </row>
    <row r="325" spans="1:26" ht="23.25" customHeight="1">
      <c r="A325" s="166"/>
      <c r="B325" s="170"/>
      <c r="C325" s="169"/>
      <c r="D325" s="169"/>
      <c r="E325" s="169"/>
      <c r="F325" s="169"/>
      <c r="G325" s="169"/>
      <c r="H325" s="169"/>
      <c r="I325" s="169"/>
      <c r="J325" s="169"/>
      <c r="K325" s="169"/>
      <c r="L325" s="169"/>
      <c r="M325" s="169"/>
      <c r="N325" s="613"/>
      <c r="O325" s="647"/>
      <c r="P325" s="169"/>
      <c r="Q325" s="169"/>
      <c r="R325" s="169"/>
      <c r="S325" s="170"/>
      <c r="T325" s="170"/>
      <c r="U325" s="170"/>
      <c r="V325" s="170"/>
      <c r="W325" s="170"/>
      <c r="X325" s="170"/>
      <c r="Y325" s="170"/>
      <c r="Z325" s="170"/>
    </row>
    <row r="326" spans="1:26" ht="23.25" customHeight="1">
      <c r="A326" s="166"/>
      <c r="B326" s="170"/>
      <c r="C326" s="169"/>
      <c r="D326" s="169"/>
      <c r="E326" s="169"/>
      <c r="F326" s="169"/>
      <c r="G326" s="169"/>
      <c r="H326" s="169"/>
      <c r="I326" s="169"/>
      <c r="J326" s="169"/>
      <c r="K326" s="169"/>
      <c r="L326" s="169"/>
      <c r="M326" s="169"/>
      <c r="N326" s="613"/>
      <c r="O326" s="647"/>
      <c r="P326" s="169"/>
      <c r="Q326" s="169"/>
      <c r="R326" s="169"/>
      <c r="S326" s="170"/>
      <c r="T326" s="170"/>
      <c r="U326" s="170"/>
      <c r="V326" s="170"/>
      <c r="W326" s="170"/>
      <c r="X326" s="170"/>
      <c r="Y326" s="170"/>
      <c r="Z326" s="170"/>
    </row>
    <row r="327" spans="1:26" ht="23.25" customHeight="1">
      <c r="A327" s="166"/>
      <c r="B327" s="170"/>
      <c r="C327" s="169"/>
      <c r="D327" s="169"/>
      <c r="E327" s="169"/>
      <c r="F327" s="169"/>
      <c r="G327" s="169"/>
      <c r="H327" s="169"/>
      <c r="I327" s="169"/>
      <c r="J327" s="169"/>
      <c r="K327" s="169"/>
      <c r="L327" s="169"/>
      <c r="M327" s="169"/>
      <c r="N327" s="613"/>
      <c r="O327" s="647"/>
      <c r="P327" s="169"/>
      <c r="Q327" s="169"/>
      <c r="R327" s="169"/>
      <c r="S327" s="170"/>
      <c r="T327" s="170"/>
      <c r="U327" s="170"/>
      <c r="V327" s="170"/>
      <c r="W327" s="170"/>
      <c r="X327" s="170"/>
      <c r="Y327" s="170"/>
      <c r="Z327" s="170"/>
    </row>
    <row r="328" spans="1:26" ht="23.25" customHeight="1">
      <c r="A328" s="166"/>
      <c r="B328" s="170"/>
      <c r="C328" s="169"/>
      <c r="D328" s="169"/>
      <c r="E328" s="169"/>
      <c r="F328" s="169"/>
      <c r="G328" s="169"/>
      <c r="H328" s="169"/>
      <c r="I328" s="169"/>
      <c r="J328" s="169"/>
      <c r="K328" s="169"/>
      <c r="L328" s="169"/>
      <c r="M328" s="169"/>
      <c r="N328" s="613"/>
      <c r="O328" s="647"/>
      <c r="P328" s="169"/>
      <c r="Q328" s="169"/>
      <c r="R328" s="169"/>
      <c r="S328" s="170"/>
      <c r="T328" s="170"/>
      <c r="U328" s="170"/>
      <c r="V328" s="170"/>
      <c r="W328" s="170"/>
      <c r="X328" s="170"/>
      <c r="Y328" s="170"/>
      <c r="Z328" s="170"/>
    </row>
    <row r="329" spans="1:26" ht="23.25" customHeight="1">
      <c r="A329" s="166"/>
      <c r="B329" s="170"/>
      <c r="C329" s="169"/>
      <c r="D329" s="169"/>
      <c r="E329" s="169"/>
      <c r="F329" s="169"/>
      <c r="G329" s="169"/>
      <c r="H329" s="169"/>
      <c r="I329" s="169"/>
      <c r="J329" s="169"/>
      <c r="K329" s="169"/>
      <c r="L329" s="169"/>
      <c r="M329" s="169"/>
      <c r="N329" s="613"/>
      <c r="O329" s="647"/>
      <c r="P329" s="169"/>
      <c r="Q329" s="169"/>
      <c r="R329" s="169"/>
      <c r="S329" s="170"/>
      <c r="T329" s="170"/>
      <c r="U329" s="170"/>
      <c r="V329" s="170"/>
      <c r="W329" s="170"/>
      <c r="X329" s="170"/>
      <c r="Y329" s="170"/>
      <c r="Z329" s="170"/>
    </row>
    <row r="330" spans="1:26" ht="23.25" customHeight="1">
      <c r="A330" s="166"/>
      <c r="B330" s="170"/>
      <c r="C330" s="169"/>
      <c r="D330" s="169"/>
      <c r="E330" s="169"/>
      <c r="F330" s="169"/>
      <c r="G330" s="169"/>
      <c r="H330" s="169"/>
      <c r="I330" s="169"/>
      <c r="J330" s="169"/>
      <c r="K330" s="169"/>
      <c r="L330" s="169"/>
      <c r="M330" s="169"/>
      <c r="N330" s="613"/>
      <c r="O330" s="647"/>
      <c r="P330" s="169"/>
      <c r="Q330" s="169"/>
      <c r="R330" s="169"/>
      <c r="S330" s="170"/>
      <c r="T330" s="170"/>
      <c r="U330" s="170"/>
      <c r="V330" s="170"/>
      <c r="W330" s="170"/>
      <c r="X330" s="170"/>
      <c r="Y330" s="170"/>
      <c r="Z330" s="170"/>
    </row>
    <row r="331" spans="1:26" ht="23.25" customHeight="1">
      <c r="A331" s="166"/>
      <c r="B331" s="170"/>
      <c r="C331" s="169"/>
      <c r="D331" s="169"/>
      <c r="E331" s="169"/>
      <c r="F331" s="169"/>
      <c r="G331" s="169"/>
      <c r="H331" s="169"/>
      <c r="I331" s="169"/>
      <c r="J331" s="169"/>
      <c r="K331" s="169"/>
      <c r="L331" s="169"/>
      <c r="M331" s="169"/>
      <c r="N331" s="613"/>
      <c r="O331" s="647"/>
      <c r="P331" s="169"/>
      <c r="Q331" s="169"/>
      <c r="R331" s="169"/>
      <c r="S331" s="170"/>
      <c r="T331" s="170"/>
      <c r="U331" s="170"/>
      <c r="V331" s="170"/>
      <c r="W331" s="170"/>
      <c r="X331" s="170"/>
      <c r="Y331" s="170"/>
      <c r="Z331" s="170"/>
    </row>
    <row r="332" spans="1:26" ht="23.25" customHeight="1">
      <c r="A332" s="166"/>
      <c r="B332" s="170"/>
      <c r="C332" s="169"/>
      <c r="D332" s="169"/>
      <c r="E332" s="169"/>
      <c r="F332" s="169"/>
      <c r="G332" s="169"/>
      <c r="H332" s="169"/>
      <c r="I332" s="169"/>
      <c r="J332" s="169"/>
      <c r="K332" s="169"/>
      <c r="L332" s="169"/>
      <c r="M332" s="169"/>
      <c r="N332" s="613"/>
      <c r="O332" s="647"/>
      <c r="P332" s="169"/>
      <c r="Q332" s="169"/>
      <c r="R332" s="169"/>
      <c r="S332" s="170"/>
      <c r="T332" s="170"/>
      <c r="U332" s="170"/>
      <c r="V332" s="170"/>
      <c r="W332" s="170"/>
      <c r="X332" s="170"/>
      <c r="Y332" s="170"/>
      <c r="Z332" s="170"/>
    </row>
    <row r="333" spans="1:26" ht="23.25" customHeight="1">
      <c r="A333" s="166"/>
      <c r="B333" s="170"/>
      <c r="C333" s="169"/>
      <c r="D333" s="169"/>
      <c r="E333" s="169"/>
      <c r="F333" s="169"/>
      <c r="G333" s="169"/>
      <c r="H333" s="169"/>
      <c r="I333" s="169"/>
      <c r="J333" s="169"/>
      <c r="K333" s="169"/>
      <c r="L333" s="169"/>
      <c r="M333" s="169"/>
      <c r="N333" s="613"/>
      <c r="O333" s="647"/>
      <c r="P333" s="169"/>
      <c r="Q333" s="169"/>
      <c r="R333" s="169"/>
      <c r="S333" s="170"/>
      <c r="T333" s="170"/>
      <c r="U333" s="170"/>
      <c r="V333" s="170"/>
      <c r="W333" s="170"/>
      <c r="X333" s="170"/>
      <c r="Y333" s="170"/>
      <c r="Z333" s="170"/>
    </row>
    <row r="334" spans="1:26" ht="23.25" customHeight="1">
      <c r="A334" s="166"/>
      <c r="B334" s="170"/>
      <c r="C334" s="169"/>
      <c r="D334" s="169"/>
      <c r="E334" s="169"/>
      <c r="F334" s="169"/>
      <c r="G334" s="169"/>
      <c r="H334" s="169"/>
      <c r="I334" s="169"/>
      <c r="J334" s="169"/>
      <c r="K334" s="169"/>
      <c r="L334" s="169"/>
      <c r="M334" s="169"/>
      <c r="N334" s="613"/>
      <c r="O334" s="647"/>
      <c r="P334" s="169"/>
      <c r="Q334" s="169"/>
      <c r="R334" s="169"/>
      <c r="S334" s="170"/>
      <c r="T334" s="170"/>
      <c r="U334" s="170"/>
      <c r="V334" s="170"/>
      <c r="W334" s="170"/>
      <c r="X334" s="170"/>
      <c r="Y334" s="170"/>
      <c r="Z334" s="170"/>
    </row>
    <row r="335" spans="1:26" ht="23.25" customHeight="1">
      <c r="A335" s="166"/>
      <c r="B335" s="170"/>
      <c r="C335" s="169"/>
      <c r="D335" s="169"/>
      <c r="E335" s="169"/>
      <c r="F335" s="169"/>
      <c r="G335" s="169"/>
      <c r="H335" s="169"/>
      <c r="I335" s="169"/>
      <c r="J335" s="169"/>
      <c r="K335" s="169"/>
      <c r="L335" s="169"/>
      <c r="M335" s="169"/>
      <c r="N335" s="613"/>
      <c r="O335" s="647"/>
      <c r="P335" s="169"/>
      <c r="Q335" s="169"/>
      <c r="R335" s="169"/>
      <c r="S335" s="170"/>
      <c r="T335" s="170"/>
      <c r="U335" s="170"/>
      <c r="V335" s="170"/>
      <c r="W335" s="170"/>
      <c r="X335" s="170"/>
      <c r="Y335" s="170"/>
      <c r="Z335" s="170"/>
    </row>
    <row r="336" spans="1:26" ht="23.25" customHeight="1">
      <c r="A336" s="166"/>
      <c r="B336" s="170"/>
      <c r="C336" s="169"/>
      <c r="D336" s="169"/>
      <c r="E336" s="169"/>
      <c r="F336" s="169"/>
      <c r="G336" s="169"/>
      <c r="H336" s="169"/>
      <c r="I336" s="169"/>
      <c r="J336" s="169"/>
      <c r="K336" s="169"/>
      <c r="L336" s="169"/>
      <c r="M336" s="169"/>
      <c r="N336" s="613"/>
      <c r="O336" s="647"/>
      <c r="P336" s="169"/>
      <c r="Q336" s="169"/>
      <c r="R336" s="169"/>
      <c r="S336" s="170"/>
      <c r="T336" s="170"/>
      <c r="U336" s="170"/>
      <c r="V336" s="170"/>
      <c r="W336" s="170"/>
      <c r="X336" s="170"/>
      <c r="Y336" s="170"/>
      <c r="Z336" s="170"/>
    </row>
    <row r="337" spans="1:26" ht="23.25" customHeight="1">
      <c r="A337" s="166"/>
      <c r="B337" s="170"/>
      <c r="C337" s="169"/>
      <c r="D337" s="169"/>
      <c r="E337" s="169"/>
      <c r="F337" s="169"/>
      <c r="G337" s="169"/>
      <c r="H337" s="169"/>
      <c r="I337" s="169"/>
      <c r="J337" s="169"/>
      <c r="K337" s="169"/>
      <c r="L337" s="169"/>
      <c r="M337" s="169"/>
      <c r="N337" s="613"/>
      <c r="O337" s="647"/>
      <c r="P337" s="169"/>
      <c r="Q337" s="169"/>
      <c r="R337" s="169"/>
      <c r="S337" s="170"/>
      <c r="T337" s="170"/>
      <c r="U337" s="170"/>
      <c r="V337" s="170"/>
      <c r="W337" s="170"/>
      <c r="X337" s="170"/>
      <c r="Y337" s="170"/>
      <c r="Z337" s="170"/>
    </row>
    <row r="338" spans="1:26" ht="23.25" customHeight="1">
      <c r="A338" s="166"/>
      <c r="B338" s="170"/>
      <c r="C338" s="169"/>
      <c r="D338" s="169"/>
      <c r="E338" s="169"/>
      <c r="F338" s="169"/>
      <c r="G338" s="169"/>
      <c r="H338" s="169"/>
      <c r="I338" s="169"/>
      <c r="J338" s="169"/>
      <c r="K338" s="169"/>
      <c r="L338" s="169"/>
      <c r="M338" s="169"/>
      <c r="N338" s="613"/>
      <c r="O338" s="647"/>
      <c r="P338" s="169"/>
      <c r="Q338" s="169"/>
      <c r="R338" s="169"/>
      <c r="S338" s="170"/>
      <c r="T338" s="170"/>
      <c r="U338" s="170"/>
      <c r="V338" s="170"/>
      <c r="W338" s="170"/>
      <c r="X338" s="170"/>
      <c r="Y338" s="170"/>
      <c r="Z338" s="170"/>
    </row>
    <row r="339" spans="1:26" ht="23.25" customHeight="1">
      <c r="A339" s="166"/>
      <c r="B339" s="170"/>
      <c r="C339" s="169"/>
      <c r="D339" s="169"/>
      <c r="E339" s="169"/>
      <c r="F339" s="169"/>
      <c r="G339" s="169"/>
      <c r="H339" s="169"/>
      <c r="I339" s="169"/>
      <c r="J339" s="169"/>
      <c r="K339" s="169"/>
      <c r="L339" s="169"/>
      <c r="M339" s="169"/>
      <c r="N339" s="613"/>
      <c r="O339" s="647"/>
      <c r="P339" s="169"/>
      <c r="Q339" s="169"/>
      <c r="R339" s="169"/>
      <c r="S339" s="170"/>
      <c r="T339" s="170"/>
      <c r="U339" s="170"/>
      <c r="V339" s="170"/>
      <c r="W339" s="170"/>
      <c r="X339" s="170"/>
      <c r="Y339" s="170"/>
      <c r="Z339" s="170"/>
    </row>
    <row r="340" spans="1:26" ht="23.25" customHeight="1">
      <c r="A340" s="166"/>
      <c r="B340" s="170"/>
      <c r="C340" s="169"/>
      <c r="D340" s="169"/>
      <c r="E340" s="169"/>
      <c r="F340" s="169"/>
      <c r="G340" s="169"/>
      <c r="H340" s="169"/>
      <c r="I340" s="169"/>
      <c r="J340" s="169"/>
      <c r="K340" s="169"/>
      <c r="L340" s="169"/>
      <c r="M340" s="169"/>
      <c r="N340" s="613"/>
      <c r="O340" s="647"/>
      <c r="P340" s="169"/>
      <c r="Q340" s="169"/>
      <c r="R340" s="169"/>
      <c r="S340" s="170"/>
      <c r="T340" s="170"/>
      <c r="U340" s="170"/>
      <c r="V340" s="170"/>
      <c r="W340" s="170"/>
      <c r="X340" s="170"/>
      <c r="Y340" s="170"/>
      <c r="Z340" s="170"/>
    </row>
    <row r="341" spans="1:26" ht="23.25" customHeight="1">
      <c r="A341" s="166"/>
      <c r="B341" s="170"/>
      <c r="C341" s="169"/>
      <c r="D341" s="169"/>
      <c r="E341" s="169"/>
      <c r="F341" s="169"/>
      <c r="G341" s="169"/>
      <c r="H341" s="169"/>
      <c r="I341" s="169"/>
      <c r="J341" s="169"/>
      <c r="K341" s="169"/>
      <c r="L341" s="169"/>
      <c r="M341" s="169"/>
      <c r="N341" s="613"/>
      <c r="O341" s="647"/>
      <c r="P341" s="169"/>
      <c r="Q341" s="169"/>
      <c r="R341" s="169"/>
      <c r="S341" s="170"/>
      <c r="T341" s="170"/>
      <c r="U341" s="170"/>
      <c r="V341" s="170"/>
      <c r="W341" s="170"/>
      <c r="X341" s="170"/>
      <c r="Y341" s="170"/>
      <c r="Z341" s="170"/>
    </row>
    <row r="342" spans="1:26" ht="23.25" customHeight="1">
      <c r="A342" s="166"/>
      <c r="B342" s="170"/>
      <c r="C342" s="169"/>
      <c r="D342" s="169"/>
      <c r="E342" s="169"/>
      <c r="F342" s="169"/>
      <c r="G342" s="169"/>
      <c r="H342" s="169"/>
      <c r="I342" s="169"/>
      <c r="J342" s="169"/>
      <c r="K342" s="169"/>
      <c r="L342" s="169"/>
      <c r="M342" s="169"/>
      <c r="N342" s="613"/>
      <c r="O342" s="647"/>
      <c r="P342" s="169"/>
      <c r="Q342" s="169"/>
      <c r="R342" s="169"/>
      <c r="S342" s="170"/>
      <c r="T342" s="170"/>
      <c r="U342" s="170"/>
      <c r="V342" s="170"/>
      <c r="W342" s="170"/>
      <c r="X342" s="170"/>
      <c r="Y342" s="170"/>
      <c r="Z342" s="170"/>
    </row>
    <row r="343" spans="1:26" ht="23.25" customHeight="1">
      <c r="A343" s="166"/>
      <c r="B343" s="170"/>
      <c r="C343" s="169"/>
      <c r="D343" s="169"/>
      <c r="E343" s="169"/>
      <c r="F343" s="169"/>
      <c r="G343" s="169"/>
      <c r="H343" s="169"/>
      <c r="I343" s="169"/>
      <c r="J343" s="169"/>
      <c r="K343" s="169"/>
      <c r="L343" s="169"/>
      <c r="M343" s="169"/>
      <c r="N343" s="613"/>
      <c r="O343" s="647"/>
      <c r="P343" s="169"/>
      <c r="Q343" s="169"/>
      <c r="R343" s="169"/>
      <c r="S343" s="170"/>
      <c r="T343" s="170"/>
      <c r="U343" s="170"/>
      <c r="V343" s="170"/>
      <c r="W343" s="170"/>
      <c r="X343" s="170"/>
      <c r="Y343" s="170"/>
      <c r="Z343" s="170"/>
    </row>
    <row r="344" spans="1:26" ht="23.25" customHeight="1">
      <c r="A344" s="166"/>
      <c r="B344" s="170"/>
      <c r="C344" s="169"/>
      <c r="D344" s="169"/>
      <c r="E344" s="169"/>
      <c r="F344" s="169"/>
      <c r="G344" s="169"/>
      <c r="H344" s="169"/>
      <c r="I344" s="169"/>
      <c r="J344" s="169"/>
      <c r="K344" s="169"/>
      <c r="L344" s="169"/>
      <c r="M344" s="169"/>
      <c r="N344" s="613"/>
      <c r="O344" s="647"/>
      <c r="P344" s="169"/>
      <c r="Q344" s="169"/>
      <c r="R344" s="169"/>
      <c r="S344" s="170"/>
      <c r="T344" s="170"/>
      <c r="U344" s="170"/>
      <c r="V344" s="170"/>
      <c r="W344" s="170"/>
      <c r="X344" s="170"/>
      <c r="Y344" s="170"/>
      <c r="Z344" s="170"/>
    </row>
    <row r="345" spans="1:26" ht="23.25" customHeight="1">
      <c r="A345" s="166"/>
      <c r="B345" s="170"/>
      <c r="C345" s="169"/>
      <c r="D345" s="169"/>
      <c r="E345" s="169"/>
      <c r="F345" s="169"/>
      <c r="G345" s="169"/>
      <c r="H345" s="169"/>
      <c r="I345" s="169"/>
      <c r="J345" s="169"/>
      <c r="K345" s="169"/>
      <c r="L345" s="169"/>
      <c r="M345" s="169"/>
      <c r="N345" s="613"/>
      <c r="O345" s="647"/>
      <c r="P345" s="169"/>
      <c r="Q345" s="169"/>
      <c r="R345" s="169"/>
      <c r="S345" s="170"/>
      <c r="T345" s="170"/>
      <c r="U345" s="170"/>
      <c r="V345" s="170"/>
      <c r="W345" s="170"/>
      <c r="X345" s="170"/>
      <c r="Y345" s="170"/>
      <c r="Z345" s="170"/>
    </row>
    <row r="346" spans="1:26" ht="23.25" customHeight="1">
      <c r="A346" s="166"/>
      <c r="B346" s="170"/>
      <c r="C346" s="169"/>
      <c r="D346" s="169"/>
      <c r="E346" s="169"/>
      <c r="F346" s="169"/>
      <c r="G346" s="169"/>
      <c r="H346" s="169"/>
      <c r="I346" s="169"/>
      <c r="J346" s="169"/>
      <c r="K346" s="169"/>
      <c r="L346" s="169"/>
      <c r="M346" s="169"/>
      <c r="N346" s="613"/>
      <c r="O346" s="647"/>
      <c r="P346" s="169"/>
      <c r="Q346" s="169"/>
      <c r="R346" s="169"/>
      <c r="S346" s="170"/>
      <c r="T346" s="170"/>
      <c r="U346" s="170"/>
      <c r="V346" s="170"/>
      <c r="W346" s="170"/>
      <c r="X346" s="170"/>
      <c r="Y346" s="170"/>
      <c r="Z346" s="170"/>
    </row>
    <row r="347" spans="1:26" ht="23.25" customHeight="1">
      <c r="A347" s="166"/>
      <c r="B347" s="170"/>
      <c r="C347" s="169"/>
      <c r="D347" s="169"/>
      <c r="E347" s="169"/>
      <c r="F347" s="169"/>
      <c r="G347" s="169"/>
      <c r="H347" s="169"/>
      <c r="I347" s="169"/>
      <c r="J347" s="169"/>
      <c r="K347" s="169"/>
      <c r="L347" s="169"/>
      <c r="M347" s="169"/>
      <c r="N347" s="613"/>
      <c r="O347" s="647"/>
      <c r="P347" s="169"/>
      <c r="Q347" s="169"/>
      <c r="R347" s="169"/>
      <c r="S347" s="170"/>
      <c r="T347" s="170"/>
      <c r="U347" s="170"/>
      <c r="V347" s="170"/>
      <c r="W347" s="170"/>
      <c r="X347" s="170"/>
      <c r="Y347" s="170"/>
      <c r="Z347" s="170"/>
    </row>
    <row r="348" spans="1:26" ht="23.25" customHeight="1">
      <c r="A348" s="166"/>
      <c r="B348" s="170"/>
      <c r="C348" s="169"/>
      <c r="D348" s="169"/>
      <c r="E348" s="169"/>
      <c r="F348" s="169"/>
      <c r="G348" s="169"/>
      <c r="H348" s="169"/>
      <c r="I348" s="169"/>
      <c r="J348" s="169"/>
      <c r="K348" s="169"/>
      <c r="L348" s="169"/>
      <c r="M348" s="169"/>
      <c r="N348" s="613"/>
      <c r="O348" s="647"/>
      <c r="P348" s="169"/>
      <c r="Q348" s="169"/>
      <c r="R348" s="169"/>
      <c r="S348" s="170"/>
      <c r="T348" s="170"/>
      <c r="U348" s="170"/>
      <c r="V348" s="170"/>
      <c r="W348" s="170"/>
      <c r="X348" s="170"/>
      <c r="Y348" s="170"/>
      <c r="Z348" s="170"/>
    </row>
    <row r="349" spans="1:26" ht="23.25" customHeight="1">
      <c r="A349" s="166"/>
      <c r="B349" s="170"/>
      <c r="C349" s="169"/>
      <c r="D349" s="169"/>
      <c r="E349" s="169"/>
      <c r="F349" s="169"/>
      <c r="G349" s="169"/>
      <c r="H349" s="169"/>
      <c r="I349" s="169"/>
      <c r="J349" s="169"/>
      <c r="K349" s="169"/>
      <c r="L349" s="169"/>
      <c r="M349" s="169"/>
      <c r="N349" s="613"/>
      <c r="O349" s="647"/>
      <c r="P349" s="169"/>
      <c r="Q349" s="169"/>
      <c r="R349" s="169"/>
      <c r="S349" s="170"/>
      <c r="T349" s="170"/>
      <c r="U349" s="170"/>
      <c r="V349" s="170"/>
      <c r="W349" s="170"/>
      <c r="X349" s="170"/>
      <c r="Y349" s="170"/>
      <c r="Z349" s="170"/>
    </row>
    <row r="350" spans="1:26" ht="23.25" customHeight="1">
      <c r="A350" s="166"/>
      <c r="B350" s="170"/>
      <c r="C350" s="169"/>
      <c r="D350" s="169"/>
      <c r="E350" s="169"/>
      <c r="F350" s="169"/>
      <c r="G350" s="169"/>
      <c r="H350" s="169"/>
      <c r="I350" s="169"/>
      <c r="J350" s="169"/>
      <c r="K350" s="169"/>
      <c r="L350" s="169"/>
      <c r="M350" s="169"/>
      <c r="N350" s="613"/>
      <c r="O350" s="647"/>
      <c r="P350" s="169"/>
      <c r="Q350" s="169"/>
      <c r="R350" s="169"/>
      <c r="S350" s="170"/>
      <c r="T350" s="170"/>
      <c r="U350" s="170"/>
      <c r="V350" s="170"/>
      <c r="W350" s="170"/>
      <c r="X350" s="170"/>
      <c r="Y350" s="170"/>
      <c r="Z350" s="170"/>
    </row>
    <row r="351" spans="1:26" ht="23.25" customHeight="1">
      <c r="A351" s="166"/>
      <c r="B351" s="170"/>
      <c r="C351" s="169"/>
      <c r="D351" s="169"/>
      <c r="E351" s="169"/>
      <c r="F351" s="169"/>
      <c r="G351" s="169"/>
      <c r="H351" s="169"/>
      <c r="I351" s="169"/>
      <c r="J351" s="169"/>
      <c r="K351" s="169"/>
      <c r="L351" s="169"/>
      <c r="M351" s="169"/>
      <c r="N351" s="613"/>
      <c r="O351" s="647"/>
      <c r="P351" s="169"/>
      <c r="Q351" s="169"/>
      <c r="R351" s="169"/>
      <c r="S351" s="170"/>
      <c r="T351" s="170"/>
      <c r="U351" s="170"/>
      <c r="V351" s="170"/>
      <c r="W351" s="170"/>
      <c r="X351" s="170"/>
      <c r="Y351" s="170"/>
      <c r="Z351" s="170"/>
    </row>
    <row r="352" spans="1:26" ht="23.25" customHeight="1">
      <c r="A352" s="166"/>
      <c r="B352" s="170"/>
      <c r="C352" s="169"/>
      <c r="D352" s="169"/>
      <c r="E352" s="169"/>
      <c r="F352" s="169"/>
      <c r="G352" s="169"/>
      <c r="H352" s="169"/>
      <c r="I352" s="169"/>
      <c r="J352" s="169"/>
      <c r="K352" s="169"/>
      <c r="L352" s="169"/>
      <c r="M352" s="169"/>
      <c r="N352" s="613"/>
      <c r="O352" s="647"/>
      <c r="P352" s="169"/>
      <c r="Q352" s="169"/>
      <c r="R352" s="169"/>
      <c r="S352" s="170"/>
      <c r="T352" s="170"/>
      <c r="U352" s="170"/>
      <c r="V352" s="170"/>
      <c r="W352" s="170"/>
      <c r="X352" s="170"/>
      <c r="Y352" s="170"/>
      <c r="Z352" s="170"/>
    </row>
    <row r="353" spans="1:26" ht="23.25" customHeight="1">
      <c r="A353" s="166"/>
      <c r="B353" s="170"/>
      <c r="C353" s="169"/>
      <c r="D353" s="169"/>
      <c r="E353" s="169"/>
      <c r="F353" s="169"/>
      <c r="G353" s="169"/>
      <c r="H353" s="169"/>
      <c r="I353" s="169"/>
      <c r="J353" s="169"/>
      <c r="K353" s="169"/>
      <c r="L353" s="169"/>
      <c r="M353" s="169"/>
      <c r="N353" s="613"/>
      <c r="O353" s="647"/>
      <c r="P353" s="169"/>
      <c r="Q353" s="169"/>
      <c r="R353" s="169"/>
      <c r="S353" s="170"/>
      <c r="T353" s="170"/>
      <c r="U353" s="170"/>
      <c r="V353" s="170"/>
      <c r="W353" s="170"/>
      <c r="X353" s="170"/>
      <c r="Y353" s="170"/>
      <c r="Z353" s="170"/>
    </row>
    <row r="354" spans="1:26" ht="23.25" customHeight="1">
      <c r="A354" s="166"/>
      <c r="B354" s="170"/>
      <c r="C354" s="169"/>
      <c r="D354" s="169"/>
      <c r="E354" s="169"/>
      <c r="F354" s="169"/>
      <c r="G354" s="169"/>
      <c r="H354" s="169"/>
      <c r="I354" s="169"/>
      <c r="J354" s="169"/>
      <c r="K354" s="169"/>
      <c r="L354" s="169"/>
      <c r="M354" s="169"/>
      <c r="N354" s="613"/>
      <c r="O354" s="647"/>
      <c r="P354" s="169"/>
      <c r="Q354" s="169"/>
      <c r="R354" s="169"/>
      <c r="S354" s="170"/>
      <c r="T354" s="170"/>
      <c r="U354" s="170"/>
      <c r="V354" s="170"/>
      <c r="W354" s="170"/>
      <c r="X354" s="170"/>
      <c r="Y354" s="170"/>
      <c r="Z354" s="170"/>
    </row>
    <row r="355" spans="1:26" ht="23.25" customHeight="1">
      <c r="A355" s="166"/>
      <c r="B355" s="170"/>
      <c r="C355" s="169"/>
      <c r="D355" s="169"/>
      <c r="E355" s="169"/>
      <c r="F355" s="169"/>
      <c r="G355" s="169"/>
      <c r="H355" s="169"/>
      <c r="I355" s="169"/>
      <c r="J355" s="169"/>
      <c r="K355" s="169"/>
      <c r="L355" s="169"/>
      <c r="M355" s="169"/>
      <c r="N355" s="613"/>
      <c r="O355" s="647"/>
      <c r="P355" s="169"/>
      <c r="Q355" s="169"/>
      <c r="R355" s="169"/>
      <c r="S355" s="170"/>
      <c r="T355" s="170"/>
      <c r="U355" s="170"/>
      <c r="V355" s="170"/>
      <c r="W355" s="170"/>
      <c r="X355" s="170"/>
      <c r="Y355" s="170"/>
      <c r="Z355" s="170"/>
    </row>
    <row r="356" spans="1:26" ht="23.25" customHeight="1">
      <c r="A356" s="166"/>
      <c r="B356" s="170"/>
      <c r="C356" s="169"/>
      <c r="D356" s="169"/>
      <c r="E356" s="169"/>
      <c r="F356" s="169"/>
      <c r="G356" s="169"/>
      <c r="H356" s="169"/>
      <c r="I356" s="169"/>
      <c r="J356" s="169"/>
      <c r="K356" s="169"/>
      <c r="L356" s="169"/>
      <c r="M356" s="169"/>
      <c r="N356" s="613"/>
      <c r="O356" s="647"/>
      <c r="P356" s="169"/>
      <c r="Q356" s="169"/>
      <c r="R356" s="169"/>
      <c r="S356" s="170"/>
      <c r="T356" s="170"/>
      <c r="U356" s="170"/>
      <c r="V356" s="170"/>
      <c r="W356" s="170"/>
      <c r="X356" s="170"/>
      <c r="Y356" s="170"/>
      <c r="Z356" s="170"/>
    </row>
    <row r="357" spans="1:26" ht="23.25" customHeight="1">
      <c r="A357" s="166"/>
      <c r="B357" s="170"/>
      <c r="C357" s="169"/>
      <c r="D357" s="169"/>
      <c r="E357" s="169"/>
      <c r="F357" s="169"/>
      <c r="G357" s="169"/>
      <c r="H357" s="169"/>
      <c r="I357" s="169"/>
      <c r="J357" s="169"/>
      <c r="K357" s="169"/>
      <c r="L357" s="169"/>
      <c r="M357" s="169"/>
      <c r="N357" s="613"/>
      <c r="O357" s="647"/>
      <c r="P357" s="169"/>
      <c r="Q357" s="169"/>
      <c r="R357" s="169"/>
      <c r="S357" s="170"/>
      <c r="T357" s="170"/>
      <c r="U357" s="170"/>
      <c r="V357" s="170"/>
      <c r="W357" s="170"/>
      <c r="X357" s="170"/>
      <c r="Y357" s="170"/>
      <c r="Z357" s="170"/>
    </row>
    <row r="358" spans="1:26" ht="23.25" customHeight="1">
      <c r="A358" s="166"/>
      <c r="B358" s="170"/>
      <c r="C358" s="169"/>
      <c r="D358" s="169"/>
      <c r="E358" s="169"/>
      <c r="F358" s="169"/>
      <c r="G358" s="169"/>
      <c r="H358" s="169"/>
      <c r="I358" s="169"/>
      <c r="J358" s="169"/>
      <c r="K358" s="169"/>
      <c r="L358" s="169"/>
      <c r="M358" s="169"/>
      <c r="N358" s="613"/>
      <c r="O358" s="647"/>
      <c r="P358" s="169"/>
      <c r="Q358" s="169"/>
      <c r="R358" s="169"/>
      <c r="S358" s="170"/>
      <c r="T358" s="170"/>
      <c r="U358" s="170"/>
      <c r="V358" s="170"/>
      <c r="W358" s="170"/>
      <c r="X358" s="170"/>
      <c r="Y358" s="170"/>
      <c r="Z358" s="170"/>
    </row>
    <row r="359" spans="1:26" ht="23.25" customHeight="1">
      <c r="A359" s="166"/>
      <c r="B359" s="170"/>
      <c r="C359" s="169"/>
      <c r="D359" s="169"/>
      <c r="E359" s="169"/>
      <c r="F359" s="169"/>
      <c r="G359" s="169"/>
      <c r="H359" s="169"/>
      <c r="I359" s="169"/>
      <c r="J359" s="169"/>
      <c r="K359" s="169"/>
      <c r="L359" s="169"/>
      <c r="M359" s="169"/>
      <c r="N359" s="613"/>
      <c r="O359" s="647"/>
      <c r="P359" s="169"/>
      <c r="Q359" s="169"/>
      <c r="R359" s="169"/>
      <c r="S359" s="170"/>
      <c r="T359" s="170"/>
      <c r="U359" s="170"/>
      <c r="V359" s="170"/>
      <c r="W359" s="170"/>
      <c r="X359" s="170"/>
      <c r="Y359" s="170"/>
      <c r="Z359" s="170"/>
    </row>
    <row r="360" spans="1:26" ht="23.25" customHeight="1">
      <c r="A360" s="166"/>
      <c r="B360" s="170"/>
      <c r="C360" s="169"/>
      <c r="D360" s="169"/>
      <c r="E360" s="169"/>
      <c r="F360" s="169"/>
      <c r="G360" s="169"/>
      <c r="H360" s="169"/>
      <c r="I360" s="169"/>
      <c r="J360" s="169"/>
      <c r="K360" s="169"/>
      <c r="L360" s="169"/>
      <c r="M360" s="169"/>
      <c r="N360" s="613"/>
      <c r="O360" s="647"/>
      <c r="P360" s="169"/>
      <c r="Q360" s="169"/>
      <c r="R360" s="169"/>
      <c r="S360" s="170"/>
      <c r="T360" s="170"/>
      <c r="U360" s="170"/>
      <c r="V360" s="170"/>
      <c r="W360" s="170"/>
      <c r="X360" s="170"/>
      <c r="Y360" s="170"/>
      <c r="Z360" s="170"/>
    </row>
    <row r="361" spans="1:26" ht="23.25" customHeight="1">
      <c r="A361" s="166"/>
      <c r="B361" s="170"/>
      <c r="C361" s="169"/>
      <c r="D361" s="169"/>
      <c r="E361" s="169"/>
      <c r="F361" s="169"/>
      <c r="G361" s="169"/>
      <c r="H361" s="169"/>
      <c r="I361" s="169"/>
      <c r="J361" s="169"/>
      <c r="K361" s="169"/>
      <c r="L361" s="169"/>
      <c r="M361" s="169"/>
      <c r="N361" s="613"/>
      <c r="O361" s="647"/>
      <c r="P361" s="169"/>
      <c r="Q361" s="169"/>
      <c r="R361" s="169"/>
      <c r="S361" s="170"/>
      <c r="T361" s="170"/>
      <c r="U361" s="170"/>
      <c r="V361" s="170"/>
      <c r="W361" s="170"/>
      <c r="X361" s="170"/>
      <c r="Y361" s="170"/>
      <c r="Z361" s="170"/>
    </row>
    <row r="362" spans="1:26" ht="23.25" customHeight="1">
      <c r="A362" s="166"/>
      <c r="B362" s="170"/>
      <c r="C362" s="169"/>
      <c r="D362" s="169"/>
      <c r="E362" s="169"/>
      <c r="F362" s="169"/>
      <c r="G362" s="169"/>
      <c r="H362" s="169"/>
      <c r="I362" s="169"/>
      <c r="J362" s="169"/>
      <c r="K362" s="169"/>
      <c r="L362" s="169"/>
      <c r="M362" s="169"/>
      <c r="N362" s="613"/>
      <c r="O362" s="647"/>
      <c r="P362" s="169"/>
      <c r="Q362" s="169"/>
      <c r="R362" s="169"/>
      <c r="S362" s="170"/>
      <c r="T362" s="170"/>
      <c r="U362" s="170"/>
      <c r="V362" s="170"/>
      <c r="W362" s="170"/>
      <c r="X362" s="170"/>
      <c r="Y362" s="170"/>
      <c r="Z362" s="170"/>
    </row>
    <row r="363" spans="1:26" ht="23.25" customHeight="1">
      <c r="A363" s="166"/>
      <c r="B363" s="170"/>
      <c r="C363" s="169"/>
      <c r="D363" s="169"/>
      <c r="E363" s="169"/>
      <c r="F363" s="169"/>
      <c r="G363" s="169"/>
      <c r="H363" s="169"/>
      <c r="I363" s="169"/>
      <c r="J363" s="169"/>
      <c r="K363" s="169"/>
      <c r="L363" s="169"/>
      <c r="M363" s="169"/>
      <c r="N363" s="613"/>
      <c r="O363" s="647"/>
      <c r="P363" s="169"/>
      <c r="Q363" s="169"/>
      <c r="R363" s="169"/>
      <c r="S363" s="170"/>
      <c r="T363" s="170"/>
      <c r="U363" s="170"/>
      <c r="V363" s="170"/>
      <c r="W363" s="170"/>
      <c r="X363" s="170"/>
      <c r="Y363" s="170"/>
      <c r="Z363" s="170"/>
    </row>
    <row r="364" spans="1:26" ht="23.25" customHeight="1">
      <c r="A364" s="166"/>
      <c r="B364" s="170"/>
      <c r="C364" s="169"/>
      <c r="D364" s="169"/>
      <c r="E364" s="169"/>
      <c r="F364" s="169"/>
      <c r="G364" s="169"/>
      <c r="H364" s="169"/>
      <c r="I364" s="169"/>
      <c r="J364" s="169"/>
      <c r="K364" s="169"/>
      <c r="L364" s="169"/>
      <c r="M364" s="169"/>
      <c r="N364" s="613"/>
      <c r="O364" s="647"/>
      <c r="P364" s="169"/>
      <c r="Q364" s="169"/>
      <c r="R364" s="169"/>
      <c r="S364" s="170"/>
      <c r="T364" s="170"/>
      <c r="U364" s="170"/>
      <c r="V364" s="170"/>
      <c r="W364" s="170"/>
      <c r="X364" s="170"/>
      <c r="Y364" s="170"/>
      <c r="Z364" s="170"/>
    </row>
    <row r="365" spans="1:26" ht="23.25" customHeight="1">
      <c r="A365" s="166"/>
      <c r="B365" s="170"/>
      <c r="C365" s="169"/>
      <c r="D365" s="169"/>
      <c r="E365" s="169"/>
      <c r="F365" s="169"/>
      <c r="G365" s="169"/>
      <c r="H365" s="169"/>
      <c r="I365" s="169"/>
      <c r="J365" s="169"/>
      <c r="K365" s="169"/>
      <c r="L365" s="169"/>
      <c r="M365" s="169"/>
      <c r="N365" s="613"/>
      <c r="O365" s="647"/>
      <c r="P365" s="169"/>
      <c r="Q365" s="169"/>
      <c r="R365" s="169"/>
      <c r="S365" s="170"/>
      <c r="T365" s="170"/>
      <c r="U365" s="170"/>
      <c r="V365" s="170"/>
      <c r="W365" s="170"/>
      <c r="X365" s="170"/>
      <c r="Y365" s="170"/>
      <c r="Z365" s="170"/>
    </row>
    <row r="366" spans="1:26" ht="23.25" customHeight="1">
      <c r="A366" s="166"/>
      <c r="B366" s="170"/>
      <c r="C366" s="169"/>
      <c r="D366" s="169"/>
      <c r="E366" s="169"/>
      <c r="F366" s="169"/>
      <c r="G366" s="169"/>
      <c r="H366" s="169"/>
      <c r="I366" s="169"/>
      <c r="J366" s="169"/>
      <c r="K366" s="169"/>
      <c r="L366" s="169"/>
      <c r="M366" s="169"/>
      <c r="N366" s="613"/>
      <c r="O366" s="647"/>
      <c r="P366" s="169"/>
      <c r="Q366" s="169"/>
      <c r="R366" s="169"/>
      <c r="S366" s="170"/>
      <c r="T366" s="170"/>
      <c r="U366" s="170"/>
      <c r="V366" s="170"/>
      <c r="W366" s="170"/>
      <c r="X366" s="170"/>
      <c r="Y366" s="170"/>
      <c r="Z366" s="170"/>
    </row>
    <row r="367" spans="1:26" ht="23.25" customHeight="1">
      <c r="A367" s="166"/>
      <c r="B367" s="170"/>
      <c r="C367" s="169"/>
      <c r="D367" s="169"/>
      <c r="E367" s="169"/>
      <c r="F367" s="169"/>
      <c r="G367" s="169"/>
      <c r="H367" s="169"/>
      <c r="I367" s="169"/>
      <c r="J367" s="169"/>
      <c r="K367" s="169"/>
      <c r="L367" s="169"/>
      <c r="M367" s="169"/>
      <c r="N367" s="613"/>
      <c r="O367" s="647"/>
      <c r="P367" s="169"/>
      <c r="Q367" s="169"/>
      <c r="R367" s="169"/>
      <c r="S367" s="170"/>
      <c r="T367" s="170"/>
      <c r="U367" s="170"/>
      <c r="V367" s="170"/>
      <c r="W367" s="170"/>
      <c r="X367" s="170"/>
      <c r="Y367" s="170"/>
      <c r="Z367" s="170"/>
    </row>
    <row r="368" spans="1:26" ht="23.25" customHeight="1">
      <c r="A368" s="166"/>
      <c r="B368" s="170"/>
      <c r="C368" s="169"/>
      <c r="D368" s="169"/>
      <c r="E368" s="169"/>
      <c r="F368" s="169"/>
      <c r="G368" s="169"/>
      <c r="H368" s="169"/>
      <c r="I368" s="169"/>
      <c r="J368" s="169"/>
      <c r="K368" s="169"/>
      <c r="L368" s="169"/>
      <c r="M368" s="169"/>
      <c r="N368" s="613"/>
      <c r="O368" s="647"/>
      <c r="P368" s="169"/>
      <c r="Q368" s="169"/>
      <c r="R368" s="169"/>
      <c r="S368" s="170"/>
      <c r="T368" s="170"/>
      <c r="U368" s="170"/>
      <c r="V368" s="170"/>
      <c r="W368" s="170"/>
      <c r="X368" s="170"/>
      <c r="Y368" s="170"/>
      <c r="Z368" s="170"/>
    </row>
    <row r="369" spans="1:26" ht="23.25" customHeight="1">
      <c r="A369" s="166"/>
      <c r="B369" s="170"/>
      <c r="C369" s="169"/>
      <c r="D369" s="169"/>
      <c r="E369" s="169"/>
      <c r="F369" s="169"/>
      <c r="G369" s="169"/>
      <c r="H369" s="169"/>
      <c r="I369" s="169"/>
      <c r="J369" s="169"/>
      <c r="K369" s="169"/>
      <c r="L369" s="169"/>
      <c r="M369" s="169"/>
      <c r="N369" s="613"/>
      <c r="O369" s="647"/>
      <c r="P369" s="169"/>
      <c r="Q369" s="169"/>
      <c r="R369" s="169"/>
      <c r="S369" s="170"/>
      <c r="T369" s="170"/>
      <c r="U369" s="170"/>
      <c r="V369" s="170"/>
      <c r="W369" s="170"/>
      <c r="X369" s="170"/>
      <c r="Y369" s="170"/>
      <c r="Z369" s="170"/>
    </row>
    <row r="370" spans="1:26" ht="23.25" customHeight="1">
      <c r="A370" s="166"/>
      <c r="B370" s="170"/>
      <c r="C370" s="169"/>
      <c r="D370" s="169"/>
      <c r="E370" s="169"/>
      <c r="F370" s="169"/>
      <c r="G370" s="169"/>
      <c r="H370" s="169"/>
      <c r="I370" s="169"/>
      <c r="J370" s="169"/>
      <c r="K370" s="169"/>
      <c r="L370" s="169"/>
      <c r="M370" s="169"/>
      <c r="N370" s="613"/>
      <c r="O370" s="647"/>
      <c r="P370" s="169"/>
      <c r="Q370" s="169"/>
      <c r="R370" s="169"/>
      <c r="S370" s="170"/>
      <c r="T370" s="170"/>
      <c r="U370" s="170"/>
      <c r="V370" s="170"/>
      <c r="W370" s="170"/>
      <c r="X370" s="170"/>
      <c r="Y370" s="170"/>
      <c r="Z370" s="170"/>
    </row>
    <row r="371" spans="1:26" ht="23.25" customHeight="1">
      <c r="A371" s="166"/>
      <c r="B371" s="170"/>
      <c r="C371" s="169"/>
      <c r="D371" s="169"/>
      <c r="E371" s="169"/>
      <c r="F371" s="169"/>
      <c r="G371" s="169"/>
      <c r="H371" s="169"/>
      <c r="I371" s="169"/>
      <c r="J371" s="169"/>
      <c r="K371" s="169"/>
      <c r="L371" s="169"/>
      <c r="M371" s="169"/>
      <c r="N371" s="613"/>
      <c r="O371" s="647"/>
      <c r="P371" s="169"/>
      <c r="Q371" s="169"/>
      <c r="R371" s="169"/>
      <c r="S371" s="170"/>
      <c r="T371" s="170"/>
      <c r="U371" s="170"/>
      <c r="V371" s="170"/>
      <c r="W371" s="170"/>
      <c r="X371" s="170"/>
      <c r="Y371" s="170"/>
      <c r="Z371" s="170"/>
    </row>
    <row r="372" spans="1:26" ht="23.25" customHeight="1">
      <c r="A372" s="166"/>
      <c r="B372" s="170"/>
      <c r="C372" s="169"/>
      <c r="D372" s="169"/>
      <c r="E372" s="169"/>
      <c r="F372" s="169"/>
      <c r="G372" s="169"/>
      <c r="H372" s="169"/>
      <c r="I372" s="169"/>
      <c r="J372" s="169"/>
      <c r="K372" s="169"/>
      <c r="L372" s="169"/>
      <c r="M372" s="169"/>
      <c r="N372" s="613"/>
      <c r="O372" s="647"/>
      <c r="P372" s="169"/>
      <c r="Q372" s="169"/>
      <c r="R372" s="169"/>
      <c r="S372" s="170"/>
      <c r="T372" s="170"/>
      <c r="U372" s="170"/>
      <c r="V372" s="170"/>
      <c r="W372" s="170"/>
      <c r="X372" s="170"/>
      <c r="Y372" s="170"/>
      <c r="Z372" s="170"/>
    </row>
    <row r="373" spans="1:26" ht="15.75" customHeight="1"/>
    <row r="374" spans="1:26" ht="15.75" customHeight="1"/>
    <row r="375" spans="1:26" ht="15.75" customHeight="1"/>
    <row r="376" spans="1:26" ht="15.75" customHeight="1"/>
    <row r="377" spans="1:26" ht="15.75" customHeight="1"/>
    <row r="378" spans="1:26" ht="15.75" customHeight="1"/>
    <row r="379" spans="1:26" ht="15.75" customHeight="1"/>
    <row r="380" spans="1:26" ht="15.75" customHeight="1"/>
    <row r="381" spans="1:26" ht="15.75" customHeight="1"/>
    <row r="382" spans="1:26" ht="15.75" customHeight="1"/>
    <row r="383" spans="1:26" ht="15.75" customHeight="1"/>
    <row r="384" spans="1:26"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password="CC0A" sheet="1" objects="1" scenarios="1" selectLockedCells="1" selectUnlockedCells="1"/>
  <mergeCells count="7">
    <mergeCell ref="P29:T29"/>
    <mergeCell ref="P30:V30"/>
    <mergeCell ref="E2:M4"/>
    <mergeCell ref="C21:N21"/>
    <mergeCell ref="P24:T24"/>
    <mergeCell ref="P25:T25"/>
    <mergeCell ref="P26:T26"/>
  </mergeCells>
  <conditionalFormatting sqref="C8:C9 D12:N12 C12:C20 D16:N20">
    <cfRule type="expression" dxfId="312" priority="26">
      <formula>$C$24="-"</formula>
    </cfRule>
  </conditionalFormatting>
  <conditionalFormatting sqref="C22">
    <cfRule type="expression" dxfId="311" priority="2">
      <formula>$C$3=1</formula>
    </cfRule>
  </conditionalFormatting>
  <conditionalFormatting sqref="C24">
    <cfRule type="expression" dxfId="310" priority="3">
      <formula>$C$3=1</formula>
    </cfRule>
  </conditionalFormatting>
  <conditionalFormatting sqref="C11:N11">
    <cfRule type="expression" dxfId="309" priority="1">
      <formula>$C$24="-"</formula>
    </cfRule>
  </conditionalFormatting>
  <conditionalFormatting sqref="D8:D9 C10:N10 D13:D15">
    <cfRule type="expression" dxfId="308" priority="27">
      <formula>$D$24="-"</formula>
    </cfRule>
  </conditionalFormatting>
  <conditionalFormatting sqref="D22">
    <cfRule type="expression" dxfId="307" priority="4">
      <formula>$C$3=2</formula>
    </cfRule>
  </conditionalFormatting>
  <conditionalFormatting sqref="D24">
    <cfRule type="expression" dxfId="306" priority="5">
      <formula>$C$3=2</formula>
    </cfRule>
  </conditionalFormatting>
  <conditionalFormatting sqref="E8:E9 E13:E15">
    <cfRule type="expression" dxfId="305" priority="28">
      <formula>$E$24="-"</formula>
    </cfRule>
  </conditionalFormatting>
  <conditionalFormatting sqref="E22">
    <cfRule type="expression" dxfId="304" priority="6">
      <formula>$C$3=3</formula>
    </cfRule>
  </conditionalFormatting>
  <conditionalFormatting sqref="E24">
    <cfRule type="expression" dxfId="303" priority="7">
      <formula>$C$3=3</formula>
    </cfRule>
  </conditionalFormatting>
  <conditionalFormatting sqref="F8:F9 F13:F15">
    <cfRule type="expression" dxfId="302" priority="29">
      <formula>$F$24="-"</formula>
    </cfRule>
  </conditionalFormatting>
  <conditionalFormatting sqref="F22">
    <cfRule type="expression" dxfId="301" priority="8">
      <formula>$C$3=4</formula>
    </cfRule>
  </conditionalFormatting>
  <conditionalFormatting sqref="F24">
    <cfRule type="expression" dxfId="300" priority="9">
      <formula>$C$3=4</formula>
    </cfRule>
  </conditionalFormatting>
  <conditionalFormatting sqref="G8:G9 G13:G15">
    <cfRule type="expression" dxfId="299" priority="30">
      <formula>$G$24="-"</formula>
    </cfRule>
  </conditionalFormatting>
  <conditionalFormatting sqref="G22">
    <cfRule type="expression" dxfId="298" priority="10">
      <formula>$C$3=5</formula>
    </cfRule>
  </conditionalFormatting>
  <conditionalFormatting sqref="G24">
    <cfRule type="expression" dxfId="297" priority="11">
      <formula>$C$3=5</formula>
    </cfRule>
  </conditionalFormatting>
  <conditionalFormatting sqref="H8:H9 H13:H15">
    <cfRule type="expression" dxfId="296" priority="31">
      <formula>$H$24="-"</formula>
    </cfRule>
  </conditionalFormatting>
  <conditionalFormatting sqref="H22">
    <cfRule type="expression" dxfId="295" priority="12">
      <formula>$C$3=6</formula>
    </cfRule>
  </conditionalFormatting>
  <conditionalFormatting sqref="H24">
    <cfRule type="expression" dxfId="294" priority="25">
      <formula>$C$3=6</formula>
    </cfRule>
  </conditionalFormatting>
  <conditionalFormatting sqref="I8:I9 I13:I15">
    <cfRule type="expression" dxfId="293" priority="32">
      <formula>$I$24="-"</formula>
    </cfRule>
  </conditionalFormatting>
  <conditionalFormatting sqref="I22">
    <cfRule type="expression" dxfId="292" priority="13">
      <formula>$C$3=7</formula>
    </cfRule>
  </conditionalFormatting>
  <conditionalFormatting sqref="I24">
    <cfRule type="expression" dxfId="291" priority="14">
      <formula>$C$3=7</formula>
    </cfRule>
  </conditionalFormatting>
  <conditionalFormatting sqref="J8:J9 J13:J15">
    <cfRule type="expression" dxfId="290" priority="33">
      <formula>$J$24="-"</formula>
    </cfRule>
  </conditionalFormatting>
  <conditionalFormatting sqref="J22">
    <cfRule type="expression" dxfId="289" priority="15">
      <formula>$C$3=8</formula>
    </cfRule>
  </conditionalFormatting>
  <conditionalFormatting sqref="J24">
    <cfRule type="expression" dxfId="288" priority="16">
      <formula>$C$3=8</formula>
    </cfRule>
  </conditionalFormatting>
  <conditionalFormatting sqref="K8:K9 K13:K15">
    <cfRule type="expression" dxfId="287" priority="34">
      <formula>$K$24="-"</formula>
    </cfRule>
  </conditionalFormatting>
  <conditionalFormatting sqref="K22">
    <cfRule type="expression" dxfId="286" priority="17">
      <formula>$C$3=9</formula>
    </cfRule>
  </conditionalFormatting>
  <conditionalFormatting sqref="K24">
    <cfRule type="expression" dxfId="285" priority="18">
      <formula>$C$3=9</formula>
    </cfRule>
  </conditionalFormatting>
  <conditionalFormatting sqref="L8:L9 L13:L15">
    <cfRule type="expression" dxfId="284" priority="35">
      <formula>$L$24="-"</formula>
    </cfRule>
  </conditionalFormatting>
  <conditionalFormatting sqref="L22">
    <cfRule type="expression" dxfId="283" priority="19">
      <formula>$C$3=10</formula>
    </cfRule>
  </conditionalFormatting>
  <conditionalFormatting sqref="L24">
    <cfRule type="expression" dxfId="282" priority="20">
      <formula>$C$3=10</formula>
    </cfRule>
  </conditionalFormatting>
  <conditionalFormatting sqref="M8:M9 M13:M15">
    <cfRule type="expression" dxfId="281" priority="36">
      <formula>$M$24="-"</formula>
    </cfRule>
  </conditionalFormatting>
  <conditionalFormatting sqref="M22">
    <cfRule type="expression" dxfId="280" priority="21">
      <formula>$C$3=11</formula>
    </cfRule>
  </conditionalFormatting>
  <conditionalFormatting sqref="M24">
    <cfRule type="expression" dxfId="279" priority="22">
      <formula>$C$3=11</formula>
    </cfRule>
  </conditionalFormatting>
  <conditionalFormatting sqref="N8:N9 N13:N15">
    <cfRule type="expression" dxfId="278" priority="37">
      <formula>$N$24="-"</formula>
    </cfRule>
  </conditionalFormatting>
  <conditionalFormatting sqref="N22">
    <cfRule type="expression" dxfId="277" priority="23">
      <formula>$C$3=12</formula>
    </cfRule>
  </conditionalFormatting>
  <conditionalFormatting sqref="N24">
    <cfRule type="expression" dxfId="276" priority="24">
      <formula>$C$3=12</formula>
    </cfRule>
  </conditionalFormatting>
  <hyperlinks>
    <hyperlink ref="A1" location="DASHBOARD!A1" display="BACK" xr:uid="{00000000-0004-0000-1A00-000000000000}"/>
  </hyperlinks>
  <pageMargins left="0.7" right="0.7" top="0.75" bottom="0.75" header="0" footer="0"/>
  <pageSetup paperSize="9" orientation="portrait"/>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1000"/>
  <sheetViews>
    <sheetView topLeftCell="A4" workbookViewId="0">
      <selection activeCell="L37" sqref="L37"/>
    </sheetView>
  </sheetViews>
  <sheetFormatPr defaultColWidth="11.1796875" defaultRowHeight="15" customHeight="1"/>
  <cols>
    <col min="1" max="1" width="26.6328125" customWidth="1"/>
    <col min="2" max="2" width="34.36328125" customWidth="1"/>
    <col min="3" max="3" width="10.90625" customWidth="1"/>
    <col min="4" max="7" width="9" customWidth="1"/>
    <col min="8" max="13" width="9.08984375" customWidth="1"/>
    <col min="14" max="14" width="9.08984375" style="621" customWidth="1"/>
    <col min="15" max="15" width="11.453125" style="297" customWidth="1"/>
    <col min="16" max="20" width="8.90625" customWidth="1"/>
    <col min="21" max="26" width="8.54296875" customWidth="1"/>
  </cols>
  <sheetData>
    <row r="1" spans="1:26" ht="19.5" customHeight="1">
      <c r="A1" s="404" t="s">
        <v>379</v>
      </c>
      <c r="B1" s="167" t="s">
        <v>204</v>
      </c>
      <c r="C1" s="224">
        <f ca="1">NOW()</f>
        <v>45742.870458449077</v>
      </c>
      <c r="D1" s="170"/>
      <c r="E1" s="170"/>
      <c r="F1" s="170"/>
      <c r="G1" s="170"/>
      <c r="H1" s="170"/>
      <c r="I1" s="170"/>
      <c r="J1" s="170"/>
      <c r="K1" s="170"/>
      <c r="L1" s="170"/>
      <c r="M1" s="170"/>
      <c r="N1" s="590"/>
      <c r="O1" s="622"/>
      <c r="P1" s="170"/>
      <c r="Q1" s="170"/>
      <c r="R1" s="170"/>
      <c r="S1" s="170"/>
      <c r="T1" s="170"/>
      <c r="U1" s="170"/>
      <c r="V1" s="170"/>
      <c r="W1" s="170"/>
      <c r="X1" s="170"/>
      <c r="Y1" s="170"/>
      <c r="Z1" s="170"/>
    </row>
    <row r="2" spans="1:26" ht="36.75" customHeight="1">
      <c r="A2" s="170"/>
      <c r="B2" s="170" t="s">
        <v>317</v>
      </c>
      <c r="C2" s="170"/>
      <c r="D2" s="170"/>
      <c r="E2" s="779" t="s">
        <v>318</v>
      </c>
      <c r="F2" s="743"/>
      <c r="G2" s="743"/>
      <c r="H2" s="743"/>
      <c r="I2" s="743"/>
      <c r="J2" s="743"/>
      <c r="K2" s="743"/>
      <c r="L2" s="743"/>
      <c r="M2" s="744"/>
      <c r="N2" s="590"/>
      <c r="O2" s="622"/>
      <c r="P2" s="170"/>
      <c r="Q2" s="170"/>
      <c r="R2" s="170"/>
      <c r="S2" s="170"/>
      <c r="T2" s="170"/>
      <c r="U2" s="170"/>
      <c r="V2" s="170"/>
      <c r="W2" s="170"/>
      <c r="X2" s="170"/>
      <c r="Y2" s="170"/>
      <c r="Z2" s="170"/>
    </row>
    <row r="3" spans="1:26" ht="23.25" customHeight="1">
      <c r="A3" s="170"/>
      <c r="B3" s="171" t="s">
        <v>254</v>
      </c>
      <c r="C3" s="225">
        <f>'1'!E2</f>
        <v>12</v>
      </c>
      <c r="D3" s="170"/>
      <c r="E3" s="775"/>
      <c r="F3" s="741"/>
      <c r="G3" s="741"/>
      <c r="H3" s="741"/>
      <c r="I3" s="741"/>
      <c r="J3" s="741"/>
      <c r="K3" s="741"/>
      <c r="L3" s="741"/>
      <c r="M3" s="776"/>
      <c r="N3" s="590"/>
      <c r="O3" s="622"/>
      <c r="P3" s="170"/>
      <c r="Q3" s="170"/>
      <c r="R3" s="170"/>
      <c r="S3" s="170"/>
      <c r="T3" s="170"/>
      <c r="U3" s="170"/>
      <c r="V3" s="170"/>
      <c r="W3" s="170"/>
      <c r="X3" s="170"/>
      <c r="Y3" s="170"/>
      <c r="Z3" s="170"/>
    </row>
    <row r="4" spans="1:26" ht="14.25" customHeight="1">
      <c r="A4" s="170"/>
      <c r="B4" s="174"/>
      <c r="C4" s="226"/>
      <c r="D4" s="170"/>
      <c r="E4" s="763"/>
      <c r="F4" s="764"/>
      <c r="G4" s="764"/>
      <c r="H4" s="764"/>
      <c r="I4" s="764"/>
      <c r="J4" s="764"/>
      <c r="K4" s="764"/>
      <c r="L4" s="764"/>
      <c r="M4" s="765"/>
      <c r="N4" s="590"/>
      <c r="O4" s="622"/>
      <c r="P4" s="170"/>
      <c r="Q4" s="170"/>
      <c r="R4" s="170"/>
      <c r="S4" s="170"/>
      <c r="T4" s="170"/>
      <c r="U4" s="170"/>
      <c r="V4" s="170"/>
      <c r="W4" s="170"/>
      <c r="X4" s="170"/>
      <c r="Y4" s="170"/>
      <c r="Z4" s="170"/>
    </row>
    <row r="5" spans="1:26" ht="23.25" customHeight="1">
      <c r="A5" s="170"/>
      <c r="B5" s="176" t="s">
        <v>319</v>
      </c>
      <c r="C5" s="227">
        <f>IF(C3=1,'1'!B17,(IF(C3=2,'1'!C17,(IF(C3=3,'1'!D17,(IF(C3=4,'1'!E17,(IF(C3=5,'1'!F17,(IF(C3=6,'1'!G17,(IF(C3=7,'1'!H17,(IF(C3=8,'1'!I17,(IF(C3=9,'1'!J17,(IF(C3=10,'1'!K17,(IF(C3=11,'1'!L17,(IF(C3=12,'1'!M17)))))))))))))))))))))))</f>
        <v>0</v>
      </c>
      <c r="D5" s="170"/>
      <c r="E5" s="170"/>
      <c r="F5" s="170"/>
      <c r="G5" s="170"/>
      <c r="H5" s="170"/>
      <c r="I5" s="170"/>
      <c r="J5" s="170"/>
      <c r="K5" s="170"/>
      <c r="L5" s="170"/>
      <c r="M5" s="170"/>
      <c r="N5" s="590"/>
      <c r="O5" s="622"/>
      <c r="P5" s="170"/>
      <c r="Q5" s="170"/>
      <c r="R5" s="170"/>
      <c r="S5" s="170"/>
      <c r="T5" s="170"/>
      <c r="U5" s="170"/>
      <c r="V5" s="170"/>
      <c r="W5" s="170"/>
      <c r="X5" s="170"/>
      <c r="Y5" s="170"/>
      <c r="Z5" s="170"/>
    </row>
    <row r="6" spans="1:26" ht="23.25" customHeight="1">
      <c r="A6" s="170"/>
      <c r="B6" s="178" t="s">
        <v>191</v>
      </c>
      <c r="C6" s="228">
        <v>1</v>
      </c>
      <c r="D6" s="229">
        <v>2</v>
      </c>
      <c r="E6" s="228">
        <v>3</v>
      </c>
      <c r="F6" s="229">
        <v>4</v>
      </c>
      <c r="G6" s="228">
        <v>5</v>
      </c>
      <c r="H6" s="229">
        <v>6</v>
      </c>
      <c r="I6" s="228">
        <v>7</v>
      </c>
      <c r="J6" s="229">
        <v>8</v>
      </c>
      <c r="K6" s="228">
        <v>9</v>
      </c>
      <c r="L6" s="229">
        <v>10</v>
      </c>
      <c r="M6" s="228">
        <v>11</v>
      </c>
      <c r="N6" s="591">
        <v>12</v>
      </c>
      <c r="O6" s="622"/>
      <c r="P6" s="170"/>
      <c r="Q6" s="170"/>
      <c r="R6" s="170"/>
      <c r="S6" s="170"/>
      <c r="T6" s="170"/>
      <c r="U6" s="170"/>
      <c r="V6" s="170"/>
      <c r="W6" s="170"/>
      <c r="X6" s="170"/>
      <c r="Y6" s="170"/>
      <c r="Z6" s="170"/>
    </row>
    <row r="7" spans="1:26" ht="23.25" customHeight="1">
      <c r="A7" s="383">
        <v>0</v>
      </c>
      <c r="B7" s="181" t="s">
        <v>18</v>
      </c>
      <c r="C7" s="182">
        <f>MAX(0,MIN(C24,A117/C29))</f>
        <v>4000</v>
      </c>
      <c r="D7" s="182">
        <f>MAX(0,MIN(D24,C117/D29))</f>
        <v>4000</v>
      </c>
      <c r="E7" s="182">
        <f t="shared" ref="E7:N7" si="0">MAX(0,MIN(E24,D117/E29))</f>
        <v>4000</v>
      </c>
      <c r="F7" s="182">
        <f t="shared" si="0"/>
        <v>4000</v>
      </c>
      <c r="G7" s="182">
        <f t="shared" si="0"/>
        <v>4000</v>
      </c>
      <c r="H7" s="182">
        <f t="shared" si="0"/>
        <v>4000</v>
      </c>
      <c r="I7" s="182">
        <f t="shared" si="0"/>
        <v>3000</v>
      </c>
      <c r="J7" s="182">
        <f t="shared" si="0"/>
        <v>3000</v>
      </c>
      <c r="K7" s="182">
        <f t="shared" si="0"/>
        <v>3000</v>
      </c>
      <c r="L7" s="182">
        <f t="shared" si="0"/>
        <v>3000</v>
      </c>
      <c r="M7" s="182">
        <f t="shared" si="0"/>
        <v>3000</v>
      </c>
      <c r="N7" s="592">
        <f t="shared" si="0"/>
        <v>3000</v>
      </c>
      <c r="O7" s="622"/>
      <c r="P7" s="170"/>
      <c r="Q7" s="170"/>
      <c r="R7" s="170"/>
      <c r="S7" s="170"/>
      <c r="T7" s="170"/>
      <c r="U7" s="170"/>
      <c r="V7" s="170"/>
      <c r="W7" s="170"/>
      <c r="X7" s="170"/>
      <c r="Y7" s="170"/>
      <c r="Z7" s="170"/>
    </row>
    <row r="8" spans="1:26" ht="23.25" customHeight="1">
      <c r="A8" s="383">
        <v>5000</v>
      </c>
      <c r="B8" s="181" t="s">
        <v>19</v>
      </c>
      <c r="C8" s="230">
        <f>'1'!B24</f>
        <v>3800</v>
      </c>
      <c r="D8" s="230">
        <f>'1'!C24</f>
        <v>3900</v>
      </c>
      <c r="E8" s="230">
        <f>'1'!D24</f>
        <v>4000</v>
      </c>
      <c r="F8" s="230">
        <f>'1'!E24</f>
        <v>4100</v>
      </c>
      <c r="G8" s="230">
        <f>'1'!F24</f>
        <v>7500</v>
      </c>
      <c r="H8" s="230">
        <f>'1'!G24</f>
        <v>5800</v>
      </c>
      <c r="I8" s="230">
        <f>'1'!H24</f>
        <v>7800</v>
      </c>
      <c r="J8" s="230">
        <f>'1'!I24</f>
        <v>14900</v>
      </c>
      <c r="K8" s="230">
        <f>'1'!J24</f>
        <v>19900</v>
      </c>
      <c r="L8" s="230">
        <f>'1'!K24</f>
        <v>23900</v>
      </c>
      <c r="M8" s="230">
        <f>'1'!L24</f>
        <v>26604.294528953265</v>
      </c>
      <c r="N8" s="593">
        <f>'1'!M24</f>
        <v>26604.294528953265</v>
      </c>
      <c r="O8" s="622"/>
      <c r="P8" s="170"/>
      <c r="Q8" s="170"/>
      <c r="R8" s="170"/>
      <c r="S8" s="170"/>
      <c r="T8" s="170"/>
      <c r="U8" s="170"/>
      <c r="V8" s="170"/>
      <c r="W8" s="170"/>
      <c r="X8" s="170"/>
      <c r="Y8" s="170"/>
      <c r="Z8" s="170"/>
    </row>
    <row r="9" spans="1:26" ht="23.25" customHeight="1">
      <c r="A9" s="383">
        <v>10000</v>
      </c>
      <c r="B9" s="181" t="s">
        <v>20</v>
      </c>
      <c r="C9" s="230">
        <f>'1'!B30</f>
        <v>10000</v>
      </c>
      <c r="D9" s="230">
        <f>'1'!C30</f>
        <v>6200</v>
      </c>
      <c r="E9" s="230">
        <f>'1'!D30</f>
        <v>6300</v>
      </c>
      <c r="F9" s="230">
        <f>'1'!E30</f>
        <v>6300</v>
      </c>
      <c r="G9" s="230">
        <f>'1'!F30</f>
        <v>6200</v>
      </c>
      <c r="H9" s="230">
        <f>'1'!G30</f>
        <v>2700</v>
      </c>
      <c r="I9" s="230">
        <f>'1'!H30</f>
        <v>900</v>
      </c>
      <c r="J9" s="230">
        <f>'1'!I30</f>
        <v>0</v>
      </c>
      <c r="K9" s="230">
        <f>'1'!J30</f>
        <v>0</v>
      </c>
      <c r="L9" s="230">
        <f>'1'!K30</f>
        <v>0</v>
      </c>
      <c r="M9" s="230">
        <f>'1'!L30</f>
        <v>0</v>
      </c>
      <c r="N9" s="593">
        <f>'1'!M30</f>
        <v>0</v>
      </c>
      <c r="O9" s="622"/>
      <c r="P9" s="170"/>
      <c r="Q9" s="170"/>
      <c r="R9" s="170"/>
      <c r="S9" s="170"/>
      <c r="T9" s="170"/>
      <c r="U9" s="170"/>
      <c r="V9" s="170"/>
      <c r="W9" s="170"/>
      <c r="X9" s="170"/>
      <c r="Y9" s="170"/>
      <c r="Z9" s="170"/>
    </row>
    <row r="10" spans="1:26" ht="23.25" customHeight="1">
      <c r="A10" s="402">
        <v>5000</v>
      </c>
      <c r="B10" s="185" t="s">
        <v>193</v>
      </c>
      <c r="C10" s="231">
        <f>'1'!B36</f>
        <v>3800</v>
      </c>
      <c r="D10" s="231">
        <f>'1'!C36</f>
        <v>3900</v>
      </c>
      <c r="E10" s="231">
        <f>'1'!D36</f>
        <v>4000</v>
      </c>
      <c r="F10" s="231">
        <f>'1'!E36</f>
        <v>4100</v>
      </c>
      <c r="G10" s="231">
        <f>'1'!F36</f>
        <v>6200</v>
      </c>
      <c r="H10" s="231">
        <f>'1'!G36</f>
        <v>2700</v>
      </c>
      <c r="I10" s="231">
        <f>'1'!H36</f>
        <v>900</v>
      </c>
      <c r="J10" s="231">
        <f>'1'!I36</f>
        <v>0</v>
      </c>
      <c r="K10" s="231">
        <f>'1'!J36</f>
        <v>0</v>
      </c>
      <c r="L10" s="231">
        <f>'1'!K36</f>
        <v>0</v>
      </c>
      <c r="M10" s="231">
        <f>'1'!L36</f>
        <v>0</v>
      </c>
      <c r="N10" s="594">
        <f>'1'!M36</f>
        <v>0</v>
      </c>
      <c r="O10" s="623"/>
      <c r="P10" s="185"/>
      <c r="Q10" s="185"/>
      <c r="R10" s="185"/>
      <c r="S10" s="185"/>
      <c r="T10" s="185"/>
      <c r="U10" s="185"/>
      <c r="V10" s="185"/>
      <c r="W10" s="185"/>
      <c r="X10" s="185"/>
      <c r="Y10" s="185"/>
      <c r="Z10" s="185"/>
    </row>
    <row r="11" spans="1:26" ht="23.25" customHeight="1">
      <c r="A11" s="402"/>
      <c r="B11" s="185" t="s">
        <v>22</v>
      </c>
      <c r="C11" s="186">
        <f>'1'!B124</f>
        <v>0.48717948717948717</v>
      </c>
      <c r="D11" s="186">
        <f>'1'!C124</f>
        <v>0.49367088607594939</v>
      </c>
      <c r="E11" s="186">
        <f>'1'!D124</f>
        <v>0.5</v>
      </c>
      <c r="F11" s="186">
        <f>'1'!E124</f>
        <v>0.50617283950617287</v>
      </c>
      <c r="G11" s="186">
        <f>'1'!F124</f>
        <v>0.53913043478260869</v>
      </c>
      <c r="H11" s="186">
        <f>'1'!G124</f>
        <v>0.31764705882352939</v>
      </c>
      <c r="I11" s="186">
        <f>'1'!H124</f>
        <v>0.11688311688311688</v>
      </c>
      <c r="J11" s="186">
        <f>'1'!I124</f>
        <v>0</v>
      </c>
      <c r="K11" s="186">
        <f>'1'!J124</f>
        <v>0</v>
      </c>
      <c r="L11" s="186">
        <f>'1'!K124</f>
        <v>0</v>
      </c>
      <c r="M11" s="186">
        <f>'1'!L124</f>
        <v>0</v>
      </c>
      <c r="N11" s="595">
        <f>'1'!M124</f>
        <v>0</v>
      </c>
      <c r="O11" s="623"/>
      <c r="P11" s="185"/>
      <c r="Q11" s="185"/>
      <c r="R11" s="185"/>
      <c r="S11" s="185"/>
      <c r="T11" s="185"/>
      <c r="U11" s="185"/>
      <c r="V11" s="185"/>
      <c r="W11" s="185"/>
      <c r="X11" s="185"/>
      <c r="Y11" s="185"/>
      <c r="Z11" s="185"/>
    </row>
    <row r="12" spans="1:26" ht="23.25" customHeight="1">
      <c r="A12" s="402">
        <v>0</v>
      </c>
      <c r="B12" s="232" t="s">
        <v>23</v>
      </c>
      <c r="C12" s="233">
        <f>'1'!B48</f>
        <v>0</v>
      </c>
      <c r="D12" s="233">
        <f>'1'!C48</f>
        <v>0</v>
      </c>
      <c r="E12" s="233">
        <f>'1'!D48</f>
        <v>0</v>
      </c>
      <c r="F12" s="233">
        <f>'1'!E48</f>
        <v>0</v>
      </c>
      <c r="G12" s="233">
        <f>'1'!F48</f>
        <v>-1300</v>
      </c>
      <c r="H12" s="233">
        <f>'1'!G48</f>
        <v>-3100</v>
      </c>
      <c r="I12" s="233">
        <f>'1'!H48</f>
        <v>-6900</v>
      </c>
      <c r="J12" s="233">
        <f>'1'!I48</f>
        <v>-14900</v>
      </c>
      <c r="K12" s="233">
        <f>'1'!J48</f>
        <v>-19900</v>
      </c>
      <c r="L12" s="233">
        <f>'1'!K48</f>
        <v>-23900</v>
      </c>
      <c r="M12" s="233">
        <f>'1'!L48</f>
        <v>-26604.294528953265</v>
      </c>
      <c r="N12" s="596">
        <f>'1'!M48</f>
        <v>-26604.294528953265</v>
      </c>
      <c r="O12" s="623"/>
      <c r="P12" s="185"/>
      <c r="Q12" s="185"/>
      <c r="R12" s="185"/>
      <c r="S12" s="185"/>
      <c r="T12" s="185"/>
      <c r="U12" s="185"/>
      <c r="V12" s="185"/>
      <c r="W12" s="185"/>
      <c r="X12" s="185"/>
      <c r="Y12" s="185"/>
      <c r="Z12" s="185"/>
    </row>
    <row r="13" spans="1:26" ht="23.25" customHeight="1">
      <c r="A13" s="402">
        <v>1000</v>
      </c>
      <c r="B13" s="185" t="s">
        <v>256</v>
      </c>
      <c r="C13" s="234">
        <f>'1'!B54</f>
        <v>20000</v>
      </c>
      <c r="D13" s="234">
        <f>'1'!C54</f>
        <v>12400</v>
      </c>
      <c r="E13" s="234">
        <f>'1'!D54</f>
        <v>12600</v>
      </c>
      <c r="F13" s="234">
        <f>'1'!E54</f>
        <v>12600</v>
      </c>
      <c r="G13" s="234">
        <f>'1'!F54</f>
        <v>12400</v>
      </c>
      <c r="H13" s="234">
        <f>'1'!G54</f>
        <v>5400</v>
      </c>
      <c r="I13" s="234">
        <f>'1'!H54</f>
        <v>1800</v>
      </c>
      <c r="J13" s="234">
        <f>'1'!I54</f>
        <v>0</v>
      </c>
      <c r="K13" s="234">
        <f>'1'!J54</f>
        <v>0</v>
      </c>
      <c r="L13" s="234">
        <f>'1'!K54</f>
        <v>0</v>
      </c>
      <c r="M13" s="234">
        <f>'1'!L54</f>
        <v>0</v>
      </c>
      <c r="N13" s="597">
        <f>'1'!M54</f>
        <v>0</v>
      </c>
      <c r="O13" s="623"/>
      <c r="P13" s="185"/>
      <c r="Q13" s="185"/>
      <c r="R13" s="185"/>
      <c r="S13" s="185"/>
      <c r="T13" s="185"/>
      <c r="U13" s="185"/>
      <c r="V13" s="185"/>
      <c r="W13" s="185"/>
      <c r="X13" s="185"/>
      <c r="Y13" s="185"/>
      <c r="Z13" s="185"/>
    </row>
    <row r="14" spans="1:26" ht="23.25" customHeight="1">
      <c r="A14" s="402">
        <v>0</v>
      </c>
      <c r="B14" s="185" t="s">
        <v>235</v>
      </c>
      <c r="C14" s="234">
        <f>'1'!B61</f>
        <v>0</v>
      </c>
      <c r="D14" s="234">
        <f>'1'!C61</f>
        <v>0</v>
      </c>
      <c r="E14" s="234">
        <f>'1'!D61</f>
        <v>0</v>
      </c>
      <c r="F14" s="234">
        <f>'1'!E61</f>
        <v>0</v>
      </c>
      <c r="G14" s="234">
        <f>'1'!F61</f>
        <v>0</v>
      </c>
      <c r="H14" s="234">
        <f>'1'!G61</f>
        <v>0</v>
      </c>
      <c r="I14" s="234">
        <f>'1'!H61</f>
        <v>0</v>
      </c>
      <c r="J14" s="234">
        <f>'1'!I61</f>
        <v>0</v>
      </c>
      <c r="K14" s="234">
        <f>'1'!J61</f>
        <v>0</v>
      </c>
      <c r="L14" s="234">
        <f>'1'!K61</f>
        <v>0</v>
      </c>
      <c r="M14" s="234">
        <f>'1'!L61</f>
        <v>0</v>
      </c>
      <c r="N14" s="597">
        <f>'1'!M61</f>
        <v>0</v>
      </c>
      <c r="O14" s="623"/>
      <c r="P14" s="185"/>
      <c r="Q14" s="185"/>
      <c r="R14" s="185"/>
      <c r="S14" s="185"/>
      <c r="T14" s="185"/>
      <c r="U14" s="185"/>
      <c r="V14" s="185"/>
      <c r="W14" s="185"/>
      <c r="X14" s="185"/>
      <c r="Y14" s="185"/>
      <c r="Z14" s="185"/>
    </row>
    <row r="15" spans="1:26" ht="23.25" customHeight="1">
      <c r="A15" s="402">
        <v>0</v>
      </c>
      <c r="B15" s="185" t="s">
        <v>236</v>
      </c>
      <c r="C15" s="234">
        <f>'1'!B68</f>
        <v>15000</v>
      </c>
      <c r="D15" s="234">
        <f>'1'!C68</f>
        <v>15000</v>
      </c>
      <c r="E15" s="234">
        <f>'1'!D68</f>
        <v>15000</v>
      </c>
      <c r="F15" s="234">
        <f>'1'!E68</f>
        <v>15000</v>
      </c>
      <c r="G15" s="234">
        <f>'1'!F68</f>
        <v>15000</v>
      </c>
      <c r="H15" s="234">
        <f>'1'!G68</f>
        <v>15000</v>
      </c>
      <c r="I15" s="234">
        <f>'1'!H68</f>
        <v>15000</v>
      </c>
      <c r="J15" s="234">
        <f>'1'!I68</f>
        <v>15000</v>
      </c>
      <c r="K15" s="234">
        <f>'1'!J68</f>
        <v>15000</v>
      </c>
      <c r="L15" s="234">
        <f>'1'!K68</f>
        <v>15000</v>
      </c>
      <c r="M15" s="234">
        <f>'1'!L68</f>
        <v>15000</v>
      </c>
      <c r="N15" s="597">
        <f>'1'!M68</f>
        <v>15000</v>
      </c>
      <c r="O15" s="623"/>
      <c r="P15" s="185"/>
      <c r="Q15" s="185"/>
      <c r="R15" s="185"/>
      <c r="S15" s="185"/>
      <c r="T15" s="185"/>
      <c r="U15" s="185"/>
      <c r="V15" s="185"/>
      <c r="W15" s="185"/>
      <c r="X15" s="185"/>
      <c r="Y15" s="185"/>
      <c r="Z15" s="185"/>
    </row>
    <row r="16" spans="1:26" ht="23.25" customHeight="1">
      <c r="A16" s="184">
        <f>A60</f>
        <v>2000</v>
      </c>
      <c r="B16" s="185" t="s">
        <v>237</v>
      </c>
      <c r="C16" s="187">
        <f t="shared" ref="C16:N16" si="1">C60</f>
        <v>22000</v>
      </c>
      <c r="D16" s="187">
        <f t="shared" si="1"/>
        <v>14400</v>
      </c>
      <c r="E16" s="187">
        <f t="shared" si="1"/>
        <v>14600</v>
      </c>
      <c r="F16" s="187">
        <f t="shared" si="1"/>
        <v>14600</v>
      </c>
      <c r="G16" s="187">
        <f t="shared" si="1"/>
        <v>14400</v>
      </c>
      <c r="H16" s="187">
        <f t="shared" si="1"/>
        <v>7400</v>
      </c>
      <c r="I16" s="187">
        <f t="shared" si="1"/>
        <v>3800</v>
      </c>
      <c r="J16" s="187">
        <f t="shared" si="1"/>
        <v>2000</v>
      </c>
      <c r="K16" s="187">
        <f t="shared" si="1"/>
        <v>2000</v>
      </c>
      <c r="L16" s="187">
        <f t="shared" si="1"/>
        <v>2000</v>
      </c>
      <c r="M16" s="187">
        <f t="shared" si="1"/>
        <v>2000</v>
      </c>
      <c r="N16" s="598">
        <f t="shared" si="1"/>
        <v>2000</v>
      </c>
      <c r="O16" s="623"/>
      <c r="P16" s="185"/>
      <c r="Q16" s="185"/>
      <c r="R16" s="185"/>
      <c r="S16" s="185"/>
      <c r="T16" s="185"/>
      <c r="U16" s="185"/>
      <c r="V16" s="185"/>
      <c r="W16" s="185"/>
      <c r="X16" s="185"/>
      <c r="Y16" s="185"/>
      <c r="Z16" s="185"/>
    </row>
    <row r="17" spans="1:26" ht="23.25" customHeight="1">
      <c r="A17" s="184">
        <f>A27</f>
        <v>350000</v>
      </c>
      <c r="B17" s="185" t="s">
        <v>257</v>
      </c>
      <c r="C17" s="187">
        <f t="shared" ref="C17:N17" si="2">C27</f>
        <v>266000</v>
      </c>
      <c r="D17" s="187">
        <f t="shared" si="2"/>
        <v>273000</v>
      </c>
      <c r="E17" s="187">
        <f t="shared" si="2"/>
        <v>280000</v>
      </c>
      <c r="F17" s="187">
        <f t="shared" si="2"/>
        <v>287000</v>
      </c>
      <c r="G17" s="187">
        <f t="shared" si="2"/>
        <v>434000</v>
      </c>
      <c r="H17" s="187">
        <f t="shared" si="2"/>
        <v>189000</v>
      </c>
      <c r="I17" s="187">
        <f t="shared" si="2"/>
        <v>63000</v>
      </c>
      <c r="J17" s="187">
        <f t="shared" si="2"/>
        <v>0</v>
      </c>
      <c r="K17" s="187">
        <f t="shared" si="2"/>
        <v>0</v>
      </c>
      <c r="L17" s="187">
        <f t="shared" si="2"/>
        <v>0</v>
      </c>
      <c r="M17" s="187">
        <f t="shared" si="2"/>
        <v>0</v>
      </c>
      <c r="N17" s="598">
        <f t="shared" si="2"/>
        <v>0</v>
      </c>
      <c r="O17" s="623"/>
      <c r="P17" s="185"/>
      <c r="Q17" s="185"/>
      <c r="R17" s="185"/>
      <c r="S17" s="185"/>
      <c r="T17" s="185"/>
      <c r="U17" s="185"/>
      <c r="V17" s="185"/>
      <c r="W17" s="185"/>
      <c r="X17" s="185"/>
      <c r="Y17" s="185"/>
      <c r="Z17" s="185"/>
    </row>
    <row r="18" spans="1:26" ht="23.25" customHeight="1">
      <c r="A18" s="184">
        <f>A172</f>
        <v>100</v>
      </c>
      <c r="B18" s="185" t="s">
        <v>258</v>
      </c>
      <c r="C18" s="235">
        <f t="shared" ref="C18:N18" si="3">C172</f>
        <v>100</v>
      </c>
      <c r="D18" s="235">
        <f t="shared" si="3"/>
        <v>100</v>
      </c>
      <c r="E18" s="235">
        <f t="shared" si="3"/>
        <v>100</v>
      </c>
      <c r="F18" s="235">
        <f t="shared" si="3"/>
        <v>100</v>
      </c>
      <c r="G18" s="235">
        <f t="shared" si="3"/>
        <v>95.406360424028264</v>
      </c>
      <c r="H18" s="235">
        <f t="shared" si="3"/>
        <v>87.096774193548384</v>
      </c>
      <c r="I18" s="235">
        <f t="shared" si="3"/>
        <v>73.031026252983295</v>
      </c>
      <c r="J18" s="235">
        <f t="shared" si="3"/>
        <v>53.87323943661972</v>
      </c>
      <c r="K18" s="235">
        <f t="shared" si="3"/>
        <v>39.895697522816164</v>
      </c>
      <c r="L18" s="235">
        <f t="shared" si="3"/>
        <v>30.417495029821072</v>
      </c>
      <c r="M18" s="235">
        <f t="shared" si="3"/>
        <v>24.055791601465987</v>
      </c>
      <c r="N18" s="599">
        <f t="shared" si="3"/>
        <v>19.894857749770775</v>
      </c>
      <c r="O18" s="623"/>
      <c r="P18" s="185"/>
      <c r="Q18" s="185"/>
      <c r="R18" s="185"/>
      <c r="S18" s="185"/>
      <c r="T18" s="185"/>
      <c r="U18" s="185"/>
      <c r="V18" s="185"/>
      <c r="W18" s="185"/>
      <c r="X18" s="185"/>
      <c r="Y18" s="185"/>
      <c r="Z18" s="185"/>
    </row>
    <row r="19" spans="1:26" ht="23.25" customHeight="1">
      <c r="A19" s="184">
        <f>A86</f>
        <v>108500</v>
      </c>
      <c r="B19" s="185" t="s">
        <v>259</v>
      </c>
      <c r="C19" s="188">
        <f t="shared" ref="C19:N19" si="4">C86</f>
        <v>23720</v>
      </c>
      <c r="D19" s="188">
        <f t="shared" si="4"/>
        <v>33906</v>
      </c>
      <c r="E19" s="188">
        <f t="shared" si="4"/>
        <v>36288.080000000016</v>
      </c>
      <c r="F19" s="188">
        <f t="shared" si="4"/>
        <v>38866.318399999989</v>
      </c>
      <c r="G19" s="188">
        <f t="shared" si="4"/>
        <v>91440.792032000027</v>
      </c>
      <c r="H19" s="188">
        <f t="shared" si="4"/>
        <v>11371.576191360014</v>
      </c>
      <c r="I19" s="188">
        <f t="shared" si="4"/>
        <v>-28771.255332467204</v>
      </c>
      <c r="J19" s="188">
        <f t="shared" si="4"/>
        <v>-49307.630225817855</v>
      </c>
      <c r="K19" s="188">
        <f t="shared" si="4"/>
        <v>-49237.477621301499</v>
      </c>
      <c r="L19" s="188">
        <f t="shared" si="4"/>
        <v>-49170.728068875469</v>
      </c>
      <c r="M19" s="188">
        <f t="shared" si="4"/>
        <v>-49107.313507497958</v>
      </c>
      <c r="N19" s="600">
        <f t="shared" si="4"/>
        <v>-49047.167237348003</v>
      </c>
      <c r="O19" s="623"/>
      <c r="P19" s="185"/>
      <c r="Q19" s="185"/>
      <c r="R19" s="185"/>
      <c r="S19" s="185"/>
      <c r="T19" s="185"/>
      <c r="U19" s="185"/>
      <c r="V19" s="185"/>
      <c r="W19" s="185"/>
      <c r="X19" s="185"/>
      <c r="Y19" s="185"/>
      <c r="Z19" s="185"/>
    </row>
    <row r="20" spans="1:26" ht="23.25" customHeight="1">
      <c r="A20" s="189">
        <f>(A27-A85)/A27</f>
        <v>0.31</v>
      </c>
      <c r="B20" s="185" t="s">
        <v>159</v>
      </c>
      <c r="C20" s="186">
        <f t="shared" ref="C20:N20" si="5">IFERROR((C27-C85)/C27,0)</f>
        <v>8.917293233082707E-2</v>
      </c>
      <c r="D20" s="186">
        <f t="shared" si="5"/>
        <v>0.1241978021978022</v>
      </c>
      <c r="E20" s="186">
        <f t="shared" si="5"/>
        <v>0.12960028571428578</v>
      </c>
      <c r="F20" s="186">
        <f t="shared" si="5"/>
        <v>0.13542271219512192</v>
      </c>
      <c r="G20" s="186">
        <f t="shared" si="5"/>
        <v>0.21069306919815675</v>
      </c>
      <c r="H20" s="186">
        <f t="shared" si="5"/>
        <v>6.0167069795555632E-2</v>
      </c>
      <c r="I20" s="186">
        <f t="shared" si="5"/>
        <v>-0.45668659257884453</v>
      </c>
      <c r="J20" s="186">
        <f t="shared" si="5"/>
        <v>0</v>
      </c>
      <c r="K20" s="186">
        <f t="shared" si="5"/>
        <v>0</v>
      </c>
      <c r="L20" s="186">
        <f t="shared" si="5"/>
        <v>0</v>
      </c>
      <c r="M20" s="186">
        <f t="shared" si="5"/>
        <v>0</v>
      </c>
      <c r="N20" s="595">
        <f t="shared" si="5"/>
        <v>0</v>
      </c>
      <c r="O20" s="623"/>
      <c r="P20" s="185"/>
      <c r="Q20" s="185"/>
      <c r="R20" s="185"/>
      <c r="S20" s="185"/>
      <c r="T20" s="185"/>
      <c r="U20" s="185"/>
      <c r="V20" s="185"/>
      <c r="W20" s="185"/>
      <c r="X20" s="185"/>
      <c r="Y20" s="185"/>
      <c r="Z20" s="185"/>
    </row>
    <row r="21" spans="1:26" ht="36" customHeight="1">
      <c r="A21" s="166"/>
      <c r="B21" s="190"/>
      <c r="C21" s="780" t="s">
        <v>260</v>
      </c>
      <c r="D21" s="768"/>
      <c r="E21" s="768"/>
      <c r="F21" s="768"/>
      <c r="G21" s="768"/>
      <c r="H21" s="768"/>
      <c r="I21" s="768"/>
      <c r="J21" s="768"/>
      <c r="K21" s="768"/>
      <c r="L21" s="768"/>
      <c r="M21" s="768"/>
      <c r="N21" s="778"/>
      <c r="O21" s="622"/>
      <c r="P21" s="170"/>
      <c r="Q21" s="170"/>
      <c r="R21" s="170"/>
      <c r="S21" s="170"/>
      <c r="T21" s="170"/>
      <c r="U21" s="170"/>
      <c r="V21" s="170"/>
      <c r="W21" s="170"/>
      <c r="X21" s="170"/>
      <c r="Y21" s="170"/>
      <c r="Z21" s="170"/>
    </row>
    <row r="22" spans="1:26" ht="25.5" customHeight="1">
      <c r="A22" s="191">
        <v>0</v>
      </c>
      <c r="B22" s="236" t="s">
        <v>261</v>
      </c>
      <c r="C22" s="237">
        <v>1</v>
      </c>
      <c r="D22" s="237">
        <v>2</v>
      </c>
      <c r="E22" s="237">
        <v>3</v>
      </c>
      <c r="F22" s="237">
        <v>4</v>
      </c>
      <c r="G22" s="237">
        <v>5</v>
      </c>
      <c r="H22" s="237">
        <v>6</v>
      </c>
      <c r="I22" s="237">
        <v>7</v>
      </c>
      <c r="J22" s="237">
        <v>8</v>
      </c>
      <c r="K22" s="237">
        <v>9</v>
      </c>
      <c r="L22" s="237">
        <v>10</v>
      </c>
      <c r="M22" s="237">
        <v>11</v>
      </c>
      <c r="N22" s="601">
        <v>12</v>
      </c>
      <c r="O22" s="622"/>
      <c r="P22" s="170"/>
      <c r="Q22" s="170"/>
      <c r="R22" s="170"/>
      <c r="S22" s="170"/>
      <c r="T22" s="170"/>
      <c r="U22" s="170"/>
      <c r="V22" s="170"/>
      <c r="W22" s="170"/>
      <c r="X22" s="170"/>
      <c r="Y22" s="170"/>
      <c r="Z22" s="170"/>
    </row>
    <row r="23" spans="1:26" ht="5.25" customHeight="1">
      <c r="A23" s="166"/>
      <c r="B23" s="238"/>
      <c r="C23" s="239"/>
      <c r="D23" s="240"/>
      <c r="E23" s="239"/>
      <c r="F23" s="239"/>
      <c r="G23" s="239"/>
      <c r="H23" s="239"/>
      <c r="I23" s="239"/>
      <c r="J23" s="239"/>
      <c r="K23" s="239"/>
      <c r="L23" s="239"/>
      <c r="M23" s="239"/>
      <c r="N23" s="602"/>
      <c r="O23" s="622"/>
      <c r="P23" s="170"/>
      <c r="Q23" s="170"/>
      <c r="R23" s="170"/>
      <c r="S23" s="170"/>
      <c r="T23" s="170"/>
      <c r="U23" s="170"/>
      <c r="V23" s="170"/>
      <c r="W23" s="170"/>
      <c r="X23" s="170"/>
      <c r="Y23" s="170"/>
      <c r="Z23" s="170"/>
    </row>
    <row r="24" spans="1:26" ht="31.5" customHeight="1">
      <c r="A24" s="383">
        <v>5000</v>
      </c>
      <c r="B24" s="197" t="s">
        <v>320</v>
      </c>
      <c r="C24" s="241">
        <f>IF(ISBLANK(inputs!$C$31),$A24,VALUE(inputs!$E$31))</f>
        <v>4000</v>
      </c>
      <c r="D24" s="241">
        <f>IF(ISBLANK(inputs!$C$32),$A24,VALUE(inputs!$E$32))</f>
        <v>4000</v>
      </c>
      <c r="E24" s="241">
        <f>IF(ISBLANK(inputs!$C$33),$A24,VALUE(inputs!$E$33))</f>
        <v>4000</v>
      </c>
      <c r="F24" s="241">
        <f>IF(ISBLANK(inputs!$C$34),$A24,VALUE(inputs!$E$34))</f>
        <v>4000</v>
      </c>
      <c r="G24" s="241">
        <f>IF(ISBLANK(inputs!$C$35),$A24,VALUE(inputs!$E$35))</f>
        <v>4000</v>
      </c>
      <c r="H24" s="241">
        <f>IF(ISBLANK(inputs!$C$36),$A24,VALUE(inputs!$E$36))</f>
        <v>4000</v>
      </c>
      <c r="I24" s="241">
        <f>IF(ISBLANK(inputs!$C$37),$A24,VALUE(inputs!$E$37))</f>
        <v>3000</v>
      </c>
      <c r="J24" s="241">
        <f>IF(ISBLANK(inputs!$C$38),$A24,VALUE(inputs!$E$38))</f>
        <v>3000</v>
      </c>
      <c r="K24" s="241">
        <f>IF(ISBLANK(inputs!$C$39),$A24,VALUE(inputs!$E$39))</f>
        <v>3000</v>
      </c>
      <c r="L24" s="241">
        <f>IF(ISBLANK(inputs!$C$40),$A24,VALUE(inputs!$E$40))</f>
        <v>3000</v>
      </c>
      <c r="M24" s="241">
        <f>IF(ISBLANK(inputs!$C$41),$A24,VALUE(inputs!$E$41))</f>
        <v>3000</v>
      </c>
      <c r="N24" s="603">
        <f>IF(ISBLANK(inputs!$C$42),$A24,VALUE(inputs!$E$42))</f>
        <v>3000</v>
      </c>
      <c r="O24" s="624"/>
      <c r="P24" s="770"/>
      <c r="Q24" s="755"/>
      <c r="R24" s="755"/>
      <c r="S24" s="755"/>
      <c r="T24" s="756"/>
      <c r="U24" s="170"/>
      <c r="V24" s="170"/>
      <c r="W24" s="170"/>
      <c r="X24" s="170"/>
      <c r="Y24" s="170"/>
      <c r="Z24" s="170"/>
    </row>
    <row r="25" spans="1:26" ht="23.25" customHeight="1">
      <c r="A25" s="166"/>
      <c r="B25" s="170"/>
      <c r="C25" s="781"/>
      <c r="D25" s="768"/>
      <c r="E25" s="768"/>
      <c r="F25" s="768"/>
      <c r="G25" s="768"/>
      <c r="H25" s="768"/>
      <c r="I25" s="768"/>
      <c r="J25" s="768"/>
      <c r="K25" s="768"/>
      <c r="L25" s="768"/>
      <c r="M25" s="768"/>
      <c r="N25" s="778"/>
      <c r="O25" s="622"/>
      <c r="P25" s="770"/>
      <c r="Q25" s="755"/>
      <c r="R25" s="755"/>
      <c r="S25" s="755"/>
      <c r="T25" s="756"/>
      <c r="U25" s="170"/>
      <c r="V25" s="170"/>
      <c r="W25" s="170"/>
      <c r="X25" s="170"/>
      <c r="Y25" s="170"/>
      <c r="Z25" s="170"/>
    </row>
    <row r="26" spans="1:26" ht="23.25" customHeight="1">
      <c r="A26" s="166"/>
      <c r="B26" s="170"/>
      <c r="C26" s="782"/>
      <c r="D26" s="768"/>
      <c r="E26" s="768"/>
      <c r="F26" s="768"/>
      <c r="G26" s="768"/>
      <c r="H26" s="768"/>
      <c r="I26" s="768"/>
      <c r="J26" s="768"/>
      <c r="K26" s="768"/>
      <c r="L26" s="768"/>
      <c r="M26" s="768"/>
      <c r="N26" s="778"/>
      <c r="O26" s="625" t="s">
        <v>263</v>
      </c>
      <c r="P26" s="770"/>
      <c r="Q26" s="755"/>
      <c r="R26" s="755"/>
      <c r="S26" s="755"/>
      <c r="T26" s="756"/>
      <c r="U26" s="170"/>
      <c r="V26" s="170"/>
      <c r="W26" s="170"/>
      <c r="X26" s="170"/>
      <c r="Y26" s="170"/>
      <c r="Z26" s="170"/>
    </row>
    <row r="27" spans="1:26" ht="23.25" customHeight="1">
      <c r="A27" s="166">
        <f>A10*A30</f>
        <v>350000</v>
      </c>
      <c r="B27" s="170" t="s">
        <v>264</v>
      </c>
      <c r="C27" s="200">
        <f t="shared" ref="C27:N27" si="6">C10*C30</f>
        <v>266000</v>
      </c>
      <c r="D27" s="200">
        <f t="shared" si="6"/>
        <v>273000</v>
      </c>
      <c r="E27" s="200">
        <f t="shared" si="6"/>
        <v>280000</v>
      </c>
      <c r="F27" s="200">
        <f t="shared" si="6"/>
        <v>287000</v>
      </c>
      <c r="G27" s="200">
        <f t="shared" si="6"/>
        <v>434000</v>
      </c>
      <c r="H27" s="200">
        <f t="shared" si="6"/>
        <v>189000</v>
      </c>
      <c r="I27" s="200">
        <f t="shared" si="6"/>
        <v>63000</v>
      </c>
      <c r="J27" s="200">
        <f t="shared" si="6"/>
        <v>0</v>
      </c>
      <c r="K27" s="200">
        <f t="shared" si="6"/>
        <v>0</v>
      </c>
      <c r="L27" s="200">
        <f t="shared" si="6"/>
        <v>0</v>
      </c>
      <c r="M27" s="200">
        <f t="shared" si="6"/>
        <v>0</v>
      </c>
      <c r="N27" s="604">
        <f t="shared" si="6"/>
        <v>0</v>
      </c>
      <c r="O27" s="625">
        <f t="shared" ref="O27:O28" si="7">SUM(C27:N27)</f>
        <v>1792000</v>
      </c>
      <c r="P27" s="770"/>
      <c r="Q27" s="755"/>
      <c r="R27" s="755"/>
      <c r="S27" s="755"/>
      <c r="T27" s="756"/>
      <c r="U27" s="170"/>
      <c r="V27" s="170"/>
      <c r="W27" s="170"/>
      <c r="X27" s="170"/>
      <c r="Y27" s="170"/>
      <c r="Z27" s="170"/>
    </row>
    <row r="28" spans="1:26" ht="23.25" customHeight="1">
      <c r="A28" s="166">
        <f>A29*A10</f>
        <v>225000</v>
      </c>
      <c r="B28" s="170" t="s">
        <v>265</v>
      </c>
      <c r="C28" s="202">
        <f t="shared" ref="C28:N28" si="8">C29*C10</f>
        <v>171000</v>
      </c>
      <c r="D28" s="202">
        <f t="shared" si="8"/>
        <v>175500</v>
      </c>
      <c r="E28" s="202">
        <f t="shared" si="8"/>
        <v>180000</v>
      </c>
      <c r="F28" s="202">
        <f t="shared" si="8"/>
        <v>184500</v>
      </c>
      <c r="G28" s="202">
        <f t="shared" si="8"/>
        <v>279000</v>
      </c>
      <c r="H28" s="202">
        <f t="shared" si="8"/>
        <v>121500</v>
      </c>
      <c r="I28" s="202">
        <f t="shared" si="8"/>
        <v>40500</v>
      </c>
      <c r="J28" s="202">
        <f t="shared" si="8"/>
        <v>0</v>
      </c>
      <c r="K28" s="202">
        <f t="shared" si="8"/>
        <v>0</v>
      </c>
      <c r="L28" s="202">
        <f t="shared" si="8"/>
        <v>0</v>
      </c>
      <c r="M28" s="202">
        <f t="shared" si="8"/>
        <v>0</v>
      </c>
      <c r="N28" s="605">
        <f t="shared" si="8"/>
        <v>0</v>
      </c>
      <c r="O28" s="625">
        <f t="shared" si="7"/>
        <v>1152000</v>
      </c>
      <c r="P28" s="770"/>
      <c r="Q28" s="755"/>
      <c r="R28" s="755"/>
      <c r="S28" s="755"/>
      <c r="T28" s="756"/>
      <c r="U28" s="170"/>
      <c r="V28" s="170"/>
      <c r="W28" s="170"/>
      <c r="X28" s="170"/>
      <c r="Y28" s="170"/>
      <c r="Z28" s="170"/>
    </row>
    <row r="29" spans="1:26" ht="40.5" customHeight="1">
      <c r="A29" s="166">
        <f>'D1'!A30</f>
        <v>45</v>
      </c>
      <c r="B29" s="170" t="s">
        <v>266</v>
      </c>
      <c r="C29" s="203">
        <f t="array" ref="C29:N29">TRANSPOSE('c'!D3:D14)</f>
        <v>45</v>
      </c>
      <c r="D29" s="204">
        <v>45</v>
      </c>
      <c r="E29" s="204">
        <v>45</v>
      </c>
      <c r="F29" s="204">
        <v>45</v>
      </c>
      <c r="G29" s="204">
        <v>45</v>
      </c>
      <c r="H29" s="204">
        <v>45</v>
      </c>
      <c r="I29" s="204">
        <v>45</v>
      </c>
      <c r="J29" s="204">
        <v>45</v>
      </c>
      <c r="K29" s="204">
        <v>45</v>
      </c>
      <c r="L29" s="204">
        <v>45</v>
      </c>
      <c r="M29" s="204">
        <v>45</v>
      </c>
      <c r="N29" s="606">
        <v>45</v>
      </c>
      <c r="O29" s="625">
        <f t="shared" ref="O29:O30" si="9">AVERAGE(C29:N29)</f>
        <v>45</v>
      </c>
      <c r="P29" s="770" t="s">
        <v>207</v>
      </c>
      <c r="Q29" s="755"/>
      <c r="R29" s="755"/>
      <c r="S29" s="755"/>
      <c r="T29" s="756"/>
      <c r="U29" s="170"/>
      <c r="V29" s="170"/>
      <c r="W29" s="170"/>
      <c r="X29" s="170"/>
      <c r="Y29" s="170"/>
      <c r="Z29" s="170"/>
    </row>
    <row r="30" spans="1:26" ht="23.25" customHeight="1">
      <c r="A30" s="205">
        <f>INTRO!H14</f>
        <v>70</v>
      </c>
      <c r="B30" s="170" t="s">
        <v>7</v>
      </c>
      <c r="C30" s="206">
        <f>IF(ISBLANK(inputs!$C$31),$A30,VALUE(inputs!$F$31))</f>
        <v>70</v>
      </c>
      <c r="D30" s="207">
        <f>IF(ISBLANK(inputs!$C$32),$A30,VALUE(inputs!$F$32))</f>
        <v>70</v>
      </c>
      <c r="E30" s="207">
        <f>IF(ISBLANK(inputs!$C$33),$A30,VALUE(inputs!$F$33))</f>
        <v>70</v>
      </c>
      <c r="F30" s="207">
        <f>IF(ISBLANK(inputs!$C$34),$A30,VALUE(inputs!$F$34))</f>
        <v>70</v>
      </c>
      <c r="G30" s="207">
        <f>IF(ISBLANK(inputs!$C$35),$A30,VALUE(inputs!$F$35))</f>
        <v>70</v>
      </c>
      <c r="H30" s="207">
        <f>IF(ISBLANK(inputs!$C$36),$A30,VALUE(inputs!$F$36))</f>
        <v>70</v>
      </c>
      <c r="I30" s="207">
        <f>IF(ISBLANK(inputs!$C$37),$A30,VALUE(inputs!$F$37))</f>
        <v>70</v>
      </c>
      <c r="J30" s="207">
        <f>IF(ISBLANK(inputs!$C$38),$A30,VALUE(inputs!$F$38))</f>
        <v>70</v>
      </c>
      <c r="K30" s="207">
        <f>IF(ISBLANK(inputs!$C$39),$A30,VALUE(inputs!$F$39))</f>
        <v>70</v>
      </c>
      <c r="L30" s="207">
        <f>IF(ISBLANK(inputs!$C$40),$A30,VALUE(inputs!$F$40))</f>
        <v>70</v>
      </c>
      <c r="M30" s="207">
        <f>IF(ISBLANK(inputs!$C$41),$A30,VALUE(inputs!$F$41))</f>
        <v>70</v>
      </c>
      <c r="N30" s="607">
        <f>IF(ISBLANK(inputs!$C$42),$A30,VALUE(inputs!$F$42))</f>
        <v>70</v>
      </c>
      <c r="O30" s="625">
        <f t="shared" si="9"/>
        <v>70</v>
      </c>
      <c r="P30" s="170"/>
      <c r="Q30" s="170"/>
      <c r="R30" s="170"/>
      <c r="S30" s="170"/>
      <c r="T30" s="170"/>
      <c r="U30" s="170"/>
      <c r="V30" s="170"/>
      <c r="W30" s="170"/>
      <c r="X30" s="170"/>
      <c r="Y30" s="170"/>
      <c r="Z30" s="170"/>
    </row>
    <row r="31" spans="1:26" ht="23.25" customHeight="1">
      <c r="A31" s="205">
        <v>0</v>
      </c>
      <c r="B31" s="170" t="s">
        <v>321</v>
      </c>
      <c r="C31" s="208">
        <f>IF(ISBLANK(inputs!$C$31),$A31,VALUE(inputs!$G$31))</f>
        <v>0</v>
      </c>
      <c r="D31" s="209">
        <f>IF(ISBLANK(inputs!$C$32),$A31,VALUE(inputs!$G$32))</f>
        <v>0</v>
      </c>
      <c r="E31" s="209">
        <f>IF(ISBLANK(inputs!$C$33),$A31,VALUE(inputs!$G$33))</f>
        <v>0</v>
      </c>
      <c r="F31" s="209">
        <f>IF(ISBLANK(inputs!$C$34),$A31,VALUE(inputs!$G$34))</f>
        <v>0</v>
      </c>
      <c r="G31" s="209">
        <f>IF(ISBLANK(inputs!$C$35),$A31,VALUE(inputs!$G$35))</f>
        <v>0</v>
      </c>
      <c r="H31" s="209">
        <f>IF(ISBLANK(inputs!$C$36),$A31,VALUE(inputs!$G$36))</f>
        <v>0</v>
      </c>
      <c r="I31" s="209">
        <f>IF(ISBLANK(inputs!$C$37),$A31,VALUE(inputs!$G$37))</f>
        <v>0</v>
      </c>
      <c r="J31" s="209">
        <f>IF(ISBLANK(inputs!$C$38),$A31,VALUE(inputs!$G$38))</f>
        <v>0</v>
      </c>
      <c r="K31" s="209">
        <f>IF(ISBLANK(inputs!$C$39),$A31,VALUE(inputs!$G$39))</f>
        <v>0</v>
      </c>
      <c r="L31" s="209">
        <f>IF(ISBLANK(inputs!$C$40),$A31,VALUE(inputs!$G$40))</f>
        <v>0</v>
      </c>
      <c r="M31" s="209">
        <f>IF(ISBLANK(inputs!$C$41),$A31,VALUE(inputs!$G$41))</f>
        <v>0</v>
      </c>
      <c r="N31" s="608">
        <f>IF(ISBLANK(inputs!$C$42),$A31,VALUE(inputs!$G$42))</f>
        <v>0</v>
      </c>
      <c r="O31" s="625">
        <f t="shared" ref="O31:O33" si="10">SUM(C31:N31)</f>
        <v>0</v>
      </c>
      <c r="P31" s="170"/>
      <c r="Q31" s="170"/>
      <c r="R31" s="170"/>
      <c r="S31" s="170"/>
      <c r="T31" s="170"/>
      <c r="U31" s="170"/>
      <c r="V31" s="170"/>
      <c r="W31" s="170"/>
      <c r="X31" s="170"/>
      <c r="Y31" s="170"/>
      <c r="Z31" s="170"/>
    </row>
    <row r="32" spans="1:26" ht="23.25" customHeight="1">
      <c r="A32" s="205">
        <v>0</v>
      </c>
      <c r="B32" s="170" t="s">
        <v>322</v>
      </c>
      <c r="C32" s="208">
        <f>IF(ISBLANK(inputs!$C$31),$A32,VALUE(inputs!$H$31))</f>
        <v>0</v>
      </c>
      <c r="D32" s="209">
        <f>IF(ISBLANK(inputs!$C$32),$A32,VALUE(inputs!$H$32))</f>
        <v>0</v>
      </c>
      <c r="E32" s="209">
        <f>IF(ISBLANK(inputs!$C$33),$A32,VALUE(inputs!$H$33))</f>
        <v>0</v>
      </c>
      <c r="F32" s="209">
        <f>IF(ISBLANK(inputs!$C$34),$A32,VALUE(inputs!$H$34))</f>
        <v>0</v>
      </c>
      <c r="G32" s="209">
        <f>IF(ISBLANK(inputs!$C$35),$A32,VALUE(inputs!$H$35))</f>
        <v>0</v>
      </c>
      <c r="H32" s="209">
        <f>IF(ISBLANK(inputs!$C$36),$A32,VALUE(inputs!$H$36))</f>
        <v>0</v>
      </c>
      <c r="I32" s="209">
        <f>IF(ISBLANK(inputs!$C$37),$A32,VALUE(inputs!$H$37))</f>
        <v>0</v>
      </c>
      <c r="J32" s="209">
        <f>IF(ISBLANK(inputs!$C$38),$A32,VALUE(inputs!$H$38))</f>
        <v>0</v>
      </c>
      <c r="K32" s="209">
        <f>IF(ISBLANK(inputs!$C$39),$A32,VALUE(inputs!$H$39))</f>
        <v>0</v>
      </c>
      <c r="L32" s="209">
        <f>IF(ISBLANK(inputs!$C$40),$A32,VALUE(inputs!$H$40))</f>
        <v>0</v>
      </c>
      <c r="M32" s="209">
        <f>IF(ISBLANK(inputs!$C$41),$A32,VALUE(inputs!$H$41))</f>
        <v>0</v>
      </c>
      <c r="N32" s="608">
        <f>IF(ISBLANK(inputs!$C$42),$A32,VALUE(inputs!$H$42))</f>
        <v>0</v>
      </c>
      <c r="O32" s="625">
        <f t="shared" si="10"/>
        <v>0</v>
      </c>
      <c r="P32" s="170"/>
      <c r="Q32" s="170"/>
      <c r="R32" s="170"/>
      <c r="S32" s="170"/>
      <c r="T32" s="170"/>
      <c r="U32" s="170"/>
      <c r="V32" s="170"/>
      <c r="W32" s="170"/>
      <c r="X32" s="170"/>
      <c r="Y32" s="170"/>
      <c r="Z32" s="170"/>
    </row>
    <row r="33" spans="1:26" ht="23.25" customHeight="1">
      <c r="A33" s="205">
        <v>1000</v>
      </c>
      <c r="B33" s="170" t="s">
        <v>10</v>
      </c>
      <c r="C33" s="207">
        <f>IF(ISBLANK(inputs!$C$31),$A33,VALUE(inputs!$I$31))</f>
        <v>0</v>
      </c>
      <c r="D33" s="209">
        <f>IF(ISBLANK(inputs!$C$32),$A33,VALUE(inputs!$I$32))</f>
        <v>0</v>
      </c>
      <c r="E33" s="209">
        <f>IF(ISBLANK(inputs!$C$33),$A33,VALUE(inputs!$I$33))</f>
        <v>0</v>
      </c>
      <c r="F33" s="209">
        <f>IF(ISBLANK(inputs!$C$34),$A33,VALUE(inputs!$I$34))</f>
        <v>0</v>
      </c>
      <c r="G33" s="209">
        <f>IF(ISBLANK(inputs!$C$35),$A33,VALUE(inputs!$I$35))</f>
        <v>0</v>
      </c>
      <c r="H33" s="209">
        <f>IF(ISBLANK(inputs!$C$36),$A33,VALUE(inputs!$I$36))</f>
        <v>0</v>
      </c>
      <c r="I33" s="209">
        <f>IF(ISBLANK(inputs!$C$37),$A33,VALUE(inputs!$I$37))</f>
        <v>0</v>
      </c>
      <c r="J33" s="209">
        <f>IF(ISBLANK(inputs!$C$38),$A33,VALUE(inputs!$I$38))</f>
        <v>0</v>
      </c>
      <c r="K33" s="209">
        <f>IF(ISBLANK(inputs!$C$39),$A33,VALUE(inputs!$I$39))</f>
        <v>0</v>
      </c>
      <c r="L33" s="209">
        <f>IF(ISBLANK(inputs!$C$40),$A33,VALUE(inputs!$I$40))</f>
        <v>0</v>
      </c>
      <c r="M33" s="209">
        <f>IF(ISBLANK(inputs!$C$41),$A33,VALUE(inputs!$I$41))</f>
        <v>0</v>
      </c>
      <c r="N33" s="608">
        <f>IF(ISBLANK(inputs!$C$42),$A33,VALUE(inputs!$I$42))</f>
        <v>0</v>
      </c>
      <c r="O33" s="625">
        <f t="shared" si="10"/>
        <v>0</v>
      </c>
      <c r="P33" s="170"/>
      <c r="Q33" s="170"/>
      <c r="R33" s="170"/>
      <c r="S33" s="170"/>
      <c r="T33" s="170"/>
      <c r="U33" s="170"/>
      <c r="V33" s="170"/>
      <c r="W33" s="170"/>
      <c r="X33" s="170"/>
      <c r="Y33" s="170"/>
      <c r="Z33" s="170"/>
    </row>
    <row r="34" spans="1:26" ht="23.25" customHeight="1">
      <c r="A34" s="205">
        <v>40</v>
      </c>
      <c r="B34" s="170" t="s">
        <v>267</v>
      </c>
      <c r="C34" s="207">
        <f>IF(ISBLANK(inputs!$C$31),$A34,VALUE(inputs!$J$31))</f>
        <v>0</v>
      </c>
      <c r="D34" s="209">
        <f>IF(ISBLANK(inputs!$C$32),$A34,VALUE(inputs!$J$32))</f>
        <v>0</v>
      </c>
      <c r="E34" s="209">
        <f>IF(ISBLANK(inputs!$C$33),$A34,VALUE(inputs!$J$33))</f>
        <v>0</v>
      </c>
      <c r="F34" s="209">
        <f>IF(ISBLANK(inputs!$C$34),$A34,VALUE(inputs!$J$34))</f>
        <v>0</v>
      </c>
      <c r="G34" s="209">
        <f>IF(ISBLANK(inputs!$C$35),$A34,VALUE(inputs!$J$35))</f>
        <v>0</v>
      </c>
      <c r="H34" s="209">
        <f>IF(ISBLANK(inputs!$C$36),$A34,VALUE(inputs!$J$36))</f>
        <v>0</v>
      </c>
      <c r="I34" s="209">
        <f>IF(ISBLANK(inputs!$C$37),$A34,VALUE(inputs!$J$37))</f>
        <v>0</v>
      </c>
      <c r="J34" s="209">
        <f>IF(ISBLANK(inputs!$C$38),$A34,VALUE(inputs!$J$38))</f>
        <v>0</v>
      </c>
      <c r="K34" s="209">
        <f>IF(ISBLANK(inputs!$C$39),$A34,VALUE(inputs!$J$39))</f>
        <v>0</v>
      </c>
      <c r="L34" s="209">
        <f>IF(ISBLANK(inputs!$C$40),$A34,VALUE(inputs!$J$40))</f>
        <v>0</v>
      </c>
      <c r="M34" s="209">
        <f>IF(ISBLANK(inputs!$C$41),$A34,VALUE(inputs!$J$41))</f>
        <v>0</v>
      </c>
      <c r="N34" s="608">
        <f>IF(ISBLANK(inputs!$C$42),$A34,VALUE(inputs!$J$42))</f>
        <v>0</v>
      </c>
      <c r="O34" s="625">
        <f>AVERAGE(C34:N34)</f>
        <v>0</v>
      </c>
      <c r="P34" s="170"/>
      <c r="Q34" s="170"/>
      <c r="R34" s="170"/>
      <c r="S34" s="170"/>
      <c r="T34" s="170"/>
      <c r="U34" s="170"/>
      <c r="V34" s="170"/>
      <c r="W34" s="170"/>
      <c r="X34" s="170"/>
      <c r="Y34" s="170"/>
      <c r="Z34" s="170"/>
    </row>
    <row r="35" spans="1:26" ht="23.25" customHeight="1">
      <c r="A35" s="205">
        <v>200000</v>
      </c>
      <c r="B35" s="170" t="s">
        <v>268</v>
      </c>
      <c r="C35" s="207">
        <f>IF(ISBLANK(inputs!$C$31),$A35,VALUE(inputs!$K$31))</f>
        <v>0</v>
      </c>
      <c r="D35" s="209">
        <f>IF(ISBLANK(inputs!$C$32),$A35,VALUE(inputs!$K$32))</f>
        <v>0</v>
      </c>
      <c r="E35" s="209">
        <f>IF(ISBLANK(inputs!$C$33),$A35,VALUE(inputs!$K$33))</f>
        <v>0</v>
      </c>
      <c r="F35" s="209">
        <f>IF(ISBLANK(inputs!$C$34),$A35,VALUE(inputs!$K$34))</f>
        <v>0</v>
      </c>
      <c r="G35" s="209">
        <f>IF(ISBLANK(inputs!$C$35),$A35,VALUE(inputs!$K$35))</f>
        <v>0</v>
      </c>
      <c r="H35" s="209">
        <f>IF(ISBLANK(inputs!$C$36),$A35,VALUE(inputs!$K$36))</f>
        <v>0</v>
      </c>
      <c r="I35" s="209">
        <f>IF(ISBLANK(inputs!$C$37),$A35,VALUE(inputs!$K$37))</f>
        <v>0</v>
      </c>
      <c r="J35" s="209">
        <f>IF(ISBLANK(inputs!$C$38),$A35,VALUE(inputs!$K$38))</f>
        <v>0</v>
      </c>
      <c r="K35" s="209">
        <f>IF(ISBLANK(inputs!$C$39),$A35,VALUE(inputs!$K$39))</f>
        <v>0</v>
      </c>
      <c r="L35" s="209">
        <f>IF(ISBLANK(inputs!$C$40),$A35,VALUE(inputs!$K$40))</f>
        <v>0</v>
      </c>
      <c r="M35" s="209">
        <f>IF(ISBLANK(inputs!$C$41),$A35,VALUE(inputs!$K$41))</f>
        <v>0</v>
      </c>
      <c r="N35" s="608">
        <f>IF(ISBLANK(inputs!$C$42),$A35,VALUE(inputs!$K$42))</f>
        <v>0</v>
      </c>
      <c r="O35" s="625">
        <f t="shared" ref="O35:O37" si="11">SUM(C35:N35)</f>
        <v>0</v>
      </c>
      <c r="P35" s="170"/>
      <c r="Q35" s="170"/>
      <c r="R35" s="170"/>
      <c r="S35" s="170"/>
      <c r="T35" s="170"/>
      <c r="U35" s="170"/>
      <c r="V35" s="170"/>
      <c r="W35" s="170"/>
      <c r="X35" s="170"/>
      <c r="Y35" s="170"/>
      <c r="Z35" s="170"/>
    </row>
    <row r="36" spans="1:26" ht="23.25" customHeight="1">
      <c r="A36" s="205">
        <v>1000</v>
      </c>
      <c r="B36" s="170" t="s">
        <v>13</v>
      </c>
      <c r="C36" s="207">
        <f>IF(ISBLANK(inputs!$C$31),$A36,VALUE(inputs!$L$31))</f>
        <v>0</v>
      </c>
      <c r="D36" s="209">
        <f>IF(ISBLANK(inputs!$C$32),$A36,VALUE(inputs!$L$32))</f>
        <v>0</v>
      </c>
      <c r="E36" s="209">
        <f>IF(ISBLANK(inputs!$C$33),$A36,VALUE(inputs!$L$33))</f>
        <v>0</v>
      </c>
      <c r="F36" s="209">
        <f>IF(ISBLANK(inputs!$C$34),$A36,VALUE(inputs!$L$34))</f>
        <v>0</v>
      </c>
      <c r="G36" s="209">
        <f>IF(ISBLANK(inputs!$C$35),$A36,VALUE(inputs!$L$35))</f>
        <v>0</v>
      </c>
      <c r="H36" s="209">
        <f>IF(ISBLANK(inputs!$C$36),$A36,VALUE(inputs!$L$36))</f>
        <v>0</v>
      </c>
      <c r="I36" s="209">
        <f>IF(ISBLANK(inputs!$C$37),$A36,VALUE(inputs!$L$37))</f>
        <v>0</v>
      </c>
      <c r="J36" s="209">
        <f>IF(ISBLANK(inputs!$C$38),$A36,VALUE(inputs!$L$38))</f>
        <v>0</v>
      </c>
      <c r="K36" s="209">
        <f>IF(ISBLANK(inputs!$C$39),$A36,VALUE(inputs!$L$39))</f>
        <v>0</v>
      </c>
      <c r="L36" s="209">
        <f>IF(ISBLANK(inputs!$C$40),$A36,VALUE(inputs!$L$40))</f>
        <v>0</v>
      </c>
      <c r="M36" s="209">
        <f>IF(ISBLANK(inputs!$C$41),$A36,VALUE(inputs!$L$41))</f>
        <v>0</v>
      </c>
      <c r="N36" s="608">
        <f>IF(ISBLANK(inputs!$C$42),$A36,VALUE(inputs!$L$42))</f>
        <v>0</v>
      </c>
      <c r="O36" s="625">
        <f t="shared" si="11"/>
        <v>0</v>
      </c>
      <c r="P36" s="170"/>
      <c r="Q36" s="170"/>
      <c r="R36" s="170"/>
      <c r="S36" s="170"/>
      <c r="T36" s="170"/>
      <c r="U36" s="170"/>
      <c r="V36" s="170"/>
      <c r="W36" s="170"/>
      <c r="X36" s="170"/>
      <c r="Y36" s="170"/>
      <c r="Z36" s="170"/>
    </row>
    <row r="37" spans="1:26" ht="23.25" customHeight="1">
      <c r="A37" s="205">
        <v>1000</v>
      </c>
      <c r="B37" s="170" t="s">
        <v>14</v>
      </c>
      <c r="C37" s="207">
        <f>IF(ISBLANK(inputs!$C$31),$A37,VALUE(inputs!$M$31))</f>
        <v>0</v>
      </c>
      <c r="D37" s="209">
        <f>IF(ISBLANK(inputs!$C$32),$A37,VALUE(inputs!$M$32))</f>
        <v>0</v>
      </c>
      <c r="E37" s="209">
        <f>IF(ISBLANK(inputs!$C$33),$A37,VALUE(inputs!$M$33))</f>
        <v>0</v>
      </c>
      <c r="F37" s="209">
        <f>IF(ISBLANK(inputs!$C$34),$A37,VALUE(inputs!$M$34))</f>
        <v>0</v>
      </c>
      <c r="G37" s="209">
        <f>IF(ISBLANK(inputs!$C$35),$A37,VALUE(inputs!$M$35))</f>
        <v>0</v>
      </c>
      <c r="H37" s="209">
        <f>IF(ISBLANK(inputs!$C$36),$A37,VALUE(inputs!$M$36))</f>
        <v>0</v>
      </c>
      <c r="I37" s="209">
        <f>IF(ISBLANK(inputs!$C$37),$A37,VALUE(inputs!$M$37))</f>
        <v>0</v>
      </c>
      <c r="J37" s="209">
        <f>IF(ISBLANK(inputs!$C$38),$A37,VALUE(inputs!$M$38))</f>
        <v>0</v>
      </c>
      <c r="K37" s="209">
        <f>IF(ISBLANK(inputs!$C$39),$A37,VALUE(inputs!$M$39))</f>
        <v>0</v>
      </c>
      <c r="L37" s="209">
        <f>IF(ISBLANK(inputs!$C$40),$A37,VALUE(inputs!$M$40))</f>
        <v>0</v>
      </c>
      <c r="M37" s="209">
        <f>IF(ISBLANK(inputs!$C$41),$A37,VALUE(inputs!$M$41))</f>
        <v>0</v>
      </c>
      <c r="N37" s="608">
        <f>IF(ISBLANK(inputs!$C$42),$A37,VALUE(inputs!$M$42))</f>
        <v>0</v>
      </c>
      <c r="O37" s="625">
        <f t="shared" si="11"/>
        <v>0</v>
      </c>
      <c r="P37" s="170"/>
      <c r="Q37" s="170"/>
      <c r="R37" s="170"/>
      <c r="S37" s="170"/>
      <c r="T37" s="170"/>
      <c r="U37" s="170"/>
      <c r="V37" s="170"/>
      <c r="W37" s="170"/>
      <c r="X37" s="170"/>
      <c r="Y37" s="170"/>
      <c r="Z37" s="170"/>
    </row>
    <row r="38" spans="1:26" ht="23.25" customHeight="1">
      <c r="A38" s="166"/>
      <c r="B38" s="170"/>
      <c r="C38" s="204"/>
      <c r="D38" s="204"/>
      <c r="E38" s="204"/>
      <c r="F38" s="204"/>
      <c r="G38" s="204"/>
      <c r="H38" s="204"/>
      <c r="I38" s="204"/>
      <c r="J38" s="204"/>
      <c r="K38" s="204"/>
      <c r="L38" s="204"/>
      <c r="M38" s="204"/>
      <c r="N38" s="606"/>
      <c r="O38" s="625"/>
      <c r="P38" s="170"/>
      <c r="Q38" s="170"/>
      <c r="R38" s="170"/>
      <c r="S38" s="170"/>
      <c r="T38" s="170"/>
      <c r="U38" s="170"/>
      <c r="V38" s="170"/>
      <c r="W38" s="170"/>
      <c r="X38" s="170"/>
      <c r="Y38" s="170"/>
      <c r="Z38" s="170"/>
    </row>
    <row r="39" spans="1:26" ht="23.25" customHeight="1">
      <c r="A39" s="166"/>
      <c r="B39" s="170"/>
      <c r="C39" s="204"/>
      <c r="D39" s="204"/>
      <c r="E39" s="204"/>
      <c r="F39" s="204"/>
      <c r="G39" s="204"/>
      <c r="H39" s="204"/>
      <c r="I39" s="204"/>
      <c r="J39" s="204"/>
      <c r="K39" s="204"/>
      <c r="L39" s="204"/>
      <c r="M39" s="204"/>
      <c r="N39" s="606"/>
      <c r="O39" s="625"/>
      <c r="P39" s="170"/>
      <c r="Q39" s="170"/>
      <c r="R39" s="170"/>
      <c r="S39" s="170"/>
      <c r="T39" s="170"/>
      <c r="U39" s="170"/>
      <c r="V39" s="170"/>
      <c r="W39" s="170"/>
      <c r="X39" s="170"/>
      <c r="Y39" s="170"/>
      <c r="Z39" s="170"/>
    </row>
    <row r="40" spans="1:26" ht="23.25" customHeight="1">
      <c r="A40" s="205"/>
      <c r="B40" s="170" t="s">
        <v>15</v>
      </c>
      <c r="C40" s="207">
        <f>b!L3</f>
        <v>0</v>
      </c>
      <c r="D40" s="207">
        <f>b!L4</f>
        <v>0</v>
      </c>
      <c r="E40" s="207">
        <f>b!L5</f>
        <v>0</v>
      </c>
      <c r="F40" s="207">
        <f>b!L6</f>
        <v>0</v>
      </c>
      <c r="G40" s="207">
        <f>b!L7</f>
        <v>0</v>
      </c>
      <c r="H40" s="207">
        <f>b!L8</f>
        <v>0</v>
      </c>
      <c r="I40" s="207">
        <f>b!L9</f>
        <v>0</v>
      </c>
      <c r="J40" s="207">
        <f>b!L10</f>
        <v>0</v>
      </c>
      <c r="K40" s="207">
        <f>b!L11</f>
        <v>0</v>
      </c>
      <c r="L40" s="207">
        <f>b!L12</f>
        <v>0</v>
      </c>
      <c r="M40" s="207">
        <f>b!L13</f>
        <v>0</v>
      </c>
      <c r="N40" s="607">
        <f>b!L14</f>
        <v>0</v>
      </c>
      <c r="O40" s="625">
        <f t="shared" ref="O40:O41" si="12">AVERAGE(C40:N40)</f>
        <v>0</v>
      </c>
      <c r="P40" s="170"/>
      <c r="Q40" s="170"/>
      <c r="R40" s="170"/>
      <c r="S40" s="170"/>
      <c r="T40" s="170"/>
      <c r="U40" s="170"/>
      <c r="V40" s="170"/>
      <c r="W40" s="170"/>
      <c r="X40" s="170"/>
      <c r="Y40" s="170"/>
      <c r="Z40" s="170"/>
    </row>
    <row r="41" spans="1:26" ht="23.25" customHeight="1">
      <c r="A41" s="205"/>
      <c r="B41" s="170" t="s">
        <v>16</v>
      </c>
      <c r="C41" s="207">
        <f>b!M3</f>
        <v>0</v>
      </c>
      <c r="D41" s="207">
        <f>b!M4</f>
        <v>0</v>
      </c>
      <c r="E41" s="207">
        <f>b!M5</f>
        <v>0</v>
      </c>
      <c r="F41" s="207">
        <f>b!M6</f>
        <v>0</v>
      </c>
      <c r="G41" s="207">
        <f>b!M7</f>
        <v>0</v>
      </c>
      <c r="H41" s="207">
        <f>b!M8</f>
        <v>0</v>
      </c>
      <c r="I41" s="207">
        <f>b!M9</f>
        <v>0</v>
      </c>
      <c r="J41" s="207">
        <f>b!M10</f>
        <v>0</v>
      </c>
      <c r="K41" s="207">
        <f>b!M11</f>
        <v>0</v>
      </c>
      <c r="L41" s="207">
        <f>b!M12</f>
        <v>0</v>
      </c>
      <c r="M41" s="207">
        <f>b!M13</f>
        <v>0</v>
      </c>
      <c r="N41" s="607">
        <f>b!M14</f>
        <v>0</v>
      </c>
      <c r="O41" s="625">
        <f t="shared" si="12"/>
        <v>0</v>
      </c>
      <c r="P41" s="170"/>
      <c r="Q41" s="170"/>
      <c r="R41" s="170"/>
      <c r="S41" s="170"/>
      <c r="T41" s="170"/>
      <c r="U41" s="170"/>
      <c r="V41" s="170"/>
      <c r="W41" s="170"/>
      <c r="X41" s="170"/>
      <c r="Y41" s="170"/>
      <c r="Z41" s="170"/>
    </row>
    <row r="42" spans="1:26" ht="23.25" customHeight="1">
      <c r="A42" s="166"/>
      <c r="B42" s="170"/>
      <c r="C42" s="204"/>
      <c r="D42" s="204"/>
      <c r="E42" s="204"/>
      <c r="F42" s="204"/>
      <c r="G42" s="204"/>
      <c r="H42" s="204"/>
      <c r="I42" s="204"/>
      <c r="J42" s="204"/>
      <c r="K42" s="204"/>
      <c r="L42" s="204"/>
      <c r="M42" s="204"/>
      <c r="N42" s="606"/>
      <c r="O42" s="625"/>
      <c r="P42" s="170"/>
      <c r="Q42" s="170"/>
      <c r="R42" s="170"/>
      <c r="S42" s="170"/>
      <c r="T42" s="170"/>
      <c r="U42" s="170"/>
      <c r="V42" s="170"/>
      <c r="W42" s="170"/>
      <c r="X42" s="170"/>
      <c r="Y42" s="170"/>
      <c r="Z42" s="170"/>
    </row>
    <row r="43" spans="1:26" ht="23.25" customHeight="1">
      <c r="A43" s="205">
        <f>INTRO!H6</f>
        <v>1000</v>
      </c>
      <c r="B43" s="170" t="s">
        <v>63</v>
      </c>
      <c r="C43" s="207">
        <f>A43</f>
        <v>1000</v>
      </c>
      <c r="D43" s="209">
        <f t="shared" ref="D43:N43" si="13">C43</f>
        <v>1000</v>
      </c>
      <c r="E43" s="209">
        <f t="shared" si="13"/>
        <v>1000</v>
      </c>
      <c r="F43" s="209">
        <f t="shared" si="13"/>
        <v>1000</v>
      </c>
      <c r="G43" s="209">
        <f t="shared" si="13"/>
        <v>1000</v>
      </c>
      <c r="H43" s="209">
        <f t="shared" si="13"/>
        <v>1000</v>
      </c>
      <c r="I43" s="209">
        <f t="shared" si="13"/>
        <v>1000</v>
      </c>
      <c r="J43" s="209">
        <f t="shared" si="13"/>
        <v>1000</v>
      </c>
      <c r="K43" s="209">
        <f t="shared" si="13"/>
        <v>1000</v>
      </c>
      <c r="L43" s="209">
        <f t="shared" si="13"/>
        <v>1000</v>
      </c>
      <c r="M43" s="209">
        <f t="shared" si="13"/>
        <v>1000</v>
      </c>
      <c r="N43" s="608">
        <f t="shared" si="13"/>
        <v>1000</v>
      </c>
      <c r="O43" s="625">
        <f t="shared" ref="O43:O49" si="14">AVERAGE(C43:N43)</f>
        <v>1000</v>
      </c>
      <c r="P43" s="170"/>
      <c r="Q43" s="170"/>
      <c r="R43" s="170"/>
      <c r="S43" s="170"/>
      <c r="T43" s="170"/>
      <c r="U43" s="170"/>
      <c r="V43" s="170"/>
      <c r="W43" s="170"/>
      <c r="X43" s="170"/>
      <c r="Y43" s="170"/>
      <c r="Z43" s="170"/>
    </row>
    <row r="44" spans="1:26" ht="23.25" customHeight="1">
      <c r="A44" s="394">
        <f>(A43*0.001)+(A36*0.001)</f>
        <v>2</v>
      </c>
      <c r="B44" s="170" t="s">
        <v>64</v>
      </c>
      <c r="C44" s="210">
        <f t="shared" ref="C44:N44" si="15">(C43*0.001)+(C36*0.001)</f>
        <v>1</v>
      </c>
      <c r="D44" s="210">
        <f t="shared" si="15"/>
        <v>1</v>
      </c>
      <c r="E44" s="210">
        <f t="shared" si="15"/>
        <v>1</v>
      </c>
      <c r="F44" s="210">
        <f t="shared" si="15"/>
        <v>1</v>
      </c>
      <c r="G44" s="210">
        <f t="shared" si="15"/>
        <v>1</v>
      </c>
      <c r="H44" s="210">
        <f t="shared" si="15"/>
        <v>1</v>
      </c>
      <c r="I44" s="210">
        <f t="shared" si="15"/>
        <v>1</v>
      </c>
      <c r="J44" s="210">
        <f t="shared" si="15"/>
        <v>1</v>
      </c>
      <c r="K44" s="210">
        <f t="shared" si="15"/>
        <v>1</v>
      </c>
      <c r="L44" s="210">
        <f t="shared" si="15"/>
        <v>1</v>
      </c>
      <c r="M44" s="210">
        <f t="shared" si="15"/>
        <v>1</v>
      </c>
      <c r="N44" s="609">
        <f t="shared" si="15"/>
        <v>1</v>
      </c>
      <c r="O44" s="625">
        <f t="shared" si="14"/>
        <v>1</v>
      </c>
      <c r="P44" s="170"/>
      <c r="Q44" s="170"/>
      <c r="R44" s="170"/>
      <c r="S44" s="170"/>
      <c r="T44" s="170"/>
      <c r="U44" s="170"/>
      <c r="V44" s="170"/>
      <c r="W44" s="170"/>
      <c r="X44" s="170"/>
      <c r="Y44" s="170"/>
      <c r="Z44" s="170"/>
    </row>
    <row r="45" spans="1:26" ht="23.25" customHeight="1">
      <c r="A45" s="205">
        <v>0.1</v>
      </c>
      <c r="B45" s="170" t="s">
        <v>65</v>
      </c>
      <c r="C45" s="210">
        <f>0.1</f>
        <v>0.1</v>
      </c>
      <c r="D45" s="211">
        <f t="shared" ref="D45:N45" si="16">C45</f>
        <v>0.1</v>
      </c>
      <c r="E45" s="211">
        <f t="shared" si="16"/>
        <v>0.1</v>
      </c>
      <c r="F45" s="211">
        <f t="shared" si="16"/>
        <v>0.1</v>
      </c>
      <c r="G45" s="211">
        <f t="shared" si="16"/>
        <v>0.1</v>
      </c>
      <c r="H45" s="211">
        <f t="shared" si="16"/>
        <v>0.1</v>
      </c>
      <c r="I45" s="211">
        <f t="shared" si="16"/>
        <v>0.1</v>
      </c>
      <c r="J45" s="211">
        <f t="shared" si="16"/>
        <v>0.1</v>
      </c>
      <c r="K45" s="211">
        <f t="shared" si="16"/>
        <v>0.1</v>
      </c>
      <c r="L45" s="211">
        <f t="shared" si="16"/>
        <v>0.1</v>
      </c>
      <c r="M45" s="211">
        <f t="shared" si="16"/>
        <v>0.1</v>
      </c>
      <c r="N45" s="610">
        <f t="shared" si="16"/>
        <v>0.1</v>
      </c>
      <c r="O45" s="625">
        <f t="shared" si="14"/>
        <v>9.9999999999999992E-2</v>
      </c>
      <c r="P45" s="170"/>
      <c r="Q45" s="170"/>
      <c r="R45" s="170"/>
      <c r="S45" s="170"/>
      <c r="T45" s="170"/>
      <c r="U45" s="170"/>
      <c r="V45" s="170"/>
      <c r="W45" s="170"/>
      <c r="X45" s="170"/>
      <c r="Y45" s="170"/>
      <c r="Z45" s="170"/>
    </row>
    <row r="46" spans="1:26" ht="23.25" customHeight="1">
      <c r="A46" s="394">
        <f>A43*0.001</f>
        <v>1</v>
      </c>
      <c r="B46" s="170" t="s">
        <v>66</v>
      </c>
      <c r="C46" s="210">
        <f t="shared" ref="C46:N46" si="17">C43*0.001</f>
        <v>1</v>
      </c>
      <c r="D46" s="210">
        <f t="shared" si="17"/>
        <v>1</v>
      </c>
      <c r="E46" s="210">
        <f t="shared" si="17"/>
        <v>1</v>
      </c>
      <c r="F46" s="210">
        <f t="shared" si="17"/>
        <v>1</v>
      </c>
      <c r="G46" s="210">
        <f t="shared" si="17"/>
        <v>1</v>
      </c>
      <c r="H46" s="210">
        <f t="shared" si="17"/>
        <v>1</v>
      </c>
      <c r="I46" s="210">
        <f t="shared" si="17"/>
        <v>1</v>
      </c>
      <c r="J46" s="210">
        <f t="shared" si="17"/>
        <v>1</v>
      </c>
      <c r="K46" s="210">
        <f t="shared" si="17"/>
        <v>1</v>
      </c>
      <c r="L46" s="210">
        <f t="shared" si="17"/>
        <v>1</v>
      </c>
      <c r="M46" s="210">
        <f t="shared" si="17"/>
        <v>1</v>
      </c>
      <c r="N46" s="609">
        <f t="shared" si="17"/>
        <v>1</v>
      </c>
      <c r="O46" s="625">
        <f t="shared" si="14"/>
        <v>1</v>
      </c>
      <c r="P46" s="170"/>
      <c r="Q46" s="170"/>
      <c r="R46" s="170"/>
      <c r="S46" s="170"/>
      <c r="T46" s="170"/>
      <c r="U46" s="170"/>
      <c r="V46" s="170"/>
      <c r="W46" s="170"/>
      <c r="X46" s="170"/>
      <c r="Y46" s="170"/>
      <c r="Z46" s="170"/>
    </row>
    <row r="47" spans="1:26" ht="23.25" customHeight="1">
      <c r="A47" s="394">
        <f>A43</f>
        <v>1000</v>
      </c>
      <c r="B47" s="170" t="s">
        <v>67</v>
      </c>
      <c r="C47" s="210">
        <f>C43</f>
        <v>1000</v>
      </c>
      <c r="D47" s="211">
        <f t="shared" ref="D47:N47" si="18">C47</f>
        <v>1000</v>
      </c>
      <c r="E47" s="211">
        <f t="shared" si="18"/>
        <v>1000</v>
      </c>
      <c r="F47" s="211">
        <f t="shared" si="18"/>
        <v>1000</v>
      </c>
      <c r="G47" s="211">
        <f t="shared" si="18"/>
        <v>1000</v>
      </c>
      <c r="H47" s="211">
        <f t="shared" si="18"/>
        <v>1000</v>
      </c>
      <c r="I47" s="211">
        <f t="shared" si="18"/>
        <v>1000</v>
      </c>
      <c r="J47" s="211">
        <f t="shared" si="18"/>
        <v>1000</v>
      </c>
      <c r="K47" s="211">
        <f t="shared" si="18"/>
        <v>1000</v>
      </c>
      <c r="L47" s="211">
        <f t="shared" si="18"/>
        <v>1000</v>
      </c>
      <c r="M47" s="211">
        <f t="shared" si="18"/>
        <v>1000</v>
      </c>
      <c r="N47" s="610">
        <f t="shared" si="18"/>
        <v>1000</v>
      </c>
      <c r="O47" s="625">
        <f t="shared" si="14"/>
        <v>1000</v>
      </c>
      <c r="P47" s="170"/>
      <c r="Q47" s="170"/>
      <c r="R47" s="170"/>
      <c r="S47" s="170"/>
      <c r="T47" s="170"/>
      <c r="U47" s="170"/>
      <c r="V47" s="170"/>
      <c r="W47" s="170"/>
      <c r="X47" s="170"/>
      <c r="Y47" s="170"/>
      <c r="Z47" s="170"/>
    </row>
    <row r="48" spans="1:26" ht="23.25" customHeight="1">
      <c r="A48" s="394">
        <f>A43*2</f>
        <v>2000</v>
      </c>
      <c r="B48" s="170" t="s">
        <v>68</v>
      </c>
      <c r="C48" s="210">
        <f>C43*2</f>
        <v>2000</v>
      </c>
      <c r="D48" s="211">
        <f t="shared" ref="D48:N48" si="19">C48</f>
        <v>2000</v>
      </c>
      <c r="E48" s="211">
        <f t="shared" si="19"/>
        <v>2000</v>
      </c>
      <c r="F48" s="211">
        <f t="shared" si="19"/>
        <v>2000</v>
      </c>
      <c r="G48" s="211">
        <f t="shared" si="19"/>
        <v>2000</v>
      </c>
      <c r="H48" s="211">
        <f t="shared" si="19"/>
        <v>2000</v>
      </c>
      <c r="I48" s="211">
        <f t="shared" si="19"/>
        <v>2000</v>
      </c>
      <c r="J48" s="211">
        <f t="shared" si="19"/>
        <v>2000</v>
      </c>
      <c r="K48" s="211">
        <f t="shared" si="19"/>
        <v>2000</v>
      </c>
      <c r="L48" s="211">
        <f t="shared" si="19"/>
        <v>2000</v>
      </c>
      <c r="M48" s="211">
        <f t="shared" si="19"/>
        <v>2000</v>
      </c>
      <c r="N48" s="610">
        <f t="shared" si="19"/>
        <v>2000</v>
      </c>
      <c r="O48" s="625">
        <f t="shared" si="14"/>
        <v>2000</v>
      </c>
      <c r="P48" s="170"/>
      <c r="Q48" s="170"/>
      <c r="R48" s="170"/>
      <c r="S48" s="170"/>
      <c r="T48" s="170"/>
      <c r="U48" s="170"/>
      <c r="V48" s="170"/>
      <c r="W48" s="170"/>
      <c r="X48" s="170"/>
      <c r="Y48" s="170"/>
      <c r="Z48" s="170"/>
    </row>
    <row r="49" spans="1:26" ht="23.25" customHeight="1">
      <c r="A49" s="205">
        <v>5</v>
      </c>
      <c r="B49" s="170" t="s">
        <v>69</v>
      </c>
      <c r="C49" s="210">
        <v>5</v>
      </c>
      <c r="D49" s="211">
        <f t="shared" ref="D49:N49" si="20">C49</f>
        <v>5</v>
      </c>
      <c r="E49" s="211">
        <f t="shared" si="20"/>
        <v>5</v>
      </c>
      <c r="F49" s="211">
        <f t="shared" si="20"/>
        <v>5</v>
      </c>
      <c r="G49" s="211">
        <f t="shared" si="20"/>
        <v>5</v>
      </c>
      <c r="H49" s="211">
        <f t="shared" si="20"/>
        <v>5</v>
      </c>
      <c r="I49" s="211">
        <f t="shared" si="20"/>
        <v>5</v>
      </c>
      <c r="J49" s="211">
        <f t="shared" si="20"/>
        <v>5</v>
      </c>
      <c r="K49" s="211">
        <f t="shared" si="20"/>
        <v>5</v>
      </c>
      <c r="L49" s="211">
        <f t="shared" si="20"/>
        <v>5</v>
      </c>
      <c r="M49" s="211">
        <f t="shared" si="20"/>
        <v>5</v>
      </c>
      <c r="N49" s="610">
        <f t="shared" si="20"/>
        <v>5</v>
      </c>
      <c r="O49" s="625">
        <f t="shared" si="14"/>
        <v>5</v>
      </c>
      <c r="P49" s="170"/>
      <c r="Q49" s="170"/>
      <c r="R49" s="170"/>
      <c r="S49" s="170"/>
      <c r="T49" s="170"/>
      <c r="U49" s="170"/>
      <c r="V49" s="170"/>
      <c r="W49" s="170"/>
      <c r="X49" s="170"/>
      <c r="Y49" s="170"/>
      <c r="Z49" s="170"/>
    </row>
    <row r="50" spans="1:26" ht="23.25" customHeight="1">
      <c r="A50" s="212">
        <f>A53*A49/100</f>
        <v>500</v>
      </c>
      <c r="B50" s="170" t="s">
        <v>70</v>
      </c>
      <c r="C50" s="204">
        <f t="shared" ref="C50:N50" si="21">C53*C49/100</f>
        <v>490</v>
      </c>
      <c r="D50" s="204">
        <f t="shared" si="21"/>
        <v>480.20000000000005</v>
      </c>
      <c r="E50" s="204">
        <f t="shared" si="21"/>
        <v>470.596</v>
      </c>
      <c r="F50" s="204">
        <f t="shared" si="21"/>
        <v>461.18408000000011</v>
      </c>
      <c r="G50" s="204">
        <f t="shared" si="21"/>
        <v>451.96039840000003</v>
      </c>
      <c r="H50" s="204">
        <f t="shared" si="21"/>
        <v>442.92119043200006</v>
      </c>
      <c r="I50" s="204">
        <f t="shared" si="21"/>
        <v>434.06276662336006</v>
      </c>
      <c r="J50" s="204">
        <f t="shared" si="21"/>
        <v>425.38151129089283</v>
      </c>
      <c r="K50" s="204">
        <f t="shared" si="21"/>
        <v>416.87388106507495</v>
      </c>
      <c r="L50" s="204">
        <f t="shared" si="21"/>
        <v>408.53640344377345</v>
      </c>
      <c r="M50" s="204">
        <f t="shared" si="21"/>
        <v>400.36567537489799</v>
      </c>
      <c r="N50" s="606">
        <f t="shared" si="21"/>
        <v>392.35836186739999</v>
      </c>
      <c r="O50" s="625">
        <f t="shared" ref="O50:O51" si="22">SUM(C50:N50)</f>
        <v>5274.4402684973993</v>
      </c>
      <c r="P50" s="170"/>
      <c r="Q50" s="170"/>
      <c r="R50" s="170"/>
      <c r="S50" s="170"/>
      <c r="T50" s="170"/>
      <c r="U50" s="170"/>
      <c r="V50" s="170"/>
      <c r="W50" s="170"/>
      <c r="X50" s="170"/>
      <c r="Y50" s="170"/>
      <c r="Z50" s="170"/>
    </row>
    <row r="51" spans="1:26" ht="23.25" customHeight="1">
      <c r="A51" s="213">
        <f>(A31*A47)+(A32*A48)</f>
        <v>0</v>
      </c>
      <c r="B51" s="170" t="s">
        <v>172</v>
      </c>
      <c r="C51" s="210">
        <f t="shared" ref="C51:N51" si="23">(C31*C47)+(C32*C48)</f>
        <v>0</v>
      </c>
      <c r="D51" s="210">
        <f t="shared" si="23"/>
        <v>0</v>
      </c>
      <c r="E51" s="210">
        <f t="shared" si="23"/>
        <v>0</v>
      </c>
      <c r="F51" s="210">
        <f t="shared" si="23"/>
        <v>0</v>
      </c>
      <c r="G51" s="210">
        <f t="shared" si="23"/>
        <v>0</v>
      </c>
      <c r="H51" s="210">
        <f t="shared" si="23"/>
        <v>0</v>
      </c>
      <c r="I51" s="210">
        <f t="shared" si="23"/>
        <v>0</v>
      </c>
      <c r="J51" s="210">
        <f t="shared" si="23"/>
        <v>0</v>
      </c>
      <c r="K51" s="210">
        <f t="shared" si="23"/>
        <v>0</v>
      </c>
      <c r="L51" s="210">
        <f t="shared" si="23"/>
        <v>0</v>
      </c>
      <c r="M51" s="210">
        <f t="shared" si="23"/>
        <v>0</v>
      </c>
      <c r="N51" s="609">
        <f t="shared" si="23"/>
        <v>0</v>
      </c>
      <c r="O51" s="625">
        <f t="shared" si="22"/>
        <v>0</v>
      </c>
      <c r="P51" s="170"/>
      <c r="Q51" s="170"/>
      <c r="R51" s="170"/>
      <c r="S51" s="170"/>
      <c r="T51" s="170"/>
      <c r="U51" s="170"/>
      <c r="V51" s="170"/>
      <c r="W51" s="170"/>
      <c r="X51" s="170"/>
      <c r="Y51" s="170"/>
      <c r="Z51" s="170"/>
    </row>
    <row r="52" spans="1:26" ht="23.25" customHeight="1">
      <c r="A52" s="205">
        <v>10</v>
      </c>
      <c r="B52" s="170" t="s">
        <v>323</v>
      </c>
      <c r="C52" s="214">
        <f>A52*(1-0.01*ROUND(C44+C46,0))+C31-C32</f>
        <v>9.8000000000000007</v>
      </c>
      <c r="D52" s="214">
        <f t="shared" ref="D52:N52" si="24">C52*(1-0.01*ROUND(D44+D46,0))+D31-D32</f>
        <v>9.604000000000001</v>
      </c>
      <c r="E52" s="214">
        <f t="shared" si="24"/>
        <v>9.4119200000000003</v>
      </c>
      <c r="F52" s="214">
        <f t="shared" si="24"/>
        <v>9.2236816000000008</v>
      </c>
      <c r="G52" s="214">
        <f t="shared" si="24"/>
        <v>9.0392079680000013</v>
      </c>
      <c r="H52" s="214">
        <f t="shared" si="24"/>
        <v>8.8584238086400013</v>
      </c>
      <c r="I52" s="214">
        <f t="shared" si="24"/>
        <v>8.6812553324672006</v>
      </c>
      <c r="J52" s="214">
        <f t="shared" si="24"/>
        <v>8.5076302258178558</v>
      </c>
      <c r="K52" s="214">
        <f t="shared" si="24"/>
        <v>8.3374776213014989</v>
      </c>
      <c r="L52" s="214">
        <f t="shared" si="24"/>
        <v>8.1707280688754693</v>
      </c>
      <c r="M52" s="214">
        <f t="shared" si="24"/>
        <v>8.00731350749796</v>
      </c>
      <c r="N52" s="611">
        <f t="shared" si="24"/>
        <v>7.8471672373480006</v>
      </c>
      <c r="O52" s="625">
        <f>AVERAGE(C52:N52)</f>
        <v>8.7907337808289991</v>
      </c>
      <c r="P52" s="170"/>
      <c r="Q52" s="170"/>
      <c r="R52" s="170"/>
      <c r="S52" s="170"/>
      <c r="T52" s="170"/>
      <c r="U52" s="170"/>
      <c r="V52" s="170"/>
      <c r="W52" s="170"/>
      <c r="X52" s="170"/>
      <c r="Y52" s="170"/>
      <c r="Z52" s="170"/>
    </row>
    <row r="53" spans="1:26" ht="23.25" customHeight="1">
      <c r="A53" s="212">
        <f>A52*A43</f>
        <v>10000</v>
      </c>
      <c r="B53" s="170" t="s">
        <v>173</v>
      </c>
      <c r="C53" s="204">
        <f t="shared" ref="C53:N53" si="25">C52*C43</f>
        <v>9800</v>
      </c>
      <c r="D53" s="204">
        <f t="shared" si="25"/>
        <v>9604.0000000000018</v>
      </c>
      <c r="E53" s="204">
        <f t="shared" si="25"/>
        <v>9411.92</v>
      </c>
      <c r="F53" s="204">
        <f t="shared" si="25"/>
        <v>9223.6816000000017</v>
      </c>
      <c r="G53" s="204">
        <f t="shared" si="25"/>
        <v>9039.2079680000006</v>
      </c>
      <c r="H53" s="204">
        <f t="shared" si="25"/>
        <v>8858.4238086400019</v>
      </c>
      <c r="I53" s="204">
        <f t="shared" si="25"/>
        <v>8681.2553324672008</v>
      </c>
      <c r="J53" s="204">
        <f t="shared" si="25"/>
        <v>8507.6302258178566</v>
      </c>
      <c r="K53" s="204">
        <f t="shared" si="25"/>
        <v>8337.4776213014993</v>
      </c>
      <c r="L53" s="204">
        <f t="shared" si="25"/>
        <v>8170.728068875469</v>
      </c>
      <c r="M53" s="204">
        <f t="shared" si="25"/>
        <v>8007.31350749796</v>
      </c>
      <c r="N53" s="606">
        <f t="shared" si="25"/>
        <v>7847.1672373480005</v>
      </c>
      <c r="O53" s="625">
        <f t="shared" ref="O53:O62" si="26">SUM(C53:N53)</f>
        <v>105488.80536994799</v>
      </c>
      <c r="P53" s="170"/>
      <c r="Q53" s="170"/>
      <c r="R53" s="170"/>
      <c r="S53" s="170"/>
      <c r="T53" s="170"/>
      <c r="U53" s="170"/>
      <c r="V53" s="170"/>
      <c r="W53" s="170"/>
      <c r="X53" s="170"/>
      <c r="Y53" s="170"/>
      <c r="Z53" s="170"/>
    </row>
    <row r="54" spans="1:26" ht="23.25" customHeight="1">
      <c r="A54" s="212">
        <f>A53*0.2</f>
        <v>2000</v>
      </c>
      <c r="B54" s="170" t="s">
        <v>174</v>
      </c>
      <c r="C54" s="204">
        <f t="shared" ref="C54:N54" si="27">C53*0.2</f>
        <v>1960</v>
      </c>
      <c r="D54" s="204">
        <f t="shared" si="27"/>
        <v>1920.8000000000004</v>
      </c>
      <c r="E54" s="204">
        <f t="shared" si="27"/>
        <v>1882.384</v>
      </c>
      <c r="F54" s="204">
        <f t="shared" si="27"/>
        <v>1844.7363200000004</v>
      </c>
      <c r="G54" s="204">
        <f t="shared" si="27"/>
        <v>1807.8415936000001</v>
      </c>
      <c r="H54" s="204">
        <f t="shared" si="27"/>
        <v>1771.6847617280005</v>
      </c>
      <c r="I54" s="204">
        <f t="shared" si="27"/>
        <v>1736.2510664934402</v>
      </c>
      <c r="J54" s="204">
        <f t="shared" si="27"/>
        <v>1701.5260451635713</v>
      </c>
      <c r="K54" s="204">
        <f t="shared" si="27"/>
        <v>1667.4955242603</v>
      </c>
      <c r="L54" s="204">
        <f t="shared" si="27"/>
        <v>1634.1456137750938</v>
      </c>
      <c r="M54" s="204">
        <f t="shared" si="27"/>
        <v>1601.4627014995922</v>
      </c>
      <c r="N54" s="606">
        <f t="shared" si="27"/>
        <v>1569.4334474696002</v>
      </c>
      <c r="O54" s="625">
        <f t="shared" si="26"/>
        <v>21097.761073989601</v>
      </c>
      <c r="P54" s="170"/>
      <c r="Q54" s="170"/>
      <c r="R54" s="170"/>
      <c r="S54" s="170"/>
      <c r="T54" s="170"/>
      <c r="U54" s="170"/>
      <c r="V54" s="170"/>
      <c r="W54" s="170"/>
      <c r="X54" s="170"/>
      <c r="Y54" s="170"/>
      <c r="Z54" s="170"/>
    </row>
    <row r="55" spans="1:26" ht="23.25" customHeight="1">
      <c r="A55" s="212">
        <f>SUM(A53:A54)+A51</f>
        <v>12000</v>
      </c>
      <c r="B55" s="170" t="s">
        <v>269</v>
      </c>
      <c r="C55" s="204">
        <f t="shared" ref="C55:N55" si="28">SUM(C53:C54)+C51</f>
        <v>11760</v>
      </c>
      <c r="D55" s="204">
        <f t="shared" si="28"/>
        <v>11524.800000000003</v>
      </c>
      <c r="E55" s="204">
        <f t="shared" si="28"/>
        <v>11294.304</v>
      </c>
      <c r="F55" s="204">
        <f t="shared" si="28"/>
        <v>11068.417920000002</v>
      </c>
      <c r="G55" s="204">
        <f t="shared" si="28"/>
        <v>10847.049561600001</v>
      </c>
      <c r="H55" s="204">
        <f t="shared" si="28"/>
        <v>10630.108570368002</v>
      </c>
      <c r="I55" s="204">
        <f t="shared" si="28"/>
        <v>10417.506398960641</v>
      </c>
      <c r="J55" s="204">
        <f t="shared" si="28"/>
        <v>10209.156270981428</v>
      </c>
      <c r="K55" s="204">
        <f t="shared" si="28"/>
        <v>10004.973145561798</v>
      </c>
      <c r="L55" s="204">
        <f t="shared" si="28"/>
        <v>9804.8736826505628</v>
      </c>
      <c r="M55" s="204">
        <f t="shared" si="28"/>
        <v>9608.7762089975513</v>
      </c>
      <c r="N55" s="606">
        <f t="shared" si="28"/>
        <v>9416.6006848176003</v>
      </c>
      <c r="O55" s="625">
        <f t="shared" si="26"/>
        <v>126586.56644393761</v>
      </c>
      <c r="P55" s="170"/>
      <c r="Q55" s="170"/>
      <c r="R55" s="170"/>
      <c r="S55" s="170"/>
      <c r="T55" s="170"/>
      <c r="U55" s="170"/>
      <c r="V55" s="170"/>
      <c r="W55" s="170"/>
      <c r="X55" s="170"/>
      <c r="Y55" s="170"/>
      <c r="Z55" s="170"/>
    </row>
    <row r="56" spans="1:26" ht="23.25" customHeight="1">
      <c r="A56" s="212"/>
      <c r="B56" s="170"/>
      <c r="C56" s="204"/>
      <c r="D56" s="204"/>
      <c r="E56" s="204"/>
      <c r="F56" s="204"/>
      <c r="G56" s="204"/>
      <c r="H56" s="204"/>
      <c r="I56" s="204"/>
      <c r="J56" s="204"/>
      <c r="K56" s="204"/>
      <c r="L56" s="204"/>
      <c r="M56" s="204"/>
      <c r="N56" s="606"/>
      <c r="O56" s="625">
        <f t="shared" si="26"/>
        <v>0</v>
      </c>
      <c r="P56" s="170"/>
      <c r="Q56" s="170"/>
      <c r="R56" s="170"/>
      <c r="S56" s="170"/>
      <c r="T56" s="170"/>
      <c r="U56" s="170"/>
      <c r="V56" s="170"/>
      <c r="W56" s="170"/>
      <c r="X56" s="170"/>
      <c r="Y56" s="170"/>
      <c r="Z56" s="170"/>
    </row>
    <row r="57" spans="1:26" ht="23.25" customHeight="1">
      <c r="A57" s="212">
        <f>A13</f>
        <v>1000</v>
      </c>
      <c r="B57" s="170" t="s">
        <v>270</v>
      </c>
      <c r="C57" s="204">
        <f t="shared" ref="C57:N57" si="29">C13</f>
        <v>20000</v>
      </c>
      <c r="D57" s="204">
        <f t="shared" si="29"/>
        <v>12400</v>
      </c>
      <c r="E57" s="204">
        <f t="shared" si="29"/>
        <v>12600</v>
      </c>
      <c r="F57" s="204">
        <f t="shared" si="29"/>
        <v>12600</v>
      </c>
      <c r="G57" s="204">
        <f t="shared" si="29"/>
        <v>12400</v>
      </c>
      <c r="H57" s="204">
        <f t="shared" si="29"/>
        <v>5400</v>
      </c>
      <c r="I57" s="204">
        <f t="shared" si="29"/>
        <v>1800</v>
      </c>
      <c r="J57" s="204">
        <f t="shared" si="29"/>
        <v>0</v>
      </c>
      <c r="K57" s="204">
        <f t="shared" si="29"/>
        <v>0</v>
      </c>
      <c r="L57" s="204">
        <f t="shared" si="29"/>
        <v>0</v>
      </c>
      <c r="M57" s="204">
        <f t="shared" si="29"/>
        <v>0</v>
      </c>
      <c r="N57" s="606">
        <f t="shared" si="29"/>
        <v>0</v>
      </c>
      <c r="O57" s="625">
        <f t="shared" si="26"/>
        <v>77200</v>
      </c>
      <c r="P57" s="170"/>
      <c r="Q57" s="170"/>
      <c r="R57" s="170"/>
      <c r="S57" s="170"/>
      <c r="T57" s="170"/>
      <c r="U57" s="170"/>
      <c r="V57" s="170"/>
      <c r="W57" s="170"/>
      <c r="X57" s="170"/>
      <c r="Y57" s="170"/>
      <c r="Z57" s="170"/>
    </row>
    <row r="58" spans="1:26" ht="23.25" customHeight="1">
      <c r="A58" s="395">
        <v>2000</v>
      </c>
      <c r="B58" s="170" t="s">
        <v>271</v>
      </c>
      <c r="C58" s="204">
        <f>A58</f>
        <v>2000</v>
      </c>
      <c r="D58" s="204">
        <f t="shared" ref="D58:N58" si="30">C58</f>
        <v>2000</v>
      </c>
      <c r="E58" s="204">
        <f t="shared" si="30"/>
        <v>2000</v>
      </c>
      <c r="F58" s="204">
        <f t="shared" si="30"/>
        <v>2000</v>
      </c>
      <c r="G58" s="204">
        <f t="shared" si="30"/>
        <v>2000</v>
      </c>
      <c r="H58" s="204">
        <f t="shared" si="30"/>
        <v>2000</v>
      </c>
      <c r="I58" s="204">
        <f t="shared" si="30"/>
        <v>2000</v>
      </c>
      <c r="J58" s="204">
        <f t="shared" si="30"/>
        <v>2000</v>
      </c>
      <c r="K58" s="204">
        <f t="shared" si="30"/>
        <v>2000</v>
      </c>
      <c r="L58" s="204">
        <f t="shared" si="30"/>
        <v>2000</v>
      </c>
      <c r="M58" s="204">
        <f t="shared" si="30"/>
        <v>2000</v>
      </c>
      <c r="N58" s="606">
        <f t="shared" si="30"/>
        <v>2000</v>
      </c>
      <c r="O58" s="625">
        <f t="shared" si="26"/>
        <v>24000</v>
      </c>
      <c r="P58" s="170"/>
      <c r="Q58" s="170"/>
      <c r="R58" s="170"/>
      <c r="S58" s="170"/>
      <c r="T58" s="170"/>
      <c r="U58" s="170"/>
      <c r="V58" s="170"/>
      <c r="W58" s="170"/>
      <c r="X58" s="170"/>
      <c r="Y58" s="170"/>
      <c r="Z58" s="170"/>
    </row>
    <row r="59" spans="1:26" ht="23.25" customHeight="1">
      <c r="A59" s="212">
        <f>-A14</f>
        <v>0</v>
      </c>
      <c r="B59" s="170" t="s">
        <v>183</v>
      </c>
      <c r="C59" s="212">
        <f t="shared" ref="C59:N59" si="31">-C14</f>
        <v>0</v>
      </c>
      <c r="D59" s="212">
        <f t="shared" si="31"/>
        <v>0</v>
      </c>
      <c r="E59" s="212">
        <f t="shared" si="31"/>
        <v>0</v>
      </c>
      <c r="F59" s="212">
        <f t="shared" si="31"/>
        <v>0</v>
      </c>
      <c r="G59" s="212">
        <f t="shared" si="31"/>
        <v>0</v>
      </c>
      <c r="H59" s="212">
        <f t="shared" si="31"/>
        <v>0</v>
      </c>
      <c r="I59" s="212">
        <f t="shared" si="31"/>
        <v>0</v>
      </c>
      <c r="J59" s="212">
        <f t="shared" si="31"/>
        <v>0</v>
      </c>
      <c r="K59" s="212">
        <f t="shared" si="31"/>
        <v>0</v>
      </c>
      <c r="L59" s="212">
        <f t="shared" si="31"/>
        <v>0</v>
      </c>
      <c r="M59" s="212">
        <f t="shared" si="31"/>
        <v>0</v>
      </c>
      <c r="N59" s="612">
        <f t="shared" si="31"/>
        <v>0</v>
      </c>
      <c r="O59" s="625">
        <f t="shared" si="26"/>
        <v>0</v>
      </c>
      <c r="P59" s="170"/>
      <c r="Q59" s="170"/>
      <c r="R59" s="170"/>
      <c r="S59" s="170"/>
      <c r="T59" s="170"/>
      <c r="U59" s="170"/>
      <c r="V59" s="170"/>
      <c r="W59" s="170"/>
      <c r="X59" s="170"/>
      <c r="Y59" s="170"/>
      <c r="Z59" s="170"/>
    </row>
    <row r="60" spans="1:26" ht="23.25" customHeight="1">
      <c r="A60" s="212">
        <f>SUM(A58:A59)</f>
        <v>2000</v>
      </c>
      <c r="B60" s="170" t="s">
        <v>272</v>
      </c>
      <c r="C60" s="204">
        <f t="shared" ref="C60:N60" si="32">SUM(C57:C59)</f>
        <v>22000</v>
      </c>
      <c r="D60" s="204">
        <f t="shared" si="32"/>
        <v>14400</v>
      </c>
      <c r="E60" s="204">
        <f t="shared" si="32"/>
        <v>14600</v>
      </c>
      <c r="F60" s="204">
        <f t="shared" si="32"/>
        <v>14600</v>
      </c>
      <c r="G60" s="204">
        <f t="shared" si="32"/>
        <v>14400</v>
      </c>
      <c r="H60" s="204">
        <f t="shared" si="32"/>
        <v>7400</v>
      </c>
      <c r="I60" s="204">
        <f t="shared" si="32"/>
        <v>3800</v>
      </c>
      <c r="J60" s="204">
        <f t="shared" si="32"/>
        <v>2000</v>
      </c>
      <c r="K60" s="204">
        <f t="shared" si="32"/>
        <v>2000</v>
      </c>
      <c r="L60" s="204">
        <f t="shared" si="32"/>
        <v>2000</v>
      </c>
      <c r="M60" s="204">
        <f t="shared" si="32"/>
        <v>2000</v>
      </c>
      <c r="N60" s="606">
        <f t="shared" si="32"/>
        <v>2000</v>
      </c>
      <c r="O60" s="625">
        <f t="shared" si="26"/>
        <v>101200</v>
      </c>
      <c r="P60" s="170"/>
      <c r="Q60" s="170"/>
      <c r="R60" s="170"/>
      <c r="S60" s="170"/>
      <c r="T60" s="170"/>
      <c r="U60" s="170"/>
      <c r="V60" s="170"/>
      <c r="W60" s="170"/>
      <c r="X60" s="170"/>
      <c r="Y60" s="170"/>
      <c r="Z60" s="170"/>
    </row>
    <row r="61" spans="1:26" ht="23.25" customHeight="1">
      <c r="A61" s="166"/>
      <c r="B61" s="170"/>
      <c r="C61" s="204"/>
      <c r="D61" s="204"/>
      <c r="E61" s="204"/>
      <c r="F61" s="204"/>
      <c r="G61" s="204"/>
      <c r="H61" s="204"/>
      <c r="I61" s="204"/>
      <c r="J61" s="204"/>
      <c r="K61" s="204"/>
      <c r="L61" s="204"/>
      <c r="M61" s="204"/>
      <c r="N61" s="606"/>
      <c r="O61" s="625">
        <f t="shared" si="26"/>
        <v>0</v>
      </c>
      <c r="P61" s="170"/>
      <c r="Q61" s="170"/>
      <c r="R61" s="170"/>
      <c r="S61" s="170"/>
      <c r="T61" s="170"/>
      <c r="U61" s="170"/>
      <c r="V61" s="170"/>
      <c r="W61" s="170"/>
      <c r="X61" s="170"/>
      <c r="Y61" s="170"/>
      <c r="Z61" s="170"/>
    </row>
    <row r="62" spans="1:26" ht="23.25" customHeight="1">
      <c r="A62" s="166"/>
      <c r="B62" s="170"/>
      <c r="C62" s="204"/>
      <c r="D62" s="204"/>
      <c r="E62" s="204"/>
      <c r="F62" s="204"/>
      <c r="G62" s="204"/>
      <c r="H62" s="204"/>
      <c r="I62" s="204"/>
      <c r="J62" s="204"/>
      <c r="K62" s="204"/>
      <c r="L62" s="204"/>
      <c r="M62" s="204"/>
      <c r="N62" s="606"/>
      <c r="O62" s="625">
        <f t="shared" si="26"/>
        <v>0</v>
      </c>
      <c r="P62" s="170"/>
      <c r="Q62" s="170"/>
      <c r="R62" s="170"/>
      <c r="S62" s="170"/>
      <c r="T62" s="170"/>
      <c r="U62" s="170"/>
      <c r="V62" s="170"/>
      <c r="W62" s="170"/>
      <c r="X62" s="170"/>
      <c r="Y62" s="170"/>
      <c r="Z62" s="170"/>
    </row>
    <row r="63" spans="1:26" ht="23.25" customHeight="1">
      <c r="A63" s="205">
        <v>0</v>
      </c>
      <c r="B63" s="170" t="s">
        <v>273</v>
      </c>
      <c r="C63" s="207">
        <v>1000000</v>
      </c>
      <c r="D63" s="211">
        <f t="shared" ref="D63:N63" si="33">C63</f>
        <v>1000000</v>
      </c>
      <c r="E63" s="211">
        <f t="shared" si="33"/>
        <v>1000000</v>
      </c>
      <c r="F63" s="211">
        <f t="shared" si="33"/>
        <v>1000000</v>
      </c>
      <c r="G63" s="211">
        <f t="shared" si="33"/>
        <v>1000000</v>
      </c>
      <c r="H63" s="211">
        <f t="shared" si="33"/>
        <v>1000000</v>
      </c>
      <c r="I63" s="211">
        <f t="shared" si="33"/>
        <v>1000000</v>
      </c>
      <c r="J63" s="211">
        <f t="shared" si="33"/>
        <v>1000000</v>
      </c>
      <c r="K63" s="211">
        <f t="shared" si="33"/>
        <v>1000000</v>
      </c>
      <c r="L63" s="211">
        <f t="shared" si="33"/>
        <v>1000000</v>
      </c>
      <c r="M63" s="211">
        <f t="shared" si="33"/>
        <v>1000000</v>
      </c>
      <c r="N63" s="610">
        <f t="shared" si="33"/>
        <v>1000000</v>
      </c>
      <c r="O63" s="625">
        <f t="shared" ref="O63:O66" si="34">AVERAGE(C63:N63)</f>
        <v>1000000</v>
      </c>
      <c r="P63" s="170"/>
      <c r="Q63" s="170"/>
      <c r="R63" s="170"/>
      <c r="S63" s="170"/>
      <c r="T63" s="170"/>
      <c r="U63" s="170"/>
      <c r="V63" s="170"/>
      <c r="W63" s="170"/>
      <c r="X63" s="170"/>
      <c r="Y63" s="170"/>
      <c r="Z63" s="170"/>
    </row>
    <row r="64" spans="1:26" ht="23.25" customHeight="1">
      <c r="A64" s="205">
        <v>0</v>
      </c>
      <c r="B64" s="170" t="s">
        <v>274</v>
      </c>
      <c r="C64" s="207">
        <v>365000</v>
      </c>
      <c r="D64" s="211">
        <f t="shared" ref="D64:N64" si="35">C64</f>
        <v>365000</v>
      </c>
      <c r="E64" s="211">
        <f t="shared" si="35"/>
        <v>365000</v>
      </c>
      <c r="F64" s="211">
        <f t="shared" si="35"/>
        <v>365000</v>
      </c>
      <c r="G64" s="211">
        <f t="shared" si="35"/>
        <v>365000</v>
      </c>
      <c r="H64" s="211">
        <f t="shared" si="35"/>
        <v>365000</v>
      </c>
      <c r="I64" s="211">
        <f t="shared" si="35"/>
        <v>365000</v>
      </c>
      <c r="J64" s="211">
        <f t="shared" si="35"/>
        <v>365000</v>
      </c>
      <c r="K64" s="211">
        <f t="shared" si="35"/>
        <v>365000</v>
      </c>
      <c r="L64" s="211">
        <f t="shared" si="35"/>
        <v>365000</v>
      </c>
      <c r="M64" s="211">
        <f t="shared" si="35"/>
        <v>365000</v>
      </c>
      <c r="N64" s="610">
        <f t="shared" si="35"/>
        <v>365000</v>
      </c>
      <c r="O64" s="625">
        <f t="shared" si="34"/>
        <v>365000</v>
      </c>
      <c r="P64" s="170"/>
      <c r="Q64" s="170"/>
      <c r="R64" s="170"/>
      <c r="S64" s="170"/>
      <c r="T64" s="170"/>
      <c r="U64" s="170"/>
      <c r="V64" s="170"/>
      <c r="W64" s="170"/>
      <c r="X64" s="170"/>
      <c r="Y64" s="170"/>
      <c r="Z64" s="170"/>
    </row>
    <row r="65" spans="1:26" ht="23.25" customHeight="1">
      <c r="A65" s="205">
        <v>0.2</v>
      </c>
      <c r="B65" s="170" t="s">
        <v>71</v>
      </c>
      <c r="C65" s="207">
        <v>0.2</v>
      </c>
      <c r="D65" s="211">
        <f t="shared" ref="D65:N65" si="36">C65</f>
        <v>0.2</v>
      </c>
      <c r="E65" s="211">
        <f t="shared" si="36"/>
        <v>0.2</v>
      </c>
      <c r="F65" s="211">
        <f t="shared" si="36"/>
        <v>0.2</v>
      </c>
      <c r="G65" s="211">
        <f t="shared" si="36"/>
        <v>0.2</v>
      </c>
      <c r="H65" s="211">
        <f t="shared" si="36"/>
        <v>0.2</v>
      </c>
      <c r="I65" s="211">
        <f t="shared" si="36"/>
        <v>0.2</v>
      </c>
      <c r="J65" s="211">
        <f t="shared" si="36"/>
        <v>0.2</v>
      </c>
      <c r="K65" s="211">
        <f t="shared" si="36"/>
        <v>0.2</v>
      </c>
      <c r="L65" s="211">
        <f t="shared" si="36"/>
        <v>0.2</v>
      </c>
      <c r="M65" s="211">
        <f t="shared" si="36"/>
        <v>0.2</v>
      </c>
      <c r="N65" s="610">
        <f t="shared" si="36"/>
        <v>0.2</v>
      </c>
      <c r="O65" s="625">
        <f t="shared" si="34"/>
        <v>0.19999999999999998</v>
      </c>
      <c r="P65" s="170"/>
      <c r="Q65" s="170"/>
      <c r="R65" s="170"/>
      <c r="S65" s="170"/>
      <c r="T65" s="170"/>
      <c r="U65" s="170"/>
      <c r="V65" s="170"/>
      <c r="W65" s="170"/>
      <c r="X65" s="170"/>
      <c r="Y65" s="170"/>
      <c r="Z65" s="170"/>
    </row>
    <row r="66" spans="1:26" ht="23.25" customHeight="1">
      <c r="A66" s="205">
        <v>1</v>
      </c>
      <c r="B66" s="170" t="s">
        <v>72</v>
      </c>
      <c r="C66" s="207">
        <v>1</v>
      </c>
      <c r="D66" s="211">
        <f t="shared" ref="D66:N66" si="37">C66</f>
        <v>1</v>
      </c>
      <c r="E66" s="211">
        <f t="shared" si="37"/>
        <v>1</v>
      </c>
      <c r="F66" s="211">
        <f t="shared" si="37"/>
        <v>1</v>
      </c>
      <c r="G66" s="211">
        <f t="shared" si="37"/>
        <v>1</v>
      </c>
      <c r="H66" s="211">
        <f t="shared" si="37"/>
        <v>1</v>
      </c>
      <c r="I66" s="211">
        <f t="shared" si="37"/>
        <v>1</v>
      </c>
      <c r="J66" s="211">
        <f t="shared" si="37"/>
        <v>1</v>
      </c>
      <c r="K66" s="211">
        <f t="shared" si="37"/>
        <v>1</v>
      </c>
      <c r="L66" s="211">
        <f t="shared" si="37"/>
        <v>1</v>
      </c>
      <c r="M66" s="211">
        <f t="shared" si="37"/>
        <v>1</v>
      </c>
      <c r="N66" s="610">
        <f t="shared" si="37"/>
        <v>1</v>
      </c>
      <c r="O66" s="625">
        <f t="shared" si="34"/>
        <v>1</v>
      </c>
      <c r="P66" s="170"/>
      <c r="Q66" s="170"/>
      <c r="R66" s="170"/>
      <c r="S66" s="170"/>
      <c r="T66" s="170"/>
      <c r="U66" s="170"/>
      <c r="V66" s="170"/>
      <c r="W66" s="170"/>
      <c r="X66" s="170"/>
      <c r="Y66" s="170"/>
      <c r="Z66" s="170"/>
    </row>
    <row r="67" spans="1:26" ht="23.25" customHeight="1">
      <c r="A67" s="383">
        <v>0</v>
      </c>
      <c r="B67" s="170" t="s">
        <v>275</v>
      </c>
      <c r="C67" s="204">
        <f t="shared" ref="C67:N67" si="38">C65*C123/100</f>
        <v>2000</v>
      </c>
      <c r="D67" s="204">
        <f t="shared" si="38"/>
        <v>2000</v>
      </c>
      <c r="E67" s="204">
        <f t="shared" si="38"/>
        <v>2000</v>
      </c>
      <c r="F67" s="204">
        <f t="shared" si="38"/>
        <v>2000</v>
      </c>
      <c r="G67" s="204">
        <f t="shared" si="38"/>
        <v>2000</v>
      </c>
      <c r="H67" s="204">
        <f t="shared" si="38"/>
        <v>2000</v>
      </c>
      <c r="I67" s="204">
        <f t="shared" si="38"/>
        <v>2000</v>
      </c>
      <c r="J67" s="204">
        <f t="shared" si="38"/>
        <v>2000</v>
      </c>
      <c r="K67" s="204">
        <f t="shared" si="38"/>
        <v>2000</v>
      </c>
      <c r="L67" s="204">
        <f t="shared" si="38"/>
        <v>2000</v>
      </c>
      <c r="M67" s="204">
        <f t="shared" si="38"/>
        <v>2000</v>
      </c>
      <c r="N67" s="606">
        <f t="shared" si="38"/>
        <v>2000</v>
      </c>
      <c r="O67" s="625">
        <f t="shared" ref="O67:O69" si="39">SUM(C67:N67)</f>
        <v>24000</v>
      </c>
      <c r="P67" s="170"/>
      <c r="Q67" s="170"/>
      <c r="R67" s="170"/>
      <c r="S67" s="170"/>
      <c r="T67" s="170"/>
      <c r="U67" s="170"/>
      <c r="V67" s="170"/>
      <c r="W67" s="170"/>
      <c r="X67" s="170"/>
      <c r="Y67" s="170"/>
      <c r="Z67" s="170"/>
    </row>
    <row r="68" spans="1:26" ht="23.25" customHeight="1">
      <c r="A68" s="383">
        <v>0</v>
      </c>
      <c r="B68" s="170" t="s">
        <v>276</v>
      </c>
      <c r="C68" s="204">
        <f t="shared" ref="C68:N68" si="40">C66*C125/100</f>
        <v>5000</v>
      </c>
      <c r="D68" s="204">
        <f t="shared" si="40"/>
        <v>5000</v>
      </c>
      <c r="E68" s="204">
        <f t="shared" si="40"/>
        <v>5000</v>
      </c>
      <c r="F68" s="204">
        <f t="shared" si="40"/>
        <v>5000</v>
      </c>
      <c r="G68" s="204">
        <f t="shared" si="40"/>
        <v>5000</v>
      </c>
      <c r="H68" s="204">
        <f t="shared" si="40"/>
        <v>5000</v>
      </c>
      <c r="I68" s="204">
        <f t="shared" si="40"/>
        <v>5000</v>
      </c>
      <c r="J68" s="204">
        <f t="shared" si="40"/>
        <v>5000</v>
      </c>
      <c r="K68" s="204">
        <f t="shared" si="40"/>
        <v>5000</v>
      </c>
      <c r="L68" s="204">
        <f t="shared" si="40"/>
        <v>5000</v>
      </c>
      <c r="M68" s="204">
        <f t="shared" si="40"/>
        <v>5000</v>
      </c>
      <c r="N68" s="606">
        <f t="shared" si="40"/>
        <v>5000</v>
      </c>
      <c r="O68" s="625">
        <f t="shared" si="39"/>
        <v>60000</v>
      </c>
      <c r="P68" s="170"/>
      <c r="Q68" s="170"/>
      <c r="R68" s="170"/>
      <c r="S68" s="170"/>
      <c r="T68" s="170"/>
      <c r="U68" s="170"/>
      <c r="V68" s="170"/>
      <c r="W68" s="170"/>
      <c r="X68" s="170"/>
      <c r="Y68" s="170"/>
      <c r="Z68" s="170"/>
    </row>
    <row r="69" spans="1:26" ht="23.25" customHeight="1">
      <c r="A69" s="212">
        <f>SUM(A67:A68)</f>
        <v>0</v>
      </c>
      <c r="B69" s="170" t="s">
        <v>277</v>
      </c>
      <c r="C69" s="204">
        <f t="shared" ref="C69:N69" si="41">SUM(C67:C68)</f>
        <v>7000</v>
      </c>
      <c r="D69" s="204">
        <f t="shared" si="41"/>
        <v>7000</v>
      </c>
      <c r="E69" s="204">
        <f t="shared" si="41"/>
        <v>7000</v>
      </c>
      <c r="F69" s="204">
        <f t="shared" si="41"/>
        <v>7000</v>
      </c>
      <c r="G69" s="204">
        <f t="shared" si="41"/>
        <v>7000</v>
      </c>
      <c r="H69" s="204">
        <f t="shared" si="41"/>
        <v>7000</v>
      </c>
      <c r="I69" s="204">
        <f t="shared" si="41"/>
        <v>7000</v>
      </c>
      <c r="J69" s="204">
        <f t="shared" si="41"/>
        <v>7000</v>
      </c>
      <c r="K69" s="204">
        <f t="shared" si="41"/>
        <v>7000</v>
      </c>
      <c r="L69" s="204">
        <f t="shared" si="41"/>
        <v>7000</v>
      </c>
      <c r="M69" s="204">
        <f t="shared" si="41"/>
        <v>7000</v>
      </c>
      <c r="N69" s="606">
        <f t="shared" si="41"/>
        <v>7000</v>
      </c>
      <c r="O69" s="625">
        <f t="shared" si="39"/>
        <v>84000</v>
      </c>
      <c r="P69" s="170"/>
      <c r="Q69" s="170"/>
      <c r="R69" s="170"/>
      <c r="S69" s="170"/>
      <c r="T69" s="170"/>
      <c r="U69" s="170"/>
      <c r="V69" s="170"/>
      <c r="W69" s="170"/>
      <c r="X69" s="170"/>
      <c r="Y69" s="170"/>
      <c r="Z69" s="170"/>
    </row>
    <row r="70" spans="1:26" ht="23.25" customHeight="1">
      <c r="A70" s="166"/>
      <c r="B70" s="170"/>
      <c r="C70" s="204"/>
      <c r="D70" s="204"/>
      <c r="E70" s="204"/>
      <c r="F70" s="204"/>
      <c r="G70" s="204"/>
      <c r="H70" s="204"/>
      <c r="I70" s="204"/>
      <c r="J70" s="204"/>
      <c r="K70" s="204"/>
      <c r="L70" s="204"/>
      <c r="M70" s="204"/>
      <c r="N70" s="606"/>
      <c r="O70" s="625"/>
      <c r="P70" s="170"/>
      <c r="Q70" s="170"/>
      <c r="R70" s="170"/>
      <c r="S70" s="170"/>
      <c r="T70" s="170"/>
      <c r="U70" s="170"/>
      <c r="V70" s="170"/>
      <c r="W70" s="170"/>
      <c r="X70" s="170"/>
      <c r="Y70" s="170"/>
      <c r="Z70" s="170"/>
    </row>
    <row r="71" spans="1:26" ht="23.25" customHeight="1">
      <c r="A71" s="383">
        <v>0</v>
      </c>
      <c r="B71" s="170" t="s">
        <v>278</v>
      </c>
      <c r="C71" s="204">
        <f>-A72</f>
        <v>0</v>
      </c>
      <c r="D71" s="204">
        <f t="shared" ref="D71:N71" si="42">C72</f>
        <v>0</v>
      </c>
      <c r="E71" s="204">
        <f t="shared" si="42"/>
        <v>0</v>
      </c>
      <c r="F71" s="204">
        <f t="shared" si="42"/>
        <v>0</v>
      </c>
      <c r="G71" s="204">
        <f t="shared" si="42"/>
        <v>0</v>
      </c>
      <c r="H71" s="204">
        <f t="shared" si="42"/>
        <v>0</v>
      </c>
      <c r="I71" s="204">
        <f t="shared" si="42"/>
        <v>0</v>
      </c>
      <c r="J71" s="204">
        <f t="shared" si="42"/>
        <v>0</v>
      </c>
      <c r="K71" s="204">
        <f t="shared" si="42"/>
        <v>0</v>
      </c>
      <c r="L71" s="204">
        <f t="shared" si="42"/>
        <v>0</v>
      </c>
      <c r="M71" s="204">
        <f t="shared" si="42"/>
        <v>0</v>
      </c>
      <c r="N71" s="606">
        <f t="shared" si="42"/>
        <v>0</v>
      </c>
      <c r="O71" s="625">
        <f t="shared" ref="O71:O72" si="43">SUM(C71:N71)</f>
        <v>0</v>
      </c>
      <c r="P71" s="170"/>
      <c r="Q71" s="170"/>
      <c r="R71" s="170"/>
      <c r="S71" s="170"/>
      <c r="T71" s="170"/>
      <c r="U71" s="170"/>
      <c r="V71" s="170"/>
      <c r="W71" s="170"/>
      <c r="X71" s="170"/>
      <c r="Y71" s="170"/>
      <c r="Z71" s="170"/>
    </row>
    <row r="72" spans="1:26" ht="23.25" customHeight="1">
      <c r="A72" s="383">
        <v>0</v>
      </c>
      <c r="B72" s="170" t="s">
        <v>279</v>
      </c>
      <c r="C72" s="204">
        <f t="shared" ref="C72:N72" si="44">-C14</f>
        <v>0</v>
      </c>
      <c r="D72" s="204">
        <f t="shared" si="44"/>
        <v>0</v>
      </c>
      <c r="E72" s="204">
        <f t="shared" si="44"/>
        <v>0</v>
      </c>
      <c r="F72" s="204">
        <f t="shared" si="44"/>
        <v>0</v>
      </c>
      <c r="G72" s="204">
        <f t="shared" si="44"/>
        <v>0</v>
      </c>
      <c r="H72" s="204">
        <f t="shared" si="44"/>
        <v>0</v>
      </c>
      <c r="I72" s="204">
        <f t="shared" si="44"/>
        <v>0</v>
      </c>
      <c r="J72" s="204">
        <f t="shared" si="44"/>
        <v>0</v>
      </c>
      <c r="K72" s="204">
        <f t="shared" si="44"/>
        <v>0</v>
      </c>
      <c r="L72" s="204">
        <f t="shared" si="44"/>
        <v>0</v>
      </c>
      <c r="M72" s="204">
        <f t="shared" si="44"/>
        <v>0</v>
      </c>
      <c r="N72" s="606">
        <f t="shared" si="44"/>
        <v>0</v>
      </c>
      <c r="O72" s="625">
        <f t="shared" si="43"/>
        <v>0</v>
      </c>
      <c r="P72" s="170"/>
      <c r="Q72" s="170"/>
      <c r="R72" s="170"/>
      <c r="S72" s="170"/>
      <c r="T72" s="170"/>
      <c r="U72" s="170"/>
      <c r="V72" s="170"/>
      <c r="W72" s="170"/>
      <c r="X72" s="170"/>
      <c r="Y72" s="170"/>
      <c r="Z72" s="170"/>
    </row>
    <row r="73" spans="1:26" ht="23.25" customHeight="1">
      <c r="A73" s="166"/>
      <c r="B73" s="170"/>
      <c r="C73" s="204"/>
      <c r="D73" s="204"/>
      <c r="E73" s="204"/>
      <c r="F73" s="204"/>
      <c r="G73" s="204"/>
      <c r="H73" s="204"/>
      <c r="I73" s="204"/>
      <c r="J73" s="204"/>
      <c r="K73" s="204"/>
      <c r="L73" s="204"/>
      <c r="M73" s="204"/>
      <c r="N73" s="606"/>
      <c r="O73" s="625"/>
      <c r="P73" s="170"/>
      <c r="Q73" s="170"/>
      <c r="R73" s="170"/>
      <c r="S73" s="170"/>
      <c r="T73" s="170"/>
      <c r="U73" s="170"/>
      <c r="V73" s="170"/>
      <c r="W73" s="170"/>
      <c r="X73" s="170"/>
      <c r="Y73" s="170"/>
      <c r="Z73" s="170"/>
    </row>
    <row r="74" spans="1:26" ht="23.25" customHeight="1">
      <c r="A74" s="403">
        <v>0</v>
      </c>
      <c r="B74" s="170" t="s">
        <v>280</v>
      </c>
      <c r="C74" s="207">
        <v>100</v>
      </c>
      <c r="D74" s="207">
        <v>200</v>
      </c>
      <c r="E74" s="207">
        <v>300</v>
      </c>
      <c r="F74" s="207">
        <v>400</v>
      </c>
      <c r="G74" s="207">
        <v>500</v>
      </c>
      <c r="H74" s="207">
        <v>600</v>
      </c>
      <c r="I74" s="207">
        <v>700</v>
      </c>
      <c r="J74" s="207">
        <v>800</v>
      </c>
      <c r="K74" s="207">
        <v>900</v>
      </c>
      <c r="L74" s="207">
        <v>1000</v>
      </c>
      <c r="M74" s="207">
        <v>1100</v>
      </c>
      <c r="N74" s="607">
        <v>1200</v>
      </c>
      <c r="O74" s="625">
        <f t="shared" ref="O74:O75" si="45">SUM(C74:N74)</f>
        <v>7800</v>
      </c>
      <c r="P74" s="170"/>
      <c r="Q74" s="170"/>
      <c r="R74" s="170"/>
      <c r="S74" s="170"/>
      <c r="T74" s="170"/>
      <c r="U74" s="170"/>
      <c r="V74" s="170"/>
      <c r="W74" s="170"/>
      <c r="X74" s="170"/>
      <c r="Y74" s="170"/>
      <c r="Z74" s="170"/>
    </row>
    <row r="75" spans="1:26" ht="23.25" customHeight="1">
      <c r="A75" s="166">
        <f t="shared" ref="A75" si="46">A15</f>
        <v>0</v>
      </c>
      <c r="B75" s="170" t="s">
        <v>281</v>
      </c>
      <c r="C75" s="204">
        <f t="shared" ref="C75:N75" si="47">C15</f>
        <v>15000</v>
      </c>
      <c r="D75" s="204">
        <f t="shared" si="47"/>
        <v>15000</v>
      </c>
      <c r="E75" s="204">
        <f t="shared" si="47"/>
        <v>15000</v>
      </c>
      <c r="F75" s="204">
        <f t="shared" si="47"/>
        <v>15000</v>
      </c>
      <c r="G75" s="204">
        <f t="shared" si="47"/>
        <v>15000</v>
      </c>
      <c r="H75" s="204">
        <f t="shared" si="47"/>
        <v>15000</v>
      </c>
      <c r="I75" s="204">
        <f t="shared" si="47"/>
        <v>15000</v>
      </c>
      <c r="J75" s="204">
        <f t="shared" si="47"/>
        <v>15000</v>
      </c>
      <c r="K75" s="204">
        <f t="shared" si="47"/>
        <v>15000</v>
      </c>
      <c r="L75" s="204">
        <f t="shared" si="47"/>
        <v>15000</v>
      </c>
      <c r="M75" s="204">
        <f t="shared" si="47"/>
        <v>15000</v>
      </c>
      <c r="N75" s="606">
        <f t="shared" si="47"/>
        <v>15000</v>
      </c>
      <c r="O75" s="625">
        <f t="shared" si="45"/>
        <v>180000</v>
      </c>
      <c r="P75" s="170"/>
      <c r="Q75" s="170"/>
      <c r="R75" s="170"/>
      <c r="S75" s="170"/>
      <c r="T75" s="170"/>
      <c r="U75" s="170"/>
      <c r="V75" s="170"/>
      <c r="W75" s="170"/>
      <c r="X75" s="170"/>
      <c r="Y75" s="170"/>
      <c r="Z75" s="170"/>
    </row>
    <row r="76" spans="1:26" ht="23.25" customHeight="1">
      <c r="A76" s="205">
        <v>1</v>
      </c>
      <c r="B76" s="170" t="s">
        <v>74</v>
      </c>
      <c r="C76" s="207">
        <v>1</v>
      </c>
      <c r="D76" s="211">
        <f t="shared" ref="D76:N76" si="48">C76</f>
        <v>1</v>
      </c>
      <c r="E76" s="211">
        <f t="shared" si="48"/>
        <v>1</v>
      </c>
      <c r="F76" s="211">
        <f t="shared" si="48"/>
        <v>1</v>
      </c>
      <c r="G76" s="211">
        <f t="shared" si="48"/>
        <v>1</v>
      </c>
      <c r="H76" s="211">
        <f t="shared" si="48"/>
        <v>1</v>
      </c>
      <c r="I76" s="211">
        <f t="shared" si="48"/>
        <v>1</v>
      </c>
      <c r="J76" s="211">
        <f t="shared" si="48"/>
        <v>1</v>
      </c>
      <c r="K76" s="211">
        <f t="shared" si="48"/>
        <v>1</v>
      </c>
      <c r="L76" s="211">
        <f t="shared" si="48"/>
        <v>1</v>
      </c>
      <c r="M76" s="211">
        <f t="shared" si="48"/>
        <v>1</v>
      </c>
      <c r="N76" s="610">
        <f t="shared" si="48"/>
        <v>1</v>
      </c>
      <c r="O76" s="625">
        <f>AVERAGE(C76:N76)</f>
        <v>1</v>
      </c>
      <c r="P76" s="170"/>
      <c r="Q76" s="170"/>
      <c r="R76" s="170"/>
      <c r="S76" s="170"/>
      <c r="T76" s="170"/>
      <c r="U76" s="170"/>
      <c r="V76" s="170"/>
      <c r="W76" s="170"/>
      <c r="X76" s="170"/>
      <c r="Y76" s="170"/>
      <c r="Z76" s="170"/>
    </row>
    <row r="77" spans="1:26" ht="23.25" customHeight="1">
      <c r="A77" s="166">
        <f>(A76*A24)+A15</f>
        <v>5000</v>
      </c>
      <c r="B77" s="170" t="s">
        <v>185</v>
      </c>
      <c r="C77" s="204">
        <f t="shared" ref="C77:N77" si="49">(C76*C24)+C15</f>
        <v>19000</v>
      </c>
      <c r="D77" s="204">
        <f t="shared" si="49"/>
        <v>19000</v>
      </c>
      <c r="E77" s="204">
        <f t="shared" si="49"/>
        <v>19000</v>
      </c>
      <c r="F77" s="204">
        <f t="shared" si="49"/>
        <v>19000</v>
      </c>
      <c r="G77" s="204">
        <f t="shared" si="49"/>
        <v>19000</v>
      </c>
      <c r="H77" s="204">
        <f t="shared" si="49"/>
        <v>19000</v>
      </c>
      <c r="I77" s="204">
        <f t="shared" si="49"/>
        <v>18000</v>
      </c>
      <c r="J77" s="204">
        <f t="shared" si="49"/>
        <v>18000</v>
      </c>
      <c r="K77" s="204">
        <f t="shared" si="49"/>
        <v>18000</v>
      </c>
      <c r="L77" s="204">
        <f t="shared" si="49"/>
        <v>18000</v>
      </c>
      <c r="M77" s="204">
        <f t="shared" si="49"/>
        <v>18000</v>
      </c>
      <c r="N77" s="606">
        <f t="shared" si="49"/>
        <v>18000</v>
      </c>
      <c r="O77" s="625">
        <f>SUM(C77:N77)</f>
        <v>222000</v>
      </c>
      <c r="P77" s="170"/>
      <c r="Q77" s="170"/>
      <c r="R77" s="170"/>
      <c r="S77" s="170"/>
      <c r="T77" s="170"/>
      <c r="U77" s="170"/>
      <c r="V77" s="170"/>
      <c r="W77" s="170"/>
      <c r="X77" s="170"/>
      <c r="Y77" s="170"/>
      <c r="Z77" s="170"/>
    </row>
    <row r="78" spans="1:26" ht="23.25" customHeight="1">
      <c r="A78" s="166"/>
      <c r="B78" s="170"/>
      <c r="C78" s="204"/>
      <c r="D78" s="204"/>
      <c r="E78" s="204"/>
      <c r="F78" s="204"/>
      <c r="G78" s="204"/>
      <c r="H78" s="204"/>
      <c r="I78" s="204"/>
      <c r="J78" s="204"/>
      <c r="K78" s="204"/>
      <c r="L78" s="204"/>
      <c r="M78" s="204"/>
      <c r="N78" s="606"/>
      <c r="O78" s="625"/>
      <c r="P78" s="170"/>
      <c r="Q78" s="170"/>
      <c r="R78" s="170"/>
      <c r="S78" s="170"/>
      <c r="T78" s="170"/>
      <c r="U78" s="170"/>
      <c r="V78" s="170"/>
      <c r="W78" s="170"/>
      <c r="X78" s="170"/>
      <c r="Y78" s="170"/>
      <c r="Z78" s="170"/>
    </row>
    <row r="79" spans="1:26" ht="23.25" customHeight="1">
      <c r="A79" s="205">
        <v>0.1</v>
      </c>
      <c r="B79" s="170" t="s">
        <v>75</v>
      </c>
      <c r="C79" s="207">
        <v>0.1</v>
      </c>
      <c r="D79" s="211">
        <f t="shared" ref="D79:N79" si="50">C79</f>
        <v>0.1</v>
      </c>
      <c r="E79" s="211">
        <f t="shared" si="50"/>
        <v>0.1</v>
      </c>
      <c r="F79" s="211">
        <f t="shared" si="50"/>
        <v>0.1</v>
      </c>
      <c r="G79" s="211">
        <f t="shared" si="50"/>
        <v>0.1</v>
      </c>
      <c r="H79" s="211">
        <f t="shared" si="50"/>
        <v>0.1</v>
      </c>
      <c r="I79" s="211">
        <f t="shared" si="50"/>
        <v>0.1</v>
      </c>
      <c r="J79" s="211">
        <f t="shared" si="50"/>
        <v>0.1</v>
      </c>
      <c r="K79" s="211">
        <f t="shared" si="50"/>
        <v>0.1</v>
      </c>
      <c r="L79" s="211">
        <f t="shared" si="50"/>
        <v>0.1</v>
      </c>
      <c r="M79" s="211">
        <f t="shared" si="50"/>
        <v>0.1</v>
      </c>
      <c r="N79" s="610">
        <f t="shared" si="50"/>
        <v>0.1</v>
      </c>
      <c r="O79" s="625">
        <f>AVERAGE(C79:N79)</f>
        <v>9.9999999999999992E-2</v>
      </c>
      <c r="P79" s="170"/>
      <c r="Q79" s="170"/>
      <c r="R79" s="170"/>
      <c r="S79" s="170"/>
      <c r="T79" s="170"/>
      <c r="U79" s="170"/>
      <c r="V79" s="170"/>
      <c r="W79" s="170"/>
      <c r="X79" s="170"/>
      <c r="Y79" s="170"/>
      <c r="Z79" s="170"/>
    </row>
    <row r="80" spans="1:26" ht="23.25" customHeight="1">
      <c r="A80" s="166">
        <f>A10*A79</f>
        <v>500</v>
      </c>
      <c r="B80" s="170" t="s">
        <v>282</v>
      </c>
      <c r="C80" s="204">
        <f t="shared" ref="C80:N80" si="51">C10*C79</f>
        <v>380</v>
      </c>
      <c r="D80" s="204">
        <f t="shared" si="51"/>
        <v>390</v>
      </c>
      <c r="E80" s="204">
        <f t="shared" si="51"/>
        <v>400</v>
      </c>
      <c r="F80" s="204">
        <f t="shared" si="51"/>
        <v>410</v>
      </c>
      <c r="G80" s="204">
        <f t="shared" si="51"/>
        <v>620</v>
      </c>
      <c r="H80" s="204">
        <f t="shared" si="51"/>
        <v>270</v>
      </c>
      <c r="I80" s="204">
        <f t="shared" si="51"/>
        <v>90</v>
      </c>
      <c r="J80" s="204">
        <f t="shared" si="51"/>
        <v>0</v>
      </c>
      <c r="K80" s="204">
        <f t="shared" si="51"/>
        <v>0</v>
      </c>
      <c r="L80" s="204">
        <f t="shared" si="51"/>
        <v>0</v>
      </c>
      <c r="M80" s="204">
        <f t="shared" si="51"/>
        <v>0</v>
      </c>
      <c r="N80" s="606">
        <f t="shared" si="51"/>
        <v>0</v>
      </c>
      <c r="O80" s="625">
        <f t="shared" ref="O80:O82" si="52">SUM(C80:N80)</f>
        <v>2560</v>
      </c>
      <c r="P80" s="170"/>
      <c r="Q80" s="170"/>
      <c r="R80" s="170"/>
      <c r="S80" s="170"/>
      <c r="T80" s="170"/>
      <c r="U80" s="170"/>
      <c r="V80" s="170"/>
      <c r="W80" s="170"/>
      <c r="X80" s="170"/>
      <c r="Y80" s="170"/>
      <c r="Z80" s="170"/>
    </row>
    <row r="81" spans="1:26" ht="23.25" customHeight="1">
      <c r="A81" s="205">
        <v>1000</v>
      </c>
      <c r="B81" s="170" t="s">
        <v>283</v>
      </c>
      <c r="C81" s="207">
        <v>1000</v>
      </c>
      <c r="D81" s="211">
        <f t="shared" ref="D81:N81" si="53">C81</f>
        <v>1000</v>
      </c>
      <c r="E81" s="211">
        <f t="shared" si="53"/>
        <v>1000</v>
      </c>
      <c r="F81" s="211">
        <f t="shared" si="53"/>
        <v>1000</v>
      </c>
      <c r="G81" s="211">
        <f t="shared" si="53"/>
        <v>1000</v>
      </c>
      <c r="H81" s="211">
        <f t="shared" si="53"/>
        <v>1000</v>
      </c>
      <c r="I81" s="211">
        <f t="shared" si="53"/>
        <v>1000</v>
      </c>
      <c r="J81" s="211">
        <f t="shared" si="53"/>
        <v>1000</v>
      </c>
      <c r="K81" s="211">
        <f t="shared" si="53"/>
        <v>1000</v>
      </c>
      <c r="L81" s="211">
        <f t="shared" si="53"/>
        <v>1000</v>
      </c>
      <c r="M81" s="211">
        <f t="shared" si="53"/>
        <v>1000</v>
      </c>
      <c r="N81" s="610">
        <f t="shared" si="53"/>
        <v>1000</v>
      </c>
      <c r="O81" s="625">
        <f t="shared" si="52"/>
        <v>12000</v>
      </c>
      <c r="P81" s="170"/>
      <c r="Q81" s="170"/>
      <c r="R81" s="170"/>
      <c r="S81" s="170"/>
      <c r="T81" s="170"/>
      <c r="U81" s="170"/>
      <c r="V81" s="170"/>
      <c r="W81" s="170"/>
      <c r="X81" s="170"/>
      <c r="Y81" s="170"/>
      <c r="Z81" s="170"/>
    </row>
    <row r="82" spans="1:26" ht="23.25" customHeight="1">
      <c r="A82" s="166">
        <f>SUM(A80:A81)</f>
        <v>1500</v>
      </c>
      <c r="B82" s="170" t="s">
        <v>284</v>
      </c>
      <c r="C82" s="204">
        <f t="shared" ref="C82:N82" si="54">SUM(C80:C81)</f>
        <v>1380</v>
      </c>
      <c r="D82" s="204">
        <f t="shared" si="54"/>
        <v>1390</v>
      </c>
      <c r="E82" s="204">
        <f t="shared" si="54"/>
        <v>1400</v>
      </c>
      <c r="F82" s="204">
        <f t="shared" si="54"/>
        <v>1410</v>
      </c>
      <c r="G82" s="204">
        <f t="shared" si="54"/>
        <v>1620</v>
      </c>
      <c r="H82" s="204">
        <f t="shared" si="54"/>
        <v>1270</v>
      </c>
      <c r="I82" s="204">
        <f t="shared" si="54"/>
        <v>1090</v>
      </c>
      <c r="J82" s="204">
        <f t="shared" si="54"/>
        <v>1000</v>
      </c>
      <c r="K82" s="204">
        <f t="shared" si="54"/>
        <v>1000</v>
      </c>
      <c r="L82" s="204">
        <f t="shared" si="54"/>
        <v>1000</v>
      </c>
      <c r="M82" s="204">
        <f t="shared" si="54"/>
        <v>1000</v>
      </c>
      <c r="N82" s="606">
        <f t="shared" si="54"/>
        <v>1000</v>
      </c>
      <c r="O82" s="625">
        <f t="shared" si="52"/>
        <v>14560</v>
      </c>
      <c r="P82" s="170"/>
      <c r="Q82" s="170"/>
      <c r="R82" s="170"/>
      <c r="S82" s="170"/>
      <c r="T82" s="170"/>
      <c r="U82" s="170"/>
      <c r="V82" s="170"/>
      <c r="W82" s="170"/>
      <c r="X82" s="170"/>
      <c r="Y82" s="170"/>
      <c r="Z82" s="170"/>
    </row>
    <row r="83" spans="1:26" ht="23.25" customHeight="1">
      <c r="A83" s="166"/>
      <c r="B83" s="170"/>
      <c r="C83" s="204"/>
      <c r="D83" s="204"/>
      <c r="E83" s="204"/>
      <c r="F83" s="204"/>
      <c r="G83" s="204"/>
      <c r="H83" s="204"/>
      <c r="I83" s="204"/>
      <c r="J83" s="204"/>
      <c r="K83" s="204"/>
      <c r="L83" s="204"/>
      <c r="M83" s="204"/>
      <c r="N83" s="606"/>
      <c r="O83" s="625"/>
      <c r="P83" s="170"/>
      <c r="Q83" s="170"/>
      <c r="R83" s="170"/>
      <c r="S83" s="170"/>
      <c r="T83" s="170"/>
      <c r="U83" s="170"/>
      <c r="V83" s="170"/>
      <c r="W83" s="170"/>
      <c r="X83" s="170"/>
      <c r="Y83" s="170"/>
      <c r="Z83" s="170"/>
    </row>
    <row r="84" spans="1:26" ht="23.25" customHeight="1">
      <c r="A84" s="166">
        <f>A28+A57+A59</f>
        <v>226000</v>
      </c>
      <c r="B84" s="170" t="s">
        <v>285</v>
      </c>
      <c r="C84" s="204">
        <f t="shared" ref="C84:N84" si="55">C28+C57+C59</f>
        <v>191000</v>
      </c>
      <c r="D84" s="204">
        <f t="shared" si="55"/>
        <v>187900</v>
      </c>
      <c r="E84" s="204">
        <f t="shared" si="55"/>
        <v>192600</v>
      </c>
      <c r="F84" s="204">
        <f t="shared" si="55"/>
        <v>197100</v>
      </c>
      <c r="G84" s="204">
        <f t="shared" si="55"/>
        <v>291400</v>
      </c>
      <c r="H84" s="204">
        <f t="shared" si="55"/>
        <v>126900</v>
      </c>
      <c r="I84" s="204">
        <f t="shared" si="55"/>
        <v>42300</v>
      </c>
      <c r="J84" s="204">
        <f t="shared" si="55"/>
        <v>0</v>
      </c>
      <c r="K84" s="204">
        <f t="shared" si="55"/>
        <v>0</v>
      </c>
      <c r="L84" s="204">
        <f t="shared" si="55"/>
        <v>0</v>
      </c>
      <c r="M84" s="204">
        <f t="shared" si="55"/>
        <v>0</v>
      </c>
      <c r="N84" s="606">
        <f t="shared" si="55"/>
        <v>0</v>
      </c>
      <c r="O84" s="625">
        <f t="shared" ref="O84:O86" si="56">SUM(C84:N84)</f>
        <v>1229200</v>
      </c>
      <c r="P84" s="170"/>
      <c r="Q84" s="170"/>
      <c r="R84" s="170"/>
      <c r="S84" s="170"/>
      <c r="T84" s="170"/>
      <c r="U84" s="170"/>
      <c r="V84" s="170"/>
      <c r="W84" s="170"/>
      <c r="X84" s="170"/>
      <c r="Y84" s="170"/>
      <c r="Z84" s="170"/>
    </row>
    <row r="85" spans="1:26" ht="23.25" customHeight="1">
      <c r="A85" s="212">
        <f>A80+A77+A69+A57+A59+A53+A28+A74+A75</f>
        <v>241500</v>
      </c>
      <c r="B85" s="170" t="s">
        <v>286</v>
      </c>
      <c r="C85" s="204">
        <f t="shared" ref="C85:N85" si="57">C80+C77+C69+C57+C59+C53+C28+C74+C75</f>
        <v>242280</v>
      </c>
      <c r="D85" s="204">
        <f t="shared" si="57"/>
        <v>239094</v>
      </c>
      <c r="E85" s="204">
        <f t="shared" si="57"/>
        <v>243711.91999999998</v>
      </c>
      <c r="F85" s="204">
        <f t="shared" si="57"/>
        <v>248133.68160000001</v>
      </c>
      <c r="G85" s="204">
        <f t="shared" si="57"/>
        <v>342559.20796799997</v>
      </c>
      <c r="H85" s="204">
        <f t="shared" si="57"/>
        <v>177628.42380863999</v>
      </c>
      <c r="I85" s="204">
        <f t="shared" si="57"/>
        <v>91771.255332467204</v>
      </c>
      <c r="J85" s="204">
        <f t="shared" si="57"/>
        <v>49307.630225817855</v>
      </c>
      <c r="K85" s="204">
        <f t="shared" si="57"/>
        <v>49237.477621301499</v>
      </c>
      <c r="L85" s="204">
        <f t="shared" si="57"/>
        <v>49170.728068875469</v>
      </c>
      <c r="M85" s="204">
        <f t="shared" si="57"/>
        <v>49107.313507497958</v>
      </c>
      <c r="N85" s="606">
        <f t="shared" si="57"/>
        <v>49047.167237348003</v>
      </c>
      <c r="O85" s="625">
        <f t="shared" si="56"/>
        <v>1831048.8053699478</v>
      </c>
      <c r="P85" s="170"/>
      <c r="Q85" s="170"/>
      <c r="R85" s="170"/>
      <c r="S85" s="170"/>
      <c r="T85" s="170"/>
      <c r="U85" s="170"/>
      <c r="V85" s="170"/>
      <c r="W85" s="170"/>
      <c r="X85" s="170"/>
      <c r="Y85" s="170"/>
      <c r="Z85" s="170"/>
    </row>
    <row r="86" spans="1:26" ht="23.25" customHeight="1">
      <c r="A86" s="166">
        <f>A27-A85</f>
        <v>108500</v>
      </c>
      <c r="B86" s="170" t="s">
        <v>287</v>
      </c>
      <c r="C86" s="204">
        <f t="shared" ref="C86:N86" si="58">C27-C85</f>
        <v>23720</v>
      </c>
      <c r="D86" s="204">
        <f t="shared" si="58"/>
        <v>33906</v>
      </c>
      <c r="E86" s="204">
        <f t="shared" si="58"/>
        <v>36288.080000000016</v>
      </c>
      <c r="F86" s="204">
        <f t="shared" si="58"/>
        <v>38866.318399999989</v>
      </c>
      <c r="G86" s="204">
        <f t="shared" si="58"/>
        <v>91440.792032000027</v>
      </c>
      <c r="H86" s="204">
        <f t="shared" si="58"/>
        <v>11371.576191360014</v>
      </c>
      <c r="I86" s="204">
        <f t="shared" si="58"/>
        <v>-28771.255332467204</v>
      </c>
      <c r="J86" s="204">
        <f t="shared" si="58"/>
        <v>-49307.630225817855</v>
      </c>
      <c r="K86" s="204">
        <f t="shared" si="58"/>
        <v>-49237.477621301499</v>
      </c>
      <c r="L86" s="204">
        <f t="shared" si="58"/>
        <v>-49170.728068875469</v>
      </c>
      <c r="M86" s="204">
        <f t="shared" si="58"/>
        <v>-49107.313507497958</v>
      </c>
      <c r="N86" s="606">
        <f t="shared" si="58"/>
        <v>-49047.167237348003</v>
      </c>
      <c r="O86" s="625">
        <f t="shared" si="56"/>
        <v>-39048.805369947935</v>
      </c>
      <c r="P86" s="170"/>
      <c r="Q86" s="170"/>
      <c r="R86" s="170"/>
      <c r="S86" s="170"/>
      <c r="T86" s="170"/>
      <c r="U86" s="170"/>
      <c r="V86" s="170"/>
      <c r="W86" s="170"/>
      <c r="X86" s="170"/>
      <c r="Y86" s="170"/>
      <c r="Z86" s="170"/>
    </row>
    <row r="87" spans="1:26" ht="23.25" customHeight="1">
      <c r="A87" s="166"/>
      <c r="B87" s="170"/>
      <c r="C87" s="204"/>
      <c r="D87" s="204"/>
      <c r="E87" s="204"/>
      <c r="F87" s="204"/>
      <c r="G87" s="204"/>
      <c r="H87" s="204"/>
      <c r="I87" s="204"/>
      <c r="J87" s="204"/>
      <c r="K87" s="204"/>
      <c r="L87" s="204"/>
      <c r="M87" s="204"/>
      <c r="N87" s="606"/>
      <c r="O87" s="625"/>
      <c r="P87" s="170"/>
      <c r="Q87" s="170"/>
      <c r="R87" s="170"/>
      <c r="S87" s="170"/>
      <c r="T87" s="170"/>
      <c r="U87" s="170"/>
      <c r="V87" s="170"/>
      <c r="W87" s="170"/>
      <c r="X87" s="170"/>
      <c r="Y87" s="170"/>
      <c r="Z87" s="170"/>
    </row>
    <row r="88" spans="1:26" ht="23.25" customHeight="1">
      <c r="A88" s="166">
        <f>A54+A33+A81+A36+A37+A71+A50+A51</f>
        <v>6500</v>
      </c>
      <c r="B88" s="215" t="s">
        <v>288</v>
      </c>
      <c r="C88" s="204">
        <f t="shared" ref="C88:N88" si="59">C54+C33+C81+C36+C37+C71+C50+C51+C74</f>
        <v>3550</v>
      </c>
      <c r="D88" s="204">
        <f t="shared" si="59"/>
        <v>3601</v>
      </c>
      <c r="E88" s="204">
        <f t="shared" si="59"/>
        <v>3652.98</v>
      </c>
      <c r="F88" s="204">
        <f t="shared" si="59"/>
        <v>3705.9204000000004</v>
      </c>
      <c r="G88" s="204">
        <f t="shared" si="59"/>
        <v>3759.8019920000002</v>
      </c>
      <c r="H88" s="204">
        <f t="shared" si="59"/>
        <v>3814.6059521600005</v>
      </c>
      <c r="I88" s="204">
        <f t="shared" si="59"/>
        <v>3870.3138331168002</v>
      </c>
      <c r="J88" s="204">
        <f t="shared" si="59"/>
        <v>3926.9075564544642</v>
      </c>
      <c r="K88" s="204">
        <f t="shared" si="59"/>
        <v>3984.3694053253748</v>
      </c>
      <c r="L88" s="204">
        <f t="shared" si="59"/>
        <v>4042.6820172188673</v>
      </c>
      <c r="M88" s="204">
        <f t="shared" si="59"/>
        <v>4101.8283768744895</v>
      </c>
      <c r="N88" s="606">
        <f t="shared" si="59"/>
        <v>4161.7918093370008</v>
      </c>
      <c r="O88" s="625">
        <f t="shared" ref="O88:O89" si="60">SUM(C88:N88)</f>
        <v>46172.201342486995</v>
      </c>
      <c r="P88" s="170"/>
      <c r="Q88" s="170"/>
      <c r="R88" s="170"/>
      <c r="S88" s="170"/>
      <c r="T88" s="170"/>
      <c r="U88" s="170"/>
      <c r="V88" s="170"/>
      <c r="W88" s="170"/>
      <c r="X88" s="170"/>
      <c r="Y88" s="170"/>
      <c r="Z88" s="170"/>
    </row>
    <row r="89" spans="1:26" ht="23.25" customHeight="1">
      <c r="A89" s="166">
        <f>A88+A85</f>
        <v>248000</v>
      </c>
      <c r="B89" s="215" t="s">
        <v>289</v>
      </c>
      <c r="C89" s="204">
        <f t="shared" ref="C89:N89" si="61">C88+C85</f>
        <v>245830</v>
      </c>
      <c r="D89" s="204">
        <f t="shared" si="61"/>
        <v>242695</v>
      </c>
      <c r="E89" s="204">
        <f t="shared" si="61"/>
        <v>247364.9</v>
      </c>
      <c r="F89" s="204">
        <f t="shared" si="61"/>
        <v>251839.60200000001</v>
      </c>
      <c r="G89" s="204">
        <f t="shared" si="61"/>
        <v>346319.00996</v>
      </c>
      <c r="H89" s="204">
        <f t="shared" si="61"/>
        <v>181443.02976079998</v>
      </c>
      <c r="I89" s="204">
        <f t="shared" si="61"/>
        <v>95641.569165584006</v>
      </c>
      <c r="J89" s="204">
        <f t="shared" si="61"/>
        <v>53234.537782272317</v>
      </c>
      <c r="K89" s="204">
        <f t="shared" si="61"/>
        <v>53221.847026626871</v>
      </c>
      <c r="L89" s="204">
        <f t="shared" si="61"/>
        <v>53213.410086094336</v>
      </c>
      <c r="M89" s="204">
        <f t="shared" si="61"/>
        <v>53209.141884372446</v>
      </c>
      <c r="N89" s="606">
        <f t="shared" si="61"/>
        <v>53208.959046685006</v>
      </c>
      <c r="O89" s="625">
        <f t="shared" si="60"/>
        <v>1877221.0067124348</v>
      </c>
      <c r="P89" s="170"/>
      <c r="Q89" s="170"/>
      <c r="R89" s="170"/>
      <c r="S89" s="170"/>
      <c r="T89" s="170"/>
      <c r="U89" s="170"/>
      <c r="V89" s="170"/>
      <c r="W89" s="170"/>
      <c r="X89" s="170"/>
      <c r="Y89" s="170"/>
      <c r="Z89" s="170"/>
    </row>
    <row r="90" spans="1:26" ht="23.25" customHeight="1">
      <c r="A90" s="166"/>
      <c r="B90" s="215"/>
      <c r="C90" s="204"/>
      <c r="D90" s="204"/>
      <c r="E90" s="204"/>
      <c r="F90" s="204"/>
      <c r="G90" s="204"/>
      <c r="H90" s="204"/>
      <c r="I90" s="204"/>
      <c r="J90" s="204"/>
      <c r="K90" s="204"/>
      <c r="L90" s="204"/>
      <c r="M90" s="204"/>
      <c r="N90" s="606"/>
      <c r="O90" s="625"/>
      <c r="P90" s="170"/>
      <c r="Q90" s="170"/>
      <c r="R90" s="170"/>
      <c r="S90" s="170"/>
      <c r="T90" s="170"/>
      <c r="U90" s="170"/>
      <c r="V90" s="170"/>
      <c r="W90" s="170"/>
      <c r="X90" s="170"/>
      <c r="Y90" s="170"/>
      <c r="Z90" s="170"/>
    </row>
    <row r="91" spans="1:26" ht="23.25" customHeight="1">
      <c r="A91" s="166">
        <f>A86-A88</f>
        <v>102000</v>
      </c>
      <c r="B91" s="170" t="s">
        <v>109</v>
      </c>
      <c r="C91" s="204">
        <f t="shared" ref="C91:N91" si="62">C86-C88</f>
        <v>20170</v>
      </c>
      <c r="D91" s="204">
        <f t="shared" si="62"/>
        <v>30305</v>
      </c>
      <c r="E91" s="204">
        <f t="shared" si="62"/>
        <v>32635.100000000017</v>
      </c>
      <c r="F91" s="204">
        <f t="shared" si="62"/>
        <v>35160.397999999986</v>
      </c>
      <c r="G91" s="204">
        <f t="shared" si="62"/>
        <v>87680.990040000033</v>
      </c>
      <c r="H91" s="204">
        <f t="shared" si="62"/>
        <v>7556.9702392000145</v>
      </c>
      <c r="I91" s="204">
        <f t="shared" si="62"/>
        <v>-32641.569165584006</v>
      </c>
      <c r="J91" s="204">
        <f t="shared" si="62"/>
        <v>-53234.537782272317</v>
      </c>
      <c r="K91" s="204">
        <f t="shared" si="62"/>
        <v>-53221.847026626871</v>
      </c>
      <c r="L91" s="204">
        <f t="shared" si="62"/>
        <v>-53213.410086094336</v>
      </c>
      <c r="M91" s="204">
        <f t="shared" si="62"/>
        <v>-53209.141884372446</v>
      </c>
      <c r="N91" s="606">
        <f t="shared" si="62"/>
        <v>-53208.959046685006</v>
      </c>
      <c r="O91" s="625">
        <f>SUM(C91:N91)</f>
        <v>-85221.006712434959</v>
      </c>
      <c r="P91" s="170"/>
      <c r="Q91" s="170"/>
      <c r="R91" s="170"/>
      <c r="S91" s="170"/>
      <c r="T91" s="170"/>
      <c r="U91" s="170"/>
      <c r="V91" s="170"/>
      <c r="W91" s="170"/>
      <c r="X91" s="170"/>
      <c r="Y91" s="170"/>
      <c r="Z91" s="170"/>
    </row>
    <row r="92" spans="1:26" ht="23.25" customHeight="1">
      <c r="A92" s="166"/>
      <c r="B92" s="170"/>
      <c r="C92" s="204"/>
      <c r="D92" s="204"/>
      <c r="E92" s="204"/>
      <c r="F92" s="204"/>
      <c r="G92" s="204"/>
      <c r="H92" s="204"/>
      <c r="I92" s="204"/>
      <c r="J92" s="204"/>
      <c r="K92" s="204"/>
      <c r="L92" s="204"/>
      <c r="M92" s="204"/>
      <c r="N92" s="606"/>
      <c r="O92" s="625"/>
      <c r="P92" s="170"/>
      <c r="Q92" s="170"/>
      <c r="R92" s="170"/>
      <c r="S92" s="170"/>
      <c r="T92" s="170"/>
      <c r="U92" s="170"/>
      <c r="V92" s="170"/>
      <c r="W92" s="170"/>
      <c r="X92" s="170"/>
      <c r="Y92" s="170"/>
      <c r="Z92" s="170"/>
    </row>
    <row r="93" spans="1:26" ht="23.25" customHeight="1">
      <c r="A93" s="166"/>
      <c r="B93" s="170"/>
      <c r="C93" s="204"/>
      <c r="D93" s="204"/>
      <c r="E93" s="204"/>
      <c r="F93" s="204"/>
      <c r="G93" s="204"/>
      <c r="H93" s="204"/>
      <c r="I93" s="204"/>
      <c r="J93" s="204"/>
      <c r="K93" s="204"/>
      <c r="L93" s="204"/>
      <c r="M93" s="204"/>
      <c r="N93" s="606"/>
      <c r="O93" s="625"/>
      <c r="P93" s="170"/>
      <c r="Q93" s="170"/>
      <c r="R93" s="170"/>
      <c r="S93" s="170"/>
      <c r="T93" s="170"/>
      <c r="U93" s="170"/>
      <c r="V93" s="170"/>
      <c r="W93" s="170"/>
      <c r="X93" s="170"/>
      <c r="Y93" s="170"/>
      <c r="Z93" s="170"/>
    </row>
    <row r="94" spans="1:26" ht="23.25" customHeight="1">
      <c r="A94" s="205">
        <v>5</v>
      </c>
      <c r="B94" s="170" t="s">
        <v>77</v>
      </c>
      <c r="C94" s="207">
        <v>5</v>
      </c>
      <c r="D94" s="211">
        <f t="shared" ref="D94:N94" si="63">C94</f>
        <v>5</v>
      </c>
      <c r="E94" s="211">
        <f t="shared" si="63"/>
        <v>5</v>
      </c>
      <c r="F94" s="211">
        <f t="shared" si="63"/>
        <v>5</v>
      </c>
      <c r="G94" s="211">
        <f t="shared" si="63"/>
        <v>5</v>
      </c>
      <c r="H94" s="211">
        <f t="shared" si="63"/>
        <v>5</v>
      </c>
      <c r="I94" s="211">
        <f t="shared" si="63"/>
        <v>5</v>
      </c>
      <c r="J94" s="211">
        <f t="shared" si="63"/>
        <v>5</v>
      </c>
      <c r="K94" s="211">
        <f t="shared" si="63"/>
        <v>5</v>
      </c>
      <c r="L94" s="211">
        <f t="shared" si="63"/>
        <v>5</v>
      </c>
      <c r="M94" s="211">
        <f t="shared" si="63"/>
        <v>5</v>
      </c>
      <c r="N94" s="610">
        <f t="shared" si="63"/>
        <v>5</v>
      </c>
      <c r="O94" s="625">
        <f t="shared" ref="O94:O95" si="64">AVERAGE(C94:N94)</f>
        <v>5</v>
      </c>
      <c r="P94" s="170"/>
      <c r="Q94" s="170"/>
      <c r="R94" s="170"/>
      <c r="S94" s="170"/>
      <c r="T94" s="170"/>
      <c r="U94" s="170"/>
      <c r="V94" s="170"/>
      <c r="W94" s="170"/>
      <c r="X94" s="170"/>
      <c r="Y94" s="170"/>
      <c r="Z94" s="170"/>
    </row>
    <row r="95" spans="1:26" ht="23.25" customHeight="1">
      <c r="A95" s="205">
        <v>20</v>
      </c>
      <c r="B95" s="170" t="s">
        <v>78</v>
      </c>
      <c r="C95" s="207">
        <v>20</v>
      </c>
      <c r="D95" s="211">
        <f t="shared" ref="D95:N95" si="65">C95</f>
        <v>20</v>
      </c>
      <c r="E95" s="211">
        <f t="shared" si="65"/>
        <v>20</v>
      </c>
      <c r="F95" s="211">
        <f t="shared" si="65"/>
        <v>20</v>
      </c>
      <c r="G95" s="211">
        <f t="shared" si="65"/>
        <v>20</v>
      </c>
      <c r="H95" s="211">
        <f t="shared" si="65"/>
        <v>20</v>
      </c>
      <c r="I95" s="211">
        <f t="shared" si="65"/>
        <v>20</v>
      </c>
      <c r="J95" s="211">
        <f t="shared" si="65"/>
        <v>20</v>
      </c>
      <c r="K95" s="211">
        <f t="shared" si="65"/>
        <v>20</v>
      </c>
      <c r="L95" s="211">
        <f t="shared" si="65"/>
        <v>20</v>
      </c>
      <c r="M95" s="211">
        <f t="shared" si="65"/>
        <v>20</v>
      </c>
      <c r="N95" s="610">
        <f t="shared" si="65"/>
        <v>20</v>
      </c>
      <c r="O95" s="625">
        <f t="shared" si="64"/>
        <v>20</v>
      </c>
      <c r="P95" s="170"/>
      <c r="Q95" s="170"/>
      <c r="R95" s="170"/>
      <c r="S95" s="170"/>
      <c r="T95" s="170"/>
      <c r="U95" s="170"/>
      <c r="V95" s="170"/>
      <c r="W95" s="170"/>
      <c r="X95" s="170"/>
      <c r="Y95" s="170"/>
      <c r="Z95" s="170"/>
    </row>
    <row r="96" spans="1:26" ht="23.25" customHeight="1">
      <c r="A96" s="166">
        <f>A94*A137/100</f>
        <v>5000</v>
      </c>
      <c r="B96" s="170" t="s">
        <v>290</v>
      </c>
      <c r="C96" s="204">
        <f t="shared" ref="C96:N96" si="66">C94*C137/100</f>
        <v>5000</v>
      </c>
      <c r="D96" s="204">
        <f t="shared" si="66"/>
        <v>5000</v>
      </c>
      <c r="E96" s="204">
        <f t="shared" si="66"/>
        <v>5000</v>
      </c>
      <c r="F96" s="204">
        <f t="shared" si="66"/>
        <v>5000</v>
      </c>
      <c r="G96" s="204">
        <f t="shared" si="66"/>
        <v>5000</v>
      </c>
      <c r="H96" s="204">
        <f t="shared" si="66"/>
        <v>5000</v>
      </c>
      <c r="I96" s="204">
        <f t="shared" si="66"/>
        <v>5000</v>
      </c>
      <c r="J96" s="204">
        <f t="shared" si="66"/>
        <v>5000</v>
      </c>
      <c r="K96" s="204">
        <f t="shared" si="66"/>
        <v>5000</v>
      </c>
      <c r="L96" s="204">
        <f t="shared" si="66"/>
        <v>5000</v>
      </c>
      <c r="M96" s="204">
        <f t="shared" si="66"/>
        <v>5000</v>
      </c>
      <c r="N96" s="606">
        <f t="shared" si="66"/>
        <v>5000</v>
      </c>
      <c r="O96" s="625">
        <f t="shared" ref="O96:O98" si="67">SUM(C96:N96)</f>
        <v>60000</v>
      </c>
      <c r="P96" s="170"/>
      <c r="Q96" s="170"/>
      <c r="R96" s="170"/>
      <c r="S96" s="170"/>
      <c r="T96" s="170"/>
      <c r="U96" s="170"/>
      <c r="V96" s="170"/>
      <c r="W96" s="170"/>
      <c r="X96" s="170"/>
      <c r="Y96" s="170"/>
      <c r="Z96" s="170"/>
    </row>
    <row r="97" spans="1:26" ht="23.25" customHeight="1">
      <c r="A97" s="166">
        <f>MAX(0,A95*A91/100)</f>
        <v>20400</v>
      </c>
      <c r="B97" s="170" t="s">
        <v>291</v>
      </c>
      <c r="C97" s="204">
        <f t="shared" ref="C97:N97" si="68">MAX(0,C95*(C91-C96)/100)</f>
        <v>3034</v>
      </c>
      <c r="D97" s="204">
        <f t="shared" si="68"/>
        <v>5061</v>
      </c>
      <c r="E97" s="204">
        <f t="shared" si="68"/>
        <v>5527.0200000000032</v>
      </c>
      <c r="F97" s="204">
        <f t="shared" si="68"/>
        <v>6032.0795999999973</v>
      </c>
      <c r="G97" s="204">
        <f t="shared" si="68"/>
        <v>16536.198008000007</v>
      </c>
      <c r="H97" s="204">
        <f t="shared" si="68"/>
        <v>511.39404784000288</v>
      </c>
      <c r="I97" s="204">
        <f t="shared" si="68"/>
        <v>0</v>
      </c>
      <c r="J97" s="204">
        <f t="shared" si="68"/>
        <v>0</v>
      </c>
      <c r="K97" s="204">
        <f t="shared" si="68"/>
        <v>0</v>
      </c>
      <c r="L97" s="204">
        <f t="shared" si="68"/>
        <v>0</v>
      </c>
      <c r="M97" s="204">
        <f t="shared" si="68"/>
        <v>0</v>
      </c>
      <c r="N97" s="606">
        <f t="shared" si="68"/>
        <v>0</v>
      </c>
      <c r="O97" s="625">
        <f t="shared" si="67"/>
        <v>36701.691655840012</v>
      </c>
      <c r="P97" s="170"/>
      <c r="Q97" s="170"/>
      <c r="R97" s="170"/>
      <c r="S97" s="170"/>
      <c r="T97" s="170"/>
      <c r="U97" s="170"/>
      <c r="V97" s="170"/>
      <c r="W97" s="170"/>
      <c r="X97" s="170"/>
      <c r="Y97" s="170"/>
      <c r="Z97" s="170"/>
    </row>
    <row r="98" spans="1:26" ht="23.25" customHeight="1">
      <c r="A98" s="166">
        <f>A91-A96-A97</f>
        <v>76600</v>
      </c>
      <c r="B98" s="170" t="s">
        <v>112</v>
      </c>
      <c r="C98" s="204">
        <f t="shared" ref="C98:N98" si="69">C91-C96-C97</f>
        <v>12136</v>
      </c>
      <c r="D98" s="204">
        <f t="shared" si="69"/>
        <v>20244</v>
      </c>
      <c r="E98" s="204">
        <f t="shared" si="69"/>
        <v>22108.080000000013</v>
      </c>
      <c r="F98" s="204">
        <f t="shared" si="69"/>
        <v>24128.318399999989</v>
      </c>
      <c r="G98" s="204">
        <f t="shared" si="69"/>
        <v>66144.792032000027</v>
      </c>
      <c r="H98" s="204">
        <f t="shared" si="69"/>
        <v>2045.5761913600115</v>
      </c>
      <c r="I98" s="204">
        <f t="shared" si="69"/>
        <v>-37641.569165584006</v>
      </c>
      <c r="J98" s="204">
        <f t="shared" si="69"/>
        <v>-58234.537782272317</v>
      </c>
      <c r="K98" s="204">
        <f t="shared" si="69"/>
        <v>-58221.847026626871</v>
      </c>
      <c r="L98" s="204">
        <f t="shared" si="69"/>
        <v>-58213.410086094336</v>
      </c>
      <c r="M98" s="204">
        <f t="shared" si="69"/>
        <v>-58209.141884372446</v>
      </c>
      <c r="N98" s="606">
        <f t="shared" si="69"/>
        <v>-58208.959046685006</v>
      </c>
      <c r="O98" s="625">
        <f t="shared" si="67"/>
        <v>-181922.69836827496</v>
      </c>
      <c r="P98" s="170"/>
      <c r="Q98" s="170"/>
      <c r="R98" s="170"/>
      <c r="S98" s="170"/>
      <c r="T98" s="170"/>
      <c r="U98" s="170"/>
      <c r="V98" s="170"/>
      <c r="W98" s="170"/>
      <c r="X98" s="170"/>
      <c r="Y98" s="170"/>
      <c r="Z98" s="170"/>
    </row>
    <row r="99" spans="1:26" ht="23.25" customHeight="1">
      <c r="A99" s="166"/>
      <c r="B99" s="170"/>
      <c r="C99" s="204"/>
      <c r="D99" s="204"/>
      <c r="E99" s="204"/>
      <c r="F99" s="204"/>
      <c r="G99" s="204"/>
      <c r="H99" s="204"/>
      <c r="I99" s="204"/>
      <c r="J99" s="204"/>
      <c r="K99" s="204"/>
      <c r="L99" s="204"/>
      <c r="M99" s="204"/>
      <c r="N99" s="606"/>
      <c r="O99" s="625"/>
      <c r="P99" s="170"/>
      <c r="Q99" s="170"/>
      <c r="R99" s="170"/>
      <c r="S99" s="170"/>
      <c r="T99" s="170"/>
      <c r="U99" s="170"/>
      <c r="V99" s="170"/>
      <c r="W99" s="170"/>
      <c r="X99" s="170"/>
      <c r="Y99" s="170"/>
      <c r="Z99" s="170"/>
    </row>
    <row r="100" spans="1:26" ht="23.25" customHeight="1">
      <c r="A100" s="166">
        <f>MAX(0,A98*A34/100)</f>
        <v>30640</v>
      </c>
      <c r="B100" s="170" t="s">
        <v>292</v>
      </c>
      <c r="C100" s="204">
        <f t="shared" ref="C100:N100" si="70">MAX(0,C98*C34/100)</f>
        <v>0</v>
      </c>
      <c r="D100" s="204">
        <f t="shared" si="70"/>
        <v>0</v>
      </c>
      <c r="E100" s="204">
        <f t="shared" si="70"/>
        <v>0</v>
      </c>
      <c r="F100" s="204">
        <f t="shared" si="70"/>
        <v>0</v>
      </c>
      <c r="G100" s="204">
        <f t="shared" si="70"/>
        <v>0</v>
      </c>
      <c r="H100" s="204">
        <f t="shared" si="70"/>
        <v>0</v>
      </c>
      <c r="I100" s="204">
        <f t="shared" si="70"/>
        <v>0</v>
      </c>
      <c r="J100" s="204">
        <f t="shared" si="70"/>
        <v>0</v>
      </c>
      <c r="K100" s="204">
        <f t="shared" si="70"/>
        <v>0</v>
      </c>
      <c r="L100" s="204">
        <f t="shared" si="70"/>
        <v>0</v>
      </c>
      <c r="M100" s="204">
        <f t="shared" si="70"/>
        <v>0</v>
      </c>
      <c r="N100" s="606">
        <f t="shared" si="70"/>
        <v>0</v>
      </c>
      <c r="O100" s="625">
        <f>SUM(C100:N100)</f>
        <v>0</v>
      </c>
      <c r="P100" s="170"/>
      <c r="Q100" s="170"/>
      <c r="R100" s="170"/>
      <c r="S100" s="170"/>
      <c r="T100" s="170"/>
      <c r="U100" s="170"/>
      <c r="V100" s="170"/>
      <c r="W100" s="170"/>
      <c r="X100" s="170"/>
      <c r="Y100" s="170"/>
      <c r="Z100" s="170"/>
    </row>
    <row r="101" spans="1:26" ht="23.25" customHeight="1">
      <c r="A101" s="166"/>
      <c r="B101" s="170"/>
      <c r="C101" s="204"/>
      <c r="D101" s="204"/>
      <c r="E101" s="204"/>
      <c r="F101" s="204"/>
      <c r="G101" s="204"/>
      <c r="H101" s="204"/>
      <c r="I101" s="204"/>
      <c r="J101" s="204"/>
      <c r="K101" s="204"/>
      <c r="L101" s="204"/>
      <c r="M101" s="204"/>
      <c r="N101" s="606"/>
      <c r="O101" s="625"/>
      <c r="P101" s="170"/>
      <c r="Q101" s="170"/>
      <c r="R101" s="170"/>
      <c r="S101" s="170"/>
      <c r="T101" s="170"/>
      <c r="U101" s="170"/>
      <c r="V101" s="170"/>
      <c r="W101" s="170"/>
      <c r="X101" s="170"/>
      <c r="Y101" s="170"/>
      <c r="Z101" s="170"/>
    </row>
    <row r="102" spans="1:26" ht="23.25" customHeight="1">
      <c r="A102" s="212">
        <f>A98-A100</f>
        <v>45960</v>
      </c>
      <c r="B102" s="170" t="s">
        <v>293</v>
      </c>
      <c r="C102" s="204">
        <f>A102+C98-C100</f>
        <v>58096</v>
      </c>
      <c r="D102" s="204">
        <f t="shared" ref="D102:N102" si="71">C102+D98-D100</f>
        <v>78340</v>
      </c>
      <c r="E102" s="204">
        <f t="shared" si="71"/>
        <v>100448.08000000002</v>
      </c>
      <c r="F102" s="204">
        <f t="shared" si="71"/>
        <v>124576.39840000001</v>
      </c>
      <c r="G102" s="204">
        <f t="shared" si="71"/>
        <v>190721.19043200003</v>
      </c>
      <c r="H102" s="204">
        <f t="shared" si="71"/>
        <v>192766.76662336005</v>
      </c>
      <c r="I102" s="204">
        <f t="shared" si="71"/>
        <v>155125.19745777606</v>
      </c>
      <c r="J102" s="204">
        <f t="shared" si="71"/>
        <v>96890.659675503732</v>
      </c>
      <c r="K102" s="204">
        <f t="shared" si="71"/>
        <v>38668.812648876861</v>
      </c>
      <c r="L102" s="204">
        <f t="shared" si="71"/>
        <v>-19544.597437217475</v>
      </c>
      <c r="M102" s="204">
        <f t="shared" si="71"/>
        <v>-77753.739321589921</v>
      </c>
      <c r="N102" s="606">
        <f t="shared" si="71"/>
        <v>-135962.69836827493</v>
      </c>
      <c r="O102" s="626">
        <f>SUM(C102:N102)</f>
        <v>802372.07011043443</v>
      </c>
      <c r="P102" s="170"/>
      <c r="Q102" s="170"/>
      <c r="R102" s="170"/>
      <c r="S102" s="170"/>
      <c r="T102" s="170"/>
      <c r="U102" s="170"/>
      <c r="V102" s="170"/>
      <c r="W102" s="170"/>
      <c r="X102" s="170"/>
      <c r="Y102" s="170"/>
      <c r="Z102" s="170"/>
    </row>
    <row r="103" spans="1:26" ht="23.25" customHeight="1">
      <c r="A103" s="166"/>
      <c r="B103" s="170"/>
      <c r="C103" s="204"/>
      <c r="D103" s="204"/>
      <c r="E103" s="204"/>
      <c r="F103" s="204"/>
      <c r="G103" s="204"/>
      <c r="H103" s="204"/>
      <c r="I103" s="204"/>
      <c r="J103" s="204"/>
      <c r="K103" s="204"/>
      <c r="L103" s="204"/>
      <c r="M103" s="204"/>
      <c r="N103" s="606"/>
      <c r="O103" s="625"/>
      <c r="P103" s="170"/>
      <c r="Q103" s="170"/>
      <c r="R103" s="170"/>
      <c r="S103" s="170"/>
      <c r="T103" s="170"/>
      <c r="U103" s="170"/>
      <c r="V103" s="170"/>
      <c r="W103" s="170"/>
      <c r="X103" s="170"/>
      <c r="Y103" s="170"/>
      <c r="Z103" s="170"/>
    </row>
    <row r="104" spans="1:26" ht="23.25" customHeight="1">
      <c r="A104" s="166"/>
      <c r="B104" s="170"/>
      <c r="C104" s="204"/>
      <c r="D104" s="204"/>
      <c r="E104" s="204"/>
      <c r="F104" s="204"/>
      <c r="G104" s="204"/>
      <c r="H104" s="204"/>
      <c r="I104" s="204"/>
      <c r="J104" s="204"/>
      <c r="K104" s="204"/>
      <c r="L104" s="204"/>
      <c r="M104" s="204"/>
      <c r="N104" s="606"/>
      <c r="O104" s="625"/>
      <c r="P104" s="170"/>
      <c r="Q104" s="170"/>
      <c r="R104" s="170"/>
      <c r="S104" s="170"/>
      <c r="T104" s="170"/>
      <c r="U104" s="170"/>
      <c r="V104" s="170"/>
      <c r="W104" s="170"/>
      <c r="X104" s="170"/>
      <c r="Y104" s="170"/>
      <c r="Z104" s="170"/>
    </row>
    <row r="105" spans="1:26" ht="23.25" customHeight="1">
      <c r="A105" s="205">
        <v>0.01</v>
      </c>
      <c r="B105" s="170" t="s">
        <v>80</v>
      </c>
      <c r="C105" s="207">
        <v>0.01</v>
      </c>
      <c r="D105" s="211">
        <f t="shared" ref="D105:N105" si="72">C105</f>
        <v>0.01</v>
      </c>
      <c r="E105" s="211">
        <f t="shared" si="72"/>
        <v>0.01</v>
      </c>
      <c r="F105" s="211">
        <f t="shared" si="72"/>
        <v>0.01</v>
      </c>
      <c r="G105" s="211">
        <f t="shared" si="72"/>
        <v>0.01</v>
      </c>
      <c r="H105" s="211">
        <f t="shared" si="72"/>
        <v>0.01</v>
      </c>
      <c r="I105" s="211">
        <f t="shared" si="72"/>
        <v>0.01</v>
      </c>
      <c r="J105" s="211">
        <f t="shared" si="72"/>
        <v>0.01</v>
      </c>
      <c r="K105" s="211">
        <f t="shared" si="72"/>
        <v>0.01</v>
      </c>
      <c r="L105" s="211">
        <f t="shared" si="72"/>
        <v>0.01</v>
      </c>
      <c r="M105" s="211">
        <f t="shared" si="72"/>
        <v>0.01</v>
      </c>
      <c r="N105" s="610">
        <f t="shared" si="72"/>
        <v>0.01</v>
      </c>
      <c r="O105" s="625">
        <f t="shared" ref="O105:O106" si="73">SUM(C105:N105)</f>
        <v>0.11999999999999998</v>
      </c>
      <c r="P105" s="170"/>
      <c r="Q105" s="170"/>
      <c r="R105" s="170"/>
      <c r="S105" s="170"/>
      <c r="T105" s="170"/>
      <c r="U105" s="170"/>
      <c r="V105" s="170"/>
      <c r="W105" s="170"/>
      <c r="X105" s="170"/>
      <c r="Y105" s="170"/>
      <c r="Z105" s="170"/>
    </row>
    <row r="106" spans="1:26" ht="23.25" customHeight="1">
      <c r="A106" s="166">
        <f>10+(A105*A10)</f>
        <v>60</v>
      </c>
      <c r="B106" s="170" t="s">
        <v>179</v>
      </c>
      <c r="C106" s="204">
        <f>10+(C105*C10)</f>
        <v>48</v>
      </c>
      <c r="D106" s="204">
        <f t="shared" ref="D106:N106" si="74">10+(D105*D10)</f>
        <v>49</v>
      </c>
      <c r="E106" s="204">
        <f t="shared" si="74"/>
        <v>50</v>
      </c>
      <c r="F106" s="204">
        <f t="shared" si="74"/>
        <v>51</v>
      </c>
      <c r="G106" s="204">
        <f t="shared" si="74"/>
        <v>72</v>
      </c>
      <c r="H106" s="204">
        <f t="shared" si="74"/>
        <v>37</v>
      </c>
      <c r="I106" s="204">
        <f t="shared" si="74"/>
        <v>19</v>
      </c>
      <c r="J106" s="204">
        <f t="shared" si="74"/>
        <v>10</v>
      </c>
      <c r="K106" s="204">
        <f t="shared" si="74"/>
        <v>10</v>
      </c>
      <c r="L106" s="204">
        <f t="shared" si="74"/>
        <v>10</v>
      </c>
      <c r="M106" s="204">
        <f t="shared" si="74"/>
        <v>10</v>
      </c>
      <c r="N106" s="606">
        <f t="shared" si="74"/>
        <v>10</v>
      </c>
      <c r="O106" s="625">
        <f t="shared" si="73"/>
        <v>376</v>
      </c>
      <c r="P106" s="170"/>
      <c r="Q106" s="170"/>
      <c r="R106" s="170"/>
      <c r="S106" s="170"/>
      <c r="T106" s="170"/>
      <c r="U106" s="170"/>
      <c r="V106" s="170"/>
      <c r="W106" s="170"/>
      <c r="X106" s="170"/>
      <c r="Y106" s="170"/>
      <c r="Z106" s="170"/>
    </row>
    <row r="107" spans="1:26" ht="23.25" customHeight="1">
      <c r="A107" s="166"/>
      <c r="B107" s="170"/>
      <c r="C107" s="204"/>
      <c r="D107" s="204"/>
      <c r="E107" s="204"/>
      <c r="F107" s="204"/>
      <c r="G107" s="204"/>
      <c r="H107" s="204"/>
      <c r="I107" s="204"/>
      <c r="J107" s="204"/>
      <c r="K107" s="204"/>
      <c r="L107" s="204"/>
      <c r="M107" s="204"/>
      <c r="N107" s="606"/>
      <c r="O107" s="625"/>
      <c r="P107" s="170"/>
      <c r="Q107" s="170"/>
      <c r="R107" s="170"/>
      <c r="S107" s="170"/>
      <c r="T107" s="170"/>
      <c r="U107" s="170"/>
      <c r="V107" s="170"/>
      <c r="W107" s="170"/>
      <c r="X107" s="170"/>
      <c r="Y107" s="170"/>
      <c r="Z107" s="170"/>
    </row>
    <row r="108" spans="1:26" ht="23.25" customHeight="1">
      <c r="A108" s="166">
        <f>A11</f>
        <v>0</v>
      </c>
      <c r="B108" s="170" t="s">
        <v>180</v>
      </c>
      <c r="C108" s="204">
        <f>(A9+C9)/2</f>
        <v>10000</v>
      </c>
      <c r="D108" s="204">
        <f t="shared" ref="D108:N108" si="75">(C9+D9)/2</f>
        <v>8100</v>
      </c>
      <c r="E108" s="204">
        <f t="shared" si="75"/>
        <v>6250</v>
      </c>
      <c r="F108" s="204">
        <f t="shared" si="75"/>
        <v>6300</v>
      </c>
      <c r="G108" s="204">
        <f t="shared" si="75"/>
        <v>6250</v>
      </c>
      <c r="H108" s="204">
        <f t="shared" si="75"/>
        <v>4450</v>
      </c>
      <c r="I108" s="204">
        <f t="shared" si="75"/>
        <v>1800</v>
      </c>
      <c r="J108" s="204">
        <f t="shared" si="75"/>
        <v>450</v>
      </c>
      <c r="K108" s="204">
        <f t="shared" si="75"/>
        <v>0</v>
      </c>
      <c r="L108" s="204">
        <f t="shared" si="75"/>
        <v>0</v>
      </c>
      <c r="M108" s="204">
        <f t="shared" si="75"/>
        <v>0</v>
      </c>
      <c r="N108" s="606">
        <f t="shared" si="75"/>
        <v>0</v>
      </c>
      <c r="O108" s="625">
        <f t="shared" ref="O108:O113" si="76">AVERAGE(C108:N108)</f>
        <v>3633.3333333333335</v>
      </c>
      <c r="P108" s="170"/>
      <c r="Q108" s="170"/>
      <c r="R108" s="170"/>
      <c r="S108" s="170"/>
      <c r="T108" s="170"/>
      <c r="U108" s="170"/>
      <c r="V108" s="170"/>
      <c r="W108" s="170"/>
      <c r="X108" s="170"/>
      <c r="Y108" s="170"/>
      <c r="Z108" s="170"/>
    </row>
    <row r="109" spans="1:26" ht="23.25" customHeight="1">
      <c r="A109" s="166">
        <f>A114</f>
        <v>0.5</v>
      </c>
      <c r="B109" s="170" t="s">
        <v>294</v>
      </c>
      <c r="C109" s="204">
        <f t="shared" ref="C109:N109" si="77">C10/C108</f>
        <v>0.38</v>
      </c>
      <c r="D109" s="204">
        <f t="shared" si="77"/>
        <v>0.48148148148148145</v>
      </c>
      <c r="E109" s="204">
        <f t="shared" si="77"/>
        <v>0.64</v>
      </c>
      <c r="F109" s="204">
        <f t="shared" si="77"/>
        <v>0.65079365079365081</v>
      </c>
      <c r="G109" s="204">
        <f t="shared" si="77"/>
        <v>0.99199999999999999</v>
      </c>
      <c r="H109" s="204">
        <f t="shared" si="77"/>
        <v>0.6067415730337079</v>
      </c>
      <c r="I109" s="204">
        <f t="shared" si="77"/>
        <v>0.5</v>
      </c>
      <c r="J109" s="204">
        <f t="shared" si="77"/>
        <v>0</v>
      </c>
      <c r="K109" s="204" t="e">
        <f t="shared" si="77"/>
        <v>#DIV/0!</v>
      </c>
      <c r="L109" s="204" t="e">
        <f t="shared" si="77"/>
        <v>#DIV/0!</v>
      </c>
      <c r="M109" s="204" t="e">
        <f t="shared" si="77"/>
        <v>#DIV/0!</v>
      </c>
      <c r="N109" s="606" t="e">
        <f t="shared" si="77"/>
        <v>#DIV/0!</v>
      </c>
      <c r="O109" s="625" t="e">
        <f t="shared" si="76"/>
        <v>#DIV/0!</v>
      </c>
      <c r="P109" s="170"/>
      <c r="Q109" s="170"/>
      <c r="R109" s="170"/>
      <c r="S109" s="170"/>
      <c r="T109" s="170"/>
      <c r="U109" s="170"/>
      <c r="V109" s="170"/>
      <c r="W109" s="170"/>
      <c r="X109" s="170"/>
      <c r="Y109" s="170"/>
      <c r="Z109" s="170"/>
    </row>
    <row r="110" spans="1:26" ht="23.25" customHeight="1">
      <c r="A110" s="166">
        <f>A98*100/((A142))</f>
        <v>3.0110536329187565</v>
      </c>
      <c r="B110" s="170" t="s">
        <v>156</v>
      </c>
      <c r="C110" s="204">
        <f>C98*100/((A142+C142)/2)</f>
        <v>0.47591634287937229</v>
      </c>
      <c r="D110" s="204">
        <f t="shared" ref="D110:N110" si="78">D98*100/((C142+D142)/2)</f>
        <v>0.7888651704570695</v>
      </c>
      <c r="E110" s="204">
        <f t="shared" si="78"/>
        <v>0.85445354121632022</v>
      </c>
      <c r="F110" s="204">
        <f t="shared" si="78"/>
        <v>0.92427524520605941</v>
      </c>
      <c r="G110" s="204">
        <f t="shared" si="78"/>
        <v>2.4907206167879528</v>
      </c>
      <c r="H110" s="204">
        <f t="shared" si="78"/>
        <v>7.6050962756675639E-2</v>
      </c>
      <c r="I110" s="204">
        <f t="shared" si="78"/>
        <v>-1.4087698411042389</v>
      </c>
      <c r="J110" s="204">
        <f t="shared" si="78"/>
        <v>-2.2192973256023216</v>
      </c>
      <c r="K110" s="204">
        <f t="shared" si="78"/>
        <v>-2.269167777968081</v>
      </c>
      <c r="L110" s="204">
        <f t="shared" si="78"/>
        <v>-2.3215141874063225</v>
      </c>
      <c r="M110" s="204">
        <f t="shared" si="78"/>
        <v>-2.3765130390022065</v>
      </c>
      <c r="N110" s="606">
        <f t="shared" si="78"/>
        <v>-2.4343583264463109</v>
      </c>
      <c r="O110" s="625">
        <f t="shared" si="76"/>
        <v>-0.61827821818550266</v>
      </c>
      <c r="P110" s="170"/>
      <c r="Q110" s="170"/>
      <c r="R110" s="170"/>
      <c r="S110" s="170"/>
      <c r="T110" s="170"/>
      <c r="U110" s="170"/>
      <c r="V110" s="170"/>
      <c r="W110" s="170"/>
      <c r="X110" s="170"/>
      <c r="Y110" s="170"/>
      <c r="Z110" s="170"/>
    </row>
    <row r="111" spans="1:26" ht="23.25" customHeight="1">
      <c r="A111" s="166">
        <f>A98*100/((A129))</f>
        <v>2.894432562744194</v>
      </c>
      <c r="B111" s="170" t="s">
        <v>157</v>
      </c>
      <c r="C111" s="204">
        <f>C98*100/((A129+C129)/2)</f>
        <v>0.45748354646251299</v>
      </c>
      <c r="D111" s="204">
        <f t="shared" ref="D111:N111" si="79">D98*100/((C129+D129)/2)</f>
        <v>0.7583590031212819</v>
      </c>
      <c r="E111" s="204">
        <f t="shared" si="79"/>
        <v>0.82152591116828522</v>
      </c>
      <c r="F111" s="204">
        <f t="shared" si="79"/>
        <v>0.88880774753598379</v>
      </c>
      <c r="G111" s="204">
        <f t="shared" si="79"/>
        <v>2.3963101496793202</v>
      </c>
      <c r="H111" s="204">
        <f t="shared" si="79"/>
        <v>7.3061005515695401E-2</v>
      </c>
      <c r="I111" s="204">
        <f t="shared" si="79"/>
        <v>-1.3503896325801654</v>
      </c>
      <c r="J111" s="204">
        <f t="shared" si="79"/>
        <v>-2.1253856811790848</v>
      </c>
      <c r="K111" s="204">
        <f t="shared" si="79"/>
        <v>-2.1707200145780448</v>
      </c>
      <c r="L111" s="204">
        <f t="shared" si="79"/>
        <v>-2.2182118148960583</v>
      </c>
      <c r="M111" s="204">
        <f t="shared" si="79"/>
        <v>-2.268006995910536</v>
      </c>
      <c r="N111" s="606">
        <f t="shared" si="79"/>
        <v>-2.3202652375133104</v>
      </c>
      <c r="O111" s="625">
        <f t="shared" si="76"/>
        <v>-0.5881193344311767</v>
      </c>
      <c r="P111" s="170"/>
      <c r="Q111" s="170"/>
      <c r="R111" s="170"/>
      <c r="S111" s="170"/>
      <c r="T111" s="170"/>
      <c r="U111" s="170"/>
      <c r="V111" s="170"/>
      <c r="W111" s="170"/>
      <c r="X111" s="170"/>
      <c r="Y111" s="170"/>
      <c r="Z111" s="170"/>
    </row>
    <row r="112" spans="1:26" ht="23.25" customHeight="1">
      <c r="A112" s="166">
        <f>A138*100/A142</f>
        <v>4.0291514017515997</v>
      </c>
      <c r="B112" s="170" t="s">
        <v>158</v>
      </c>
      <c r="C112" s="204">
        <f>C98*100/((C138+A138)/2)</f>
        <v>11.811766995960873</v>
      </c>
      <c r="D112" s="204">
        <f t="shared" ref="D112:N112" si="80">D98*100/((D138+C138)/2)</f>
        <v>19.610559323298144</v>
      </c>
      <c r="E112" s="204">
        <f t="shared" si="80"/>
        <v>21.318136864836244</v>
      </c>
      <c r="F112" s="204">
        <f t="shared" si="80"/>
        <v>23.162135835931394</v>
      </c>
      <c r="G112" s="204">
        <f t="shared" si="80"/>
        <v>63.219039973151034</v>
      </c>
      <c r="H112" s="204">
        <f t="shared" si="80"/>
        <v>1.8583408930683571</v>
      </c>
      <c r="I112" s="204">
        <f t="shared" si="80"/>
        <v>-32.586183506595496</v>
      </c>
      <c r="J112" s="204">
        <f t="shared" si="80"/>
        <v>-50.226601685904718</v>
      </c>
      <c r="K112" s="204">
        <f t="shared" si="80"/>
        <v>-50.033924006540119</v>
      </c>
      <c r="L112" s="204">
        <f t="shared" si="80"/>
        <v>-49.849873471607353</v>
      </c>
      <c r="M112" s="204">
        <f t="shared" si="80"/>
        <v>-49.674175232580758</v>
      </c>
      <c r="N112" s="606">
        <f t="shared" si="80"/>
        <v>-49.506565676571135</v>
      </c>
      <c r="O112" s="625">
        <f t="shared" si="76"/>
        <v>-11.741445307796127</v>
      </c>
      <c r="P112" s="170"/>
      <c r="Q112" s="170"/>
      <c r="R112" s="170"/>
      <c r="S112" s="170"/>
      <c r="T112" s="170"/>
      <c r="U112" s="170"/>
      <c r="V112" s="170"/>
      <c r="W112" s="170"/>
      <c r="X112" s="170"/>
      <c r="Y112" s="170"/>
      <c r="Z112" s="170"/>
    </row>
    <row r="113" spans="1:26" ht="23.25" customHeight="1">
      <c r="A113" s="166">
        <f>A118</f>
        <v>450000</v>
      </c>
      <c r="B113" s="170" t="s">
        <v>295</v>
      </c>
      <c r="C113" s="204">
        <f>(A118+C118)/2</f>
        <v>364500</v>
      </c>
      <c r="D113" s="204">
        <f t="shared" ref="D113:N113" si="81">(C118+D118)/2</f>
        <v>191250</v>
      </c>
      <c r="E113" s="204">
        <f t="shared" si="81"/>
        <v>103500</v>
      </c>
      <c r="F113" s="204">
        <f t="shared" si="81"/>
        <v>101250</v>
      </c>
      <c r="G113" s="204">
        <f t="shared" si="81"/>
        <v>49500</v>
      </c>
      <c r="H113" s="204">
        <f t="shared" si="81"/>
        <v>0</v>
      </c>
      <c r="I113" s="204">
        <f t="shared" si="81"/>
        <v>0</v>
      </c>
      <c r="J113" s="204">
        <f t="shared" si="81"/>
        <v>0</v>
      </c>
      <c r="K113" s="204">
        <f t="shared" si="81"/>
        <v>0</v>
      </c>
      <c r="L113" s="204">
        <f t="shared" si="81"/>
        <v>0</v>
      </c>
      <c r="M113" s="204">
        <f t="shared" si="81"/>
        <v>0</v>
      </c>
      <c r="N113" s="606">
        <f t="shared" si="81"/>
        <v>0</v>
      </c>
      <c r="O113" s="625">
        <f t="shared" si="76"/>
        <v>67500</v>
      </c>
      <c r="P113" s="170"/>
      <c r="Q113" s="170"/>
      <c r="R113" s="170"/>
      <c r="S113" s="170"/>
      <c r="T113" s="170"/>
      <c r="U113" s="170"/>
      <c r="V113" s="170"/>
      <c r="W113" s="170"/>
      <c r="X113" s="170"/>
      <c r="Y113" s="170"/>
      <c r="Z113" s="170"/>
    </row>
    <row r="114" spans="1:26" ht="23.25" customHeight="1">
      <c r="A114" s="166">
        <f>A28/A113</f>
        <v>0.5</v>
      </c>
      <c r="B114" s="170" t="s">
        <v>186</v>
      </c>
      <c r="C114" s="204">
        <f t="shared" ref="C114:N114" si="82">C28/C113</f>
        <v>0.46913580246913578</v>
      </c>
      <c r="D114" s="204">
        <f t="shared" si="82"/>
        <v>0.91764705882352937</v>
      </c>
      <c r="E114" s="204">
        <f t="shared" si="82"/>
        <v>1.7391304347826086</v>
      </c>
      <c r="F114" s="204">
        <f t="shared" si="82"/>
        <v>1.8222222222222222</v>
      </c>
      <c r="G114" s="204">
        <f t="shared" si="82"/>
        <v>5.6363636363636367</v>
      </c>
      <c r="H114" s="204" t="e">
        <f t="shared" si="82"/>
        <v>#DIV/0!</v>
      </c>
      <c r="I114" s="204" t="e">
        <f t="shared" si="82"/>
        <v>#DIV/0!</v>
      </c>
      <c r="J114" s="204" t="e">
        <f t="shared" si="82"/>
        <v>#DIV/0!</v>
      </c>
      <c r="K114" s="204" t="e">
        <f t="shared" si="82"/>
        <v>#DIV/0!</v>
      </c>
      <c r="L114" s="204" t="e">
        <f t="shared" si="82"/>
        <v>#DIV/0!</v>
      </c>
      <c r="M114" s="204" t="e">
        <f t="shared" si="82"/>
        <v>#DIV/0!</v>
      </c>
      <c r="N114" s="606" t="e">
        <f t="shared" si="82"/>
        <v>#DIV/0!</v>
      </c>
      <c r="O114" s="625">
        <f>O28/O118</f>
        <v>23.630769230769232</v>
      </c>
      <c r="P114" s="170"/>
      <c r="Q114" s="170"/>
      <c r="R114" s="170"/>
      <c r="S114" s="170"/>
      <c r="T114" s="170"/>
      <c r="U114" s="170"/>
      <c r="V114" s="170"/>
      <c r="W114" s="170"/>
      <c r="X114" s="170"/>
      <c r="Y114" s="170"/>
      <c r="Z114" s="170"/>
    </row>
    <row r="115" spans="1:26" ht="23.25" customHeight="1">
      <c r="A115" s="166"/>
      <c r="B115" s="170"/>
      <c r="C115" s="204"/>
      <c r="D115" s="204"/>
      <c r="E115" s="204"/>
      <c r="F115" s="204"/>
      <c r="G115" s="204"/>
      <c r="H115" s="204"/>
      <c r="I115" s="204"/>
      <c r="J115" s="204"/>
      <c r="K115" s="204"/>
      <c r="L115" s="204"/>
      <c r="M115" s="204"/>
      <c r="N115" s="606"/>
      <c r="O115" s="625"/>
      <c r="P115" s="170"/>
      <c r="Q115" s="170"/>
      <c r="R115" s="170"/>
      <c r="S115" s="170"/>
      <c r="T115" s="170"/>
      <c r="U115" s="170"/>
      <c r="V115" s="170"/>
      <c r="W115" s="170"/>
      <c r="X115" s="170"/>
      <c r="Y115" s="170"/>
      <c r="Z115" s="170"/>
    </row>
    <row r="116" spans="1:26" ht="23.25" customHeight="1">
      <c r="A116" s="166"/>
      <c r="B116" s="170"/>
      <c r="C116" s="204"/>
      <c r="D116" s="204"/>
      <c r="E116" s="204"/>
      <c r="F116" s="204"/>
      <c r="G116" s="204"/>
      <c r="H116" s="204"/>
      <c r="I116" s="204"/>
      <c r="J116" s="204"/>
      <c r="K116" s="204"/>
      <c r="L116" s="204"/>
      <c r="M116" s="204"/>
      <c r="N116" s="606"/>
      <c r="O116" s="625"/>
      <c r="P116" s="170"/>
      <c r="Q116" s="170"/>
      <c r="R116" s="170"/>
      <c r="S116" s="170"/>
      <c r="T116" s="170"/>
      <c r="U116" s="170"/>
      <c r="V116" s="170"/>
      <c r="W116" s="170"/>
      <c r="X116" s="170"/>
      <c r="Y116" s="170"/>
      <c r="Z116" s="170"/>
    </row>
    <row r="117" spans="1:26" ht="23.25" customHeight="1">
      <c r="A117" s="166">
        <f>A98+A50+A69+A35+A146-A100</f>
        <v>246460</v>
      </c>
      <c r="B117" s="170" t="s">
        <v>116</v>
      </c>
      <c r="C117" s="204">
        <f>(A117+C98+C69-(C118-A118)-(C119-A119)+(C136-A136)+(C135-A135)+(C72-A72)+C35+C146-C100)</f>
        <v>521086</v>
      </c>
      <c r="D117" s="204">
        <f t="shared" ref="D117:N117" si="83">C117+D98+D69-(D118-C118)-(D119-C119)+(D136-C136)+(D135-C135)+(D72-C72)+D35+D146-D100</f>
        <v>717310.2</v>
      </c>
      <c r="E117" s="204">
        <f t="shared" si="83"/>
        <v>739888.87599999993</v>
      </c>
      <c r="F117" s="204">
        <f t="shared" si="83"/>
        <v>768978.37847999996</v>
      </c>
      <c r="G117" s="204">
        <f t="shared" si="83"/>
        <v>794575.13091039995</v>
      </c>
      <c r="H117" s="204">
        <f t="shared" si="83"/>
        <v>1059063.628292192</v>
      </c>
      <c r="I117" s="204">
        <f t="shared" si="83"/>
        <v>1154856.1218932315</v>
      </c>
      <c r="J117" s="204">
        <f t="shared" si="83"/>
        <v>1167046.96562225</v>
      </c>
      <c r="K117" s="204">
        <f t="shared" si="83"/>
        <v>1116241.9924766882</v>
      </c>
      <c r="L117" s="204">
        <f t="shared" si="83"/>
        <v>1065437.1187940375</v>
      </c>
      <c r="M117" s="204">
        <f t="shared" si="83"/>
        <v>1014628.3425850399</v>
      </c>
      <c r="N117" s="606">
        <f t="shared" si="83"/>
        <v>963811.74190022226</v>
      </c>
      <c r="O117" s="625">
        <f t="shared" ref="O117:O119" si="84">AVERAGE(C117:N117)</f>
        <v>923577.04141283839</v>
      </c>
      <c r="P117" s="170"/>
      <c r="Q117" s="170"/>
      <c r="R117" s="170"/>
      <c r="S117" s="170"/>
      <c r="T117" s="170"/>
      <c r="U117" s="170"/>
      <c r="V117" s="170"/>
      <c r="W117" s="170"/>
      <c r="X117" s="170"/>
      <c r="Y117" s="170"/>
      <c r="Z117" s="170"/>
    </row>
    <row r="118" spans="1:26" ht="23.25" customHeight="1">
      <c r="A118" s="166">
        <f>A9*A29</f>
        <v>450000</v>
      </c>
      <c r="B118" s="170" t="s">
        <v>370</v>
      </c>
      <c r="C118" s="204">
        <f>(C9-C10)*A29</f>
        <v>279000</v>
      </c>
      <c r="D118" s="204">
        <f>(D9-D10)*C29</f>
        <v>103500</v>
      </c>
      <c r="E118" s="204">
        <f>(E9-E10)*D29</f>
        <v>103500</v>
      </c>
      <c r="F118" s="204">
        <f>(F9-F10)*E29</f>
        <v>99000</v>
      </c>
      <c r="G118" s="204">
        <f t="shared" ref="G118:N118" si="85">(G9-G10)*F29</f>
        <v>0</v>
      </c>
      <c r="H118" s="204">
        <f t="shared" si="85"/>
        <v>0</v>
      </c>
      <c r="I118" s="204">
        <f t="shared" si="85"/>
        <v>0</v>
      </c>
      <c r="J118" s="204">
        <f t="shared" si="85"/>
        <v>0</v>
      </c>
      <c r="K118" s="204">
        <f t="shared" si="85"/>
        <v>0</v>
      </c>
      <c r="L118" s="204">
        <f t="shared" si="85"/>
        <v>0</v>
      </c>
      <c r="M118" s="204">
        <f t="shared" si="85"/>
        <v>0</v>
      </c>
      <c r="N118" s="606">
        <f t="shared" si="85"/>
        <v>0</v>
      </c>
      <c r="O118" s="625">
        <f t="shared" si="84"/>
        <v>48750</v>
      </c>
      <c r="P118" s="170"/>
      <c r="Q118" s="170"/>
      <c r="R118" s="170"/>
      <c r="S118" s="170"/>
      <c r="T118" s="170"/>
      <c r="U118" s="170"/>
      <c r="V118" s="170"/>
      <c r="W118" s="170"/>
      <c r="X118" s="170"/>
      <c r="Y118" s="170"/>
      <c r="Z118" s="170"/>
    </row>
    <row r="119" spans="1:26" ht="23.25" customHeight="1">
      <c r="A119" s="166">
        <f>A10*A30</f>
        <v>350000</v>
      </c>
      <c r="B119" s="170" t="s">
        <v>117</v>
      </c>
      <c r="C119" s="204">
        <f t="shared" ref="C119:N119" si="86">C10*C30</f>
        <v>266000</v>
      </c>
      <c r="D119" s="204">
        <f t="shared" si="86"/>
        <v>273000</v>
      </c>
      <c r="E119" s="204">
        <f t="shared" si="86"/>
        <v>280000</v>
      </c>
      <c r="F119" s="204">
        <f t="shared" si="86"/>
        <v>287000</v>
      </c>
      <c r="G119" s="204">
        <f t="shared" si="86"/>
        <v>434000</v>
      </c>
      <c r="H119" s="204">
        <f t="shared" si="86"/>
        <v>189000</v>
      </c>
      <c r="I119" s="204">
        <f t="shared" si="86"/>
        <v>63000</v>
      </c>
      <c r="J119" s="204">
        <f t="shared" si="86"/>
        <v>0</v>
      </c>
      <c r="K119" s="204">
        <f t="shared" si="86"/>
        <v>0</v>
      </c>
      <c r="L119" s="204">
        <f t="shared" si="86"/>
        <v>0</v>
      </c>
      <c r="M119" s="204">
        <f t="shared" si="86"/>
        <v>0</v>
      </c>
      <c r="N119" s="606">
        <f t="shared" si="86"/>
        <v>0</v>
      </c>
      <c r="O119" s="625">
        <f t="shared" si="84"/>
        <v>149333.33333333334</v>
      </c>
      <c r="P119" s="170"/>
      <c r="Q119" s="170"/>
      <c r="R119" s="170"/>
      <c r="S119" s="170"/>
      <c r="T119" s="170"/>
      <c r="U119" s="170"/>
      <c r="V119" s="170"/>
      <c r="W119" s="170"/>
      <c r="X119" s="170"/>
      <c r="Y119" s="170"/>
      <c r="Z119" s="170"/>
    </row>
    <row r="120" spans="1:26" ht="23.25" customHeight="1">
      <c r="A120" s="166">
        <f>SUM(A117:A119)</f>
        <v>1046460</v>
      </c>
      <c r="B120" s="170" t="s">
        <v>296</v>
      </c>
      <c r="C120" s="204">
        <f t="shared" ref="C120:O120" si="87">SUM(C117:C119)</f>
        <v>1066086</v>
      </c>
      <c r="D120" s="204">
        <f t="shared" si="87"/>
        <v>1093810.2</v>
      </c>
      <c r="E120" s="204">
        <f t="shared" si="87"/>
        <v>1123388.8759999999</v>
      </c>
      <c r="F120" s="204">
        <f t="shared" si="87"/>
        <v>1154978.37848</v>
      </c>
      <c r="G120" s="204">
        <f t="shared" si="87"/>
        <v>1228575.1309103998</v>
      </c>
      <c r="H120" s="204">
        <f t="shared" si="87"/>
        <v>1248063.628292192</v>
      </c>
      <c r="I120" s="204">
        <f t="shared" si="87"/>
        <v>1217856.1218932315</v>
      </c>
      <c r="J120" s="204">
        <f t="shared" si="87"/>
        <v>1167046.96562225</v>
      </c>
      <c r="K120" s="204">
        <f t="shared" si="87"/>
        <v>1116241.9924766882</v>
      </c>
      <c r="L120" s="204">
        <f t="shared" si="87"/>
        <v>1065437.1187940375</v>
      </c>
      <c r="M120" s="204">
        <f t="shared" si="87"/>
        <v>1014628.3425850399</v>
      </c>
      <c r="N120" s="606">
        <f t="shared" si="87"/>
        <v>963811.74190022226</v>
      </c>
      <c r="O120" s="625">
        <f t="shared" si="87"/>
        <v>1121660.3747461718</v>
      </c>
      <c r="P120" s="170"/>
      <c r="Q120" s="170"/>
      <c r="R120" s="170"/>
      <c r="S120" s="170"/>
      <c r="T120" s="170"/>
      <c r="U120" s="170"/>
      <c r="V120" s="170"/>
      <c r="W120" s="170"/>
      <c r="X120" s="170"/>
      <c r="Y120" s="170"/>
      <c r="Z120" s="170"/>
    </row>
    <row r="121" spans="1:26" ht="23.25" customHeight="1">
      <c r="A121" s="166"/>
      <c r="B121" s="170"/>
      <c r="C121" s="204"/>
      <c r="D121" s="204"/>
      <c r="E121" s="204"/>
      <c r="F121" s="204"/>
      <c r="G121" s="204"/>
      <c r="H121" s="204"/>
      <c r="I121" s="204"/>
      <c r="J121" s="204"/>
      <c r="K121" s="204"/>
      <c r="L121" s="204"/>
      <c r="M121" s="204"/>
      <c r="N121" s="606"/>
      <c r="O121" s="625"/>
      <c r="P121" s="170"/>
      <c r="Q121" s="170"/>
      <c r="R121" s="170"/>
      <c r="S121" s="170"/>
      <c r="T121" s="170"/>
      <c r="U121" s="170"/>
      <c r="V121" s="170"/>
      <c r="W121" s="170"/>
      <c r="X121" s="170"/>
      <c r="Y121" s="170"/>
      <c r="Z121" s="170"/>
    </row>
    <row r="122" spans="1:26" ht="23.25" customHeight="1">
      <c r="A122" s="205">
        <v>100000</v>
      </c>
      <c r="B122" s="170" t="s">
        <v>297</v>
      </c>
      <c r="C122" s="207">
        <v>100000</v>
      </c>
      <c r="D122" s="204">
        <v>100000</v>
      </c>
      <c r="E122" s="204">
        <v>100000</v>
      </c>
      <c r="F122" s="204">
        <v>100000</v>
      </c>
      <c r="G122" s="204">
        <v>100000</v>
      </c>
      <c r="H122" s="204">
        <v>100000</v>
      </c>
      <c r="I122" s="204">
        <v>100000</v>
      </c>
      <c r="J122" s="204">
        <v>100000</v>
      </c>
      <c r="K122" s="204">
        <v>100000</v>
      </c>
      <c r="L122" s="204">
        <v>100000</v>
      </c>
      <c r="M122" s="204">
        <v>100000</v>
      </c>
      <c r="N122" s="606">
        <v>100000</v>
      </c>
      <c r="O122" s="625">
        <f t="shared" ref="O122:O123" si="88">AVERAGE(C122:N122)</f>
        <v>100000</v>
      </c>
      <c r="P122" s="170"/>
      <c r="Q122" s="170"/>
      <c r="R122" s="170"/>
      <c r="S122" s="170"/>
      <c r="T122" s="170"/>
      <c r="U122" s="170"/>
      <c r="V122" s="170"/>
      <c r="W122" s="170"/>
      <c r="X122" s="170"/>
      <c r="Y122" s="170"/>
      <c r="Z122" s="170"/>
    </row>
    <row r="123" spans="1:26" ht="23.25" customHeight="1">
      <c r="A123" s="205">
        <v>1000000</v>
      </c>
      <c r="B123" s="170" t="s">
        <v>121</v>
      </c>
      <c r="C123" s="207">
        <v>1000000</v>
      </c>
      <c r="D123" s="211">
        <f t="shared" ref="D123:N123" si="89">C123</f>
        <v>1000000</v>
      </c>
      <c r="E123" s="211">
        <f t="shared" si="89"/>
        <v>1000000</v>
      </c>
      <c r="F123" s="211">
        <f t="shared" si="89"/>
        <v>1000000</v>
      </c>
      <c r="G123" s="211">
        <f t="shared" si="89"/>
        <v>1000000</v>
      </c>
      <c r="H123" s="211">
        <f t="shared" si="89"/>
        <v>1000000</v>
      </c>
      <c r="I123" s="211">
        <f t="shared" si="89"/>
        <v>1000000</v>
      </c>
      <c r="J123" s="211">
        <f t="shared" si="89"/>
        <v>1000000</v>
      </c>
      <c r="K123" s="211">
        <f t="shared" si="89"/>
        <v>1000000</v>
      </c>
      <c r="L123" s="211">
        <f t="shared" si="89"/>
        <v>1000000</v>
      </c>
      <c r="M123" s="211">
        <f t="shared" si="89"/>
        <v>1000000</v>
      </c>
      <c r="N123" s="610">
        <f t="shared" si="89"/>
        <v>1000000</v>
      </c>
      <c r="O123" s="625">
        <f t="shared" si="88"/>
        <v>1000000</v>
      </c>
      <c r="P123" s="170"/>
      <c r="Q123" s="170"/>
      <c r="R123" s="170"/>
      <c r="S123" s="170"/>
      <c r="T123" s="170"/>
      <c r="U123" s="170"/>
      <c r="V123" s="170"/>
      <c r="W123" s="170"/>
      <c r="X123" s="170"/>
      <c r="Y123" s="170"/>
      <c r="Z123" s="170"/>
    </row>
    <row r="124" spans="1:26" ht="23.25" customHeight="1">
      <c r="A124" s="383">
        <v>0</v>
      </c>
      <c r="B124" s="170" t="s">
        <v>298</v>
      </c>
      <c r="C124" s="204">
        <f>A124+C67</f>
        <v>2000</v>
      </c>
      <c r="D124" s="204">
        <f t="shared" ref="D124:N124" si="90">C124+D67</f>
        <v>4000</v>
      </c>
      <c r="E124" s="204">
        <f t="shared" si="90"/>
        <v>6000</v>
      </c>
      <c r="F124" s="204">
        <f t="shared" si="90"/>
        <v>8000</v>
      </c>
      <c r="G124" s="204">
        <f t="shared" si="90"/>
        <v>10000</v>
      </c>
      <c r="H124" s="204">
        <f t="shared" si="90"/>
        <v>12000</v>
      </c>
      <c r="I124" s="204">
        <f t="shared" si="90"/>
        <v>14000</v>
      </c>
      <c r="J124" s="204">
        <f t="shared" si="90"/>
        <v>16000</v>
      </c>
      <c r="K124" s="204">
        <f t="shared" si="90"/>
        <v>18000</v>
      </c>
      <c r="L124" s="204">
        <f t="shared" si="90"/>
        <v>20000</v>
      </c>
      <c r="M124" s="204">
        <f t="shared" si="90"/>
        <v>22000</v>
      </c>
      <c r="N124" s="606">
        <f t="shared" si="90"/>
        <v>24000</v>
      </c>
      <c r="O124" s="625">
        <f>N124</f>
        <v>24000</v>
      </c>
      <c r="P124" s="170"/>
      <c r="Q124" s="170"/>
      <c r="R124" s="170"/>
      <c r="S124" s="170"/>
      <c r="T124" s="170"/>
      <c r="U124" s="170"/>
      <c r="V124" s="170"/>
      <c r="W124" s="170"/>
      <c r="X124" s="170"/>
      <c r="Y124" s="170"/>
      <c r="Z124" s="170"/>
    </row>
    <row r="125" spans="1:26" ht="23.25" customHeight="1">
      <c r="A125" s="205">
        <v>500000</v>
      </c>
      <c r="B125" s="170" t="s">
        <v>122</v>
      </c>
      <c r="C125" s="207">
        <v>500000</v>
      </c>
      <c r="D125" s="211">
        <f t="shared" ref="D125:N125" si="91">C125</f>
        <v>500000</v>
      </c>
      <c r="E125" s="211">
        <f t="shared" si="91"/>
        <v>500000</v>
      </c>
      <c r="F125" s="211">
        <f t="shared" si="91"/>
        <v>500000</v>
      </c>
      <c r="G125" s="211">
        <f t="shared" si="91"/>
        <v>500000</v>
      </c>
      <c r="H125" s="211">
        <f t="shared" si="91"/>
        <v>500000</v>
      </c>
      <c r="I125" s="211">
        <f t="shared" si="91"/>
        <v>500000</v>
      </c>
      <c r="J125" s="211">
        <f t="shared" si="91"/>
        <v>500000</v>
      </c>
      <c r="K125" s="211">
        <f t="shared" si="91"/>
        <v>500000</v>
      </c>
      <c r="L125" s="211">
        <f t="shared" si="91"/>
        <v>500000</v>
      </c>
      <c r="M125" s="211">
        <f t="shared" si="91"/>
        <v>500000</v>
      </c>
      <c r="N125" s="610">
        <f t="shared" si="91"/>
        <v>500000</v>
      </c>
      <c r="O125" s="625">
        <f>AVERAGE(C125:N125)</f>
        <v>500000</v>
      </c>
      <c r="P125" s="170"/>
      <c r="Q125" s="170"/>
      <c r="R125" s="170"/>
      <c r="S125" s="170"/>
      <c r="T125" s="170"/>
      <c r="U125" s="170"/>
      <c r="V125" s="170"/>
      <c r="W125" s="170"/>
      <c r="X125" s="170"/>
      <c r="Y125" s="170"/>
      <c r="Z125" s="170"/>
    </row>
    <row r="126" spans="1:26" ht="23.25" customHeight="1">
      <c r="A126" s="166">
        <f>A68</f>
        <v>0</v>
      </c>
      <c r="B126" s="170" t="s">
        <v>299</v>
      </c>
      <c r="C126" s="204">
        <f>A126+C68</f>
        <v>5000</v>
      </c>
      <c r="D126" s="204">
        <f t="shared" ref="D126:N126" si="92">D68+C126</f>
        <v>10000</v>
      </c>
      <c r="E126" s="204">
        <f t="shared" si="92"/>
        <v>15000</v>
      </c>
      <c r="F126" s="204">
        <f t="shared" si="92"/>
        <v>20000</v>
      </c>
      <c r="G126" s="204">
        <f t="shared" si="92"/>
        <v>25000</v>
      </c>
      <c r="H126" s="204">
        <f t="shared" si="92"/>
        <v>30000</v>
      </c>
      <c r="I126" s="204">
        <f t="shared" si="92"/>
        <v>35000</v>
      </c>
      <c r="J126" s="204">
        <f t="shared" si="92"/>
        <v>40000</v>
      </c>
      <c r="K126" s="204">
        <f t="shared" si="92"/>
        <v>45000</v>
      </c>
      <c r="L126" s="204">
        <f t="shared" si="92"/>
        <v>50000</v>
      </c>
      <c r="M126" s="204">
        <f t="shared" si="92"/>
        <v>55000</v>
      </c>
      <c r="N126" s="606">
        <f t="shared" si="92"/>
        <v>60000</v>
      </c>
      <c r="O126" s="625">
        <f>N126</f>
        <v>60000</v>
      </c>
      <c r="P126" s="170"/>
      <c r="Q126" s="170"/>
      <c r="R126" s="170"/>
      <c r="S126" s="170"/>
      <c r="T126" s="170"/>
      <c r="U126" s="170"/>
      <c r="V126" s="170"/>
      <c r="W126" s="170"/>
      <c r="X126" s="170"/>
      <c r="Y126" s="170"/>
      <c r="Z126" s="170"/>
    </row>
    <row r="127" spans="1:26" ht="23.25" customHeight="1">
      <c r="A127" s="166">
        <f>A123-A124+A125-A126+A122</f>
        <v>1600000</v>
      </c>
      <c r="B127" s="170" t="s">
        <v>300</v>
      </c>
      <c r="C127" s="204">
        <f t="shared" ref="C127:O127" si="93">C123-C124+C125-C126+C122</f>
        <v>1593000</v>
      </c>
      <c r="D127" s="204">
        <f t="shared" si="93"/>
        <v>1586000</v>
      </c>
      <c r="E127" s="204">
        <f t="shared" si="93"/>
        <v>1579000</v>
      </c>
      <c r="F127" s="204">
        <f t="shared" si="93"/>
        <v>1572000</v>
      </c>
      <c r="G127" s="204">
        <f t="shared" si="93"/>
        <v>1565000</v>
      </c>
      <c r="H127" s="204">
        <f t="shared" si="93"/>
        <v>1558000</v>
      </c>
      <c r="I127" s="204">
        <f t="shared" si="93"/>
        <v>1551000</v>
      </c>
      <c r="J127" s="204">
        <f t="shared" si="93"/>
        <v>1544000</v>
      </c>
      <c r="K127" s="204">
        <f t="shared" si="93"/>
        <v>1537000</v>
      </c>
      <c r="L127" s="204">
        <f t="shared" si="93"/>
        <v>1530000</v>
      </c>
      <c r="M127" s="204">
        <f t="shared" si="93"/>
        <v>1523000</v>
      </c>
      <c r="N127" s="606">
        <f t="shared" si="93"/>
        <v>1516000</v>
      </c>
      <c r="O127" s="627">
        <f t="shared" si="93"/>
        <v>1516000</v>
      </c>
      <c r="P127" s="170"/>
      <c r="Q127" s="170"/>
      <c r="R127" s="170"/>
      <c r="S127" s="170"/>
      <c r="T127" s="170"/>
      <c r="U127" s="170"/>
      <c r="V127" s="170"/>
      <c r="W127" s="170"/>
      <c r="X127" s="170"/>
      <c r="Y127" s="170"/>
      <c r="Z127" s="170"/>
    </row>
    <row r="128" spans="1:26" ht="23.25" customHeight="1">
      <c r="A128" s="166"/>
      <c r="B128" s="170"/>
      <c r="C128" s="204"/>
      <c r="D128" s="204"/>
      <c r="E128" s="204"/>
      <c r="F128" s="204"/>
      <c r="G128" s="204"/>
      <c r="H128" s="204"/>
      <c r="I128" s="204"/>
      <c r="J128" s="204"/>
      <c r="K128" s="204"/>
      <c r="L128" s="204"/>
      <c r="M128" s="204"/>
      <c r="N128" s="606"/>
      <c r="O128" s="625"/>
      <c r="P128" s="170"/>
      <c r="Q128" s="170"/>
      <c r="R128" s="170"/>
      <c r="S128" s="170"/>
      <c r="T128" s="170"/>
      <c r="U128" s="170"/>
      <c r="V128" s="170"/>
      <c r="W128" s="170"/>
      <c r="X128" s="170"/>
      <c r="Y128" s="170"/>
      <c r="Z128" s="170"/>
    </row>
    <row r="129" spans="1:26" ht="23.25" customHeight="1">
      <c r="A129" s="166">
        <f>A120+A127</f>
        <v>2646460</v>
      </c>
      <c r="B129" s="170" t="s">
        <v>114</v>
      </c>
      <c r="C129" s="204">
        <f t="shared" ref="C129:N129" si="94">C120+C127</f>
        <v>2659086</v>
      </c>
      <c r="D129" s="204">
        <f t="shared" si="94"/>
        <v>2679810.2000000002</v>
      </c>
      <c r="E129" s="204">
        <f t="shared" si="94"/>
        <v>2702388.8760000002</v>
      </c>
      <c r="F129" s="204">
        <f t="shared" si="94"/>
        <v>2726978.37848</v>
      </c>
      <c r="G129" s="204">
        <f t="shared" si="94"/>
        <v>2793575.1309103998</v>
      </c>
      <c r="H129" s="204">
        <f t="shared" si="94"/>
        <v>2806063.6282921918</v>
      </c>
      <c r="I129" s="204">
        <f t="shared" si="94"/>
        <v>2768856.1218932318</v>
      </c>
      <c r="J129" s="204">
        <f t="shared" si="94"/>
        <v>2711046.96562225</v>
      </c>
      <c r="K129" s="204">
        <f t="shared" si="94"/>
        <v>2653241.9924766882</v>
      </c>
      <c r="L129" s="204">
        <f t="shared" si="94"/>
        <v>2595437.1187940375</v>
      </c>
      <c r="M129" s="204">
        <f t="shared" si="94"/>
        <v>2537628.3425850398</v>
      </c>
      <c r="N129" s="606">
        <f t="shared" si="94"/>
        <v>2479811.7419002224</v>
      </c>
      <c r="O129" s="626">
        <f>SUM(C129:N129)</f>
        <v>32113924.496954061</v>
      </c>
      <c r="P129" s="170"/>
      <c r="Q129" s="170"/>
      <c r="R129" s="170"/>
      <c r="S129" s="170"/>
      <c r="T129" s="170"/>
      <c r="U129" s="170"/>
      <c r="V129" s="170"/>
      <c r="W129" s="170"/>
      <c r="X129" s="170"/>
      <c r="Y129" s="170"/>
      <c r="Z129" s="170"/>
    </row>
    <row r="130" spans="1:26" ht="23.25" customHeight="1">
      <c r="A130" s="166"/>
      <c r="B130" s="170"/>
      <c r="C130" s="204"/>
      <c r="D130" s="204"/>
      <c r="E130" s="204"/>
      <c r="F130" s="204"/>
      <c r="G130" s="204"/>
      <c r="H130" s="204"/>
      <c r="I130" s="204"/>
      <c r="J130" s="204"/>
      <c r="K130" s="204"/>
      <c r="L130" s="204"/>
      <c r="M130" s="204"/>
      <c r="N130" s="606"/>
      <c r="O130" s="625"/>
      <c r="P130" s="170"/>
      <c r="Q130" s="170"/>
      <c r="R130" s="170"/>
      <c r="S130" s="170"/>
      <c r="T130" s="170"/>
      <c r="U130" s="170"/>
      <c r="V130" s="170"/>
      <c r="W130" s="170"/>
      <c r="X130" s="170"/>
      <c r="Y130" s="170"/>
      <c r="Z130" s="170"/>
    </row>
    <row r="131" spans="1:26" ht="23.25" customHeight="1">
      <c r="A131" s="216">
        <f>A140/A132</f>
        <v>24980</v>
      </c>
      <c r="B131" s="170" t="s">
        <v>82</v>
      </c>
      <c r="C131" s="182">
        <f>A131</f>
        <v>24980</v>
      </c>
      <c r="D131" s="182">
        <f t="shared" ref="D131:N131" si="95">C131</f>
        <v>24980</v>
      </c>
      <c r="E131" s="182">
        <f t="shared" si="95"/>
        <v>24980</v>
      </c>
      <c r="F131" s="182">
        <f t="shared" si="95"/>
        <v>24980</v>
      </c>
      <c r="G131" s="182">
        <f t="shared" si="95"/>
        <v>24980</v>
      </c>
      <c r="H131" s="182">
        <f t="shared" si="95"/>
        <v>24980</v>
      </c>
      <c r="I131" s="182">
        <f t="shared" si="95"/>
        <v>24980</v>
      </c>
      <c r="J131" s="182">
        <f t="shared" si="95"/>
        <v>24980</v>
      </c>
      <c r="K131" s="182">
        <f t="shared" si="95"/>
        <v>24980</v>
      </c>
      <c r="L131" s="182">
        <f t="shared" si="95"/>
        <v>24980</v>
      </c>
      <c r="M131" s="182">
        <f t="shared" si="95"/>
        <v>24980</v>
      </c>
      <c r="N131" s="592">
        <f t="shared" si="95"/>
        <v>24980</v>
      </c>
      <c r="O131" s="625">
        <f t="shared" ref="O131:O137" si="96">AVERAGE(C131:N131)</f>
        <v>24980</v>
      </c>
      <c r="P131" s="170"/>
      <c r="Q131" s="170"/>
      <c r="R131" s="170"/>
      <c r="S131" s="170"/>
      <c r="T131" s="170"/>
      <c r="U131" s="170"/>
      <c r="V131" s="170"/>
      <c r="W131" s="170"/>
      <c r="X131" s="170"/>
      <c r="Y131" s="170"/>
      <c r="Z131" s="170"/>
    </row>
    <row r="132" spans="1:26" ht="23.25" customHeight="1">
      <c r="A132" s="205">
        <v>100</v>
      </c>
      <c r="B132" s="170" t="s">
        <v>83</v>
      </c>
      <c r="C132" s="207">
        <v>100</v>
      </c>
      <c r="D132" s="211">
        <f t="shared" ref="D132:N132" si="97">C132</f>
        <v>100</v>
      </c>
      <c r="E132" s="211">
        <f t="shared" si="97"/>
        <v>100</v>
      </c>
      <c r="F132" s="211">
        <f t="shared" si="97"/>
        <v>100</v>
      </c>
      <c r="G132" s="211">
        <f t="shared" si="97"/>
        <v>100</v>
      </c>
      <c r="H132" s="211">
        <f t="shared" si="97"/>
        <v>100</v>
      </c>
      <c r="I132" s="211">
        <f t="shared" si="97"/>
        <v>100</v>
      </c>
      <c r="J132" s="211">
        <f t="shared" si="97"/>
        <v>100</v>
      </c>
      <c r="K132" s="211">
        <f t="shared" si="97"/>
        <v>100</v>
      </c>
      <c r="L132" s="211">
        <f t="shared" si="97"/>
        <v>100</v>
      </c>
      <c r="M132" s="211">
        <f t="shared" si="97"/>
        <v>100</v>
      </c>
      <c r="N132" s="610">
        <f t="shared" si="97"/>
        <v>100</v>
      </c>
      <c r="O132" s="625">
        <f t="shared" si="96"/>
        <v>100</v>
      </c>
      <c r="P132" s="170"/>
      <c r="Q132" s="170"/>
      <c r="R132" s="170"/>
      <c r="S132" s="170"/>
      <c r="T132" s="170"/>
      <c r="U132" s="170"/>
      <c r="V132" s="170"/>
      <c r="W132" s="170"/>
      <c r="X132" s="170"/>
      <c r="Y132" s="170"/>
      <c r="Z132" s="170"/>
    </row>
    <row r="133" spans="1:26" ht="23.25" customHeight="1">
      <c r="A133" s="383">
        <v>0</v>
      </c>
      <c r="B133" s="170" t="s">
        <v>301</v>
      </c>
      <c r="C133" s="207">
        <v>0</v>
      </c>
      <c r="D133" s="207">
        <v>0</v>
      </c>
      <c r="E133" s="207">
        <v>0</v>
      </c>
      <c r="F133" s="207">
        <v>0</v>
      </c>
      <c r="G133" s="207">
        <v>0</v>
      </c>
      <c r="H133" s="207">
        <v>10000</v>
      </c>
      <c r="I133" s="207">
        <v>0</v>
      </c>
      <c r="J133" s="207">
        <v>0</v>
      </c>
      <c r="K133" s="207">
        <v>0</v>
      </c>
      <c r="L133" s="207">
        <v>0</v>
      </c>
      <c r="M133" s="207">
        <v>0</v>
      </c>
      <c r="N133" s="607">
        <v>0</v>
      </c>
      <c r="O133" s="625">
        <f t="shared" si="96"/>
        <v>833.33333333333337</v>
      </c>
      <c r="P133" s="170"/>
      <c r="Q133" s="170"/>
      <c r="R133" s="170"/>
      <c r="S133" s="170"/>
      <c r="T133" s="170"/>
      <c r="U133" s="170"/>
      <c r="V133" s="170"/>
      <c r="W133" s="170"/>
      <c r="X133" s="170"/>
      <c r="Y133" s="170"/>
      <c r="Z133" s="170"/>
    </row>
    <row r="134" spans="1:26" ht="23.25" customHeight="1">
      <c r="A134" s="383">
        <v>0</v>
      </c>
      <c r="B134" s="170" t="s">
        <v>129</v>
      </c>
      <c r="C134" s="204">
        <f t="shared" ref="C134:N134" si="98">C72</f>
        <v>0</v>
      </c>
      <c r="D134" s="204">
        <f t="shared" si="98"/>
        <v>0</v>
      </c>
      <c r="E134" s="204">
        <f t="shared" si="98"/>
        <v>0</v>
      </c>
      <c r="F134" s="204">
        <f t="shared" si="98"/>
        <v>0</v>
      </c>
      <c r="G134" s="204">
        <f t="shared" si="98"/>
        <v>0</v>
      </c>
      <c r="H134" s="204">
        <f t="shared" si="98"/>
        <v>0</v>
      </c>
      <c r="I134" s="204">
        <f t="shared" si="98"/>
        <v>0</v>
      </c>
      <c r="J134" s="204">
        <f t="shared" si="98"/>
        <v>0</v>
      </c>
      <c r="K134" s="204">
        <f t="shared" si="98"/>
        <v>0</v>
      </c>
      <c r="L134" s="204">
        <f t="shared" si="98"/>
        <v>0</v>
      </c>
      <c r="M134" s="204">
        <f t="shared" si="98"/>
        <v>0</v>
      </c>
      <c r="N134" s="606">
        <f t="shared" si="98"/>
        <v>0</v>
      </c>
      <c r="O134" s="625">
        <f t="shared" si="96"/>
        <v>0</v>
      </c>
      <c r="P134" s="170"/>
      <c r="Q134" s="170"/>
      <c r="R134" s="170"/>
      <c r="S134" s="170"/>
      <c r="T134" s="170"/>
      <c r="U134" s="170"/>
      <c r="V134" s="170"/>
      <c r="W134" s="170"/>
      <c r="X134" s="170"/>
      <c r="Y134" s="170"/>
      <c r="Z134" s="170"/>
    </row>
    <row r="135" spans="1:26" ht="23.25" customHeight="1">
      <c r="A135" s="166">
        <f>A50</f>
        <v>500</v>
      </c>
      <c r="B135" s="170" t="s">
        <v>133</v>
      </c>
      <c r="C135" s="169">
        <f>A135+C133+C50</f>
        <v>990</v>
      </c>
      <c r="D135" s="169">
        <f t="shared" ref="D135:N135" si="99">C135+D133+D50</f>
        <v>1470.2</v>
      </c>
      <c r="E135" s="169">
        <f t="shared" si="99"/>
        <v>1940.796</v>
      </c>
      <c r="F135" s="169">
        <f t="shared" si="99"/>
        <v>2401.9800800000003</v>
      </c>
      <c r="G135" s="169">
        <f t="shared" si="99"/>
        <v>2853.9404784000003</v>
      </c>
      <c r="H135" s="169">
        <f t="shared" si="99"/>
        <v>13296.861668832</v>
      </c>
      <c r="I135" s="169">
        <f t="shared" si="99"/>
        <v>13730.924435455359</v>
      </c>
      <c r="J135" s="169">
        <f t="shared" si="99"/>
        <v>14156.305946746252</v>
      </c>
      <c r="K135" s="169">
        <f t="shared" si="99"/>
        <v>14573.179827811327</v>
      </c>
      <c r="L135" s="169">
        <f t="shared" si="99"/>
        <v>14981.716231255101</v>
      </c>
      <c r="M135" s="169">
        <f t="shared" si="99"/>
        <v>15382.081906629999</v>
      </c>
      <c r="N135" s="613">
        <f t="shared" si="99"/>
        <v>15774.440268497399</v>
      </c>
      <c r="O135" s="625">
        <f t="shared" si="96"/>
        <v>9296.0355703022869</v>
      </c>
      <c r="P135" s="170"/>
      <c r="Q135" s="170"/>
      <c r="R135" s="170"/>
      <c r="S135" s="170"/>
      <c r="T135" s="170"/>
      <c r="U135" s="170"/>
      <c r="V135" s="170"/>
      <c r="W135" s="170"/>
      <c r="X135" s="170"/>
      <c r="Y135" s="170"/>
      <c r="Z135" s="170"/>
    </row>
    <row r="136" spans="1:26" ht="23.25" customHeight="1">
      <c r="A136" s="166">
        <f>A58</f>
        <v>2000</v>
      </c>
      <c r="B136" s="170" t="s">
        <v>128</v>
      </c>
      <c r="C136" s="204">
        <f t="shared" ref="C136:N136" si="100">C58</f>
        <v>2000</v>
      </c>
      <c r="D136" s="204">
        <f t="shared" si="100"/>
        <v>2000</v>
      </c>
      <c r="E136" s="204">
        <f t="shared" si="100"/>
        <v>2000</v>
      </c>
      <c r="F136" s="204">
        <f t="shared" si="100"/>
        <v>2000</v>
      </c>
      <c r="G136" s="204">
        <f t="shared" si="100"/>
        <v>2000</v>
      </c>
      <c r="H136" s="204">
        <f t="shared" si="100"/>
        <v>2000</v>
      </c>
      <c r="I136" s="204">
        <f t="shared" si="100"/>
        <v>2000</v>
      </c>
      <c r="J136" s="204">
        <f t="shared" si="100"/>
        <v>2000</v>
      </c>
      <c r="K136" s="204">
        <f t="shared" si="100"/>
        <v>2000</v>
      </c>
      <c r="L136" s="204">
        <f t="shared" si="100"/>
        <v>2000</v>
      </c>
      <c r="M136" s="204">
        <f t="shared" si="100"/>
        <v>2000</v>
      </c>
      <c r="N136" s="606">
        <f t="shared" si="100"/>
        <v>2000</v>
      </c>
      <c r="O136" s="625">
        <f t="shared" si="96"/>
        <v>2000</v>
      </c>
      <c r="P136" s="170"/>
      <c r="Q136" s="170"/>
      <c r="R136" s="170"/>
      <c r="S136" s="170"/>
      <c r="T136" s="170"/>
      <c r="U136" s="170"/>
      <c r="V136" s="170"/>
      <c r="W136" s="170"/>
      <c r="X136" s="170"/>
      <c r="Y136" s="170"/>
      <c r="Z136" s="170"/>
    </row>
    <row r="137" spans="1:26" ht="23.25" customHeight="1">
      <c r="A137" s="383">
        <v>100000</v>
      </c>
      <c r="B137" s="170" t="s">
        <v>132</v>
      </c>
      <c r="C137" s="204">
        <f>A137+C35</f>
        <v>100000</v>
      </c>
      <c r="D137" s="204">
        <f t="shared" ref="D137:N137" si="101">C137+D35</f>
        <v>100000</v>
      </c>
      <c r="E137" s="204">
        <f t="shared" si="101"/>
        <v>100000</v>
      </c>
      <c r="F137" s="204">
        <f t="shared" si="101"/>
        <v>100000</v>
      </c>
      <c r="G137" s="204">
        <f t="shared" si="101"/>
        <v>100000</v>
      </c>
      <c r="H137" s="204">
        <f t="shared" si="101"/>
        <v>100000</v>
      </c>
      <c r="I137" s="204">
        <f t="shared" si="101"/>
        <v>100000</v>
      </c>
      <c r="J137" s="204">
        <f t="shared" si="101"/>
        <v>100000</v>
      </c>
      <c r="K137" s="204">
        <f t="shared" si="101"/>
        <v>100000</v>
      </c>
      <c r="L137" s="204">
        <f t="shared" si="101"/>
        <v>100000</v>
      </c>
      <c r="M137" s="204">
        <f t="shared" si="101"/>
        <v>100000</v>
      </c>
      <c r="N137" s="606">
        <f t="shared" si="101"/>
        <v>100000</v>
      </c>
      <c r="O137" s="625">
        <f t="shared" si="96"/>
        <v>100000</v>
      </c>
      <c r="P137" s="170"/>
      <c r="Q137" s="170"/>
      <c r="R137" s="170"/>
      <c r="S137" s="170"/>
      <c r="T137" s="170"/>
      <c r="U137" s="170"/>
      <c r="V137" s="170"/>
      <c r="W137" s="170"/>
      <c r="X137" s="170"/>
      <c r="Y137" s="170"/>
      <c r="Z137" s="170"/>
    </row>
    <row r="138" spans="1:26" ht="23.25" customHeight="1">
      <c r="A138" s="166">
        <f>SUM(A134:A137)</f>
        <v>102500</v>
      </c>
      <c r="B138" s="170" t="s">
        <v>302</v>
      </c>
      <c r="C138" s="204">
        <f t="shared" ref="C138:O138" si="102">SUM(C134:C137)</f>
        <v>102990</v>
      </c>
      <c r="D138" s="204">
        <f t="shared" si="102"/>
        <v>103470.2</v>
      </c>
      <c r="E138" s="204">
        <f t="shared" si="102"/>
        <v>103940.796</v>
      </c>
      <c r="F138" s="204">
        <f t="shared" si="102"/>
        <v>104401.98007999999</v>
      </c>
      <c r="G138" s="204">
        <f t="shared" si="102"/>
        <v>104853.94047840001</v>
      </c>
      <c r="H138" s="204">
        <f t="shared" si="102"/>
        <v>115296.861668832</v>
      </c>
      <c r="I138" s="204">
        <f t="shared" si="102"/>
        <v>115730.92443545535</v>
      </c>
      <c r="J138" s="204">
        <f t="shared" si="102"/>
        <v>116156.30594674626</v>
      </c>
      <c r="K138" s="204">
        <f t="shared" si="102"/>
        <v>116573.17982781133</v>
      </c>
      <c r="L138" s="204">
        <f t="shared" si="102"/>
        <v>116981.71623125509</v>
      </c>
      <c r="M138" s="204">
        <f t="shared" si="102"/>
        <v>117382.08190663</v>
      </c>
      <c r="N138" s="606">
        <f t="shared" si="102"/>
        <v>117774.44026849739</v>
      </c>
      <c r="O138" s="625">
        <f t="shared" si="102"/>
        <v>111296.03557030228</v>
      </c>
      <c r="P138" s="170"/>
      <c r="Q138" s="170"/>
      <c r="R138" s="170"/>
      <c r="S138" s="170"/>
      <c r="T138" s="170"/>
      <c r="U138" s="170"/>
      <c r="V138" s="170"/>
      <c r="W138" s="170"/>
      <c r="X138" s="170"/>
      <c r="Y138" s="170"/>
      <c r="Z138" s="170"/>
    </row>
    <row r="139" spans="1:26" ht="23.25" customHeight="1">
      <c r="A139" s="166"/>
      <c r="B139" s="170"/>
      <c r="C139" s="204"/>
      <c r="D139" s="204"/>
      <c r="E139" s="204"/>
      <c r="F139" s="204"/>
      <c r="G139" s="204"/>
      <c r="H139" s="204"/>
      <c r="I139" s="204"/>
      <c r="J139" s="204"/>
      <c r="K139" s="204"/>
      <c r="L139" s="204"/>
      <c r="M139" s="204"/>
      <c r="N139" s="606"/>
      <c r="O139" s="625"/>
      <c r="P139" s="170"/>
      <c r="Q139" s="170"/>
      <c r="R139" s="170"/>
      <c r="S139" s="170"/>
      <c r="T139" s="170"/>
      <c r="U139" s="170"/>
      <c r="V139" s="170"/>
      <c r="W139" s="170"/>
      <c r="X139" s="170"/>
      <c r="Y139" s="170"/>
      <c r="Z139" s="170"/>
    </row>
    <row r="140" spans="1:26" ht="23.25" customHeight="1">
      <c r="A140" s="166">
        <f>A129-A141-A138</f>
        <v>2498000</v>
      </c>
      <c r="B140" s="170" t="s">
        <v>136</v>
      </c>
      <c r="C140" s="204">
        <f>A140</f>
        <v>2498000</v>
      </c>
      <c r="D140" s="204">
        <f t="shared" ref="D140:N140" si="103">C140</f>
        <v>2498000</v>
      </c>
      <c r="E140" s="204">
        <f t="shared" si="103"/>
        <v>2498000</v>
      </c>
      <c r="F140" s="204">
        <f t="shared" si="103"/>
        <v>2498000</v>
      </c>
      <c r="G140" s="204">
        <f t="shared" si="103"/>
        <v>2498000</v>
      </c>
      <c r="H140" s="204">
        <f t="shared" si="103"/>
        <v>2498000</v>
      </c>
      <c r="I140" s="204">
        <f t="shared" si="103"/>
        <v>2498000</v>
      </c>
      <c r="J140" s="204">
        <f t="shared" si="103"/>
        <v>2498000</v>
      </c>
      <c r="K140" s="204">
        <f t="shared" si="103"/>
        <v>2498000</v>
      </c>
      <c r="L140" s="204">
        <f t="shared" si="103"/>
        <v>2498000</v>
      </c>
      <c r="M140" s="204">
        <f t="shared" si="103"/>
        <v>2498000</v>
      </c>
      <c r="N140" s="606">
        <f t="shared" si="103"/>
        <v>2498000</v>
      </c>
      <c r="O140" s="625">
        <f t="shared" ref="O140:O141" si="104">AVERAGE(C140:N140)</f>
        <v>2498000</v>
      </c>
      <c r="P140" s="170"/>
      <c r="Q140" s="170"/>
      <c r="R140" s="170"/>
      <c r="S140" s="170"/>
      <c r="T140" s="170"/>
      <c r="U140" s="170"/>
      <c r="V140" s="170"/>
      <c r="W140" s="170"/>
      <c r="X140" s="170"/>
      <c r="Y140" s="170"/>
      <c r="Z140" s="170"/>
    </row>
    <row r="141" spans="1:26" ht="23.25" customHeight="1">
      <c r="A141" s="166">
        <f>A102</f>
        <v>45960</v>
      </c>
      <c r="B141" s="170" t="s">
        <v>137</v>
      </c>
      <c r="C141" s="204">
        <f>A141+C98-C100</f>
        <v>58096</v>
      </c>
      <c r="D141" s="204">
        <f t="shared" ref="D141:N141" si="105">C141+D98-D100</f>
        <v>78340</v>
      </c>
      <c r="E141" s="204">
        <f t="shared" si="105"/>
        <v>100448.08000000002</v>
      </c>
      <c r="F141" s="204">
        <f t="shared" si="105"/>
        <v>124576.39840000001</v>
      </c>
      <c r="G141" s="204">
        <f t="shared" si="105"/>
        <v>190721.19043200003</v>
      </c>
      <c r="H141" s="204">
        <f t="shared" si="105"/>
        <v>192766.76662336005</v>
      </c>
      <c r="I141" s="204">
        <f t="shared" si="105"/>
        <v>155125.19745777606</v>
      </c>
      <c r="J141" s="204">
        <f t="shared" si="105"/>
        <v>96890.659675503732</v>
      </c>
      <c r="K141" s="204">
        <f t="shared" si="105"/>
        <v>38668.812648876861</v>
      </c>
      <c r="L141" s="204">
        <f t="shared" si="105"/>
        <v>-19544.597437217475</v>
      </c>
      <c r="M141" s="204">
        <f t="shared" si="105"/>
        <v>-77753.739321589921</v>
      </c>
      <c r="N141" s="606">
        <f t="shared" si="105"/>
        <v>-135962.69836827493</v>
      </c>
      <c r="O141" s="625">
        <f t="shared" si="104"/>
        <v>66864.339175869536</v>
      </c>
      <c r="P141" s="170"/>
      <c r="Q141" s="170"/>
      <c r="R141" s="170"/>
      <c r="S141" s="170"/>
      <c r="T141" s="170"/>
      <c r="U141" s="170"/>
      <c r="V141" s="170"/>
      <c r="W141" s="170"/>
      <c r="X141" s="170"/>
      <c r="Y141" s="170"/>
      <c r="Z141" s="170"/>
    </row>
    <row r="142" spans="1:26" ht="23.25" customHeight="1">
      <c r="A142" s="212">
        <f>A140+A141</f>
        <v>2543960</v>
      </c>
      <c r="B142" s="170" t="s">
        <v>303</v>
      </c>
      <c r="C142" s="204">
        <f t="shared" ref="C142:N142" si="106">C140+C141</f>
        <v>2556096</v>
      </c>
      <c r="D142" s="204">
        <f t="shared" si="106"/>
        <v>2576340</v>
      </c>
      <c r="E142" s="204">
        <f t="shared" si="106"/>
        <v>2598448.08</v>
      </c>
      <c r="F142" s="204">
        <f t="shared" si="106"/>
        <v>2622576.3983999998</v>
      </c>
      <c r="G142" s="204">
        <f t="shared" si="106"/>
        <v>2688721.190432</v>
      </c>
      <c r="H142" s="204">
        <f t="shared" si="106"/>
        <v>2690766.7666233601</v>
      </c>
      <c r="I142" s="204">
        <f t="shared" si="106"/>
        <v>2653125.1974577759</v>
      </c>
      <c r="J142" s="204">
        <f t="shared" si="106"/>
        <v>2594890.6596755036</v>
      </c>
      <c r="K142" s="204">
        <f t="shared" si="106"/>
        <v>2536668.812648877</v>
      </c>
      <c r="L142" s="204">
        <f t="shared" si="106"/>
        <v>2478455.4025627826</v>
      </c>
      <c r="M142" s="204">
        <f t="shared" si="106"/>
        <v>2420246.2606784101</v>
      </c>
      <c r="N142" s="606">
        <f t="shared" si="106"/>
        <v>2362037.3016317249</v>
      </c>
      <c r="O142" s="625">
        <f>SUM(O140:O141)</f>
        <v>2564864.3391758697</v>
      </c>
      <c r="P142" s="170"/>
      <c r="Q142" s="170"/>
      <c r="R142" s="170"/>
      <c r="S142" s="170"/>
      <c r="T142" s="170"/>
      <c r="U142" s="170"/>
      <c r="V142" s="170"/>
      <c r="W142" s="170"/>
      <c r="X142" s="170"/>
      <c r="Y142" s="170"/>
      <c r="Z142" s="170"/>
    </row>
    <row r="143" spans="1:26" ht="23.25" customHeight="1">
      <c r="A143" s="166"/>
      <c r="B143" s="217" t="s">
        <v>304</v>
      </c>
      <c r="C143" s="204"/>
      <c r="D143" s="218">
        <f t="shared" ref="D143:O143" si="107">D142-C142</f>
        <v>20244</v>
      </c>
      <c r="E143" s="218">
        <f t="shared" si="107"/>
        <v>22108.080000000075</v>
      </c>
      <c r="F143" s="218">
        <f t="shared" si="107"/>
        <v>24128.318399999756</v>
      </c>
      <c r="G143" s="218">
        <f t="shared" si="107"/>
        <v>66144.792032000143</v>
      </c>
      <c r="H143" s="218">
        <f t="shared" si="107"/>
        <v>2045.5761913601309</v>
      </c>
      <c r="I143" s="218">
        <f t="shared" si="107"/>
        <v>-37641.569165584166</v>
      </c>
      <c r="J143" s="218">
        <f t="shared" si="107"/>
        <v>-58234.537782272324</v>
      </c>
      <c r="K143" s="218">
        <f t="shared" si="107"/>
        <v>-58221.847026626579</v>
      </c>
      <c r="L143" s="218">
        <f t="shared" si="107"/>
        <v>-58213.410086094402</v>
      </c>
      <c r="M143" s="218">
        <f t="shared" si="107"/>
        <v>-58209.14188437257</v>
      </c>
      <c r="N143" s="614">
        <f t="shared" si="107"/>
        <v>-58208.959046685137</v>
      </c>
      <c r="O143" s="628">
        <f t="shared" si="107"/>
        <v>202827.03754414478</v>
      </c>
      <c r="P143" s="170"/>
      <c r="Q143" s="170"/>
      <c r="R143" s="170"/>
      <c r="S143" s="170"/>
      <c r="T143" s="170"/>
      <c r="U143" s="170"/>
      <c r="V143" s="170"/>
      <c r="W143" s="170"/>
      <c r="X143" s="170"/>
      <c r="Y143" s="170"/>
      <c r="Z143" s="170"/>
    </row>
    <row r="144" spans="1:26" ht="23.25" customHeight="1">
      <c r="A144" s="166">
        <f>A138+A142</f>
        <v>2646460</v>
      </c>
      <c r="B144" s="170" t="s">
        <v>305</v>
      </c>
      <c r="C144" s="204">
        <f t="shared" ref="C144:N144" si="108">C138+C142</f>
        <v>2659086</v>
      </c>
      <c r="D144" s="204">
        <f t="shared" si="108"/>
        <v>2679810.2000000002</v>
      </c>
      <c r="E144" s="204">
        <f t="shared" si="108"/>
        <v>2702388.8760000002</v>
      </c>
      <c r="F144" s="204">
        <f t="shared" si="108"/>
        <v>2726978.37848</v>
      </c>
      <c r="G144" s="204">
        <f t="shared" si="108"/>
        <v>2793575.1309103998</v>
      </c>
      <c r="H144" s="204">
        <f t="shared" si="108"/>
        <v>2806063.6282921922</v>
      </c>
      <c r="I144" s="204">
        <f t="shared" si="108"/>
        <v>2768856.1218932313</v>
      </c>
      <c r="J144" s="204">
        <f t="shared" si="108"/>
        <v>2711046.96562225</v>
      </c>
      <c r="K144" s="204">
        <f t="shared" si="108"/>
        <v>2653241.9924766882</v>
      </c>
      <c r="L144" s="204">
        <f t="shared" si="108"/>
        <v>2595437.118794038</v>
      </c>
      <c r="M144" s="204">
        <f t="shared" si="108"/>
        <v>2537628.3425850403</v>
      </c>
      <c r="N144" s="606">
        <f t="shared" si="108"/>
        <v>2479811.7419002224</v>
      </c>
      <c r="O144" s="626">
        <f>SUM(C144:N144)</f>
        <v>32113924.496954061</v>
      </c>
      <c r="P144" s="170"/>
      <c r="Q144" s="170"/>
      <c r="R144" s="170"/>
      <c r="S144" s="170"/>
      <c r="T144" s="170"/>
      <c r="U144" s="170"/>
      <c r="V144" s="170"/>
      <c r="W144" s="170"/>
      <c r="X144" s="170"/>
      <c r="Y144" s="170"/>
      <c r="Z144" s="170"/>
    </row>
    <row r="145" spans="1:26" ht="23.25" customHeight="1">
      <c r="A145" s="166"/>
      <c r="B145" s="217" t="s">
        <v>306</v>
      </c>
      <c r="C145" s="219">
        <f t="shared" ref="C145:O145" si="109">C129-C144</f>
        <v>0</v>
      </c>
      <c r="D145" s="219">
        <f t="shared" si="109"/>
        <v>0</v>
      </c>
      <c r="E145" s="219">
        <f t="shared" si="109"/>
        <v>0</v>
      </c>
      <c r="F145" s="219">
        <f t="shared" si="109"/>
        <v>0</v>
      </c>
      <c r="G145" s="219">
        <f t="shared" si="109"/>
        <v>0</v>
      </c>
      <c r="H145" s="219">
        <f t="shared" si="109"/>
        <v>0</v>
      </c>
      <c r="I145" s="219">
        <f t="shared" si="109"/>
        <v>0</v>
      </c>
      <c r="J145" s="219">
        <f t="shared" si="109"/>
        <v>0</v>
      </c>
      <c r="K145" s="219">
        <f t="shared" si="109"/>
        <v>0</v>
      </c>
      <c r="L145" s="219">
        <f t="shared" si="109"/>
        <v>0</v>
      </c>
      <c r="M145" s="219">
        <f t="shared" si="109"/>
        <v>0</v>
      </c>
      <c r="N145" s="615">
        <f t="shared" si="109"/>
        <v>0</v>
      </c>
      <c r="O145" s="629">
        <f t="shared" si="109"/>
        <v>0</v>
      </c>
      <c r="P145" s="170"/>
      <c r="Q145" s="170"/>
      <c r="R145" s="170"/>
      <c r="S145" s="170"/>
      <c r="T145" s="170"/>
      <c r="U145" s="170"/>
      <c r="V145" s="170"/>
      <c r="W145" s="170"/>
      <c r="X145" s="170"/>
      <c r="Y145" s="170"/>
      <c r="Z145" s="170"/>
    </row>
    <row r="146" spans="1:26" ht="23.25" customHeight="1">
      <c r="A146" s="205">
        <v>0</v>
      </c>
      <c r="B146" s="170" t="s">
        <v>307</v>
      </c>
      <c r="C146" s="207">
        <v>0</v>
      </c>
      <c r="D146" s="207">
        <v>0</v>
      </c>
      <c r="E146" s="207">
        <v>0</v>
      </c>
      <c r="F146" s="207">
        <v>0</v>
      </c>
      <c r="G146" s="207">
        <v>0</v>
      </c>
      <c r="H146" s="207">
        <v>0</v>
      </c>
      <c r="I146" s="207">
        <v>0</v>
      </c>
      <c r="J146" s="207">
        <v>0</v>
      </c>
      <c r="K146" s="207">
        <v>0</v>
      </c>
      <c r="L146" s="207">
        <v>0</v>
      </c>
      <c r="M146" s="207">
        <v>0</v>
      </c>
      <c r="N146" s="607">
        <v>0</v>
      </c>
      <c r="O146" s="625">
        <f t="shared" ref="O146:O151" si="110">SUM(C146:N146)</f>
        <v>0</v>
      </c>
      <c r="P146" s="170"/>
      <c r="Q146" s="170"/>
      <c r="R146" s="170"/>
      <c r="S146" s="170"/>
      <c r="T146" s="170"/>
      <c r="U146" s="170"/>
      <c r="V146" s="170"/>
      <c r="W146" s="170"/>
      <c r="X146" s="170"/>
      <c r="Y146" s="170"/>
      <c r="Z146" s="170"/>
    </row>
    <row r="147" spans="1:26" ht="23.25" customHeight="1">
      <c r="A147" s="383">
        <v>0</v>
      </c>
      <c r="B147" s="170" t="s">
        <v>308</v>
      </c>
      <c r="C147" s="204">
        <f>C119-A119</f>
        <v>-84000</v>
      </c>
      <c r="D147" s="204">
        <f t="shared" ref="D147:N147" si="111">D119-C119</f>
        <v>7000</v>
      </c>
      <c r="E147" s="204">
        <f t="shared" si="111"/>
        <v>7000</v>
      </c>
      <c r="F147" s="204">
        <f t="shared" si="111"/>
        <v>7000</v>
      </c>
      <c r="G147" s="204">
        <f t="shared" si="111"/>
        <v>147000</v>
      </c>
      <c r="H147" s="204">
        <f t="shared" si="111"/>
        <v>-245000</v>
      </c>
      <c r="I147" s="204">
        <f t="shared" si="111"/>
        <v>-126000</v>
      </c>
      <c r="J147" s="204">
        <f t="shared" si="111"/>
        <v>-63000</v>
      </c>
      <c r="K147" s="204">
        <f t="shared" si="111"/>
        <v>0</v>
      </c>
      <c r="L147" s="204">
        <f t="shared" si="111"/>
        <v>0</v>
      </c>
      <c r="M147" s="204">
        <f t="shared" si="111"/>
        <v>0</v>
      </c>
      <c r="N147" s="606">
        <f t="shared" si="111"/>
        <v>0</v>
      </c>
      <c r="O147" s="625">
        <f t="shared" si="110"/>
        <v>-350000</v>
      </c>
      <c r="P147" s="170"/>
      <c r="Q147" s="170"/>
      <c r="R147" s="170"/>
      <c r="S147" s="170"/>
      <c r="T147" s="170"/>
      <c r="U147" s="170"/>
      <c r="V147" s="170"/>
      <c r="W147" s="170"/>
      <c r="X147" s="170"/>
      <c r="Y147" s="170"/>
      <c r="Z147" s="170"/>
    </row>
    <row r="148" spans="1:26" ht="23.25" customHeight="1">
      <c r="A148" s="383">
        <v>0</v>
      </c>
      <c r="B148" s="170" t="s">
        <v>309</v>
      </c>
      <c r="C148" s="204">
        <f>C136-A136</f>
        <v>0</v>
      </c>
      <c r="D148" s="204">
        <f t="shared" ref="D148:N148" si="112">D136-C136</f>
        <v>0</v>
      </c>
      <c r="E148" s="204">
        <f t="shared" si="112"/>
        <v>0</v>
      </c>
      <c r="F148" s="204">
        <f t="shared" si="112"/>
        <v>0</v>
      </c>
      <c r="G148" s="204">
        <f t="shared" si="112"/>
        <v>0</v>
      </c>
      <c r="H148" s="204">
        <f t="shared" si="112"/>
        <v>0</v>
      </c>
      <c r="I148" s="204">
        <f t="shared" si="112"/>
        <v>0</v>
      </c>
      <c r="J148" s="204">
        <f t="shared" si="112"/>
        <v>0</v>
      </c>
      <c r="K148" s="204">
        <f t="shared" si="112"/>
        <v>0</v>
      </c>
      <c r="L148" s="204">
        <f t="shared" si="112"/>
        <v>0</v>
      </c>
      <c r="M148" s="204">
        <f t="shared" si="112"/>
        <v>0</v>
      </c>
      <c r="N148" s="606">
        <f t="shared" si="112"/>
        <v>0</v>
      </c>
      <c r="O148" s="625">
        <f t="shared" si="110"/>
        <v>0</v>
      </c>
      <c r="P148" s="170"/>
      <c r="Q148" s="170"/>
      <c r="R148" s="170"/>
      <c r="S148" s="170"/>
      <c r="T148" s="170"/>
      <c r="U148" s="170"/>
      <c r="V148" s="170"/>
      <c r="W148" s="170"/>
      <c r="X148" s="170"/>
      <c r="Y148" s="170"/>
      <c r="Z148" s="170"/>
    </row>
    <row r="149" spans="1:26" ht="23.25" customHeight="1">
      <c r="A149" s="383">
        <v>0</v>
      </c>
      <c r="B149" s="170" t="s">
        <v>310</v>
      </c>
      <c r="C149" s="204">
        <f>(C134-A134)+(C135-A135)</f>
        <v>490</v>
      </c>
      <c r="D149" s="204">
        <f t="shared" ref="D149:N149" si="113">(D134-C134)+(D135-C135)</f>
        <v>480.20000000000005</v>
      </c>
      <c r="E149" s="204">
        <f t="shared" si="113"/>
        <v>470.596</v>
      </c>
      <c r="F149" s="204">
        <f t="shared" si="113"/>
        <v>461.18408000000022</v>
      </c>
      <c r="G149" s="204">
        <f t="shared" si="113"/>
        <v>451.96039840000003</v>
      </c>
      <c r="H149" s="204">
        <f t="shared" si="113"/>
        <v>10442.921190432</v>
      </c>
      <c r="I149" s="204">
        <f t="shared" si="113"/>
        <v>434.06276662335949</v>
      </c>
      <c r="J149" s="204">
        <f t="shared" si="113"/>
        <v>425.38151129089238</v>
      </c>
      <c r="K149" s="204">
        <f t="shared" si="113"/>
        <v>416.87388106507569</v>
      </c>
      <c r="L149" s="204">
        <f t="shared" si="113"/>
        <v>408.53640344377345</v>
      </c>
      <c r="M149" s="204">
        <f t="shared" si="113"/>
        <v>400.36567537489827</v>
      </c>
      <c r="N149" s="606">
        <f t="shared" si="113"/>
        <v>392.35836186740016</v>
      </c>
      <c r="O149" s="625">
        <f t="shared" si="110"/>
        <v>15274.440268497399</v>
      </c>
      <c r="P149" s="170"/>
      <c r="Q149" s="170"/>
      <c r="R149" s="170"/>
      <c r="S149" s="170"/>
      <c r="T149" s="170"/>
      <c r="U149" s="170"/>
      <c r="V149" s="170"/>
      <c r="W149" s="170"/>
      <c r="X149" s="170"/>
      <c r="Y149" s="170"/>
      <c r="Z149" s="170"/>
    </row>
    <row r="150" spans="1:26" ht="23.25" customHeight="1">
      <c r="A150" s="383">
        <v>0</v>
      </c>
      <c r="B150" s="170" t="s">
        <v>311</v>
      </c>
      <c r="C150" s="204">
        <f>C118-A118</f>
        <v>-171000</v>
      </c>
      <c r="D150" s="204">
        <f t="shared" ref="D150:N150" si="114">D118-C118</f>
        <v>-175500</v>
      </c>
      <c r="E150" s="204">
        <f t="shared" si="114"/>
        <v>0</v>
      </c>
      <c r="F150" s="204">
        <f t="shared" si="114"/>
        <v>-4500</v>
      </c>
      <c r="G150" s="204">
        <f t="shared" si="114"/>
        <v>-99000</v>
      </c>
      <c r="H150" s="204">
        <f t="shared" si="114"/>
        <v>0</v>
      </c>
      <c r="I150" s="204">
        <f t="shared" si="114"/>
        <v>0</v>
      </c>
      <c r="J150" s="204">
        <f t="shared" si="114"/>
        <v>0</v>
      </c>
      <c r="K150" s="204">
        <f t="shared" si="114"/>
        <v>0</v>
      </c>
      <c r="L150" s="204">
        <f t="shared" si="114"/>
        <v>0</v>
      </c>
      <c r="M150" s="204">
        <f t="shared" si="114"/>
        <v>0</v>
      </c>
      <c r="N150" s="606">
        <f t="shared" si="114"/>
        <v>0</v>
      </c>
      <c r="O150" s="625">
        <f t="shared" si="110"/>
        <v>-450000</v>
      </c>
      <c r="P150" s="170"/>
      <c r="Q150" s="170"/>
      <c r="R150" s="170"/>
      <c r="S150" s="170"/>
      <c r="T150" s="170"/>
      <c r="U150" s="170"/>
      <c r="V150" s="170"/>
      <c r="W150" s="170"/>
      <c r="X150" s="170"/>
      <c r="Y150" s="170"/>
      <c r="Z150" s="170"/>
    </row>
    <row r="151" spans="1:26" ht="23.25" customHeight="1">
      <c r="A151" s="166">
        <f>SUM(A98+A50+A35+A69-A146-A147+A148-A150)</f>
        <v>277100</v>
      </c>
      <c r="B151" s="170" t="s">
        <v>312</v>
      </c>
      <c r="C151" s="204">
        <f>SUM(A151+C98+C50+C35+C69-C146-C147+C148-C150+C149)</f>
        <v>552216</v>
      </c>
      <c r="D151" s="204">
        <f t="shared" ref="D151:N151" si="115">SUM(C151+D98+D50+D35+D69-D146-D147+D148-D150+D149)</f>
        <v>748920.39999999991</v>
      </c>
      <c r="E151" s="204">
        <f t="shared" si="115"/>
        <v>771969.6719999999</v>
      </c>
      <c r="F151" s="204">
        <f t="shared" si="115"/>
        <v>801520.35855999996</v>
      </c>
      <c r="G151" s="204">
        <f t="shared" si="115"/>
        <v>827569.07138879993</v>
      </c>
      <c r="H151" s="204">
        <f t="shared" si="115"/>
        <v>1092500.4899610241</v>
      </c>
      <c r="I151" s="204">
        <f t="shared" si="115"/>
        <v>1188727.0463286871</v>
      </c>
      <c r="J151" s="204">
        <f t="shared" si="115"/>
        <v>1201343.2715689964</v>
      </c>
      <c r="K151" s="204">
        <f t="shared" si="115"/>
        <v>1150955.1723044997</v>
      </c>
      <c r="L151" s="204">
        <f t="shared" si="115"/>
        <v>1100558.8350252926</v>
      </c>
      <c r="M151" s="204">
        <f t="shared" si="115"/>
        <v>1050150.42449167</v>
      </c>
      <c r="N151" s="606">
        <f t="shared" si="115"/>
        <v>999726.18216871971</v>
      </c>
      <c r="O151" s="625">
        <f t="shared" si="110"/>
        <v>11486156.923797689</v>
      </c>
      <c r="P151" s="170"/>
      <c r="Q151" s="170"/>
      <c r="R151" s="170"/>
      <c r="S151" s="170"/>
      <c r="T151" s="170"/>
      <c r="U151" s="170"/>
      <c r="V151" s="170"/>
      <c r="W151" s="170"/>
      <c r="X151" s="170"/>
      <c r="Y151" s="170"/>
      <c r="Z151" s="170"/>
    </row>
    <row r="152" spans="1:26" ht="23.25" customHeight="1">
      <c r="A152" s="166"/>
      <c r="B152" s="170"/>
      <c r="C152" s="204"/>
      <c r="D152" s="204"/>
      <c r="E152" s="204"/>
      <c r="F152" s="204"/>
      <c r="G152" s="204"/>
      <c r="H152" s="204"/>
      <c r="I152" s="204"/>
      <c r="J152" s="204"/>
      <c r="K152" s="204"/>
      <c r="L152" s="204"/>
      <c r="M152" s="204"/>
      <c r="N152" s="606"/>
      <c r="O152" s="625"/>
      <c r="P152" s="170"/>
      <c r="Q152" s="170"/>
      <c r="R152" s="170"/>
      <c r="S152" s="170"/>
      <c r="T152" s="170"/>
      <c r="U152" s="170"/>
      <c r="V152" s="170"/>
      <c r="W152" s="170"/>
      <c r="X152" s="170"/>
      <c r="Y152" s="170"/>
      <c r="Z152" s="170"/>
    </row>
    <row r="153" spans="1:26" ht="23.25" customHeight="1">
      <c r="A153" s="383">
        <v>100</v>
      </c>
      <c r="B153" s="384" t="s">
        <v>181</v>
      </c>
      <c r="C153" s="388">
        <f>$A$153+($A$106/C106)</f>
        <v>101.25</v>
      </c>
      <c r="D153" s="388">
        <f t="shared" ref="D153:N153" si="116">$A$153+($A$106/D106)</f>
        <v>101.22448979591837</v>
      </c>
      <c r="E153" s="388">
        <f t="shared" si="116"/>
        <v>101.2</v>
      </c>
      <c r="F153" s="388">
        <f t="shared" si="116"/>
        <v>101.17647058823529</v>
      </c>
      <c r="G153" s="388">
        <f t="shared" si="116"/>
        <v>100.83333333333333</v>
      </c>
      <c r="H153" s="388">
        <f t="shared" si="116"/>
        <v>101.62162162162163</v>
      </c>
      <c r="I153" s="388">
        <f t="shared" si="116"/>
        <v>103.15789473684211</v>
      </c>
      <c r="J153" s="388">
        <f t="shared" si="116"/>
        <v>106</v>
      </c>
      <c r="K153" s="388">
        <f t="shared" si="116"/>
        <v>106</v>
      </c>
      <c r="L153" s="388">
        <f t="shared" si="116"/>
        <v>106</v>
      </c>
      <c r="M153" s="388">
        <f t="shared" si="116"/>
        <v>106</v>
      </c>
      <c r="N153" s="616">
        <f t="shared" si="116"/>
        <v>106</v>
      </c>
      <c r="O153" s="630">
        <f t="shared" ref="O153:O154" si="117">AVERAGE(C153:N153)</f>
        <v>103.37198417299589</v>
      </c>
      <c r="P153" s="170"/>
      <c r="Q153" s="170"/>
      <c r="R153" s="170"/>
      <c r="S153" s="170"/>
      <c r="T153" s="170"/>
      <c r="U153" s="170"/>
      <c r="V153" s="170"/>
      <c r="W153" s="170"/>
      <c r="X153" s="170"/>
      <c r="Y153" s="170"/>
      <c r="Z153" s="170"/>
    </row>
    <row r="154" spans="1:26" ht="23.25" customHeight="1">
      <c r="A154" s="383">
        <v>100</v>
      </c>
      <c r="B154" s="384" t="s">
        <v>161</v>
      </c>
      <c r="C154" s="389">
        <f>(A154*0.6)+(0.4*MAX(0,C132*(0.9*C142/A144)*(1+(0.9*C102/C142))*(1+(0.9*C100/C142)))*(1+(0.9*C163/100))*0.01*C172*0.01*C153)</f>
        <v>96.248882781647936</v>
      </c>
      <c r="D154" s="389">
        <f>(C154*0.6)+(0.4*MAX(0,D132*(0.5*C112/D112)*(1+(0.9*D102/C102))*(1+(0.9*D100/D98)))*(1+(0.9*D163/100))*0.01*D172*0.01*D153)</f>
        <v>84.984690924880084</v>
      </c>
      <c r="E154" s="389">
        <f t="shared" ref="E154:N154" si="118">(D154*0.6)+(0.4*MAX(0,E132*(0.5*D112/E112)*(1+(0.9*E102/D102))*(1+(0.9*E100/E98)))*(1+(0.9*E163/100))*0.01*E172*0.01*E153)</f>
        <v>91.456351516326919</v>
      </c>
      <c r="F154" s="389">
        <f t="shared" si="118"/>
        <v>94.641028250097023</v>
      </c>
      <c r="G154" s="389">
        <f t="shared" si="118"/>
        <v>73.697589676538712</v>
      </c>
      <c r="H154" s="389">
        <f t="shared" si="118"/>
        <v>1204.5613482969579</v>
      </c>
      <c r="I154" s="389">
        <f t="shared" si="118"/>
        <v>722.73680897817474</v>
      </c>
      <c r="J154" s="389">
        <f t="shared" si="118"/>
        <v>445.32144164641636</v>
      </c>
      <c r="K154" s="389">
        <f t="shared" si="118"/>
        <v>278.83685300340892</v>
      </c>
      <c r="L154" s="389">
        <f t="shared" si="118"/>
        <v>170.86197613341002</v>
      </c>
      <c r="M154" s="389">
        <f t="shared" si="118"/>
        <v>126.17027068922127</v>
      </c>
      <c r="N154" s="617">
        <f t="shared" si="118"/>
        <v>86.69235504883369</v>
      </c>
      <c r="O154" s="630">
        <f t="shared" si="117"/>
        <v>289.68413307882611</v>
      </c>
      <c r="P154" s="170"/>
      <c r="Q154" s="170"/>
      <c r="R154" s="170"/>
      <c r="S154" s="170"/>
      <c r="T154" s="170"/>
      <c r="U154" s="170"/>
      <c r="V154" s="170"/>
      <c r="W154" s="170"/>
      <c r="X154" s="170"/>
      <c r="Y154" s="170"/>
      <c r="Z154" s="170"/>
    </row>
    <row r="155" spans="1:26" ht="23.25" customHeight="1">
      <c r="A155" s="166">
        <f>A154*A131</f>
        <v>2498000</v>
      </c>
      <c r="B155" s="170" t="s">
        <v>162</v>
      </c>
      <c r="C155" s="220">
        <f t="shared" ref="C155:N155" si="119">C154*C131</f>
        <v>2404297.0918855653</v>
      </c>
      <c r="D155" s="204">
        <f t="shared" si="119"/>
        <v>2122917.5793035044</v>
      </c>
      <c r="E155" s="204">
        <f t="shared" si="119"/>
        <v>2284579.6608778466</v>
      </c>
      <c r="F155" s="204">
        <f t="shared" si="119"/>
        <v>2364132.8856874234</v>
      </c>
      <c r="G155" s="204">
        <f t="shared" si="119"/>
        <v>1840965.7901199369</v>
      </c>
      <c r="H155" s="204">
        <f t="shared" si="119"/>
        <v>30089942.48045801</v>
      </c>
      <c r="I155" s="204">
        <f t="shared" si="119"/>
        <v>18053965.488274805</v>
      </c>
      <c r="J155" s="204">
        <f t="shared" si="119"/>
        <v>11124129.612327481</v>
      </c>
      <c r="K155" s="204">
        <f t="shared" si="119"/>
        <v>6965344.5880251545</v>
      </c>
      <c r="L155" s="204">
        <f t="shared" si="119"/>
        <v>4268132.1638125824</v>
      </c>
      <c r="M155" s="204">
        <f t="shared" si="119"/>
        <v>3151733.3618167471</v>
      </c>
      <c r="N155" s="606">
        <f t="shared" si="119"/>
        <v>2165575.0291198655</v>
      </c>
      <c r="O155" s="625">
        <f t="shared" ref="O155" si="120">AVERAGE(C155:N155)</f>
        <v>7236309.6443090765</v>
      </c>
      <c r="P155" s="170"/>
      <c r="Q155" s="170"/>
      <c r="R155" s="170"/>
      <c r="S155" s="170"/>
      <c r="T155" s="170"/>
      <c r="U155" s="170"/>
      <c r="V155" s="170"/>
      <c r="W155" s="170"/>
      <c r="X155" s="170"/>
      <c r="Y155" s="170"/>
      <c r="Z155" s="170"/>
    </row>
    <row r="156" spans="1:26" ht="23.25" customHeight="1">
      <c r="A156" s="166"/>
      <c r="B156" s="170"/>
      <c r="C156" s="169"/>
      <c r="D156" s="169"/>
      <c r="E156" s="169"/>
      <c r="F156" s="169"/>
      <c r="G156" s="169"/>
      <c r="H156" s="169"/>
      <c r="I156" s="169"/>
      <c r="J156" s="169"/>
      <c r="K156" s="169"/>
      <c r="L156" s="169"/>
      <c r="M156" s="169"/>
      <c r="N156" s="613"/>
      <c r="O156" s="625"/>
      <c r="P156" s="170"/>
      <c r="Q156" s="170"/>
      <c r="R156" s="170"/>
      <c r="S156" s="170"/>
      <c r="T156" s="170"/>
      <c r="U156" s="170"/>
      <c r="V156" s="170"/>
      <c r="W156" s="170"/>
      <c r="X156" s="170"/>
      <c r="Y156" s="170"/>
      <c r="Z156" s="170"/>
    </row>
    <row r="157" spans="1:26" ht="23.25" customHeight="1">
      <c r="A157" s="383">
        <v>140</v>
      </c>
      <c r="B157" s="170" t="s">
        <v>84</v>
      </c>
      <c r="C157" s="221">
        <v>140</v>
      </c>
      <c r="D157" s="221">
        <f t="shared" ref="D157:N157" si="121">C157</f>
        <v>140</v>
      </c>
      <c r="E157" s="221">
        <f t="shared" si="121"/>
        <v>140</v>
      </c>
      <c r="F157" s="221">
        <f t="shared" si="121"/>
        <v>140</v>
      </c>
      <c r="G157" s="221">
        <f t="shared" si="121"/>
        <v>140</v>
      </c>
      <c r="H157" s="221">
        <f t="shared" si="121"/>
        <v>140</v>
      </c>
      <c r="I157" s="221">
        <f t="shared" si="121"/>
        <v>140</v>
      </c>
      <c r="J157" s="221">
        <f t="shared" si="121"/>
        <v>140</v>
      </c>
      <c r="K157" s="221">
        <f t="shared" si="121"/>
        <v>140</v>
      </c>
      <c r="L157" s="221">
        <f t="shared" si="121"/>
        <v>140</v>
      </c>
      <c r="M157" s="221">
        <f t="shared" si="121"/>
        <v>140</v>
      </c>
      <c r="N157" s="618">
        <f t="shared" si="121"/>
        <v>140</v>
      </c>
      <c r="O157" s="625">
        <f t="shared" ref="O157:O161" si="122">AVERAGE(C157:N157)</f>
        <v>140</v>
      </c>
      <c r="P157" s="170"/>
      <c r="Q157" s="170"/>
      <c r="R157" s="170"/>
      <c r="S157" s="170"/>
      <c r="T157" s="170"/>
      <c r="U157" s="170"/>
      <c r="V157" s="170"/>
      <c r="W157" s="170"/>
      <c r="X157" s="170"/>
      <c r="Y157" s="170"/>
      <c r="Z157" s="170"/>
    </row>
    <row r="158" spans="1:26" ht="23.25" customHeight="1">
      <c r="A158" s="175">
        <f>1*0.001*A36*0.001*A37/A45</f>
        <v>10</v>
      </c>
      <c r="B158" s="170" t="s">
        <v>85</v>
      </c>
      <c r="C158" s="221">
        <f>(0.01*1*0.001*C36*0.001*C37/C45)+(0.99*A158)</f>
        <v>9.9</v>
      </c>
      <c r="D158" s="221">
        <f t="shared" ref="D158:N158" si="123">(0.01*1*0.001*D36*0.001*D37/D45)+(0.99*C158)</f>
        <v>9.8010000000000002</v>
      </c>
      <c r="E158" s="221">
        <f t="shared" si="123"/>
        <v>9.7029899999999998</v>
      </c>
      <c r="F158" s="221">
        <f t="shared" si="123"/>
        <v>9.605960099999999</v>
      </c>
      <c r="G158" s="221">
        <f t="shared" si="123"/>
        <v>9.5099004989999987</v>
      </c>
      <c r="H158" s="221">
        <f t="shared" si="123"/>
        <v>9.414801494009998</v>
      </c>
      <c r="I158" s="221">
        <f t="shared" si="123"/>
        <v>9.3206534790698985</v>
      </c>
      <c r="J158" s="221">
        <f t="shared" si="123"/>
        <v>9.2274469442791993</v>
      </c>
      <c r="K158" s="221">
        <f t="shared" si="123"/>
        <v>9.1351724748364074</v>
      </c>
      <c r="L158" s="221">
        <f t="shared" si="123"/>
        <v>9.0438207500880434</v>
      </c>
      <c r="M158" s="221">
        <f t="shared" si="123"/>
        <v>8.9533825425871623</v>
      </c>
      <c r="N158" s="618">
        <f t="shared" si="123"/>
        <v>8.8638487171612912</v>
      </c>
      <c r="O158" s="625">
        <f t="shared" si="122"/>
        <v>9.3732480834193321</v>
      </c>
      <c r="P158" s="170"/>
      <c r="Q158" s="170"/>
      <c r="R158" s="170"/>
      <c r="S158" s="170"/>
      <c r="T158" s="170"/>
      <c r="U158" s="170"/>
      <c r="V158" s="170"/>
      <c r="W158" s="170"/>
      <c r="X158" s="170"/>
      <c r="Y158" s="170"/>
      <c r="Z158" s="170"/>
    </row>
    <row r="159" spans="1:26" ht="23.25" customHeight="1">
      <c r="A159" s="166">
        <f>A52*A157</f>
        <v>1400</v>
      </c>
      <c r="B159" s="170" t="s">
        <v>86</v>
      </c>
      <c r="C159" s="221">
        <f t="shared" ref="C159:N159" si="124">C52*C157</f>
        <v>1372</v>
      </c>
      <c r="D159" s="221">
        <f t="shared" si="124"/>
        <v>1344.5600000000002</v>
      </c>
      <c r="E159" s="221">
        <f t="shared" si="124"/>
        <v>1317.6688000000001</v>
      </c>
      <c r="F159" s="221">
        <f t="shared" si="124"/>
        <v>1291.3154240000001</v>
      </c>
      <c r="G159" s="221">
        <f t="shared" si="124"/>
        <v>1265.4891155200003</v>
      </c>
      <c r="H159" s="221">
        <f t="shared" si="124"/>
        <v>1240.1793332096001</v>
      </c>
      <c r="I159" s="221">
        <f t="shared" si="124"/>
        <v>1215.375746545408</v>
      </c>
      <c r="J159" s="221">
        <f t="shared" si="124"/>
        <v>1191.0682316144998</v>
      </c>
      <c r="K159" s="221">
        <f t="shared" si="124"/>
        <v>1167.2468669822099</v>
      </c>
      <c r="L159" s="221">
        <f t="shared" si="124"/>
        <v>1143.9019296425656</v>
      </c>
      <c r="M159" s="221">
        <f t="shared" si="124"/>
        <v>1121.0238910497144</v>
      </c>
      <c r="N159" s="618">
        <f t="shared" si="124"/>
        <v>1098.60341322872</v>
      </c>
      <c r="O159" s="625">
        <f t="shared" si="122"/>
        <v>1230.7027293160597</v>
      </c>
      <c r="P159" s="170"/>
      <c r="Q159" s="170"/>
      <c r="R159" s="170"/>
      <c r="S159" s="170"/>
      <c r="T159" s="170"/>
      <c r="U159" s="170"/>
      <c r="V159" s="170"/>
      <c r="W159" s="170"/>
      <c r="X159" s="170"/>
      <c r="Y159" s="170"/>
      <c r="Z159" s="170"/>
    </row>
    <row r="160" spans="1:26" ht="23.25" customHeight="1">
      <c r="A160" s="166">
        <f>A159*A158</f>
        <v>14000</v>
      </c>
      <c r="B160" s="170" t="s">
        <v>87</v>
      </c>
      <c r="C160" s="221">
        <f t="shared" ref="C160:N160" si="125">C159*C158</f>
        <v>13582.800000000001</v>
      </c>
      <c r="D160" s="221">
        <f t="shared" si="125"/>
        <v>13178.032560000001</v>
      </c>
      <c r="E160" s="221">
        <f t="shared" si="125"/>
        <v>12785.327189712001</v>
      </c>
      <c r="F160" s="221">
        <f t="shared" si="125"/>
        <v>12404.324439458582</v>
      </c>
      <c r="G160" s="221">
        <f t="shared" si="125"/>
        <v>12034.675571162717</v>
      </c>
      <c r="H160" s="221">
        <f t="shared" si="125"/>
        <v>11676.042239142067</v>
      </c>
      <c r="I160" s="221">
        <f t="shared" si="125"/>
        <v>11328.096180415632</v>
      </c>
      <c r="J160" s="221">
        <f t="shared" si="125"/>
        <v>10990.518914239246</v>
      </c>
      <c r="K160" s="221">
        <f t="shared" si="125"/>
        <v>10663.001450594917</v>
      </c>
      <c r="L160" s="221">
        <f t="shared" si="125"/>
        <v>10345.244007367188</v>
      </c>
      <c r="M160" s="221">
        <f t="shared" si="125"/>
        <v>10036.955735947646</v>
      </c>
      <c r="N160" s="618">
        <f t="shared" si="125"/>
        <v>9737.8544550164061</v>
      </c>
      <c r="O160" s="625">
        <f t="shared" si="122"/>
        <v>11563.572728588035</v>
      </c>
      <c r="P160" s="170"/>
      <c r="Q160" s="170"/>
      <c r="R160" s="170"/>
      <c r="S160" s="170"/>
      <c r="T160" s="170"/>
      <c r="U160" s="170"/>
      <c r="V160" s="170"/>
      <c r="W160" s="170"/>
      <c r="X160" s="170"/>
      <c r="Y160" s="170"/>
      <c r="Z160" s="170"/>
    </row>
    <row r="161" spans="1:26" ht="23.25" customHeight="1">
      <c r="A161" s="166">
        <f>A10*100/A160</f>
        <v>35.714285714285715</v>
      </c>
      <c r="B161" s="170" t="s">
        <v>88</v>
      </c>
      <c r="C161" s="221">
        <f>'1'!B35*100/((C160))</f>
        <v>29.635261762086913</v>
      </c>
      <c r="D161" s="221">
        <f>'1'!C35*100/((D160))</f>
        <v>6.7028088646697164</v>
      </c>
      <c r="E161" s="221">
        <f>'1'!D35*100/((E160))</f>
        <v>30.436478261501364</v>
      </c>
      <c r="F161" s="221">
        <f>'1'!E35*100/((F160))</f>
        <v>30.676344826796978</v>
      </c>
      <c r="G161" s="221">
        <f>'1'!F35*100/((G160))</f>
        <v>13.486375817819695</v>
      </c>
      <c r="H161" s="221">
        <f>'1'!G35*100/((H160))</f>
        <v>32.031757845517646</v>
      </c>
      <c r="I161" s="221">
        <f>'1'!H35*100/((I160))</f>
        <v>30.472905111521968</v>
      </c>
      <c r="J161" s="221">
        <f>'1'!I35*100/((J160))</f>
        <v>21.923037036149406</v>
      </c>
      <c r="K161" s="221">
        <f>'1'!J35*100/((K160))</f>
        <v>20.770160894816357</v>
      </c>
      <c r="L161" s="221">
        <f>'1'!K35*100/((L160))</f>
        <v>34.595607386846332</v>
      </c>
      <c r="M161" s="221">
        <f>'1'!L35*100/((M160))</f>
        <v>53.194483682580994</v>
      </c>
      <c r="N161" s="618">
        <f>'1'!M35*100/((N160))</f>
        <v>61.313266662819764</v>
      </c>
      <c r="O161" s="625">
        <f t="shared" si="122"/>
        <v>30.436540679427264</v>
      </c>
      <c r="P161" s="170"/>
      <c r="Q161" s="170"/>
      <c r="R161" s="170"/>
      <c r="S161" s="170"/>
      <c r="T161" s="170"/>
      <c r="U161" s="170"/>
      <c r="V161" s="170"/>
      <c r="W161" s="170"/>
      <c r="X161" s="170"/>
      <c r="Y161" s="170"/>
      <c r="Z161" s="170"/>
    </row>
    <row r="162" spans="1:26" ht="23.25" customHeight="1">
      <c r="A162" s="166"/>
      <c r="B162" s="170"/>
      <c r="C162" s="169"/>
      <c r="D162" s="169"/>
      <c r="E162" s="169"/>
      <c r="F162" s="169"/>
      <c r="G162" s="169"/>
      <c r="H162" s="169"/>
      <c r="I162" s="169"/>
      <c r="J162" s="169"/>
      <c r="K162" s="169"/>
      <c r="L162" s="169"/>
      <c r="M162" s="169"/>
      <c r="N162" s="613"/>
      <c r="O162" s="625"/>
      <c r="P162" s="170"/>
      <c r="Q162" s="170"/>
      <c r="R162" s="170"/>
      <c r="S162" s="170"/>
      <c r="T162" s="170"/>
      <c r="U162" s="170"/>
      <c r="V162" s="170"/>
      <c r="W162" s="170"/>
      <c r="X162" s="170"/>
      <c r="Y162" s="170"/>
      <c r="Z162" s="170"/>
    </row>
    <row r="163" spans="1:26" ht="23.25" customHeight="1">
      <c r="A163" s="222">
        <v>1</v>
      </c>
      <c r="B163" s="170" t="s">
        <v>165</v>
      </c>
      <c r="C163" s="223">
        <f>A163</f>
        <v>1</v>
      </c>
      <c r="D163" s="223">
        <f t="shared" ref="D163:N163" si="126">C163</f>
        <v>1</v>
      </c>
      <c r="E163" s="223">
        <f t="shared" si="126"/>
        <v>1</v>
      </c>
      <c r="F163" s="223">
        <f t="shared" si="126"/>
        <v>1</v>
      </c>
      <c r="G163" s="223">
        <f t="shared" si="126"/>
        <v>1</v>
      </c>
      <c r="H163" s="223">
        <f t="shared" si="126"/>
        <v>1</v>
      </c>
      <c r="I163" s="223">
        <f t="shared" si="126"/>
        <v>1</v>
      </c>
      <c r="J163" s="223">
        <f t="shared" si="126"/>
        <v>1</v>
      </c>
      <c r="K163" s="223">
        <f t="shared" si="126"/>
        <v>1</v>
      </c>
      <c r="L163" s="223">
        <f t="shared" si="126"/>
        <v>1</v>
      </c>
      <c r="M163" s="223">
        <f t="shared" si="126"/>
        <v>1</v>
      </c>
      <c r="N163" s="619">
        <f t="shared" si="126"/>
        <v>1</v>
      </c>
      <c r="O163" s="625">
        <f>AVERAGE(C163:N163)</f>
        <v>1</v>
      </c>
      <c r="P163" s="170"/>
      <c r="Q163" s="170"/>
      <c r="R163" s="170"/>
      <c r="S163" s="170"/>
      <c r="T163" s="170"/>
      <c r="U163" s="170"/>
      <c r="V163" s="170"/>
      <c r="W163" s="170"/>
      <c r="X163" s="170"/>
      <c r="Y163" s="170"/>
      <c r="Z163" s="170"/>
    </row>
    <row r="164" spans="1:26" ht="23.25" customHeight="1">
      <c r="A164" s="166"/>
      <c r="B164" s="170"/>
      <c r="C164" s="169"/>
      <c r="D164" s="169"/>
      <c r="E164" s="169"/>
      <c r="F164" s="169"/>
      <c r="G164" s="169"/>
      <c r="H164" s="169"/>
      <c r="I164" s="169"/>
      <c r="J164" s="169"/>
      <c r="K164" s="169"/>
      <c r="L164" s="169"/>
      <c r="M164" s="169"/>
      <c r="N164" s="613"/>
      <c r="O164" s="625"/>
      <c r="P164" s="170"/>
      <c r="Q164" s="170"/>
      <c r="R164" s="170"/>
      <c r="S164" s="170"/>
      <c r="T164" s="170"/>
      <c r="U164" s="170"/>
      <c r="V164" s="170"/>
      <c r="W164" s="170"/>
      <c r="X164" s="170"/>
      <c r="Y164" s="170"/>
      <c r="Z164" s="170"/>
    </row>
    <row r="165" spans="1:26" ht="23.25" customHeight="1">
      <c r="A165" s="383">
        <v>0</v>
      </c>
      <c r="B165" s="170" t="s">
        <v>163</v>
      </c>
      <c r="C165" s="204">
        <f>ABS(((C27-A40))*100)/C27</f>
        <v>100</v>
      </c>
      <c r="D165" s="204">
        <f t="shared" ref="D165:N165" si="127">IFERROR((ABS((D27-C40))*100/D27),100)</f>
        <v>100</v>
      </c>
      <c r="E165" s="204">
        <f t="shared" si="127"/>
        <v>100</v>
      </c>
      <c r="F165" s="204">
        <f t="shared" si="127"/>
        <v>100</v>
      </c>
      <c r="G165" s="204">
        <f t="shared" si="127"/>
        <v>100</v>
      </c>
      <c r="H165" s="204">
        <f t="shared" si="127"/>
        <v>100</v>
      </c>
      <c r="I165" s="204">
        <f t="shared" si="127"/>
        <v>100</v>
      </c>
      <c r="J165" s="204">
        <f t="shared" si="127"/>
        <v>100</v>
      </c>
      <c r="K165" s="204">
        <f t="shared" si="127"/>
        <v>100</v>
      </c>
      <c r="L165" s="204">
        <f t="shared" si="127"/>
        <v>100</v>
      </c>
      <c r="M165" s="204">
        <f t="shared" si="127"/>
        <v>100</v>
      </c>
      <c r="N165" s="606">
        <f t="shared" si="127"/>
        <v>100</v>
      </c>
      <c r="O165" s="625">
        <f t="shared" ref="O165:O166" si="128">AVERAGE(C165:N165)</f>
        <v>100</v>
      </c>
      <c r="P165" s="170"/>
      <c r="Q165" s="170"/>
      <c r="R165" s="170"/>
      <c r="S165" s="170"/>
      <c r="T165" s="170"/>
      <c r="U165" s="170"/>
      <c r="V165" s="170"/>
      <c r="W165" s="170"/>
      <c r="X165" s="170"/>
      <c r="Y165" s="170"/>
      <c r="Z165" s="170"/>
    </row>
    <row r="166" spans="1:26" ht="23.25" customHeight="1">
      <c r="A166" s="383">
        <v>0</v>
      </c>
      <c r="B166" s="170" t="s">
        <v>164</v>
      </c>
      <c r="C166" s="204">
        <f>ABS((C98-A41)*100/C98)</f>
        <v>100</v>
      </c>
      <c r="D166" s="204">
        <f t="shared" ref="D166:N166" si="129">IFERROR(ABS((D98-C41)*100/D98),100)</f>
        <v>100</v>
      </c>
      <c r="E166" s="204">
        <f t="shared" si="129"/>
        <v>100</v>
      </c>
      <c r="F166" s="204">
        <f t="shared" si="129"/>
        <v>100</v>
      </c>
      <c r="G166" s="204">
        <f t="shared" si="129"/>
        <v>100</v>
      </c>
      <c r="H166" s="204">
        <f t="shared" si="129"/>
        <v>100</v>
      </c>
      <c r="I166" s="204">
        <f t="shared" si="129"/>
        <v>100</v>
      </c>
      <c r="J166" s="204">
        <f t="shared" si="129"/>
        <v>100</v>
      </c>
      <c r="K166" s="204">
        <f t="shared" si="129"/>
        <v>100</v>
      </c>
      <c r="L166" s="204">
        <f t="shared" si="129"/>
        <v>100</v>
      </c>
      <c r="M166" s="204">
        <f t="shared" si="129"/>
        <v>100</v>
      </c>
      <c r="N166" s="606">
        <f t="shared" si="129"/>
        <v>100</v>
      </c>
      <c r="O166" s="625">
        <f t="shared" si="128"/>
        <v>100</v>
      </c>
      <c r="P166" s="170"/>
      <c r="Q166" s="170"/>
      <c r="R166" s="170"/>
      <c r="S166" s="170"/>
      <c r="T166" s="170"/>
      <c r="U166" s="170"/>
      <c r="V166" s="170"/>
      <c r="W166" s="170"/>
      <c r="X166" s="170"/>
      <c r="Y166" s="170"/>
      <c r="Z166" s="170"/>
    </row>
    <row r="167" spans="1:26" ht="23.25" customHeight="1">
      <c r="A167" s="166"/>
      <c r="B167" s="170"/>
      <c r="C167" s="204"/>
      <c r="D167" s="204"/>
      <c r="E167" s="204"/>
      <c r="F167" s="204"/>
      <c r="G167" s="204"/>
      <c r="H167" s="204"/>
      <c r="I167" s="204"/>
      <c r="J167" s="204"/>
      <c r="K167" s="204"/>
      <c r="L167" s="204"/>
      <c r="M167" s="204"/>
      <c r="N167" s="606"/>
      <c r="O167" s="625"/>
      <c r="P167" s="170"/>
      <c r="Q167" s="170"/>
      <c r="R167" s="170"/>
      <c r="S167" s="170"/>
      <c r="T167" s="170"/>
      <c r="U167" s="170"/>
      <c r="V167" s="170"/>
      <c r="W167" s="170"/>
      <c r="X167" s="170"/>
      <c r="Y167" s="170"/>
      <c r="Z167" s="170"/>
    </row>
    <row r="168" spans="1:26" ht="23.25" customHeight="1">
      <c r="A168" s="166">
        <f>A8</f>
        <v>5000</v>
      </c>
      <c r="B168" s="170" t="s">
        <v>313</v>
      </c>
      <c r="C168" s="204">
        <f>C8+A168</f>
        <v>8800</v>
      </c>
      <c r="D168" s="204">
        <f t="shared" ref="D168:N168" si="130">D8+C168</f>
        <v>12700</v>
      </c>
      <c r="E168" s="204">
        <f t="shared" si="130"/>
        <v>16700</v>
      </c>
      <c r="F168" s="204">
        <f t="shared" si="130"/>
        <v>20800</v>
      </c>
      <c r="G168" s="204">
        <f t="shared" si="130"/>
        <v>28300</v>
      </c>
      <c r="H168" s="204">
        <f t="shared" si="130"/>
        <v>34100</v>
      </c>
      <c r="I168" s="204">
        <f t="shared" si="130"/>
        <v>41900</v>
      </c>
      <c r="J168" s="204">
        <f t="shared" si="130"/>
        <v>56800</v>
      </c>
      <c r="K168" s="204">
        <f t="shared" si="130"/>
        <v>76700</v>
      </c>
      <c r="L168" s="204">
        <f t="shared" si="130"/>
        <v>100600</v>
      </c>
      <c r="M168" s="204">
        <f t="shared" si="130"/>
        <v>127204.29452895327</v>
      </c>
      <c r="N168" s="606">
        <f t="shared" si="130"/>
        <v>153808.58905790653</v>
      </c>
      <c r="O168" s="625">
        <f t="shared" ref="O168:O170" si="131">N168</f>
        <v>153808.58905790653</v>
      </c>
      <c r="P168" s="170"/>
      <c r="Q168" s="170"/>
      <c r="R168" s="170"/>
      <c r="S168" s="170"/>
      <c r="T168" s="170"/>
      <c r="U168" s="170"/>
      <c r="V168" s="170"/>
      <c r="W168" s="170"/>
      <c r="X168" s="170"/>
      <c r="Y168" s="170"/>
      <c r="Z168" s="170"/>
    </row>
    <row r="169" spans="1:26" ht="23.25" customHeight="1">
      <c r="A169" s="166">
        <f>A10</f>
        <v>5000</v>
      </c>
      <c r="B169" s="170" t="s">
        <v>314</v>
      </c>
      <c r="C169" s="204">
        <f>C10+A169</f>
        <v>8800</v>
      </c>
      <c r="D169" s="204">
        <f t="shared" ref="D169:N169" si="132">D10+C169</f>
        <v>12700</v>
      </c>
      <c r="E169" s="204">
        <f t="shared" si="132"/>
        <v>16700</v>
      </c>
      <c r="F169" s="204">
        <f t="shared" si="132"/>
        <v>20800</v>
      </c>
      <c r="G169" s="204">
        <f t="shared" si="132"/>
        <v>27000</v>
      </c>
      <c r="H169" s="204">
        <f t="shared" si="132"/>
        <v>29700</v>
      </c>
      <c r="I169" s="204">
        <f t="shared" si="132"/>
        <v>30600</v>
      </c>
      <c r="J169" s="204">
        <f t="shared" si="132"/>
        <v>30600</v>
      </c>
      <c r="K169" s="204">
        <f t="shared" si="132"/>
        <v>30600</v>
      </c>
      <c r="L169" s="204">
        <f t="shared" si="132"/>
        <v>30600</v>
      </c>
      <c r="M169" s="204">
        <f t="shared" si="132"/>
        <v>30600</v>
      </c>
      <c r="N169" s="606">
        <f t="shared" si="132"/>
        <v>30600</v>
      </c>
      <c r="O169" s="625">
        <f t="shared" si="131"/>
        <v>30600</v>
      </c>
      <c r="P169" s="170"/>
      <c r="Q169" s="170"/>
      <c r="R169" s="170"/>
      <c r="S169" s="170"/>
      <c r="T169" s="170"/>
      <c r="U169" s="170"/>
      <c r="V169" s="170"/>
      <c r="W169" s="170"/>
      <c r="X169" s="170"/>
      <c r="Y169" s="170"/>
      <c r="Z169" s="170"/>
    </row>
    <row r="170" spans="1:26" ht="23.25" customHeight="1">
      <c r="A170" s="166">
        <f>A12</f>
        <v>0</v>
      </c>
      <c r="B170" s="170" t="s">
        <v>315</v>
      </c>
      <c r="C170" s="169">
        <f>C12+A170</f>
        <v>0</v>
      </c>
      <c r="D170" s="204">
        <f t="shared" ref="D170:N170" si="133">D12+C170</f>
        <v>0</v>
      </c>
      <c r="E170" s="204">
        <f t="shared" si="133"/>
        <v>0</v>
      </c>
      <c r="F170" s="204">
        <f t="shared" si="133"/>
        <v>0</v>
      </c>
      <c r="G170" s="204">
        <f t="shared" si="133"/>
        <v>-1300</v>
      </c>
      <c r="H170" s="204">
        <f t="shared" si="133"/>
        <v>-4400</v>
      </c>
      <c r="I170" s="204">
        <f t="shared" si="133"/>
        <v>-11300</v>
      </c>
      <c r="J170" s="204">
        <f t="shared" si="133"/>
        <v>-26200</v>
      </c>
      <c r="K170" s="204">
        <f t="shared" si="133"/>
        <v>-46100</v>
      </c>
      <c r="L170" s="204">
        <f t="shared" si="133"/>
        <v>-70000</v>
      </c>
      <c r="M170" s="204">
        <f t="shared" si="133"/>
        <v>-96604.294528953265</v>
      </c>
      <c r="N170" s="606">
        <f t="shared" si="133"/>
        <v>-123208.58905790653</v>
      </c>
      <c r="O170" s="625">
        <f t="shared" si="131"/>
        <v>-123208.58905790653</v>
      </c>
      <c r="P170" s="170"/>
      <c r="Q170" s="170"/>
      <c r="R170" s="170"/>
      <c r="S170" s="170"/>
      <c r="T170" s="170"/>
      <c r="U170" s="170"/>
      <c r="V170" s="170"/>
      <c r="W170" s="170"/>
      <c r="X170" s="170"/>
      <c r="Y170" s="170"/>
      <c r="Z170" s="170"/>
    </row>
    <row r="171" spans="1:26" ht="23.25" customHeight="1">
      <c r="A171" s="166">
        <f>A10*100/A8</f>
        <v>100</v>
      </c>
      <c r="B171" s="170" t="s">
        <v>316</v>
      </c>
      <c r="C171" s="204">
        <f t="shared" ref="C171:N171" si="134">C10*100/C8</f>
        <v>100</v>
      </c>
      <c r="D171" s="204">
        <f t="shared" si="134"/>
        <v>100</v>
      </c>
      <c r="E171" s="204">
        <f t="shared" si="134"/>
        <v>100</v>
      </c>
      <c r="F171" s="204">
        <f t="shared" si="134"/>
        <v>100</v>
      </c>
      <c r="G171" s="204">
        <f t="shared" si="134"/>
        <v>82.666666666666671</v>
      </c>
      <c r="H171" s="204">
        <f t="shared" si="134"/>
        <v>46.551724137931032</v>
      </c>
      <c r="I171" s="204">
        <f t="shared" si="134"/>
        <v>11.538461538461538</v>
      </c>
      <c r="J171" s="204">
        <f t="shared" si="134"/>
        <v>0</v>
      </c>
      <c r="K171" s="204">
        <f t="shared" si="134"/>
        <v>0</v>
      </c>
      <c r="L171" s="204">
        <f t="shared" si="134"/>
        <v>0</v>
      </c>
      <c r="M171" s="204">
        <f t="shared" si="134"/>
        <v>0</v>
      </c>
      <c r="N171" s="606">
        <f t="shared" si="134"/>
        <v>0</v>
      </c>
      <c r="O171" s="625">
        <f t="shared" ref="O171:O172" si="135">AVERAGE(C171:N171)</f>
        <v>45.063071028588269</v>
      </c>
      <c r="P171" s="170"/>
      <c r="Q171" s="170"/>
      <c r="R171" s="170"/>
      <c r="S171" s="170"/>
      <c r="T171" s="170"/>
      <c r="U171" s="170"/>
      <c r="V171" s="170"/>
      <c r="W171" s="170"/>
      <c r="X171" s="170"/>
      <c r="Y171" s="170"/>
      <c r="Z171" s="170"/>
    </row>
    <row r="172" spans="1:26" ht="23.25" customHeight="1">
      <c r="A172" s="390">
        <f>A169*100/A168</f>
        <v>100</v>
      </c>
      <c r="B172" s="170" t="s">
        <v>187</v>
      </c>
      <c r="C172" s="166">
        <f t="shared" ref="C172:N172" si="136">C169*100/C168</f>
        <v>100</v>
      </c>
      <c r="D172" s="166">
        <f t="shared" si="136"/>
        <v>100</v>
      </c>
      <c r="E172" s="166">
        <f t="shared" si="136"/>
        <v>100</v>
      </c>
      <c r="F172" s="166">
        <f t="shared" si="136"/>
        <v>100</v>
      </c>
      <c r="G172" s="166">
        <f t="shared" si="136"/>
        <v>95.406360424028264</v>
      </c>
      <c r="H172" s="166">
        <f t="shared" si="136"/>
        <v>87.096774193548384</v>
      </c>
      <c r="I172" s="166">
        <f t="shared" si="136"/>
        <v>73.031026252983295</v>
      </c>
      <c r="J172" s="166">
        <f t="shared" si="136"/>
        <v>53.87323943661972</v>
      </c>
      <c r="K172" s="166">
        <f t="shared" si="136"/>
        <v>39.895697522816164</v>
      </c>
      <c r="L172" s="166">
        <f t="shared" si="136"/>
        <v>30.417495029821072</v>
      </c>
      <c r="M172" s="166">
        <f t="shared" si="136"/>
        <v>24.055791601465987</v>
      </c>
      <c r="N172" s="620">
        <f t="shared" si="136"/>
        <v>19.894857749770775</v>
      </c>
      <c r="O172" s="625">
        <f t="shared" si="135"/>
        <v>68.639270184254471</v>
      </c>
      <c r="P172" s="170"/>
      <c r="Q172" s="170"/>
      <c r="R172" s="170"/>
      <c r="S172" s="170"/>
      <c r="T172" s="170"/>
      <c r="U172" s="170"/>
      <c r="V172" s="170"/>
      <c r="W172" s="170"/>
      <c r="X172" s="170"/>
      <c r="Y172" s="170"/>
      <c r="Z172" s="170"/>
    </row>
    <row r="173" spans="1:26" ht="23.25" customHeight="1">
      <c r="A173" s="392" t="s">
        <v>375</v>
      </c>
      <c r="B173" s="170"/>
      <c r="C173" s="170"/>
      <c r="D173" s="170"/>
      <c r="E173" s="170"/>
      <c r="F173" s="170"/>
      <c r="G173" s="170"/>
      <c r="H173" s="170"/>
      <c r="I173" s="170"/>
      <c r="J173" s="170"/>
      <c r="K173" s="170"/>
      <c r="L173" s="170"/>
      <c r="M173" s="170"/>
      <c r="N173" s="590"/>
      <c r="O173" s="622"/>
      <c r="P173" s="170"/>
      <c r="Q173" s="170"/>
      <c r="R173" s="170"/>
      <c r="S173" s="170"/>
      <c r="T173" s="170"/>
      <c r="U173" s="170"/>
      <c r="V173" s="170"/>
      <c r="W173" s="170"/>
      <c r="X173" s="170"/>
      <c r="Y173" s="170"/>
      <c r="Z173" s="170"/>
    </row>
    <row r="174" spans="1:26" ht="23.25" customHeight="1">
      <c r="A174" s="170"/>
      <c r="B174" s="170"/>
      <c r="C174" s="170"/>
      <c r="D174" s="170"/>
      <c r="E174" s="170"/>
      <c r="F174" s="170"/>
      <c r="G174" s="170"/>
      <c r="H174" s="170"/>
      <c r="I174" s="170"/>
      <c r="J174" s="170"/>
      <c r="K174" s="170"/>
      <c r="L174" s="170"/>
      <c r="M174" s="170"/>
      <c r="N174" s="590"/>
      <c r="O174" s="622"/>
      <c r="P174" s="170"/>
      <c r="Q174" s="170"/>
      <c r="R174" s="170"/>
      <c r="S174" s="170"/>
      <c r="T174" s="170"/>
      <c r="U174" s="170"/>
      <c r="V174" s="170"/>
      <c r="W174" s="170"/>
      <c r="X174" s="170"/>
      <c r="Y174" s="170"/>
      <c r="Z174" s="170"/>
    </row>
    <row r="175" spans="1:26" ht="23.25" customHeight="1">
      <c r="A175" s="170"/>
      <c r="B175" s="170"/>
      <c r="C175" s="170"/>
      <c r="D175" s="170"/>
      <c r="E175" s="170"/>
      <c r="F175" s="170"/>
      <c r="G175" s="170"/>
      <c r="H175" s="170"/>
      <c r="I175" s="170"/>
      <c r="J175" s="170"/>
      <c r="K175" s="170"/>
      <c r="L175" s="170"/>
      <c r="M175" s="170"/>
      <c r="N175" s="590"/>
      <c r="O175" s="622"/>
      <c r="P175" s="170"/>
      <c r="Q175" s="170"/>
      <c r="R175" s="170"/>
      <c r="S175" s="170"/>
      <c r="T175" s="170"/>
      <c r="U175" s="170"/>
      <c r="V175" s="170"/>
      <c r="W175" s="170"/>
      <c r="X175" s="170"/>
      <c r="Y175" s="170"/>
      <c r="Z175" s="170"/>
    </row>
    <row r="176" spans="1:26" ht="23.25" customHeight="1">
      <c r="A176" s="170"/>
      <c r="B176" s="170"/>
      <c r="C176" s="170"/>
      <c r="D176" s="170"/>
      <c r="E176" s="170"/>
      <c r="F176" s="170"/>
      <c r="G176" s="170"/>
      <c r="H176" s="170"/>
      <c r="I176" s="170"/>
      <c r="J176" s="170"/>
      <c r="K176" s="170"/>
      <c r="L176" s="170"/>
      <c r="M176" s="170"/>
      <c r="N176" s="590"/>
      <c r="O176" s="622"/>
      <c r="P176" s="170"/>
      <c r="Q176" s="170"/>
      <c r="R176" s="170"/>
      <c r="S176" s="170"/>
      <c r="T176" s="170"/>
      <c r="U176" s="170"/>
      <c r="V176" s="170"/>
      <c r="W176" s="170"/>
      <c r="X176" s="170"/>
      <c r="Y176" s="170"/>
      <c r="Z176" s="170"/>
    </row>
    <row r="177" spans="1:26" ht="23.25" customHeight="1">
      <c r="A177" s="170"/>
      <c r="B177" s="170"/>
      <c r="C177" s="170"/>
      <c r="D177" s="170"/>
      <c r="E177" s="170"/>
      <c r="F177" s="170"/>
      <c r="G177" s="170"/>
      <c r="H177" s="170"/>
      <c r="I177" s="170"/>
      <c r="J177" s="170"/>
      <c r="K177" s="170"/>
      <c r="L177" s="170"/>
      <c r="M177" s="170"/>
      <c r="N177" s="590"/>
      <c r="O177" s="622"/>
      <c r="P177" s="170"/>
      <c r="Q177" s="170"/>
      <c r="R177" s="170"/>
      <c r="S177" s="170"/>
      <c r="T177" s="170"/>
      <c r="U177" s="170"/>
      <c r="V177" s="170"/>
      <c r="W177" s="170"/>
      <c r="X177" s="170"/>
      <c r="Y177" s="170"/>
      <c r="Z177" s="170"/>
    </row>
    <row r="178" spans="1:26" ht="23.25" customHeight="1">
      <c r="A178" s="170"/>
      <c r="B178" s="170"/>
      <c r="C178" s="170"/>
      <c r="D178" s="170"/>
      <c r="E178" s="170"/>
      <c r="F178" s="170"/>
      <c r="G178" s="170"/>
      <c r="H178" s="170"/>
      <c r="I178" s="170"/>
      <c r="J178" s="170"/>
      <c r="K178" s="170"/>
      <c r="L178" s="170"/>
      <c r="M178" s="170"/>
      <c r="N178" s="590"/>
      <c r="O178" s="622"/>
      <c r="P178" s="170"/>
      <c r="Q178" s="170"/>
      <c r="R178" s="170"/>
      <c r="S178" s="170"/>
      <c r="T178" s="170"/>
      <c r="U178" s="170"/>
      <c r="V178" s="170"/>
      <c r="W178" s="170"/>
      <c r="X178" s="170"/>
      <c r="Y178" s="170"/>
      <c r="Z178" s="170"/>
    </row>
    <row r="179" spans="1:26" ht="23.25" customHeight="1">
      <c r="A179" s="170"/>
      <c r="B179" s="170"/>
      <c r="C179" s="170"/>
      <c r="D179" s="170"/>
      <c r="E179" s="170"/>
      <c r="F179" s="170"/>
      <c r="G179" s="170"/>
      <c r="H179" s="170"/>
      <c r="I179" s="170"/>
      <c r="J179" s="170"/>
      <c r="K179" s="170"/>
      <c r="L179" s="170"/>
      <c r="M179" s="170"/>
      <c r="N179" s="590"/>
      <c r="O179" s="622"/>
      <c r="P179" s="170"/>
      <c r="Q179" s="170"/>
      <c r="R179" s="170"/>
      <c r="S179" s="170"/>
      <c r="T179" s="170"/>
      <c r="U179" s="170"/>
      <c r="V179" s="170"/>
      <c r="W179" s="170"/>
      <c r="X179" s="170"/>
      <c r="Y179" s="170"/>
      <c r="Z179" s="170"/>
    </row>
    <row r="180" spans="1:26" ht="23.25" customHeight="1">
      <c r="A180" s="170"/>
      <c r="B180" s="170"/>
      <c r="C180" s="170"/>
      <c r="D180" s="170"/>
      <c r="E180" s="170"/>
      <c r="F180" s="170"/>
      <c r="G180" s="170"/>
      <c r="H180" s="170"/>
      <c r="I180" s="170"/>
      <c r="J180" s="170"/>
      <c r="K180" s="170"/>
      <c r="L180" s="170"/>
      <c r="M180" s="170"/>
      <c r="N180" s="590"/>
      <c r="O180" s="622"/>
      <c r="P180" s="170"/>
      <c r="Q180" s="170"/>
      <c r="R180" s="170"/>
      <c r="S180" s="170"/>
      <c r="T180" s="170"/>
      <c r="U180" s="170"/>
      <c r="V180" s="170"/>
      <c r="W180" s="170"/>
      <c r="X180" s="170"/>
      <c r="Y180" s="170"/>
      <c r="Z180" s="170"/>
    </row>
    <row r="181" spans="1:26" ht="23.25" customHeight="1">
      <c r="A181" s="170"/>
      <c r="B181" s="170"/>
      <c r="C181" s="170"/>
      <c r="D181" s="170"/>
      <c r="E181" s="170"/>
      <c r="F181" s="170"/>
      <c r="G181" s="170"/>
      <c r="H181" s="170"/>
      <c r="I181" s="170"/>
      <c r="J181" s="170"/>
      <c r="K181" s="170"/>
      <c r="L181" s="170"/>
      <c r="M181" s="170"/>
      <c r="N181" s="590"/>
      <c r="O181" s="622"/>
      <c r="P181" s="170"/>
      <c r="Q181" s="170"/>
      <c r="R181" s="170"/>
      <c r="S181" s="170"/>
      <c r="T181" s="170"/>
      <c r="U181" s="170"/>
      <c r="V181" s="170"/>
      <c r="W181" s="170"/>
      <c r="X181" s="170"/>
      <c r="Y181" s="170"/>
      <c r="Z181" s="170"/>
    </row>
    <row r="182" spans="1:26" ht="23.25" customHeight="1">
      <c r="A182" s="170"/>
      <c r="B182" s="170"/>
      <c r="C182" s="170"/>
      <c r="D182" s="170"/>
      <c r="E182" s="170"/>
      <c r="F182" s="170"/>
      <c r="G182" s="170"/>
      <c r="H182" s="170"/>
      <c r="I182" s="170"/>
      <c r="J182" s="170"/>
      <c r="K182" s="170"/>
      <c r="L182" s="170"/>
      <c r="M182" s="170"/>
      <c r="N182" s="590"/>
      <c r="O182" s="622"/>
      <c r="P182" s="170"/>
      <c r="Q182" s="170"/>
      <c r="R182" s="170"/>
      <c r="S182" s="170"/>
      <c r="T182" s="170"/>
      <c r="U182" s="170"/>
      <c r="V182" s="170"/>
      <c r="W182" s="170"/>
      <c r="X182" s="170"/>
      <c r="Y182" s="170"/>
      <c r="Z182" s="170"/>
    </row>
    <row r="183" spans="1:26" ht="23.25" customHeight="1">
      <c r="A183" s="170"/>
      <c r="B183" s="170"/>
      <c r="C183" s="170"/>
      <c r="D183" s="170"/>
      <c r="E183" s="170"/>
      <c r="F183" s="170"/>
      <c r="G183" s="170"/>
      <c r="H183" s="170"/>
      <c r="I183" s="170"/>
      <c r="J183" s="170"/>
      <c r="K183" s="170"/>
      <c r="L183" s="170"/>
      <c r="M183" s="170"/>
      <c r="N183" s="590"/>
      <c r="O183" s="622"/>
      <c r="P183" s="170"/>
      <c r="Q183" s="170"/>
      <c r="R183" s="170"/>
      <c r="S183" s="170"/>
      <c r="T183" s="170"/>
      <c r="U183" s="170"/>
      <c r="V183" s="170"/>
      <c r="W183" s="170"/>
      <c r="X183" s="170"/>
      <c r="Y183" s="170"/>
      <c r="Z183" s="170"/>
    </row>
    <row r="184" spans="1:26" ht="23.25" customHeight="1">
      <c r="A184" s="170"/>
      <c r="B184" s="170"/>
      <c r="C184" s="170"/>
      <c r="D184" s="170"/>
      <c r="E184" s="170"/>
      <c r="F184" s="170"/>
      <c r="G184" s="170"/>
      <c r="H184" s="170"/>
      <c r="I184" s="170"/>
      <c r="J184" s="170"/>
      <c r="K184" s="170"/>
      <c r="L184" s="170"/>
      <c r="M184" s="170"/>
      <c r="N184" s="590"/>
      <c r="O184" s="622"/>
      <c r="P184" s="170"/>
      <c r="Q184" s="170"/>
      <c r="R184" s="170"/>
      <c r="S184" s="170"/>
      <c r="T184" s="170"/>
      <c r="U184" s="170"/>
      <c r="V184" s="170"/>
      <c r="W184" s="170"/>
      <c r="X184" s="170"/>
      <c r="Y184" s="170"/>
      <c r="Z184" s="170"/>
    </row>
    <row r="185" spans="1:26" ht="23.25" customHeight="1">
      <c r="A185" s="170"/>
      <c r="B185" s="170"/>
      <c r="C185" s="170"/>
      <c r="D185" s="170"/>
      <c r="E185" s="170"/>
      <c r="F185" s="170"/>
      <c r="G185" s="170"/>
      <c r="H185" s="170"/>
      <c r="I185" s="170"/>
      <c r="J185" s="170"/>
      <c r="K185" s="170"/>
      <c r="L185" s="170"/>
      <c r="M185" s="170"/>
      <c r="N185" s="590"/>
      <c r="O185" s="622"/>
      <c r="P185" s="170"/>
      <c r="Q185" s="170"/>
      <c r="R185" s="170"/>
      <c r="S185" s="170"/>
      <c r="T185" s="170"/>
      <c r="U185" s="170"/>
      <c r="V185" s="170"/>
      <c r="W185" s="170"/>
      <c r="X185" s="170"/>
      <c r="Y185" s="170"/>
      <c r="Z185" s="170"/>
    </row>
    <row r="186" spans="1:26" ht="23.25" customHeight="1">
      <c r="A186" s="170"/>
      <c r="B186" s="170"/>
      <c r="C186" s="170"/>
      <c r="D186" s="170"/>
      <c r="E186" s="170"/>
      <c r="F186" s="170"/>
      <c r="G186" s="170"/>
      <c r="H186" s="170"/>
      <c r="I186" s="170"/>
      <c r="J186" s="170"/>
      <c r="K186" s="170"/>
      <c r="L186" s="170"/>
      <c r="M186" s="170"/>
      <c r="N186" s="590"/>
      <c r="O186" s="622"/>
      <c r="P186" s="170"/>
      <c r="Q186" s="170"/>
      <c r="R186" s="170"/>
      <c r="S186" s="170"/>
      <c r="T186" s="170"/>
      <c r="U186" s="170"/>
      <c r="V186" s="170"/>
      <c r="W186" s="170"/>
      <c r="X186" s="170"/>
      <c r="Y186" s="170"/>
      <c r="Z186" s="170"/>
    </row>
    <row r="187" spans="1:26" ht="23.25" customHeight="1">
      <c r="A187" s="170"/>
      <c r="B187" s="170"/>
      <c r="C187" s="170"/>
      <c r="D187" s="170"/>
      <c r="E187" s="170"/>
      <c r="F187" s="170"/>
      <c r="G187" s="170"/>
      <c r="H187" s="170"/>
      <c r="I187" s="170"/>
      <c r="J187" s="170"/>
      <c r="K187" s="170"/>
      <c r="L187" s="170"/>
      <c r="M187" s="170"/>
      <c r="N187" s="590"/>
      <c r="O187" s="622"/>
      <c r="P187" s="170"/>
      <c r="Q187" s="170"/>
      <c r="R187" s="170"/>
      <c r="S187" s="170"/>
      <c r="T187" s="170"/>
      <c r="U187" s="170"/>
      <c r="V187" s="170"/>
      <c r="W187" s="170"/>
      <c r="X187" s="170"/>
      <c r="Y187" s="170"/>
      <c r="Z187" s="170"/>
    </row>
    <row r="188" spans="1:26" ht="23.25" customHeight="1">
      <c r="A188" s="170"/>
      <c r="B188" s="170"/>
      <c r="C188" s="170"/>
      <c r="D188" s="170"/>
      <c r="E188" s="170"/>
      <c r="F188" s="170"/>
      <c r="G188" s="170"/>
      <c r="H188" s="170"/>
      <c r="I188" s="170"/>
      <c r="J188" s="170"/>
      <c r="K188" s="170"/>
      <c r="L188" s="170"/>
      <c r="M188" s="170"/>
      <c r="N188" s="590"/>
      <c r="O188" s="622"/>
      <c r="P188" s="170"/>
      <c r="Q188" s="170"/>
      <c r="R188" s="170"/>
      <c r="S188" s="170"/>
      <c r="T188" s="170"/>
      <c r="U188" s="170"/>
      <c r="V188" s="170"/>
      <c r="W188" s="170"/>
      <c r="X188" s="170"/>
      <c r="Y188" s="170"/>
      <c r="Z188" s="170"/>
    </row>
    <row r="189" spans="1:26" ht="23.25" customHeight="1">
      <c r="A189" s="170"/>
      <c r="B189" s="170"/>
      <c r="C189" s="170"/>
      <c r="D189" s="170"/>
      <c r="E189" s="170"/>
      <c r="F189" s="170"/>
      <c r="G189" s="170"/>
      <c r="H189" s="170"/>
      <c r="I189" s="170"/>
      <c r="J189" s="170"/>
      <c r="K189" s="170"/>
      <c r="L189" s="170"/>
      <c r="M189" s="170"/>
      <c r="N189" s="590"/>
      <c r="O189" s="622"/>
      <c r="P189" s="170"/>
      <c r="Q189" s="170"/>
      <c r="R189" s="170"/>
      <c r="S189" s="170"/>
      <c r="T189" s="170"/>
      <c r="U189" s="170"/>
      <c r="V189" s="170"/>
      <c r="W189" s="170"/>
      <c r="X189" s="170"/>
      <c r="Y189" s="170"/>
      <c r="Z189" s="170"/>
    </row>
    <row r="190" spans="1:26" ht="23.25" customHeight="1">
      <c r="A190" s="170"/>
      <c r="B190" s="170"/>
      <c r="C190" s="170"/>
      <c r="D190" s="170"/>
      <c r="E190" s="170"/>
      <c r="F190" s="170"/>
      <c r="G190" s="170"/>
      <c r="H190" s="170"/>
      <c r="I190" s="170"/>
      <c r="J190" s="170"/>
      <c r="K190" s="170"/>
      <c r="L190" s="170"/>
      <c r="M190" s="170"/>
      <c r="N190" s="590"/>
      <c r="O190" s="622"/>
      <c r="P190" s="170"/>
      <c r="Q190" s="170"/>
      <c r="R190" s="170"/>
      <c r="S190" s="170"/>
      <c r="T190" s="170"/>
      <c r="U190" s="170"/>
      <c r="V190" s="170"/>
      <c r="W190" s="170"/>
      <c r="X190" s="170"/>
      <c r="Y190" s="170"/>
      <c r="Z190" s="170"/>
    </row>
    <row r="191" spans="1:26" ht="23.25" customHeight="1">
      <c r="A191" s="170"/>
      <c r="B191" s="170"/>
      <c r="C191" s="170"/>
      <c r="D191" s="170"/>
      <c r="E191" s="170"/>
      <c r="F191" s="170"/>
      <c r="G191" s="170"/>
      <c r="H191" s="170"/>
      <c r="I191" s="170"/>
      <c r="J191" s="170"/>
      <c r="K191" s="170"/>
      <c r="L191" s="170"/>
      <c r="M191" s="170"/>
      <c r="N191" s="590"/>
      <c r="O191" s="622"/>
      <c r="P191" s="170"/>
      <c r="Q191" s="170"/>
      <c r="R191" s="170"/>
      <c r="S191" s="170"/>
      <c r="T191" s="170"/>
      <c r="U191" s="170"/>
      <c r="V191" s="170"/>
      <c r="W191" s="170"/>
      <c r="X191" s="170"/>
      <c r="Y191" s="170"/>
      <c r="Z191" s="170"/>
    </row>
    <row r="192" spans="1:26" ht="23.25" customHeight="1">
      <c r="A192" s="170"/>
      <c r="B192" s="170"/>
      <c r="C192" s="170"/>
      <c r="D192" s="170"/>
      <c r="E192" s="170"/>
      <c r="F192" s="170"/>
      <c r="G192" s="170"/>
      <c r="H192" s="170"/>
      <c r="I192" s="170"/>
      <c r="J192" s="170"/>
      <c r="K192" s="170"/>
      <c r="L192" s="170"/>
      <c r="M192" s="170"/>
      <c r="N192" s="590"/>
      <c r="O192" s="622"/>
      <c r="P192" s="170"/>
      <c r="Q192" s="170"/>
      <c r="R192" s="170"/>
      <c r="S192" s="170"/>
      <c r="T192" s="170"/>
      <c r="U192" s="170"/>
      <c r="V192" s="170"/>
      <c r="W192" s="170"/>
      <c r="X192" s="170"/>
      <c r="Y192" s="170"/>
      <c r="Z192" s="170"/>
    </row>
    <row r="193" spans="1:26" ht="23.25" customHeight="1">
      <c r="A193" s="170"/>
      <c r="B193" s="170"/>
      <c r="C193" s="170"/>
      <c r="D193" s="170"/>
      <c r="E193" s="170"/>
      <c r="F193" s="170"/>
      <c r="G193" s="170"/>
      <c r="H193" s="170"/>
      <c r="I193" s="170"/>
      <c r="J193" s="170"/>
      <c r="K193" s="170"/>
      <c r="L193" s="170"/>
      <c r="M193" s="170"/>
      <c r="N193" s="590"/>
      <c r="O193" s="622"/>
      <c r="P193" s="170"/>
      <c r="Q193" s="170"/>
      <c r="R193" s="170"/>
      <c r="S193" s="170"/>
      <c r="T193" s="170"/>
      <c r="U193" s="170"/>
      <c r="V193" s="170"/>
      <c r="W193" s="170"/>
      <c r="X193" s="170"/>
      <c r="Y193" s="170"/>
      <c r="Z193" s="170"/>
    </row>
    <row r="194" spans="1:26" ht="23.25" customHeight="1">
      <c r="A194" s="170"/>
      <c r="B194" s="170"/>
      <c r="C194" s="170"/>
      <c r="D194" s="170"/>
      <c r="E194" s="170"/>
      <c r="F194" s="170"/>
      <c r="G194" s="170"/>
      <c r="H194" s="170"/>
      <c r="I194" s="170"/>
      <c r="J194" s="170"/>
      <c r="K194" s="170"/>
      <c r="L194" s="170"/>
      <c r="M194" s="170"/>
      <c r="N194" s="590"/>
      <c r="O194" s="622"/>
      <c r="P194" s="170"/>
      <c r="Q194" s="170"/>
      <c r="R194" s="170"/>
      <c r="S194" s="170"/>
      <c r="T194" s="170"/>
      <c r="U194" s="170"/>
      <c r="V194" s="170"/>
      <c r="W194" s="170"/>
      <c r="X194" s="170"/>
      <c r="Y194" s="170"/>
      <c r="Z194" s="170"/>
    </row>
    <row r="195" spans="1:26" ht="23.25" customHeight="1">
      <c r="A195" s="170"/>
      <c r="B195" s="170"/>
      <c r="C195" s="170"/>
      <c r="D195" s="170"/>
      <c r="E195" s="170"/>
      <c r="F195" s="170"/>
      <c r="G195" s="170"/>
      <c r="H195" s="170"/>
      <c r="I195" s="170"/>
      <c r="J195" s="170"/>
      <c r="K195" s="170"/>
      <c r="L195" s="170"/>
      <c r="M195" s="170"/>
      <c r="N195" s="590"/>
      <c r="O195" s="622"/>
      <c r="P195" s="170"/>
      <c r="Q195" s="170"/>
      <c r="R195" s="170"/>
      <c r="S195" s="170"/>
      <c r="T195" s="170"/>
      <c r="U195" s="170"/>
      <c r="V195" s="170"/>
      <c r="W195" s="170"/>
      <c r="X195" s="170"/>
      <c r="Y195" s="170"/>
      <c r="Z195" s="170"/>
    </row>
    <row r="196" spans="1:26" ht="23.25" customHeight="1">
      <c r="A196" s="170"/>
      <c r="B196" s="170"/>
      <c r="C196" s="170"/>
      <c r="D196" s="170"/>
      <c r="E196" s="170"/>
      <c r="F196" s="170"/>
      <c r="G196" s="170"/>
      <c r="H196" s="170"/>
      <c r="I196" s="170"/>
      <c r="J196" s="170"/>
      <c r="K196" s="170"/>
      <c r="L196" s="170"/>
      <c r="M196" s="170"/>
      <c r="N196" s="590"/>
      <c r="O196" s="622"/>
      <c r="P196" s="170"/>
      <c r="Q196" s="170"/>
      <c r="R196" s="170"/>
      <c r="S196" s="170"/>
      <c r="T196" s="170"/>
      <c r="U196" s="170"/>
      <c r="V196" s="170"/>
      <c r="W196" s="170"/>
      <c r="X196" s="170"/>
      <c r="Y196" s="170"/>
      <c r="Z196" s="170"/>
    </row>
    <row r="197" spans="1:26" ht="23.25" customHeight="1">
      <c r="A197" s="170"/>
      <c r="B197" s="170"/>
      <c r="C197" s="170"/>
      <c r="D197" s="170"/>
      <c r="E197" s="170"/>
      <c r="F197" s="170"/>
      <c r="G197" s="170"/>
      <c r="H197" s="170"/>
      <c r="I197" s="170"/>
      <c r="J197" s="170"/>
      <c r="K197" s="170"/>
      <c r="L197" s="170"/>
      <c r="M197" s="170"/>
      <c r="N197" s="590"/>
      <c r="O197" s="622"/>
      <c r="P197" s="170"/>
      <c r="Q197" s="170"/>
      <c r="R197" s="170"/>
      <c r="S197" s="170"/>
      <c r="T197" s="170"/>
      <c r="U197" s="170"/>
      <c r="V197" s="170"/>
      <c r="W197" s="170"/>
      <c r="X197" s="170"/>
      <c r="Y197" s="170"/>
      <c r="Z197" s="170"/>
    </row>
    <row r="198" spans="1:26" ht="23.25" customHeight="1">
      <c r="A198" s="170"/>
      <c r="B198" s="170"/>
      <c r="C198" s="170"/>
      <c r="D198" s="170"/>
      <c r="E198" s="170"/>
      <c r="F198" s="170"/>
      <c r="G198" s="170"/>
      <c r="H198" s="170"/>
      <c r="I198" s="170"/>
      <c r="J198" s="170"/>
      <c r="K198" s="170"/>
      <c r="L198" s="170"/>
      <c r="M198" s="170"/>
      <c r="N198" s="590"/>
      <c r="O198" s="622"/>
      <c r="P198" s="170"/>
      <c r="Q198" s="170"/>
      <c r="R198" s="170"/>
      <c r="S198" s="170"/>
      <c r="T198" s="170"/>
      <c r="U198" s="170"/>
      <c r="V198" s="170"/>
      <c r="W198" s="170"/>
      <c r="X198" s="170"/>
      <c r="Y198" s="170"/>
      <c r="Z198" s="170"/>
    </row>
    <row r="199" spans="1:26" ht="23.25" customHeight="1">
      <c r="A199" s="170"/>
      <c r="B199" s="170"/>
      <c r="C199" s="170"/>
      <c r="D199" s="170"/>
      <c r="E199" s="170"/>
      <c r="F199" s="170"/>
      <c r="G199" s="170"/>
      <c r="H199" s="170"/>
      <c r="I199" s="170"/>
      <c r="J199" s="170"/>
      <c r="K199" s="170"/>
      <c r="L199" s="170"/>
      <c r="M199" s="170"/>
      <c r="N199" s="590"/>
      <c r="O199" s="622"/>
      <c r="P199" s="170"/>
      <c r="Q199" s="170"/>
      <c r="R199" s="170"/>
      <c r="S199" s="170"/>
      <c r="T199" s="170"/>
      <c r="U199" s="170"/>
      <c r="V199" s="170"/>
      <c r="W199" s="170"/>
      <c r="X199" s="170"/>
      <c r="Y199" s="170"/>
      <c r="Z199" s="170"/>
    </row>
    <row r="200" spans="1:26" ht="23.25" customHeight="1">
      <c r="A200" s="170"/>
      <c r="B200" s="170"/>
      <c r="C200" s="170"/>
      <c r="D200" s="170"/>
      <c r="E200" s="170"/>
      <c r="F200" s="170"/>
      <c r="G200" s="170"/>
      <c r="H200" s="170"/>
      <c r="I200" s="170"/>
      <c r="J200" s="170"/>
      <c r="K200" s="170"/>
      <c r="L200" s="170"/>
      <c r="M200" s="170"/>
      <c r="N200" s="590"/>
      <c r="O200" s="622"/>
      <c r="P200" s="170"/>
      <c r="Q200" s="170"/>
      <c r="R200" s="170"/>
      <c r="S200" s="170"/>
      <c r="T200" s="170"/>
      <c r="U200" s="170"/>
      <c r="V200" s="170"/>
      <c r="W200" s="170"/>
      <c r="X200" s="170"/>
      <c r="Y200" s="170"/>
      <c r="Z200" s="170"/>
    </row>
    <row r="201" spans="1:26" ht="23.25" customHeight="1">
      <c r="A201" s="170"/>
      <c r="B201" s="170"/>
      <c r="C201" s="170"/>
      <c r="D201" s="170"/>
      <c r="E201" s="170"/>
      <c r="F201" s="170"/>
      <c r="G201" s="170"/>
      <c r="H201" s="170"/>
      <c r="I201" s="170"/>
      <c r="J201" s="170"/>
      <c r="K201" s="170"/>
      <c r="L201" s="170"/>
      <c r="M201" s="170"/>
      <c r="N201" s="590"/>
      <c r="O201" s="622"/>
      <c r="P201" s="170"/>
      <c r="Q201" s="170"/>
      <c r="R201" s="170"/>
      <c r="S201" s="170"/>
      <c r="T201" s="170"/>
      <c r="U201" s="170"/>
      <c r="V201" s="170"/>
      <c r="W201" s="170"/>
      <c r="X201" s="170"/>
      <c r="Y201" s="170"/>
      <c r="Z201" s="170"/>
    </row>
    <row r="202" spans="1:26" ht="23.25" customHeight="1">
      <c r="A202" s="170"/>
      <c r="B202" s="170"/>
      <c r="C202" s="170"/>
      <c r="D202" s="170"/>
      <c r="E202" s="170"/>
      <c r="F202" s="170"/>
      <c r="G202" s="170"/>
      <c r="H202" s="170"/>
      <c r="I202" s="170"/>
      <c r="J202" s="170"/>
      <c r="K202" s="170"/>
      <c r="L202" s="170"/>
      <c r="M202" s="170"/>
      <c r="N202" s="590"/>
      <c r="O202" s="622"/>
      <c r="P202" s="170"/>
      <c r="Q202" s="170"/>
      <c r="R202" s="170"/>
      <c r="S202" s="170"/>
      <c r="T202" s="170"/>
      <c r="U202" s="170"/>
      <c r="V202" s="170"/>
      <c r="W202" s="170"/>
      <c r="X202" s="170"/>
      <c r="Y202" s="170"/>
      <c r="Z202" s="170"/>
    </row>
    <row r="203" spans="1:26" ht="23.25" customHeight="1">
      <c r="A203" s="170"/>
      <c r="B203" s="170"/>
      <c r="C203" s="170"/>
      <c r="D203" s="170"/>
      <c r="E203" s="170"/>
      <c r="F203" s="170"/>
      <c r="G203" s="170"/>
      <c r="H203" s="170"/>
      <c r="I203" s="170"/>
      <c r="J203" s="170"/>
      <c r="K203" s="170"/>
      <c r="L203" s="170"/>
      <c r="M203" s="170"/>
      <c r="N203" s="590"/>
      <c r="O203" s="622"/>
      <c r="P203" s="170"/>
      <c r="Q203" s="170"/>
      <c r="R203" s="170"/>
      <c r="S203" s="170"/>
      <c r="T203" s="170"/>
      <c r="U203" s="170"/>
      <c r="V203" s="170"/>
      <c r="W203" s="170"/>
      <c r="X203" s="170"/>
      <c r="Y203" s="170"/>
      <c r="Z203" s="170"/>
    </row>
    <row r="204" spans="1:26" ht="23.25" customHeight="1">
      <c r="A204" s="170"/>
      <c r="B204" s="170"/>
      <c r="C204" s="170"/>
      <c r="D204" s="170"/>
      <c r="E204" s="170"/>
      <c r="F204" s="170"/>
      <c r="G204" s="170"/>
      <c r="H204" s="170"/>
      <c r="I204" s="170"/>
      <c r="J204" s="170"/>
      <c r="K204" s="170"/>
      <c r="L204" s="170"/>
      <c r="M204" s="170"/>
      <c r="N204" s="590"/>
      <c r="O204" s="622"/>
      <c r="P204" s="170"/>
      <c r="Q204" s="170"/>
      <c r="R204" s="170"/>
      <c r="S204" s="170"/>
      <c r="T204" s="170"/>
      <c r="U204" s="170"/>
      <c r="V204" s="170"/>
      <c r="W204" s="170"/>
      <c r="X204" s="170"/>
      <c r="Y204" s="170"/>
      <c r="Z204" s="170"/>
    </row>
    <row r="205" spans="1:26" ht="23.25" customHeight="1">
      <c r="A205" s="170"/>
      <c r="B205" s="170"/>
      <c r="C205" s="170"/>
      <c r="D205" s="170"/>
      <c r="E205" s="170"/>
      <c r="F205" s="170"/>
      <c r="G205" s="170"/>
      <c r="H205" s="170"/>
      <c r="I205" s="170"/>
      <c r="J205" s="170"/>
      <c r="K205" s="170"/>
      <c r="L205" s="170"/>
      <c r="M205" s="170"/>
      <c r="N205" s="590"/>
      <c r="O205" s="622"/>
      <c r="P205" s="170"/>
      <c r="Q205" s="170"/>
      <c r="R205" s="170"/>
      <c r="S205" s="170"/>
      <c r="T205" s="170"/>
      <c r="U205" s="170"/>
      <c r="V205" s="170"/>
      <c r="W205" s="170"/>
      <c r="X205" s="170"/>
      <c r="Y205" s="170"/>
      <c r="Z205" s="170"/>
    </row>
    <row r="206" spans="1:26" ht="23.25" customHeight="1">
      <c r="A206" s="170"/>
      <c r="B206" s="170"/>
      <c r="C206" s="170"/>
      <c r="D206" s="170"/>
      <c r="E206" s="170"/>
      <c r="F206" s="170"/>
      <c r="G206" s="170"/>
      <c r="H206" s="170"/>
      <c r="I206" s="170"/>
      <c r="J206" s="170"/>
      <c r="K206" s="170"/>
      <c r="L206" s="170"/>
      <c r="M206" s="170"/>
      <c r="N206" s="590"/>
      <c r="O206" s="622"/>
      <c r="P206" s="170"/>
      <c r="Q206" s="170"/>
      <c r="R206" s="170"/>
      <c r="S206" s="170"/>
      <c r="T206" s="170"/>
      <c r="U206" s="170"/>
      <c r="V206" s="170"/>
      <c r="W206" s="170"/>
      <c r="X206" s="170"/>
      <c r="Y206" s="170"/>
      <c r="Z206" s="170"/>
    </row>
    <row r="207" spans="1:26" ht="23.25" customHeight="1">
      <c r="A207" s="170"/>
      <c r="B207" s="170"/>
      <c r="C207" s="170"/>
      <c r="D207" s="170"/>
      <c r="E207" s="170"/>
      <c r="F207" s="170"/>
      <c r="G207" s="170"/>
      <c r="H207" s="170"/>
      <c r="I207" s="170"/>
      <c r="J207" s="170"/>
      <c r="K207" s="170"/>
      <c r="L207" s="170"/>
      <c r="M207" s="170"/>
      <c r="N207" s="590"/>
      <c r="O207" s="622"/>
      <c r="P207" s="170"/>
      <c r="Q207" s="170"/>
      <c r="R207" s="170"/>
      <c r="S207" s="170"/>
      <c r="T207" s="170"/>
      <c r="U207" s="170"/>
      <c r="V207" s="170"/>
      <c r="W207" s="170"/>
      <c r="X207" s="170"/>
      <c r="Y207" s="170"/>
      <c r="Z207" s="170"/>
    </row>
    <row r="208" spans="1:26" ht="23.25" customHeight="1">
      <c r="A208" s="170"/>
      <c r="B208" s="170"/>
      <c r="C208" s="170"/>
      <c r="D208" s="170"/>
      <c r="E208" s="170"/>
      <c r="F208" s="170"/>
      <c r="G208" s="170"/>
      <c r="H208" s="170"/>
      <c r="I208" s="170"/>
      <c r="J208" s="170"/>
      <c r="K208" s="170"/>
      <c r="L208" s="170"/>
      <c r="M208" s="170"/>
      <c r="N208" s="590"/>
      <c r="O208" s="622"/>
      <c r="P208" s="170"/>
      <c r="Q208" s="170"/>
      <c r="R208" s="170"/>
      <c r="S208" s="170"/>
      <c r="T208" s="170"/>
      <c r="U208" s="170"/>
      <c r="V208" s="170"/>
      <c r="W208" s="170"/>
      <c r="X208" s="170"/>
      <c r="Y208" s="170"/>
      <c r="Z208" s="170"/>
    </row>
    <row r="209" spans="1:26" ht="23.25" customHeight="1">
      <c r="A209" s="170"/>
      <c r="B209" s="170"/>
      <c r="C209" s="170"/>
      <c r="D209" s="170"/>
      <c r="E209" s="170"/>
      <c r="F209" s="170"/>
      <c r="G209" s="170"/>
      <c r="H209" s="170"/>
      <c r="I209" s="170"/>
      <c r="J209" s="170"/>
      <c r="K209" s="170"/>
      <c r="L209" s="170"/>
      <c r="M209" s="170"/>
      <c r="N209" s="590"/>
      <c r="O209" s="622"/>
      <c r="P209" s="170"/>
      <c r="Q209" s="170"/>
      <c r="R209" s="170"/>
      <c r="S209" s="170"/>
      <c r="T209" s="170"/>
      <c r="U209" s="170"/>
      <c r="V209" s="170"/>
      <c r="W209" s="170"/>
      <c r="X209" s="170"/>
      <c r="Y209" s="170"/>
      <c r="Z209" s="170"/>
    </row>
    <row r="210" spans="1:26" ht="23.25" customHeight="1">
      <c r="A210" s="170"/>
      <c r="B210" s="170"/>
      <c r="C210" s="170"/>
      <c r="D210" s="170"/>
      <c r="E210" s="170"/>
      <c r="F210" s="170"/>
      <c r="G210" s="170"/>
      <c r="H210" s="170"/>
      <c r="I210" s="170"/>
      <c r="J210" s="170"/>
      <c r="K210" s="170"/>
      <c r="L210" s="170"/>
      <c r="M210" s="170"/>
      <c r="N210" s="590"/>
      <c r="O210" s="622"/>
      <c r="P210" s="170"/>
      <c r="Q210" s="170"/>
      <c r="R210" s="170"/>
      <c r="S210" s="170"/>
      <c r="T210" s="170"/>
      <c r="U210" s="170"/>
      <c r="V210" s="170"/>
      <c r="W210" s="170"/>
      <c r="X210" s="170"/>
      <c r="Y210" s="170"/>
      <c r="Z210" s="170"/>
    </row>
    <row r="211" spans="1:26" ht="23.25" customHeight="1">
      <c r="A211" s="170"/>
      <c r="B211" s="170"/>
      <c r="C211" s="170"/>
      <c r="D211" s="170"/>
      <c r="E211" s="170"/>
      <c r="F211" s="170"/>
      <c r="G211" s="170"/>
      <c r="H211" s="170"/>
      <c r="I211" s="170"/>
      <c r="J211" s="170"/>
      <c r="K211" s="170"/>
      <c r="L211" s="170"/>
      <c r="M211" s="170"/>
      <c r="N211" s="590"/>
      <c r="O211" s="622"/>
      <c r="P211" s="170"/>
      <c r="Q211" s="170"/>
      <c r="R211" s="170"/>
      <c r="S211" s="170"/>
      <c r="T211" s="170"/>
      <c r="U211" s="170"/>
      <c r="V211" s="170"/>
      <c r="W211" s="170"/>
      <c r="X211" s="170"/>
      <c r="Y211" s="170"/>
      <c r="Z211" s="170"/>
    </row>
    <row r="212" spans="1:26" ht="23.25" customHeight="1">
      <c r="A212" s="170"/>
      <c r="B212" s="170"/>
      <c r="C212" s="170"/>
      <c r="D212" s="170"/>
      <c r="E212" s="170"/>
      <c r="F212" s="170"/>
      <c r="G212" s="170"/>
      <c r="H212" s="170"/>
      <c r="I212" s="170"/>
      <c r="J212" s="170"/>
      <c r="K212" s="170"/>
      <c r="L212" s="170"/>
      <c r="M212" s="170"/>
      <c r="N212" s="590"/>
      <c r="O212" s="622"/>
      <c r="P212" s="170"/>
      <c r="Q212" s="170"/>
      <c r="R212" s="170"/>
      <c r="S212" s="170"/>
      <c r="T212" s="170"/>
      <c r="U212" s="170"/>
      <c r="V212" s="170"/>
      <c r="W212" s="170"/>
      <c r="X212" s="170"/>
      <c r="Y212" s="170"/>
      <c r="Z212" s="170"/>
    </row>
    <row r="213" spans="1:26" ht="23.25" customHeight="1">
      <c r="A213" s="170"/>
      <c r="B213" s="170"/>
      <c r="C213" s="170"/>
      <c r="D213" s="170"/>
      <c r="E213" s="170"/>
      <c r="F213" s="170"/>
      <c r="G213" s="170"/>
      <c r="H213" s="170"/>
      <c r="I213" s="170"/>
      <c r="J213" s="170"/>
      <c r="K213" s="170"/>
      <c r="L213" s="170"/>
      <c r="M213" s="170"/>
      <c r="N213" s="590"/>
      <c r="O213" s="622"/>
      <c r="P213" s="170"/>
      <c r="Q213" s="170"/>
      <c r="R213" s="170"/>
      <c r="S213" s="170"/>
      <c r="T213" s="170"/>
      <c r="U213" s="170"/>
      <c r="V213" s="170"/>
      <c r="W213" s="170"/>
      <c r="X213" s="170"/>
      <c r="Y213" s="170"/>
      <c r="Z213" s="170"/>
    </row>
    <row r="214" spans="1:26" ht="23.25" customHeight="1">
      <c r="A214" s="170"/>
      <c r="B214" s="170"/>
      <c r="C214" s="170"/>
      <c r="D214" s="170"/>
      <c r="E214" s="170"/>
      <c r="F214" s="170"/>
      <c r="G214" s="170"/>
      <c r="H214" s="170"/>
      <c r="I214" s="170"/>
      <c r="J214" s="170"/>
      <c r="K214" s="170"/>
      <c r="L214" s="170"/>
      <c r="M214" s="170"/>
      <c r="N214" s="590"/>
      <c r="O214" s="622"/>
      <c r="P214" s="170"/>
      <c r="Q214" s="170"/>
      <c r="R214" s="170"/>
      <c r="S214" s="170"/>
      <c r="T214" s="170"/>
      <c r="U214" s="170"/>
      <c r="V214" s="170"/>
      <c r="W214" s="170"/>
      <c r="X214" s="170"/>
      <c r="Y214" s="170"/>
      <c r="Z214" s="170"/>
    </row>
    <row r="215" spans="1:26" ht="23.25" customHeight="1">
      <c r="A215" s="170"/>
      <c r="B215" s="170"/>
      <c r="C215" s="170"/>
      <c r="D215" s="170"/>
      <c r="E215" s="170"/>
      <c r="F215" s="170"/>
      <c r="G215" s="170"/>
      <c r="H215" s="170"/>
      <c r="I215" s="170"/>
      <c r="J215" s="170"/>
      <c r="K215" s="170"/>
      <c r="L215" s="170"/>
      <c r="M215" s="170"/>
      <c r="N215" s="590"/>
      <c r="O215" s="622"/>
      <c r="P215" s="170"/>
      <c r="Q215" s="170"/>
      <c r="R215" s="170"/>
      <c r="S215" s="170"/>
      <c r="T215" s="170"/>
      <c r="U215" s="170"/>
      <c r="V215" s="170"/>
      <c r="W215" s="170"/>
      <c r="X215" s="170"/>
      <c r="Y215" s="170"/>
      <c r="Z215" s="170"/>
    </row>
    <row r="216" spans="1:26" ht="23.25" customHeight="1">
      <c r="A216" s="170"/>
      <c r="B216" s="170"/>
      <c r="C216" s="170"/>
      <c r="D216" s="170"/>
      <c r="E216" s="170"/>
      <c r="F216" s="170"/>
      <c r="G216" s="170"/>
      <c r="H216" s="170"/>
      <c r="I216" s="170"/>
      <c r="J216" s="170"/>
      <c r="K216" s="170"/>
      <c r="L216" s="170"/>
      <c r="M216" s="170"/>
      <c r="N216" s="590"/>
      <c r="O216" s="622"/>
      <c r="P216" s="170"/>
      <c r="Q216" s="170"/>
      <c r="R216" s="170"/>
      <c r="S216" s="170"/>
      <c r="T216" s="170"/>
      <c r="U216" s="170"/>
      <c r="V216" s="170"/>
      <c r="W216" s="170"/>
      <c r="X216" s="170"/>
      <c r="Y216" s="170"/>
      <c r="Z216" s="170"/>
    </row>
    <row r="217" spans="1:26" ht="23.25" customHeight="1">
      <c r="A217" s="170"/>
      <c r="B217" s="170"/>
      <c r="C217" s="170"/>
      <c r="D217" s="170"/>
      <c r="E217" s="170"/>
      <c r="F217" s="170"/>
      <c r="G217" s="170"/>
      <c r="H217" s="170"/>
      <c r="I217" s="170"/>
      <c r="J217" s="170"/>
      <c r="K217" s="170"/>
      <c r="L217" s="170"/>
      <c r="M217" s="170"/>
      <c r="N217" s="590"/>
      <c r="O217" s="622"/>
      <c r="P217" s="170"/>
      <c r="Q217" s="170"/>
      <c r="R217" s="170"/>
      <c r="S217" s="170"/>
      <c r="T217" s="170"/>
      <c r="U217" s="170"/>
      <c r="V217" s="170"/>
      <c r="W217" s="170"/>
      <c r="X217" s="170"/>
      <c r="Y217" s="170"/>
      <c r="Z217" s="170"/>
    </row>
    <row r="218" spans="1:26" ht="23.25" customHeight="1">
      <c r="A218" s="170"/>
      <c r="B218" s="170"/>
      <c r="C218" s="170"/>
      <c r="D218" s="170"/>
      <c r="E218" s="170"/>
      <c r="F218" s="170"/>
      <c r="G218" s="170"/>
      <c r="H218" s="170"/>
      <c r="I218" s="170"/>
      <c r="J218" s="170"/>
      <c r="K218" s="170"/>
      <c r="L218" s="170"/>
      <c r="M218" s="170"/>
      <c r="N218" s="590"/>
      <c r="O218" s="622"/>
      <c r="P218" s="170"/>
      <c r="Q218" s="170"/>
      <c r="R218" s="170"/>
      <c r="S218" s="170"/>
      <c r="T218" s="170"/>
      <c r="U218" s="170"/>
      <c r="V218" s="170"/>
      <c r="W218" s="170"/>
      <c r="X218" s="170"/>
      <c r="Y218" s="170"/>
      <c r="Z218" s="170"/>
    </row>
    <row r="219" spans="1:26" ht="23.25" customHeight="1">
      <c r="A219" s="170"/>
      <c r="B219" s="170"/>
      <c r="C219" s="170"/>
      <c r="D219" s="170"/>
      <c r="E219" s="170"/>
      <c r="F219" s="170"/>
      <c r="G219" s="170"/>
      <c r="H219" s="170"/>
      <c r="I219" s="170"/>
      <c r="J219" s="170"/>
      <c r="K219" s="170"/>
      <c r="L219" s="170"/>
      <c r="M219" s="170"/>
      <c r="N219" s="590"/>
      <c r="O219" s="622"/>
      <c r="P219" s="170"/>
      <c r="Q219" s="170"/>
      <c r="R219" s="170"/>
      <c r="S219" s="170"/>
      <c r="T219" s="170"/>
      <c r="U219" s="170"/>
      <c r="V219" s="170"/>
      <c r="W219" s="170"/>
      <c r="X219" s="170"/>
      <c r="Y219" s="170"/>
      <c r="Z219" s="170"/>
    </row>
    <row r="220" spans="1:26" ht="23.25" customHeight="1">
      <c r="A220" s="170"/>
      <c r="B220" s="170"/>
      <c r="C220" s="170"/>
      <c r="D220" s="170"/>
      <c r="E220" s="170"/>
      <c r="F220" s="170"/>
      <c r="G220" s="170"/>
      <c r="H220" s="170"/>
      <c r="I220" s="170"/>
      <c r="J220" s="170"/>
      <c r="K220" s="170"/>
      <c r="L220" s="170"/>
      <c r="M220" s="170"/>
      <c r="N220" s="590"/>
      <c r="O220" s="622"/>
      <c r="P220" s="170"/>
      <c r="Q220" s="170"/>
      <c r="R220" s="170"/>
      <c r="S220" s="170"/>
      <c r="T220" s="170"/>
      <c r="U220" s="170"/>
      <c r="V220" s="170"/>
      <c r="W220" s="170"/>
      <c r="X220" s="170"/>
      <c r="Y220" s="170"/>
      <c r="Z220" s="170"/>
    </row>
    <row r="221" spans="1:26" ht="23.25" customHeight="1">
      <c r="A221" s="170"/>
      <c r="B221" s="170"/>
      <c r="C221" s="170"/>
      <c r="D221" s="170"/>
      <c r="E221" s="170"/>
      <c r="F221" s="170"/>
      <c r="G221" s="170"/>
      <c r="H221" s="170"/>
      <c r="I221" s="170"/>
      <c r="J221" s="170"/>
      <c r="K221" s="170"/>
      <c r="L221" s="170"/>
      <c r="M221" s="170"/>
      <c r="N221" s="590"/>
      <c r="O221" s="622"/>
      <c r="P221" s="170"/>
      <c r="Q221" s="170"/>
      <c r="R221" s="170"/>
      <c r="S221" s="170"/>
      <c r="T221" s="170"/>
      <c r="U221" s="170"/>
      <c r="V221" s="170"/>
      <c r="W221" s="170"/>
      <c r="X221" s="170"/>
      <c r="Y221" s="170"/>
      <c r="Z221" s="170"/>
    </row>
    <row r="222" spans="1:26" ht="23.25" customHeight="1">
      <c r="A222" s="170"/>
      <c r="B222" s="170"/>
      <c r="C222" s="170"/>
      <c r="D222" s="170"/>
      <c r="E222" s="170"/>
      <c r="F222" s="170"/>
      <c r="G222" s="170"/>
      <c r="H222" s="170"/>
      <c r="I222" s="170"/>
      <c r="J222" s="170"/>
      <c r="K222" s="170"/>
      <c r="L222" s="170"/>
      <c r="M222" s="170"/>
      <c r="N222" s="590"/>
      <c r="O222" s="622"/>
      <c r="P222" s="170"/>
      <c r="Q222" s="170"/>
      <c r="R222" s="170"/>
      <c r="S222" s="170"/>
      <c r="T222" s="170"/>
      <c r="U222" s="170"/>
      <c r="V222" s="170"/>
      <c r="W222" s="170"/>
      <c r="X222" s="170"/>
      <c r="Y222" s="170"/>
      <c r="Z222" s="170"/>
    </row>
    <row r="223" spans="1:26" ht="23.25" customHeight="1">
      <c r="A223" s="170"/>
      <c r="B223" s="170"/>
      <c r="C223" s="170"/>
      <c r="D223" s="170"/>
      <c r="E223" s="170"/>
      <c r="F223" s="170"/>
      <c r="G223" s="170"/>
      <c r="H223" s="170"/>
      <c r="I223" s="170"/>
      <c r="J223" s="170"/>
      <c r="K223" s="170"/>
      <c r="L223" s="170"/>
      <c r="M223" s="170"/>
      <c r="N223" s="590"/>
      <c r="O223" s="622"/>
      <c r="P223" s="170"/>
      <c r="Q223" s="170"/>
      <c r="R223" s="170"/>
      <c r="S223" s="170"/>
      <c r="T223" s="170"/>
      <c r="U223" s="170"/>
      <c r="V223" s="170"/>
      <c r="W223" s="170"/>
      <c r="X223" s="170"/>
      <c r="Y223" s="170"/>
      <c r="Z223" s="170"/>
    </row>
    <row r="224" spans="1:26" ht="23.25" customHeight="1">
      <c r="A224" s="170"/>
      <c r="B224" s="170"/>
      <c r="C224" s="170"/>
      <c r="D224" s="170"/>
      <c r="E224" s="170"/>
      <c r="F224" s="170"/>
      <c r="G224" s="170"/>
      <c r="H224" s="170"/>
      <c r="I224" s="170"/>
      <c r="J224" s="170"/>
      <c r="K224" s="170"/>
      <c r="L224" s="170"/>
      <c r="M224" s="170"/>
      <c r="N224" s="590"/>
      <c r="O224" s="622"/>
      <c r="P224" s="170"/>
      <c r="Q224" s="170"/>
      <c r="R224" s="170"/>
      <c r="S224" s="170"/>
      <c r="T224" s="170"/>
      <c r="U224" s="170"/>
      <c r="V224" s="170"/>
      <c r="W224" s="170"/>
      <c r="X224" s="170"/>
      <c r="Y224" s="170"/>
      <c r="Z224" s="170"/>
    </row>
    <row r="225" spans="1:26" ht="23.25" customHeight="1">
      <c r="A225" s="170"/>
      <c r="B225" s="170"/>
      <c r="C225" s="170"/>
      <c r="D225" s="170"/>
      <c r="E225" s="170"/>
      <c r="F225" s="170"/>
      <c r="G225" s="170"/>
      <c r="H225" s="170"/>
      <c r="I225" s="170"/>
      <c r="J225" s="170"/>
      <c r="K225" s="170"/>
      <c r="L225" s="170"/>
      <c r="M225" s="170"/>
      <c r="N225" s="590"/>
      <c r="O225" s="622"/>
      <c r="P225" s="170"/>
      <c r="Q225" s="170"/>
      <c r="R225" s="170"/>
      <c r="S225" s="170"/>
      <c r="T225" s="170"/>
      <c r="U225" s="170"/>
      <c r="V225" s="170"/>
      <c r="W225" s="170"/>
      <c r="X225" s="170"/>
      <c r="Y225" s="170"/>
      <c r="Z225" s="170"/>
    </row>
    <row r="226" spans="1:26" ht="23.25" customHeight="1">
      <c r="A226" s="170"/>
      <c r="B226" s="170"/>
      <c r="C226" s="170"/>
      <c r="D226" s="170"/>
      <c r="E226" s="170"/>
      <c r="F226" s="170"/>
      <c r="G226" s="170"/>
      <c r="H226" s="170"/>
      <c r="I226" s="170"/>
      <c r="J226" s="170"/>
      <c r="K226" s="170"/>
      <c r="L226" s="170"/>
      <c r="M226" s="170"/>
      <c r="N226" s="590"/>
      <c r="O226" s="622"/>
      <c r="P226" s="170"/>
      <c r="Q226" s="170"/>
      <c r="R226" s="170"/>
      <c r="S226" s="170"/>
      <c r="T226" s="170"/>
      <c r="U226" s="170"/>
      <c r="V226" s="170"/>
      <c r="W226" s="170"/>
      <c r="X226" s="170"/>
      <c r="Y226" s="170"/>
      <c r="Z226" s="170"/>
    </row>
    <row r="227" spans="1:26" ht="23.25" customHeight="1">
      <c r="A227" s="170"/>
      <c r="B227" s="170"/>
      <c r="C227" s="170"/>
      <c r="D227" s="170"/>
      <c r="E227" s="170"/>
      <c r="F227" s="170"/>
      <c r="G227" s="170"/>
      <c r="H227" s="170"/>
      <c r="I227" s="170"/>
      <c r="J227" s="170"/>
      <c r="K227" s="170"/>
      <c r="L227" s="170"/>
      <c r="M227" s="170"/>
      <c r="N227" s="590"/>
      <c r="O227" s="622"/>
      <c r="P227" s="170"/>
      <c r="Q227" s="170"/>
      <c r="R227" s="170"/>
      <c r="S227" s="170"/>
      <c r="T227" s="170"/>
      <c r="U227" s="170"/>
      <c r="V227" s="170"/>
      <c r="W227" s="170"/>
      <c r="X227" s="170"/>
      <c r="Y227" s="170"/>
      <c r="Z227" s="170"/>
    </row>
    <row r="228" spans="1:26" ht="23.25" customHeight="1">
      <c r="A228" s="170"/>
      <c r="B228" s="170"/>
      <c r="C228" s="170"/>
      <c r="D228" s="170"/>
      <c r="E228" s="170"/>
      <c r="F228" s="170"/>
      <c r="G228" s="170"/>
      <c r="H228" s="170"/>
      <c r="I228" s="170"/>
      <c r="J228" s="170"/>
      <c r="K228" s="170"/>
      <c r="L228" s="170"/>
      <c r="M228" s="170"/>
      <c r="N228" s="590"/>
      <c r="O228" s="622"/>
      <c r="P228" s="170"/>
      <c r="Q228" s="170"/>
      <c r="R228" s="170"/>
      <c r="S228" s="170"/>
      <c r="T228" s="170"/>
      <c r="U228" s="170"/>
      <c r="V228" s="170"/>
      <c r="W228" s="170"/>
      <c r="X228" s="170"/>
      <c r="Y228" s="170"/>
      <c r="Z228" s="170"/>
    </row>
    <row r="229" spans="1:26" ht="23.25" customHeight="1">
      <c r="A229" s="170"/>
      <c r="B229" s="170"/>
      <c r="C229" s="170"/>
      <c r="D229" s="170"/>
      <c r="E229" s="170"/>
      <c r="F229" s="170"/>
      <c r="G229" s="170"/>
      <c r="H229" s="170"/>
      <c r="I229" s="170"/>
      <c r="J229" s="170"/>
      <c r="K229" s="170"/>
      <c r="L229" s="170"/>
      <c r="M229" s="170"/>
      <c r="N229" s="590"/>
      <c r="O229" s="622"/>
      <c r="P229" s="170"/>
      <c r="Q229" s="170"/>
      <c r="R229" s="170"/>
      <c r="S229" s="170"/>
      <c r="T229" s="170"/>
      <c r="U229" s="170"/>
      <c r="V229" s="170"/>
      <c r="W229" s="170"/>
      <c r="X229" s="170"/>
      <c r="Y229" s="170"/>
      <c r="Z229" s="170"/>
    </row>
    <row r="230" spans="1:26" ht="23.25" customHeight="1">
      <c r="A230" s="170"/>
      <c r="B230" s="170"/>
      <c r="C230" s="170"/>
      <c r="D230" s="170"/>
      <c r="E230" s="170"/>
      <c r="F230" s="170"/>
      <c r="G230" s="170"/>
      <c r="H230" s="170"/>
      <c r="I230" s="170"/>
      <c r="J230" s="170"/>
      <c r="K230" s="170"/>
      <c r="L230" s="170"/>
      <c r="M230" s="170"/>
      <c r="N230" s="590"/>
      <c r="O230" s="622"/>
      <c r="P230" s="170"/>
      <c r="Q230" s="170"/>
      <c r="R230" s="170"/>
      <c r="S230" s="170"/>
      <c r="T230" s="170"/>
      <c r="U230" s="170"/>
      <c r="V230" s="170"/>
      <c r="W230" s="170"/>
      <c r="X230" s="170"/>
      <c r="Y230" s="170"/>
      <c r="Z230" s="170"/>
    </row>
    <row r="231" spans="1:26" ht="23.25" customHeight="1">
      <c r="A231" s="170"/>
      <c r="B231" s="170"/>
      <c r="C231" s="170"/>
      <c r="D231" s="170"/>
      <c r="E231" s="170"/>
      <c r="F231" s="170"/>
      <c r="G231" s="170"/>
      <c r="H231" s="170"/>
      <c r="I231" s="170"/>
      <c r="J231" s="170"/>
      <c r="K231" s="170"/>
      <c r="L231" s="170"/>
      <c r="M231" s="170"/>
      <c r="N231" s="590"/>
      <c r="O231" s="622"/>
      <c r="P231" s="170"/>
      <c r="Q231" s="170"/>
      <c r="R231" s="170"/>
      <c r="S231" s="170"/>
      <c r="T231" s="170"/>
      <c r="U231" s="170"/>
      <c r="V231" s="170"/>
      <c r="W231" s="170"/>
      <c r="X231" s="170"/>
      <c r="Y231" s="170"/>
      <c r="Z231" s="170"/>
    </row>
    <row r="232" spans="1:26" ht="23.25" customHeight="1">
      <c r="A232" s="170"/>
      <c r="B232" s="170"/>
      <c r="C232" s="170"/>
      <c r="D232" s="170"/>
      <c r="E232" s="170"/>
      <c r="F232" s="170"/>
      <c r="G232" s="170"/>
      <c r="H232" s="170"/>
      <c r="I232" s="170"/>
      <c r="J232" s="170"/>
      <c r="K232" s="170"/>
      <c r="L232" s="170"/>
      <c r="M232" s="170"/>
      <c r="N232" s="590"/>
      <c r="O232" s="622"/>
      <c r="P232" s="170"/>
      <c r="Q232" s="170"/>
      <c r="R232" s="170"/>
      <c r="S232" s="170"/>
      <c r="T232" s="170"/>
      <c r="U232" s="170"/>
      <c r="V232" s="170"/>
      <c r="W232" s="170"/>
      <c r="X232" s="170"/>
      <c r="Y232" s="170"/>
      <c r="Z232" s="170"/>
    </row>
    <row r="233" spans="1:26" ht="23.25" customHeight="1">
      <c r="A233" s="170"/>
      <c r="B233" s="170"/>
      <c r="C233" s="170"/>
      <c r="D233" s="170"/>
      <c r="E233" s="170"/>
      <c r="F233" s="170"/>
      <c r="G233" s="170"/>
      <c r="H233" s="170"/>
      <c r="I233" s="170"/>
      <c r="J233" s="170"/>
      <c r="K233" s="170"/>
      <c r="L233" s="170"/>
      <c r="M233" s="170"/>
      <c r="N233" s="590"/>
      <c r="O233" s="622"/>
      <c r="P233" s="170"/>
      <c r="Q233" s="170"/>
      <c r="R233" s="170"/>
      <c r="S233" s="170"/>
      <c r="T233" s="170"/>
      <c r="U233" s="170"/>
      <c r="V233" s="170"/>
      <c r="W233" s="170"/>
      <c r="X233" s="170"/>
      <c r="Y233" s="170"/>
      <c r="Z233" s="170"/>
    </row>
    <row r="234" spans="1:26" ht="23.25" customHeight="1">
      <c r="A234" s="170"/>
      <c r="B234" s="170"/>
      <c r="C234" s="170"/>
      <c r="D234" s="170"/>
      <c r="E234" s="170"/>
      <c r="F234" s="170"/>
      <c r="G234" s="170"/>
      <c r="H234" s="170"/>
      <c r="I234" s="170"/>
      <c r="J234" s="170"/>
      <c r="K234" s="170"/>
      <c r="L234" s="170"/>
      <c r="M234" s="170"/>
      <c r="N234" s="590"/>
      <c r="O234" s="622"/>
      <c r="P234" s="170"/>
      <c r="Q234" s="170"/>
      <c r="R234" s="170"/>
      <c r="S234" s="170"/>
      <c r="T234" s="170"/>
      <c r="U234" s="170"/>
      <c r="V234" s="170"/>
      <c r="W234" s="170"/>
      <c r="X234" s="170"/>
      <c r="Y234" s="170"/>
      <c r="Z234" s="170"/>
    </row>
    <row r="235" spans="1:26" ht="23.25" customHeight="1">
      <c r="A235" s="170"/>
      <c r="B235" s="170"/>
      <c r="C235" s="170"/>
      <c r="D235" s="170"/>
      <c r="E235" s="170"/>
      <c r="F235" s="170"/>
      <c r="G235" s="170"/>
      <c r="H235" s="170"/>
      <c r="I235" s="170"/>
      <c r="J235" s="170"/>
      <c r="K235" s="170"/>
      <c r="L235" s="170"/>
      <c r="M235" s="170"/>
      <c r="N235" s="590"/>
      <c r="O235" s="622"/>
      <c r="P235" s="170"/>
      <c r="Q235" s="170"/>
      <c r="R235" s="170"/>
      <c r="S235" s="170"/>
      <c r="T235" s="170"/>
      <c r="U235" s="170"/>
      <c r="V235" s="170"/>
      <c r="W235" s="170"/>
      <c r="X235" s="170"/>
      <c r="Y235" s="170"/>
      <c r="Z235" s="170"/>
    </row>
    <row r="236" spans="1:26" ht="23.25" customHeight="1">
      <c r="A236" s="170"/>
      <c r="B236" s="170"/>
      <c r="C236" s="170"/>
      <c r="D236" s="170"/>
      <c r="E236" s="170"/>
      <c r="F236" s="170"/>
      <c r="G236" s="170"/>
      <c r="H236" s="170"/>
      <c r="I236" s="170"/>
      <c r="J236" s="170"/>
      <c r="K236" s="170"/>
      <c r="L236" s="170"/>
      <c r="M236" s="170"/>
      <c r="N236" s="590"/>
      <c r="O236" s="622"/>
      <c r="P236" s="170"/>
      <c r="Q236" s="170"/>
      <c r="R236" s="170"/>
      <c r="S236" s="170"/>
      <c r="T236" s="170"/>
      <c r="U236" s="170"/>
      <c r="V236" s="170"/>
      <c r="W236" s="170"/>
      <c r="X236" s="170"/>
      <c r="Y236" s="170"/>
      <c r="Z236" s="170"/>
    </row>
    <row r="237" spans="1:26" ht="23.25" customHeight="1">
      <c r="A237" s="170"/>
      <c r="B237" s="170"/>
      <c r="C237" s="170"/>
      <c r="D237" s="170"/>
      <c r="E237" s="170"/>
      <c r="F237" s="170"/>
      <c r="G237" s="170"/>
      <c r="H237" s="170"/>
      <c r="I237" s="170"/>
      <c r="J237" s="170"/>
      <c r="K237" s="170"/>
      <c r="L237" s="170"/>
      <c r="M237" s="170"/>
      <c r="N237" s="590"/>
      <c r="O237" s="622"/>
      <c r="P237" s="170"/>
      <c r="Q237" s="170"/>
      <c r="R237" s="170"/>
      <c r="S237" s="170"/>
      <c r="T237" s="170"/>
      <c r="U237" s="170"/>
      <c r="V237" s="170"/>
      <c r="W237" s="170"/>
      <c r="X237" s="170"/>
      <c r="Y237" s="170"/>
      <c r="Z237" s="170"/>
    </row>
    <row r="238" spans="1:26" ht="23.25" customHeight="1">
      <c r="A238" s="170"/>
      <c r="B238" s="170"/>
      <c r="C238" s="170"/>
      <c r="D238" s="170"/>
      <c r="E238" s="170"/>
      <c r="F238" s="170"/>
      <c r="G238" s="170"/>
      <c r="H238" s="170"/>
      <c r="I238" s="170"/>
      <c r="J238" s="170"/>
      <c r="K238" s="170"/>
      <c r="L238" s="170"/>
      <c r="M238" s="170"/>
      <c r="N238" s="590"/>
      <c r="O238" s="622"/>
      <c r="P238" s="170"/>
      <c r="Q238" s="170"/>
      <c r="R238" s="170"/>
      <c r="S238" s="170"/>
      <c r="T238" s="170"/>
      <c r="U238" s="170"/>
      <c r="V238" s="170"/>
      <c r="W238" s="170"/>
      <c r="X238" s="170"/>
      <c r="Y238" s="170"/>
      <c r="Z238" s="170"/>
    </row>
    <row r="239" spans="1:26" ht="23.25" customHeight="1">
      <c r="A239" s="170"/>
      <c r="B239" s="170"/>
      <c r="C239" s="170"/>
      <c r="D239" s="170"/>
      <c r="E239" s="170"/>
      <c r="F239" s="170"/>
      <c r="G239" s="170"/>
      <c r="H239" s="170"/>
      <c r="I239" s="170"/>
      <c r="J239" s="170"/>
      <c r="K239" s="170"/>
      <c r="L239" s="170"/>
      <c r="M239" s="170"/>
      <c r="N239" s="590"/>
      <c r="O239" s="622"/>
      <c r="P239" s="170"/>
      <c r="Q239" s="170"/>
      <c r="R239" s="170"/>
      <c r="S239" s="170"/>
      <c r="T239" s="170"/>
      <c r="U239" s="170"/>
      <c r="V239" s="170"/>
      <c r="W239" s="170"/>
      <c r="X239" s="170"/>
      <c r="Y239" s="170"/>
      <c r="Z239" s="170"/>
    </row>
    <row r="240" spans="1:26" ht="23.25" customHeight="1">
      <c r="A240" s="170"/>
      <c r="B240" s="170"/>
      <c r="C240" s="170"/>
      <c r="D240" s="170"/>
      <c r="E240" s="170"/>
      <c r="F240" s="170"/>
      <c r="G240" s="170"/>
      <c r="H240" s="170"/>
      <c r="I240" s="170"/>
      <c r="J240" s="170"/>
      <c r="K240" s="170"/>
      <c r="L240" s="170"/>
      <c r="M240" s="170"/>
      <c r="N240" s="590"/>
      <c r="O240" s="622"/>
      <c r="P240" s="170"/>
      <c r="Q240" s="170"/>
      <c r="R240" s="170"/>
      <c r="S240" s="170"/>
      <c r="T240" s="170"/>
      <c r="U240" s="170"/>
      <c r="V240" s="170"/>
      <c r="W240" s="170"/>
      <c r="X240" s="170"/>
      <c r="Y240" s="170"/>
      <c r="Z240" s="170"/>
    </row>
    <row r="241" spans="1:26" ht="23.25" customHeight="1">
      <c r="A241" s="170"/>
      <c r="B241" s="170"/>
      <c r="C241" s="170"/>
      <c r="D241" s="170"/>
      <c r="E241" s="170"/>
      <c r="F241" s="170"/>
      <c r="G241" s="170"/>
      <c r="H241" s="170"/>
      <c r="I241" s="170"/>
      <c r="J241" s="170"/>
      <c r="K241" s="170"/>
      <c r="L241" s="170"/>
      <c r="M241" s="170"/>
      <c r="N241" s="590"/>
      <c r="O241" s="622"/>
      <c r="P241" s="170"/>
      <c r="Q241" s="170"/>
      <c r="R241" s="170"/>
      <c r="S241" s="170"/>
      <c r="T241" s="170"/>
      <c r="U241" s="170"/>
      <c r="V241" s="170"/>
      <c r="W241" s="170"/>
      <c r="X241" s="170"/>
      <c r="Y241" s="170"/>
      <c r="Z241" s="170"/>
    </row>
    <row r="242" spans="1:26" ht="23.25" customHeight="1">
      <c r="A242" s="170"/>
      <c r="B242" s="170"/>
      <c r="C242" s="170"/>
      <c r="D242" s="170"/>
      <c r="E242" s="170"/>
      <c r="F242" s="170"/>
      <c r="G242" s="170"/>
      <c r="H242" s="170"/>
      <c r="I242" s="170"/>
      <c r="J242" s="170"/>
      <c r="K242" s="170"/>
      <c r="L242" s="170"/>
      <c r="M242" s="170"/>
      <c r="N242" s="590"/>
      <c r="O242" s="622"/>
      <c r="P242" s="170"/>
      <c r="Q242" s="170"/>
      <c r="R242" s="170"/>
      <c r="S242" s="170"/>
      <c r="T242" s="170"/>
      <c r="U242" s="170"/>
      <c r="V242" s="170"/>
      <c r="W242" s="170"/>
      <c r="X242" s="170"/>
      <c r="Y242" s="170"/>
      <c r="Z242" s="170"/>
    </row>
    <row r="243" spans="1:26" ht="23.25" customHeight="1">
      <c r="A243" s="170"/>
      <c r="B243" s="170"/>
      <c r="C243" s="170"/>
      <c r="D243" s="170"/>
      <c r="E243" s="170"/>
      <c r="F243" s="170"/>
      <c r="G243" s="170"/>
      <c r="H243" s="170"/>
      <c r="I243" s="170"/>
      <c r="J243" s="170"/>
      <c r="K243" s="170"/>
      <c r="L243" s="170"/>
      <c r="M243" s="170"/>
      <c r="N243" s="590"/>
      <c r="O243" s="622"/>
      <c r="P243" s="170"/>
      <c r="Q243" s="170"/>
      <c r="R243" s="170"/>
      <c r="S243" s="170"/>
      <c r="T243" s="170"/>
      <c r="U243" s="170"/>
      <c r="V243" s="170"/>
      <c r="W243" s="170"/>
      <c r="X243" s="170"/>
      <c r="Y243" s="170"/>
      <c r="Z243" s="170"/>
    </row>
    <row r="244" spans="1:26" ht="23.25" customHeight="1">
      <c r="A244" s="170"/>
      <c r="B244" s="170"/>
      <c r="C244" s="170"/>
      <c r="D244" s="170"/>
      <c r="E244" s="170"/>
      <c r="F244" s="170"/>
      <c r="G244" s="170"/>
      <c r="H244" s="170"/>
      <c r="I244" s="170"/>
      <c r="J244" s="170"/>
      <c r="K244" s="170"/>
      <c r="L244" s="170"/>
      <c r="M244" s="170"/>
      <c r="N244" s="590"/>
      <c r="O244" s="622"/>
      <c r="P244" s="170"/>
      <c r="Q244" s="170"/>
      <c r="R244" s="170"/>
      <c r="S244" s="170"/>
      <c r="T244" s="170"/>
      <c r="U244" s="170"/>
      <c r="V244" s="170"/>
      <c r="W244" s="170"/>
      <c r="X244" s="170"/>
      <c r="Y244" s="170"/>
      <c r="Z244" s="170"/>
    </row>
    <row r="245" spans="1:26" ht="23.25" customHeight="1">
      <c r="A245" s="170"/>
      <c r="B245" s="170"/>
      <c r="C245" s="170"/>
      <c r="D245" s="170"/>
      <c r="E245" s="170"/>
      <c r="F245" s="170"/>
      <c r="G245" s="170"/>
      <c r="H245" s="170"/>
      <c r="I245" s="170"/>
      <c r="J245" s="170"/>
      <c r="K245" s="170"/>
      <c r="L245" s="170"/>
      <c r="M245" s="170"/>
      <c r="N245" s="590"/>
      <c r="O245" s="622"/>
      <c r="P245" s="170"/>
      <c r="Q245" s="170"/>
      <c r="R245" s="170"/>
      <c r="S245" s="170"/>
      <c r="T245" s="170"/>
      <c r="U245" s="170"/>
      <c r="V245" s="170"/>
      <c r="W245" s="170"/>
      <c r="X245" s="170"/>
      <c r="Y245" s="170"/>
      <c r="Z245" s="170"/>
    </row>
    <row r="246" spans="1:26" ht="23.25" customHeight="1">
      <c r="A246" s="170"/>
      <c r="B246" s="170"/>
      <c r="C246" s="170"/>
      <c r="D246" s="170"/>
      <c r="E246" s="170"/>
      <c r="F246" s="170"/>
      <c r="G246" s="170"/>
      <c r="H246" s="170"/>
      <c r="I246" s="170"/>
      <c r="J246" s="170"/>
      <c r="K246" s="170"/>
      <c r="L246" s="170"/>
      <c r="M246" s="170"/>
      <c r="N246" s="590"/>
      <c r="O246" s="622"/>
      <c r="P246" s="170"/>
      <c r="Q246" s="170"/>
      <c r="R246" s="170"/>
      <c r="S246" s="170"/>
      <c r="T246" s="170"/>
      <c r="U246" s="170"/>
      <c r="V246" s="170"/>
      <c r="W246" s="170"/>
      <c r="X246" s="170"/>
      <c r="Y246" s="170"/>
      <c r="Z246" s="170"/>
    </row>
    <row r="247" spans="1:26" ht="23.25" customHeight="1">
      <c r="A247" s="170"/>
      <c r="B247" s="170"/>
      <c r="C247" s="170"/>
      <c r="D247" s="170"/>
      <c r="E247" s="170"/>
      <c r="F247" s="170"/>
      <c r="G247" s="170"/>
      <c r="H247" s="170"/>
      <c r="I247" s="170"/>
      <c r="J247" s="170"/>
      <c r="K247" s="170"/>
      <c r="L247" s="170"/>
      <c r="M247" s="170"/>
      <c r="N247" s="590"/>
      <c r="O247" s="622"/>
      <c r="P247" s="170"/>
      <c r="Q247" s="170"/>
      <c r="R247" s="170"/>
      <c r="S247" s="170"/>
      <c r="T247" s="170"/>
      <c r="U247" s="170"/>
      <c r="V247" s="170"/>
      <c r="W247" s="170"/>
      <c r="X247" s="170"/>
      <c r="Y247" s="170"/>
      <c r="Z247" s="170"/>
    </row>
    <row r="248" spans="1:26" ht="23.25" customHeight="1">
      <c r="A248" s="170"/>
      <c r="B248" s="170"/>
      <c r="C248" s="170"/>
      <c r="D248" s="170"/>
      <c r="E248" s="170"/>
      <c r="F248" s="170"/>
      <c r="G248" s="170"/>
      <c r="H248" s="170"/>
      <c r="I248" s="170"/>
      <c r="J248" s="170"/>
      <c r="K248" s="170"/>
      <c r="L248" s="170"/>
      <c r="M248" s="170"/>
      <c r="N248" s="590"/>
      <c r="O248" s="622"/>
      <c r="P248" s="170"/>
      <c r="Q248" s="170"/>
      <c r="R248" s="170"/>
      <c r="S248" s="170"/>
      <c r="T248" s="170"/>
      <c r="U248" s="170"/>
      <c r="V248" s="170"/>
      <c r="W248" s="170"/>
      <c r="X248" s="170"/>
      <c r="Y248" s="170"/>
      <c r="Z248" s="170"/>
    </row>
    <row r="249" spans="1:26" ht="23.25" customHeight="1">
      <c r="A249" s="170"/>
      <c r="B249" s="170"/>
      <c r="C249" s="170"/>
      <c r="D249" s="170"/>
      <c r="E249" s="170"/>
      <c r="F249" s="170"/>
      <c r="G249" s="170"/>
      <c r="H249" s="170"/>
      <c r="I249" s="170"/>
      <c r="J249" s="170"/>
      <c r="K249" s="170"/>
      <c r="L249" s="170"/>
      <c r="M249" s="170"/>
      <c r="N249" s="590"/>
      <c r="O249" s="622"/>
      <c r="P249" s="170"/>
      <c r="Q249" s="170"/>
      <c r="R249" s="170"/>
      <c r="S249" s="170"/>
      <c r="T249" s="170"/>
      <c r="U249" s="170"/>
      <c r="V249" s="170"/>
      <c r="W249" s="170"/>
      <c r="X249" s="170"/>
      <c r="Y249" s="170"/>
      <c r="Z249" s="170"/>
    </row>
    <row r="250" spans="1:26" ht="23.25" customHeight="1">
      <c r="A250" s="170"/>
      <c r="B250" s="170"/>
      <c r="C250" s="170"/>
      <c r="D250" s="170"/>
      <c r="E250" s="170"/>
      <c r="F250" s="170"/>
      <c r="G250" s="170"/>
      <c r="H250" s="170"/>
      <c r="I250" s="170"/>
      <c r="J250" s="170"/>
      <c r="K250" s="170"/>
      <c r="L250" s="170"/>
      <c r="M250" s="170"/>
      <c r="N250" s="590"/>
      <c r="O250" s="622"/>
      <c r="P250" s="170"/>
      <c r="Q250" s="170"/>
      <c r="R250" s="170"/>
      <c r="S250" s="170"/>
      <c r="T250" s="170"/>
      <c r="U250" s="170"/>
      <c r="V250" s="170"/>
      <c r="W250" s="170"/>
      <c r="X250" s="170"/>
      <c r="Y250" s="170"/>
      <c r="Z250" s="170"/>
    </row>
    <row r="251" spans="1:26" ht="23.25" customHeight="1">
      <c r="A251" s="170"/>
      <c r="B251" s="170"/>
      <c r="C251" s="170"/>
      <c r="D251" s="170"/>
      <c r="E251" s="170"/>
      <c r="F251" s="170"/>
      <c r="G251" s="170"/>
      <c r="H251" s="170"/>
      <c r="I251" s="170"/>
      <c r="J251" s="170"/>
      <c r="K251" s="170"/>
      <c r="L251" s="170"/>
      <c r="M251" s="170"/>
      <c r="N251" s="590"/>
      <c r="O251" s="622"/>
      <c r="P251" s="170"/>
      <c r="Q251" s="170"/>
      <c r="R251" s="170"/>
      <c r="S251" s="170"/>
      <c r="T251" s="170"/>
      <c r="U251" s="170"/>
      <c r="V251" s="170"/>
      <c r="W251" s="170"/>
      <c r="X251" s="170"/>
      <c r="Y251" s="170"/>
      <c r="Z251" s="170"/>
    </row>
    <row r="252" spans="1:26" ht="23.25" customHeight="1">
      <c r="A252" s="170"/>
      <c r="B252" s="170"/>
      <c r="C252" s="170"/>
      <c r="D252" s="170"/>
      <c r="E252" s="170"/>
      <c r="F252" s="170"/>
      <c r="G252" s="170"/>
      <c r="H252" s="170"/>
      <c r="I252" s="170"/>
      <c r="J252" s="170"/>
      <c r="K252" s="170"/>
      <c r="L252" s="170"/>
      <c r="M252" s="170"/>
      <c r="N252" s="590"/>
      <c r="O252" s="622"/>
      <c r="P252" s="170"/>
      <c r="Q252" s="170"/>
      <c r="R252" s="170"/>
      <c r="S252" s="170"/>
      <c r="T252" s="170"/>
      <c r="U252" s="170"/>
      <c r="V252" s="170"/>
      <c r="W252" s="170"/>
      <c r="X252" s="170"/>
      <c r="Y252" s="170"/>
      <c r="Z252" s="170"/>
    </row>
    <row r="253" spans="1:26" ht="23.25" customHeight="1">
      <c r="A253" s="170"/>
      <c r="B253" s="170"/>
      <c r="C253" s="170"/>
      <c r="D253" s="170"/>
      <c r="E253" s="170"/>
      <c r="F253" s="170"/>
      <c r="G253" s="170"/>
      <c r="H253" s="170"/>
      <c r="I253" s="170"/>
      <c r="J253" s="170"/>
      <c r="K253" s="170"/>
      <c r="L253" s="170"/>
      <c r="M253" s="170"/>
      <c r="N253" s="590"/>
      <c r="O253" s="622"/>
      <c r="P253" s="170"/>
      <c r="Q253" s="170"/>
      <c r="R253" s="170"/>
      <c r="S253" s="170"/>
      <c r="T253" s="170"/>
      <c r="U253" s="170"/>
      <c r="V253" s="170"/>
      <c r="W253" s="170"/>
      <c r="X253" s="170"/>
      <c r="Y253" s="170"/>
      <c r="Z253" s="170"/>
    </row>
    <row r="254" spans="1:26" ht="23.25" customHeight="1">
      <c r="A254" s="170"/>
      <c r="B254" s="170"/>
      <c r="C254" s="170"/>
      <c r="D254" s="170"/>
      <c r="E254" s="170"/>
      <c r="F254" s="170"/>
      <c r="G254" s="170"/>
      <c r="H254" s="170"/>
      <c r="I254" s="170"/>
      <c r="J254" s="170"/>
      <c r="K254" s="170"/>
      <c r="L254" s="170"/>
      <c r="M254" s="170"/>
      <c r="N254" s="590"/>
      <c r="O254" s="622"/>
      <c r="P254" s="170"/>
      <c r="Q254" s="170"/>
      <c r="R254" s="170"/>
      <c r="S254" s="170"/>
      <c r="T254" s="170"/>
      <c r="U254" s="170"/>
      <c r="V254" s="170"/>
      <c r="W254" s="170"/>
      <c r="X254" s="170"/>
      <c r="Y254" s="170"/>
      <c r="Z254" s="170"/>
    </row>
    <row r="255" spans="1:26" ht="23.25" customHeight="1">
      <c r="A255" s="170"/>
      <c r="B255" s="170"/>
      <c r="C255" s="170"/>
      <c r="D255" s="170"/>
      <c r="E255" s="170"/>
      <c r="F255" s="170"/>
      <c r="G255" s="170"/>
      <c r="H255" s="170"/>
      <c r="I255" s="170"/>
      <c r="J255" s="170"/>
      <c r="K255" s="170"/>
      <c r="L255" s="170"/>
      <c r="M255" s="170"/>
      <c r="N255" s="590"/>
      <c r="O255" s="622"/>
      <c r="P255" s="170"/>
      <c r="Q255" s="170"/>
      <c r="R255" s="170"/>
      <c r="S255" s="170"/>
      <c r="T255" s="170"/>
      <c r="U255" s="170"/>
      <c r="V255" s="170"/>
      <c r="W255" s="170"/>
      <c r="X255" s="170"/>
      <c r="Y255" s="170"/>
      <c r="Z255" s="170"/>
    </row>
    <row r="256" spans="1:26" ht="23.25" customHeight="1">
      <c r="A256" s="170"/>
      <c r="B256" s="170"/>
      <c r="C256" s="170"/>
      <c r="D256" s="170"/>
      <c r="E256" s="170"/>
      <c r="F256" s="170"/>
      <c r="G256" s="170"/>
      <c r="H256" s="170"/>
      <c r="I256" s="170"/>
      <c r="J256" s="170"/>
      <c r="K256" s="170"/>
      <c r="L256" s="170"/>
      <c r="M256" s="170"/>
      <c r="N256" s="590"/>
      <c r="O256" s="622"/>
      <c r="P256" s="170"/>
      <c r="Q256" s="170"/>
      <c r="R256" s="170"/>
      <c r="S256" s="170"/>
      <c r="T256" s="170"/>
      <c r="U256" s="170"/>
      <c r="V256" s="170"/>
      <c r="W256" s="170"/>
      <c r="X256" s="170"/>
      <c r="Y256" s="170"/>
      <c r="Z256" s="170"/>
    </row>
    <row r="257" spans="1:26" ht="23.25" customHeight="1">
      <c r="A257" s="170"/>
      <c r="B257" s="170"/>
      <c r="C257" s="170"/>
      <c r="D257" s="170"/>
      <c r="E257" s="170"/>
      <c r="F257" s="170"/>
      <c r="G257" s="170"/>
      <c r="H257" s="170"/>
      <c r="I257" s="170"/>
      <c r="J257" s="170"/>
      <c r="K257" s="170"/>
      <c r="L257" s="170"/>
      <c r="M257" s="170"/>
      <c r="N257" s="590"/>
      <c r="O257" s="622"/>
      <c r="P257" s="170"/>
      <c r="Q257" s="170"/>
      <c r="R257" s="170"/>
      <c r="S257" s="170"/>
      <c r="T257" s="170"/>
      <c r="U257" s="170"/>
      <c r="V257" s="170"/>
      <c r="W257" s="170"/>
      <c r="X257" s="170"/>
      <c r="Y257" s="170"/>
      <c r="Z257" s="170"/>
    </row>
    <row r="258" spans="1:26" ht="23.25" customHeight="1">
      <c r="A258" s="170"/>
      <c r="B258" s="170"/>
      <c r="C258" s="170"/>
      <c r="D258" s="170"/>
      <c r="E258" s="170"/>
      <c r="F258" s="170"/>
      <c r="G258" s="170"/>
      <c r="H258" s="170"/>
      <c r="I258" s="170"/>
      <c r="J258" s="170"/>
      <c r="K258" s="170"/>
      <c r="L258" s="170"/>
      <c r="M258" s="170"/>
      <c r="N258" s="590"/>
      <c r="O258" s="622"/>
      <c r="P258" s="170"/>
      <c r="Q258" s="170"/>
      <c r="R258" s="170"/>
      <c r="S258" s="170"/>
      <c r="T258" s="170"/>
      <c r="U258" s="170"/>
      <c r="V258" s="170"/>
      <c r="W258" s="170"/>
      <c r="X258" s="170"/>
      <c r="Y258" s="170"/>
      <c r="Z258" s="170"/>
    </row>
    <row r="259" spans="1:26" ht="23.25" customHeight="1">
      <c r="A259" s="170"/>
      <c r="B259" s="170"/>
      <c r="C259" s="170"/>
      <c r="D259" s="170"/>
      <c r="E259" s="170"/>
      <c r="F259" s="170"/>
      <c r="G259" s="170"/>
      <c r="H259" s="170"/>
      <c r="I259" s="170"/>
      <c r="J259" s="170"/>
      <c r="K259" s="170"/>
      <c r="L259" s="170"/>
      <c r="M259" s="170"/>
      <c r="N259" s="590"/>
      <c r="O259" s="622"/>
      <c r="P259" s="170"/>
      <c r="Q259" s="170"/>
      <c r="R259" s="170"/>
      <c r="S259" s="170"/>
      <c r="T259" s="170"/>
      <c r="U259" s="170"/>
      <c r="V259" s="170"/>
      <c r="W259" s="170"/>
      <c r="X259" s="170"/>
      <c r="Y259" s="170"/>
      <c r="Z259" s="170"/>
    </row>
    <row r="260" spans="1:26" ht="23.25" customHeight="1">
      <c r="A260" s="170"/>
      <c r="B260" s="170"/>
      <c r="C260" s="170"/>
      <c r="D260" s="170"/>
      <c r="E260" s="170"/>
      <c r="F260" s="170"/>
      <c r="G260" s="170"/>
      <c r="H260" s="170"/>
      <c r="I260" s="170"/>
      <c r="J260" s="170"/>
      <c r="K260" s="170"/>
      <c r="L260" s="170"/>
      <c r="M260" s="170"/>
      <c r="N260" s="590"/>
      <c r="O260" s="622"/>
      <c r="P260" s="170"/>
      <c r="Q260" s="170"/>
      <c r="R260" s="170"/>
      <c r="S260" s="170"/>
      <c r="T260" s="170"/>
      <c r="U260" s="170"/>
      <c r="V260" s="170"/>
      <c r="W260" s="170"/>
      <c r="X260" s="170"/>
      <c r="Y260" s="170"/>
      <c r="Z260" s="170"/>
    </row>
    <row r="261" spans="1:26" ht="23.25" customHeight="1">
      <c r="A261" s="170"/>
      <c r="B261" s="170"/>
      <c r="C261" s="170"/>
      <c r="D261" s="170"/>
      <c r="E261" s="170"/>
      <c r="F261" s="170"/>
      <c r="G261" s="170"/>
      <c r="H261" s="170"/>
      <c r="I261" s="170"/>
      <c r="J261" s="170"/>
      <c r="K261" s="170"/>
      <c r="L261" s="170"/>
      <c r="M261" s="170"/>
      <c r="N261" s="590"/>
      <c r="O261" s="622"/>
      <c r="P261" s="170"/>
      <c r="Q261" s="170"/>
      <c r="R261" s="170"/>
      <c r="S261" s="170"/>
      <c r="T261" s="170"/>
      <c r="U261" s="170"/>
      <c r="V261" s="170"/>
      <c r="W261" s="170"/>
      <c r="X261" s="170"/>
      <c r="Y261" s="170"/>
      <c r="Z261" s="170"/>
    </row>
    <row r="262" spans="1:26" ht="23.25" customHeight="1">
      <c r="A262" s="170"/>
      <c r="B262" s="170"/>
      <c r="C262" s="170"/>
      <c r="D262" s="170"/>
      <c r="E262" s="170"/>
      <c r="F262" s="170"/>
      <c r="G262" s="170"/>
      <c r="H262" s="170"/>
      <c r="I262" s="170"/>
      <c r="J262" s="170"/>
      <c r="K262" s="170"/>
      <c r="L262" s="170"/>
      <c r="M262" s="170"/>
      <c r="N262" s="590"/>
      <c r="O262" s="622"/>
      <c r="P262" s="170"/>
      <c r="Q262" s="170"/>
      <c r="R262" s="170"/>
      <c r="S262" s="170"/>
      <c r="T262" s="170"/>
      <c r="U262" s="170"/>
      <c r="V262" s="170"/>
      <c r="W262" s="170"/>
      <c r="X262" s="170"/>
      <c r="Y262" s="170"/>
      <c r="Z262" s="170"/>
    </row>
    <row r="263" spans="1:26" ht="23.25" customHeight="1">
      <c r="A263" s="170"/>
      <c r="B263" s="170"/>
      <c r="C263" s="170"/>
      <c r="D263" s="170"/>
      <c r="E263" s="170"/>
      <c r="F263" s="170"/>
      <c r="G263" s="170"/>
      <c r="H263" s="170"/>
      <c r="I263" s="170"/>
      <c r="J263" s="170"/>
      <c r="K263" s="170"/>
      <c r="L263" s="170"/>
      <c r="M263" s="170"/>
      <c r="N263" s="590"/>
      <c r="O263" s="622"/>
      <c r="P263" s="170"/>
      <c r="Q263" s="170"/>
      <c r="R263" s="170"/>
      <c r="S263" s="170"/>
      <c r="T263" s="170"/>
      <c r="U263" s="170"/>
      <c r="V263" s="170"/>
      <c r="W263" s="170"/>
      <c r="X263" s="170"/>
      <c r="Y263" s="170"/>
      <c r="Z263" s="170"/>
    </row>
    <row r="264" spans="1:26" ht="23.25" customHeight="1">
      <c r="A264" s="170"/>
      <c r="B264" s="170"/>
      <c r="C264" s="170"/>
      <c r="D264" s="170"/>
      <c r="E264" s="170"/>
      <c r="F264" s="170"/>
      <c r="G264" s="170"/>
      <c r="H264" s="170"/>
      <c r="I264" s="170"/>
      <c r="J264" s="170"/>
      <c r="K264" s="170"/>
      <c r="L264" s="170"/>
      <c r="M264" s="170"/>
      <c r="N264" s="590"/>
      <c r="O264" s="622"/>
      <c r="P264" s="170"/>
      <c r="Q264" s="170"/>
      <c r="R264" s="170"/>
      <c r="S264" s="170"/>
      <c r="T264" s="170"/>
      <c r="U264" s="170"/>
      <c r="V264" s="170"/>
      <c r="W264" s="170"/>
      <c r="X264" s="170"/>
      <c r="Y264" s="170"/>
      <c r="Z264" s="170"/>
    </row>
    <row r="265" spans="1:26" ht="23.25" customHeight="1">
      <c r="A265" s="170"/>
      <c r="B265" s="170"/>
      <c r="C265" s="170"/>
      <c r="D265" s="170"/>
      <c r="E265" s="170"/>
      <c r="F265" s="170"/>
      <c r="G265" s="170"/>
      <c r="H265" s="170"/>
      <c r="I265" s="170"/>
      <c r="J265" s="170"/>
      <c r="K265" s="170"/>
      <c r="L265" s="170"/>
      <c r="M265" s="170"/>
      <c r="N265" s="590"/>
      <c r="O265" s="622"/>
      <c r="P265" s="170"/>
      <c r="Q265" s="170"/>
      <c r="R265" s="170"/>
      <c r="S265" s="170"/>
      <c r="T265" s="170"/>
      <c r="U265" s="170"/>
      <c r="V265" s="170"/>
      <c r="W265" s="170"/>
      <c r="X265" s="170"/>
      <c r="Y265" s="170"/>
      <c r="Z265" s="170"/>
    </row>
    <row r="266" spans="1:26" ht="23.25" customHeight="1">
      <c r="A266" s="170"/>
      <c r="B266" s="170"/>
      <c r="C266" s="170"/>
      <c r="D266" s="170"/>
      <c r="E266" s="170"/>
      <c r="F266" s="170"/>
      <c r="G266" s="170"/>
      <c r="H266" s="170"/>
      <c r="I266" s="170"/>
      <c r="J266" s="170"/>
      <c r="K266" s="170"/>
      <c r="L266" s="170"/>
      <c r="M266" s="170"/>
      <c r="N266" s="590"/>
      <c r="O266" s="622"/>
      <c r="P266" s="170"/>
      <c r="Q266" s="170"/>
      <c r="R266" s="170"/>
      <c r="S266" s="170"/>
      <c r="T266" s="170"/>
      <c r="U266" s="170"/>
      <c r="V266" s="170"/>
      <c r="W266" s="170"/>
      <c r="X266" s="170"/>
      <c r="Y266" s="170"/>
      <c r="Z266" s="170"/>
    </row>
    <row r="267" spans="1:26" ht="23.25" customHeight="1">
      <c r="A267" s="170"/>
      <c r="B267" s="170"/>
      <c r="C267" s="170"/>
      <c r="D267" s="170"/>
      <c r="E267" s="170"/>
      <c r="F267" s="170"/>
      <c r="G267" s="170"/>
      <c r="H267" s="170"/>
      <c r="I267" s="170"/>
      <c r="J267" s="170"/>
      <c r="K267" s="170"/>
      <c r="L267" s="170"/>
      <c r="M267" s="170"/>
      <c r="N267" s="590"/>
      <c r="O267" s="622"/>
      <c r="P267" s="170"/>
      <c r="Q267" s="170"/>
      <c r="R267" s="170"/>
      <c r="S267" s="170"/>
      <c r="T267" s="170"/>
      <c r="U267" s="170"/>
      <c r="V267" s="170"/>
      <c r="W267" s="170"/>
      <c r="X267" s="170"/>
      <c r="Y267" s="170"/>
      <c r="Z267" s="170"/>
    </row>
    <row r="268" spans="1:26" ht="23.25" customHeight="1">
      <c r="A268" s="170"/>
      <c r="B268" s="170"/>
      <c r="C268" s="170"/>
      <c r="D268" s="170"/>
      <c r="E268" s="170"/>
      <c r="F268" s="170"/>
      <c r="G268" s="170"/>
      <c r="H268" s="170"/>
      <c r="I268" s="170"/>
      <c r="J268" s="170"/>
      <c r="K268" s="170"/>
      <c r="L268" s="170"/>
      <c r="M268" s="170"/>
      <c r="N268" s="590"/>
      <c r="O268" s="622"/>
      <c r="P268" s="170"/>
      <c r="Q268" s="170"/>
      <c r="R268" s="170"/>
      <c r="S268" s="170"/>
      <c r="T268" s="170"/>
      <c r="U268" s="170"/>
      <c r="V268" s="170"/>
      <c r="W268" s="170"/>
      <c r="X268" s="170"/>
      <c r="Y268" s="170"/>
      <c r="Z268" s="170"/>
    </row>
    <row r="269" spans="1:26" ht="23.25" customHeight="1">
      <c r="A269" s="170"/>
      <c r="B269" s="170"/>
      <c r="C269" s="170"/>
      <c r="D269" s="170"/>
      <c r="E269" s="170"/>
      <c r="F269" s="170"/>
      <c r="G269" s="170"/>
      <c r="H269" s="170"/>
      <c r="I269" s="170"/>
      <c r="J269" s="170"/>
      <c r="K269" s="170"/>
      <c r="L269" s="170"/>
      <c r="M269" s="170"/>
      <c r="N269" s="590"/>
      <c r="O269" s="622"/>
      <c r="P269" s="170"/>
      <c r="Q269" s="170"/>
      <c r="R269" s="170"/>
      <c r="S269" s="170"/>
      <c r="T269" s="170"/>
      <c r="U269" s="170"/>
      <c r="V269" s="170"/>
      <c r="W269" s="170"/>
      <c r="X269" s="170"/>
      <c r="Y269" s="170"/>
      <c r="Z269" s="170"/>
    </row>
    <row r="270" spans="1:26" ht="23.25" customHeight="1">
      <c r="A270" s="170"/>
      <c r="B270" s="170"/>
      <c r="C270" s="170"/>
      <c r="D270" s="170"/>
      <c r="E270" s="170"/>
      <c r="F270" s="170"/>
      <c r="G270" s="170"/>
      <c r="H270" s="170"/>
      <c r="I270" s="170"/>
      <c r="J270" s="170"/>
      <c r="K270" s="170"/>
      <c r="L270" s="170"/>
      <c r="M270" s="170"/>
      <c r="N270" s="590"/>
      <c r="O270" s="622"/>
      <c r="P270" s="170"/>
      <c r="Q270" s="170"/>
      <c r="R270" s="170"/>
      <c r="S270" s="170"/>
      <c r="T270" s="170"/>
      <c r="U270" s="170"/>
      <c r="V270" s="170"/>
      <c r="W270" s="170"/>
      <c r="X270" s="170"/>
      <c r="Y270" s="170"/>
      <c r="Z270" s="170"/>
    </row>
    <row r="271" spans="1:26" ht="23.25" customHeight="1">
      <c r="A271" s="170"/>
      <c r="B271" s="170"/>
      <c r="C271" s="170"/>
      <c r="D271" s="170"/>
      <c r="E271" s="170"/>
      <c r="F271" s="170"/>
      <c r="G271" s="170"/>
      <c r="H271" s="170"/>
      <c r="I271" s="170"/>
      <c r="J271" s="170"/>
      <c r="K271" s="170"/>
      <c r="L271" s="170"/>
      <c r="M271" s="170"/>
      <c r="N271" s="590"/>
      <c r="O271" s="622"/>
      <c r="P271" s="170"/>
      <c r="Q271" s="170"/>
      <c r="R271" s="170"/>
      <c r="S271" s="170"/>
      <c r="T271" s="170"/>
      <c r="U271" s="170"/>
      <c r="V271" s="170"/>
      <c r="W271" s="170"/>
      <c r="X271" s="170"/>
      <c r="Y271" s="170"/>
      <c r="Z271" s="170"/>
    </row>
    <row r="272" spans="1:26" ht="23.25" customHeight="1">
      <c r="A272" s="170"/>
      <c r="B272" s="170"/>
      <c r="C272" s="170"/>
      <c r="D272" s="170"/>
      <c r="E272" s="170"/>
      <c r="F272" s="170"/>
      <c r="G272" s="170"/>
      <c r="H272" s="170"/>
      <c r="I272" s="170"/>
      <c r="J272" s="170"/>
      <c r="K272" s="170"/>
      <c r="L272" s="170"/>
      <c r="M272" s="170"/>
      <c r="N272" s="590"/>
      <c r="O272" s="622"/>
      <c r="P272" s="170"/>
      <c r="Q272" s="170"/>
      <c r="R272" s="170"/>
      <c r="S272" s="170"/>
      <c r="T272" s="170"/>
      <c r="U272" s="170"/>
      <c r="V272" s="170"/>
      <c r="W272" s="170"/>
      <c r="X272" s="170"/>
      <c r="Y272" s="170"/>
      <c r="Z272" s="170"/>
    </row>
    <row r="273" spans="1:26" ht="23.25" customHeight="1">
      <c r="A273" s="170"/>
      <c r="B273" s="170"/>
      <c r="C273" s="170"/>
      <c r="D273" s="170"/>
      <c r="E273" s="170"/>
      <c r="F273" s="170"/>
      <c r="G273" s="170"/>
      <c r="H273" s="170"/>
      <c r="I273" s="170"/>
      <c r="J273" s="170"/>
      <c r="K273" s="170"/>
      <c r="L273" s="170"/>
      <c r="M273" s="170"/>
      <c r="N273" s="590"/>
      <c r="O273" s="622"/>
      <c r="P273" s="170"/>
      <c r="Q273" s="170"/>
      <c r="R273" s="170"/>
      <c r="S273" s="170"/>
      <c r="T273" s="170"/>
      <c r="U273" s="170"/>
      <c r="V273" s="170"/>
      <c r="W273" s="170"/>
      <c r="X273" s="170"/>
      <c r="Y273" s="170"/>
      <c r="Z273" s="170"/>
    </row>
    <row r="274" spans="1:26" ht="23.25" customHeight="1">
      <c r="A274" s="170"/>
      <c r="B274" s="170"/>
      <c r="C274" s="170"/>
      <c r="D274" s="170"/>
      <c r="E274" s="170"/>
      <c r="F274" s="170"/>
      <c r="G274" s="170"/>
      <c r="H274" s="170"/>
      <c r="I274" s="170"/>
      <c r="J274" s="170"/>
      <c r="K274" s="170"/>
      <c r="L274" s="170"/>
      <c r="M274" s="170"/>
      <c r="N274" s="590"/>
      <c r="O274" s="622"/>
      <c r="P274" s="170"/>
      <c r="Q274" s="170"/>
      <c r="R274" s="170"/>
      <c r="S274" s="170"/>
      <c r="T274" s="170"/>
      <c r="U274" s="170"/>
      <c r="V274" s="170"/>
      <c r="W274" s="170"/>
      <c r="X274" s="170"/>
      <c r="Y274" s="170"/>
      <c r="Z274" s="170"/>
    </row>
    <row r="275" spans="1:26" ht="23.25" customHeight="1">
      <c r="A275" s="170"/>
      <c r="B275" s="170"/>
      <c r="C275" s="170"/>
      <c r="D275" s="170"/>
      <c r="E275" s="170"/>
      <c r="F275" s="170"/>
      <c r="G275" s="170"/>
      <c r="H275" s="170"/>
      <c r="I275" s="170"/>
      <c r="J275" s="170"/>
      <c r="K275" s="170"/>
      <c r="L275" s="170"/>
      <c r="M275" s="170"/>
      <c r="N275" s="590"/>
      <c r="O275" s="622"/>
      <c r="P275" s="170"/>
      <c r="Q275" s="170"/>
      <c r="R275" s="170"/>
      <c r="S275" s="170"/>
      <c r="T275" s="170"/>
      <c r="U275" s="170"/>
      <c r="V275" s="170"/>
      <c r="W275" s="170"/>
      <c r="X275" s="170"/>
      <c r="Y275" s="170"/>
      <c r="Z275" s="170"/>
    </row>
    <row r="276" spans="1:26" ht="23.25" customHeight="1">
      <c r="A276" s="170"/>
      <c r="B276" s="170"/>
      <c r="C276" s="170"/>
      <c r="D276" s="170"/>
      <c r="E276" s="170"/>
      <c r="F276" s="170"/>
      <c r="G276" s="170"/>
      <c r="H276" s="170"/>
      <c r="I276" s="170"/>
      <c r="J276" s="170"/>
      <c r="K276" s="170"/>
      <c r="L276" s="170"/>
      <c r="M276" s="170"/>
      <c r="N276" s="590"/>
      <c r="O276" s="622"/>
      <c r="P276" s="170"/>
      <c r="Q276" s="170"/>
      <c r="R276" s="170"/>
      <c r="S276" s="170"/>
      <c r="T276" s="170"/>
      <c r="U276" s="170"/>
      <c r="V276" s="170"/>
      <c r="W276" s="170"/>
      <c r="X276" s="170"/>
      <c r="Y276" s="170"/>
      <c r="Z276" s="170"/>
    </row>
    <row r="277" spans="1:26" ht="23.25" customHeight="1">
      <c r="A277" s="170"/>
      <c r="B277" s="170"/>
      <c r="C277" s="170"/>
      <c r="D277" s="170"/>
      <c r="E277" s="170"/>
      <c r="F277" s="170"/>
      <c r="G277" s="170"/>
      <c r="H277" s="170"/>
      <c r="I277" s="170"/>
      <c r="J277" s="170"/>
      <c r="K277" s="170"/>
      <c r="L277" s="170"/>
      <c r="M277" s="170"/>
      <c r="N277" s="590"/>
      <c r="O277" s="622"/>
      <c r="P277" s="170"/>
      <c r="Q277" s="170"/>
      <c r="R277" s="170"/>
      <c r="S277" s="170"/>
      <c r="T277" s="170"/>
      <c r="U277" s="170"/>
      <c r="V277" s="170"/>
      <c r="W277" s="170"/>
      <c r="X277" s="170"/>
      <c r="Y277" s="170"/>
      <c r="Z277" s="170"/>
    </row>
    <row r="278" spans="1:26" ht="23.25" customHeight="1">
      <c r="A278" s="170"/>
      <c r="B278" s="170"/>
      <c r="C278" s="170"/>
      <c r="D278" s="170"/>
      <c r="E278" s="170"/>
      <c r="F278" s="170"/>
      <c r="G278" s="170"/>
      <c r="H278" s="170"/>
      <c r="I278" s="170"/>
      <c r="J278" s="170"/>
      <c r="K278" s="170"/>
      <c r="L278" s="170"/>
      <c r="M278" s="170"/>
      <c r="N278" s="590"/>
      <c r="O278" s="622"/>
      <c r="P278" s="170"/>
      <c r="Q278" s="170"/>
      <c r="R278" s="170"/>
      <c r="S278" s="170"/>
      <c r="T278" s="170"/>
      <c r="U278" s="170"/>
      <c r="V278" s="170"/>
      <c r="W278" s="170"/>
      <c r="X278" s="170"/>
      <c r="Y278" s="170"/>
      <c r="Z278" s="170"/>
    </row>
    <row r="279" spans="1:26" ht="23.25" customHeight="1">
      <c r="A279" s="170"/>
      <c r="B279" s="170"/>
      <c r="C279" s="170"/>
      <c r="D279" s="170"/>
      <c r="E279" s="170"/>
      <c r="F279" s="170"/>
      <c r="G279" s="170"/>
      <c r="H279" s="170"/>
      <c r="I279" s="170"/>
      <c r="J279" s="170"/>
      <c r="K279" s="170"/>
      <c r="L279" s="170"/>
      <c r="M279" s="170"/>
      <c r="N279" s="590"/>
      <c r="O279" s="622"/>
      <c r="P279" s="170"/>
      <c r="Q279" s="170"/>
      <c r="R279" s="170"/>
      <c r="S279" s="170"/>
      <c r="T279" s="170"/>
      <c r="U279" s="170"/>
      <c r="V279" s="170"/>
      <c r="W279" s="170"/>
      <c r="X279" s="170"/>
      <c r="Y279" s="170"/>
      <c r="Z279" s="170"/>
    </row>
    <row r="280" spans="1:26" ht="23.25" customHeight="1">
      <c r="A280" s="170"/>
      <c r="B280" s="170"/>
      <c r="C280" s="170"/>
      <c r="D280" s="170"/>
      <c r="E280" s="170"/>
      <c r="F280" s="170"/>
      <c r="G280" s="170"/>
      <c r="H280" s="170"/>
      <c r="I280" s="170"/>
      <c r="J280" s="170"/>
      <c r="K280" s="170"/>
      <c r="L280" s="170"/>
      <c r="M280" s="170"/>
      <c r="N280" s="590"/>
      <c r="O280" s="622"/>
      <c r="P280" s="170"/>
      <c r="Q280" s="170"/>
      <c r="R280" s="170"/>
      <c r="S280" s="170"/>
      <c r="T280" s="170"/>
      <c r="U280" s="170"/>
      <c r="V280" s="170"/>
      <c r="W280" s="170"/>
      <c r="X280" s="170"/>
      <c r="Y280" s="170"/>
      <c r="Z280" s="170"/>
    </row>
    <row r="281" spans="1:26" ht="23.25" customHeight="1">
      <c r="A281" s="170"/>
      <c r="B281" s="170"/>
      <c r="C281" s="170"/>
      <c r="D281" s="170"/>
      <c r="E281" s="170"/>
      <c r="F281" s="170"/>
      <c r="G281" s="170"/>
      <c r="H281" s="170"/>
      <c r="I281" s="170"/>
      <c r="J281" s="170"/>
      <c r="K281" s="170"/>
      <c r="L281" s="170"/>
      <c r="M281" s="170"/>
      <c r="N281" s="590"/>
      <c r="O281" s="622"/>
      <c r="P281" s="170"/>
      <c r="Q281" s="170"/>
      <c r="R281" s="170"/>
      <c r="S281" s="170"/>
      <c r="T281" s="170"/>
      <c r="U281" s="170"/>
      <c r="V281" s="170"/>
      <c r="W281" s="170"/>
      <c r="X281" s="170"/>
      <c r="Y281" s="170"/>
      <c r="Z281" s="170"/>
    </row>
    <row r="282" spans="1:26" ht="23.25" customHeight="1">
      <c r="A282" s="170"/>
      <c r="B282" s="170"/>
      <c r="C282" s="170"/>
      <c r="D282" s="170"/>
      <c r="E282" s="170"/>
      <c r="F282" s="170"/>
      <c r="G282" s="170"/>
      <c r="H282" s="170"/>
      <c r="I282" s="170"/>
      <c r="J282" s="170"/>
      <c r="K282" s="170"/>
      <c r="L282" s="170"/>
      <c r="M282" s="170"/>
      <c r="N282" s="590"/>
      <c r="O282" s="622"/>
      <c r="P282" s="170"/>
      <c r="Q282" s="170"/>
      <c r="R282" s="170"/>
      <c r="S282" s="170"/>
      <c r="T282" s="170"/>
      <c r="U282" s="170"/>
      <c r="V282" s="170"/>
      <c r="W282" s="170"/>
      <c r="X282" s="170"/>
      <c r="Y282" s="170"/>
      <c r="Z282" s="170"/>
    </row>
    <row r="283" spans="1:26" ht="23.25" customHeight="1">
      <c r="A283" s="170"/>
      <c r="B283" s="170"/>
      <c r="C283" s="170"/>
      <c r="D283" s="170"/>
      <c r="E283" s="170"/>
      <c r="F283" s="170"/>
      <c r="G283" s="170"/>
      <c r="H283" s="170"/>
      <c r="I283" s="170"/>
      <c r="J283" s="170"/>
      <c r="K283" s="170"/>
      <c r="L283" s="170"/>
      <c r="M283" s="170"/>
      <c r="N283" s="590"/>
      <c r="O283" s="622"/>
      <c r="P283" s="170"/>
      <c r="Q283" s="170"/>
      <c r="R283" s="170"/>
      <c r="S283" s="170"/>
      <c r="T283" s="170"/>
      <c r="U283" s="170"/>
      <c r="V283" s="170"/>
      <c r="W283" s="170"/>
      <c r="X283" s="170"/>
      <c r="Y283" s="170"/>
      <c r="Z283" s="170"/>
    </row>
    <row r="284" spans="1:26" ht="23.25" customHeight="1">
      <c r="A284" s="170"/>
      <c r="B284" s="170"/>
      <c r="C284" s="170"/>
      <c r="D284" s="170"/>
      <c r="E284" s="170"/>
      <c r="F284" s="170"/>
      <c r="G284" s="170"/>
      <c r="H284" s="170"/>
      <c r="I284" s="170"/>
      <c r="J284" s="170"/>
      <c r="K284" s="170"/>
      <c r="L284" s="170"/>
      <c r="M284" s="170"/>
      <c r="N284" s="590"/>
      <c r="O284" s="622"/>
      <c r="P284" s="170"/>
      <c r="Q284" s="170"/>
      <c r="R284" s="170"/>
      <c r="S284" s="170"/>
      <c r="T284" s="170"/>
      <c r="U284" s="170"/>
      <c r="V284" s="170"/>
      <c r="W284" s="170"/>
      <c r="X284" s="170"/>
      <c r="Y284" s="170"/>
      <c r="Z284" s="170"/>
    </row>
    <row r="285" spans="1:26" ht="23.25" customHeight="1">
      <c r="A285" s="170"/>
      <c r="B285" s="170"/>
      <c r="C285" s="170"/>
      <c r="D285" s="170"/>
      <c r="E285" s="170"/>
      <c r="F285" s="170"/>
      <c r="G285" s="170"/>
      <c r="H285" s="170"/>
      <c r="I285" s="170"/>
      <c r="J285" s="170"/>
      <c r="K285" s="170"/>
      <c r="L285" s="170"/>
      <c r="M285" s="170"/>
      <c r="N285" s="590"/>
      <c r="O285" s="622"/>
      <c r="P285" s="170"/>
      <c r="Q285" s="170"/>
      <c r="R285" s="170"/>
      <c r="S285" s="170"/>
      <c r="T285" s="170"/>
      <c r="U285" s="170"/>
      <c r="V285" s="170"/>
      <c r="W285" s="170"/>
      <c r="X285" s="170"/>
      <c r="Y285" s="170"/>
      <c r="Z285" s="170"/>
    </row>
    <row r="286" spans="1:26" ht="23.25" customHeight="1">
      <c r="A286" s="170"/>
      <c r="B286" s="170"/>
      <c r="C286" s="170"/>
      <c r="D286" s="170"/>
      <c r="E286" s="170"/>
      <c r="F286" s="170"/>
      <c r="G286" s="170"/>
      <c r="H286" s="170"/>
      <c r="I286" s="170"/>
      <c r="J286" s="170"/>
      <c r="K286" s="170"/>
      <c r="L286" s="170"/>
      <c r="M286" s="170"/>
      <c r="N286" s="590"/>
      <c r="O286" s="622"/>
      <c r="P286" s="170"/>
      <c r="Q286" s="170"/>
      <c r="R286" s="170"/>
      <c r="S286" s="170"/>
      <c r="T286" s="170"/>
      <c r="U286" s="170"/>
      <c r="V286" s="170"/>
      <c r="W286" s="170"/>
      <c r="X286" s="170"/>
      <c r="Y286" s="170"/>
      <c r="Z286" s="170"/>
    </row>
    <row r="287" spans="1:26" ht="23.25" customHeight="1">
      <c r="A287" s="170"/>
      <c r="B287" s="170"/>
      <c r="C287" s="170"/>
      <c r="D287" s="170"/>
      <c r="E287" s="170"/>
      <c r="F287" s="170"/>
      <c r="G287" s="170"/>
      <c r="H287" s="170"/>
      <c r="I287" s="170"/>
      <c r="J287" s="170"/>
      <c r="K287" s="170"/>
      <c r="L287" s="170"/>
      <c r="M287" s="170"/>
      <c r="N287" s="590"/>
      <c r="O287" s="622"/>
      <c r="P287" s="170"/>
      <c r="Q287" s="170"/>
      <c r="R287" s="170"/>
      <c r="S287" s="170"/>
      <c r="T287" s="170"/>
      <c r="U287" s="170"/>
      <c r="V287" s="170"/>
      <c r="W287" s="170"/>
      <c r="X287" s="170"/>
      <c r="Y287" s="170"/>
      <c r="Z287" s="170"/>
    </row>
    <row r="288" spans="1:26" ht="23.25" customHeight="1">
      <c r="A288" s="170"/>
      <c r="B288" s="170"/>
      <c r="C288" s="170"/>
      <c r="D288" s="170"/>
      <c r="E288" s="170"/>
      <c r="F288" s="170"/>
      <c r="G288" s="170"/>
      <c r="H288" s="170"/>
      <c r="I288" s="170"/>
      <c r="J288" s="170"/>
      <c r="K288" s="170"/>
      <c r="L288" s="170"/>
      <c r="M288" s="170"/>
      <c r="N288" s="590"/>
      <c r="O288" s="622"/>
      <c r="P288" s="170"/>
      <c r="Q288" s="170"/>
      <c r="R288" s="170"/>
      <c r="S288" s="170"/>
      <c r="T288" s="170"/>
      <c r="U288" s="170"/>
      <c r="V288" s="170"/>
      <c r="W288" s="170"/>
      <c r="X288" s="170"/>
      <c r="Y288" s="170"/>
      <c r="Z288" s="170"/>
    </row>
    <row r="289" spans="1:26" ht="23.25" customHeight="1">
      <c r="A289" s="170"/>
      <c r="B289" s="170"/>
      <c r="C289" s="170"/>
      <c r="D289" s="170"/>
      <c r="E289" s="170"/>
      <c r="F289" s="170"/>
      <c r="G289" s="170"/>
      <c r="H289" s="170"/>
      <c r="I289" s="170"/>
      <c r="J289" s="170"/>
      <c r="K289" s="170"/>
      <c r="L289" s="170"/>
      <c r="M289" s="170"/>
      <c r="N289" s="590"/>
      <c r="O289" s="622"/>
      <c r="P289" s="170"/>
      <c r="Q289" s="170"/>
      <c r="R289" s="170"/>
      <c r="S289" s="170"/>
      <c r="T289" s="170"/>
      <c r="U289" s="170"/>
      <c r="V289" s="170"/>
      <c r="W289" s="170"/>
      <c r="X289" s="170"/>
      <c r="Y289" s="170"/>
      <c r="Z289" s="170"/>
    </row>
    <row r="290" spans="1:26" ht="23.25" customHeight="1">
      <c r="A290" s="170"/>
      <c r="B290" s="170"/>
      <c r="C290" s="170"/>
      <c r="D290" s="170"/>
      <c r="E290" s="170"/>
      <c r="F290" s="170"/>
      <c r="G290" s="170"/>
      <c r="H290" s="170"/>
      <c r="I290" s="170"/>
      <c r="J290" s="170"/>
      <c r="K290" s="170"/>
      <c r="L290" s="170"/>
      <c r="M290" s="170"/>
      <c r="N290" s="590"/>
      <c r="O290" s="622"/>
      <c r="P290" s="170"/>
      <c r="Q290" s="170"/>
      <c r="R290" s="170"/>
      <c r="S290" s="170"/>
      <c r="T290" s="170"/>
      <c r="U290" s="170"/>
      <c r="V290" s="170"/>
      <c r="W290" s="170"/>
      <c r="X290" s="170"/>
      <c r="Y290" s="170"/>
      <c r="Z290" s="170"/>
    </row>
    <row r="291" spans="1:26" ht="23.25" customHeight="1">
      <c r="A291" s="170"/>
      <c r="B291" s="170"/>
      <c r="C291" s="170"/>
      <c r="D291" s="170"/>
      <c r="E291" s="170"/>
      <c r="F291" s="170"/>
      <c r="G291" s="170"/>
      <c r="H291" s="170"/>
      <c r="I291" s="170"/>
      <c r="J291" s="170"/>
      <c r="K291" s="170"/>
      <c r="L291" s="170"/>
      <c r="M291" s="170"/>
      <c r="N291" s="590"/>
      <c r="O291" s="622"/>
      <c r="P291" s="170"/>
      <c r="Q291" s="170"/>
      <c r="R291" s="170"/>
      <c r="S291" s="170"/>
      <c r="T291" s="170"/>
      <c r="U291" s="170"/>
      <c r="V291" s="170"/>
      <c r="W291" s="170"/>
      <c r="X291" s="170"/>
      <c r="Y291" s="170"/>
      <c r="Z291" s="170"/>
    </row>
    <row r="292" spans="1:26" ht="23.25" customHeight="1">
      <c r="A292" s="170"/>
      <c r="B292" s="170"/>
      <c r="C292" s="170"/>
      <c r="D292" s="170"/>
      <c r="E292" s="170"/>
      <c r="F292" s="170"/>
      <c r="G292" s="170"/>
      <c r="H292" s="170"/>
      <c r="I292" s="170"/>
      <c r="J292" s="170"/>
      <c r="K292" s="170"/>
      <c r="L292" s="170"/>
      <c r="M292" s="170"/>
      <c r="N292" s="590"/>
      <c r="O292" s="622"/>
      <c r="P292" s="170"/>
      <c r="Q292" s="170"/>
      <c r="R292" s="170"/>
      <c r="S292" s="170"/>
      <c r="T292" s="170"/>
      <c r="U292" s="170"/>
      <c r="V292" s="170"/>
      <c r="W292" s="170"/>
      <c r="X292" s="170"/>
      <c r="Y292" s="170"/>
      <c r="Z292" s="170"/>
    </row>
    <row r="293" spans="1:26" ht="23.25" customHeight="1">
      <c r="A293" s="170"/>
      <c r="B293" s="170"/>
      <c r="C293" s="170"/>
      <c r="D293" s="170"/>
      <c r="E293" s="170"/>
      <c r="F293" s="170"/>
      <c r="G293" s="170"/>
      <c r="H293" s="170"/>
      <c r="I293" s="170"/>
      <c r="J293" s="170"/>
      <c r="K293" s="170"/>
      <c r="L293" s="170"/>
      <c r="M293" s="170"/>
      <c r="N293" s="590"/>
      <c r="O293" s="622"/>
      <c r="P293" s="170"/>
      <c r="Q293" s="170"/>
      <c r="R293" s="170"/>
      <c r="S293" s="170"/>
      <c r="T293" s="170"/>
      <c r="U293" s="170"/>
      <c r="V293" s="170"/>
      <c r="W293" s="170"/>
      <c r="X293" s="170"/>
      <c r="Y293" s="170"/>
      <c r="Z293" s="170"/>
    </row>
    <row r="294" spans="1:26" ht="23.25" customHeight="1">
      <c r="A294" s="170"/>
      <c r="B294" s="170"/>
      <c r="C294" s="170"/>
      <c r="D294" s="170"/>
      <c r="E294" s="170"/>
      <c r="F294" s="170"/>
      <c r="G294" s="170"/>
      <c r="H294" s="170"/>
      <c r="I294" s="170"/>
      <c r="J294" s="170"/>
      <c r="K294" s="170"/>
      <c r="L294" s="170"/>
      <c r="M294" s="170"/>
      <c r="N294" s="590"/>
      <c r="O294" s="622"/>
      <c r="P294" s="170"/>
      <c r="Q294" s="170"/>
      <c r="R294" s="170"/>
      <c r="S294" s="170"/>
      <c r="T294" s="170"/>
      <c r="U294" s="170"/>
      <c r="V294" s="170"/>
      <c r="W294" s="170"/>
      <c r="X294" s="170"/>
      <c r="Y294" s="170"/>
      <c r="Z294" s="170"/>
    </row>
    <row r="295" spans="1:26" ht="23.25" customHeight="1">
      <c r="A295" s="170"/>
      <c r="B295" s="170"/>
      <c r="C295" s="170"/>
      <c r="D295" s="170"/>
      <c r="E295" s="170"/>
      <c r="F295" s="170"/>
      <c r="G295" s="170"/>
      <c r="H295" s="170"/>
      <c r="I295" s="170"/>
      <c r="J295" s="170"/>
      <c r="K295" s="170"/>
      <c r="L295" s="170"/>
      <c r="M295" s="170"/>
      <c r="N295" s="590"/>
      <c r="O295" s="622"/>
      <c r="P295" s="170"/>
      <c r="Q295" s="170"/>
      <c r="R295" s="170"/>
      <c r="S295" s="170"/>
      <c r="T295" s="170"/>
      <c r="U295" s="170"/>
      <c r="V295" s="170"/>
      <c r="W295" s="170"/>
      <c r="X295" s="170"/>
      <c r="Y295" s="170"/>
      <c r="Z295" s="170"/>
    </row>
    <row r="296" spans="1:26" ht="23.25" customHeight="1">
      <c r="A296" s="170"/>
      <c r="B296" s="170"/>
      <c r="C296" s="170"/>
      <c r="D296" s="170"/>
      <c r="E296" s="170"/>
      <c r="F296" s="170"/>
      <c r="G296" s="170"/>
      <c r="H296" s="170"/>
      <c r="I296" s="170"/>
      <c r="J296" s="170"/>
      <c r="K296" s="170"/>
      <c r="L296" s="170"/>
      <c r="M296" s="170"/>
      <c r="N296" s="590"/>
      <c r="O296" s="622"/>
      <c r="P296" s="170"/>
      <c r="Q296" s="170"/>
      <c r="R296" s="170"/>
      <c r="S296" s="170"/>
      <c r="T296" s="170"/>
      <c r="U296" s="170"/>
      <c r="V296" s="170"/>
      <c r="W296" s="170"/>
      <c r="X296" s="170"/>
      <c r="Y296" s="170"/>
      <c r="Z296" s="170"/>
    </row>
    <row r="297" spans="1:26" ht="23.25" customHeight="1">
      <c r="A297" s="170"/>
      <c r="B297" s="170"/>
      <c r="C297" s="170"/>
      <c r="D297" s="170"/>
      <c r="E297" s="170"/>
      <c r="F297" s="170"/>
      <c r="G297" s="170"/>
      <c r="H297" s="170"/>
      <c r="I297" s="170"/>
      <c r="J297" s="170"/>
      <c r="K297" s="170"/>
      <c r="L297" s="170"/>
      <c r="M297" s="170"/>
      <c r="N297" s="590"/>
      <c r="O297" s="622"/>
      <c r="P297" s="170"/>
      <c r="Q297" s="170"/>
      <c r="R297" s="170"/>
      <c r="S297" s="170"/>
      <c r="T297" s="170"/>
      <c r="U297" s="170"/>
      <c r="V297" s="170"/>
      <c r="W297" s="170"/>
      <c r="X297" s="170"/>
      <c r="Y297" s="170"/>
      <c r="Z297" s="170"/>
    </row>
    <row r="298" spans="1:26" ht="23.25" customHeight="1">
      <c r="A298" s="170"/>
      <c r="B298" s="170"/>
      <c r="C298" s="170"/>
      <c r="D298" s="170"/>
      <c r="E298" s="170"/>
      <c r="F298" s="170"/>
      <c r="G298" s="170"/>
      <c r="H298" s="170"/>
      <c r="I298" s="170"/>
      <c r="J298" s="170"/>
      <c r="K298" s="170"/>
      <c r="L298" s="170"/>
      <c r="M298" s="170"/>
      <c r="N298" s="590"/>
      <c r="O298" s="622"/>
      <c r="P298" s="170"/>
      <c r="Q298" s="170"/>
      <c r="R298" s="170"/>
      <c r="S298" s="170"/>
      <c r="T298" s="170"/>
      <c r="U298" s="170"/>
      <c r="V298" s="170"/>
      <c r="W298" s="170"/>
      <c r="X298" s="170"/>
      <c r="Y298" s="170"/>
      <c r="Z298" s="170"/>
    </row>
    <row r="299" spans="1:26" ht="23.25" customHeight="1">
      <c r="A299" s="170"/>
      <c r="B299" s="170"/>
      <c r="C299" s="170"/>
      <c r="D299" s="170"/>
      <c r="E299" s="170"/>
      <c r="F299" s="170"/>
      <c r="G299" s="170"/>
      <c r="H299" s="170"/>
      <c r="I299" s="170"/>
      <c r="J299" s="170"/>
      <c r="K299" s="170"/>
      <c r="L299" s="170"/>
      <c r="M299" s="170"/>
      <c r="N299" s="590"/>
      <c r="O299" s="622"/>
      <c r="P299" s="170"/>
      <c r="Q299" s="170"/>
      <c r="R299" s="170"/>
      <c r="S299" s="170"/>
      <c r="T299" s="170"/>
      <c r="U299" s="170"/>
      <c r="V299" s="170"/>
      <c r="W299" s="170"/>
      <c r="X299" s="170"/>
      <c r="Y299" s="170"/>
      <c r="Z299" s="170"/>
    </row>
    <row r="300" spans="1:26" ht="23.25" customHeight="1">
      <c r="A300" s="170"/>
      <c r="B300" s="170"/>
      <c r="C300" s="170"/>
      <c r="D300" s="170"/>
      <c r="E300" s="170"/>
      <c r="F300" s="170"/>
      <c r="G300" s="170"/>
      <c r="H300" s="170"/>
      <c r="I300" s="170"/>
      <c r="J300" s="170"/>
      <c r="K300" s="170"/>
      <c r="L300" s="170"/>
      <c r="M300" s="170"/>
      <c r="N300" s="590"/>
      <c r="O300" s="622"/>
      <c r="P300" s="170"/>
      <c r="Q300" s="170"/>
      <c r="R300" s="170"/>
      <c r="S300" s="170"/>
      <c r="T300" s="170"/>
      <c r="U300" s="170"/>
      <c r="V300" s="170"/>
      <c r="W300" s="170"/>
      <c r="X300" s="170"/>
      <c r="Y300" s="170"/>
      <c r="Z300" s="170"/>
    </row>
    <row r="301" spans="1:26" ht="23.25" customHeight="1">
      <c r="A301" s="170"/>
      <c r="B301" s="170"/>
      <c r="C301" s="170"/>
      <c r="D301" s="170"/>
      <c r="E301" s="170"/>
      <c r="F301" s="170"/>
      <c r="G301" s="170"/>
      <c r="H301" s="170"/>
      <c r="I301" s="170"/>
      <c r="J301" s="170"/>
      <c r="K301" s="170"/>
      <c r="L301" s="170"/>
      <c r="M301" s="170"/>
      <c r="N301" s="590"/>
      <c r="O301" s="622"/>
      <c r="P301" s="170"/>
      <c r="Q301" s="170"/>
      <c r="R301" s="170"/>
      <c r="S301" s="170"/>
      <c r="T301" s="170"/>
      <c r="U301" s="170"/>
      <c r="V301" s="170"/>
      <c r="W301" s="170"/>
      <c r="X301" s="170"/>
      <c r="Y301" s="170"/>
      <c r="Z301" s="170"/>
    </row>
    <row r="302" spans="1:26" ht="23.25" customHeight="1">
      <c r="A302" s="170"/>
      <c r="B302" s="170"/>
      <c r="C302" s="170"/>
      <c r="D302" s="170"/>
      <c r="E302" s="170"/>
      <c r="F302" s="170"/>
      <c r="G302" s="170"/>
      <c r="H302" s="170"/>
      <c r="I302" s="170"/>
      <c r="J302" s="170"/>
      <c r="K302" s="170"/>
      <c r="L302" s="170"/>
      <c r="M302" s="170"/>
      <c r="N302" s="590"/>
      <c r="O302" s="622"/>
      <c r="P302" s="170"/>
      <c r="Q302" s="170"/>
      <c r="R302" s="170"/>
      <c r="S302" s="170"/>
      <c r="T302" s="170"/>
      <c r="U302" s="170"/>
      <c r="V302" s="170"/>
      <c r="W302" s="170"/>
      <c r="X302" s="170"/>
      <c r="Y302" s="170"/>
      <c r="Z302" s="170"/>
    </row>
    <row r="303" spans="1:26" ht="23.25" customHeight="1">
      <c r="A303" s="170"/>
      <c r="B303" s="170"/>
      <c r="C303" s="170"/>
      <c r="D303" s="170"/>
      <c r="E303" s="170"/>
      <c r="F303" s="170"/>
      <c r="G303" s="170"/>
      <c r="H303" s="170"/>
      <c r="I303" s="170"/>
      <c r="J303" s="170"/>
      <c r="K303" s="170"/>
      <c r="L303" s="170"/>
      <c r="M303" s="170"/>
      <c r="N303" s="590"/>
      <c r="O303" s="622"/>
      <c r="P303" s="170"/>
      <c r="Q303" s="170"/>
      <c r="R303" s="170"/>
      <c r="S303" s="170"/>
      <c r="T303" s="170"/>
      <c r="U303" s="170"/>
      <c r="V303" s="170"/>
      <c r="W303" s="170"/>
      <c r="X303" s="170"/>
      <c r="Y303" s="170"/>
      <c r="Z303" s="170"/>
    </row>
    <row r="304" spans="1:26" ht="23.25" customHeight="1">
      <c r="A304" s="170"/>
      <c r="B304" s="170"/>
      <c r="C304" s="170"/>
      <c r="D304" s="170"/>
      <c r="E304" s="170"/>
      <c r="F304" s="170"/>
      <c r="G304" s="170"/>
      <c r="H304" s="170"/>
      <c r="I304" s="170"/>
      <c r="J304" s="170"/>
      <c r="K304" s="170"/>
      <c r="L304" s="170"/>
      <c r="M304" s="170"/>
      <c r="N304" s="590"/>
      <c r="O304" s="622"/>
      <c r="P304" s="170"/>
      <c r="Q304" s="170"/>
      <c r="R304" s="170"/>
      <c r="S304" s="170"/>
      <c r="T304" s="170"/>
      <c r="U304" s="170"/>
      <c r="V304" s="170"/>
      <c r="W304" s="170"/>
      <c r="X304" s="170"/>
      <c r="Y304" s="170"/>
      <c r="Z304" s="170"/>
    </row>
    <row r="305" spans="1:26" ht="23.25" customHeight="1">
      <c r="A305" s="170"/>
      <c r="B305" s="170"/>
      <c r="C305" s="170"/>
      <c r="D305" s="170"/>
      <c r="E305" s="170"/>
      <c r="F305" s="170"/>
      <c r="G305" s="170"/>
      <c r="H305" s="170"/>
      <c r="I305" s="170"/>
      <c r="J305" s="170"/>
      <c r="K305" s="170"/>
      <c r="L305" s="170"/>
      <c r="M305" s="170"/>
      <c r="N305" s="590"/>
      <c r="O305" s="622"/>
      <c r="P305" s="170"/>
      <c r="Q305" s="170"/>
      <c r="R305" s="170"/>
      <c r="S305" s="170"/>
      <c r="T305" s="170"/>
      <c r="U305" s="170"/>
      <c r="V305" s="170"/>
      <c r="W305" s="170"/>
      <c r="X305" s="170"/>
      <c r="Y305" s="170"/>
      <c r="Z305" s="170"/>
    </row>
    <row r="306" spans="1:26" ht="23.25" customHeight="1">
      <c r="A306" s="170"/>
      <c r="B306" s="170"/>
      <c r="C306" s="170"/>
      <c r="D306" s="170"/>
      <c r="E306" s="170"/>
      <c r="F306" s="170"/>
      <c r="G306" s="170"/>
      <c r="H306" s="170"/>
      <c r="I306" s="170"/>
      <c r="J306" s="170"/>
      <c r="K306" s="170"/>
      <c r="L306" s="170"/>
      <c r="M306" s="170"/>
      <c r="N306" s="590"/>
      <c r="O306" s="622"/>
      <c r="P306" s="170"/>
      <c r="Q306" s="170"/>
      <c r="R306" s="170"/>
      <c r="S306" s="170"/>
      <c r="T306" s="170"/>
      <c r="U306" s="170"/>
      <c r="V306" s="170"/>
      <c r="W306" s="170"/>
      <c r="X306" s="170"/>
      <c r="Y306" s="170"/>
      <c r="Z306" s="170"/>
    </row>
    <row r="307" spans="1:26" ht="23.25" customHeight="1">
      <c r="A307" s="170"/>
      <c r="B307" s="170"/>
      <c r="C307" s="170"/>
      <c r="D307" s="170"/>
      <c r="E307" s="170"/>
      <c r="F307" s="170"/>
      <c r="G307" s="170"/>
      <c r="H307" s="170"/>
      <c r="I307" s="170"/>
      <c r="J307" s="170"/>
      <c r="K307" s="170"/>
      <c r="L307" s="170"/>
      <c r="M307" s="170"/>
      <c r="N307" s="590"/>
      <c r="O307" s="622"/>
      <c r="P307" s="170"/>
      <c r="Q307" s="170"/>
      <c r="R307" s="170"/>
      <c r="S307" s="170"/>
      <c r="T307" s="170"/>
      <c r="U307" s="170"/>
      <c r="V307" s="170"/>
      <c r="W307" s="170"/>
      <c r="X307" s="170"/>
      <c r="Y307" s="170"/>
      <c r="Z307" s="170"/>
    </row>
    <row r="308" spans="1:26" ht="23.25" customHeight="1">
      <c r="A308" s="170"/>
      <c r="B308" s="170"/>
      <c r="C308" s="170"/>
      <c r="D308" s="170"/>
      <c r="E308" s="170"/>
      <c r="F308" s="170"/>
      <c r="G308" s="170"/>
      <c r="H308" s="170"/>
      <c r="I308" s="170"/>
      <c r="J308" s="170"/>
      <c r="K308" s="170"/>
      <c r="L308" s="170"/>
      <c r="M308" s="170"/>
      <c r="N308" s="590"/>
      <c r="O308" s="622"/>
      <c r="P308" s="170"/>
      <c r="Q308" s="170"/>
      <c r="R308" s="170"/>
      <c r="S308" s="170"/>
      <c r="T308" s="170"/>
      <c r="U308" s="170"/>
      <c r="V308" s="170"/>
      <c r="W308" s="170"/>
      <c r="X308" s="170"/>
      <c r="Y308" s="170"/>
      <c r="Z308" s="170"/>
    </row>
    <row r="309" spans="1:26" ht="23.25" customHeight="1">
      <c r="A309" s="170"/>
      <c r="B309" s="170"/>
      <c r="C309" s="170"/>
      <c r="D309" s="170"/>
      <c r="E309" s="170"/>
      <c r="F309" s="170"/>
      <c r="G309" s="170"/>
      <c r="H309" s="170"/>
      <c r="I309" s="170"/>
      <c r="J309" s="170"/>
      <c r="K309" s="170"/>
      <c r="L309" s="170"/>
      <c r="M309" s="170"/>
      <c r="N309" s="590"/>
      <c r="O309" s="622"/>
      <c r="P309" s="170"/>
      <c r="Q309" s="170"/>
      <c r="R309" s="170"/>
      <c r="S309" s="170"/>
      <c r="T309" s="170"/>
      <c r="U309" s="170"/>
      <c r="V309" s="170"/>
      <c r="W309" s="170"/>
      <c r="X309" s="170"/>
      <c r="Y309" s="170"/>
      <c r="Z309" s="170"/>
    </row>
    <row r="310" spans="1:26" ht="23.25" customHeight="1">
      <c r="A310" s="170"/>
      <c r="B310" s="170"/>
      <c r="C310" s="170"/>
      <c r="D310" s="170"/>
      <c r="E310" s="170"/>
      <c r="F310" s="170"/>
      <c r="G310" s="170"/>
      <c r="H310" s="170"/>
      <c r="I310" s="170"/>
      <c r="J310" s="170"/>
      <c r="K310" s="170"/>
      <c r="L310" s="170"/>
      <c r="M310" s="170"/>
      <c r="N310" s="590"/>
      <c r="O310" s="622"/>
      <c r="P310" s="170"/>
      <c r="Q310" s="170"/>
      <c r="R310" s="170"/>
      <c r="S310" s="170"/>
      <c r="T310" s="170"/>
      <c r="U310" s="170"/>
      <c r="V310" s="170"/>
      <c r="W310" s="170"/>
      <c r="X310" s="170"/>
      <c r="Y310" s="170"/>
      <c r="Z310" s="170"/>
    </row>
    <row r="311" spans="1:26" ht="23.25" customHeight="1">
      <c r="A311" s="170"/>
      <c r="B311" s="170"/>
      <c r="C311" s="170"/>
      <c r="D311" s="170"/>
      <c r="E311" s="170"/>
      <c r="F311" s="170"/>
      <c r="G311" s="170"/>
      <c r="H311" s="170"/>
      <c r="I311" s="170"/>
      <c r="J311" s="170"/>
      <c r="K311" s="170"/>
      <c r="L311" s="170"/>
      <c r="M311" s="170"/>
      <c r="N311" s="590"/>
      <c r="O311" s="622"/>
      <c r="P311" s="170"/>
      <c r="Q311" s="170"/>
      <c r="R311" s="170"/>
      <c r="S311" s="170"/>
      <c r="T311" s="170"/>
      <c r="U311" s="170"/>
      <c r="V311" s="170"/>
      <c r="W311" s="170"/>
      <c r="X311" s="170"/>
      <c r="Y311" s="170"/>
      <c r="Z311" s="170"/>
    </row>
    <row r="312" spans="1:26" ht="23.25" customHeight="1">
      <c r="A312" s="170"/>
      <c r="B312" s="170"/>
      <c r="C312" s="170"/>
      <c r="D312" s="170"/>
      <c r="E312" s="170"/>
      <c r="F312" s="170"/>
      <c r="G312" s="170"/>
      <c r="H312" s="170"/>
      <c r="I312" s="170"/>
      <c r="J312" s="170"/>
      <c r="K312" s="170"/>
      <c r="L312" s="170"/>
      <c r="M312" s="170"/>
      <c r="N312" s="590"/>
      <c r="O312" s="622"/>
      <c r="P312" s="170"/>
      <c r="Q312" s="170"/>
      <c r="R312" s="170"/>
      <c r="S312" s="170"/>
      <c r="T312" s="170"/>
      <c r="U312" s="170"/>
      <c r="V312" s="170"/>
      <c r="W312" s="170"/>
      <c r="X312" s="170"/>
      <c r="Y312" s="170"/>
      <c r="Z312" s="170"/>
    </row>
    <row r="313" spans="1:26" ht="23.25" customHeight="1">
      <c r="A313" s="170"/>
      <c r="B313" s="170"/>
      <c r="C313" s="170"/>
      <c r="D313" s="170"/>
      <c r="E313" s="170"/>
      <c r="F313" s="170"/>
      <c r="G313" s="170"/>
      <c r="H313" s="170"/>
      <c r="I313" s="170"/>
      <c r="J313" s="170"/>
      <c r="K313" s="170"/>
      <c r="L313" s="170"/>
      <c r="M313" s="170"/>
      <c r="N313" s="590"/>
      <c r="O313" s="622"/>
      <c r="P313" s="170"/>
      <c r="Q313" s="170"/>
      <c r="R313" s="170"/>
      <c r="S313" s="170"/>
      <c r="T313" s="170"/>
      <c r="U313" s="170"/>
      <c r="V313" s="170"/>
      <c r="W313" s="170"/>
      <c r="X313" s="170"/>
      <c r="Y313" s="170"/>
      <c r="Z313" s="170"/>
    </row>
    <row r="314" spans="1:26" ht="23.25" customHeight="1">
      <c r="A314" s="170"/>
      <c r="B314" s="170"/>
      <c r="C314" s="170"/>
      <c r="D314" s="170"/>
      <c r="E314" s="170"/>
      <c r="F314" s="170"/>
      <c r="G314" s="170"/>
      <c r="H314" s="170"/>
      <c r="I314" s="170"/>
      <c r="J314" s="170"/>
      <c r="K314" s="170"/>
      <c r="L314" s="170"/>
      <c r="M314" s="170"/>
      <c r="N314" s="590"/>
      <c r="O314" s="622"/>
      <c r="P314" s="170"/>
      <c r="Q314" s="170"/>
      <c r="R314" s="170"/>
      <c r="S314" s="170"/>
      <c r="T314" s="170"/>
      <c r="U314" s="170"/>
      <c r="V314" s="170"/>
      <c r="W314" s="170"/>
      <c r="X314" s="170"/>
      <c r="Y314" s="170"/>
      <c r="Z314" s="170"/>
    </row>
    <row r="315" spans="1:26" ht="23.25" customHeight="1">
      <c r="A315" s="170"/>
      <c r="B315" s="170"/>
      <c r="C315" s="170"/>
      <c r="D315" s="170"/>
      <c r="E315" s="170"/>
      <c r="F315" s="170"/>
      <c r="G315" s="170"/>
      <c r="H315" s="170"/>
      <c r="I315" s="170"/>
      <c r="J315" s="170"/>
      <c r="K315" s="170"/>
      <c r="L315" s="170"/>
      <c r="M315" s="170"/>
      <c r="N315" s="590"/>
      <c r="O315" s="622"/>
      <c r="P315" s="170"/>
      <c r="Q315" s="170"/>
      <c r="R315" s="170"/>
      <c r="S315" s="170"/>
      <c r="T315" s="170"/>
      <c r="U315" s="170"/>
      <c r="V315" s="170"/>
      <c r="W315" s="170"/>
      <c r="X315" s="170"/>
      <c r="Y315" s="170"/>
      <c r="Z315" s="170"/>
    </row>
    <row r="316" spans="1:26" ht="23.25" customHeight="1">
      <c r="A316" s="170"/>
      <c r="B316" s="170"/>
      <c r="C316" s="170"/>
      <c r="D316" s="170"/>
      <c r="E316" s="170"/>
      <c r="F316" s="170"/>
      <c r="G316" s="170"/>
      <c r="H316" s="170"/>
      <c r="I316" s="170"/>
      <c r="J316" s="170"/>
      <c r="K316" s="170"/>
      <c r="L316" s="170"/>
      <c r="M316" s="170"/>
      <c r="N316" s="590"/>
      <c r="O316" s="622"/>
      <c r="P316" s="170"/>
      <c r="Q316" s="170"/>
      <c r="R316" s="170"/>
      <c r="S316" s="170"/>
      <c r="T316" s="170"/>
      <c r="U316" s="170"/>
      <c r="V316" s="170"/>
      <c r="W316" s="170"/>
      <c r="X316" s="170"/>
      <c r="Y316" s="170"/>
      <c r="Z316" s="170"/>
    </row>
    <row r="317" spans="1:26" ht="23.25" customHeight="1">
      <c r="A317" s="170"/>
      <c r="B317" s="170"/>
      <c r="C317" s="170"/>
      <c r="D317" s="170"/>
      <c r="E317" s="170"/>
      <c r="F317" s="170"/>
      <c r="G317" s="170"/>
      <c r="H317" s="170"/>
      <c r="I317" s="170"/>
      <c r="J317" s="170"/>
      <c r="K317" s="170"/>
      <c r="L317" s="170"/>
      <c r="M317" s="170"/>
      <c r="N317" s="590"/>
      <c r="O317" s="622"/>
      <c r="P317" s="170"/>
      <c r="Q317" s="170"/>
      <c r="R317" s="170"/>
      <c r="S317" s="170"/>
      <c r="T317" s="170"/>
      <c r="U317" s="170"/>
      <c r="V317" s="170"/>
      <c r="W317" s="170"/>
      <c r="X317" s="170"/>
      <c r="Y317" s="170"/>
      <c r="Z317" s="170"/>
    </row>
    <row r="318" spans="1:26" ht="23.25" customHeight="1">
      <c r="A318" s="170"/>
      <c r="B318" s="170"/>
      <c r="C318" s="170"/>
      <c r="D318" s="170"/>
      <c r="E318" s="170"/>
      <c r="F318" s="170"/>
      <c r="G318" s="170"/>
      <c r="H318" s="170"/>
      <c r="I318" s="170"/>
      <c r="J318" s="170"/>
      <c r="K318" s="170"/>
      <c r="L318" s="170"/>
      <c r="M318" s="170"/>
      <c r="N318" s="590"/>
      <c r="O318" s="622"/>
      <c r="P318" s="170"/>
      <c r="Q318" s="170"/>
      <c r="R318" s="170"/>
      <c r="S318" s="170"/>
      <c r="T318" s="170"/>
      <c r="U318" s="170"/>
      <c r="V318" s="170"/>
      <c r="W318" s="170"/>
      <c r="X318" s="170"/>
      <c r="Y318" s="170"/>
      <c r="Z318" s="170"/>
    </row>
    <row r="319" spans="1:26" ht="23.25" customHeight="1">
      <c r="A319" s="170"/>
      <c r="B319" s="170"/>
      <c r="C319" s="170"/>
      <c r="D319" s="170"/>
      <c r="E319" s="170"/>
      <c r="F319" s="170"/>
      <c r="G319" s="170"/>
      <c r="H319" s="170"/>
      <c r="I319" s="170"/>
      <c r="J319" s="170"/>
      <c r="K319" s="170"/>
      <c r="L319" s="170"/>
      <c r="M319" s="170"/>
      <c r="N319" s="590"/>
      <c r="O319" s="622"/>
      <c r="P319" s="170"/>
      <c r="Q319" s="170"/>
      <c r="R319" s="170"/>
      <c r="S319" s="170"/>
      <c r="T319" s="170"/>
      <c r="U319" s="170"/>
      <c r="V319" s="170"/>
      <c r="W319" s="170"/>
      <c r="X319" s="170"/>
      <c r="Y319" s="170"/>
      <c r="Z319" s="170"/>
    </row>
    <row r="320" spans="1:26" ht="23.25" customHeight="1">
      <c r="A320" s="170"/>
      <c r="B320" s="170"/>
      <c r="C320" s="170"/>
      <c r="D320" s="170"/>
      <c r="E320" s="170"/>
      <c r="F320" s="170"/>
      <c r="G320" s="170"/>
      <c r="H320" s="170"/>
      <c r="I320" s="170"/>
      <c r="J320" s="170"/>
      <c r="K320" s="170"/>
      <c r="L320" s="170"/>
      <c r="M320" s="170"/>
      <c r="N320" s="590"/>
      <c r="O320" s="622"/>
      <c r="P320" s="170"/>
      <c r="Q320" s="170"/>
      <c r="R320" s="170"/>
      <c r="S320" s="170"/>
      <c r="T320" s="170"/>
      <c r="U320" s="170"/>
      <c r="V320" s="170"/>
      <c r="W320" s="170"/>
      <c r="X320" s="170"/>
      <c r="Y320" s="170"/>
      <c r="Z320" s="170"/>
    </row>
    <row r="321" spans="1:26" ht="23.25" customHeight="1">
      <c r="A321" s="170"/>
      <c r="B321" s="170"/>
      <c r="C321" s="170"/>
      <c r="D321" s="170"/>
      <c r="E321" s="170"/>
      <c r="F321" s="170"/>
      <c r="G321" s="170"/>
      <c r="H321" s="170"/>
      <c r="I321" s="170"/>
      <c r="J321" s="170"/>
      <c r="K321" s="170"/>
      <c r="L321" s="170"/>
      <c r="M321" s="170"/>
      <c r="N321" s="590"/>
      <c r="O321" s="622"/>
      <c r="P321" s="170"/>
      <c r="Q321" s="170"/>
      <c r="R321" s="170"/>
      <c r="S321" s="170"/>
      <c r="T321" s="170"/>
      <c r="U321" s="170"/>
      <c r="V321" s="170"/>
      <c r="W321" s="170"/>
      <c r="X321" s="170"/>
      <c r="Y321" s="170"/>
      <c r="Z321" s="170"/>
    </row>
    <row r="322" spans="1:26" ht="23.25" customHeight="1">
      <c r="A322" s="170"/>
      <c r="B322" s="170"/>
      <c r="C322" s="170"/>
      <c r="D322" s="170"/>
      <c r="E322" s="170"/>
      <c r="F322" s="170"/>
      <c r="G322" s="170"/>
      <c r="H322" s="170"/>
      <c r="I322" s="170"/>
      <c r="J322" s="170"/>
      <c r="K322" s="170"/>
      <c r="L322" s="170"/>
      <c r="M322" s="170"/>
      <c r="N322" s="590"/>
      <c r="O322" s="622"/>
      <c r="P322" s="170"/>
      <c r="Q322" s="170"/>
      <c r="R322" s="170"/>
      <c r="S322" s="170"/>
      <c r="T322" s="170"/>
      <c r="U322" s="170"/>
      <c r="V322" s="170"/>
      <c r="W322" s="170"/>
      <c r="X322" s="170"/>
      <c r="Y322" s="170"/>
      <c r="Z322" s="170"/>
    </row>
    <row r="323" spans="1:26" ht="23.25" customHeight="1">
      <c r="A323" s="170"/>
      <c r="B323" s="170"/>
      <c r="C323" s="170"/>
      <c r="D323" s="170"/>
      <c r="E323" s="170"/>
      <c r="F323" s="170"/>
      <c r="G323" s="170"/>
      <c r="H323" s="170"/>
      <c r="I323" s="170"/>
      <c r="J323" s="170"/>
      <c r="K323" s="170"/>
      <c r="L323" s="170"/>
      <c r="M323" s="170"/>
      <c r="N323" s="590"/>
      <c r="O323" s="622"/>
      <c r="P323" s="170"/>
      <c r="Q323" s="170"/>
      <c r="R323" s="170"/>
      <c r="S323" s="170"/>
      <c r="T323" s="170"/>
      <c r="U323" s="170"/>
      <c r="V323" s="170"/>
      <c r="W323" s="170"/>
      <c r="X323" s="170"/>
      <c r="Y323" s="170"/>
      <c r="Z323" s="170"/>
    </row>
    <row r="324" spans="1:26" ht="23.25" customHeight="1">
      <c r="A324" s="170"/>
      <c r="B324" s="170"/>
      <c r="C324" s="170"/>
      <c r="D324" s="170"/>
      <c r="E324" s="170"/>
      <c r="F324" s="170"/>
      <c r="G324" s="170"/>
      <c r="H324" s="170"/>
      <c r="I324" s="170"/>
      <c r="J324" s="170"/>
      <c r="K324" s="170"/>
      <c r="L324" s="170"/>
      <c r="M324" s="170"/>
      <c r="N324" s="590"/>
      <c r="O324" s="622"/>
      <c r="P324" s="170"/>
      <c r="Q324" s="170"/>
      <c r="R324" s="170"/>
      <c r="S324" s="170"/>
      <c r="T324" s="170"/>
      <c r="U324" s="170"/>
      <c r="V324" s="170"/>
      <c r="W324" s="170"/>
      <c r="X324" s="170"/>
      <c r="Y324" s="170"/>
      <c r="Z324" s="170"/>
    </row>
    <row r="325" spans="1:26" ht="23.25" customHeight="1">
      <c r="A325" s="170"/>
      <c r="B325" s="170"/>
      <c r="C325" s="170"/>
      <c r="D325" s="170"/>
      <c r="E325" s="170"/>
      <c r="F325" s="170"/>
      <c r="G325" s="170"/>
      <c r="H325" s="170"/>
      <c r="I325" s="170"/>
      <c r="J325" s="170"/>
      <c r="K325" s="170"/>
      <c r="L325" s="170"/>
      <c r="M325" s="170"/>
      <c r="N325" s="590"/>
      <c r="O325" s="622"/>
      <c r="P325" s="170"/>
      <c r="Q325" s="170"/>
      <c r="R325" s="170"/>
      <c r="S325" s="170"/>
      <c r="T325" s="170"/>
      <c r="U325" s="170"/>
      <c r="V325" s="170"/>
      <c r="W325" s="170"/>
      <c r="X325" s="170"/>
      <c r="Y325" s="170"/>
      <c r="Z325" s="170"/>
    </row>
    <row r="326" spans="1:26" ht="23.25" customHeight="1">
      <c r="A326" s="170"/>
      <c r="B326" s="170"/>
      <c r="C326" s="170"/>
      <c r="D326" s="170"/>
      <c r="E326" s="170"/>
      <c r="F326" s="170"/>
      <c r="G326" s="170"/>
      <c r="H326" s="170"/>
      <c r="I326" s="170"/>
      <c r="J326" s="170"/>
      <c r="K326" s="170"/>
      <c r="L326" s="170"/>
      <c r="M326" s="170"/>
      <c r="N326" s="590"/>
      <c r="O326" s="622"/>
      <c r="P326" s="170"/>
      <c r="Q326" s="170"/>
      <c r="R326" s="170"/>
      <c r="S326" s="170"/>
      <c r="T326" s="170"/>
      <c r="U326" s="170"/>
      <c r="V326" s="170"/>
      <c r="W326" s="170"/>
      <c r="X326" s="170"/>
      <c r="Y326" s="170"/>
      <c r="Z326" s="170"/>
    </row>
    <row r="327" spans="1:26" ht="23.25" customHeight="1">
      <c r="A327" s="170"/>
      <c r="B327" s="170"/>
      <c r="C327" s="170"/>
      <c r="D327" s="170"/>
      <c r="E327" s="170"/>
      <c r="F327" s="170"/>
      <c r="G327" s="170"/>
      <c r="H327" s="170"/>
      <c r="I327" s="170"/>
      <c r="J327" s="170"/>
      <c r="K327" s="170"/>
      <c r="L327" s="170"/>
      <c r="M327" s="170"/>
      <c r="N327" s="590"/>
      <c r="O327" s="622"/>
      <c r="P327" s="170"/>
      <c r="Q327" s="170"/>
      <c r="R327" s="170"/>
      <c r="S327" s="170"/>
      <c r="T327" s="170"/>
      <c r="U327" s="170"/>
      <c r="V327" s="170"/>
      <c r="W327" s="170"/>
      <c r="X327" s="170"/>
      <c r="Y327" s="170"/>
      <c r="Z327" s="170"/>
    </row>
    <row r="328" spans="1:26" ht="23.25" customHeight="1">
      <c r="A328" s="170"/>
      <c r="B328" s="170"/>
      <c r="C328" s="170"/>
      <c r="D328" s="170"/>
      <c r="E328" s="170"/>
      <c r="F328" s="170"/>
      <c r="G328" s="170"/>
      <c r="H328" s="170"/>
      <c r="I328" s="170"/>
      <c r="J328" s="170"/>
      <c r="K328" s="170"/>
      <c r="L328" s="170"/>
      <c r="M328" s="170"/>
      <c r="N328" s="590"/>
      <c r="O328" s="622"/>
      <c r="P328" s="170"/>
      <c r="Q328" s="170"/>
      <c r="R328" s="170"/>
      <c r="S328" s="170"/>
      <c r="T328" s="170"/>
      <c r="U328" s="170"/>
      <c r="V328" s="170"/>
      <c r="W328" s="170"/>
      <c r="X328" s="170"/>
      <c r="Y328" s="170"/>
      <c r="Z328" s="170"/>
    </row>
    <row r="329" spans="1:26" ht="23.25" customHeight="1">
      <c r="A329" s="170"/>
      <c r="B329" s="170"/>
      <c r="C329" s="170"/>
      <c r="D329" s="170"/>
      <c r="E329" s="170"/>
      <c r="F329" s="170"/>
      <c r="G329" s="170"/>
      <c r="H329" s="170"/>
      <c r="I329" s="170"/>
      <c r="J329" s="170"/>
      <c r="K329" s="170"/>
      <c r="L329" s="170"/>
      <c r="M329" s="170"/>
      <c r="N329" s="590"/>
      <c r="O329" s="622"/>
      <c r="P329" s="170"/>
      <c r="Q329" s="170"/>
      <c r="R329" s="170"/>
      <c r="S329" s="170"/>
      <c r="T329" s="170"/>
      <c r="U329" s="170"/>
      <c r="V329" s="170"/>
      <c r="W329" s="170"/>
      <c r="X329" s="170"/>
      <c r="Y329" s="170"/>
      <c r="Z329" s="170"/>
    </row>
    <row r="330" spans="1:26" ht="23.25" customHeight="1">
      <c r="A330" s="170"/>
      <c r="B330" s="170"/>
      <c r="C330" s="170"/>
      <c r="D330" s="170"/>
      <c r="E330" s="170"/>
      <c r="F330" s="170"/>
      <c r="G330" s="170"/>
      <c r="H330" s="170"/>
      <c r="I330" s="170"/>
      <c r="J330" s="170"/>
      <c r="K330" s="170"/>
      <c r="L330" s="170"/>
      <c r="M330" s="170"/>
      <c r="N330" s="590"/>
      <c r="O330" s="622"/>
      <c r="P330" s="170"/>
      <c r="Q330" s="170"/>
      <c r="R330" s="170"/>
      <c r="S330" s="170"/>
      <c r="T330" s="170"/>
      <c r="U330" s="170"/>
      <c r="V330" s="170"/>
      <c r="W330" s="170"/>
      <c r="X330" s="170"/>
      <c r="Y330" s="170"/>
      <c r="Z330" s="170"/>
    </row>
    <row r="331" spans="1:26" ht="23.25" customHeight="1">
      <c r="A331" s="170"/>
      <c r="B331" s="170"/>
      <c r="C331" s="170"/>
      <c r="D331" s="170"/>
      <c r="E331" s="170"/>
      <c r="F331" s="170"/>
      <c r="G331" s="170"/>
      <c r="H331" s="170"/>
      <c r="I331" s="170"/>
      <c r="J331" s="170"/>
      <c r="K331" s="170"/>
      <c r="L331" s="170"/>
      <c r="M331" s="170"/>
      <c r="N331" s="590"/>
      <c r="O331" s="622"/>
      <c r="P331" s="170"/>
      <c r="Q331" s="170"/>
      <c r="R331" s="170"/>
      <c r="S331" s="170"/>
      <c r="T331" s="170"/>
      <c r="U331" s="170"/>
      <c r="V331" s="170"/>
      <c r="W331" s="170"/>
      <c r="X331" s="170"/>
      <c r="Y331" s="170"/>
      <c r="Z331" s="170"/>
    </row>
    <row r="332" spans="1:26" ht="23.25" customHeight="1">
      <c r="A332" s="170"/>
      <c r="B332" s="170"/>
      <c r="C332" s="170"/>
      <c r="D332" s="170"/>
      <c r="E332" s="170"/>
      <c r="F332" s="170"/>
      <c r="G332" s="170"/>
      <c r="H332" s="170"/>
      <c r="I332" s="170"/>
      <c r="J332" s="170"/>
      <c r="K332" s="170"/>
      <c r="L332" s="170"/>
      <c r="M332" s="170"/>
      <c r="N332" s="590"/>
      <c r="O332" s="622"/>
      <c r="P332" s="170"/>
      <c r="Q332" s="170"/>
      <c r="R332" s="170"/>
      <c r="S332" s="170"/>
      <c r="T332" s="170"/>
      <c r="U332" s="170"/>
      <c r="V332" s="170"/>
      <c r="W332" s="170"/>
      <c r="X332" s="170"/>
      <c r="Y332" s="170"/>
      <c r="Z332" s="170"/>
    </row>
    <row r="333" spans="1:26" ht="23.25" customHeight="1">
      <c r="A333" s="170"/>
      <c r="B333" s="170"/>
      <c r="C333" s="170"/>
      <c r="D333" s="170"/>
      <c r="E333" s="170"/>
      <c r="F333" s="170"/>
      <c r="G333" s="170"/>
      <c r="H333" s="170"/>
      <c r="I333" s="170"/>
      <c r="J333" s="170"/>
      <c r="K333" s="170"/>
      <c r="L333" s="170"/>
      <c r="M333" s="170"/>
      <c r="N333" s="590"/>
      <c r="O333" s="622"/>
      <c r="P333" s="170"/>
      <c r="Q333" s="170"/>
      <c r="R333" s="170"/>
      <c r="S333" s="170"/>
      <c r="T333" s="170"/>
      <c r="U333" s="170"/>
      <c r="V333" s="170"/>
      <c r="W333" s="170"/>
      <c r="X333" s="170"/>
      <c r="Y333" s="170"/>
      <c r="Z333" s="170"/>
    </row>
    <row r="334" spans="1:26" ht="23.25" customHeight="1">
      <c r="A334" s="170"/>
      <c r="B334" s="170"/>
      <c r="C334" s="170"/>
      <c r="D334" s="170"/>
      <c r="E334" s="170"/>
      <c r="F334" s="170"/>
      <c r="G334" s="170"/>
      <c r="H334" s="170"/>
      <c r="I334" s="170"/>
      <c r="J334" s="170"/>
      <c r="K334" s="170"/>
      <c r="L334" s="170"/>
      <c r="M334" s="170"/>
      <c r="N334" s="590"/>
      <c r="O334" s="622"/>
      <c r="P334" s="170"/>
      <c r="Q334" s="170"/>
      <c r="R334" s="170"/>
      <c r="S334" s="170"/>
      <c r="T334" s="170"/>
      <c r="U334" s="170"/>
      <c r="V334" s="170"/>
      <c r="W334" s="170"/>
      <c r="X334" s="170"/>
      <c r="Y334" s="170"/>
      <c r="Z334" s="170"/>
    </row>
    <row r="335" spans="1:26" ht="23.25" customHeight="1">
      <c r="A335" s="170"/>
      <c r="B335" s="170"/>
      <c r="C335" s="170"/>
      <c r="D335" s="170"/>
      <c r="E335" s="170"/>
      <c r="F335" s="170"/>
      <c r="G335" s="170"/>
      <c r="H335" s="170"/>
      <c r="I335" s="170"/>
      <c r="J335" s="170"/>
      <c r="K335" s="170"/>
      <c r="L335" s="170"/>
      <c r="M335" s="170"/>
      <c r="N335" s="590"/>
      <c r="O335" s="622"/>
      <c r="P335" s="170"/>
      <c r="Q335" s="170"/>
      <c r="R335" s="170"/>
      <c r="S335" s="170"/>
      <c r="T335" s="170"/>
      <c r="U335" s="170"/>
      <c r="V335" s="170"/>
      <c r="W335" s="170"/>
      <c r="X335" s="170"/>
      <c r="Y335" s="170"/>
      <c r="Z335" s="170"/>
    </row>
    <row r="336" spans="1:26" ht="23.25" customHeight="1">
      <c r="A336" s="170"/>
      <c r="B336" s="170"/>
      <c r="C336" s="170"/>
      <c r="D336" s="170"/>
      <c r="E336" s="170"/>
      <c r="F336" s="170"/>
      <c r="G336" s="170"/>
      <c r="H336" s="170"/>
      <c r="I336" s="170"/>
      <c r="J336" s="170"/>
      <c r="K336" s="170"/>
      <c r="L336" s="170"/>
      <c r="M336" s="170"/>
      <c r="N336" s="590"/>
      <c r="O336" s="622"/>
      <c r="P336" s="170"/>
      <c r="Q336" s="170"/>
      <c r="R336" s="170"/>
      <c r="S336" s="170"/>
      <c r="T336" s="170"/>
      <c r="U336" s="170"/>
      <c r="V336" s="170"/>
      <c r="W336" s="170"/>
      <c r="X336" s="170"/>
      <c r="Y336" s="170"/>
      <c r="Z336" s="170"/>
    </row>
    <row r="337" spans="1:26" ht="23.25" customHeight="1">
      <c r="A337" s="170"/>
      <c r="B337" s="170"/>
      <c r="C337" s="170"/>
      <c r="D337" s="170"/>
      <c r="E337" s="170"/>
      <c r="F337" s="170"/>
      <c r="G337" s="170"/>
      <c r="H337" s="170"/>
      <c r="I337" s="170"/>
      <c r="J337" s="170"/>
      <c r="K337" s="170"/>
      <c r="L337" s="170"/>
      <c r="M337" s="170"/>
      <c r="N337" s="590"/>
      <c r="O337" s="622"/>
      <c r="P337" s="170"/>
      <c r="Q337" s="170"/>
      <c r="R337" s="170"/>
      <c r="S337" s="170"/>
      <c r="T337" s="170"/>
      <c r="U337" s="170"/>
      <c r="V337" s="170"/>
      <c r="W337" s="170"/>
      <c r="X337" s="170"/>
      <c r="Y337" s="170"/>
      <c r="Z337" s="170"/>
    </row>
    <row r="338" spans="1:26" ht="23.25" customHeight="1">
      <c r="A338" s="170"/>
      <c r="B338" s="170"/>
      <c r="C338" s="170"/>
      <c r="D338" s="170"/>
      <c r="E338" s="170"/>
      <c r="F338" s="170"/>
      <c r="G338" s="170"/>
      <c r="H338" s="170"/>
      <c r="I338" s="170"/>
      <c r="J338" s="170"/>
      <c r="K338" s="170"/>
      <c r="L338" s="170"/>
      <c r="M338" s="170"/>
      <c r="N338" s="590"/>
      <c r="O338" s="622"/>
      <c r="P338" s="170"/>
      <c r="Q338" s="170"/>
      <c r="R338" s="170"/>
      <c r="S338" s="170"/>
      <c r="T338" s="170"/>
      <c r="U338" s="170"/>
      <c r="V338" s="170"/>
      <c r="W338" s="170"/>
      <c r="X338" s="170"/>
      <c r="Y338" s="170"/>
      <c r="Z338" s="170"/>
    </row>
    <row r="339" spans="1:26" ht="23.25" customHeight="1">
      <c r="A339" s="170"/>
      <c r="B339" s="170"/>
      <c r="C339" s="170"/>
      <c r="D339" s="170"/>
      <c r="E339" s="170"/>
      <c r="F339" s="170"/>
      <c r="G339" s="170"/>
      <c r="H339" s="170"/>
      <c r="I339" s="170"/>
      <c r="J339" s="170"/>
      <c r="K339" s="170"/>
      <c r="L339" s="170"/>
      <c r="M339" s="170"/>
      <c r="N339" s="590"/>
      <c r="O339" s="622"/>
      <c r="P339" s="170"/>
      <c r="Q339" s="170"/>
      <c r="R339" s="170"/>
      <c r="S339" s="170"/>
      <c r="T339" s="170"/>
      <c r="U339" s="170"/>
      <c r="V339" s="170"/>
      <c r="W339" s="170"/>
      <c r="X339" s="170"/>
      <c r="Y339" s="170"/>
      <c r="Z339" s="170"/>
    </row>
    <row r="340" spans="1:26" ht="23.25" customHeight="1">
      <c r="A340" s="170"/>
      <c r="B340" s="170"/>
      <c r="C340" s="170"/>
      <c r="D340" s="170"/>
      <c r="E340" s="170"/>
      <c r="F340" s="170"/>
      <c r="G340" s="170"/>
      <c r="H340" s="170"/>
      <c r="I340" s="170"/>
      <c r="J340" s="170"/>
      <c r="K340" s="170"/>
      <c r="L340" s="170"/>
      <c r="M340" s="170"/>
      <c r="N340" s="590"/>
      <c r="O340" s="622"/>
      <c r="P340" s="170"/>
      <c r="Q340" s="170"/>
      <c r="R340" s="170"/>
      <c r="S340" s="170"/>
      <c r="T340" s="170"/>
      <c r="U340" s="170"/>
      <c r="V340" s="170"/>
      <c r="W340" s="170"/>
      <c r="X340" s="170"/>
      <c r="Y340" s="170"/>
      <c r="Z340" s="170"/>
    </row>
    <row r="341" spans="1:26" ht="23.25" customHeight="1">
      <c r="A341" s="170"/>
      <c r="B341" s="170"/>
      <c r="C341" s="170"/>
      <c r="D341" s="170"/>
      <c r="E341" s="170"/>
      <c r="F341" s="170"/>
      <c r="G341" s="170"/>
      <c r="H341" s="170"/>
      <c r="I341" s="170"/>
      <c r="J341" s="170"/>
      <c r="K341" s="170"/>
      <c r="L341" s="170"/>
      <c r="M341" s="170"/>
      <c r="N341" s="590"/>
      <c r="O341" s="622"/>
      <c r="P341" s="170"/>
      <c r="Q341" s="170"/>
      <c r="R341" s="170"/>
      <c r="S341" s="170"/>
      <c r="T341" s="170"/>
      <c r="U341" s="170"/>
      <c r="V341" s="170"/>
      <c r="W341" s="170"/>
      <c r="X341" s="170"/>
      <c r="Y341" s="170"/>
      <c r="Z341" s="170"/>
    </row>
    <row r="342" spans="1:26" ht="23.25" customHeight="1">
      <c r="A342" s="170"/>
      <c r="B342" s="170"/>
      <c r="C342" s="170"/>
      <c r="D342" s="170"/>
      <c r="E342" s="170"/>
      <c r="F342" s="170"/>
      <c r="G342" s="170"/>
      <c r="H342" s="170"/>
      <c r="I342" s="170"/>
      <c r="J342" s="170"/>
      <c r="K342" s="170"/>
      <c r="L342" s="170"/>
      <c r="M342" s="170"/>
      <c r="N342" s="590"/>
      <c r="O342" s="622"/>
      <c r="P342" s="170"/>
      <c r="Q342" s="170"/>
      <c r="R342" s="170"/>
      <c r="S342" s="170"/>
      <c r="T342" s="170"/>
      <c r="U342" s="170"/>
      <c r="V342" s="170"/>
      <c r="W342" s="170"/>
      <c r="X342" s="170"/>
      <c r="Y342" s="170"/>
      <c r="Z342" s="170"/>
    </row>
    <row r="343" spans="1:26" ht="23.25" customHeight="1">
      <c r="A343" s="170"/>
      <c r="B343" s="170"/>
      <c r="C343" s="170"/>
      <c r="D343" s="170"/>
      <c r="E343" s="170"/>
      <c r="F343" s="170"/>
      <c r="G343" s="170"/>
      <c r="H343" s="170"/>
      <c r="I343" s="170"/>
      <c r="J343" s="170"/>
      <c r="K343" s="170"/>
      <c r="L343" s="170"/>
      <c r="M343" s="170"/>
      <c r="N343" s="590"/>
      <c r="O343" s="622"/>
      <c r="P343" s="170"/>
      <c r="Q343" s="170"/>
      <c r="R343" s="170"/>
      <c r="S343" s="170"/>
      <c r="T343" s="170"/>
      <c r="U343" s="170"/>
      <c r="V343" s="170"/>
      <c r="W343" s="170"/>
      <c r="X343" s="170"/>
      <c r="Y343" s="170"/>
      <c r="Z343" s="170"/>
    </row>
    <row r="344" spans="1:26" ht="23.25" customHeight="1">
      <c r="A344" s="170"/>
      <c r="B344" s="170"/>
      <c r="C344" s="170"/>
      <c r="D344" s="170"/>
      <c r="E344" s="170"/>
      <c r="F344" s="170"/>
      <c r="G344" s="170"/>
      <c r="H344" s="170"/>
      <c r="I344" s="170"/>
      <c r="J344" s="170"/>
      <c r="K344" s="170"/>
      <c r="L344" s="170"/>
      <c r="M344" s="170"/>
      <c r="N344" s="590"/>
      <c r="O344" s="622"/>
      <c r="P344" s="170"/>
      <c r="Q344" s="170"/>
      <c r="R344" s="170"/>
      <c r="S344" s="170"/>
      <c r="T344" s="170"/>
      <c r="U344" s="170"/>
      <c r="V344" s="170"/>
      <c r="W344" s="170"/>
      <c r="X344" s="170"/>
      <c r="Y344" s="170"/>
      <c r="Z344" s="170"/>
    </row>
    <row r="345" spans="1:26" ht="23.25" customHeight="1">
      <c r="A345" s="170"/>
      <c r="B345" s="170"/>
      <c r="C345" s="170"/>
      <c r="D345" s="170"/>
      <c r="E345" s="170"/>
      <c r="F345" s="170"/>
      <c r="G345" s="170"/>
      <c r="H345" s="170"/>
      <c r="I345" s="170"/>
      <c r="J345" s="170"/>
      <c r="K345" s="170"/>
      <c r="L345" s="170"/>
      <c r="M345" s="170"/>
      <c r="N345" s="590"/>
      <c r="O345" s="622"/>
      <c r="P345" s="170"/>
      <c r="Q345" s="170"/>
      <c r="R345" s="170"/>
      <c r="S345" s="170"/>
      <c r="T345" s="170"/>
      <c r="U345" s="170"/>
      <c r="V345" s="170"/>
      <c r="W345" s="170"/>
      <c r="X345" s="170"/>
      <c r="Y345" s="170"/>
      <c r="Z345" s="170"/>
    </row>
    <row r="346" spans="1:26" ht="23.25" customHeight="1">
      <c r="A346" s="170"/>
      <c r="B346" s="170"/>
      <c r="C346" s="170"/>
      <c r="D346" s="170"/>
      <c r="E346" s="170"/>
      <c r="F346" s="170"/>
      <c r="G346" s="170"/>
      <c r="H346" s="170"/>
      <c r="I346" s="170"/>
      <c r="J346" s="170"/>
      <c r="K346" s="170"/>
      <c r="L346" s="170"/>
      <c r="M346" s="170"/>
      <c r="N346" s="590"/>
      <c r="O346" s="622"/>
      <c r="P346" s="170"/>
      <c r="Q346" s="170"/>
      <c r="R346" s="170"/>
      <c r="S346" s="170"/>
      <c r="T346" s="170"/>
      <c r="U346" s="170"/>
      <c r="V346" s="170"/>
      <c r="W346" s="170"/>
      <c r="X346" s="170"/>
      <c r="Y346" s="170"/>
      <c r="Z346" s="170"/>
    </row>
    <row r="347" spans="1:26" ht="23.25" customHeight="1">
      <c r="A347" s="170"/>
      <c r="B347" s="170"/>
      <c r="C347" s="170"/>
      <c r="D347" s="170"/>
      <c r="E347" s="170"/>
      <c r="F347" s="170"/>
      <c r="G347" s="170"/>
      <c r="H347" s="170"/>
      <c r="I347" s="170"/>
      <c r="J347" s="170"/>
      <c r="K347" s="170"/>
      <c r="L347" s="170"/>
      <c r="M347" s="170"/>
      <c r="N347" s="590"/>
      <c r="O347" s="622"/>
      <c r="P347" s="170"/>
      <c r="Q347" s="170"/>
      <c r="R347" s="170"/>
      <c r="S347" s="170"/>
      <c r="T347" s="170"/>
      <c r="U347" s="170"/>
      <c r="V347" s="170"/>
      <c r="W347" s="170"/>
      <c r="X347" s="170"/>
      <c r="Y347" s="170"/>
      <c r="Z347" s="170"/>
    </row>
    <row r="348" spans="1:26" ht="23.25" customHeight="1">
      <c r="A348" s="170"/>
      <c r="B348" s="170"/>
      <c r="C348" s="170"/>
      <c r="D348" s="170"/>
      <c r="E348" s="170"/>
      <c r="F348" s="170"/>
      <c r="G348" s="170"/>
      <c r="H348" s="170"/>
      <c r="I348" s="170"/>
      <c r="J348" s="170"/>
      <c r="K348" s="170"/>
      <c r="L348" s="170"/>
      <c r="M348" s="170"/>
      <c r="N348" s="590"/>
      <c r="O348" s="622"/>
      <c r="P348" s="170"/>
      <c r="Q348" s="170"/>
      <c r="R348" s="170"/>
      <c r="S348" s="170"/>
      <c r="T348" s="170"/>
      <c r="U348" s="170"/>
      <c r="V348" s="170"/>
      <c r="W348" s="170"/>
      <c r="X348" s="170"/>
      <c r="Y348" s="170"/>
      <c r="Z348" s="170"/>
    </row>
    <row r="349" spans="1:26" ht="23.25" customHeight="1">
      <c r="A349" s="170"/>
      <c r="B349" s="170"/>
      <c r="C349" s="170"/>
      <c r="D349" s="170"/>
      <c r="E349" s="170"/>
      <c r="F349" s="170"/>
      <c r="G349" s="170"/>
      <c r="H349" s="170"/>
      <c r="I349" s="170"/>
      <c r="J349" s="170"/>
      <c r="K349" s="170"/>
      <c r="L349" s="170"/>
      <c r="M349" s="170"/>
      <c r="N349" s="590"/>
      <c r="O349" s="622"/>
      <c r="P349" s="170"/>
      <c r="Q349" s="170"/>
      <c r="R349" s="170"/>
      <c r="S349" s="170"/>
      <c r="T349" s="170"/>
      <c r="U349" s="170"/>
      <c r="V349" s="170"/>
      <c r="W349" s="170"/>
      <c r="X349" s="170"/>
      <c r="Y349" s="170"/>
      <c r="Z349" s="170"/>
    </row>
    <row r="350" spans="1:26" ht="23.25" customHeight="1">
      <c r="A350" s="170"/>
      <c r="B350" s="170"/>
      <c r="C350" s="170"/>
      <c r="D350" s="170"/>
      <c r="E350" s="170"/>
      <c r="F350" s="170"/>
      <c r="G350" s="170"/>
      <c r="H350" s="170"/>
      <c r="I350" s="170"/>
      <c r="J350" s="170"/>
      <c r="K350" s="170"/>
      <c r="L350" s="170"/>
      <c r="M350" s="170"/>
      <c r="N350" s="590"/>
      <c r="O350" s="622"/>
      <c r="P350" s="170"/>
      <c r="Q350" s="170"/>
      <c r="R350" s="170"/>
      <c r="S350" s="170"/>
      <c r="T350" s="170"/>
      <c r="U350" s="170"/>
      <c r="V350" s="170"/>
      <c r="W350" s="170"/>
      <c r="X350" s="170"/>
      <c r="Y350" s="170"/>
      <c r="Z350" s="170"/>
    </row>
    <row r="351" spans="1:26" ht="23.25" customHeight="1">
      <c r="A351" s="170"/>
      <c r="B351" s="170"/>
      <c r="C351" s="170"/>
      <c r="D351" s="170"/>
      <c r="E351" s="170"/>
      <c r="F351" s="170"/>
      <c r="G351" s="170"/>
      <c r="H351" s="170"/>
      <c r="I351" s="170"/>
      <c r="J351" s="170"/>
      <c r="K351" s="170"/>
      <c r="L351" s="170"/>
      <c r="M351" s="170"/>
      <c r="N351" s="590"/>
      <c r="O351" s="622"/>
      <c r="P351" s="170"/>
      <c r="Q351" s="170"/>
      <c r="R351" s="170"/>
      <c r="S351" s="170"/>
      <c r="T351" s="170"/>
      <c r="U351" s="170"/>
      <c r="V351" s="170"/>
      <c r="W351" s="170"/>
      <c r="X351" s="170"/>
      <c r="Y351" s="170"/>
      <c r="Z351" s="170"/>
    </row>
    <row r="352" spans="1:26" ht="23.25" customHeight="1">
      <c r="A352" s="170"/>
      <c r="B352" s="170"/>
      <c r="C352" s="170"/>
      <c r="D352" s="170"/>
      <c r="E352" s="170"/>
      <c r="F352" s="170"/>
      <c r="G352" s="170"/>
      <c r="H352" s="170"/>
      <c r="I352" s="170"/>
      <c r="J352" s="170"/>
      <c r="K352" s="170"/>
      <c r="L352" s="170"/>
      <c r="M352" s="170"/>
      <c r="N352" s="590"/>
      <c r="O352" s="622"/>
      <c r="P352" s="170"/>
      <c r="Q352" s="170"/>
      <c r="R352" s="170"/>
      <c r="S352" s="170"/>
      <c r="T352" s="170"/>
      <c r="U352" s="170"/>
      <c r="V352" s="170"/>
      <c r="W352" s="170"/>
      <c r="X352" s="170"/>
      <c r="Y352" s="170"/>
      <c r="Z352" s="170"/>
    </row>
    <row r="353" spans="1:26" ht="23.25" customHeight="1">
      <c r="A353" s="170"/>
      <c r="B353" s="170"/>
      <c r="C353" s="170"/>
      <c r="D353" s="170"/>
      <c r="E353" s="170"/>
      <c r="F353" s="170"/>
      <c r="G353" s="170"/>
      <c r="H353" s="170"/>
      <c r="I353" s="170"/>
      <c r="J353" s="170"/>
      <c r="K353" s="170"/>
      <c r="L353" s="170"/>
      <c r="M353" s="170"/>
      <c r="N353" s="590"/>
      <c r="O353" s="622"/>
      <c r="P353" s="170"/>
      <c r="Q353" s="170"/>
      <c r="R353" s="170"/>
      <c r="S353" s="170"/>
      <c r="T353" s="170"/>
      <c r="U353" s="170"/>
      <c r="V353" s="170"/>
      <c r="W353" s="170"/>
      <c r="X353" s="170"/>
      <c r="Y353" s="170"/>
      <c r="Z353" s="170"/>
    </row>
    <row r="354" spans="1:26" ht="23.25" customHeight="1">
      <c r="A354" s="170"/>
      <c r="B354" s="170"/>
      <c r="C354" s="170"/>
      <c r="D354" s="170"/>
      <c r="E354" s="170"/>
      <c r="F354" s="170"/>
      <c r="G354" s="170"/>
      <c r="H354" s="170"/>
      <c r="I354" s="170"/>
      <c r="J354" s="170"/>
      <c r="K354" s="170"/>
      <c r="L354" s="170"/>
      <c r="M354" s="170"/>
      <c r="N354" s="590"/>
      <c r="O354" s="622"/>
      <c r="P354" s="170"/>
      <c r="Q354" s="170"/>
      <c r="R354" s="170"/>
      <c r="S354" s="170"/>
      <c r="T354" s="170"/>
      <c r="U354" s="170"/>
      <c r="V354" s="170"/>
      <c r="W354" s="170"/>
      <c r="X354" s="170"/>
      <c r="Y354" s="170"/>
      <c r="Z354" s="170"/>
    </row>
    <row r="355" spans="1:26" ht="23.25" customHeight="1">
      <c r="A355" s="170"/>
      <c r="B355" s="170"/>
      <c r="C355" s="170"/>
      <c r="D355" s="170"/>
      <c r="E355" s="170"/>
      <c r="F355" s="170"/>
      <c r="G355" s="170"/>
      <c r="H355" s="170"/>
      <c r="I355" s="170"/>
      <c r="J355" s="170"/>
      <c r="K355" s="170"/>
      <c r="L355" s="170"/>
      <c r="M355" s="170"/>
      <c r="N355" s="590"/>
      <c r="O355" s="622"/>
      <c r="P355" s="170"/>
      <c r="Q355" s="170"/>
      <c r="R355" s="170"/>
      <c r="S355" s="170"/>
      <c r="T355" s="170"/>
      <c r="U355" s="170"/>
      <c r="V355" s="170"/>
      <c r="W355" s="170"/>
      <c r="X355" s="170"/>
      <c r="Y355" s="170"/>
      <c r="Z355" s="170"/>
    </row>
    <row r="356" spans="1:26" ht="23.25" customHeight="1">
      <c r="A356" s="170"/>
      <c r="B356" s="170"/>
      <c r="C356" s="170"/>
      <c r="D356" s="170"/>
      <c r="E356" s="170"/>
      <c r="F356" s="170"/>
      <c r="G356" s="170"/>
      <c r="H356" s="170"/>
      <c r="I356" s="170"/>
      <c r="J356" s="170"/>
      <c r="K356" s="170"/>
      <c r="L356" s="170"/>
      <c r="M356" s="170"/>
      <c r="N356" s="590"/>
      <c r="O356" s="622"/>
      <c r="P356" s="170"/>
      <c r="Q356" s="170"/>
      <c r="R356" s="170"/>
      <c r="S356" s="170"/>
      <c r="T356" s="170"/>
      <c r="U356" s="170"/>
      <c r="V356" s="170"/>
      <c r="W356" s="170"/>
      <c r="X356" s="170"/>
      <c r="Y356" s="170"/>
      <c r="Z356" s="170"/>
    </row>
    <row r="357" spans="1:26" ht="23.25" customHeight="1">
      <c r="A357" s="170"/>
      <c r="B357" s="170"/>
      <c r="C357" s="170"/>
      <c r="D357" s="170"/>
      <c r="E357" s="170"/>
      <c r="F357" s="170"/>
      <c r="G357" s="170"/>
      <c r="H357" s="170"/>
      <c r="I357" s="170"/>
      <c r="J357" s="170"/>
      <c r="K357" s="170"/>
      <c r="L357" s="170"/>
      <c r="M357" s="170"/>
      <c r="N357" s="590"/>
      <c r="O357" s="622"/>
      <c r="P357" s="170"/>
      <c r="Q357" s="170"/>
      <c r="R357" s="170"/>
      <c r="S357" s="170"/>
      <c r="T357" s="170"/>
      <c r="U357" s="170"/>
      <c r="V357" s="170"/>
      <c r="W357" s="170"/>
      <c r="X357" s="170"/>
      <c r="Y357" s="170"/>
      <c r="Z357" s="170"/>
    </row>
    <row r="358" spans="1:26" ht="23.25" customHeight="1">
      <c r="A358" s="170"/>
      <c r="B358" s="170"/>
      <c r="C358" s="170"/>
      <c r="D358" s="170"/>
      <c r="E358" s="170"/>
      <c r="F358" s="170"/>
      <c r="G358" s="170"/>
      <c r="H358" s="170"/>
      <c r="I358" s="170"/>
      <c r="J358" s="170"/>
      <c r="K358" s="170"/>
      <c r="L358" s="170"/>
      <c r="M358" s="170"/>
      <c r="N358" s="590"/>
      <c r="O358" s="622"/>
      <c r="P358" s="170"/>
      <c r="Q358" s="170"/>
      <c r="R358" s="170"/>
      <c r="S358" s="170"/>
      <c r="T358" s="170"/>
      <c r="U358" s="170"/>
      <c r="V358" s="170"/>
      <c r="W358" s="170"/>
      <c r="X358" s="170"/>
      <c r="Y358" s="170"/>
      <c r="Z358" s="170"/>
    </row>
    <row r="359" spans="1:26" ht="23.25" customHeight="1">
      <c r="A359" s="170"/>
      <c r="B359" s="170"/>
      <c r="C359" s="170"/>
      <c r="D359" s="170"/>
      <c r="E359" s="170"/>
      <c r="F359" s="170"/>
      <c r="G359" s="170"/>
      <c r="H359" s="170"/>
      <c r="I359" s="170"/>
      <c r="J359" s="170"/>
      <c r="K359" s="170"/>
      <c r="L359" s="170"/>
      <c r="M359" s="170"/>
      <c r="N359" s="590"/>
      <c r="O359" s="622"/>
      <c r="P359" s="170"/>
      <c r="Q359" s="170"/>
      <c r="R359" s="170"/>
      <c r="S359" s="170"/>
      <c r="T359" s="170"/>
      <c r="U359" s="170"/>
      <c r="V359" s="170"/>
      <c r="W359" s="170"/>
      <c r="X359" s="170"/>
      <c r="Y359" s="170"/>
      <c r="Z359" s="170"/>
    </row>
    <row r="360" spans="1:26" ht="23.25" customHeight="1">
      <c r="A360" s="170"/>
      <c r="B360" s="170"/>
      <c r="C360" s="170"/>
      <c r="D360" s="170"/>
      <c r="E360" s="170"/>
      <c r="F360" s="170"/>
      <c r="G360" s="170"/>
      <c r="H360" s="170"/>
      <c r="I360" s="170"/>
      <c r="J360" s="170"/>
      <c r="K360" s="170"/>
      <c r="L360" s="170"/>
      <c r="M360" s="170"/>
      <c r="N360" s="590"/>
      <c r="O360" s="622"/>
      <c r="P360" s="170"/>
      <c r="Q360" s="170"/>
      <c r="R360" s="170"/>
      <c r="S360" s="170"/>
      <c r="T360" s="170"/>
      <c r="U360" s="170"/>
      <c r="V360" s="170"/>
      <c r="W360" s="170"/>
      <c r="X360" s="170"/>
      <c r="Y360" s="170"/>
      <c r="Z360" s="170"/>
    </row>
    <row r="361" spans="1:26" ht="23.25" customHeight="1">
      <c r="A361" s="170"/>
      <c r="B361" s="170"/>
      <c r="C361" s="170"/>
      <c r="D361" s="170"/>
      <c r="E361" s="170"/>
      <c r="F361" s="170"/>
      <c r="G361" s="170"/>
      <c r="H361" s="170"/>
      <c r="I361" s="170"/>
      <c r="J361" s="170"/>
      <c r="K361" s="170"/>
      <c r="L361" s="170"/>
      <c r="M361" s="170"/>
      <c r="N361" s="590"/>
      <c r="O361" s="622"/>
      <c r="P361" s="170"/>
      <c r="Q361" s="170"/>
      <c r="R361" s="170"/>
      <c r="S361" s="170"/>
      <c r="T361" s="170"/>
      <c r="U361" s="170"/>
      <c r="V361" s="170"/>
      <c r="W361" s="170"/>
      <c r="X361" s="170"/>
      <c r="Y361" s="170"/>
      <c r="Z361" s="170"/>
    </row>
    <row r="362" spans="1:26" ht="23.25" customHeight="1">
      <c r="A362" s="170"/>
      <c r="B362" s="170"/>
      <c r="C362" s="170"/>
      <c r="D362" s="170"/>
      <c r="E362" s="170"/>
      <c r="F362" s="170"/>
      <c r="G362" s="170"/>
      <c r="H362" s="170"/>
      <c r="I362" s="170"/>
      <c r="J362" s="170"/>
      <c r="K362" s="170"/>
      <c r="L362" s="170"/>
      <c r="M362" s="170"/>
      <c r="N362" s="590"/>
      <c r="O362" s="622"/>
      <c r="P362" s="170"/>
      <c r="Q362" s="170"/>
      <c r="R362" s="170"/>
      <c r="S362" s="170"/>
      <c r="T362" s="170"/>
      <c r="U362" s="170"/>
      <c r="V362" s="170"/>
      <c r="W362" s="170"/>
      <c r="X362" s="170"/>
      <c r="Y362" s="170"/>
      <c r="Z362" s="170"/>
    </row>
    <row r="363" spans="1:26" ht="23.25" customHeight="1">
      <c r="A363" s="170"/>
      <c r="B363" s="170"/>
      <c r="C363" s="170"/>
      <c r="D363" s="170"/>
      <c r="E363" s="170"/>
      <c r="F363" s="170"/>
      <c r="G363" s="170"/>
      <c r="H363" s="170"/>
      <c r="I363" s="170"/>
      <c r="J363" s="170"/>
      <c r="K363" s="170"/>
      <c r="L363" s="170"/>
      <c r="M363" s="170"/>
      <c r="N363" s="590"/>
      <c r="O363" s="622"/>
      <c r="P363" s="170"/>
      <c r="Q363" s="170"/>
      <c r="R363" s="170"/>
      <c r="S363" s="170"/>
      <c r="T363" s="170"/>
      <c r="U363" s="170"/>
      <c r="V363" s="170"/>
      <c r="W363" s="170"/>
      <c r="X363" s="170"/>
      <c r="Y363" s="170"/>
      <c r="Z363" s="170"/>
    </row>
    <row r="364" spans="1:26" ht="23.25" customHeight="1">
      <c r="A364" s="170"/>
      <c r="B364" s="170"/>
      <c r="C364" s="170"/>
      <c r="D364" s="170"/>
      <c r="E364" s="170"/>
      <c r="F364" s="170"/>
      <c r="G364" s="170"/>
      <c r="H364" s="170"/>
      <c r="I364" s="170"/>
      <c r="J364" s="170"/>
      <c r="K364" s="170"/>
      <c r="L364" s="170"/>
      <c r="M364" s="170"/>
      <c r="N364" s="590"/>
      <c r="O364" s="622"/>
      <c r="P364" s="170"/>
      <c r="Q364" s="170"/>
      <c r="R364" s="170"/>
      <c r="S364" s="170"/>
      <c r="T364" s="170"/>
      <c r="U364" s="170"/>
      <c r="V364" s="170"/>
      <c r="W364" s="170"/>
      <c r="X364" s="170"/>
      <c r="Y364" s="170"/>
      <c r="Z364" s="170"/>
    </row>
    <row r="365" spans="1:26" ht="23.25" customHeight="1">
      <c r="A365" s="170"/>
      <c r="B365" s="170"/>
      <c r="C365" s="170"/>
      <c r="D365" s="170"/>
      <c r="E365" s="170"/>
      <c r="F365" s="170"/>
      <c r="G365" s="170"/>
      <c r="H365" s="170"/>
      <c r="I365" s="170"/>
      <c r="J365" s="170"/>
      <c r="K365" s="170"/>
      <c r="L365" s="170"/>
      <c r="M365" s="170"/>
      <c r="N365" s="590"/>
      <c r="O365" s="622"/>
      <c r="P365" s="170"/>
      <c r="Q365" s="170"/>
      <c r="R365" s="170"/>
      <c r="S365" s="170"/>
      <c r="T365" s="170"/>
      <c r="U365" s="170"/>
      <c r="V365" s="170"/>
      <c r="W365" s="170"/>
      <c r="X365" s="170"/>
      <c r="Y365" s="170"/>
      <c r="Z365" s="170"/>
    </row>
    <row r="366" spans="1:26" ht="23.25" customHeight="1">
      <c r="A366" s="170"/>
      <c r="B366" s="170"/>
      <c r="C366" s="170"/>
      <c r="D366" s="170"/>
      <c r="E366" s="170"/>
      <c r="F366" s="170"/>
      <c r="G366" s="170"/>
      <c r="H366" s="170"/>
      <c r="I366" s="170"/>
      <c r="J366" s="170"/>
      <c r="K366" s="170"/>
      <c r="L366" s="170"/>
      <c r="M366" s="170"/>
      <c r="N366" s="590"/>
      <c r="O366" s="622"/>
      <c r="P366" s="170"/>
      <c r="Q366" s="170"/>
      <c r="R366" s="170"/>
      <c r="S366" s="170"/>
      <c r="T366" s="170"/>
      <c r="U366" s="170"/>
      <c r="V366" s="170"/>
      <c r="W366" s="170"/>
      <c r="X366" s="170"/>
      <c r="Y366" s="170"/>
      <c r="Z366" s="170"/>
    </row>
    <row r="367" spans="1:26" ht="23.25" customHeight="1">
      <c r="A367" s="170"/>
      <c r="B367" s="170"/>
      <c r="C367" s="170"/>
      <c r="D367" s="170"/>
      <c r="E367" s="170"/>
      <c r="F367" s="170"/>
      <c r="G367" s="170"/>
      <c r="H367" s="170"/>
      <c r="I367" s="170"/>
      <c r="J367" s="170"/>
      <c r="K367" s="170"/>
      <c r="L367" s="170"/>
      <c r="M367" s="170"/>
      <c r="N367" s="590"/>
      <c r="O367" s="622"/>
      <c r="P367" s="170"/>
      <c r="Q367" s="170"/>
      <c r="R367" s="170"/>
      <c r="S367" s="170"/>
      <c r="T367" s="170"/>
      <c r="U367" s="170"/>
      <c r="V367" s="170"/>
      <c r="W367" s="170"/>
      <c r="X367" s="170"/>
      <c r="Y367" s="170"/>
      <c r="Z367" s="170"/>
    </row>
    <row r="368" spans="1:26" ht="23.25" customHeight="1">
      <c r="A368" s="170"/>
      <c r="B368" s="170"/>
      <c r="C368" s="170"/>
      <c r="D368" s="170"/>
      <c r="E368" s="170"/>
      <c r="F368" s="170"/>
      <c r="G368" s="170"/>
      <c r="H368" s="170"/>
      <c r="I368" s="170"/>
      <c r="J368" s="170"/>
      <c r="K368" s="170"/>
      <c r="L368" s="170"/>
      <c r="M368" s="170"/>
      <c r="N368" s="590"/>
      <c r="O368" s="622"/>
      <c r="P368" s="170"/>
      <c r="Q368" s="170"/>
      <c r="R368" s="170"/>
      <c r="S368" s="170"/>
      <c r="T368" s="170"/>
      <c r="U368" s="170"/>
      <c r="V368" s="170"/>
      <c r="W368" s="170"/>
      <c r="X368" s="170"/>
      <c r="Y368" s="170"/>
      <c r="Z368" s="170"/>
    </row>
    <row r="369" spans="1:26" ht="23.25" customHeight="1">
      <c r="A369" s="170"/>
      <c r="B369" s="170"/>
      <c r="C369" s="170"/>
      <c r="D369" s="170"/>
      <c r="E369" s="170"/>
      <c r="F369" s="170"/>
      <c r="G369" s="170"/>
      <c r="H369" s="170"/>
      <c r="I369" s="170"/>
      <c r="J369" s="170"/>
      <c r="K369" s="170"/>
      <c r="L369" s="170"/>
      <c r="M369" s="170"/>
      <c r="N369" s="590"/>
      <c r="O369" s="622"/>
      <c r="P369" s="170"/>
      <c r="Q369" s="170"/>
      <c r="R369" s="170"/>
      <c r="S369" s="170"/>
      <c r="T369" s="170"/>
      <c r="U369" s="170"/>
      <c r="V369" s="170"/>
      <c r="W369" s="170"/>
      <c r="X369" s="170"/>
      <c r="Y369" s="170"/>
      <c r="Z369" s="170"/>
    </row>
    <row r="370" spans="1:26" ht="23.25" customHeight="1">
      <c r="A370" s="170"/>
      <c r="B370" s="170"/>
      <c r="C370" s="170"/>
      <c r="D370" s="170"/>
      <c r="E370" s="170"/>
      <c r="F370" s="170"/>
      <c r="G370" s="170"/>
      <c r="H370" s="170"/>
      <c r="I370" s="170"/>
      <c r="J370" s="170"/>
      <c r="K370" s="170"/>
      <c r="L370" s="170"/>
      <c r="M370" s="170"/>
      <c r="N370" s="590"/>
      <c r="O370" s="622"/>
      <c r="P370" s="170"/>
      <c r="Q370" s="170"/>
      <c r="R370" s="170"/>
      <c r="S370" s="170"/>
      <c r="T370" s="170"/>
      <c r="U370" s="170"/>
      <c r="V370" s="170"/>
      <c r="W370" s="170"/>
      <c r="X370" s="170"/>
      <c r="Y370" s="170"/>
      <c r="Z370" s="170"/>
    </row>
    <row r="371" spans="1:26" ht="23.25" customHeight="1">
      <c r="A371" s="170"/>
      <c r="B371" s="170"/>
      <c r="C371" s="170"/>
      <c r="D371" s="170"/>
      <c r="E371" s="170"/>
      <c r="F371" s="170"/>
      <c r="G371" s="170"/>
      <c r="H371" s="170"/>
      <c r="I371" s="170"/>
      <c r="J371" s="170"/>
      <c r="K371" s="170"/>
      <c r="L371" s="170"/>
      <c r="M371" s="170"/>
      <c r="N371" s="590"/>
      <c r="O371" s="622"/>
      <c r="P371" s="170"/>
      <c r="Q371" s="170"/>
      <c r="R371" s="170"/>
      <c r="S371" s="170"/>
      <c r="T371" s="170"/>
      <c r="U371" s="170"/>
      <c r="V371" s="170"/>
      <c r="W371" s="170"/>
      <c r="X371" s="170"/>
      <c r="Y371" s="170"/>
      <c r="Z371" s="170"/>
    </row>
    <row r="372" spans="1:26" ht="23.25" customHeight="1">
      <c r="A372" s="170"/>
      <c r="B372" s="170"/>
      <c r="C372" s="170"/>
      <c r="D372" s="170"/>
      <c r="E372" s="170"/>
      <c r="F372" s="170"/>
      <c r="G372" s="170"/>
      <c r="H372" s="170"/>
      <c r="I372" s="170"/>
      <c r="J372" s="170"/>
      <c r="K372" s="170"/>
      <c r="L372" s="170"/>
      <c r="M372" s="170"/>
      <c r="N372" s="590"/>
      <c r="O372" s="622"/>
      <c r="P372" s="170"/>
      <c r="Q372" s="170"/>
      <c r="R372" s="170"/>
      <c r="S372" s="170"/>
      <c r="T372" s="170"/>
      <c r="U372" s="170"/>
      <c r="V372" s="170"/>
      <c r="W372" s="170"/>
      <c r="X372" s="170"/>
      <c r="Y372" s="170"/>
      <c r="Z372" s="170"/>
    </row>
    <row r="373" spans="1:26" ht="15.75" customHeight="1"/>
    <row r="374" spans="1:26" ht="15.75" customHeight="1"/>
    <row r="375" spans="1:26" ht="15.75" customHeight="1"/>
    <row r="376" spans="1:26" ht="15.75" customHeight="1"/>
    <row r="377" spans="1:26" ht="15.75" customHeight="1"/>
    <row r="378" spans="1:26" ht="15.75" customHeight="1"/>
    <row r="379" spans="1:26" ht="15.75" customHeight="1"/>
    <row r="380" spans="1:26" ht="15.75" customHeight="1"/>
    <row r="381" spans="1:26" ht="15.75" customHeight="1"/>
    <row r="382" spans="1:26" ht="15.75" customHeight="1"/>
    <row r="383" spans="1:26" ht="15.75" customHeight="1"/>
    <row r="384" spans="1:26"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password="CC0A" sheet="1" objects="1" scenarios="1" selectLockedCells="1" selectUnlockedCells="1"/>
  <mergeCells count="10">
    <mergeCell ref="P27:T27"/>
    <mergeCell ref="P28:T28"/>
    <mergeCell ref="P29:T29"/>
    <mergeCell ref="E2:M4"/>
    <mergeCell ref="C21:N21"/>
    <mergeCell ref="P24:T24"/>
    <mergeCell ref="C25:N25"/>
    <mergeCell ref="P25:T25"/>
    <mergeCell ref="C26:N26"/>
    <mergeCell ref="P26:T26"/>
  </mergeCells>
  <conditionalFormatting sqref="C8:C10 D12:N12 C12:C15">
    <cfRule type="expression" dxfId="275" priority="25">
      <formula>$C$24="-"</formula>
    </cfRule>
  </conditionalFormatting>
  <conditionalFormatting sqref="C22">
    <cfRule type="expression" dxfId="274" priority="1">
      <formula>$C$3=1</formula>
    </cfRule>
  </conditionalFormatting>
  <conditionalFormatting sqref="C24">
    <cfRule type="expression" dxfId="273" priority="2">
      <formula>$C$3=1</formula>
    </cfRule>
  </conditionalFormatting>
  <conditionalFormatting sqref="C11:N11">
    <cfRule type="expression" dxfId="272" priority="37">
      <formula>$C$24="-"</formula>
    </cfRule>
  </conditionalFormatting>
  <conditionalFormatting sqref="C16:N20">
    <cfRule type="expression" dxfId="271" priority="38">
      <formula>$C$24="-"</formula>
    </cfRule>
  </conditionalFormatting>
  <conditionalFormatting sqref="D8:D10 D13:D15">
    <cfRule type="expression" dxfId="270" priority="26">
      <formula>$D$24="-"</formula>
    </cfRule>
  </conditionalFormatting>
  <conditionalFormatting sqref="D22">
    <cfRule type="expression" dxfId="269" priority="3">
      <formula>$C$3=2</formula>
    </cfRule>
  </conditionalFormatting>
  <conditionalFormatting sqref="D24">
    <cfRule type="expression" dxfId="268" priority="4">
      <formula>$C$3=2</formula>
    </cfRule>
  </conditionalFormatting>
  <conditionalFormatting sqref="E8:E10 E13:E15">
    <cfRule type="expression" dxfId="267" priority="27">
      <formula>$E$24="-"</formula>
    </cfRule>
  </conditionalFormatting>
  <conditionalFormatting sqref="E22">
    <cfRule type="expression" dxfId="266" priority="5">
      <formula>$C$3=3</formula>
    </cfRule>
  </conditionalFormatting>
  <conditionalFormatting sqref="E24">
    <cfRule type="expression" dxfId="265" priority="6">
      <formula>$C$3=3</formula>
    </cfRule>
  </conditionalFormatting>
  <conditionalFormatting sqref="F8:F10 F13:F15">
    <cfRule type="expression" dxfId="264" priority="28">
      <formula>$F$24="-"</formula>
    </cfRule>
  </conditionalFormatting>
  <conditionalFormatting sqref="F22">
    <cfRule type="expression" dxfId="263" priority="7">
      <formula>$C$3=4</formula>
    </cfRule>
  </conditionalFormatting>
  <conditionalFormatting sqref="F24">
    <cfRule type="expression" dxfId="262" priority="8">
      <formula>$C$3=4</formula>
    </cfRule>
  </conditionalFormatting>
  <conditionalFormatting sqref="G8:G10 G13:G15">
    <cfRule type="expression" dxfId="261" priority="29">
      <formula>$G$24="-"</formula>
    </cfRule>
  </conditionalFormatting>
  <conditionalFormatting sqref="G22">
    <cfRule type="expression" dxfId="260" priority="9">
      <formula>$C$3=5</formula>
    </cfRule>
  </conditionalFormatting>
  <conditionalFormatting sqref="G24">
    <cfRule type="expression" dxfId="259" priority="10">
      <formula>$C$3=5</formula>
    </cfRule>
  </conditionalFormatting>
  <conditionalFormatting sqref="H8:H10 H13:H15">
    <cfRule type="expression" dxfId="258" priority="30">
      <formula>$H$24="-"</formula>
    </cfRule>
  </conditionalFormatting>
  <conditionalFormatting sqref="H22">
    <cfRule type="expression" dxfId="257" priority="11">
      <formula>$C$3=6</formula>
    </cfRule>
  </conditionalFormatting>
  <conditionalFormatting sqref="H24">
    <cfRule type="expression" dxfId="256" priority="24">
      <formula>$C$3=6</formula>
    </cfRule>
  </conditionalFormatting>
  <conditionalFormatting sqref="I8:I10 I13:I15">
    <cfRule type="expression" dxfId="255" priority="31">
      <formula>$I$24="-"</formula>
    </cfRule>
  </conditionalFormatting>
  <conditionalFormatting sqref="I22">
    <cfRule type="expression" dxfId="254" priority="12">
      <formula>$C$3=7</formula>
    </cfRule>
  </conditionalFormatting>
  <conditionalFormatting sqref="I24">
    <cfRule type="expression" dxfId="253" priority="13">
      <formula>$C$3=7</formula>
    </cfRule>
  </conditionalFormatting>
  <conditionalFormatting sqref="J8:J10 J13:J15">
    <cfRule type="expression" dxfId="252" priority="32">
      <formula>$J$24="-"</formula>
    </cfRule>
  </conditionalFormatting>
  <conditionalFormatting sqref="J22">
    <cfRule type="expression" dxfId="251" priority="14">
      <formula>$C$3=8</formula>
    </cfRule>
  </conditionalFormatting>
  <conditionalFormatting sqref="J24">
    <cfRule type="expression" dxfId="250" priority="15">
      <formula>$C$3=8</formula>
    </cfRule>
  </conditionalFormatting>
  <conditionalFormatting sqref="K8:K10 K13:K15">
    <cfRule type="expression" dxfId="249" priority="33">
      <formula>$K$24="-"</formula>
    </cfRule>
  </conditionalFormatting>
  <conditionalFormatting sqref="K22">
    <cfRule type="expression" dxfId="248" priority="16">
      <formula>$C$3=9</formula>
    </cfRule>
  </conditionalFormatting>
  <conditionalFormatting sqref="K24">
    <cfRule type="expression" dxfId="247" priority="17">
      <formula>$C$3=9</formula>
    </cfRule>
  </conditionalFormatting>
  <conditionalFormatting sqref="L8:L10 L13:L15">
    <cfRule type="expression" dxfId="246" priority="34">
      <formula>$L$24="-"</formula>
    </cfRule>
  </conditionalFormatting>
  <conditionalFormatting sqref="L22">
    <cfRule type="expression" dxfId="245" priority="18">
      <formula>$C$3=10</formula>
    </cfRule>
  </conditionalFormatting>
  <conditionalFormatting sqref="L24">
    <cfRule type="expression" dxfId="244" priority="19">
      <formula>$C$3=10</formula>
    </cfRule>
  </conditionalFormatting>
  <conditionalFormatting sqref="M8:M10 M13:M15">
    <cfRule type="expression" dxfId="243" priority="35">
      <formula>$M$24="-"</formula>
    </cfRule>
  </conditionalFormatting>
  <conditionalFormatting sqref="M22">
    <cfRule type="expression" dxfId="242" priority="20">
      <formula>$C$3=11</formula>
    </cfRule>
  </conditionalFormatting>
  <conditionalFormatting sqref="M24">
    <cfRule type="expression" dxfId="241" priority="21">
      <formula>$C$3=11</formula>
    </cfRule>
  </conditionalFormatting>
  <conditionalFormatting sqref="N8:N10 N13:N15">
    <cfRule type="expression" dxfId="240" priority="36">
      <formula>$N$24="-"</formula>
    </cfRule>
  </conditionalFormatting>
  <conditionalFormatting sqref="N22">
    <cfRule type="expression" dxfId="239" priority="22">
      <formula>$C$3=12</formula>
    </cfRule>
  </conditionalFormatting>
  <conditionalFormatting sqref="N24">
    <cfRule type="expression" dxfId="238" priority="23">
      <formula>$C$3=12</formula>
    </cfRule>
  </conditionalFormatting>
  <hyperlinks>
    <hyperlink ref="A1" location="DASHBOARD!A1" display="BACK" xr:uid="{00000000-0004-0000-1B00-000000000000}"/>
  </hyperlinks>
  <pageMargins left="0.7" right="0.7" top="0.75" bottom="0.75" header="0" footer="0"/>
  <pageSetup paperSize="9"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1000"/>
  <sheetViews>
    <sheetView topLeftCell="A43" workbookViewId="0">
      <selection activeCell="L37" sqref="L37"/>
    </sheetView>
  </sheetViews>
  <sheetFormatPr defaultColWidth="11.1796875" defaultRowHeight="15" customHeight="1"/>
  <cols>
    <col min="1" max="1" width="31.1796875" customWidth="1"/>
    <col min="2" max="2" width="34.36328125" customWidth="1"/>
    <col min="3" max="3" width="10.90625" customWidth="1"/>
    <col min="4" max="4" width="9.6328125" customWidth="1"/>
    <col min="5" max="5" width="10.36328125" customWidth="1"/>
    <col min="6" max="6" width="9.6328125" customWidth="1"/>
    <col min="7" max="7" width="10" customWidth="1"/>
    <col min="8" max="13" width="9.08984375" customWidth="1"/>
    <col min="14" max="14" width="9.08984375" style="621" customWidth="1"/>
    <col min="15" max="15" width="11.453125" style="297" customWidth="1"/>
    <col min="16" max="20" width="8.90625" customWidth="1"/>
    <col min="21" max="26" width="8.54296875" customWidth="1"/>
  </cols>
  <sheetData>
    <row r="1" spans="1:26" ht="21.75" customHeight="1">
      <c r="A1" s="404" t="s">
        <v>379</v>
      </c>
      <c r="B1" s="167" t="s">
        <v>204</v>
      </c>
      <c r="C1" s="224">
        <f ca="1">NOW()</f>
        <v>45742.870458449077</v>
      </c>
      <c r="D1" s="170"/>
      <c r="E1" s="170"/>
      <c r="F1" s="170"/>
      <c r="G1" s="170"/>
      <c r="H1" s="170"/>
      <c r="I1" s="170"/>
      <c r="J1" s="170"/>
      <c r="K1" s="170"/>
      <c r="L1" s="170"/>
      <c r="M1" s="170"/>
      <c r="N1" s="590"/>
      <c r="O1" s="622"/>
      <c r="P1" s="170"/>
      <c r="Q1" s="170"/>
      <c r="R1" s="170"/>
      <c r="S1" s="170"/>
      <c r="T1" s="170"/>
      <c r="U1" s="170"/>
      <c r="V1" s="170"/>
      <c r="W1" s="170"/>
      <c r="X1" s="170"/>
      <c r="Y1" s="170"/>
      <c r="Z1" s="170"/>
    </row>
    <row r="2" spans="1:26" ht="48.75" customHeight="1">
      <c r="A2" s="170"/>
      <c r="B2" s="170" t="s">
        <v>324</v>
      </c>
      <c r="C2" s="170"/>
      <c r="D2" s="170"/>
      <c r="E2" s="779" t="s">
        <v>325</v>
      </c>
      <c r="F2" s="743"/>
      <c r="G2" s="743"/>
      <c r="H2" s="743"/>
      <c r="I2" s="743"/>
      <c r="J2" s="743"/>
      <c r="K2" s="743"/>
      <c r="L2" s="743"/>
      <c r="M2" s="744"/>
      <c r="N2" s="590"/>
      <c r="O2" s="622"/>
      <c r="P2" s="170"/>
      <c r="Q2" s="170"/>
      <c r="R2" s="170"/>
      <c r="S2" s="170"/>
      <c r="T2" s="170"/>
      <c r="U2" s="170"/>
      <c r="V2" s="170"/>
      <c r="W2" s="170"/>
      <c r="X2" s="170"/>
      <c r="Y2" s="170"/>
      <c r="Z2" s="170"/>
    </row>
    <row r="3" spans="1:26" ht="23.25" customHeight="1">
      <c r="A3" s="170"/>
      <c r="B3" s="171" t="s">
        <v>254</v>
      </c>
      <c r="C3" s="225">
        <f>'1'!E2</f>
        <v>12</v>
      </c>
      <c r="D3" s="170"/>
      <c r="E3" s="775"/>
      <c r="F3" s="741"/>
      <c r="G3" s="741"/>
      <c r="H3" s="741"/>
      <c r="I3" s="741"/>
      <c r="J3" s="741"/>
      <c r="K3" s="741"/>
      <c r="L3" s="741"/>
      <c r="M3" s="776"/>
      <c r="N3" s="590"/>
      <c r="O3" s="622"/>
      <c r="P3" s="170"/>
      <c r="Q3" s="170"/>
      <c r="R3" s="170"/>
      <c r="S3" s="170"/>
      <c r="T3" s="170"/>
      <c r="U3" s="170"/>
      <c r="V3" s="170"/>
      <c r="W3" s="170"/>
      <c r="X3" s="170"/>
      <c r="Y3" s="170"/>
      <c r="Z3" s="170"/>
    </row>
    <row r="4" spans="1:26" ht="6" customHeight="1">
      <c r="A4" s="170"/>
      <c r="B4" s="174"/>
      <c r="C4" s="226"/>
      <c r="D4" s="170"/>
      <c r="E4" s="763"/>
      <c r="F4" s="764"/>
      <c r="G4" s="764"/>
      <c r="H4" s="764"/>
      <c r="I4" s="764"/>
      <c r="J4" s="764"/>
      <c r="K4" s="764"/>
      <c r="L4" s="764"/>
      <c r="M4" s="765"/>
      <c r="N4" s="590"/>
      <c r="O4" s="622"/>
      <c r="P4" s="170"/>
      <c r="Q4" s="170"/>
      <c r="R4" s="170"/>
      <c r="S4" s="170"/>
      <c r="T4" s="170"/>
      <c r="U4" s="170"/>
      <c r="V4" s="170"/>
      <c r="W4" s="170"/>
      <c r="X4" s="170"/>
      <c r="Y4" s="170"/>
      <c r="Z4" s="170"/>
    </row>
    <row r="5" spans="1:26" ht="23.25" customHeight="1">
      <c r="A5" s="170"/>
      <c r="B5" s="176" t="s">
        <v>326</v>
      </c>
      <c r="C5" s="227">
        <f>IF(C3=1,'1'!B18,(IF(C3=2,'1'!C18,(IF(C3=3,'1'!D18,(IF(C3=4,'1'!E18,(IF(C3=5,'1'!F18,(IF(C3=6,'1'!G18,(IF(C3=7,'1'!H18,(IF(C3=8,'1'!I18,(IF(C3=9,'1'!J18,(IF(C3=10,'1'!K18,(IF(C3=11,'1'!L18,(IF(C3=12,'1'!M18)))))))))))))))))))))))</f>
        <v>3000</v>
      </c>
      <c r="D5" s="170"/>
      <c r="E5" s="170"/>
      <c r="F5" s="170"/>
      <c r="G5" s="170"/>
      <c r="H5" s="170"/>
      <c r="I5" s="170"/>
      <c r="J5" s="170"/>
      <c r="K5" s="170"/>
      <c r="L5" s="170"/>
      <c r="M5" s="170"/>
      <c r="N5" s="590"/>
      <c r="O5" s="622"/>
      <c r="P5" s="170"/>
      <c r="Q5" s="170"/>
      <c r="R5" s="170"/>
      <c r="S5" s="170"/>
      <c r="T5" s="170"/>
      <c r="U5" s="170"/>
      <c r="V5" s="170"/>
      <c r="W5" s="170"/>
      <c r="X5" s="170"/>
      <c r="Y5" s="170"/>
      <c r="Z5" s="170"/>
    </row>
    <row r="6" spans="1:26" ht="23.25" customHeight="1">
      <c r="A6" s="170"/>
      <c r="B6" s="178" t="s">
        <v>191</v>
      </c>
      <c r="C6" s="228">
        <v>1</v>
      </c>
      <c r="D6" s="229">
        <v>2</v>
      </c>
      <c r="E6" s="228">
        <v>3</v>
      </c>
      <c r="F6" s="229">
        <v>4</v>
      </c>
      <c r="G6" s="228">
        <v>5</v>
      </c>
      <c r="H6" s="229">
        <v>6</v>
      </c>
      <c r="I6" s="228">
        <v>7</v>
      </c>
      <c r="J6" s="229">
        <v>8</v>
      </c>
      <c r="K6" s="228">
        <v>9</v>
      </c>
      <c r="L6" s="229">
        <v>10</v>
      </c>
      <c r="M6" s="228">
        <v>11</v>
      </c>
      <c r="N6" s="591">
        <v>12</v>
      </c>
      <c r="O6" s="622"/>
      <c r="P6" s="170"/>
      <c r="Q6" s="170"/>
      <c r="R6" s="170"/>
      <c r="S6" s="170"/>
      <c r="T6" s="170"/>
      <c r="U6" s="170"/>
      <c r="V6" s="170"/>
      <c r="W6" s="170"/>
      <c r="X6" s="170"/>
      <c r="Y6" s="170"/>
      <c r="Z6" s="170"/>
    </row>
    <row r="7" spans="1:26" ht="23.25" customHeight="1">
      <c r="A7" s="383">
        <v>0</v>
      </c>
      <c r="B7" s="181" t="s">
        <v>18</v>
      </c>
      <c r="C7" s="182">
        <f>MAX(0,MIN(C24,A117/C29))</f>
        <v>4000</v>
      </c>
      <c r="D7" s="182">
        <f>MAX(0,MIN(D24,C117/D29))</f>
        <v>4000</v>
      </c>
      <c r="E7" s="182">
        <f t="shared" ref="E7:N7" si="0">MAX(0,MIN(E24,D117/E29))</f>
        <v>4000</v>
      </c>
      <c r="F7" s="182">
        <f t="shared" si="0"/>
        <v>4000</v>
      </c>
      <c r="G7" s="182">
        <f t="shared" si="0"/>
        <v>4000</v>
      </c>
      <c r="H7" s="182">
        <f t="shared" si="0"/>
        <v>4000</v>
      </c>
      <c r="I7" s="182">
        <f t="shared" si="0"/>
        <v>3000</v>
      </c>
      <c r="J7" s="182">
        <f t="shared" si="0"/>
        <v>3000</v>
      </c>
      <c r="K7" s="182">
        <f t="shared" si="0"/>
        <v>3000</v>
      </c>
      <c r="L7" s="182">
        <f t="shared" si="0"/>
        <v>3000</v>
      </c>
      <c r="M7" s="182">
        <f t="shared" si="0"/>
        <v>3000</v>
      </c>
      <c r="N7" s="592">
        <f t="shared" si="0"/>
        <v>3000</v>
      </c>
      <c r="O7" s="622"/>
      <c r="P7" s="170"/>
      <c r="Q7" s="170"/>
      <c r="R7" s="170"/>
      <c r="S7" s="170"/>
      <c r="T7" s="170"/>
      <c r="U7" s="170"/>
      <c r="V7" s="170"/>
      <c r="W7" s="170"/>
      <c r="X7" s="170"/>
      <c r="Y7" s="170"/>
      <c r="Z7" s="170"/>
    </row>
    <row r="8" spans="1:26" ht="23.25" customHeight="1">
      <c r="A8" s="383">
        <v>5000</v>
      </c>
      <c r="B8" s="181" t="s">
        <v>19</v>
      </c>
      <c r="C8" s="230">
        <f>'1'!B25</f>
        <v>4000</v>
      </c>
      <c r="D8" s="230">
        <f>'1'!C25</f>
        <v>4000</v>
      </c>
      <c r="E8" s="230">
        <f>'1'!D25</f>
        <v>4000</v>
      </c>
      <c r="F8" s="230">
        <f>'1'!E25</f>
        <v>4000</v>
      </c>
      <c r="G8" s="230">
        <f>'1'!F25</f>
        <v>4000</v>
      </c>
      <c r="H8" s="230">
        <f>'1'!G25</f>
        <v>4000</v>
      </c>
      <c r="I8" s="230">
        <f>'1'!H25</f>
        <v>3000</v>
      </c>
      <c r="J8" s="230">
        <f>'1'!I25</f>
        <v>3000</v>
      </c>
      <c r="K8" s="230">
        <f>'1'!J25</f>
        <v>3000</v>
      </c>
      <c r="L8" s="230">
        <f>'1'!K25</f>
        <v>3000</v>
      </c>
      <c r="M8" s="230">
        <f>'1'!L25</f>
        <v>3000</v>
      </c>
      <c r="N8" s="593">
        <f>'1'!M25</f>
        <v>3000</v>
      </c>
      <c r="O8" s="622"/>
      <c r="P8" s="170"/>
      <c r="Q8" s="170"/>
      <c r="R8" s="170"/>
      <c r="S8" s="170"/>
      <c r="T8" s="170"/>
      <c r="U8" s="170"/>
      <c r="V8" s="170"/>
      <c r="W8" s="170"/>
      <c r="X8" s="170"/>
      <c r="Y8" s="170"/>
      <c r="Z8" s="170"/>
    </row>
    <row r="9" spans="1:26" ht="23.25" customHeight="1">
      <c r="A9" s="383">
        <v>10000</v>
      </c>
      <c r="B9" s="181" t="s">
        <v>20</v>
      </c>
      <c r="C9" s="230">
        <f>'1'!B31</f>
        <v>10000</v>
      </c>
      <c r="D9" s="230">
        <f>'1'!C31</f>
        <v>6000</v>
      </c>
      <c r="E9" s="230">
        <f>'1'!D31</f>
        <v>6000</v>
      </c>
      <c r="F9" s="230">
        <f>'1'!E31</f>
        <v>6000</v>
      </c>
      <c r="G9" s="230">
        <f>'1'!F31</f>
        <v>6000</v>
      </c>
      <c r="H9" s="230">
        <f>'1'!G31</f>
        <v>6000</v>
      </c>
      <c r="I9" s="230">
        <f>'1'!H31</f>
        <v>6000</v>
      </c>
      <c r="J9" s="230">
        <f>'1'!I31</f>
        <v>7000</v>
      </c>
      <c r="K9" s="230">
        <f>'1'!J31</f>
        <v>7000</v>
      </c>
      <c r="L9" s="230">
        <f>'1'!K31</f>
        <v>7000</v>
      </c>
      <c r="M9" s="230">
        <f>'1'!L31</f>
        <v>7000</v>
      </c>
      <c r="N9" s="593">
        <f>'1'!M31</f>
        <v>7000</v>
      </c>
      <c r="O9" s="622"/>
      <c r="P9" s="170"/>
      <c r="Q9" s="170"/>
      <c r="R9" s="170"/>
      <c r="S9" s="170"/>
      <c r="T9" s="170"/>
      <c r="U9" s="170"/>
      <c r="V9" s="170"/>
      <c r="W9" s="170"/>
      <c r="X9" s="170"/>
      <c r="Y9" s="170"/>
      <c r="Z9" s="170"/>
    </row>
    <row r="10" spans="1:26" ht="23.25" customHeight="1">
      <c r="A10" s="402">
        <v>5000</v>
      </c>
      <c r="B10" s="185" t="s">
        <v>193</v>
      </c>
      <c r="C10" s="231">
        <f>'1'!B37</f>
        <v>4000</v>
      </c>
      <c r="D10" s="231">
        <f>'1'!C37</f>
        <v>4000</v>
      </c>
      <c r="E10" s="231">
        <f>'1'!D37</f>
        <v>4000</v>
      </c>
      <c r="F10" s="231">
        <f>'1'!E37</f>
        <v>4000</v>
      </c>
      <c r="G10" s="231">
        <f>'1'!F37</f>
        <v>4000</v>
      </c>
      <c r="H10" s="231">
        <f>'1'!G37</f>
        <v>4000</v>
      </c>
      <c r="I10" s="231">
        <f>'1'!H37</f>
        <v>3000</v>
      </c>
      <c r="J10" s="231">
        <f>'1'!I37</f>
        <v>3000</v>
      </c>
      <c r="K10" s="231">
        <f>'1'!J37</f>
        <v>3000</v>
      </c>
      <c r="L10" s="231">
        <f>'1'!K37</f>
        <v>3000</v>
      </c>
      <c r="M10" s="231">
        <f>'1'!L37</f>
        <v>3000</v>
      </c>
      <c r="N10" s="594">
        <f>'1'!M37</f>
        <v>3000</v>
      </c>
      <c r="O10" s="623"/>
      <c r="P10" s="185"/>
      <c r="Q10" s="185"/>
      <c r="R10" s="185"/>
      <c r="S10" s="185"/>
      <c r="T10" s="185"/>
      <c r="U10" s="185"/>
      <c r="V10" s="185"/>
      <c r="W10" s="185"/>
      <c r="X10" s="185"/>
      <c r="Y10" s="185"/>
      <c r="Z10" s="185"/>
    </row>
    <row r="11" spans="1:26" ht="23.25" customHeight="1">
      <c r="A11" s="402"/>
      <c r="B11" s="185" t="s">
        <v>22</v>
      </c>
      <c r="C11" s="186">
        <f>'1'!B125</f>
        <v>0.5</v>
      </c>
      <c r="D11" s="186">
        <f>'1'!C125</f>
        <v>0.5</v>
      </c>
      <c r="E11" s="186">
        <f>'1'!D125</f>
        <v>0.5</v>
      </c>
      <c r="F11" s="186">
        <f>'1'!E125</f>
        <v>0.5</v>
      </c>
      <c r="G11" s="186">
        <f>'1'!F125</f>
        <v>0.5</v>
      </c>
      <c r="H11" s="186">
        <f>'1'!G125</f>
        <v>0.5</v>
      </c>
      <c r="I11" s="186">
        <f>'1'!H125</f>
        <v>0.5</v>
      </c>
      <c r="J11" s="186">
        <f>'1'!I125</f>
        <v>0.5</v>
      </c>
      <c r="K11" s="186">
        <f>'1'!J125</f>
        <v>0.5</v>
      </c>
      <c r="L11" s="186">
        <f>'1'!K125</f>
        <v>0.5</v>
      </c>
      <c r="M11" s="186">
        <f>'1'!L125</f>
        <v>0.5</v>
      </c>
      <c r="N11" s="595">
        <f>'1'!M125</f>
        <v>0.5</v>
      </c>
      <c r="O11" s="623"/>
      <c r="P11" s="185"/>
      <c r="Q11" s="185"/>
      <c r="R11" s="185"/>
      <c r="S11" s="185"/>
      <c r="T11" s="185"/>
      <c r="U11" s="185"/>
      <c r="V11" s="185"/>
      <c r="W11" s="185"/>
      <c r="X11" s="185"/>
      <c r="Y11" s="185"/>
      <c r="Z11" s="185"/>
    </row>
    <row r="12" spans="1:26" ht="23.25" customHeight="1">
      <c r="A12" s="402">
        <v>0</v>
      </c>
      <c r="B12" s="232" t="s">
        <v>23</v>
      </c>
      <c r="C12" s="233">
        <f>'1'!B49</f>
        <v>0</v>
      </c>
      <c r="D12" s="233">
        <f>'1'!C49</f>
        <v>0</v>
      </c>
      <c r="E12" s="233">
        <f>'1'!D49</f>
        <v>0</v>
      </c>
      <c r="F12" s="233">
        <f>'1'!E49</f>
        <v>0</v>
      </c>
      <c r="G12" s="233">
        <f>'1'!F49</f>
        <v>0</v>
      </c>
      <c r="H12" s="233">
        <f>'1'!G49</f>
        <v>0</v>
      </c>
      <c r="I12" s="233">
        <f>'1'!H49</f>
        <v>0</v>
      </c>
      <c r="J12" s="233">
        <f>'1'!I49</f>
        <v>0</v>
      </c>
      <c r="K12" s="233">
        <f>'1'!J49</f>
        <v>0</v>
      </c>
      <c r="L12" s="233">
        <f>'1'!K49</f>
        <v>0</v>
      </c>
      <c r="M12" s="233">
        <f>'1'!L49</f>
        <v>0</v>
      </c>
      <c r="N12" s="596">
        <f>'1'!M49</f>
        <v>0</v>
      </c>
      <c r="O12" s="623"/>
      <c r="P12" s="185"/>
      <c r="Q12" s="185"/>
      <c r="R12" s="185"/>
      <c r="S12" s="185"/>
      <c r="T12" s="185"/>
      <c r="U12" s="185"/>
      <c r="V12" s="185"/>
      <c r="W12" s="185"/>
      <c r="X12" s="185"/>
      <c r="Y12" s="185"/>
      <c r="Z12" s="185"/>
    </row>
    <row r="13" spans="1:26" ht="23.25" customHeight="1">
      <c r="A13" s="402">
        <v>1000</v>
      </c>
      <c r="B13" s="185" t="s">
        <v>256</v>
      </c>
      <c r="C13" s="234">
        <f>'1'!B55</f>
        <v>20000</v>
      </c>
      <c r="D13" s="234">
        <f>'1'!C55</f>
        <v>12000</v>
      </c>
      <c r="E13" s="234">
        <f>'1'!D55</f>
        <v>12000</v>
      </c>
      <c r="F13" s="234">
        <f>'1'!E55</f>
        <v>12000</v>
      </c>
      <c r="G13" s="234">
        <f>'1'!F55</f>
        <v>12000</v>
      </c>
      <c r="H13" s="234">
        <f>'1'!G55</f>
        <v>12000</v>
      </c>
      <c r="I13" s="234">
        <f>'1'!H55</f>
        <v>12000</v>
      </c>
      <c r="J13" s="234">
        <f>'1'!I55</f>
        <v>14000</v>
      </c>
      <c r="K13" s="234">
        <f>'1'!J55</f>
        <v>14000</v>
      </c>
      <c r="L13" s="234">
        <f>'1'!K55</f>
        <v>14000</v>
      </c>
      <c r="M13" s="234">
        <f>'1'!L55</f>
        <v>14000</v>
      </c>
      <c r="N13" s="597">
        <f>'1'!M55</f>
        <v>14000</v>
      </c>
      <c r="O13" s="623"/>
      <c r="P13" s="185"/>
      <c r="Q13" s="185"/>
      <c r="R13" s="185"/>
      <c r="S13" s="185"/>
      <c r="T13" s="185"/>
      <c r="U13" s="185"/>
      <c r="V13" s="185"/>
      <c r="W13" s="185"/>
      <c r="X13" s="185"/>
      <c r="Y13" s="185"/>
      <c r="Z13" s="185"/>
    </row>
    <row r="14" spans="1:26" ht="23.25" customHeight="1">
      <c r="A14" s="402">
        <v>0</v>
      </c>
      <c r="B14" s="185" t="s">
        <v>235</v>
      </c>
      <c r="C14" s="234">
        <f>'1'!B62</f>
        <v>0</v>
      </c>
      <c r="D14" s="234">
        <f>'1'!C62</f>
        <v>0</v>
      </c>
      <c r="E14" s="234">
        <f>'1'!D62</f>
        <v>0</v>
      </c>
      <c r="F14" s="234">
        <f>'1'!E62</f>
        <v>0</v>
      </c>
      <c r="G14" s="234">
        <f>'1'!F62</f>
        <v>0</v>
      </c>
      <c r="H14" s="234">
        <f>'1'!G62</f>
        <v>0</v>
      </c>
      <c r="I14" s="234">
        <f>'1'!H62</f>
        <v>0</v>
      </c>
      <c r="J14" s="234">
        <f>'1'!I62</f>
        <v>0</v>
      </c>
      <c r="K14" s="234">
        <f>'1'!J62</f>
        <v>0</v>
      </c>
      <c r="L14" s="234">
        <f>'1'!K62</f>
        <v>0</v>
      </c>
      <c r="M14" s="234">
        <f>'1'!L62</f>
        <v>0</v>
      </c>
      <c r="N14" s="597">
        <f>'1'!M62</f>
        <v>0</v>
      </c>
      <c r="O14" s="623"/>
      <c r="P14" s="185"/>
      <c r="Q14" s="185"/>
      <c r="R14" s="185"/>
      <c r="S14" s="185"/>
      <c r="T14" s="185"/>
      <c r="U14" s="185"/>
      <c r="V14" s="185"/>
      <c r="W14" s="185"/>
      <c r="X14" s="185"/>
      <c r="Y14" s="185"/>
      <c r="Z14" s="185"/>
    </row>
    <row r="15" spans="1:26" ht="23.25" customHeight="1">
      <c r="A15" s="402">
        <v>0</v>
      </c>
      <c r="B15" s="185" t="s">
        <v>236</v>
      </c>
      <c r="C15" s="234">
        <f>'1'!B69</f>
        <v>15000</v>
      </c>
      <c r="D15" s="234">
        <f>'1'!C69</f>
        <v>15000</v>
      </c>
      <c r="E15" s="234">
        <f>'1'!D69</f>
        <v>15000</v>
      </c>
      <c r="F15" s="234">
        <f>'1'!E69</f>
        <v>15000</v>
      </c>
      <c r="G15" s="234">
        <f>'1'!F69</f>
        <v>15000</v>
      </c>
      <c r="H15" s="234">
        <f>'1'!G69</f>
        <v>15000</v>
      </c>
      <c r="I15" s="234">
        <f>'1'!H69</f>
        <v>15000</v>
      </c>
      <c r="J15" s="234">
        <f>'1'!I69</f>
        <v>15000</v>
      </c>
      <c r="K15" s="234">
        <f>'1'!J69</f>
        <v>15000</v>
      </c>
      <c r="L15" s="234">
        <f>'1'!K69</f>
        <v>15000</v>
      </c>
      <c r="M15" s="234">
        <f>'1'!L69</f>
        <v>15000</v>
      </c>
      <c r="N15" s="597">
        <f>'1'!M69</f>
        <v>15000</v>
      </c>
      <c r="O15" s="623"/>
      <c r="P15" s="185"/>
      <c r="Q15" s="185"/>
      <c r="R15" s="185"/>
      <c r="S15" s="185"/>
      <c r="T15" s="185"/>
      <c r="U15" s="185"/>
      <c r="V15" s="185"/>
      <c r="W15" s="185"/>
      <c r="X15" s="185"/>
      <c r="Y15" s="185"/>
      <c r="Z15" s="185"/>
    </row>
    <row r="16" spans="1:26" ht="23.25" customHeight="1">
      <c r="A16" s="184">
        <f>A60</f>
        <v>2000</v>
      </c>
      <c r="B16" s="185" t="s">
        <v>237</v>
      </c>
      <c r="C16" s="234">
        <f>'1'!B76</f>
        <v>35000</v>
      </c>
      <c r="D16" s="234">
        <f>'1'!C76</f>
        <v>27000</v>
      </c>
      <c r="E16" s="234">
        <f>'1'!D76</f>
        <v>27000</v>
      </c>
      <c r="F16" s="234">
        <f>'1'!E76</f>
        <v>27000</v>
      </c>
      <c r="G16" s="234">
        <f>'1'!F76</f>
        <v>27000</v>
      </c>
      <c r="H16" s="234">
        <f>'1'!G76</f>
        <v>27000</v>
      </c>
      <c r="I16" s="234">
        <f>'1'!H76</f>
        <v>27000</v>
      </c>
      <c r="J16" s="234">
        <f>'1'!I76</f>
        <v>29000</v>
      </c>
      <c r="K16" s="234">
        <f>'1'!J76</f>
        <v>29000</v>
      </c>
      <c r="L16" s="234">
        <f>'1'!K76</f>
        <v>29000</v>
      </c>
      <c r="M16" s="234">
        <f>'1'!L76</f>
        <v>29000</v>
      </c>
      <c r="N16" s="597">
        <f>'1'!M76</f>
        <v>29000</v>
      </c>
      <c r="O16" s="623"/>
      <c r="P16" s="185"/>
      <c r="Q16" s="185"/>
      <c r="R16" s="185"/>
      <c r="S16" s="185"/>
      <c r="T16" s="185"/>
      <c r="U16" s="185"/>
      <c r="V16" s="185"/>
      <c r="W16" s="185"/>
      <c r="X16" s="185"/>
      <c r="Y16" s="185"/>
      <c r="Z16" s="185"/>
    </row>
    <row r="17" spans="1:26" ht="23.25" customHeight="1">
      <c r="A17" s="184">
        <f>A27</f>
        <v>225000</v>
      </c>
      <c r="B17" s="185" t="s">
        <v>239</v>
      </c>
      <c r="C17" s="234">
        <f>'1'!B90</f>
        <v>35000</v>
      </c>
      <c r="D17" s="234">
        <f>'1'!C90</f>
        <v>62000</v>
      </c>
      <c r="E17" s="234">
        <f>'1'!D90</f>
        <v>89000</v>
      </c>
      <c r="F17" s="234">
        <f>'1'!E90</f>
        <v>116000</v>
      </c>
      <c r="G17" s="234">
        <f>'1'!F90</f>
        <v>143000</v>
      </c>
      <c r="H17" s="234">
        <f>'1'!G90</f>
        <v>170000</v>
      </c>
      <c r="I17" s="234">
        <f>'1'!H90</f>
        <v>197000</v>
      </c>
      <c r="J17" s="234">
        <f>'1'!I90</f>
        <v>226000</v>
      </c>
      <c r="K17" s="234">
        <f>'1'!J90</f>
        <v>255000</v>
      </c>
      <c r="L17" s="234">
        <f>'1'!K90</f>
        <v>284000</v>
      </c>
      <c r="M17" s="234">
        <f>'1'!L90</f>
        <v>313000</v>
      </c>
      <c r="N17" s="597">
        <f>'1'!M90</f>
        <v>342000</v>
      </c>
      <c r="O17" s="623"/>
      <c r="P17" s="185"/>
      <c r="Q17" s="185"/>
      <c r="R17" s="185"/>
      <c r="S17" s="185"/>
      <c r="T17" s="185"/>
      <c r="U17" s="185"/>
      <c r="V17" s="185"/>
      <c r="W17" s="185"/>
      <c r="X17" s="185"/>
      <c r="Y17" s="185"/>
      <c r="Z17" s="185"/>
    </row>
    <row r="18" spans="1:26" ht="23.25" customHeight="1">
      <c r="A18" s="184">
        <f>A172</f>
        <v>100</v>
      </c>
      <c r="B18" s="185" t="s">
        <v>327</v>
      </c>
      <c r="C18" s="242">
        <f>'1'!B118</f>
        <v>1</v>
      </c>
      <c r="D18" s="242">
        <f>'1'!C118</f>
        <v>1</v>
      </c>
      <c r="E18" s="242">
        <f>'1'!D118</f>
        <v>1</v>
      </c>
      <c r="F18" s="242">
        <f>'1'!E118</f>
        <v>1</v>
      </c>
      <c r="G18" s="242">
        <f>'1'!F118</f>
        <v>1</v>
      </c>
      <c r="H18" s="242">
        <f>'1'!G118</f>
        <v>1</v>
      </c>
      <c r="I18" s="242">
        <f>'1'!H118</f>
        <v>1</v>
      </c>
      <c r="J18" s="242">
        <f>'1'!I118</f>
        <v>1</v>
      </c>
      <c r="K18" s="242">
        <f>'1'!J118</f>
        <v>1</v>
      </c>
      <c r="L18" s="242">
        <f>'1'!K118</f>
        <v>1</v>
      </c>
      <c r="M18" s="242">
        <f>'1'!L118</f>
        <v>1</v>
      </c>
      <c r="N18" s="660">
        <f>'1'!M118</f>
        <v>1</v>
      </c>
      <c r="O18" s="623"/>
      <c r="P18" s="185"/>
      <c r="Q18" s="185"/>
      <c r="R18" s="185"/>
      <c r="S18" s="185"/>
      <c r="T18" s="185"/>
      <c r="U18" s="185"/>
      <c r="V18" s="185"/>
      <c r="W18" s="185"/>
      <c r="X18" s="185"/>
      <c r="Y18" s="185"/>
      <c r="Z18" s="185"/>
    </row>
    <row r="19" spans="1:26" ht="23.25" customHeight="1">
      <c r="A19" s="184">
        <f>A86</f>
        <v>103500</v>
      </c>
      <c r="B19" s="185" t="s">
        <v>259</v>
      </c>
      <c r="C19" s="234">
        <f>'1'!B104</f>
        <v>55000</v>
      </c>
      <c r="D19" s="234">
        <f>'1'!C104</f>
        <v>63000</v>
      </c>
      <c r="E19" s="234">
        <f>'1'!D104</f>
        <v>63000</v>
      </c>
      <c r="F19" s="234">
        <f>'1'!E104</f>
        <v>63000</v>
      </c>
      <c r="G19" s="234">
        <f>'1'!F104</f>
        <v>63000</v>
      </c>
      <c r="H19" s="234">
        <f>'1'!G104</f>
        <v>63000</v>
      </c>
      <c r="I19" s="234">
        <f>'1'!H104</f>
        <v>40000</v>
      </c>
      <c r="J19" s="234">
        <f>'1'!I104</f>
        <v>38000</v>
      </c>
      <c r="K19" s="234">
        <f>'1'!J104</f>
        <v>38000</v>
      </c>
      <c r="L19" s="234">
        <f>'1'!K104</f>
        <v>38000</v>
      </c>
      <c r="M19" s="234">
        <f>'1'!L104</f>
        <v>38000</v>
      </c>
      <c r="N19" s="597">
        <f>'1'!M104</f>
        <v>38000</v>
      </c>
      <c r="O19" s="623"/>
      <c r="P19" s="185"/>
      <c r="Q19" s="185"/>
      <c r="R19" s="185"/>
      <c r="S19" s="185"/>
      <c r="T19" s="185"/>
      <c r="U19" s="185"/>
      <c r="V19" s="185"/>
      <c r="W19" s="185"/>
      <c r="X19" s="185"/>
      <c r="Y19" s="185"/>
      <c r="Z19" s="185"/>
    </row>
    <row r="20" spans="1:26" ht="23.25" customHeight="1">
      <c r="A20" s="189">
        <f>(A27-A85)/A27</f>
        <v>0.46</v>
      </c>
      <c r="B20" s="185" t="s">
        <v>159</v>
      </c>
      <c r="C20" s="186">
        <f t="shared" ref="C20:N20" si="1">IFERROR((C27-C85)/C27,0)</f>
        <v>0.14194444444444446</v>
      </c>
      <c r="D20" s="186">
        <f t="shared" si="1"/>
        <v>0.18610833333333332</v>
      </c>
      <c r="E20" s="186">
        <f t="shared" si="1"/>
        <v>0.18582502777777779</v>
      </c>
      <c r="F20" s="186">
        <f t="shared" si="1"/>
        <v>0.18553899972222215</v>
      </c>
      <c r="G20" s="186">
        <f t="shared" si="1"/>
        <v>0.18525027639166672</v>
      </c>
      <c r="H20" s="186">
        <f t="shared" si="1"/>
        <v>0.18495888473886105</v>
      </c>
      <c r="I20" s="186">
        <f t="shared" si="1"/>
        <v>8.3997579707148592E-2</v>
      </c>
      <c r="J20" s="186">
        <f t="shared" si="1"/>
        <v>6.8787233539706713E-2</v>
      </c>
      <c r="K20" s="186">
        <f t="shared" si="1"/>
        <v>6.8388250093198488E-2</v>
      </c>
      <c r="L20" s="186">
        <f t="shared" si="1"/>
        <v>6.7985849073748064E-2</v>
      </c>
      <c r="M20" s="186">
        <f t="shared" si="1"/>
        <v>6.7580064657084535E-2</v>
      </c>
      <c r="N20" s="595">
        <f t="shared" si="1"/>
        <v>6.717093067718044E-2</v>
      </c>
      <c r="O20" s="623"/>
      <c r="P20" s="185"/>
      <c r="Q20" s="185"/>
      <c r="R20" s="185"/>
      <c r="S20" s="185"/>
      <c r="T20" s="185"/>
      <c r="U20" s="185"/>
      <c r="V20" s="185"/>
      <c r="W20" s="185"/>
      <c r="X20" s="185"/>
      <c r="Y20" s="185"/>
      <c r="Z20" s="185"/>
    </row>
    <row r="21" spans="1:26" ht="27" customHeight="1">
      <c r="A21" s="166"/>
      <c r="B21" s="190"/>
      <c r="C21" s="780" t="s">
        <v>260</v>
      </c>
      <c r="D21" s="768"/>
      <c r="E21" s="768"/>
      <c r="F21" s="768"/>
      <c r="G21" s="768"/>
      <c r="H21" s="768"/>
      <c r="I21" s="768"/>
      <c r="J21" s="768"/>
      <c r="K21" s="768"/>
      <c r="L21" s="768"/>
      <c r="M21" s="768"/>
      <c r="N21" s="778"/>
      <c r="O21" s="622"/>
      <c r="P21" s="170"/>
      <c r="Q21" s="170"/>
      <c r="R21" s="170"/>
      <c r="S21" s="170"/>
      <c r="T21" s="170"/>
      <c r="U21" s="170"/>
      <c r="V21" s="170"/>
      <c r="W21" s="170"/>
      <c r="X21" s="170"/>
      <c r="Y21" s="170"/>
      <c r="Z21" s="170"/>
    </row>
    <row r="22" spans="1:26" ht="24" customHeight="1">
      <c r="A22" s="191">
        <v>0</v>
      </c>
      <c r="B22" s="192" t="s">
        <v>261</v>
      </c>
      <c r="C22" s="237">
        <v>1</v>
      </c>
      <c r="D22" s="237">
        <v>2</v>
      </c>
      <c r="E22" s="237">
        <v>3</v>
      </c>
      <c r="F22" s="237">
        <v>4</v>
      </c>
      <c r="G22" s="237">
        <v>5</v>
      </c>
      <c r="H22" s="237">
        <v>6</v>
      </c>
      <c r="I22" s="237">
        <v>7</v>
      </c>
      <c r="J22" s="237">
        <v>8</v>
      </c>
      <c r="K22" s="237">
        <v>9</v>
      </c>
      <c r="L22" s="237">
        <v>10</v>
      </c>
      <c r="M22" s="237">
        <v>11</v>
      </c>
      <c r="N22" s="601">
        <v>12</v>
      </c>
      <c r="O22" s="622"/>
      <c r="P22" s="170"/>
      <c r="Q22" s="170"/>
      <c r="R22" s="170"/>
      <c r="S22" s="170"/>
      <c r="T22" s="170"/>
      <c r="U22" s="170"/>
      <c r="V22" s="170"/>
      <c r="W22" s="170"/>
      <c r="X22" s="170"/>
      <c r="Y22" s="170"/>
      <c r="Z22" s="170"/>
    </row>
    <row r="23" spans="1:26" ht="5.25" customHeight="1">
      <c r="A23" s="166"/>
      <c r="B23" s="194"/>
      <c r="C23" s="239"/>
      <c r="D23" s="240"/>
      <c r="E23" s="239"/>
      <c r="F23" s="239"/>
      <c r="G23" s="239"/>
      <c r="H23" s="239"/>
      <c r="I23" s="239"/>
      <c r="J23" s="239"/>
      <c r="K23" s="239"/>
      <c r="L23" s="239"/>
      <c r="M23" s="239"/>
      <c r="N23" s="602"/>
      <c r="O23" s="622"/>
      <c r="P23" s="170"/>
      <c r="Q23" s="170"/>
      <c r="R23" s="170"/>
      <c r="S23" s="170"/>
      <c r="T23" s="170"/>
      <c r="U23" s="170"/>
      <c r="V23" s="170"/>
      <c r="W23" s="170"/>
      <c r="X23" s="170"/>
      <c r="Y23" s="170"/>
      <c r="Z23" s="170"/>
    </row>
    <row r="24" spans="1:26" ht="28.5" customHeight="1">
      <c r="A24" s="383">
        <v>5000</v>
      </c>
      <c r="B24" s="197" t="s">
        <v>328</v>
      </c>
      <c r="C24" s="241">
        <f>IF(ISBLANK(inputs!$C$57),$A24,VALUE(inputs!$E$57))</f>
        <v>4000</v>
      </c>
      <c r="D24" s="241">
        <f>IF(ISBLANK(inputs!$C$58),$A24,VALUE(inputs!$E$58))</f>
        <v>4000</v>
      </c>
      <c r="E24" s="241">
        <f>IF(ISBLANK(inputs!$C$59),$A24,VALUE(inputs!$E$59))</f>
        <v>4000</v>
      </c>
      <c r="F24" s="241">
        <f>IF(ISBLANK(inputs!$C$60),$A24,VALUE(inputs!$E$60))</f>
        <v>4000</v>
      </c>
      <c r="G24" s="241">
        <f>IF(ISBLANK(inputs!$C$61),$A24,VALUE(inputs!$E$61))</f>
        <v>4000</v>
      </c>
      <c r="H24" s="241">
        <f>IF(ISBLANK(inputs!$C$62),$A24,VALUE(inputs!$E$62))</f>
        <v>4000</v>
      </c>
      <c r="I24" s="241">
        <f>IF(ISBLANK(inputs!$C$63),$A24,VALUE(inputs!$E$63))</f>
        <v>3000</v>
      </c>
      <c r="J24" s="241">
        <f>IF(ISBLANK(inputs!$C$64),$A24,VALUE(inputs!$E$64))</f>
        <v>3000</v>
      </c>
      <c r="K24" s="241">
        <f>IF(ISBLANK(inputs!$C$65),$A24,VALUE(inputs!$E$65))</f>
        <v>3000</v>
      </c>
      <c r="L24" s="241">
        <f>IF(ISBLANK(inputs!$C$66),$A24,VALUE(inputs!$E$66))</f>
        <v>3000</v>
      </c>
      <c r="M24" s="241">
        <f>IF(ISBLANK(inputs!$C$67),$A24,VALUE(inputs!$E$67))</f>
        <v>3000</v>
      </c>
      <c r="N24" s="603">
        <f>IF(ISBLANK(inputs!$C$68),$A24,VALUE(inputs!$E$68))</f>
        <v>3000</v>
      </c>
      <c r="O24" s="624"/>
      <c r="P24" s="770"/>
      <c r="Q24" s="755"/>
      <c r="R24" s="755"/>
      <c r="S24" s="755"/>
      <c r="T24" s="756"/>
      <c r="U24" s="170"/>
      <c r="V24" s="170"/>
      <c r="W24" s="170"/>
      <c r="X24" s="170"/>
      <c r="Y24" s="170"/>
      <c r="Z24" s="170"/>
    </row>
    <row r="25" spans="1:26" ht="23.25" customHeight="1">
      <c r="A25" s="166"/>
      <c r="B25" s="170"/>
      <c r="C25" s="170"/>
      <c r="D25" s="170"/>
      <c r="E25" s="170"/>
      <c r="F25" s="170"/>
      <c r="G25" s="170"/>
      <c r="H25" s="170"/>
      <c r="I25" s="170"/>
      <c r="J25" s="170"/>
      <c r="K25" s="170"/>
      <c r="L25" s="170"/>
      <c r="M25" s="170"/>
      <c r="N25" s="590"/>
      <c r="O25" s="622"/>
      <c r="P25" s="770"/>
      <c r="Q25" s="755"/>
      <c r="R25" s="755"/>
      <c r="S25" s="755"/>
      <c r="T25" s="756"/>
      <c r="U25" s="170"/>
      <c r="V25" s="170"/>
      <c r="W25" s="170"/>
      <c r="X25" s="170"/>
      <c r="Y25" s="170"/>
      <c r="Z25" s="170"/>
    </row>
    <row r="26" spans="1:26" ht="23.25" customHeight="1">
      <c r="A26" s="166"/>
      <c r="B26" s="170"/>
      <c r="C26" s="782"/>
      <c r="D26" s="768"/>
      <c r="E26" s="768"/>
      <c r="F26" s="768"/>
      <c r="G26" s="768"/>
      <c r="H26" s="768"/>
      <c r="I26" s="768"/>
      <c r="J26" s="768"/>
      <c r="K26" s="768"/>
      <c r="L26" s="768"/>
      <c r="M26" s="768"/>
      <c r="N26" s="778"/>
      <c r="O26" s="625" t="s">
        <v>263</v>
      </c>
      <c r="P26" s="770"/>
      <c r="Q26" s="755"/>
      <c r="R26" s="755"/>
      <c r="S26" s="755"/>
      <c r="T26" s="756"/>
      <c r="U26" s="170"/>
      <c r="V26" s="170"/>
      <c r="W26" s="170"/>
      <c r="X26" s="170"/>
      <c r="Y26" s="170"/>
      <c r="Z26" s="170"/>
    </row>
    <row r="27" spans="1:26" ht="23.25" customHeight="1">
      <c r="A27" s="166">
        <f>A10*A30</f>
        <v>225000</v>
      </c>
      <c r="B27" s="170" t="s">
        <v>264</v>
      </c>
      <c r="C27" s="200">
        <f t="shared" ref="C27:N27" si="2">C10*C30</f>
        <v>180000</v>
      </c>
      <c r="D27" s="200">
        <f t="shared" si="2"/>
        <v>180000</v>
      </c>
      <c r="E27" s="200">
        <f t="shared" si="2"/>
        <v>180000</v>
      </c>
      <c r="F27" s="200">
        <f t="shared" si="2"/>
        <v>180000</v>
      </c>
      <c r="G27" s="200">
        <f t="shared" si="2"/>
        <v>180000</v>
      </c>
      <c r="H27" s="200">
        <f t="shared" si="2"/>
        <v>180000</v>
      </c>
      <c r="I27" s="200">
        <f t="shared" si="2"/>
        <v>135000</v>
      </c>
      <c r="J27" s="200">
        <f t="shared" si="2"/>
        <v>135000</v>
      </c>
      <c r="K27" s="200">
        <f t="shared" si="2"/>
        <v>135000</v>
      </c>
      <c r="L27" s="200">
        <f t="shared" si="2"/>
        <v>135000</v>
      </c>
      <c r="M27" s="200">
        <f t="shared" si="2"/>
        <v>135000</v>
      </c>
      <c r="N27" s="604">
        <f t="shared" si="2"/>
        <v>135000</v>
      </c>
      <c r="O27" s="625">
        <f t="shared" ref="O27:O28" si="3">SUM(C27:N27)</f>
        <v>1890000</v>
      </c>
      <c r="P27" s="770"/>
      <c r="Q27" s="755"/>
      <c r="R27" s="755"/>
      <c r="S27" s="755"/>
      <c r="T27" s="756"/>
      <c r="U27" s="170"/>
      <c r="V27" s="170"/>
      <c r="W27" s="170"/>
      <c r="X27" s="170"/>
      <c r="Y27" s="170"/>
      <c r="Z27" s="170"/>
    </row>
    <row r="28" spans="1:26" ht="23.25" customHeight="1">
      <c r="A28" s="166">
        <f>A29*A10</f>
        <v>110000</v>
      </c>
      <c r="B28" s="170" t="s">
        <v>265</v>
      </c>
      <c r="C28" s="202">
        <f t="shared" ref="C28:N28" si="4">C29*C10</f>
        <v>88000</v>
      </c>
      <c r="D28" s="202">
        <f t="shared" si="4"/>
        <v>88000</v>
      </c>
      <c r="E28" s="202">
        <f t="shared" si="4"/>
        <v>88000</v>
      </c>
      <c r="F28" s="202">
        <f t="shared" si="4"/>
        <v>88000</v>
      </c>
      <c r="G28" s="202">
        <f t="shared" si="4"/>
        <v>88000</v>
      </c>
      <c r="H28" s="202">
        <f t="shared" si="4"/>
        <v>88000</v>
      </c>
      <c r="I28" s="202">
        <f t="shared" si="4"/>
        <v>66000</v>
      </c>
      <c r="J28" s="202">
        <f t="shared" si="4"/>
        <v>66000</v>
      </c>
      <c r="K28" s="202">
        <f t="shared" si="4"/>
        <v>66000</v>
      </c>
      <c r="L28" s="202">
        <f t="shared" si="4"/>
        <v>66000</v>
      </c>
      <c r="M28" s="202">
        <f t="shared" si="4"/>
        <v>66000</v>
      </c>
      <c r="N28" s="605">
        <f t="shared" si="4"/>
        <v>66000</v>
      </c>
      <c r="O28" s="625">
        <f t="shared" si="3"/>
        <v>924000</v>
      </c>
      <c r="P28" s="770"/>
      <c r="Q28" s="755"/>
      <c r="R28" s="755"/>
      <c r="S28" s="755"/>
      <c r="T28" s="756"/>
      <c r="U28" s="170"/>
      <c r="V28" s="170"/>
      <c r="W28" s="170"/>
      <c r="X28" s="170"/>
      <c r="Y28" s="170"/>
      <c r="Z28" s="170"/>
    </row>
    <row r="29" spans="1:26" ht="37.5" customHeight="1">
      <c r="A29" s="166">
        <f>'F1'!A30</f>
        <v>22</v>
      </c>
      <c r="B29" s="170" t="s">
        <v>266</v>
      </c>
      <c r="C29" s="203">
        <f t="array" ref="C29:N29">TRANSPOSE(inputs!F83:F94)</f>
        <v>22</v>
      </c>
      <c r="D29" s="204">
        <v>22</v>
      </c>
      <c r="E29" s="204">
        <v>22</v>
      </c>
      <c r="F29" s="204">
        <v>22</v>
      </c>
      <c r="G29" s="204">
        <v>22</v>
      </c>
      <c r="H29" s="204">
        <v>22</v>
      </c>
      <c r="I29" s="204">
        <v>22</v>
      </c>
      <c r="J29" s="204">
        <v>22</v>
      </c>
      <c r="K29" s="204">
        <v>22</v>
      </c>
      <c r="L29" s="204">
        <v>22</v>
      </c>
      <c r="M29" s="204">
        <v>22</v>
      </c>
      <c r="N29" s="606">
        <v>22</v>
      </c>
      <c r="O29" s="625">
        <f t="shared" ref="O29:O30" si="5">AVERAGE(C29:N29)</f>
        <v>22</v>
      </c>
      <c r="P29" s="770" t="s">
        <v>207</v>
      </c>
      <c r="Q29" s="755"/>
      <c r="R29" s="755"/>
      <c r="S29" s="755"/>
      <c r="T29" s="756"/>
      <c r="U29" s="170"/>
      <c r="V29" s="170"/>
      <c r="W29" s="170"/>
      <c r="X29" s="170"/>
      <c r="Y29" s="170"/>
      <c r="Z29" s="170"/>
    </row>
    <row r="30" spans="1:26" ht="23.25" customHeight="1">
      <c r="A30" s="205">
        <f>INTRO!I14</f>
        <v>45</v>
      </c>
      <c r="B30" s="170" t="s">
        <v>7</v>
      </c>
      <c r="C30" s="206">
        <f>IF(ISBLANK(inputs!$C$57),$A30,VALUE(inputs!$F$57))</f>
        <v>45</v>
      </c>
      <c r="D30" s="207">
        <f>IF(ISBLANK(inputs!$C$58),$A30,VALUE(inputs!$F$58))</f>
        <v>45</v>
      </c>
      <c r="E30" s="207">
        <f>IF(ISBLANK(inputs!$C$59),$A30,VALUE(inputs!$F$59))</f>
        <v>45</v>
      </c>
      <c r="F30" s="207">
        <f>IF(ISBLANK(inputs!$C$60),$A30,VALUE(inputs!$F$60))</f>
        <v>45</v>
      </c>
      <c r="G30" s="207">
        <f>IF(ISBLANK(inputs!$C$61),$A30,VALUE(inputs!$F$61))</f>
        <v>45</v>
      </c>
      <c r="H30" s="207">
        <f>IF(ISBLANK(inputs!$C$62),$A30,VALUE(inputs!$F$62))</f>
        <v>45</v>
      </c>
      <c r="I30" s="207">
        <f>IF(ISBLANK(inputs!$C$63),$A30,VALUE(inputs!$F$63))</f>
        <v>45</v>
      </c>
      <c r="J30" s="207">
        <f>IF(ISBLANK(inputs!$C$64),$A30,VALUE(inputs!$F$64))</f>
        <v>45</v>
      </c>
      <c r="K30" s="207">
        <f>IF(ISBLANK(inputs!$C$65),$A30,VALUE(inputs!$F$65))</f>
        <v>45</v>
      </c>
      <c r="L30" s="207">
        <f>IF(ISBLANK(inputs!$C$66),$A30,VALUE(inputs!$F$66))</f>
        <v>45</v>
      </c>
      <c r="M30" s="207">
        <f>IF(ISBLANK(inputs!$C$67),$A30,VALUE(inputs!$F$67))</f>
        <v>45</v>
      </c>
      <c r="N30" s="607">
        <f>IF(ISBLANK(inputs!$C$68),$A30,VALUE(inputs!$F$68))</f>
        <v>45</v>
      </c>
      <c r="O30" s="625">
        <f t="shared" si="5"/>
        <v>45</v>
      </c>
      <c r="P30" s="170"/>
      <c r="Q30" s="170"/>
      <c r="R30" s="170"/>
      <c r="S30" s="170"/>
      <c r="T30" s="170"/>
      <c r="U30" s="170"/>
      <c r="V30" s="170"/>
      <c r="W30" s="170"/>
      <c r="X30" s="170"/>
      <c r="Y30" s="170"/>
      <c r="Z30" s="170"/>
    </row>
    <row r="31" spans="1:26" ht="23.25" customHeight="1">
      <c r="A31" s="205">
        <v>0</v>
      </c>
      <c r="B31" s="170" t="s">
        <v>321</v>
      </c>
      <c r="C31" s="208">
        <f>IF(ISBLANK(inputs!$C$57),$A31,VALUE(inputs!$G$57))</f>
        <v>0</v>
      </c>
      <c r="D31" s="209">
        <f>IF(ISBLANK(inputs!$C$58),$A31,VALUE(inputs!$G$58))</f>
        <v>0</v>
      </c>
      <c r="E31" s="209">
        <f>IF(ISBLANK(inputs!$C$59),$A31,VALUE(inputs!$G$59))</f>
        <v>0</v>
      </c>
      <c r="F31" s="209">
        <f>IF(ISBLANK(inputs!$C$60),$A31,VALUE(inputs!$G$60))</f>
        <v>0</v>
      </c>
      <c r="G31" s="209">
        <f>IF(ISBLANK(inputs!$C$61),$A31,VALUE(inputs!$G$61))</f>
        <v>0</v>
      </c>
      <c r="H31" s="209">
        <f>IF(ISBLANK(inputs!$C$62),$A31,VALUE(inputs!$G$62))</f>
        <v>0</v>
      </c>
      <c r="I31" s="209">
        <f>IF(ISBLANK(inputs!$C$63),$A31,VALUE(inputs!$G$63))</f>
        <v>0</v>
      </c>
      <c r="J31" s="209">
        <f>IF(ISBLANK(inputs!$C$64),$A31,VALUE(inputs!$G$64))</f>
        <v>0</v>
      </c>
      <c r="K31" s="209">
        <f>IF(ISBLANK(inputs!$C$65),$A31,VALUE(inputs!$G$65))</f>
        <v>0</v>
      </c>
      <c r="L31" s="209">
        <f>IF(ISBLANK(inputs!$C$66),$A31,VALUE(inputs!$G$66))</f>
        <v>0</v>
      </c>
      <c r="M31" s="209">
        <f>IF(ISBLANK(inputs!$C$67),$A31,VALUE(inputs!$G$67))</f>
        <v>0</v>
      </c>
      <c r="N31" s="608">
        <f>IF(ISBLANK(inputs!$C$68),$A31,VALUE(inputs!$G$68))</f>
        <v>0</v>
      </c>
      <c r="O31" s="625">
        <f t="shared" ref="O31:O33" si="6">SUM(C31:N31)</f>
        <v>0</v>
      </c>
      <c r="P31" s="170"/>
      <c r="Q31" s="170"/>
      <c r="R31" s="170"/>
      <c r="S31" s="170"/>
      <c r="T31" s="170"/>
      <c r="U31" s="170"/>
      <c r="V31" s="170"/>
      <c r="W31" s="170"/>
      <c r="X31" s="170"/>
      <c r="Y31" s="170"/>
      <c r="Z31" s="170"/>
    </row>
    <row r="32" spans="1:26" ht="23.25" customHeight="1">
      <c r="A32" s="205">
        <v>0</v>
      </c>
      <c r="B32" s="170" t="s">
        <v>322</v>
      </c>
      <c r="C32" s="208">
        <f>IF(ISBLANK(inputs!$C$57),$A32,VALUE(inputs!$H$57))</f>
        <v>0</v>
      </c>
      <c r="D32" s="209">
        <f>IF(ISBLANK(inputs!$C$58),$A32,VALUE(inputs!$H$58))</f>
        <v>0</v>
      </c>
      <c r="E32" s="209">
        <f>IF(ISBLANK(inputs!$C$59),$A32,VALUE(inputs!$H$59))</f>
        <v>0</v>
      </c>
      <c r="F32" s="209">
        <f>IF(ISBLANK(inputs!$C$60),$A32,VALUE(inputs!$H$60))</f>
        <v>0</v>
      </c>
      <c r="G32" s="209">
        <f>IF(ISBLANK(inputs!$C$61),$A32,VALUE(inputs!$H$61))</f>
        <v>0</v>
      </c>
      <c r="H32" s="209">
        <f>IF(ISBLANK(inputs!$C$62),$A32,VALUE(inputs!$H$62))</f>
        <v>0</v>
      </c>
      <c r="I32" s="209">
        <f>IF(ISBLANK(inputs!$C$63),$A32,VALUE(inputs!$H$63))</f>
        <v>0</v>
      </c>
      <c r="J32" s="209">
        <f>IF(ISBLANK(inputs!$C$64),$A32,VALUE(inputs!$H$64))</f>
        <v>0</v>
      </c>
      <c r="K32" s="209">
        <f>IF(ISBLANK(inputs!$C$65),$A32,VALUE(inputs!$H$65))</f>
        <v>0</v>
      </c>
      <c r="L32" s="209">
        <f>IF(ISBLANK(inputs!$C$66),$A32,VALUE(inputs!$H$66))</f>
        <v>0</v>
      </c>
      <c r="M32" s="209">
        <f>IF(ISBLANK(inputs!$C$67),$A32,VALUE(inputs!$H$67))</f>
        <v>0</v>
      </c>
      <c r="N32" s="608">
        <f>IF(ISBLANK(inputs!$C$68),$A32,VALUE(inputs!$H$68))</f>
        <v>0</v>
      </c>
      <c r="O32" s="625">
        <f t="shared" si="6"/>
        <v>0</v>
      </c>
      <c r="P32" s="170"/>
      <c r="Q32" s="170"/>
      <c r="R32" s="170"/>
      <c r="S32" s="170"/>
      <c r="T32" s="170"/>
      <c r="U32" s="170"/>
      <c r="V32" s="170"/>
      <c r="W32" s="170"/>
      <c r="X32" s="170"/>
      <c r="Y32" s="170"/>
      <c r="Z32" s="170"/>
    </row>
    <row r="33" spans="1:26" ht="23.25" customHeight="1">
      <c r="A33" s="205">
        <v>1000</v>
      </c>
      <c r="B33" s="170" t="s">
        <v>10</v>
      </c>
      <c r="C33" s="207">
        <f>IF(ISBLANK(inputs!$C$57),$A33,VALUE(inputs!$I$57))</f>
        <v>0</v>
      </c>
      <c r="D33" s="209">
        <f>IF(ISBLANK(inputs!$C$58),$A33,VALUE(inputs!$I$58))</f>
        <v>0</v>
      </c>
      <c r="E33" s="209">
        <f>IF(ISBLANK(inputs!$C$59),$A33,VALUE(inputs!$I$59))</f>
        <v>0</v>
      </c>
      <c r="F33" s="209">
        <f>IF(ISBLANK(inputs!$C$60),$A33,VALUE(inputs!$I$60))</f>
        <v>0</v>
      </c>
      <c r="G33" s="209">
        <f>IF(ISBLANK(inputs!$C$61),$A33,VALUE(inputs!$I$61))</f>
        <v>0</v>
      </c>
      <c r="H33" s="209">
        <f>IF(ISBLANK(inputs!$C$62),$A33,VALUE(inputs!$I$62))</f>
        <v>0</v>
      </c>
      <c r="I33" s="209">
        <f>IF(ISBLANK(inputs!$C$63),$A33,VALUE(inputs!$I$63))</f>
        <v>0</v>
      </c>
      <c r="J33" s="209">
        <f>IF(ISBLANK(inputs!$C$64),$A33,VALUE(inputs!$I$64))</f>
        <v>0</v>
      </c>
      <c r="K33" s="209">
        <f>IF(ISBLANK(inputs!$C$65),$A33,VALUE(inputs!$I$65))</f>
        <v>0</v>
      </c>
      <c r="L33" s="209">
        <f>IF(ISBLANK(inputs!$C$66),$A33,VALUE(inputs!$I$66))</f>
        <v>0</v>
      </c>
      <c r="M33" s="209">
        <f>IF(ISBLANK(inputs!$C$67),$A33,VALUE(inputs!$I$67))</f>
        <v>0</v>
      </c>
      <c r="N33" s="608">
        <f>IF(ISBLANK(inputs!$C$68),$A33,VALUE(inputs!$I$68))</f>
        <v>0</v>
      </c>
      <c r="O33" s="625">
        <f t="shared" si="6"/>
        <v>0</v>
      </c>
      <c r="P33" s="170"/>
      <c r="Q33" s="170"/>
      <c r="R33" s="170"/>
      <c r="S33" s="170"/>
      <c r="T33" s="170"/>
      <c r="U33" s="170"/>
      <c r="V33" s="170"/>
      <c r="W33" s="170"/>
      <c r="X33" s="170"/>
      <c r="Y33" s="170"/>
      <c r="Z33" s="170"/>
    </row>
    <row r="34" spans="1:26" ht="23.25" customHeight="1">
      <c r="A34" s="205">
        <v>40</v>
      </c>
      <c r="B34" s="170" t="s">
        <v>267</v>
      </c>
      <c r="C34" s="207">
        <f>IF(ISBLANK(inputs!$C$57),$A34,VALUE(inputs!$J$57))</f>
        <v>0</v>
      </c>
      <c r="D34" s="209">
        <f>IF(ISBLANK(inputs!$C$58),$A34,VALUE(inputs!$J$58))</f>
        <v>0</v>
      </c>
      <c r="E34" s="209">
        <f>IF(ISBLANK(inputs!$C$59),$A34,VALUE(inputs!$J$59))</f>
        <v>0</v>
      </c>
      <c r="F34" s="209">
        <f>IF(ISBLANK(inputs!$C$60),$A34,VALUE(inputs!$J$60))</f>
        <v>0</v>
      </c>
      <c r="G34" s="209">
        <f>IF(ISBLANK(inputs!$C$61),$A34,VALUE(inputs!$J$61))</f>
        <v>0</v>
      </c>
      <c r="H34" s="209">
        <f>IF(ISBLANK(inputs!$C$62),$A34,VALUE(inputs!$J$62))</f>
        <v>0</v>
      </c>
      <c r="I34" s="209">
        <f>IF(ISBLANK(inputs!$C$63),$A34,VALUE(inputs!$J$63))</f>
        <v>0</v>
      </c>
      <c r="J34" s="209">
        <f>IF(ISBLANK(inputs!$C$64),$A34,VALUE(inputs!$J$64))</f>
        <v>0</v>
      </c>
      <c r="K34" s="209">
        <f>IF(ISBLANK(inputs!$C$65),$A34,VALUE(inputs!$J$65))</f>
        <v>0</v>
      </c>
      <c r="L34" s="209">
        <f>IF(ISBLANK(inputs!$C$66),$A34,VALUE(inputs!$J$66))</f>
        <v>0</v>
      </c>
      <c r="M34" s="209">
        <f>IF(ISBLANK(inputs!$C$67),$A34,VALUE(inputs!$J$67))</f>
        <v>0</v>
      </c>
      <c r="N34" s="608">
        <f>IF(ISBLANK(inputs!$C$68),$A34,VALUE(inputs!$J$68))</f>
        <v>0</v>
      </c>
      <c r="O34" s="625">
        <f>AVERAGE(C34:N34)</f>
        <v>0</v>
      </c>
      <c r="P34" s="170"/>
      <c r="Q34" s="170"/>
      <c r="R34" s="170"/>
      <c r="S34" s="170"/>
      <c r="T34" s="170"/>
      <c r="U34" s="170"/>
      <c r="V34" s="170"/>
      <c r="W34" s="170"/>
      <c r="X34" s="170"/>
      <c r="Y34" s="170"/>
      <c r="Z34" s="170"/>
    </row>
    <row r="35" spans="1:26" ht="23.25" customHeight="1">
      <c r="A35" s="205">
        <v>200000</v>
      </c>
      <c r="B35" s="170" t="s">
        <v>268</v>
      </c>
      <c r="C35" s="207">
        <f>IF(ISBLANK(inputs!$C$57),$A35,VALUE(inputs!$K$57))</f>
        <v>0</v>
      </c>
      <c r="D35" s="209">
        <f>IF(ISBLANK(inputs!$C$58),$A35,VALUE(inputs!$K$58))</f>
        <v>0</v>
      </c>
      <c r="E35" s="209">
        <f>IF(ISBLANK(inputs!$C$59),$A35,VALUE(inputs!$K$59))</f>
        <v>0</v>
      </c>
      <c r="F35" s="209">
        <f>IF(ISBLANK(inputs!$C$60),$A35,VALUE(inputs!$K$60))</f>
        <v>0</v>
      </c>
      <c r="G35" s="209">
        <f>IF(ISBLANK(inputs!$C$61),$A35,VALUE(inputs!$K$61))</f>
        <v>0</v>
      </c>
      <c r="H35" s="209">
        <f>IF(ISBLANK(inputs!$C$62),$A35,VALUE(inputs!$K$62))</f>
        <v>0</v>
      </c>
      <c r="I35" s="209">
        <f>IF(ISBLANK(inputs!$C$63),$A35,VALUE(inputs!$K$63))</f>
        <v>0</v>
      </c>
      <c r="J35" s="209">
        <f>IF(ISBLANK(inputs!$C$64),$A35,VALUE(inputs!$K$64))</f>
        <v>0</v>
      </c>
      <c r="K35" s="209">
        <f>IF(ISBLANK(inputs!$C$65),$A35,VALUE(inputs!$K$65))</f>
        <v>0</v>
      </c>
      <c r="L35" s="209">
        <f>IF(ISBLANK(inputs!$C$66),$A35,VALUE(inputs!$K$66))</f>
        <v>0</v>
      </c>
      <c r="M35" s="209">
        <f>IF(ISBLANK(inputs!$C$67),$A35,VALUE(inputs!$K$67))</f>
        <v>0</v>
      </c>
      <c r="N35" s="608">
        <f>IF(ISBLANK(inputs!$C$68),$A35,VALUE(inputs!$K$68))</f>
        <v>0</v>
      </c>
      <c r="O35" s="625">
        <f t="shared" ref="O35:O37" si="7">SUM(C35:N35)</f>
        <v>0</v>
      </c>
      <c r="P35" s="170"/>
      <c r="Q35" s="170"/>
      <c r="R35" s="170"/>
      <c r="S35" s="170"/>
      <c r="T35" s="170"/>
      <c r="U35" s="170"/>
      <c r="V35" s="170"/>
      <c r="W35" s="170"/>
      <c r="X35" s="170"/>
      <c r="Y35" s="170"/>
      <c r="Z35" s="170"/>
    </row>
    <row r="36" spans="1:26" ht="23.25" customHeight="1">
      <c r="A36" s="205">
        <v>1000</v>
      </c>
      <c r="B36" s="170" t="s">
        <v>13</v>
      </c>
      <c r="C36" s="207">
        <f>IF(ISBLANK(inputs!$C$57),$A36,VALUE(inputs!$L$57))</f>
        <v>0</v>
      </c>
      <c r="D36" s="209">
        <f>IF(ISBLANK(inputs!$C$58),$A36,VALUE(inputs!$L$58))</f>
        <v>0</v>
      </c>
      <c r="E36" s="209">
        <f>IF(ISBLANK(inputs!$C$59),$A36,VALUE(inputs!$L$59))</f>
        <v>0</v>
      </c>
      <c r="F36" s="209">
        <f>IF(ISBLANK(inputs!$C$60),$A36,VALUE(inputs!$L$60))</f>
        <v>0</v>
      </c>
      <c r="G36" s="209">
        <f>IF(ISBLANK(inputs!$C$61),$A36,VALUE(inputs!$L$61))</f>
        <v>0</v>
      </c>
      <c r="H36" s="209">
        <f>IF(ISBLANK(inputs!$C$62),$A36,VALUE(inputs!$L$62))</f>
        <v>0</v>
      </c>
      <c r="I36" s="209">
        <f>IF(ISBLANK(inputs!$C$63),$A36,VALUE(inputs!$L$63))</f>
        <v>0</v>
      </c>
      <c r="J36" s="209">
        <f>IF(ISBLANK(inputs!$C$64),$A36,VALUE(inputs!$L$64))</f>
        <v>0</v>
      </c>
      <c r="K36" s="209">
        <f>IF(ISBLANK(inputs!$C$65),$A36,VALUE(inputs!$L$65))</f>
        <v>0</v>
      </c>
      <c r="L36" s="209">
        <f>IF(ISBLANK(inputs!$C$66),$A36,VALUE(inputs!$L$66))</f>
        <v>0</v>
      </c>
      <c r="M36" s="209">
        <f>IF(ISBLANK(inputs!$C$67),$A36,VALUE(inputs!$L$67))</f>
        <v>0</v>
      </c>
      <c r="N36" s="608">
        <f>IF(ISBLANK(inputs!$C$68),$A36,VALUE(inputs!$L$68))</f>
        <v>0</v>
      </c>
      <c r="O36" s="625">
        <f t="shared" si="7"/>
        <v>0</v>
      </c>
      <c r="P36" s="170"/>
      <c r="Q36" s="170"/>
      <c r="R36" s="170"/>
      <c r="S36" s="170"/>
      <c r="T36" s="170"/>
      <c r="U36" s="170"/>
      <c r="V36" s="170"/>
      <c r="W36" s="170"/>
      <c r="X36" s="170"/>
      <c r="Y36" s="170"/>
      <c r="Z36" s="170"/>
    </row>
    <row r="37" spans="1:26" ht="23.25" customHeight="1">
      <c r="A37" s="205">
        <v>1000</v>
      </c>
      <c r="B37" s="170" t="s">
        <v>14</v>
      </c>
      <c r="C37" s="207">
        <f>IF(ISBLANK(inputs!$C$57),$A37,VALUE(inputs!$M$57))</f>
        <v>0</v>
      </c>
      <c r="D37" s="209">
        <f>IF(ISBLANK(inputs!$C$58),$A37,VALUE(inputs!$M$58))</f>
        <v>0</v>
      </c>
      <c r="E37" s="209">
        <f>IF(ISBLANK(inputs!$C$59),$A37,VALUE(inputs!$M$59))</f>
        <v>0</v>
      </c>
      <c r="F37" s="209">
        <f>IF(ISBLANK(inputs!$C$60),$A37,VALUE(inputs!$M$60))</f>
        <v>0</v>
      </c>
      <c r="G37" s="209">
        <f>IF(ISBLANK(inputs!$C$61),$A37,VALUE(inputs!$M$61))</f>
        <v>0</v>
      </c>
      <c r="H37" s="209">
        <f>IF(ISBLANK(inputs!$C$62),$A37,VALUE(inputs!$M$62))</f>
        <v>0</v>
      </c>
      <c r="I37" s="209">
        <f>IF(ISBLANK(inputs!$C$63),$A37,VALUE(inputs!$M$63))</f>
        <v>0</v>
      </c>
      <c r="J37" s="209">
        <f>IF(ISBLANK(inputs!$C$64),$A37,VALUE(inputs!$M$64))</f>
        <v>0</v>
      </c>
      <c r="K37" s="209">
        <f>IF(ISBLANK(inputs!$C$65),$A37,VALUE(inputs!$M$65))</f>
        <v>0</v>
      </c>
      <c r="L37" s="209">
        <f>IF(ISBLANK(inputs!$C$66),$A37,VALUE(inputs!$M$66))</f>
        <v>0</v>
      </c>
      <c r="M37" s="209">
        <f>IF(ISBLANK(inputs!$C$67),$A37,VALUE(inputs!$M$67))</f>
        <v>0</v>
      </c>
      <c r="N37" s="608">
        <f>IF(ISBLANK(inputs!$C$68),$A37,VALUE(inputs!$M$68))</f>
        <v>0</v>
      </c>
      <c r="O37" s="625">
        <f t="shared" si="7"/>
        <v>0</v>
      </c>
      <c r="P37" s="170"/>
      <c r="Q37" s="170"/>
      <c r="R37" s="170"/>
      <c r="S37" s="170"/>
      <c r="T37" s="170"/>
      <c r="U37" s="170"/>
      <c r="V37" s="170"/>
      <c r="W37" s="170"/>
      <c r="X37" s="170"/>
      <c r="Y37" s="170"/>
      <c r="Z37" s="170"/>
    </row>
    <row r="38" spans="1:26" ht="23.25" customHeight="1">
      <c r="A38" s="166"/>
      <c r="B38" s="170"/>
      <c r="C38" s="204"/>
      <c r="D38" s="204"/>
      <c r="E38" s="204"/>
      <c r="F38" s="204"/>
      <c r="G38" s="204"/>
      <c r="H38" s="204"/>
      <c r="I38" s="204"/>
      <c r="J38" s="204"/>
      <c r="K38" s="204"/>
      <c r="L38" s="204"/>
      <c r="M38" s="204"/>
      <c r="N38" s="606"/>
      <c r="O38" s="625"/>
      <c r="P38" s="170"/>
      <c r="Q38" s="170"/>
      <c r="R38" s="170"/>
      <c r="S38" s="170"/>
      <c r="T38" s="170"/>
      <c r="U38" s="170"/>
      <c r="V38" s="170"/>
      <c r="W38" s="170"/>
      <c r="X38" s="170"/>
      <c r="Y38" s="170"/>
      <c r="Z38" s="170"/>
    </row>
    <row r="39" spans="1:26" ht="23.25" customHeight="1">
      <c r="A39" s="166"/>
      <c r="B39" s="170"/>
      <c r="C39" s="204"/>
      <c r="D39" s="204"/>
      <c r="E39" s="204"/>
      <c r="F39" s="204"/>
      <c r="G39" s="204"/>
      <c r="H39" s="204"/>
      <c r="I39" s="204"/>
      <c r="J39" s="204"/>
      <c r="K39" s="204"/>
      <c r="L39" s="204"/>
      <c r="M39" s="204"/>
      <c r="N39" s="606"/>
      <c r="O39" s="625"/>
      <c r="P39" s="170"/>
      <c r="Q39" s="170"/>
      <c r="R39" s="170"/>
      <c r="S39" s="170"/>
      <c r="T39" s="170"/>
      <c r="U39" s="170"/>
      <c r="V39" s="170"/>
      <c r="W39" s="170"/>
      <c r="X39" s="170"/>
      <c r="Y39" s="170"/>
      <c r="Z39" s="170"/>
    </row>
    <row r="40" spans="1:26" ht="23.25" customHeight="1">
      <c r="A40" s="205"/>
      <c r="B40" s="170" t="s">
        <v>15</v>
      </c>
      <c r="C40" s="207">
        <f>'c'!L3</f>
        <v>0</v>
      </c>
      <c r="D40" s="207">
        <f>'c'!L4</f>
        <v>0</v>
      </c>
      <c r="E40" s="207">
        <f>'c'!L5</f>
        <v>0</v>
      </c>
      <c r="F40" s="207">
        <f>'c'!L6</f>
        <v>0</v>
      </c>
      <c r="G40" s="207">
        <f>'c'!L7</f>
        <v>0</v>
      </c>
      <c r="H40" s="207">
        <f>'c'!L8</f>
        <v>0</v>
      </c>
      <c r="I40" s="207">
        <f>'c'!L9</f>
        <v>0</v>
      </c>
      <c r="J40" s="207">
        <f>'c'!L10</f>
        <v>0</v>
      </c>
      <c r="K40" s="207">
        <f>'c'!L11</f>
        <v>0</v>
      </c>
      <c r="L40" s="207">
        <f>'c'!L12</f>
        <v>0</v>
      </c>
      <c r="M40" s="207">
        <f>'c'!L13</f>
        <v>0</v>
      </c>
      <c r="N40" s="607">
        <f>'c'!L14</f>
        <v>0</v>
      </c>
      <c r="O40" s="625">
        <f t="shared" ref="O40:O41" si="8">AVERAGE(C40:N40)</f>
        <v>0</v>
      </c>
      <c r="P40" s="170"/>
      <c r="Q40" s="170"/>
      <c r="R40" s="170"/>
      <c r="S40" s="170"/>
      <c r="T40" s="170"/>
      <c r="U40" s="170"/>
      <c r="V40" s="170"/>
      <c r="W40" s="170"/>
      <c r="X40" s="170"/>
      <c r="Y40" s="170"/>
      <c r="Z40" s="170"/>
    </row>
    <row r="41" spans="1:26" ht="23.25" customHeight="1">
      <c r="A41" s="205"/>
      <c r="B41" s="170" t="s">
        <v>16</v>
      </c>
      <c r="C41" s="207">
        <f>'c'!M3</f>
        <v>0</v>
      </c>
      <c r="D41" s="207">
        <f>'c'!M4</f>
        <v>0</v>
      </c>
      <c r="E41" s="207">
        <f>'c'!M5</f>
        <v>0</v>
      </c>
      <c r="F41" s="207">
        <f>'c'!M6</f>
        <v>0</v>
      </c>
      <c r="G41" s="207">
        <f>'c'!M7</f>
        <v>0</v>
      </c>
      <c r="H41" s="207">
        <f>'c'!M8</f>
        <v>0</v>
      </c>
      <c r="I41" s="207">
        <f>'c'!M9</f>
        <v>0</v>
      </c>
      <c r="J41" s="207">
        <f>'c'!M10</f>
        <v>0</v>
      </c>
      <c r="K41" s="207">
        <f>'c'!M11</f>
        <v>0</v>
      </c>
      <c r="L41" s="207">
        <f>'c'!M12</f>
        <v>0</v>
      </c>
      <c r="M41" s="207">
        <f>'c'!M13</f>
        <v>0</v>
      </c>
      <c r="N41" s="607">
        <f>'c'!M14</f>
        <v>0</v>
      </c>
      <c r="O41" s="625">
        <f t="shared" si="8"/>
        <v>0</v>
      </c>
      <c r="P41" s="170"/>
      <c r="Q41" s="170"/>
      <c r="R41" s="170"/>
      <c r="S41" s="170"/>
      <c r="T41" s="170"/>
      <c r="U41" s="170"/>
      <c r="V41" s="170"/>
      <c r="W41" s="170"/>
      <c r="X41" s="170"/>
      <c r="Y41" s="170"/>
      <c r="Z41" s="170"/>
    </row>
    <row r="42" spans="1:26" ht="23.25" customHeight="1">
      <c r="A42" s="166"/>
      <c r="B42" s="170"/>
      <c r="C42" s="204"/>
      <c r="D42" s="204"/>
      <c r="E42" s="204"/>
      <c r="F42" s="204"/>
      <c r="G42" s="204"/>
      <c r="H42" s="204"/>
      <c r="I42" s="204"/>
      <c r="J42" s="204"/>
      <c r="K42" s="204"/>
      <c r="L42" s="204"/>
      <c r="M42" s="204"/>
      <c r="N42" s="606"/>
      <c r="O42" s="625"/>
      <c r="P42" s="170"/>
      <c r="Q42" s="170"/>
      <c r="R42" s="170"/>
      <c r="S42" s="170"/>
      <c r="T42" s="170"/>
      <c r="U42" s="170"/>
      <c r="V42" s="170"/>
      <c r="W42" s="170"/>
      <c r="X42" s="170"/>
      <c r="Y42" s="170"/>
      <c r="Z42" s="170"/>
    </row>
    <row r="43" spans="1:26" ht="23.25" customHeight="1">
      <c r="A43" s="205">
        <f>INTRO!I6</f>
        <v>500</v>
      </c>
      <c r="B43" s="170" t="s">
        <v>63</v>
      </c>
      <c r="C43" s="207">
        <f>A43</f>
        <v>500</v>
      </c>
      <c r="D43" s="209">
        <f t="shared" ref="D43:N43" si="9">C43</f>
        <v>500</v>
      </c>
      <c r="E43" s="209">
        <f t="shared" si="9"/>
        <v>500</v>
      </c>
      <c r="F43" s="209">
        <f t="shared" si="9"/>
        <v>500</v>
      </c>
      <c r="G43" s="209">
        <f t="shared" si="9"/>
        <v>500</v>
      </c>
      <c r="H43" s="209">
        <f t="shared" si="9"/>
        <v>500</v>
      </c>
      <c r="I43" s="209">
        <f t="shared" si="9"/>
        <v>500</v>
      </c>
      <c r="J43" s="209">
        <f t="shared" si="9"/>
        <v>500</v>
      </c>
      <c r="K43" s="209">
        <f t="shared" si="9"/>
        <v>500</v>
      </c>
      <c r="L43" s="209">
        <f t="shared" si="9"/>
        <v>500</v>
      </c>
      <c r="M43" s="209">
        <f t="shared" si="9"/>
        <v>500</v>
      </c>
      <c r="N43" s="608">
        <f t="shared" si="9"/>
        <v>500</v>
      </c>
      <c r="O43" s="625">
        <f t="shared" ref="O43:O49" si="10">AVERAGE(C43:N43)</f>
        <v>500</v>
      </c>
      <c r="P43" s="170"/>
      <c r="Q43" s="170"/>
      <c r="R43" s="170"/>
      <c r="S43" s="170"/>
      <c r="T43" s="170"/>
      <c r="U43" s="170"/>
      <c r="V43" s="170"/>
      <c r="W43" s="170"/>
      <c r="X43" s="170"/>
      <c r="Y43" s="170"/>
      <c r="Z43" s="170"/>
    </row>
    <row r="44" spans="1:26" ht="23.25" customHeight="1">
      <c r="A44" s="394">
        <f>(A43*0.001)+(A36*0.001)</f>
        <v>1.5</v>
      </c>
      <c r="B44" s="170" t="s">
        <v>64</v>
      </c>
      <c r="C44" s="210">
        <f t="shared" ref="C44:N44" si="11">(C43*0.001)+(C36*0.001)</f>
        <v>0.5</v>
      </c>
      <c r="D44" s="210">
        <f t="shared" si="11"/>
        <v>0.5</v>
      </c>
      <c r="E44" s="210">
        <f t="shared" si="11"/>
        <v>0.5</v>
      </c>
      <c r="F44" s="210">
        <f t="shared" si="11"/>
        <v>0.5</v>
      </c>
      <c r="G44" s="210">
        <f t="shared" si="11"/>
        <v>0.5</v>
      </c>
      <c r="H44" s="210">
        <f t="shared" si="11"/>
        <v>0.5</v>
      </c>
      <c r="I44" s="210">
        <f t="shared" si="11"/>
        <v>0.5</v>
      </c>
      <c r="J44" s="210">
        <f t="shared" si="11"/>
        <v>0.5</v>
      </c>
      <c r="K44" s="210">
        <f t="shared" si="11"/>
        <v>0.5</v>
      </c>
      <c r="L44" s="210">
        <f t="shared" si="11"/>
        <v>0.5</v>
      </c>
      <c r="M44" s="210">
        <f t="shared" si="11"/>
        <v>0.5</v>
      </c>
      <c r="N44" s="609">
        <f t="shared" si="11"/>
        <v>0.5</v>
      </c>
      <c r="O44" s="625">
        <f t="shared" si="10"/>
        <v>0.5</v>
      </c>
      <c r="P44" s="170"/>
      <c r="Q44" s="170"/>
      <c r="R44" s="170"/>
      <c r="S44" s="170"/>
      <c r="T44" s="170"/>
      <c r="U44" s="170"/>
      <c r="V44" s="170"/>
      <c r="W44" s="170"/>
      <c r="X44" s="170"/>
      <c r="Y44" s="170"/>
      <c r="Z44" s="170"/>
    </row>
    <row r="45" spans="1:26" ht="23.25" customHeight="1">
      <c r="A45" s="205">
        <v>0.1</v>
      </c>
      <c r="B45" s="170" t="s">
        <v>65</v>
      </c>
      <c r="C45" s="210">
        <f>0.05</f>
        <v>0.05</v>
      </c>
      <c r="D45" s="211">
        <f t="shared" ref="D45:N45" si="12">C45</f>
        <v>0.05</v>
      </c>
      <c r="E45" s="211">
        <f t="shared" si="12"/>
        <v>0.05</v>
      </c>
      <c r="F45" s="211">
        <f t="shared" si="12"/>
        <v>0.05</v>
      </c>
      <c r="G45" s="211">
        <f t="shared" si="12"/>
        <v>0.05</v>
      </c>
      <c r="H45" s="211">
        <f t="shared" si="12"/>
        <v>0.05</v>
      </c>
      <c r="I45" s="211">
        <f t="shared" si="12"/>
        <v>0.05</v>
      </c>
      <c r="J45" s="211">
        <f t="shared" si="12"/>
        <v>0.05</v>
      </c>
      <c r="K45" s="211">
        <f t="shared" si="12"/>
        <v>0.05</v>
      </c>
      <c r="L45" s="211">
        <f t="shared" si="12"/>
        <v>0.05</v>
      </c>
      <c r="M45" s="211">
        <f t="shared" si="12"/>
        <v>0.05</v>
      </c>
      <c r="N45" s="610">
        <f t="shared" si="12"/>
        <v>0.05</v>
      </c>
      <c r="O45" s="625">
        <f t="shared" si="10"/>
        <v>4.9999999999999996E-2</v>
      </c>
      <c r="P45" s="170"/>
      <c r="Q45" s="170"/>
      <c r="R45" s="170"/>
      <c r="S45" s="170"/>
      <c r="T45" s="170"/>
      <c r="U45" s="170"/>
      <c r="V45" s="170"/>
      <c r="W45" s="170"/>
      <c r="X45" s="170"/>
      <c r="Y45" s="170"/>
      <c r="Z45" s="170"/>
    </row>
    <row r="46" spans="1:26" ht="23.25" customHeight="1">
      <c r="A46" s="394">
        <f>A43*0.001</f>
        <v>0.5</v>
      </c>
      <c r="B46" s="170" t="s">
        <v>66</v>
      </c>
      <c r="C46" s="210">
        <f t="shared" ref="C46:N46" si="13">C43*0.001</f>
        <v>0.5</v>
      </c>
      <c r="D46" s="210">
        <f t="shared" si="13"/>
        <v>0.5</v>
      </c>
      <c r="E46" s="210">
        <f t="shared" si="13"/>
        <v>0.5</v>
      </c>
      <c r="F46" s="210">
        <f t="shared" si="13"/>
        <v>0.5</v>
      </c>
      <c r="G46" s="210">
        <f t="shared" si="13"/>
        <v>0.5</v>
      </c>
      <c r="H46" s="210">
        <f t="shared" si="13"/>
        <v>0.5</v>
      </c>
      <c r="I46" s="210">
        <f t="shared" si="13"/>
        <v>0.5</v>
      </c>
      <c r="J46" s="210">
        <f t="shared" si="13"/>
        <v>0.5</v>
      </c>
      <c r="K46" s="210">
        <f t="shared" si="13"/>
        <v>0.5</v>
      </c>
      <c r="L46" s="210">
        <f t="shared" si="13"/>
        <v>0.5</v>
      </c>
      <c r="M46" s="210">
        <f t="shared" si="13"/>
        <v>0.5</v>
      </c>
      <c r="N46" s="609">
        <f t="shared" si="13"/>
        <v>0.5</v>
      </c>
      <c r="O46" s="625">
        <f t="shared" si="10"/>
        <v>0.5</v>
      </c>
      <c r="P46" s="170"/>
      <c r="Q46" s="170"/>
      <c r="R46" s="170"/>
      <c r="S46" s="170"/>
      <c r="T46" s="170"/>
      <c r="U46" s="170"/>
      <c r="V46" s="170"/>
      <c r="W46" s="170"/>
      <c r="X46" s="170"/>
      <c r="Y46" s="170"/>
      <c r="Z46" s="170"/>
    </row>
    <row r="47" spans="1:26" ht="23.25" customHeight="1">
      <c r="A47" s="394">
        <f>A43</f>
        <v>500</v>
      </c>
      <c r="B47" s="170" t="s">
        <v>67</v>
      </c>
      <c r="C47" s="210">
        <f>C43</f>
        <v>500</v>
      </c>
      <c r="D47" s="211">
        <f t="shared" ref="D47:N47" si="14">C47</f>
        <v>500</v>
      </c>
      <c r="E47" s="211">
        <f t="shared" si="14"/>
        <v>500</v>
      </c>
      <c r="F47" s="211">
        <f t="shared" si="14"/>
        <v>500</v>
      </c>
      <c r="G47" s="211">
        <f t="shared" si="14"/>
        <v>500</v>
      </c>
      <c r="H47" s="211">
        <f t="shared" si="14"/>
        <v>500</v>
      </c>
      <c r="I47" s="211">
        <f t="shared" si="14"/>
        <v>500</v>
      </c>
      <c r="J47" s="211">
        <f t="shared" si="14"/>
        <v>500</v>
      </c>
      <c r="K47" s="211">
        <f t="shared" si="14"/>
        <v>500</v>
      </c>
      <c r="L47" s="211">
        <f t="shared" si="14"/>
        <v>500</v>
      </c>
      <c r="M47" s="211">
        <f t="shared" si="14"/>
        <v>500</v>
      </c>
      <c r="N47" s="610">
        <f t="shared" si="14"/>
        <v>500</v>
      </c>
      <c r="O47" s="625">
        <f t="shared" si="10"/>
        <v>500</v>
      </c>
      <c r="P47" s="170"/>
      <c r="Q47" s="170"/>
      <c r="R47" s="170"/>
      <c r="S47" s="170"/>
      <c r="T47" s="170"/>
      <c r="U47" s="170"/>
      <c r="V47" s="170"/>
      <c r="W47" s="170"/>
      <c r="X47" s="170"/>
      <c r="Y47" s="170"/>
      <c r="Z47" s="170"/>
    </row>
    <row r="48" spans="1:26" ht="23.25" customHeight="1">
      <c r="A48" s="394">
        <f>A43*2</f>
        <v>1000</v>
      </c>
      <c r="B48" s="170" t="s">
        <v>68</v>
      </c>
      <c r="C48" s="210">
        <f>C43*2</f>
        <v>1000</v>
      </c>
      <c r="D48" s="211">
        <f t="shared" ref="D48:N48" si="15">C48</f>
        <v>1000</v>
      </c>
      <c r="E48" s="211">
        <f t="shared" si="15"/>
        <v>1000</v>
      </c>
      <c r="F48" s="211">
        <f t="shared" si="15"/>
        <v>1000</v>
      </c>
      <c r="G48" s="211">
        <f t="shared" si="15"/>
        <v>1000</v>
      </c>
      <c r="H48" s="211">
        <f t="shared" si="15"/>
        <v>1000</v>
      </c>
      <c r="I48" s="211">
        <f t="shared" si="15"/>
        <v>1000</v>
      </c>
      <c r="J48" s="211">
        <f t="shared" si="15"/>
        <v>1000</v>
      </c>
      <c r="K48" s="211">
        <f t="shared" si="15"/>
        <v>1000</v>
      </c>
      <c r="L48" s="211">
        <f t="shared" si="15"/>
        <v>1000</v>
      </c>
      <c r="M48" s="211">
        <f t="shared" si="15"/>
        <v>1000</v>
      </c>
      <c r="N48" s="610">
        <f t="shared" si="15"/>
        <v>1000</v>
      </c>
      <c r="O48" s="625">
        <f t="shared" si="10"/>
        <v>1000</v>
      </c>
      <c r="P48" s="170"/>
      <c r="Q48" s="170"/>
      <c r="R48" s="170"/>
      <c r="S48" s="170"/>
      <c r="T48" s="170"/>
      <c r="U48" s="170"/>
      <c r="V48" s="170"/>
      <c r="W48" s="170"/>
      <c r="X48" s="170"/>
      <c r="Y48" s="170"/>
      <c r="Z48" s="170"/>
    </row>
    <row r="49" spans="1:26" ht="23.25" customHeight="1">
      <c r="A49" s="205">
        <v>5</v>
      </c>
      <c r="B49" s="170" t="s">
        <v>69</v>
      </c>
      <c r="C49" s="210">
        <v>5</v>
      </c>
      <c r="D49" s="211">
        <f t="shared" ref="D49:N49" si="16">C49</f>
        <v>5</v>
      </c>
      <c r="E49" s="211">
        <f t="shared" si="16"/>
        <v>5</v>
      </c>
      <c r="F49" s="211">
        <f t="shared" si="16"/>
        <v>5</v>
      </c>
      <c r="G49" s="211">
        <f t="shared" si="16"/>
        <v>5</v>
      </c>
      <c r="H49" s="211">
        <f t="shared" si="16"/>
        <v>5</v>
      </c>
      <c r="I49" s="211">
        <f t="shared" si="16"/>
        <v>5</v>
      </c>
      <c r="J49" s="211">
        <f t="shared" si="16"/>
        <v>5</v>
      </c>
      <c r="K49" s="211">
        <f t="shared" si="16"/>
        <v>5</v>
      </c>
      <c r="L49" s="211">
        <f t="shared" si="16"/>
        <v>5</v>
      </c>
      <c r="M49" s="211">
        <f t="shared" si="16"/>
        <v>5</v>
      </c>
      <c r="N49" s="610">
        <f t="shared" si="16"/>
        <v>5</v>
      </c>
      <c r="O49" s="625">
        <f t="shared" si="10"/>
        <v>5</v>
      </c>
      <c r="P49" s="170"/>
      <c r="Q49" s="170"/>
      <c r="R49" s="170"/>
      <c r="S49" s="170"/>
      <c r="T49" s="170"/>
      <c r="U49" s="170"/>
      <c r="V49" s="170"/>
      <c r="W49" s="170"/>
      <c r="X49" s="170"/>
      <c r="Y49" s="170"/>
      <c r="Z49" s="170"/>
    </row>
    <row r="50" spans="1:26" ht="23.25" customHeight="1">
      <c r="A50" s="212">
        <f>A53*A49/100</f>
        <v>250</v>
      </c>
      <c r="B50" s="170" t="s">
        <v>70</v>
      </c>
      <c r="C50" s="204">
        <f t="shared" ref="C50:N50" si="17">C53*C49/100</f>
        <v>247.5</v>
      </c>
      <c r="D50" s="204">
        <f t="shared" si="17"/>
        <v>245.02500000000001</v>
      </c>
      <c r="E50" s="204">
        <f t="shared" si="17"/>
        <v>242.57474999999999</v>
      </c>
      <c r="F50" s="204">
        <f t="shared" si="17"/>
        <v>240.14900249999994</v>
      </c>
      <c r="G50" s="204">
        <f t="shared" si="17"/>
        <v>237.74751247499998</v>
      </c>
      <c r="H50" s="204">
        <f t="shared" si="17"/>
        <v>235.37003735024996</v>
      </c>
      <c r="I50" s="204">
        <f t="shared" si="17"/>
        <v>233.01633697674748</v>
      </c>
      <c r="J50" s="204">
        <f t="shared" si="17"/>
        <v>230.68617360698002</v>
      </c>
      <c r="K50" s="204">
        <f t="shared" si="17"/>
        <v>228.37931187091016</v>
      </c>
      <c r="L50" s="204">
        <f t="shared" si="17"/>
        <v>226.09551875220109</v>
      </c>
      <c r="M50" s="204">
        <f t="shared" si="17"/>
        <v>223.83456356467906</v>
      </c>
      <c r="N50" s="606">
        <f t="shared" si="17"/>
        <v>221.59621792903229</v>
      </c>
      <c r="O50" s="625">
        <f t="shared" ref="O50:O51" si="18">SUM(C50:N50)</f>
        <v>2811.9744250257995</v>
      </c>
      <c r="P50" s="170"/>
      <c r="Q50" s="170"/>
      <c r="R50" s="170"/>
      <c r="S50" s="170"/>
      <c r="T50" s="170"/>
      <c r="U50" s="170"/>
      <c r="V50" s="170"/>
      <c r="W50" s="170"/>
      <c r="X50" s="170"/>
      <c r="Y50" s="170"/>
      <c r="Z50" s="170"/>
    </row>
    <row r="51" spans="1:26" ht="23.25" customHeight="1">
      <c r="A51" s="213">
        <f>(A31*A47)+(A32*A48)</f>
        <v>0</v>
      </c>
      <c r="B51" s="170" t="s">
        <v>172</v>
      </c>
      <c r="C51" s="210">
        <f t="shared" ref="C51:N51" si="19">(C31*C47)+(C32*C48)</f>
        <v>0</v>
      </c>
      <c r="D51" s="210">
        <f t="shared" si="19"/>
        <v>0</v>
      </c>
      <c r="E51" s="210">
        <f t="shared" si="19"/>
        <v>0</v>
      </c>
      <c r="F51" s="210">
        <f t="shared" si="19"/>
        <v>0</v>
      </c>
      <c r="G51" s="210">
        <f t="shared" si="19"/>
        <v>0</v>
      </c>
      <c r="H51" s="210">
        <f t="shared" si="19"/>
        <v>0</v>
      </c>
      <c r="I51" s="210">
        <f t="shared" si="19"/>
        <v>0</v>
      </c>
      <c r="J51" s="210">
        <f t="shared" si="19"/>
        <v>0</v>
      </c>
      <c r="K51" s="210">
        <f t="shared" si="19"/>
        <v>0</v>
      </c>
      <c r="L51" s="210">
        <f t="shared" si="19"/>
        <v>0</v>
      </c>
      <c r="M51" s="210">
        <f t="shared" si="19"/>
        <v>0</v>
      </c>
      <c r="N51" s="609">
        <f t="shared" si="19"/>
        <v>0</v>
      </c>
      <c r="O51" s="625">
        <f t="shared" si="18"/>
        <v>0</v>
      </c>
      <c r="P51" s="170"/>
      <c r="Q51" s="170"/>
      <c r="R51" s="170"/>
      <c r="S51" s="170"/>
      <c r="T51" s="170"/>
      <c r="U51" s="170"/>
      <c r="V51" s="170"/>
      <c r="W51" s="170"/>
      <c r="X51" s="170"/>
      <c r="Y51" s="170"/>
      <c r="Z51" s="170"/>
    </row>
    <row r="52" spans="1:26" ht="23.25" customHeight="1">
      <c r="A52" s="205">
        <v>10</v>
      </c>
      <c r="B52" s="170" t="s">
        <v>323</v>
      </c>
      <c r="C52" s="214">
        <f>A52*(1-0.01*ROUND(C44+C46,0))+C31-C32</f>
        <v>9.9</v>
      </c>
      <c r="D52" s="214">
        <f t="shared" ref="D52:N52" si="20">C52*(1-0.01*ROUND(D44+D46,0))+D31-D32</f>
        <v>9.8010000000000002</v>
      </c>
      <c r="E52" s="214">
        <f t="shared" si="20"/>
        <v>9.7029899999999998</v>
      </c>
      <c r="F52" s="214">
        <f t="shared" si="20"/>
        <v>9.605960099999999</v>
      </c>
      <c r="G52" s="214">
        <f t="shared" si="20"/>
        <v>9.5099004989999987</v>
      </c>
      <c r="H52" s="214">
        <f t="shared" si="20"/>
        <v>9.414801494009998</v>
      </c>
      <c r="I52" s="214">
        <f t="shared" si="20"/>
        <v>9.3206534790698985</v>
      </c>
      <c r="J52" s="214">
        <f t="shared" si="20"/>
        <v>9.2274469442791993</v>
      </c>
      <c r="K52" s="214">
        <f t="shared" si="20"/>
        <v>9.1351724748364074</v>
      </c>
      <c r="L52" s="214">
        <f t="shared" si="20"/>
        <v>9.0438207500880434</v>
      </c>
      <c r="M52" s="214">
        <f t="shared" si="20"/>
        <v>8.9533825425871623</v>
      </c>
      <c r="N52" s="611">
        <f t="shared" si="20"/>
        <v>8.8638487171612912</v>
      </c>
      <c r="O52" s="625">
        <f>AVERAGE(C52:N52)</f>
        <v>9.3732480834193321</v>
      </c>
      <c r="P52" s="170"/>
      <c r="Q52" s="170"/>
      <c r="R52" s="170"/>
      <c r="S52" s="170"/>
      <c r="T52" s="170"/>
      <c r="U52" s="170"/>
      <c r="V52" s="170"/>
      <c r="W52" s="170"/>
      <c r="X52" s="170"/>
      <c r="Y52" s="170"/>
      <c r="Z52" s="170"/>
    </row>
    <row r="53" spans="1:26" ht="23.25" customHeight="1">
      <c r="A53" s="212">
        <f>A52*A43</f>
        <v>5000</v>
      </c>
      <c r="B53" s="170" t="s">
        <v>173</v>
      </c>
      <c r="C53" s="204">
        <f t="shared" ref="C53:N53" si="21">C52*C43</f>
        <v>4950</v>
      </c>
      <c r="D53" s="204">
        <f t="shared" si="21"/>
        <v>4900.5</v>
      </c>
      <c r="E53" s="204">
        <f t="shared" si="21"/>
        <v>4851.4949999999999</v>
      </c>
      <c r="F53" s="204">
        <f t="shared" si="21"/>
        <v>4802.9800499999992</v>
      </c>
      <c r="G53" s="204">
        <f t="shared" si="21"/>
        <v>4754.9502494999997</v>
      </c>
      <c r="H53" s="204">
        <f t="shared" si="21"/>
        <v>4707.4007470049992</v>
      </c>
      <c r="I53" s="204">
        <f t="shared" si="21"/>
        <v>4660.3267395349494</v>
      </c>
      <c r="J53" s="204">
        <f t="shared" si="21"/>
        <v>4613.7234721395998</v>
      </c>
      <c r="K53" s="204">
        <f t="shared" si="21"/>
        <v>4567.5862374182034</v>
      </c>
      <c r="L53" s="204">
        <f t="shared" si="21"/>
        <v>4521.9103750440217</v>
      </c>
      <c r="M53" s="204">
        <f t="shared" si="21"/>
        <v>4476.6912712935809</v>
      </c>
      <c r="N53" s="606">
        <f t="shared" si="21"/>
        <v>4431.9243585806453</v>
      </c>
      <c r="O53" s="625">
        <f t="shared" ref="O53:O62" si="22">SUM(C53:N53)</f>
        <v>56239.488500515996</v>
      </c>
      <c r="P53" s="170"/>
      <c r="Q53" s="170"/>
      <c r="R53" s="170"/>
      <c r="S53" s="170"/>
      <c r="T53" s="170"/>
      <c r="U53" s="170"/>
      <c r="V53" s="170"/>
      <c r="W53" s="170"/>
      <c r="X53" s="170"/>
      <c r="Y53" s="170"/>
      <c r="Z53" s="170"/>
    </row>
    <row r="54" spans="1:26" ht="23.25" customHeight="1">
      <c r="A54" s="212">
        <f>A53*0.2</f>
        <v>1000</v>
      </c>
      <c r="B54" s="170" t="s">
        <v>174</v>
      </c>
      <c r="C54" s="204">
        <f t="shared" ref="C54:N54" si="23">C53*0.2</f>
        <v>990</v>
      </c>
      <c r="D54" s="204">
        <f t="shared" si="23"/>
        <v>980.1</v>
      </c>
      <c r="E54" s="204">
        <f t="shared" si="23"/>
        <v>970.29899999999998</v>
      </c>
      <c r="F54" s="204">
        <f t="shared" si="23"/>
        <v>960.59600999999986</v>
      </c>
      <c r="G54" s="204">
        <f t="shared" si="23"/>
        <v>950.99004990000003</v>
      </c>
      <c r="H54" s="204">
        <f t="shared" si="23"/>
        <v>941.48014940099984</v>
      </c>
      <c r="I54" s="204">
        <f t="shared" si="23"/>
        <v>932.06534790698993</v>
      </c>
      <c r="J54" s="204">
        <f t="shared" si="23"/>
        <v>922.74469442791997</v>
      </c>
      <c r="K54" s="204">
        <f t="shared" si="23"/>
        <v>913.51724748364074</v>
      </c>
      <c r="L54" s="204">
        <f t="shared" si="23"/>
        <v>904.38207500880435</v>
      </c>
      <c r="M54" s="204">
        <f t="shared" si="23"/>
        <v>895.33825425871623</v>
      </c>
      <c r="N54" s="606">
        <f t="shared" si="23"/>
        <v>886.38487171612906</v>
      </c>
      <c r="O54" s="625">
        <f t="shared" si="22"/>
        <v>11247.897700103202</v>
      </c>
      <c r="P54" s="170"/>
      <c r="Q54" s="170"/>
      <c r="R54" s="170"/>
      <c r="S54" s="170"/>
      <c r="T54" s="170"/>
      <c r="U54" s="170"/>
      <c r="V54" s="170"/>
      <c r="W54" s="170"/>
      <c r="X54" s="170"/>
      <c r="Y54" s="170"/>
      <c r="Z54" s="170"/>
    </row>
    <row r="55" spans="1:26" ht="23.25" customHeight="1">
      <c r="A55" s="212">
        <f>SUM(A53:A54)+A51</f>
        <v>6000</v>
      </c>
      <c r="B55" s="170" t="s">
        <v>269</v>
      </c>
      <c r="C55" s="204">
        <f t="shared" ref="C55:N55" si="24">SUM(C53:C54)+C51</f>
        <v>5940</v>
      </c>
      <c r="D55" s="204">
        <f t="shared" si="24"/>
        <v>5880.6</v>
      </c>
      <c r="E55" s="204">
        <f t="shared" si="24"/>
        <v>5821.7939999999999</v>
      </c>
      <c r="F55" s="204">
        <f t="shared" si="24"/>
        <v>5763.5760599999994</v>
      </c>
      <c r="G55" s="204">
        <f t="shared" si="24"/>
        <v>5705.9402993999993</v>
      </c>
      <c r="H55" s="204">
        <f t="shared" si="24"/>
        <v>5648.880896405999</v>
      </c>
      <c r="I55" s="204">
        <f t="shared" si="24"/>
        <v>5592.3920874419391</v>
      </c>
      <c r="J55" s="204">
        <f t="shared" si="24"/>
        <v>5536.4681665675198</v>
      </c>
      <c r="K55" s="204">
        <f t="shared" si="24"/>
        <v>5481.1034849018442</v>
      </c>
      <c r="L55" s="204">
        <f t="shared" si="24"/>
        <v>5426.2924500528261</v>
      </c>
      <c r="M55" s="204">
        <f t="shared" si="24"/>
        <v>5372.0295255522969</v>
      </c>
      <c r="N55" s="606">
        <f t="shared" si="24"/>
        <v>5318.3092302967743</v>
      </c>
      <c r="O55" s="625">
        <f t="shared" si="22"/>
        <v>67487.386200619207</v>
      </c>
      <c r="P55" s="170"/>
      <c r="Q55" s="170"/>
      <c r="R55" s="170"/>
      <c r="S55" s="170"/>
      <c r="T55" s="170"/>
      <c r="U55" s="170"/>
      <c r="V55" s="170"/>
      <c r="W55" s="170"/>
      <c r="X55" s="170"/>
      <c r="Y55" s="170"/>
      <c r="Z55" s="170"/>
    </row>
    <row r="56" spans="1:26" ht="23.25" customHeight="1">
      <c r="A56" s="212"/>
      <c r="B56" s="170"/>
      <c r="C56" s="204"/>
      <c r="D56" s="204"/>
      <c r="E56" s="204"/>
      <c r="F56" s="204"/>
      <c r="G56" s="204"/>
      <c r="H56" s="204"/>
      <c r="I56" s="204"/>
      <c r="J56" s="204"/>
      <c r="K56" s="204"/>
      <c r="L56" s="204"/>
      <c r="M56" s="204"/>
      <c r="N56" s="606"/>
      <c r="O56" s="625">
        <f t="shared" si="22"/>
        <v>0</v>
      </c>
      <c r="P56" s="170"/>
      <c r="Q56" s="170"/>
      <c r="R56" s="170"/>
      <c r="S56" s="170"/>
      <c r="T56" s="170"/>
      <c r="U56" s="170"/>
      <c r="V56" s="170"/>
      <c r="W56" s="170"/>
      <c r="X56" s="170"/>
      <c r="Y56" s="170"/>
      <c r="Z56" s="170"/>
    </row>
    <row r="57" spans="1:26" ht="23.25" customHeight="1">
      <c r="A57" s="212">
        <f>A13</f>
        <v>1000</v>
      </c>
      <c r="B57" s="170" t="s">
        <v>270</v>
      </c>
      <c r="C57" s="204">
        <f t="shared" ref="C57:N57" si="25">C13</f>
        <v>20000</v>
      </c>
      <c r="D57" s="204">
        <f t="shared" si="25"/>
        <v>12000</v>
      </c>
      <c r="E57" s="204">
        <f t="shared" si="25"/>
        <v>12000</v>
      </c>
      <c r="F57" s="204">
        <f t="shared" si="25"/>
        <v>12000</v>
      </c>
      <c r="G57" s="204">
        <f t="shared" si="25"/>
        <v>12000</v>
      </c>
      <c r="H57" s="204">
        <f t="shared" si="25"/>
        <v>12000</v>
      </c>
      <c r="I57" s="204">
        <f t="shared" si="25"/>
        <v>12000</v>
      </c>
      <c r="J57" s="204">
        <f t="shared" si="25"/>
        <v>14000</v>
      </c>
      <c r="K57" s="204">
        <f t="shared" si="25"/>
        <v>14000</v>
      </c>
      <c r="L57" s="204">
        <f t="shared" si="25"/>
        <v>14000</v>
      </c>
      <c r="M57" s="204">
        <f t="shared" si="25"/>
        <v>14000</v>
      </c>
      <c r="N57" s="606">
        <f t="shared" si="25"/>
        <v>14000</v>
      </c>
      <c r="O57" s="625">
        <f t="shared" si="22"/>
        <v>162000</v>
      </c>
      <c r="P57" s="170"/>
      <c r="Q57" s="170"/>
      <c r="R57" s="170"/>
      <c r="S57" s="170"/>
      <c r="T57" s="170"/>
      <c r="U57" s="170"/>
      <c r="V57" s="170"/>
      <c r="W57" s="170"/>
      <c r="X57" s="170"/>
      <c r="Y57" s="170"/>
      <c r="Z57" s="170"/>
    </row>
    <row r="58" spans="1:26" ht="23.25" customHeight="1">
      <c r="A58" s="395">
        <v>2000</v>
      </c>
      <c r="B58" s="170" t="s">
        <v>271</v>
      </c>
      <c r="C58" s="204">
        <f>A58</f>
        <v>2000</v>
      </c>
      <c r="D58" s="204">
        <f t="shared" ref="D58:N58" si="26">C58</f>
        <v>2000</v>
      </c>
      <c r="E58" s="204">
        <f t="shared" si="26"/>
        <v>2000</v>
      </c>
      <c r="F58" s="204">
        <f t="shared" si="26"/>
        <v>2000</v>
      </c>
      <c r="G58" s="204">
        <f t="shared" si="26"/>
        <v>2000</v>
      </c>
      <c r="H58" s="204">
        <f t="shared" si="26"/>
        <v>2000</v>
      </c>
      <c r="I58" s="204">
        <f t="shared" si="26"/>
        <v>2000</v>
      </c>
      <c r="J58" s="204">
        <f t="shared" si="26"/>
        <v>2000</v>
      </c>
      <c r="K58" s="204">
        <f t="shared" si="26"/>
        <v>2000</v>
      </c>
      <c r="L58" s="204">
        <f t="shared" si="26"/>
        <v>2000</v>
      </c>
      <c r="M58" s="204">
        <f t="shared" si="26"/>
        <v>2000</v>
      </c>
      <c r="N58" s="606">
        <f t="shared" si="26"/>
        <v>2000</v>
      </c>
      <c r="O58" s="625">
        <f t="shared" si="22"/>
        <v>24000</v>
      </c>
      <c r="P58" s="170"/>
      <c r="Q58" s="170"/>
      <c r="R58" s="170"/>
      <c r="S58" s="170"/>
      <c r="T58" s="170"/>
      <c r="U58" s="170"/>
      <c r="V58" s="170"/>
      <c r="W58" s="170"/>
      <c r="X58" s="170"/>
      <c r="Y58" s="170"/>
      <c r="Z58" s="170"/>
    </row>
    <row r="59" spans="1:26" ht="23.25" customHeight="1">
      <c r="A59" s="212">
        <f>-A14</f>
        <v>0</v>
      </c>
      <c r="B59" s="170" t="s">
        <v>183</v>
      </c>
      <c r="C59" s="212">
        <f t="shared" ref="C59:N59" si="27">-C14</f>
        <v>0</v>
      </c>
      <c r="D59" s="212">
        <f t="shared" si="27"/>
        <v>0</v>
      </c>
      <c r="E59" s="212">
        <f t="shared" si="27"/>
        <v>0</v>
      </c>
      <c r="F59" s="212">
        <f t="shared" si="27"/>
        <v>0</v>
      </c>
      <c r="G59" s="212">
        <f t="shared" si="27"/>
        <v>0</v>
      </c>
      <c r="H59" s="212">
        <f t="shared" si="27"/>
        <v>0</v>
      </c>
      <c r="I59" s="212">
        <f t="shared" si="27"/>
        <v>0</v>
      </c>
      <c r="J59" s="212">
        <f t="shared" si="27"/>
        <v>0</v>
      </c>
      <c r="K59" s="212">
        <f t="shared" si="27"/>
        <v>0</v>
      </c>
      <c r="L59" s="212">
        <f t="shared" si="27"/>
        <v>0</v>
      </c>
      <c r="M59" s="212">
        <f t="shared" si="27"/>
        <v>0</v>
      </c>
      <c r="N59" s="612">
        <f t="shared" si="27"/>
        <v>0</v>
      </c>
      <c r="O59" s="625">
        <f t="shared" si="22"/>
        <v>0</v>
      </c>
      <c r="P59" s="170"/>
      <c r="Q59" s="170"/>
      <c r="R59" s="170"/>
      <c r="S59" s="170"/>
      <c r="T59" s="170"/>
      <c r="U59" s="170"/>
      <c r="V59" s="170"/>
      <c r="W59" s="170"/>
      <c r="X59" s="170"/>
      <c r="Y59" s="170"/>
      <c r="Z59" s="170"/>
    </row>
    <row r="60" spans="1:26" ht="23.25" customHeight="1">
      <c r="A60" s="212">
        <f>SUM(A58:A59)</f>
        <v>2000</v>
      </c>
      <c r="B60" s="170" t="s">
        <v>272</v>
      </c>
      <c r="C60" s="204">
        <f t="shared" ref="C60:N60" si="28">SUM(C57:C59)</f>
        <v>22000</v>
      </c>
      <c r="D60" s="204">
        <f t="shared" si="28"/>
        <v>14000</v>
      </c>
      <c r="E60" s="204">
        <f t="shared" si="28"/>
        <v>14000</v>
      </c>
      <c r="F60" s="204">
        <f t="shared" si="28"/>
        <v>14000</v>
      </c>
      <c r="G60" s="204">
        <f t="shared" si="28"/>
        <v>14000</v>
      </c>
      <c r="H60" s="204">
        <f t="shared" si="28"/>
        <v>14000</v>
      </c>
      <c r="I60" s="204">
        <f t="shared" si="28"/>
        <v>14000</v>
      </c>
      <c r="J60" s="204">
        <f t="shared" si="28"/>
        <v>16000</v>
      </c>
      <c r="K60" s="204">
        <f t="shared" si="28"/>
        <v>16000</v>
      </c>
      <c r="L60" s="204">
        <f t="shared" si="28"/>
        <v>16000</v>
      </c>
      <c r="M60" s="204">
        <f t="shared" si="28"/>
        <v>16000</v>
      </c>
      <c r="N60" s="606">
        <f t="shared" si="28"/>
        <v>16000</v>
      </c>
      <c r="O60" s="625">
        <f t="shared" si="22"/>
        <v>186000</v>
      </c>
      <c r="P60" s="170"/>
      <c r="Q60" s="170"/>
      <c r="R60" s="170"/>
      <c r="S60" s="170"/>
      <c r="T60" s="170"/>
      <c r="U60" s="170"/>
      <c r="V60" s="170"/>
      <c r="W60" s="170"/>
      <c r="X60" s="170"/>
      <c r="Y60" s="170"/>
      <c r="Z60" s="170"/>
    </row>
    <row r="61" spans="1:26" ht="23.25" customHeight="1">
      <c r="A61" s="166"/>
      <c r="B61" s="170"/>
      <c r="C61" s="204"/>
      <c r="D61" s="204"/>
      <c r="E61" s="204"/>
      <c r="F61" s="204"/>
      <c r="G61" s="204"/>
      <c r="H61" s="204"/>
      <c r="I61" s="204"/>
      <c r="J61" s="204"/>
      <c r="K61" s="204"/>
      <c r="L61" s="204"/>
      <c r="M61" s="204"/>
      <c r="N61" s="606"/>
      <c r="O61" s="625">
        <f t="shared" si="22"/>
        <v>0</v>
      </c>
      <c r="P61" s="170"/>
      <c r="Q61" s="170"/>
      <c r="R61" s="170"/>
      <c r="S61" s="170"/>
      <c r="T61" s="170"/>
      <c r="U61" s="170"/>
      <c r="V61" s="170"/>
      <c r="W61" s="170"/>
      <c r="X61" s="170"/>
      <c r="Y61" s="170"/>
      <c r="Z61" s="170"/>
    </row>
    <row r="62" spans="1:26" ht="23.25" customHeight="1">
      <c r="A62" s="166"/>
      <c r="B62" s="170"/>
      <c r="C62" s="204"/>
      <c r="D62" s="204"/>
      <c r="E62" s="204"/>
      <c r="F62" s="204"/>
      <c r="G62" s="204"/>
      <c r="H62" s="204"/>
      <c r="I62" s="204"/>
      <c r="J62" s="204"/>
      <c r="K62" s="204"/>
      <c r="L62" s="204"/>
      <c r="M62" s="204"/>
      <c r="N62" s="606"/>
      <c r="O62" s="625">
        <f t="shared" si="22"/>
        <v>0</v>
      </c>
      <c r="P62" s="170"/>
      <c r="Q62" s="170"/>
      <c r="R62" s="170"/>
      <c r="S62" s="170"/>
      <c r="T62" s="170"/>
      <c r="U62" s="170"/>
      <c r="V62" s="170"/>
      <c r="W62" s="170"/>
      <c r="X62" s="170"/>
      <c r="Y62" s="170"/>
      <c r="Z62" s="170"/>
    </row>
    <row r="63" spans="1:26" ht="23.25" customHeight="1">
      <c r="A63" s="205">
        <v>0</v>
      </c>
      <c r="B63" s="170" t="s">
        <v>273</v>
      </c>
      <c r="C63" s="207">
        <v>1000000</v>
      </c>
      <c r="D63" s="211">
        <f t="shared" ref="D63:N63" si="29">C63</f>
        <v>1000000</v>
      </c>
      <c r="E63" s="211">
        <f t="shared" si="29"/>
        <v>1000000</v>
      </c>
      <c r="F63" s="211">
        <f t="shared" si="29"/>
        <v>1000000</v>
      </c>
      <c r="G63" s="211">
        <f t="shared" si="29"/>
        <v>1000000</v>
      </c>
      <c r="H63" s="211">
        <f t="shared" si="29"/>
        <v>1000000</v>
      </c>
      <c r="I63" s="211">
        <f t="shared" si="29"/>
        <v>1000000</v>
      </c>
      <c r="J63" s="211">
        <f t="shared" si="29"/>
        <v>1000000</v>
      </c>
      <c r="K63" s="211">
        <f t="shared" si="29"/>
        <v>1000000</v>
      </c>
      <c r="L63" s="211">
        <f t="shared" si="29"/>
        <v>1000000</v>
      </c>
      <c r="M63" s="211">
        <f t="shared" si="29"/>
        <v>1000000</v>
      </c>
      <c r="N63" s="610">
        <f t="shared" si="29"/>
        <v>1000000</v>
      </c>
      <c r="O63" s="625">
        <f t="shared" ref="O63:O66" si="30">AVERAGE(C63:N63)</f>
        <v>1000000</v>
      </c>
      <c r="P63" s="170"/>
      <c r="Q63" s="170"/>
      <c r="R63" s="170"/>
      <c r="S63" s="170"/>
      <c r="T63" s="170"/>
      <c r="U63" s="170"/>
      <c r="V63" s="170"/>
      <c r="W63" s="170"/>
      <c r="X63" s="170"/>
      <c r="Y63" s="170"/>
      <c r="Z63" s="170"/>
    </row>
    <row r="64" spans="1:26" ht="23.25" customHeight="1">
      <c r="A64" s="205">
        <v>0</v>
      </c>
      <c r="B64" s="170" t="s">
        <v>274</v>
      </c>
      <c r="C64" s="207">
        <v>365000</v>
      </c>
      <c r="D64" s="211">
        <f t="shared" ref="D64:N64" si="31">C64</f>
        <v>365000</v>
      </c>
      <c r="E64" s="211">
        <f t="shared" si="31"/>
        <v>365000</v>
      </c>
      <c r="F64" s="211">
        <f t="shared" si="31"/>
        <v>365000</v>
      </c>
      <c r="G64" s="211">
        <f t="shared" si="31"/>
        <v>365000</v>
      </c>
      <c r="H64" s="211">
        <f t="shared" si="31"/>
        <v>365000</v>
      </c>
      <c r="I64" s="211">
        <f t="shared" si="31"/>
        <v>365000</v>
      </c>
      <c r="J64" s="211">
        <f t="shared" si="31"/>
        <v>365000</v>
      </c>
      <c r="K64" s="211">
        <f t="shared" si="31"/>
        <v>365000</v>
      </c>
      <c r="L64" s="211">
        <f t="shared" si="31"/>
        <v>365000</v>
      </c>
      <c r="M64" s="211">
        <f t="shared" si="31"/>
        <v>365000</v>
      </c>
      <c r="N64" s="610">
        <f t="shared" si="31"/>
        <v>365000</v>
      </c>
      <c r="O64" s="625">
        <f t="shared" si="30"/>
        <v>365000</v>
      </c>
      <c r="P64" s="170"/>
      <c r="Q64" s="170"/>
      <c r="R64" s="170"/>
      <c r="S64" s="170"/>
      <c r="T64" s="170"/>
      <c r="U64" s="170"/>
      <c r="V64" s="170"/>
      <c r="W64" s="170"/>
      <c r="X64" s="170"/>
      <c r="Y64" s="170"/>
      <c r="Z64" s="170"/>
    </row>
    <row r="65" spans="1:26" ht="23.25" customHeight="1">
      <c r="A65" s="205">
        <v>0.2</v>
      </c>
      <c r="B65" s="170" t="s">
        <v>71</v>
      </c>
      <c r="C65" s="207">
        <v>0.2</v>
      </c>
      <c r="D65" s="211">
        <f t="shared" ref="D65:N65" si="32">C65</f>
        <v>0.2</v>
      </c>
      <c r="E65" s="211">
        <f t="shared" si="32"/>
        <v>0.2</v>
      </c>
      <c r="F65" s="211">
        <f t="shared" si="32"/>
        <v>0.2</v>
      </c>
      <c r="G65" s="211">
        <f t="shared" si="32"/>
        <v>0.2</v>
      </c>
      <c r="H65" s="211">
        <f t="shared" si="32"/>
        <v>0.2</v>
      </c>
      <c r="I65" s="211">
        <f t="shared" si="32"/>
        <v>0.2</v>
      </c>
      <c r="J65" s="211">
        <f t="shared" si="32"/>
        <v>0.2</v>
      </c>
      <c r="K65" s="211">
        <f t="shared" si="32"/>
        <v>0.2</v>
      </c>
      <c r="L65" s="211">
        <f t="shared" si="32"/>
        <v>0.2</v>
      </c>
      <c r="M65" s="211">
        <f t="shared" si="32"/>
        <v>0.2</v>
      </c>
      <c r="N65" s="610">
        <f t="shared" si="32"/>
        <v>0.2</v>
      </c>
      <c r="O65" s="625">
        <f t="shared" si="30"/>
        <v>0.19999999999999998</v>
      </c>
      <c r="P65" s="170"/>
      <c r="Q65" s="170"/>
      <c r="R65" s="170"/>
      <c r="S65" s="170"/>
      <c r="T65" s="170"/>
      <c r="U65" s="170"/>
      <c r="V65" s="170"/>
      <c r="W65" s="170"/>
      <c r="X65" s="170"/>
      <c r="Y65" s="170"/>
      <c r="Z65" s="170"/>
    </row>
    <row r="66" spans="1:26" ht="23.25" customHeight="1">
      <c r="A66" s="205">
        <v>1</v>
      </c>
      <c r="B66" s="170" t="s">
        <v>72</v>
      </c>
      <c r="C66" s="207">
        <v>1</v>
      </c>
      <c r="D66" s="211">
        <f t="shared" ref="D66:N66" si="33">C66</f>
        <v>1</v>
      </c>
      <c r="E66" s="211">
        <f t="shared" si="33"/>
        <v>1</v>
      </c>
      <c r="F66" s="211">
        <f t="shared" si="33"/>
        <v>1</v>
      </c>
      <c r="G66" s="211">
        <f t="shared" si="33"/>
        <v>1</v>
      </c>
      <c r="H66" s="211">
        <f t="shared" si="33"/>
        <v>1</v>
      </c>
      <c r="I66" s="211">
        <f t="shared" si="33"/>
        <v>1</v>
      </c>
      <c r="J66" s="211">
        <f t="shared" si="33"/>
        <v>1</v>
      </c>
      <c r="K66" s="211">
        <f t="shared" si="33"/>
        <v>1</v>
      </c>
      <c r="L66" s="211">
        <f t="shared" si="33"/>
        <v>1</v>
      </c>
      <c r="M66" s="211">
        <f t="shared" si="33"/>
        <v>1</v>
      </c>
      <c r="N66" s="610">
        <f t="shared" si="33"/>
        <v>1</v>
      </c>
      <c r="O66" s="625">
        <f t="shared" si="30"/>
        <v>1</v>
      </c>
      <c r="P66" s="170"/>
      <c r="Q66" s="170"/>
      <c r="R66" s="170"/>
      <c r="S66" s="170"/>
      <c r="T66" s="170"/>
      <c r="U66" s="170"/>
      <c r="V66" s="170"/>
      <c r="W66" s="170"/>
      <c r="X66" s="170"/>
      <c r="Y66" s="170"/>
      <c r="Z66" s="170"/>
    </row>
    <row r="67" spans="1:26" ht="23.25" customHeight="1">
      <c r="A67" s="383">
        <v>0</v>
      </c>
      <c r="B67" s="170" t="s">
        <v>275</v>
      </c>
      <c r="C67" s="204">
        <f t="shared" ref="C67:N67" si="34">C65*C123/100</f>
        <v>2000</v>
      </c>
      <c r="D67" s="204">
        <f t="shared" si="34"/>
        <v>2000</v>
      </c>
      <c r="E67" s="204">
        <f t="shared" si="34"/>
        <v>2000</v>
      </c>
      <c r="F67" s="204">
        <f t="shared" si="34"/>
        <v>2000</v>
      </c>
      <c r="G67" s="204">
        <f t="shared" si="34"/>
        <v>2000</v>
      </c>
      <c r="H67" s="204">
        <f t="shared" si="34"/>
        <v>2000</v>
      </c>
      <c r="I67" s="204">
        <f t="shared" si="34"/>
        <v>2000</v>
      </c>
      <c r="J67" s="204">
        <f t="shared" si="34"/>
        <v>2000</v>
      </c>
      <c r="K67" s="204">
        <f t="shared" si="34"/>
        <v>2000</v>
      </c>
      <c r="L67" s="204">
        <f t="shared" si="34"/>
        <v>2000</v>
      </c>
      <c r="M67" s="204">
        <f t="shared" si="34"/>
        <v>2000</v>
      </c>
      <c r="N67" s="606">
        <f t="shared" si="34"/>
        <v>2000</v>
      </c>
      <c r="O67" s="625">
        <f t="shared" ref="O67:O69" si="35">SUM(C67:N67)</f>
        <v>24000</v>
      </c>
      <c r="P67" s="170"/>
      <c r="Q67" s="170"/>
      <c r="R67" s="170"/>
      <c r="S67" s="170"/>
      <c r="T67" s="170"/>
      <c r="U67" s="170"/>
      <c r="V67" s="170"/>
      <c r="W67" s="170"/>
      <c r="X67" s="170"/>
      <c r="Y67" s="170"/>
      <c r="Z67" s="170"/>
    </row>
    <row r="68" spans="1:26" ht="23.25" customHeight="1">
      <c r="A68" s="383">
        <v>0</v>
      </c>
      <c r="B68" s="170" t="s">
        <v>276</v>
      </c>
      <c r="C68" s="204">
        <f t="shared" ref="C68:N68" si="36">C66*C125/100</f>
        <v>5000</v>
      </c>
      <c r="D68" s="204">
        <f t="shared" si="36"/>
        <v>5000</v>
      </c>
      <c r="E68" s="204">
        <f t="shared" si="36"/>
        <v>5000</v>
      </c>
      <c r="F68" s="204">
        <f t="shared" si="36"/>
        <v>5000</v>
      </c>
      <c r="G68" s="204">
        <f t="shared" si="36"/>
        <v>5000</v>
      </c>
      <c r="H68" s="204">
        <f t="shared" si="36"/>
        <v>5000</v>
      </c>
      <c r="I68" s="204">
        <f t="shared" si="36"/>
        <v>5000</v>
      </c>
      <c r="J68" s="204">
        <f t="shared" si="36"/>
        <v>5000</v>
      </c>
      <c r="K68" s="204">
        <f t="shared" si="36"/>
        <v>5000</v>
      </c>
      <c r="L68" s="204">
        <f t="shared" si="36"/>
        <v>5000</v>
      </c>
      <c r="M68" s="204">
        <f t="shared" si="36"/>
        <v>5000</v>
      </c>
      <c r="N68" s="606">
        <f t="shared" si="36"/>
        <v>5000</v>
      </c>
      <c r="O68" s="625">
        <f t="shared" si="35"/>
        <v>60000</v>
      </c>
      <c r="P68" s="170"/>
      <c r="Q68" s="170"/>
      <c r="R68" s="170"/>
      <c r="S68" s="170"/>
      <c r="T68" s="170"/>
      <c r="U68" s="170"/>
      <c r="V68" s="170"/>
      <c r="W68" s="170"/>
      <c r="X68" s="170"/>
      <c r="Y68" s="170"/>
      <c r="Z68" s="170"/>
    </row>
    <row r="69" spans="1:26" ht="23.25" customHeight="1">
      <c r="A69" s="212">
        <f>SUM(A67:A68)</f>
        <v>0</v>
      </c>
      <c r="B69" s="170" t="s">
        <v>277</v>
      </c>
      <c r="C69" s="204">
        <f t="shared" ref="C69:N69" si="37">SUM(C67:C68)</f>
        <v>7000</v>
      </c>
      <c r="D69" s="204">
        <f t="shared" si="37"/>
        <v>7000</v>
      </c>
      <c r="E69" s="204">
        <f t="shared" si="37"/>
        <v>7000</v>
      </c>
      <c r="F69" s="204">
        <f t="shared" si="37"/>
        <v>7000</v>
      </c>
      <c r="G69" s="204">
        <f t="shared" si="37"/>
        <v>7000</v>
      </c>
      <c r="H69" s="204">
        <f t="shared" si="37"/>
        <v>7000</v>
      </c>
      <c r="I69" s="204">
        <f t="shared" si="37"/>
        <v>7000</v>
      </c>
      <c r="J69" s="204">
        <f t="shared" si="37"/>
        <v>7000</v>
      </c>
      <c r="K69" s="204">
        <f t="shared" si="37"/>
        <v>7000</v>
      </c>
      <c r="L69" s="204">
        <f t="shared" si="37"/>
        <v>7000</v>
      </c>
      <c r="M69" s="204">
        <f t="shared" si="37"/>
        <v>7000</v>
      </c>
      <c r="N69" s="606">
        <f t="shared" si="37"/>
        <v>7000</v>
      </c>
      <c r="O69" s="625">
        <f t="shared" si="35"/>
        <v>84000</v>
      </c>
      <c r="P69" s="170"/>
      <c r="Q69" s="170"/>
      <c r="R69" s="170"/>
      <c r="S69" s="170"/>
      <c r="T69" s="170"/>
      <c r="U69" s="170"/>
      <c r="V69" s="170"/>
      <c r="W69" s="170"/>
      <c r="X69" s="170"/>
      <c r="Y69" s="170"/>
      <c r="Z69" s="170"/>
    </row>
    <row r="70" spans="1:26" ht="23.25" customHeight="1">
      <c r="A70" s="166"/>
      <c r="B70" s="170"/>
      <c r="C70" s="204"/>
      <c r="D70" s="204"/>
      <c r="E70" s="204"/>
      <c r="F70" s="204"/>
      <c r="G70" s="204"/>
      <c r="H70" s="204"/>
      <c r="I70" s="204"/>
      <c r="J70" s="204"/>
      <c r="K70" s="204"/>
      <c r="L70" s="204"/>
      <c r="M70" s="204"/>
      <c r="N70" s="606"/>
      <c r="O70" s="625"/>
      <c r="P70" s="170"/>
      <c r="Q70" s="170"/>
      <c r="R70" s="170"/>
      <c r="S70" s="170"/>
      <c r="T70" s="170"/>
      <c r="U70" s="170"/>
      <c r="V70" s="170"/>
      <c r="W70" s="170"/>
      <c r="X70" s="170"/>
      <c r="Y70" s="170"/>
      <c r="Z70" s="170"/>
    </row>
    <row r="71" spans="1:26" ht="23.25" customHeight="1">
      <c r="A71" s="383">
        <v>0</v>
      </c>
      <c r="B71" s="170" t="s">
        <v>278</v>
      </c>
      <c r="C71" s="204">
        <f>-A72</f>
        <v>0</v>
      </c>
      <c r="D71" s="204">
        <f t="shared" ref="D71:N71" si="38">C72</f>
        <v>0</v>
      </c>
      <c r="E71" s="204">
        <f t="shared" si="38"/>
        <v>0</v>
      </c>
      <c r="F71" s="204">
        <f t="shared" si="38"/>
        <v>0</v>
      </c>
      <c r="G71" s="204">
        <f t="shared" si="38"/>
        <v>0</v>
      </c>
      <c r="H71" s="204">
        <f t="shared" si="38"/>
        <v>0</v>
      </c>
      <c r="I71" s="204">
        <f t="shared" si="38"/>
        <v>0</v>
      </c>
      <c r="J71" s="204">
        <f t="shared" si="38"/>
        <v>0</v>
      </c>
      <c r="K71" s="204">
        <f t="shared" si="38"/>
        <v>0</v>
      </c>
      <c r="L71" s="204">
        <f t="shared" si="38"/>
        <v>0</v>
      </c>
      <c r="M71" s="204">
        <f t="shared" si="38"/>
        <v>0</v>
      </c>
      <c r="N71" s="606">
        <f t="shared" si="38"/>
        <v>0</v>
      </c>
      <c r="O71" s="625">
        <f t="shared" ref="O71:O72" si="39">SUM(C71:N71)</f>
        <v>0</v>
      </c>
      <c r="P71" s="170"/>
      <c r="Q71" s="170"/>
      <c r="R71" s="170"/>
      <c r="S71" s="170"/>
      <c r="T71" s="170"/>
      <c r="U71" s="170"/>
      <c r="V71" s="170"/>
      <c r="W71" s="170"/>
      <c r="X71" s="170"/>
      <c r="Y71" s="170"/>
      <c r="Z71" s="170"/>
    </row>
    <row r="72" spans="1:26" ht="23.25" customHeight="1">
      <c r="A72" s="383">
        <v>0</v>
      </c>
      <c r="B72" s="170" t="s">
        <v>279</v>
      </c>
      <c r="C72" s="204">
        <f t="shared" ref="C72:N72" si="40">-C14</f>
        <v>0</v>
      </c>
      <c r="D72" s="204">
        <f t="shared" si="40"/>
        <v>0</v>
      </c>
      <c r="E72" s="204">
        <f t="shared" si="40"/>
        <v>0</v>
      </c>
      <c r="F72" s="204">
        <f t="shared" si="40"/>
        <v>0</v>
      </c>
      <c r="G72" s="204">
        <f t="shared" si="40"/>
        <v>0</v>
      </c>
      <c r="H72" s="204">
        <f t="shared" si="40"/>
        <v>0</v>
      </c>
      <c r="I72" s="204">
        <f t="shared" si="40"/>
        <v>0</v>
      </c>
      <c r="J72" s="204">
        <f t="shared" si="40"/>
        <v>0</v>
      </c>
      <c r="K72" s="204">
        <f t="shared" si="40"/>
        <v>0</v>
      </c>
      <c r="L72" s="204">
        <f t="shared" si="40"/>
        <v>0</v>
      </c>
      <c r="M72" s="204">
        <f t="shared" si="40"/>
        <v>0</v>
      </c>
      <c r="N72" s="606">
        <f t="shared" si="40"/>
        <v>0</v>
      </c>
      <c r="O72" s="625">
        <f t="shared" si="39"/>
        <v>0</v>
      </c>
      <c r="P72" s="170"/>
      <c r="Q72" s="170"/>
      <c r="R72" s="170"/>
      <c r="S72" s="170"/>
      <c r="T72" s="170"/>
      <c r="U72" s="170"/>
      <c r="V72" s="170"/>
      <c r="W72" s="170"/>
      <c r="X72" s="170"/>
      <c r="Y72" s="170"/>
      <c r="Z72" s="170"/>
    </row>
    <row r="73" spans="1:26" ht="23.25" customHeight="1">
      <c r="A73" s="166"/>
      <c r="B73" s="170"/>
      <c r="C73" s="204"/>
      <c r="D73" s="204"/>
      <c r="E73" s="204"/>
      <c r="F73" s="204"/>
      <c r="G73" s="204"/>
      <c r="H73" s="204"/>
      <c r="I73" s="204"/>
      <c r="J73" s="204"/>
      <c r="K73" s="204"/>
      <c r="L73" s="204"/>
      <c r="M73" s="204"/>
      <c r="N73" s="606"/>
      <c r="O73" s="625"/>
      <c r="P73" s="170"/>
      <c r="Q73" s="170"/>
      <c r="R73" s="170"/>
      <c r="S73" s="170"/>
      <c r="T73" s="170"/>
      <c r="U73" s="170"/>
      <c r="V73" s="170"/>
      <c r="W73" s="170"/>
      <c r="X73" s="170"/>
      <c r="Y73" s="170"/>
      <c r="Z73" s="170"/>
    </row>
    <row r="74" spans="1:26" ht="23.25" customHeight="1">
      <c r="A74" s="403">
        <v>0</v>
      </c>
      <c r="B74" s="170" t="s">
        <v>280</v>
      </c>
      <c r="C74" s="207">
        <v>100</v>
      </c>
      <c r="D74" s="207">
        <v>200</v>
      </c>
      <c r="E74" s="207">
        <v>300</v>
      </c>
      <c r="F74" s="207">
        <v>400</v>
      </c>
      <c r="G74" s="207">
        <v>500</v>
      </c>
      <c r="H74" s="207">
        <v>600</v>
      </c>
      <c r="I74" s="207">
        <v>700</v>
      </c>
      <c r="J74" s="207">
        <v>800</v>
      </c>
      <c r="K74" s="207">
        <v>900</v>
      </c>
      <c r="L74" s="207">
        <v>1000</v>
      </c>
      <c r="M74" s="207">
        <v>1100</v>
      </c>
      <c r="N74" s="607">
        <v>1200</v>
      </c>
      <c r="O74" s="625">
        <f t="shared" ref="O74:O75" si="41">SUM(C74:N74)</f>
        <v>7800</v>
      </c>
      <c r="P74" s="170"/>
      <c r="Q74" s="170"/>
      <c r="R74" s="170"/>
      <c r="S74" s="170"/>
      <c r="T74" s="170"/>
      <c r="U74" s="170"/>
      <c r="V74" s="170"/>
      <c r="W74" s="170"/>
      <c r="X74" s="170"/>
      <c r="Y74" s="170"/>
      <c r="Z74" s="170"/>
    </row>
    <row r="75" spans="1:26" ht="23.25" customHeight="1">
      <c r="A75" s="166">
        <f t="shared" ref="A75" si="42">A15</f>
        <v>0</v>
      </c>
      <c r="B75" s="170" t="s">
        <v>281</v>
      </c>
      <c r="C75" s="204">
        <f t="shared" ref="C75:N75" si="43">C15</f>
        <v>15000</v>
      </c>
      <c r="D75" s="204">
        <f t="shared" si="43"/>
        <v>15000</v>
      </c>
      <c r="E75" s="204">
        <f t="shared" si="43"/>
        <v>15000</v>
      </c>
      <c r="F75" s="204">
        <f t="shared" si="43"/>
        <v>15000</v>
      </c>
      <c r="G75" s="204">
        <f t="shared" si="43"/>
        <v>15000</v>
      </c>
      <c r="H75" s="204">
        <f t="shared" si="43"/>
        <v>15000</v>
      </c>
      <c r="I75" s="204">
        <f t="shared" si="43"/>
        <v>15000</v>
      </c>
      <c r="J75" s="204">
        <f t="shared" si="43"/>
        <v>15000</v>
      </c>
      <c r="K75" s="204">
        <f t="shared" si="43"/>
        <v>15000</v>
      </c>
      <c r="L75" s="204">
        <f t="shared" si="43"/>
        <v>15000</v>
      </c>
      <c r="M75" s="204">
        <f t="shared" si="43"/>
        <v>15000</v>
      </c>
      <c r="N75" s="606">
        <f t="shared" si="43"/>
        <v>15000</v>
      </c>
      <c r="O75" s="625">
        <f t="shared" si="41"/>
        <v>180000</v>
      </c>
      <c r="P75" s="170"/>
      <c r="Q75" s="170"/>
      <c r="R75" s="170"/>
      <c r="S75" s="170"/>
      <c r="T75" s="170"/>
      <c r="U75" s="170"/>
      <c r="V75" s="170"/>
      <c r="W75" s="170"/>
      <c r="X75" s="170"/>
      <c r="Y75" s="170"/>
      <c r="Z75" s="170"/>
    </row>
    <row r="76" spans="1:26" ht="23.25" customHeight="1">
      <c r="A76" s="205">
        <v>1</v>
      </c>
      <c r="B76" s="170" t="s">
        <v>74</v>
      </c>
      <c r="C76" s="207">
        <v>1</v>
      </c>
      <c r="D76" s="211">
        <f t="shared" ref="D76:N76" si="44">C76</f>
        <v>1</v>
      </c>
      <c r="E76" s="211">
        <f t="shared" si="44"/>
        <v>1</v>
      </c>
      <c r="F76" s="211">
        <f t="shared" si="44"/>
        <v>1</v>
      </c>
      <c r="G76" s="211">
        <f t="shared" si="44"/>
        <v>1</v>
      </c>
      <c r="H76" s="211">
        <f t="shared" si="44"/>
        <v>1</v>
      </c>
      <c r="I76" s="211">
        <f t="shared" si="44"/>
        <v>1</v>
      </c>
      <c r="J76" s="211">
        <f t="shared" si="44"/>
        <v>1</v>
      </c>
      <c r="K76" s="211">
        <f t="shared" si="44"/>
        <v>1</v>
      </c>
      <c r="L76" s="211">
        <f t="shared" si="44"/>
        <v>1</v>
      </c>
      <c r="M76" s="211">
        <f t="shared" si="44"/>
        <v>1</v>
      </c>
      <c r="N76" s="610">
        <f t="shared" si="44"/>
        <v>1</v>
      </c>
      <c r="O76" s="625">
        <f>AVERAGE(C76:N76)</f>
        <v>1</v>
      </c>
      <c r="P76" s="170"/>
      <c r="Q76" s="170"/>
      <c r="R76" s="170"/>
      <c r="S76" s="170"/>
      <c r="T76" s="170"/>
      <c r="U76" s="170"/>
      <c r="V76" s="170"/>
      <c r="W76" s="170"/>
      <c r="X76" s="170"/>
      <c r="Y76" s="170"/>
      <c r="Z76" s="170"/>
    </row>
    <row r="77" spans="1:26" ht="23.25" customHeight="1">
      <c r="A77" s="166">
        <f>(A76*A24)+A15</f>
        <v>5000</v>
      </c>
      <c r="B77" s="170" t="s">
        <v>185</v>
      </c>
      <c r="C77" s="204">
        <f t="shared" ref="C77:N77" si="45">(C76*C24)+C15</f>
        <v>19000</v>
      </c>
      <c r="D77" s="204">
        <f t="shared" si="45"/>
        <v>19000</v>
      </c>
      <c r="E77" s="204">
        <f t="shared" si="45"/>
        <v>19000</v>
      </c>
      <c r="F77" s="204">
        <f t="shared" si="45"/>
        <v>19000</v>
      </c>
      <c r="G77" s="204">
        <f t="shared" si="45"/>
        <v>19000</v>
      </c>
      <c r="H77" s="204">
        <f t="shared" si="45"/>
        <v>19000</v>
      </c>
      <c r="I77" s="204">
        <f t="shared" si="45"/>
        <v>18000</v>
      </c>
      <c r="J77" s="204">
        <f t="shared" si="45"/>
        <v>18000</v>
      </c>
      <c r="K77" s="204">
        <f t="shared" si="45"/>
        <v>18000</v>
      </c>
      <c r="L77" s="204">
        <f t="shared" si="45"/>
        <v>18000</v>
      </c>
      <c r="M77" s="204">
        <f t="shared" si="45"/>
        <v>18000</v>
      </c>
      <c r="N77" s="606">
        <f t="shared" si="45"/>
        <v>18000</v>
      </c>
      <c r="O77" s="625">
        <f>SUM(C77:N77)</f>
        <v>222000</v>
      </c>
      <c r="P77" s="170"/>
      <c r="Q77" s="170"/>
      <c r="R77" s="170"/>
      <c r="S77" s="170"/>
      <c r="T77" s="170"/>
      <c r="U77" s="170"/>
      <c r="V77" s="170"/>
      <c r="W77" s="170"/>
      <c r="X77" s="170"/>
      <c r="Y77" s="170"/>
      <c r="Z77" s="170"/>
    </row>
    <row r="78" spans="1:26" ht="23.25" customHeight="1">
      <c r="A78" s="166"/>
      <c r="B78" s="170"/>
      <c r="C78" s="204"/>
      <c r="D78" s="204"/>
      <c r="E78" s="204"/>
      <c r="F78" s="204"/>
      <c r="G78" s="204"/>
      <c r="H78" s="204"/>
      <c r="I78" s="204"/>
      <c r="J78" s="204"/>
      <c r="K78" s="204"/>
      <c r="L78" s="204"/>
      <c r="M78" s="204"/>
      <c r="N78" s="606"/>
      <c r="O78" s="625"/>
      <c r="P78" s="170"/>
      <c r="Q78" s="170"/>
      <c r="R78" s="170"/>
      <c r="S78" s="170"/>
      <c r="T78" s="170"/>
      <c r="U78" s="170"/>
      <c r="V78" s="170"/>
      <c r="W78" s="170"/>
      <c r="X78" s="170"/>
      <c r="Y78" s="170"/>
      <c r="Z78" s="170"/>
    </row>
    <row r="79" spans="1:26" ht="23.25" customHeight="1">
      <c r="A79" s="205">
        <v>0.1</v>
      </c>
      <c r="B79" s="170" t="s">
        <v>75</v>
      </c>
      <c r="C79" s="207">
        <v>0.1</v>
      </c>
      <c r="D79" s="211">
        <f t="shared" ref="D79:N79" si="46">C79</f>
        <v>0.1</v>
      </c>
      <c r="E79" s="211">
        <f t="shared" si="46"/>
        <v>0.1</v>
      </c>
      <c r="F79" s="211">
        <f t="shared" si="46"/>
        <v>0.1</v>
      </c>
      <c r="G79" s="211">
        <f t="shared" si="46"/>
        <v>0.1</v>
      </c>
      <c r="H79" s="211">
        <f t="shared" si="46"/>
        <v>0.1</v>
      </c>
      <c r="I79" s="211">
        <f t="shared" si="46"/>
        <v>0.1</v>
      </c>
      <c r="J79" s="211">
        <f t="shared" si="46"/>
        <v>0.1</v>
      </c>
      <c r="K79" s="211">
        <f t="shared" si="46"/>
        <v>0.1</v>
      </c>
      <c r="L79" s="211">
        <f t="shared" si="46"/>
        <v>0.1</v>
      </c>
      <c r="M79" s="211">
        <f t="shared" si="46"/>
        <v>0.1</v>
      </c>
      <c r="N79" s="610">
        <f t="shared" si="46"/>
        <v>0.1</v>
      </c>
      <c r="O79" s="625">
        <f>AVERAGE(C79:N79)</f>
        <v>9.9999999999999992E-2</v>
      </c>
      <c r="P79" s="170"/>
      <c r="Q79" s="170"/>
      <c r="R79" s="170"/>
      <c r="S79" s="170"/>
      <c r="T79" s="170"/>
      <c r="U79" s="170"/>
      <c r="V79" s="170"/>
      <c r="W79" s="170"/>
      <c r="X79" s="170"/>
      <c r="Y79" s="170"/>
      <c r="Z79" s="170"/>
    </row>
    <row r="80" spans="1:26" ht="23.25" customHeight="1">
      <c r="A80" s="166">
        <f>A10*A79</f>
        <v>500</v>
      </c>
      <c r="B80" s="170" t="s">
        <v>282</v>
      </c>
      <c r="C80" s="204">
        <f t="shared" ref="C80:N80" si="47">C10*C79</f>
        <v>400</v>
      </c>
      <c r="D80" s="204">
        <f t="shared" si="47"/>
        <v>400</v>
      </c>
      <c r="E80" s="204">
        <f t="shared" si="47"/>
        <v>400</v>
      </c>
      <c r="F80" s="204">
        <f t="shared" si="47"/>
        <v>400</v>
      </c>
      <c r="G80" s="204">
        <f t="shared" si="47"/>
        <v>400</v>
      </c>
      <c r="H80" s="204">
        <f t="shared" si="47"/>
        <v>400</v>
      </c>
      <c r="I80" s="204">
        <f t="shared" si="47"/>
        <v>300</v>
      </c>
      <c r="J80" s="204">
        <f t="shared" si="47"/>
        <v>300</v>
      </c>
      <c r="K80" s="204">
        <f t="shared" si="47"/>
        <v>300</v>
      </c>
      <c r="L80" s="204">
        <f t="shared" si="47"/>
        <v>300</v>
      </c>
      <c r="M80" s="204">
        <f t="shared" si="47"/>
        <v>300</v>
      </c>
      <c r="N80" s="606">
        <f t="shared" si="47"/>
        <v>300</v>
      </c>
      <c r="O80" s="625">
        <f t="shared" ref="O80:O82" si="48">SUM(C80:N80)</f>
        <v>4200</v>
      </c>
      <c r="P80" s="170"/>
      <c r="Q80" s="170"/>
      <c r="R80" s="170"/>
      <c r="S80" s="170"/>
      <c r="T80" s="170"/>
      <c r="U80" s="170"/>
      <c r="V80" s="170"/>
      <c r="W80" s="170"/>
      <c r="X80" s="170"/>
      <c r="Y80" s="170"/>
      <c r="Z80" s="170"/>
    </row>
    <row r="81" spans="1:26" ht="23.25" customHeight="1">
      <c r="A81" s="205">
        <v>1000</v>
      </c>
      <c r="B81" s="170" t="s">
        <v>283</v>
      </c>
      <c r="C81" s="207">
        <v>1000</v>
      </c>
      <c r="D81" s="211">
        <f t="shared" ref="D81:N81" si="49">C81</f>
        <v>1000</v>
      </c>
      <c r="E81" s="211">
        <f t="shared" si="49"/>
        <v>1000</v>
      </c>
      <c r="F81" s="211">
        <f t="shared" si="49"/>
        <v>1000</v>
      </c>
      <c r="G81" s="211">
        <f t="shared" si="49"/>
        <v>1000</v>
      </c>
      <c r="H81" s="211">
        <f t="shared" si="49"/>
        <v>1000</v>
      </c>
      <c r="I81" s="211">
        <f t="shared" si="49"/>
        <v>1000</v>
      </c>
      <c r="J81" s="211">
        <f t="shared" si="49"/>
        <v>1000</v>
      </c>
      <c r="K81" s="211">
        <f t="shared" si="49"/>
        <v>1000</v>
      </c>
      <c r="L81" s="211">
        <f t="shared" si="49"/>
        <v>1000</v>
      </c>
      <c r="M81" s="211">
        <f t="shared" si="49"/>
        <v>1000</v>
      </c>
      <c r="N81" s="610">
        <f t="shared" si="49"/>
        <v>1000</v>
      </c>
      <c r="O81" s="625">
        <f t="shared" si="48"/>
        <v>12000</v>
      </c>
      <c r="P81" s="170"/>
      <c r="Q81" s="170"/>
      <c r="R81" s="170"/>
      <c r="S81" s="170"/>
      <c r="T81" s="170"/>
      <c r="U81" s="170"/>
      <c r="V81" s="170"/>
      <c r="W81" s="170"/>
      <c r="X81" s="170"/>
      <c r="Y81" s="170"/>
      <c r="Z81" s="170"/>
    </row>
    <row r="82" spans="1:26" ht="23.25" customHeight="1">
      <c r="A82" s="166">
        <f>SUM(A80:A81)</f>
        <v>1500</v>
      </c>
      <c r="B82" s="170" t="s">
        <v>284</v>
      </c>
      <c r="C82" s="204">
        <f t="shared" ref="C82:N82" si="50">SUM(C80:C81)</f>
        <v>1400</v>
      </c>
      <c r="D82" s="204">
        <f t="shared" si="50"/>
        <v>1400</v>
      </c>
      <c r="E82" s="204">
        <f t="shared" si="50"/>
        <v>1400</v>
      </c>
      <c r="F82" s="204">
        <f t="shared" si="50"/>
        <v>1400</v>
      </c>
      <c r="G82" s="204">
        <f t="shared" si="50"/>
        <v>1400</v>
      </c>
      <c r="H82" s="204">
        <f t="shared" si="50"/>
        <v>1400</v>
      </c>
      <c r="I82" s="204">
        <f t="shared" si="50"/>
        <v>1300</v>
      </c>
      <c r="J82" s="204">
        <f t="shared" si="50"/>
        <v>1300</v>
      </c>
      <c r="K82" s="204">
        <f t="shared" si="50"/>
        <v>1300</v>
      </c>
      <c r="L82" s="204">
        <f t="shared" si="50"/>
        <v>1300</v>
      </c>
      <c r="M82" s="204">
        <f t="shared" si="50"/>
        <v>1300</v>
      </c>
      <c r="N82" s="606">
        <f t="shared" si="50"/>
        <v>1300</v>
      </c>
      <c r="O82" s="625">
        <f t="shared" si="48"/>
        <v>16200</v>
      </c>
      <c r="P82" s="170"/>
      <c r="Q82" s="170"/>
      <c r="R82" s="170"/>
      <c r="S82" s="170"/>
      <c r="T82" s="170"/>
      <c r="U82" s="170"/>
      <c r="V82" s="170"/>
      <c r="W82" s="170"/>
      <c r="X82" s="170"/>
      <c r="Y82" s="170"/>
      <c r="Z82" s="170"/>
    </row>
    <row r="83" spans="1:26" ht="23.25" customHeight="1">
      <c r="A83" s="166"/>
      <c r="B83" s="170"/>
      <c r="C83" s="204"/>
      <c r="D83" s="204"/>
      <c r="E83" s="204"/>
      <c r="F83" s="204"/>
      <c r="G83" s="204"/>
      <c r="H83" s="204"/>
      <c r="I83" s="204"/>
      <c r="J83" s="204"/>
      <c r="K83" s="204"/>
      <c r="L83" s="204"/>
      <c r="M83" s="204"/>
      <c r="N83" s="606"/>
      <c r="O83" s="625"/>
      <c r="P83" s="170"/>
      <c r="Q83" s="170"/>
      <c r="R83" s="170"/>
      <c r="S83" s="170"/>
      <c r="T83" s="170"/>
      <c r="U83" s="170"/>
      <c r="V83" s="170"/>
      <c r="W83" s="170"/>
      <c r="X83" s="170"/>
      <c r="Y83" s="170"/>
      <c r="Z83" s="170"/>
    </row>
    <row r="84" spans="1:26" ht="23.25" customHeight="1">
      <c r="A84" s="166">
        <f>A28+A57+A59</f>
        <v>111000</v>
      </c>
      <c r="B84" s="170" t="s">
        <v>285</v>
      </c>
      <c r="C84" s="204">
        <f t="shared" ref="C84:N84" si="51">C28+C57+C59</f>
        <v>108000</v>
      </c>
      <c r="D84" s="204">
        <f t="shared" si="51"/>
        <v>100000</v>
      </c>
      <c r="E84" s="204">
        <f t="shared" si="51"/>
        <v>100000</v>
      </c>
      <c r="F84" s="204">
        <f t="shared" si="51"/>
        <v>100000</v>
      </c>
      <c r="G84" s="204">
        <f t="shared" si="51"/>
        <v>100000</v>
      </c>
      <c r="H84" s="204">
        <f t="shared" si="51"/>
        <v>100000</v>
      </c>
      <c r="I84" s="204">
        <f t="shared" si="51"/>
        <v>78000</v>
      </c>
      <c r="J84" s="204">
        <f t="shared" si="51"/>
        <v>80000</v>
      </c>
      <c r="K84" s="204">
        <f t="shared" si="51"/>
        <v>80000</v>
      </c>
      <c r="L84" s="204">
        <f t="shared" si="51"/>
        <v>80000</v>
      </c>
      <c r="M84" s="204">
        <f t="shared" si="51"/>
        <v>80000</v>
      </c>
      <c r="N84" s="606">
        <f t="shared" si="51"/>
        <v>80000</v>
      </c>
      <c r="O84" s="625">
        <f t="shared" ref="O84:O86" si="52">SUM(C84:N84)</f>
        <v>1086000</v>
      </c>
      <c r="P84" s="170"/>
      <c r="Q84" s="170"/>
      <c r="R84" s="170"/>
      <c r="S84" s="170"/>
      <c r="T84" s="170"/>
      <c r="U84" s="170"/>
      <c r="V84" s="170"/>
      <c r="W84" s="170"/>
      <c r="X84" s="170"/>
      <c r="Y84" s="170"/>
      <c r="Z84" s="170"/>
    </row>
    <row r="85" spans="1:26" ht="23.25" customHeight="1">
      <c r="A85" s="212">
        <f>A80+A77+A69+A57+A59+A53+A28+A74+A75</f>
        <v>121500</v>
      </c>
      <c r="B85" s="170" t="s">
        <v>286</v>
      </c>
      <c r="C85" s="204">
        <f t="shared" ref="C85:N85" si="53">C80+C77+C69+C57+C59+C53+C28+C74+C75</f>
        <v>154450</v>
      </c>
      <c r="D85" s="204">
        <f t="shared" si="53"/>
        <v>146500.5</v>
      </c>
      <c r="E85" s="204">
        <f t="shared" si="53"/>
        <v>146551.495</v>
      </c>
      <c r="F85" s="204">
        <f t="shared" si="53"/>
        <v>146602.98005000001</v>
      </c>
      <c r="G85" s="204">
        <f t="shared" si="53"/>
        <v>146654.95024949999</v>
      </c>
      <c r="H85" s="204">
        <f t="shared" si="53"/>
        <v>146707.40074700501</v>
      </c>
      <c r="I85" s="204">
        <f t="shared" si="53"/>
        <v>123660.32673953494</v>
      </c>
      <c r="J85" s="204">
        <f t="shared" si="53"/>
        <v>125713.72347213959</v>
      </c>
      <c r="K85" s="204">
        <f t="shared" si="53"/>
        <v>125767.5862374182</v>
      </c>
      <c r="L85" s="204">
        <f t="shared" si="53"/>
        <v>125821.91037504401</v>
      </c>
      <c r="M85" s="204">
        <f t="shared" si="53"/>
        <v>125876.69127129359</v>
      </c>
      <c r="N85" s="606">
        <f t="shared" si="53"/>
        <v>125931.92435858064</v>
      </c>
      <c r="O85" s="625">
        <f t="shared" si="52"/>
        <v>1640239.4885005162</v>
      </c>
      <c r="P85" s="170"/>
      <c r="Q85" s="170"/>
      <c r="R85" s="170"/>
      <c r="S85" s="170"/>
      <c r="T85" s="170"/>
      <c r="U85" s="170"/>
      <c r="V85" s="170"/>
      <c r="W85" s="170"/>
      <c r="X85" s="170"/>
      <c r="Y85" s="170"/>
      <c r="Z85" s="170"/>
    </row>
    <row r="86" spans="1:26" ht="23.25" customHeight="1">
      <c r="A86" s="166">
        <f>A27-A85</f>
        <v>103500</v>
      </c>
      <c r="B86" s="170" t="s">
        <v>287</v>
      </c>
      <c r="C86" s="204">
        <f t="shared" ref="C86:N86" si="54">C27-C85</f>
        <v>25550</v>
      </c>
      <c r="D86" s="204">
        <f t="shared" si="54"/>
        <v>33499.5</v>
      </c>
      <c r="E86" s="204">
        <f t="shared" si="54"/>
        <v>33448.505000000005</v>
      </c>
      <c r="F86" s="204">
        <f t="shared" si="54"/>
        <v>33397.019949999987</v>
      </c>
      <c r="G86" s="204">
        <f t="shared" si="54"/>
        <v>33345.049750500009</v>
      </c>
      <c r="H86" s="204">
        <f t="shared" si="54"/>
        <v>33292.599252994987</v>
      </c>
      <c r="I86" s="204">
        <f t="shared" si="54"/>
        <v>11339.673260465061</v>
      </c>
      <c r="J86" s="204">
        <f t="shared" si="54"/>
        <v>9286.2765278604056</v>
      </c>
      <c r="K86" s="204">
        <f t="shared" si="54"/>
        <v>9232.4137625817966</v>
      </c>
      <c r="L86" s="204">
        <f t="shared" si="54"/>
        <v>9178.0896249559883</v>
      </c>
      <c r="M86" s="204">
        <f t="shared" si="54"/>
        <v>9123.3087287064118</v>
      </c>
      <c r="N86" s="606">
        <f t="shared" si="54"/>
        <v>9068.0756414193602</v>
      </c>
      <c r="O86" s="625">
        <f t="shared" si="52"/>
        <v>249760.51149948401</v>
      </c>
      <c r="P86" s="170"/>
      <c r="Q86" s="170"/>
      <c r="R86" s="170"/>
      <c r="S86" s="170"/>
      <c r="T86" s="170"/>
      <c r="U86" s="170"/>
      <c r="V86" s="170"/>
      <c r="W86" s="170"/>
      <c r="X86" s="170"/>
      <c r="Y86" s="170"/>
      <c r="Z86" s="170"/>
    </row>
    <row r="87" spans="1:26" ht="23.25" customHeight="1">
      <c r="A87" s="166"/>
      <c r="B87" s="170"/>
      <c r="C87" s="204"/>
      <c r="D87" s="204"/>
      <c r="E87" s="204"/>
      <c r="F87" s="204"/>
      <c r="G87" s="204"/>
      <c r="H87" s="204"/>
      <c r="I87" s="204"/>
      <c r="J87" s="204"/>
      <c r="K87" s="204"/>
      <c r="L87" s="204"/>
      <c r="M87" s="204"/>
      <c r="N87" s="606"/>
      <c r="O87" s="625"/>
      <c r="P87" s="170"/>
      <c r="Q87" s="170"/>
      <c r="R87" s="170"/>
      <c r="S87" s="170"/>
      <c r="T87" s="170"/>
      <c r="U87" s="170"/>
      <c r="V87" s="170"/>
      <c r="W87" s="170"/>
      <c r="X87" s="170"/>
      <c r="Y87" s="170"/>
      <c r="Z87" s="170"/>
    </row>
    <row r="88" spans="1:26" ht="23.25" customHeight="1">
      <c r="A88" s="166">
        <f>A54+A33+A81+A36+A37+A71+A50+A51</f>
        <v>5250</v>
      </c>
      <c r="B88" s="215" t="s">
        <v>288</v>
      </c>
      <c r="C88" s="204">
        <f t="shared" ref="C88:N88" si="55">C54+C33+C81+C36+C37+C71+C50+C51+C74</f>
        <v>2337.5</v>
      </c>
      <c r="D88" s="204">
        <f t="shared" si="55"/>
        <v>2425.125</v>
      </c>
      <c r="E88" s="204">
        <f t="shared" si="55"/>
        <v>2512.8737499999997</v>
      </c>
      <c r="F88" s="204">
        <f t="shared" si="55"/>
        <v>2600.7450124999996</v>
      </c>
      <c r="G88" s="204">
        <f t="shared" si="55"/>
        <v>2688.7375623749999</v>
      </c>
      <c r="H88" s="204">
        <f t="shared" si="55"/>
        <v>2776.8501867512496</v>
      </c>
      <c r="I88" s="204">
        <f t="shared" si="55"/>
        <v>2865.0816848837376</v>
      </c>
      <c r="J88" s="204">
        <f t="shared" si="55"/>
        <v>2953.4308680349</v>
      </c>
      <c r="K88" s="204">
        <f t="shared" si="55"/>
        <v>3041.8965593545508</v>
      </c>
      <c r="L88" s="204">
        <f t="shared" si="55"/>
        <v>3130.4775937610057</v>
      </c>
      <c r="M88" s="204">
        <f t="shared" si="55"/>
        <v>3219.1728178233952</v>
      </c>
      <c r="N88" s="606">
        <f t="shared" si="55"/>
        <v>3307.9810896451613</v>
      </c>
      <c r="O88" s="625">
        <f t="shared" ref="O88:O89" si="56">SUM(C88:N88)</f>
        <v>33859.872125128997</v>
      </c>
      <c r="P88" s="170"/>
      <c r="Q88" s="170"/>
      <c r="R88" s="170"/>
      <c r="S88" s="170"/>
      <c r="T88" s="170"/>
      <c r="U88" s="170"/>
      <c r="V88" s="170"/>
      <c r="W88" s="170"/>
      <c r="X88" s="170"/>
      <c r="Y88" s="170"/>
      <c r="Z88" s="170"/>
    </row>
    <row r="89" spans="1:26" ht="23.25" customHeight="1">
      <c r="A89" s="166">
        <f>A88+A85</f>
        <v>126750</v>
      </c>
      <c r="B89" s="215" t="s">
        <v>289</v>
      </c>
      <c r="C89" s="204">
        <f t="shared" ref="C89:N89" si="57">C88+C85</f>
        <v>156787.5</v>
      </c>
      <c r="D89" s="204">
        <f t="shared" si="57"/>
        <v>148925.625</v>
      </c>
      <c r="E89" s="204">
        <f t="shared" si="57"/>
        <v>149064.36874999999</v>
      </c>
      <c r="F89" s="204">
        <f t="shared" si="57"/>
        <v>149203.72506250002</v>
      </c>
      <c r="G89" s="204">
        <f t="shared" si="57"/>
        <v>149343.68781187499</v>
      </c>
      <c r="H89" s="204">
        <f t="shared" si="57"/>
        <v>149484.25093375627</v>
      </c>
      <c r="I89" s="204">
        <f t="shared" si="57"/>
        <v>126525.40842441868</v>
      </c>
      <c r="J89" s="204">
        <f t="shared" si="57"/>
        <v>128667.1543401745</v>
      </c>
      <c r="K89" s="204">
        <f t="shared" si="57"/>
        <v>128809.48279677276</v>
      </c>
      <c r="L89" s="204">
        <f t="shared" si="57"/>
        <v>128952.38796880502</v>
      </c>
      <c r="M89" s="204">
        <f t="shared" si="57"/>
        <v>129095.86408911698</v>
      </c>
      <c r="N89" s="606">
        <f t="shared" si="57"/>
        <v>129239.90544822581</v>
      </c>
      <c r="O89" s="625">
        <f t="shared" si="56"/>
        <v>1674099.3606256449</v>
      </c>
      <c r="P89" s="170"/>
      <c r="Q89" s="170"/>
      <c r="R89" s="170"/>
      <c r="S89" s="170"/>
      <c r="T89" s="170"/>
      <c r="U89" s="170"/>
      <c r="V89" s="170"/>
      <c r="W89" s="170"/>
      <c r="X89" s="170"/>
      <c r="Y89" s="170"/>
      <c r="Z89" s="170"/>
    </row>
    <row r="90" spans="1:26" ht="23.25" customHeight="1">
      <c r="A90" s="166"/>
      <c r="B90" s="215"/>
      <c r="C90" s="204"/>
      <c r="D90" s="204"/>
      <c r="E90" s="204"/>
      <c r="F90" s="204"/>
      <c r="G90" s="204"/>
      <c r="H90" s="204"/>
      <c r="I90" s="204"/>
      <c r="J90" s="204"/>
      <c r="K90" s="204"/>
      <c r="L90" s="204"/>
      <c r="M90" s="204"/>
      <c r="N90" s="606"/>
      <c r="O90" s="625"/>
      <c r="P90" s="170"/>
      <c r="Q90" s="170"/>
      <c r="R90" s="170"/>
      <c r="S90" s="170"/>
      <c r="T90" s="170"/>
      <c r="U90" s="170"/>
      <c r="V90" s="170"/>
      <c r="W90" s="170"/>
      <c r="X90" s="170"/>
      <c r="Y90" s="170"/>
      <c r="Z90" s="170"/>
    </row>
    <row r="91" spans="1:26" ht="23.25" customHeight="1">
      <c r="A91" s="166">
        <f>A86-A88</f>
        <v>98250</v>
      </c>
      <c r="B91" s="170" t="s">
        <v>109</v>
      </c>
      <c r="C91" s="204">
        <f t="shared" ref="C91:N91" si="58">C86-C88</f>
        <v>23212.5</v>
      </c>
      <c r="D91" s="204">
        <f t="shared" si="58"/>
        <v>31074.375</v>
      </c>
      <c r="E91" s="204">
        <f t="shared" si="58"/>
        <v>30935.631250000006</v>
      </c>
      <c r="F91" s="204">
        <f t="shared" si="58"/>
        <v>30796.274937499988</v>
      </c>
      <c r="G91" s="204">
        <f t="shared" si="58"/>
        <v>30656.312188125008</v>
      </c>
      <c r="H91" s="204">
        <f t="shared" si="58"/>
        <v>30515.749066243738</v>
      </c>
      <c r="I91" s="204">
        <f t="shared" si="58"/>
        <v>8474.5915755813221</v>
      </c>
      <c r="J91" s="204">
        <f t="shared" si="58"/>
        <v>6332.8456598255052</v>
      </c>
      <c r="K91" s="204">
        <f t="shared" si="58"/>
        <v>6190.5172032272458</v>
      </c>
      <c r="L91" s="204">
        <f t="shared" si="58"/>
        <v>6047.6120311949826</v>
      </c>
      <c r="M91" s="204">
        <f t="shared" si="58"/>
        <v>5904.1359108830165</v>
      </c>
      <c r="N91" s="606">
        <f t="shared" si="58"/>
        <v>5760.0945517741984</v>
      </c>
      <c r="O91" s="625">
        <f>SUM(C91:N91)</f>
        <v>215900.63937435503</v>
      </c>
      <c r="P91" s="170"/>
      <c r="Q91" s="170"/>
      <c r="R91" s="170"/>
      <c r="S91" s="170"/>
      <c r="T91" s="170"/>
      <c r="U91" s="170"/>
      <c r="V91" s="170"/>
      <c r="W91" s="170"/>
      <c r="X91" s="170"/>
      <c r="Y91" s="170"/>
      <c r="Z91" s="170"/>
    </row>
    <row r="92" spans="1:26" ht="23.25" customHeight="1">
      <c r="A92" s="166"/>
      <c r="B92" s="170"/>
      <c r="C92" s="204"/>
      <c r="D92" s="204"/>
      <c r="E92" s="204"/>
      <c r="F92" s="204"/>
      <c r="G92" s="204"/>
      <c r="H92" s="204"/>
      <c r="I92" s="204"/>
      <c r="J92" s="204"/>
      <c r="K92" s="204"/>
      <c r="L92" s="204"/>
      <c r="M92" s="204"/>
      <c r="N92" s="606"/>
      <c r="O92" s="625"/>
      <c r="P92" s="170"/>
      <c r="Q92" s="170"/>
      <c r="R92" s="170"/>
      <c r="S92" s="170"/>
      <c r="T92" s="170"/>
      <c r="U92" s="170"/>
      <c r="V92" s="170"/>
      <c r="W92" s="170"/>
      <c r="X92" s="170"/>
      <c r="Y92" s="170"/>
      <c r="Z92" s="170"/>
    </row>
    <row r="93" spans="1:26" ht="23.25" customHeight="1">
      <c r="A93" s="166"/>
      <c r="B93" s="170"/>
      <c r="C93" s="204"/>
      <c r="D93" s="204"/>
      <c r="E93" s="204"/>
      <c r="F93" s="204"/>
      <c r="G93" s="204"/>
      <c r="H93" s="204"/>
      <c r="I93" s="204"/>
      <c r="J93" s="204"/>
      <c r="K93" s="204"/>
      <c r="L93" s="204"/>
      <c r="M93" s="204"/>
      <c r="N93" s="606"/>
      <c r="O93" s="625"/>
      <c r="P93" s="170"/>
      <c r="Q93" s="170"/>
      <c r="R93" s="170"/>
      <c r="S93" s="170"/>
      <c r="T93" s="170"/>
      <c r="U93" s="170"/>
      <c r="V93" s="170"/>
      <c r="W93" s="170"/>
      <c r="X93" s="170"/>
      <c r="Y93" s="170"/>
      <c r="Z93" s="170"/>
    </row>
    <row r="94" spans="1:26" ht="23.25" customHeight="1">
      <c r="A94" s="205">
        <v>5</v>
      </c>
      <c r="B94" s="170" t="s">
        <v>77</v>
      </c>
      <c r="C94" s="207">
        <v>5</v>
      </c>
      <c r="D94" s="211">
        <f t="shared" ref="D94:N94" si="59">C94</f>
        <v>5</v>
      </c>
      <c r="E94" s="211">
        <f t="shared" si="59"/>
        <v>5</v>
      </c>
      <c r="F94" s="211">
        <f t="shared" si="59"/>
        <v>5</v>
      </c>
      <c r="G94" s="211">
        <f t="shared" si="59"/>
        <v>5</v>
      </c>
      <c r="H94" s="211">
        <f t="shared" si="59"/>
        <v>5</v>
      </c>
      <c r="I94" s="211">
        <f t="shared" si="59"/>
        <v>5</v>
      </c>
      <c r="J94" s="211">
        <f t="shared" si="59"/>
        <v>5</v>
      </c>
      <c r="K94" s="211">
        <f t="shared" si="59"/>
        <v>5</v>
      </c>
      <c r="L94" s="211">
        <f t="shared" si="59"/>
        <v>5</v>
      </c>
      <c r="M94" s="211">
        <f t="shared" si="59"/>
        <v>5</v>
      </c>
      <c r="N94" s="610">
        <f t="shared" si="59"/>
        <v>5</v>
      </c>
      <c r="O94" s="625">
        <f t="shared" ref="O94:O95" si="60">AVERAGE(C94:N94)</f>
        <v>5</v>
      </c>
      <c r="P94" s="170"/>
      <c r="Q94" s="170"/>
      <c r="R94" s="170"/>
      <c r="S94" s="170"/>
      <c r="T94" s="170"/>
      <c r="U94" s="170"/>
      <c r="V94" s="170"/>
      <c r="W94" s="170"/>
      <c r="X94" s="170"/>
      <c r="Y94" s="170"/>
      <c r="Z94" s="170"/>
    </row>
    <row r="95" spans="1:26" ht="23.25" customHeight="1">
      <c r="A95" s="205">
        <v>20</v>
      </c>
      <c r="B95" s="170" t="s">
        <v>78</v>
      </c>
      <c r="C95" s="207">
        <v>20</v>
      </c>
      <c r="D95" s="211">
        <f t="shared" ref="D95:N95" si="61">C95</f>
        <v>20</v>
      </c>
      <c r="E95" s="211">
        <f t="shared" si="61"/>
        <v>20</v>
      </c>
      <c r="F95" s="211">
        <f t="shared" si="61"/>
        <v>20</v>
      </c>
      <c r="G95" s="211">
        <f t="shared" si="61"/>
        <v>20</v>
      </c>
      <c r="H95" s="211">
        <f t="shared" si="61"/>
        <v>20</v>
      </c>
      <c r="I95" s="211">
        <f t="shared" si="61"/>
        <v>20</v>
      </c>
      <c r="J95" s="211">
        <f t="shared" si="61"/>
        <v>20</v>
      </c>
      <c r="K95" s="211">
        <f t="shared" si="61"/>
        <v>20</v>
      </c>
      <c r="L95" s="211">
        <f t="shared" si="61"/>
        <v>20</v>
      </c>
      <c r="M95" s="211">
        <f t="shared" si="61"/>
        <v>20</v>
      </c>
      <c r="N95" s="610">
        <f t="shared" si="61"/>
        <v>20</v>
      </c>
      <c r="O95" s="625">
        <f t="shared" si="60"/>
        <v>20</v>
      </c>
      <c r="P95" s="170"/>
      <c r="Q95" s="170"/>
      <c r="R95" s="170"/>
      <c r="S95" s="170"/>
      <c r="T95" s="170"/>
      <c r="U95" s="170"/>
      <c r="V95" s="170"/>
      <c r="W95" s="170"/>
      <c r="X95" s="170"/>
      <c r="Y95" s="170"/>
      <c r="Z95" s="170"/>
    </row>
    <row r="96" spans="1:26" ht="23.25" customHeight="1">
      <c r="A96" s="166">
        <f>A94*A137/100</f>
        <v>5000</v>
      </c>
      <c r="B96" s="170" t="s">
        <v>290</v>
      </c>
      <c r="C96" s="204">
        <f t="shared" ref="C96:N96" si="62">C94*C137/100</f>
        <v>5000</v>
      </c>
      <c r="D96" s="204">
        <f t="shared" si="62"/>
        <v>5000</v>
      </c>
      <c r="E96" s="204">
        <f t="shared" si="62"/>
        <v>5000</v>
      </c>
      <c r="F96" s="204">
        <f t="shared" si="62"/>
        <v>5000</v>
      </c>
      <c r="G96" s="204">
        <f t="shared" si="62"/>
        <v>5000</v>
      </c>
      <c r="H96" s="204">
        <f t="shared" si="62"/>
        <v>5000</v>
      </c>
      <c r="I96" s="204">
        <f t="shared" si="62"/>
        <v>5000</v>
      </c>
      <c r="J96" s="204">
        <f t="shared" si="62"/>
        <v>5000</v>
      </c>
      <c r="K96" s="204">
        <f t="shared" si="62"/>
        <v>5000</v>
      </c>
      <c r="L96" s="204">
        <f t="shared" si="62"/>
        <v>5000</v>
      </c>
      <c r="M96" s="204">
        <f t="shared" si="62"/>
        <v>5000</v>
      </c>
      <c r="N96" s="606">
        <f t="shared" si="62"/>
        <v>5000</v>
      </c>
      <c r="O96" s="625">
        <f t="shared" ref="O96:O98" si="63">SUM(C96:N96)</f>
        <v>60000</v>
      </c>
      <c r="P96" s="170"/>
      <c r="Q96" s="170"/>
      <c r="R96" s="170"/>
      <c r="S96" s="170"/>
      <c r="T96" s="170"/>
      <c r="U96" s="170"/>
      <c r="V96" s="170"/>
      <c r="W96" s="170"/>
      <c r="X96" s="170"/>
      <c r="Y96" s="170"/>
      <c r="Z96" s="170"/>
    </row>
    <row r="97" spans="1:26" ht="23.25" customHeight="1">
      <c r="A97" s="166">
        <f>MAX(0,A95*A91/100)</f>
        <v>19650</v>
      </c>
      <c r="B97" s="170" t="s">
        <v>291</v>
      </c>
      <c r="C97" s="204">
        <f t="shared" ref="C97:N97" si="64">MAX(0,C95*(C91-C96)/100)</f>
        <v>3642.5</v>
      </c>
      <c r="D97" s="204">
        <f t="shared" si="64"/>
        <v>5214.875</v>
      </c>
      <c r="E97" s="204">
        <f t="shared" si="64"/>
        <v>5187.1262500000012</v>
      </c>
      <c r="F97" s="204">
        <f t="shared" si="64"/>
        <v>5159.2549874999977</v>
      </c>
      <c r="G97" s="204">
        <f t="shared" si="64"/>
        <v>5131.2624376250014</v>
      </c>
      <c r="H97" s="204">
        <f t="shared" si="64"/>
        <v>5103.1498132487477</v>
      </c>
      <c r="I97" s="204">
        <f t="shared" si="64"/>
        <v>694.91831511626447</v>
      </c>
      <c r="J97" s="204">
        <f t="shared" si="64"/>
        <v>266.56913196510106</v>
      </c>
      <c r="K97" s="204">
        <f t="shared" si="64"/>
        <v>238.10344064544915</v>
      </c>
      <c r="L97" s="204">
        <f t="shared" si="64"/>
        <v>209.52240623899652</v>
      </c>
      <c r="M97" s="204">
        <f t="shared" si="64"/>
        <v>180.82718217660332</v>
      </c>
      <c r="N97" s="606">
        <f t="shared" si="64"/>
        <v>152.01891035483968</v>
      </c>
      <c r="O97" s="625">
        <f t="shared" si="63"/>
        <v>31180.127874871003</v>
      </c>
      <c r="P97" s="170"/>
      <c r="Q97" s="170"/>
      <c r="R97" s="170"/>
      <c r="S97" s="170"/>
      <c r="T97" s="170"/>
      <c r="U97" s="170"/>
      <c r="V97" s="170"/>
      <c r="W97" s="170"/>
      <c r="X97" s="170"/>
      <c r="Y97" s="170"/>
      <c r="Z97" s="170"/>
    </row>
    <row r="98" spans="1:26" ht="23.25" customHeight="1">
      <c r="A98" s="166">
        <f>A91-A96-A97</f>
        <v>73600</v>
      </c>
      <c r="B98" s="170" t="s">
        <v>112</v>
      </c>
      <c r="C98" s="204">
        <f t="shared" ref="C98:N98" si="65">C91-C96-C97</f>
        <v>14570</v>
      </c>
      <c r="D98" s="204">
        <f t="shared" si="65"/>
        <v>20859.5</v>
      </c>
      <c r="E98" s="204">
        <f t="shared" si="65"/>
        <v>20748.505000000005</v>
      </c>
      <c r="F98" s="204">
        <f t="shared" si="65"/>
        <v>20637.019949999991</v>
      </c>
      <c r="G98" s="204">
        <f t="shared" si="65"/>
        <v>20525.049750500006</v>
      </c>
      <c r="H98" s="204">
        <f t="shared" si="65"/>
        <v>20412.599252994991</v>
      </c>
      <c r="I98" s="204">
        <f t="shared" si="65"/>
        <v>2779.6732604650579</v>
      </c>
      <c r="J98" s="204">
        <f t="shared" si="65"/>
        <v>1066.2765278604043</v>
      </c>
      <c r="K98" s="204">
        <f t="shared" si="65"/>
        <v>952.41376258179662</v>
      </c>
      <c r="L98" s="204">
        <f t="shared" si="65"/>
        <v>838.0896249559861</v>
      </c>
      <c r="M98" s="204">
        <f t="shared" si="65"/>
        <v>723.30872870641326</v>
      </c>
      <c r="N98" s="606">
        <f t="shared" si="65"/>
        <v>608.0756414193587</v>
      </c>
      <c r="O98" s="625">
        <f t="shared" si="63"/>
        <v>124720.51149948401</v>
      </c>
      <c r="P98" s="170"/>
      <c r="Q98" s="170"/>
      <c r="R98" s="170"/>
      <c r="S98" s="170"/>
      <c r="T98" s="170"/>
      <c r="U98" s="170"/>
      <c r="V98" s="170"/>
      <c r="W98" s="170"/>
      <c r="X98" s="170"/>
      <c r="Y98" s="170"/>
      <c r="Z98" s="170"/>
    </row>
    <row r="99" spans="1:26" ht="23.25" customHeight="1">
      <c r="A99" s="166"/>
      <c r="B99" s="170"/>
      <c r="C99" s="204"/>
      <c r="D99" s="204"/>
      <c r="E99" s="204"/>
      <c r="F99" s="204"/>
      <c r="G99" s="204"/>
      <c r="H99" s="204"/>
      <c r="I99" s="204"/>
      <c r="J99" s="204"/>
      <c r="K99" s="204"/>
      <c r="L99" s="204"/>
      <c r="M99" s="204"/>
      <c r="N99" s="606"/>
      <c r="O99" s="625"/>
      <c r="P99" s="170"/>
      <c r="Q99" s="170"/>
      <c r="R99" s="170"/>
      <c r="S99" s="170"/>
      <c r="T99" s="170"/>
      <c r="U99" s="170"/>
      <c r="V99" s="170"/>
      <c r="W99" s="170"/>
      <c r="X99" s="170"/>
      <c r="Y99" s="170"/>
      <c r="Z99" s="170"/>
    </row>
    <row r="100" spans="1:26" ht="23.25" customHeight="1">
      <c r="A100" s="166">
        <f>MAX(0,A98*A34/100)</f>
        <v>29440</v>
      </c>
      <c r="B100" s="170" t="s">
        <v>292</v>
      </c>
      <c r="C100" s="204">
        <f t="shared" ref="C100:N100" si="66">MAX(0,C98*C34/100)</f>
        <v>0</v>
      </c>
      <c r="D100" s="204">
        <f t="shared" si="66"/>
        <v>0</v>
      </c>
      <c r="E100" s="204">
        <f t="shared" si="66"/>
        <v>0</v>
      </c>
      <c r="F100" s="204">
        <f t="shared" si="66"/>
        <v>0</v>
      </c>
      <c r="G100" s="204">
        <f t="shared" si="66"/>
        <v>0</v>
      </c>
      <c r="H100" s="204">
        <f t="shared" si="66"/>
        <v>0</v>
      </c>
      <c r="I100" s="204">
        <f t="shared" si="66"/>
        <v>0</v>
      </c>
      <c r="J100" s="204">
        <f t="shared" si="66"/>
        <v>0</v>
      </c>
      <c r="K100" s="204">
        <f t="shared" si="66"/>
        <v>0</v>
      </c>
      <c r="L100" s="204">
        <f t="shared" si="66"/>
        <v>0</v>
      </c>
      <c r="M100" s="204">
        <f t="shared" si="66"/>
        <v>0</v>
      </c>
      <c r="N100" s="606">
        <f t="shared" si="66"/>
        <v>0</v>
      </c>
      <c r="O100" s="625">
        <f>SUM(C100:N100)</f>
        <v>0</v>
      </c>
      <c r="P100" s="170"/>
      <c r="Q100" s="170"/>
      <c r="R100" s="170"/>
      <c r="S100" s="170"/>
      <c r="T100" s="170"/>
      <c r="U100" s="170"/>
      <c r="V100" s="170"/>
      <c r="W100" s="170"/>
      <c r="X100" s="170"/>
      <c r="Y100" s="170"/>
      <c r="Z100" s="170"/>
    </row>
    <row r="101" spans="1:26" ht="23.25" customHeight="1">
      <c r="A101" s="166"/>
      <c r="B101" s="170"/>
      <c r="C101" s="204"/>
      <c r="D101" s="204"/>
      <c r="E101" s="204"/>
      <c r="F101" s="204"/>
      <c r="G101" s="204"/>
      <c r="H101" s="204"/>
      <c r="I101" s="204"/>
      <c r="J101" s="204"/>
      <c r="K101" s="204"/>
      <c r="L101" s="204"/>
      <c r="M101" s="204"/>
      <c r="N101" s="606"/>
      <c r="O101" s="625"/>
      <c r="P101" s="170"/>
      <c r="Q101" s="170"/>
      <c r="R101" s="170"/>
      <c r="S101" s="170"/>
      <c r="T101" s="170"/>
      <c r="U101" s="170"/>
      <c r="V101" s="170"/>
      <c r="W101" s="170"/>
      <c r="X101" s="170"/>
      <c r="Y101" s="170"/>
      <c r="Z101" s="170"/>
    </row>
    <row r="102" spans="1:26" ht="23.25" customHeight="1">
      <c r="A102" s="212">
        <f>A98-A100</f>
        <v>44160</v>
      </c>
      <c r="B102" s="170" t="s">
        <v>293</v>
      </c>
      <c r="C102" s="204">
        <f>A102+C98-C100</f>
        <v>58730</v>
      </c>
      <c r="D102" s="204">
        <f t="shared" ref="D102:N102" si="67">C102+D98-D100</f>
        <v>79589.5</v>
      </c>
      <c r="E102" s="204">
        <f t="shared" si="67"/>
        <v>100338.005</v>
      </c>
      <c r="F102" s="204">
        <f t="shared" si="67"/>
        <v>120975.02494999999</v>
      </c>
      <c r="G102" s="204">
        <f t="shared" si="67"/>
        <v>141500.0747005</v>
      </c>
      <c r="H102" s="204">
        <f t="shared" si="67"/>
        <v>161912.67395349499</v>
      </c>
      <c r="I102" s="204">
        <f t="shared" si="67"/>
        <v>164692.34721396005</v>
      </c>
      <c r="J102" s="204">
        <f t="shared" si="67"/>
        <v>165758.62374182045</v>
      </c>
      <c r="K102" s="204">
        <f t="shared" si="67"/>
        <v>166711.03750440225</v>
      </c>
      <c r="L102" s="204">
        <f t="shared" si="67"/>
        <v>167549.12712935824</v>
      </c>
      <c r="M102" s="204">
        <f t="shared" si="67"/>
        <v>168272.43585806465</v>
      </c>
      <c r="N102" s="606">
        <f t="shared" si="67"/>
        <v>168880.51149948401</v>
      </c>
      <c r="O102" s="626">
        <f>SUM(C102:N102)</f>
        <v>1664909.3615510846</v>
      </c>
      <c r="P102" s="170"/>
      <c r="Q102" s="170"/>
      <c r="R102" s="170"/>
      <c r="S102" s="170"/>
      <c r="T102" s="170"/>
      <c r="U102" s="170"/>
      <c r="V102" s="170"/>
      <c r="W102" s="170"/>
      <c r="X102" s="170"/>
      <c r="Y102" s="170"/>
      <c r="Z102" s="170"/>
    </row>
    <row r="103" spans="1:26" ht="23.25" customHeight="1">
      <c r="A103" s="166"/>
      <c r="B103" s="170"/>
      <c r="C103" s="204"/>
      <c r="D103" s="204"/>
      <c r="E103" s="204"/>
      <c r="F103" s="204"/>
      <c r="G103" s="204"/>
      <c r="H103" s="204"/>
      <c r="I103" s="204"/>
      <c r="J103" s="204"/>
      <c r="K103" s="204"/>
      <c r="L103" s="204"/>
      <c r="M103" s="204"/>
      <c r="N103" s="606"/>
      <c r="O103" s="625"/>
      <c r="P103" s="170"/>
      <c r="Q103" s="170"/>
      <c r="R103" s="170"/>
      <c r="S103" s="170"/>
      <c r="T103" s="170"/>
      <c r="U103" s="170"/>
      <c r="V103" s="170"/>
      <c r="W103" s="170"/>
      <c r="X103" s="170"/>
      <c r="Y103" s="170"/>
      <c r="Z103" s="170"/>
    </row>
    <row r="104" spans="1:26" ht="23.25" customHeight="1">
      <c r="A104" s="166"/>
      <c r="B104" s="170"/>
      <c r="C104" s="204"/>
      <c r="D104" s="204"/>
      <c r="E104" s="204"/>
      <c r="F104" s="204"/>
      <c r="G104" s="204"/>
      <c r="H104" s="204"/>
      <c r="I104" s="204"/>
      <c r="J104" s="204"/>
      <c r="K104" s="204"/>
      <c r="L104" s="204"/>
      <c r="M104" s="204"/>
      <c r="N104" s="606"/>
      <c r="O104" s="625"/>
      <c r="P104" s="170"/>
      <c r="Q104" s="170"/>
      <c r="R104" s="170"/>
      <c r="S104" s="170"/>
      <c r="T104" s="170"/>
      <c r="U104" s="170"/>
      <c r="V104" s="170"/>
      <c r="W104" s="170"/>
      <c r="X104" s="170"/>
      <c r="Y104" s="170"/>
      <c r="Z104" s="170"/>
    </row>
    <row r="105" spans="1:26" ht="23.25" customHeight="1">
      <c r="A105" s="205">
        <v>0.01</v>
      </c>
      <c r="B105" s="170" t="s">
        <v>80</v>
      </c>
      <c r="C105" s="207">
        <v>0.01</v>
      </c>
      <c r="D105" s="211">
        <f t="shared" ref="D105:N105" si="68">C105</f>
        <v>0.01</v>
      </c>
      <c r="E105" s="211">
        <f t="shared" si="68"/>
        <v>0.01</v>
      </c>
      <c r="F105" s="211">
        <f t="shared" si="68"/>
        <v>0.01</v>
      </c>
      <c r="G105" s="211">
        <f t="shared" si="68"/>
        <v>0.01</v>
      </c>
      <c r="H105" s="211">
        <f t="shared" si="68"/>
        <v>0.01</v>
      </c>
      <c r="I105" s="211">
        <f t="shared" si="68"/>
        <v>0.01</v>
      </c>
      <c r="J105" s="211">
        <f t="shared" si="68"/>
        <v>0.01</v>
      </c>
      <c r="K105" s="211">
        <f t="shared" si="68"/>
        <v>0.01</v>
      </c>
      <c r="L105" s="211">
        <f t="shared" si="68"/>
        <v>0.01</v>
      </c>
      <c r="M105" s="211">
        <f t="shared" si="68"/>
        <v>0.01</v>
      </c>
      <c r="N105" s="610">
        <f t="shared" si="68"/>
        <v>0.01</v>
      </c>
      <c r="O105" s="625">
        <f t="shared" ref="O105:O106" si="69">SUM(C105:N105)</f>
        <v>0.11999999999999998</v>
      </c>
      <c r="P105" s="170"/>
      <c r="Q105" s="170"/>
      <c r="R105" s="170"/>
      <c r="S105" s="170"/>
      <c r="T105" s="170"/>
      <c r="U105" s="170"/>
      <c r="V105" s="170"/>
      <c r="W105" s="170"/>
      <c r="X105" s="170"/>
      <c r="Y105" s="170"/>
      <c r="Z105" s="170"/>
    </row>
    <row r="106" spans="1:26" ht="23.25" customHeight="1">
      <c r="A106" s="166">
        <f>10+(A105*A10)</f>
        <v>60</v>
      </c>
      <c r="B106" s="170" t="s">
        <v>179</v>
      </c>
      <c r="C106" s="204">
        <f>10+(C105*C10)</f>
        <v>50</v>
      </c>
      <c r="D106" s="204">
        <f t="shared" ref="D106:N106" si="70">10+(D105*D10)</f>
        <v>50</v>
      </c>
      <c r="E106" s="204">
        <f t="shared" si="70"/>
        <v>50</v>
      </c>
      <c r="F106" s="204">
        <f t="shared" si="70"/>
        <v>50</v>
      </c>
      <c r="G106" s="204">
        <f t="shared" si="70"/>
        <v>50</v>
      </c>
      <c r="H106" s="204">
        <f t="shared" si="70"/>
        <v>50</v>
      </c>
      <c r="I106" s="204">
        <f t="shared" si="70"/>
        <v>40</v>
      </c>
      <c r="J106" s="204">
        <f t="shared" si="70"/>
        <v>40</v>
      </c>
      <c r="K106" s="204">
        <f t="shared" si="70"/>
        <v>40</v>
      </c>
      <c r="L106" s="204">
        <f t="shared" si="70"/>
        <v>40</v>
      </c>
      <c r="M106" s="204">
        <f t="shared" si="70"/>
        <v>40</v>
      </c>
      <c r="N106" s="606">
        <f t="shared" si="70"/>
        <v>40</v>
      </c>
      <c r="O106" s="625">
        <f t="shared" si="69"/>
        <v>540</v>
      </c>
      <c r="P106" s="170"/>
      <c r="Q106" s="170"/>
      <c r="R106" s="170"/>
      <c r="S106" s="170"/>
      <c r="T106" s="170"/>
      <c r="U106" s="170"/>
      <c r="V106" s="170"/>
      <c r="W106" s="170"/>
      <c r="X106" s="170"/>
      <c r="Y106" s="170"/>
      <c r="Z106" s="170"/>
    </row>
    <row r="107" spans="1:26" ht="23.25" customHeight="1">
      <c r="A107" s="166"/>
      <c r="B107" s="170"/>
      <c r="C107" s="204"/>
      <c r="D107" s="204"/>
      <c r="E107" s="204"/>
      <c r="F107" s="204"/>
      <c r="G107" s="204"/>
      <c r="H107" s="204"/>
      <c r="I107" s="204"/>
      <c r="J107" s="204"/>
      <c r="K107" s="204"/>
      <c r="L107" s="204"/>
      <c r="M107" s="204"/>
      <c r="N107" s="606"/>
      <c r="O107" s="625"/>
      <c r="P107" s="170"/>
      <c r="Q107" s="170"/>
      <c r="R107" s="170"/>
      <c r="S107" s="170"/>
      <c r="T107" s="170"/>
      <c r="U107" s="170"/>
      <c r="V107" s="170"/>
      <c r="W107" s="170"/>
      <c r="X107" s="170"/>
      <c r="Y107" s="170"/>
      <c r="Z107" s="170"/>
    </row>
    <row r="108" spans="1:26" ht="23.25" customHeight="1">
      <c r="A108" s="166">
        <f>A11</f>
        <v>0</v>
      </c>
      <c r="B108" s="170" t="s">
        <v>180</v>
      </c>
      <c r="C108" s="204">
        <f>(A9+C9)/2</f>
        <v>10000</v>
      </c>
      <c r="D108" s="204">
        <f t="shared" ref="D108:N108" si="71">(C9+D9)/2</f>
        <v>8000</v>
      </c>
      <c r="E108" s="204">
        <f t="shared" si="71"/>
        <v>6000</v>
      </c>
      <c r="F108" s="204">
        <f t="shared" si="71"/>
        <v>6000</v>
      </c>
      <c r="G108" s="204">
        <f t="shared" si="71"/>
        <v>6000</v>
      </c>
      <c r="H108" s="204">
        <f t="shared" si="71"/>
        <v>6000</v>
      </c>
      <c r="I108" s="204">
        <f t="shared" si="71"/>
        <v>6000</v>
      </c>
      <c r="J108" s="204">
        <f t="shared" si="71"/>
        <v>6500</v>
      </c>
      <c r="K108" s="204">
        <f t="shared" si="71"/>
        <v>7000</v>
      </c>
      <c r="L108" s="204">
        <f t="shared" si="71"/>
        <v>7000</v>
      </c>
      <c r="M108" s="204">
        <f t="shared" si="71"/>
        <v>7000</v>
      </c>
      <c r="N108" s="606">
        <f t="shared" si="71"/>
        <v>7000</v>
      </c>
      <c r="O108" s="625">
        <f t="shared" ref="O108:O113" si="72">AVERAGE(C108:N108)</f>
        <v>6875</v>
      </c>
      <c r="P108" s="170"/>
      <c r="Q108" s="170"/>
      <c r="R108" s="170"/>
      <c r="S108" s="170"/>
      <c r="T108" s="170"/>
      <c r="U108" s="170"/>
      <c r="V108" s="170"/>
      <c r="W108" s="170"/>
      <c r="X108" s="170"/>
      <c r="Y108" s="170"/>
      <c r="Z108" s="170"/>
    </row>
    <row r="109" spans="1:26" ht="23.25" customHeight="1">
      <c r="A109" s="166">
        <f>A114</f>
        <v>0.5</v>
      </c>
      <c r="B109" s="170" t="s">
        <v>294</v>
      </c>
      <c r="C109" s="204">
        <f t="shared" ref="C109:N109" si="73">C10/C108</f>
        <v>0.4</v>
      </c>
      <c r="D109" s="204">
        <f t="shared" si="73"/>
        <v>0.5</v>
      </c>
      <c r="E109" s="204">
        <f t="shared" si="73"/>
        <v>0.66666666666666663</v>
      </c>
      <c r="F109" s="204">
        <f t="shared" si="73"/>
        <v>0.66666666666666663</v>
      </c>
      <c r="G109" s="204">
        <f t="shared" si="73"/>
        <v>0.66666666666666663</v>
      </c>
      <c r="H109" s="204">
        <f t="shared" si="73"/>
        <v>0.66666666666666663</v>
      </c>
      <c r="I109" s="204">
        <f t="shared" si="73"/>
        <v>0.5</v>
      </c>
      <c r="J109" s="204">
        <f t="shared" si="73"/>
        <v>0.46153846153846156</v>
      </c>
      <c r="K109" s="204">
        <f t="shared" si="73"/>
        <v>0.42857142857142855</v>
      </c>
      <c r="L109" s="204">
        <f t="shared" si="73"/>
        <v>0.42857142857142855</v>
      </c>
      <c r="M109" s="204">
        <f t="shared" si="73"/>
        <v>0.42857142857142855</v>
      </c>
      <c r="N109" s="606">
        <f t="shared" si="73"/>
        <v>0.42857142857142855</v>
      </c>
      <c r="O109" s="625">
        <f t="shared" si="72"/>
        <v>0.52020757020757025</v>
      </c>
      <c r="P109" s="170"/>
      <c r="Q109" s="170"/>
      <c r="R109" s="170"/>
      <c r="S109" s="170"/>
      <c r="T109" s="170"/>
      <c r="U109" s="170"/>
      <c r="V109" s="170"/>
      <c r="W109" s="170"/>
      <c r="X109" s="170"/>
      <c r="Y109" s="170"/>
      <c r="Z109" s="170"/>
    </row>
    <row r="110" spans="1:26" ht="23.25" customHeight="1">
      <c r="A110" s="166">
        <f>A98*100/((A142))</f>
        <v>3.3650944603961301</v>
      </c>
      <c r="B110" s="170" t="s">
        <v>156</v>
      </c>
      <c r="C110" s="204">
        <f>C98*100/((A142+C142)/2)</f>
        <v>0.66394919900020277</v>
      </c>
      <c r="D110" s="204">
        <f t="shared" ref="D110:N110" si="74">D98*100/((C142+D142)/2)</f>
        <v>0.94294727132613276</v>
      </c>
      <c r="E110" s="204">
        <f t="shared" si="74"/>
        <v>0.92919130356550672</v>
      </c>
      <c r="F110" s="204">
        <f t="shared" si="74"/>
        <v>0.91571274561460481</v>
      </c>
      <c r="G110" s="204">
        <f t="shared" si="74"/>
        <v>0.90250245635409221</v>
      </c>
      <c r="H110" s="204">
        <f t="shared" si="74"/>
        <v>0.8895516864976547</v>
      </c>
      <c r="I110" s="204">
        <f t="shared" si="74"/>
        <v>0.12052509363836747</v>
      </c>
      <c r="J110" s="204">
        <f t="shared" si="74"/>
        <v>4.619464322566582E-2</v>
      </c>
      <c r="K110" s="204">
        <f t="shared" si="74"/>
        <v>4.124369466247841E-2</v>
      </c>
      <c r="L110" s="204">
        <f t="shared" si="74"/>
        <v>3.6278893183168612E-2</v>
      </c>
      <c r="M110" s="204">
        <f t="shared" si="74"/>
        <v>3.1299725393936918E-2</v>
      </c>
      <c r="N110" s="606">
        <f t="shared" si="74"/>
        <v>2.6305668375817676E-2</v>
      </c>
      <c r="O110" s="625">
        <f t="shared" si="72"/>
        <v>0.46214186506980232</v>
      </c>
      <c r="P110" s="170"/>
      <c r="Q110" s="170"/>
      <c r="R110" s="170"/>
      <c r="S110" s="170"/>
      <c r="T110" s="170"/>
      <c r="U110" s="170"/>
      <c r="V110" s="170"/>
      <c r="W110" s="170"/>
      <c r="X110" s="170"/>
      <c r="Y110" s="170"/>
      <c r="Z110" s="170"/>
    </row>
    <row r="111" spans="1:26" ht="23.25" customHeight="1">
      <c r="A111" s="166">
        <f>A98*100/((A129))</f>
        <v>3.2148020669080681</v>
      </c>
      <c r="B111" s="170" t="s">
        <v>157</v>
      </c>
      <c r="C111" s="204">
        <f>C98*100/((A129+C129)/2)</f>
        <v>0.63435567129535142</v>
      </c>
      <c r="D111" s="204">
        <f t="shared" ref="D111:N111" si="75">D98*100/((C129+D129)/2)</f>
        <v>0.90114404566382578</v>
      </c>
      <c r="E111" s="204">
        <f t="shared" si="75"/>
        <v>0.88827211871310985</v>
      </c>
      <c r="F111" s="204">
        <f t="shared" si="75"/>
        <v>0.87565153678203855</v>
      </c>
      <c r="G111" s="204">
        <f t="shared" si="75"/>
        <v>0.86327422478620019</v>
      </c>
      <c r="H111" s="204">
        <f t="shared" si="75"/>
        <v>0.84936167759653602</v>
      </c>
      <c r="I111" s="204">
        <f t="shared" si="75"/>
        <v>0.11485696014709688</v>
      </c>
      <c r="J111" s="204">
        <f t="shared" si="75"/>
        <v>4.4019682136815209E-2</v>
      </c>
      <c r="K111" s="204">
        <f t="shared" si="75"/>
        <v>3.9298923238624349E-2</v>
      </c>
      <c r="L111" s="204">
        <f t="shared" si="75"/>
        <v>3.4565619831834919E-2</v>
      </c>
      <c r="M111" s="204">
        <f t="shared" si="75"/>
        <v>2.9819303549239933E-2</v>
      </c>
      <c r="N111" s="606">
        <f t="shared" si="75"/>
        <v>2.5059497732105088E-2</v>
      </c>
      <c r="O111" s="625">
        <f t="shared" si="72"/>
        <v>0.44163993845606475</v>
      </c>
      <c r="P111" s="170"/>
      <c r="Q111" s="170"/>
      <c r="R111" s="170"/>
      <c r="S111" s="170"/>
      <c r="T111" s="170"/>
      <c r="U111" s="170"/>
      <c r="V111" s="170"/>
      <c r="W111" s="170"/>
      <c r="X111" s="170"/>
      <c r="Y111" s="170"/>
      <c r="Z111" s="170"/>
    </row>
    <row r="112" spans="1:26" ht="23.25" customHeight="1">
      <c r="A112" s="166">
        <f>A138*100/A142</f>
        <v>4.6750123447758734</v>
      </c>
      <c r="B112" s="170" t="s">
        <v>158</v>
      </c>
      <c r="C112" s="204">
        <f>C98*100/((C138+A138)/2)</f>
        <v>14.232164006886531</v>
      </c>
      <c r="D112" s="204">
        <f t="shared" ref="D112:N112" si="76">D98*100/((D138+C138)/2)</f>
        <v>20.326931844799766</v>
      </c>
      <c r="E112" s="204">
        <f t="shared" si="76"/>
        <v>20.170849709866207</v>
      </c>
      <c r="F112" s="204">
        <f t="shared" si="76"/>
        <v>20.015503683366113</v>
      </c>
      <c r="G112" s="204">
        <f t="shared" si="76"/>
        <v>19.860877669907801</v>
      </c>
      <c r="H112" s="204">
        <f t="shared" si="76"/>
        <v>18.799476123814564</v>
      </c>
      <c r="I112" s="204">
        <f t="shared" si="76"/>
        <v>2.4422759093565309</v>
      </c>
      <c r="J112" s="204">
        <f t="shared" si="76"/>
        <v>0.93494707635988872</v>
      </c>
      <c r="K112" s="204">
        <f t="shared" si="76"/>
        <v>0.83343099900444917</v>
      </c>
      <c r="L112" s="204">
        <f t="shared" si="76"/>
        <v>0.73193365712072878</v>
      </c>
      <c r="M112" s="204">
        <f t="shared" si="76"/>
        <v>0.63045274282662123</v>
      </c>
      <c r="N112" s="606">
        <f t="shared" si="76"/>
        <v>0.52898601032793147</v>
      </c>
      <c r="O112" s="625">
        <f t="shared" si="72"/>
        <v>9.9589857861364273</v>
      </c>
      <c r="P112" s="170"/>
      <c r="Q112" s="170"/>
      <c r="R112" s="170"/>
      <c r="S112" s="170"/>
      <c r="T112" s="170"/>
      <c r="U112" s="170"/>
      <c r="V112" s="170"/>
      <c r="W112" s="170"/>
      <c r="X112" s="170"/>
      <c r="Y112" s="170"/>
      <c r="Z112" s="170"/>
    </row>
    <row r="113" spans="1:26" ht="23.25" customHeight="1">
      <c r="A113" s="166">
        <f>A118</f>
        <v>220000</v>
      </c>
      <c r="B113" s="170" t="s">
        <v>295</v>
      </c>
      <c r="C113" s="204">
        <f>(A118+C118)/2</f>
        <v>176000</v>
      </c>
      <c r="D113" s="204">
        <f t="shared" ref="D113:N113" si="77">(C118+D118)/2</f>
        <v>88000</v>
      </c>
      <c r="E113" s="204">
        <f t="shared" si="77"/>
        <v>44000</v>
      </c>
      <c r="F113" s="204">
        <f t="shared" si="77"/>
        <v>44000</v>
      </c>
      <c r="G113" s="204">
        <f t="shared" si="77"/>
        <v>44000</v>
      </c>
      <c r="H113" s="204">
        <f t="shared" si="77"/>
        <v>44000</v>
      </c>
      <c r="I113" s="204">
        <f t="shared" si="77"/>
        <v>55000</v>
      </c>
      <c r="J113" s="204">
        <f t="shared" si="77"/>
        <v>77000</v>
      </c>
      <c r="K113" s="204">
        <f t="shared" si="77"/>
        <v>88000</v>
      </c>
      <c r="L113" s="204">
        <f t="shared" si="77"/>
        <v>88000</v>
      </c>
      <c r="M113" s="204">
        <f t="shared" si="77"/>
        <v>88000</v>
      </c>
      <c r="N113" s="606">
        <f t="shared" si="77"/>
        <v>88000</v>
      </c>
      <c r="O113" s="625">
        <f t="shared" si="72"/>
        <v>77000</v>
      </c>
      <c r="P113" s="170"/>
      <c r="Q113" s="170"/>
      <c r="R113" s="170"/>
      <c r="S113" s="170"/>
      <c r="T113" s="170"/>
      <c r="U113" s="170"/>
      <c r="V113" s="170"/>
      <c r="W113" s="170"/>
      <c r="X113" s="170"/>
      <c r="Y113" s="170"/>
      <c r="Z113" s="170"/>
    </row>
    <row r="114" spans="1:26" ht="23.25" customHeight="1">
      <c r="A114" s="166">
        <f>A28/A113</f>
        <v>0.5</v>
      </c>
      <c r="B114" s="170" t="s">
        <v>186</v>
      </c>
      <c r="C114" s="204">
        <f t="shared" ref="C114:N114" si="78">C28/C113</f>
        <v>0.5</v>
      </c>
      <c r="D114" s="204">
        <f t="shared" si="78"/>
        <v>1</v>
      </c>
      <c r="E114" s="204">
        <f t="shared" si="78"/>
        <v>2</v>
      </c>
      <c r="F114" s="204">
        <f t="shared" si="78"/>
        <v>2</v>
      </c>
      <c r="G114" s="204">
        <f t="shared" si="78"/>
        <v>2</v>
      </c>
      <c r="H114" s="204">
        <f t="shared" si="78"/>
        <v>2</v>
      </c>
      <c r="I114" s="204">
        <f t="shared" si="78"/>
        <v>1.2</v>
      </c>
      <c r="J114" s="204">
        <f t="shared" si="78"/>
        <v>0.8571428571428571</v>
      </c>
      <c r="K114" s="204">
        <f t="shared" si="78"/>
        <v>0.75</v>
      </c>
      <c r="L114" s="204">
        <f t="shared" si="78"/>
        <v>0.75</v>
      </c>
      <c r="M114" s="204">
        <f t="shared" si="78"/>
        <v>0.75</v>
      </c>
      <c r="N114" s="606">
        <f t="shared" si="78"/>
        <v>0.75</v>
      </c>
      <c r="O114" s="625">
        <f>O28/O118</f>
        <v>12.923076923076923</v>
      </c>
      <c r="P114" s="170"/>
      <c r="Q114" s="170"/>
      <c r="R114" s="170"/>
      <c r="S114" s="170"/>
      <c r="T114" s="170"/>
      <c r="U114" s="170"/>
      <c r="V114" s="170"/>
      <c r="W114" s="170"/>
      <c r="X114" s="170"/>
      <c r="Y114" s="170"/>
      <c r="Z114" s="170"/>
    </row>
    <row r="115" spans="1:26" ht="23.25" customHeight="1">
      <c r="A115" s="166"/>
      <c r="B115" s="170"/>
      <c r="C115" s="204"/>
      <c r="D115" s="204"/>
      <c r="E115" s="204"/>
      <c r="F115" s="204"/>
      <c r="G115" s="204"/>
      <c r="H115" s="204"/>
      <c r="I115" s="204"/>
      <c r="J115" s="204"/>
      <c r="K115" s="204"/>
      <c r="L115" s="204"/>
      <c r="M115" s="204"/>
      <c r="N115" s="606"/>
      <c r="O115" s="625"/>
      <c r="P115" s="170"/>
      <c r="Q115" s="170"/>
      <c r="R115" s="170"/>
      <c r="S115" s="170"/>
      <c r="T115" s="170"/>
      <c r="U115" s="170"/>
      <c r="V115" s="170"/>
      <c r="W115" s="170"/>
      <c r="X115" s="170"/>
      <c r="Y115" s="170"/>
      <c r="Z115" s="170"/>
    </row>
    <row r="116" spans="1:26" ht="23.25" customHeight="1">
      <c r="A116" s="166"/>
      <c r="B116" s="170"/>
      <c r="C116" s="204"/>
      <c r="D116" s="204"/>
      <c r="E116" s="204"/>
      <c r="F116" s="204"/>
      <c r="G116" s="204"/>
      <c r="H116" s="204"/>
      <c r="I116" s="204"/>
      <c r="J116" s="204"/>
      <c r="K116" s="204"/>
      <c r="L116" s="204"/>
      <c r="M116" s="204"/>
      <c r="N116" s="606"/>
      <c r="O116" s="625"/>
      <c r="P116" s="170"/>
      <c r="Q116" s="170"/>
      <c r="R116" s="170"/>
      <c r="S116" s="170"/>
      <c r="T116" s="170"/>
      <c r="U116" s="170"/>
      <c r="V116" s="170"/>
      <c r="W116" s="170"/>
      <c r="X116" s="170"/>
      <c r="Y116" s="170"/>
      <c r="Z116" s="170"/>
    </row>
    <row r="117" spans="1:26" ht="23.25" customHeight="1">
      <c r="A117" s="166">
        <f>A98+A50+A69+A35+A146-A100</f>
        <v>244410</v>
      </c>
      <c r="B117" s="170" t="s">
        <v>116</v>
      </c>
      <c r="C117" s="204">
        <f>(A117+C98+C69-(C118-A118)-(C119-A119)+(C136-A136)+(C135-A135)+(C72-A72)+C35+C146-C100)</f>
        <v>399227.5</v>
      </c>
      <c r="D117" s="204">
        <f t="shared" ref="D117:N117" si="79">C117+D98+D69-(D118-C118)-(D119-C119)+(D136-C136)+(D135-C135)+(D72-C72)+D35+D146-D100</f>
        <v>515332.02500000002</v>
      </c>
      <c r="E117" s="204">
        <f t="shared" si="79"/>
        <v>543323.10475000006</v>
      </c>
      <c r="F117" s="204">
        <f t="shared" si="79"/>
        <v>571200.27370250004</v>
      </c>
      <c r="G117" s="204">
        <f t="shared" si="79"/>
        <v>598963.07096547505</v>
      </c>
      <c r="H117" s="204">
        <f t="shared" si="79"/>
        <v>636611.04025582026</v>
      </c>
      <c r="I117" s="204">
        <f t="shared" si="79"/>
        <v>669623.72985326208</v>
      </c>
      <c r="J117" s="204">
        <f t="shared" si="79"/>
        <v>655920.69255472952</v>
      </c>
      <c r="K117" s="204">
        <f t="shared" si="79"/>
        <v>664101.48562918219</v>
      </c>
      <c r="L117" s="204">
        <f t="shared" si="79"/>
        <v>672165.67077289044</v>
      </c>
      <c r="M117" s="204">
        <f t="shared" si="79"/>
        <v>680112.81406516151</v>
      </c>
      <c r="N117" s="606">
        <f t="shared" si="79"/>
        <v>687942.48592450994</v>
      </c>
      <c r="O117" s="625">
        <f t="shared" ref="O117:O119" si="80">AVERAGE(C117:N117)</f>
        <v>607876.99112279434</v>
      </c>
      <c r="P117" s="170"/>
      <c r="Q117" s="170"/>
      <c r="R117" s="170"/>
      <c r="S117" s="170"/>
      <c r="T117" s="170"/>
      <c r="U117" s="170"/>
      <c r="V117" s="170"/>
      <c r="W117" s="170"/>
      <c r="X117" s="170"/>
      <c r="Y117" s="170"/>
      <c r="Z117" s="170"/>
    </row>
    <row r="118" spans="1:26" ht="23.25" customHeight="1">
      <c r="A118" s="166">
        <f>A9*A29</f>
        <v>220000</v>
      </c>
      <c r="B118" s="170" t="s">
        <v>370</v>
      </c>
      <c r="C118" s="204">
        <f>(C9-C10)*A29</f>
        <v>132000</v>
      </c>
      <c r="D118" s="204">
        <f>(D9-D10)*C29</f>
        <v>44000</v>
      </c>
      <c r="E118" s="204">
        <f>(E9-E10)*D29</f>
        <v>44000</v>
      </c>
      <c r="F118" s="204">
        <f>(F9-F10)*E29</f>
        <v>44000</v>
      </c>
      <c r="G118" s="204">
        <f t="shared" ref="G118:N118" si="81">(G9-G10)*F29</f>
        <v>44000</v>
      </c>
      <c r="H118" s="204">
        <f t="shared" si="81"/>
        <v>44000</v>
      </c>
      <c r="I118" s="204">
        <f t="shared" si="81"/>
        <v>66000</v>
      </c>
      <c r="J118" s="204">
        <f t="shared" si="81"/>
        <v>88000</v>
      </c>
      <c r="K118" s="204">
        <f t="shared" si="81"/>
        <v>88000</v>
      </c>
      <c r="L118" s="204">
        <f t="shared" si="81"/>
        <v>88000</v>
      </c>
      <c r="M118" s="204">
        <f t="shared" si="81"/>
        <v>88000</v>
      </c>
      <c r="N118" s="606">
        <f t="shared" si="81"/>
        <v>88000</v>
      </c>
      <c r="O118" s="625">
        <f t="shared" si="80"/>
        <v>71500</v>
      </c>
      <c r="P118" s="170"/>
      <c r="Q118" s="170"/>
      <c r="R118" s="170"/>
      <c r="S118" s="170"/>
      <c r="T118" s="170"/>
      <c r="U118" s="170"/>
      <c r="V118" s="170"/>
      <c r="W118" s="170"/>
      <c r="X118" s="170"/>
      <c r="Y118" s="170"/>
      <c r="Z118" s="170"/>
    </row>
    <row r="119" spans="1:26" ht="23.25" customHeight="1">
      <c r="A119" s="166">
        <f>A10*A30</f>
        <v>225000</v>
      </c>
      <c r="B119" s="170" t="s">
        <v>117</v>
      </c>
      <c r="C119" s="204">
        <f t="shared" ref="C119:N119" si="82">C10*C30</f>
        <v>180000</v>
      </c>
      <c r="D119" s="204">
        <f t="shared" si="82"/>
        <v>180000</v>
      </c>
      <c r="E119" s="204">
        <f t="shared" si="82"/>
        <v>180000</v>
      </c>
      <c r="F119" s="204">
        <f t="shared" si="82"/>
        <v>180000</v>
      </c>
      <c r="G119" s="204">
        <f t="shared" si="82"/>
        <v>180000</v>
      </c>
      <c r="H119" s="204">
        <f t="shared" si="82"/>
        <v>180000</v>
      </c>
      <c r="I119" s="204">
        <f t="shared" si="82"/>
        <v>135000</v>
      </c>
      <c r="J119" s="204">
        <f t="shared" si="82"/>
        <v>135000</v>
      </c>
      <c r="K119" s="204">
        <f t="shared" si="82"/>
        <v>135000</v>
      </c>
      <c r="L119" s="204">
        <f t="shared" si="82"/>
        <v>135000</v>
      </c>
      <c r="M119" s="204">
        <f t="shared" si="82"/>
        <v>135000</v>
      </c>
      <c r="N119" s="606">
        <f t="shared" si="82"/>
        <v>135000</v>
      </c>
      <c r="O119" s="625">
        <f t="shared" si="80"/>
        <v>157500</v>
      </c>
      <c r="P119" s="170"/>
      <c r="Q119" s="170"/>
      <c r="R119" s="170"/>
      <c r="S119" s="170"/>
      <c r="T119" s="170"/>
      <c r="U119" s="170"/>
      <c r="V119" s="170"/>
      <c r="W119" s="170"/>
      <c r="X119" s="170"/>
      <c r="Y119" s="170"/>
      <c r="Z119" s="170"/>
    </row>
    <row r="120" spans="1:26" ht="23.25" customHeight="1">
      <c r="A120" s="166">
        <f>SUM(A117:A119)</f>
        <v>689410</v>
      </c>
      <c r="B120" s="170" t="s">
        <v>296</v>
      </c>
      <c r="C120" s="204">
        <f t="shared" ref="C120:O120" si="83">SUM(C117:C119)</f>
        <v>711227.5</v>
      </c>
      <c r="D120" s="204">
        <f t="shared" si="83"/>
        <v>739332.02500000002</v>
      </c>
      <c r="E120" s="204">
        <f t="shared" si="83"/>
        <v>767323.10475000006</v>
      </c>
      <c r="F120" s="204">
        <f t="shared" si="83"/>
        <v>795200.27370250004</v>
      </c>
      <c r="G120" s="204">
        <f t="shared" si="83"/>
        <v>822963.07096547505</v>
      </c>
      <c r="H120" s="204">
        <f t="shared" si="83"/>
        <v>860611.04025582026</v>
      </c>
      <c r="I120" s="204">
        <f t="shared" si="83"/>
        <v>870623.72985326208</v>
      </c>
      <c r="J120" s="204">
        <f t="shared" si="83"/>
        <v>878920.69255472952</v>
      </c>
      <c r="K120" s="204">
        <f t="shared" si="83"/>
        <v>887101.48562918219</v>
      </c>
      <c r="L120" s="204">
        <f t="shared" si="83"/>
        <v>895165.67077289044</v>
      </c>
      <c r="M120" s="204">
        <f t="shared" si="83"/>
        <v>903112.81406516151</v>
      </c>
      <c r="N120" s="606">
        <f t="shared" si="83"/>
        <v>910942.48592450994</v>
      </c>
      <c r="O120" s="625">
        <f t="shared" si="83"/>
        <v>836876.99112279434</v>
      </c>
      <c r="P120" s="170"/>
      <c r="Q120" s="170"/>
      <c r="R120" s="170"/>
      <c r="S120" s="170"/>
      <c r="T120" s="170"/>
      <c r="U120" s="170"/>
      <c r="V120" s="170"/>
      <c r="W120" s="170"/>
      <c r="X120" s="170"/>
      <c r="Y120" s="170"/>
      <c r="Z120" s="170"/>
    </row>
    <row r="121" spans="1:26" ht="23.25" customHeight="1">
      <c r="A121" s="166"/>
      <c r="B121" s="170"/>
      <c r="C121" s="204"/>
      <c r="D121" s="204"/>
      <c r="E121" s="204"/>
      <c r="F121" s="204"/>
      <c r="G121" s="204"/>
      <c r="H121" s="204"/>
      <c r="I121" s="204"/>
      <c r="J121" s="204"/>
      <c r="K121" s="204"/>
      <c r="L121" s="204"/>
      <c r="M121" s="204"/>
      <c r="N121" s="606"/>
      <c r="O121" s="625"/>
      <c r="P121" s="170"/>
      <c r="Q121" s="170"/>
      <c r="R121" s="170"/>
      <c r="S121" s="170"/>
      <c r="T121" s="170"/>
      <c r="U121" s="170"/>
      <c r="V121" s="170"/>
      <c r="W121" s="170"/>
      <c r="X121" s="170"/>
      <c r="Y121" s="170"/>
      <c r="Z121" s="170"/>
    </row>
    <row r="122" spans="1:26" ht="23.25" customHeight="1">
      <c r="A122" s="205">
        <v>100000</v>
      </c>
      <c r="B122" s="170" t="s">
        <v>297</v>
      </c>
      <c r="C122" s="207">
        <v>100000</v>
      </c>
      <c r="D122" s="204">
        <v>100000</v>
      </c>
      <c r="E122" s="204">
        <v>100000</v>
      </c>
      <c r="F122" s="204">
        <v>100000</v>
      </c>
      <c r="G122" s="204">
        <v>100000</v>
      </c>
      <c r="H122" s="204">
        <v>100000</v>
      </c>
      <c r="I122" s="204">
        <v>100000</v>
      </c>
      <c r="J122" s="204">
        <v>100000</v>
      </c>
      <c r="K122" s="204">
        <v>100000</v>
      </c>
      <c r="L122" s="204">
        <v>100000</v>
      </c>
      <c r="M122" s="204">
        <v>100000</v>
      </c>
      <c r="N122" s="606">
        <v>100000</v>
      </c>
      <c r="O122" s="625">
        <f t="shared" ref="O122:O123" si="84">AVERAGE(C122:N122)</f>
        <v>100000</v>
      </c>
      <c r="P122" s="170"/>
      <c r="Q122" s="170"/>
      <c r="R122" s="170"/>
      <c r="S122" s="170"/>
      <c r="T122" s="170"/>
      <c r="U122" s="170"/>
      <c r="V122" s="170"/>
      <c r="W122" s="170"/>
      <c r="X122" s="170"/>
      <c r="Y122" s="170"/>
      <c r="Z122" s="170"/>
    </row>
    <row r="123" spans="1:26" ht="23.25" customHeight="1">
      <c r="A123" s="205">
        <v>1000000</v>
      </c>
      <c r="B123" s="170" t="s">
        <v>121</v>
      </c>
      <c r="C123" s="207">
        <v>1000000</v>
      </c>
      <c r="D123" s="211">
        <f t="shared" ref="D123:N123" si="85">C123</f>
        <v>1000000</v>
      </c>
      <c r="E123" s="211">
        <f t="shared" si="85"/>
        <v>1000000</v>
      </c>
      <c r="F123" s="211">
        <f t="shared" si="85"/>
        <v>1000000</v>
      </c>
      <c r="G123" s="211">
        <f t="shared" si="85"/>
        <v>1000000</v>
      </c>
      <c r="H123" s="211">
        <f t="shared" si="85"/>
        <v>1000000</v>
      </c>
      <c r="I123" s="211">
        <f t="shared" si="85"/>
        <v>1000000</v>
      </c>
      <c r="J123" s="211">
        <f t="shared" si="85"/>
        <v>1000000</v>
      </c>
      <c r="K123" s="211">
        <f t="shared" si="85"/>
        <v>1000000</v>
      </c>
      <c r="L123" s="211">
        <f t="shared" si="85"/>
        <v>1000000</v>
      </c>
      <c r="M123" s="211">
        <f t="shared" si="85"/>
        <v>1000000</v>
      </c>
      <c r="N123" s="610">
        <f t="shared" si="85"/>
        <v>1000000</v>
      </c>
      <c r="O123" s="625">
        <f t="shared" si="84"/>
        <v>1000000</v>
      </c>
      <c r="P123" s="170"/>
      <c r="Q123" s="170"/>
      <c r="R123" s="170"/>
      <c r="S123" s="170"/>
      <c r="T123" s="170"/>
      <c r="U123" s="170"/>
      <c r="V123" s="170"/>
      <c r="W123" s="170"/>
      <c r="X123" s="170"/>
      <c r="Y123" s="170"/>
      <c r="Z123" s="170"/>
    </row>
    <row r="124" spans="1:26" ht="23.25" customHeight="1">
      <c r="A124" s="383">
        <v>0</v>
      </c>
      <c r="B124" s="170" t="s">
        <v>298</v>
      </c>
      <c r="C124" s="204">
        <f>A124+C67</f>
        <v>2000</v>
      </c>
      <c r="D124" s="204">
        <f t="shared" ref="D124:N124" si="86">C124+D67</f>
        <v>4000</v>
      </c>
      <c r="E124" s="204">
        <f t="shared" si="86"/>
        <v>6000</v>
      </c>
      <c r="F124" s="204">
        <f t="shared" si="86"/>
        <v>8000</v>
      </c>
      <c r="G124" s="204">
        <f t="shared" si="86"/>
        <v>10000</v>
      </c>
      <c r="H124" s="204">
        <f t="shared" si="86"/>
        <v>12000</v>
      </c>
      <c r="I124" s="204">
        <f t="shared" si="86"/>
        <v>14000</v>
      </c>
      <c r="J124" s="204">
        <f t="shared" si="86"/>
        <v>16000</v>
      </c>
      <c r="K124" s="204">
        <f t="shared" si="86"/>
        <v>18000</v>
      </c>
      <c r="L124" s="204">
        <f t="shared" si="86"/>
        <v>20000</v>
      </c>
      <c r="M124" s="204">
        <f t="shared" si="86"/>
        <v>22000</v>
      </c>
      <c r="N124" s="606">
        <f t="shared" si="86"/>
        <v>24000</v>
      </c>
      <c r="O124" s="625">
        <f>N124</f>
        <v>24000</v>
      </c>
      <c r="P124" s="170"/>
      <c r="Q124" s="170"/>
      <c r="R124" s="170"/>
      <c r="S124" s="170"/>
      <c r="T124" s="170"/>
      <c r="U124" s="170"/>
      <c r="V124" s="170"/>
      <c r="W124" s="170"/>
      <c r="X124" s="170"/>
      <c r="Y124" s="170"/>
      <c r="Z124" s="170"/>
    </row>
    <row r="125" spans="1:26" ht="23.25" customHeight="1">
      <c r="A125" s="205">
        <v>500000</v>
      </c>
      <c r="B125" s="170" t="s">
        <v>122</v>
      </c>
      <c r="C125" s="207">
        <v>500000</v>
      </c>
      <c r="D125" s="211">
        <f t="shared" ref="D125:N125" si="87">C125</f>
        <v>500000</v>
      </c>
      <c r="E125" s="211">
        <f t="shared" si="87"/>
        <v>500000</v>
      </c>
      <c r="F125" s="211">
        <f t="shared" si="87"/>
        <v>500000</v>
      </c>
      <c r="G125" s="211">
        <f t="shared" si="87"/>
        <v>500000</v>
      </c>
      <c r="H125" s="211">
        <f t="shared" si="87"/>
        <v>500000</v>
      </c>
      <c r="I125" s="211">
        <f t="shared" si="87"/>
        <v>500000</v>
      </c>
      <c r="J125" s="211">
        <f t="shared" si="87"/>
        <v>500000</v>
      </c>
      <c r="K125" s="211">
        <f t="shared" si="87"/>
        <v>500000</v>
      </c>
      <c r="L125" s="211">
        <f t="shared" si="87"/>
        <v>500000</v>
      </c>
      <c r="M125" s="211">
        <f t="shared" si="87"/>
        <v>500000</v>
      </c>
      <c r="N125" s="610">
        <f t="shared" si="87"/>
        <v>500000</v>
      </c>
      <c r="O125" s="625">
        <f>AVERAGE(C125:N125)</f>
        <v>500000</v>
      </c>
      <c r="P125" s="170"/>
      <c r="Q125" s="170"/>
      <c r="R125" s="170"/>
      <c r="S125" s="170"/>
      <c r="T125" s="170"/>
      <c r="U125" s="170"/>
      <c r="V125" s="170"/>
      <c r="W125" s="170"/>
      <c r="X125" s="170"/>
      <c r="Y125" s="170"/>
      <c r="Z125" s="170"/>
    </row>
    <row r="126" spans="1:26" ht="23.25" customHeight="1">
      <c r="A126" s="166">
        <f>A68</f>
        <v>0</v>
      </c>
      <c r="B126" s="170" t="s">
        <v>299</v>
      </c>
      <c r="C126" s="204">
        <f>A126+C68</f>
        <v>5000</v>
      </c>
      <c r="D126" s="204">
        <f t="shared" ref="D126:N126" si="88">D68+C126</f>
        <v>10000</v>
      </c>
      <c r="E126" s="204">
        <f t="shared" si="88"/>
        <v>15000</v>
      </c>
      <c r="F126" s="204">
        <f t="shared" si="88"/>
        <v>20000</v>
      </c>
      <c r="G126" s="204">
        <f t="shared" si="88"/>
        <v>25000</v>
      </c>
      <c r="H126" s="204">
        <f t="shared" si="88"/>
        <v>30000</v>
      </c>
      <c r="I126" s="204">
        <f t="shared" si="88"/>
        <v>35000</v>
      </c>
      <c r="J126" s="204">
        <f t="shared" si="88"/>
        <v>40000</v>
      </c>
      <c r="K126" s="204">
        <f t="shared" si="88"/>
        <v>45000</v>
      </c>
      <c r="L126" s="204">
        <f t="shared" si="88"/>
        <v>50000</v>
      </c>
      <c r="M126" s="204">
        <f t="shared" si="88"/>
        <v>55000</v>
      </c>
      <c r="N126" s="606">
        <f t="shared" si="88"/>
        <v>60000</v>
      </c>
      <c r="O126" s="625">
        <f>N126</f>
        <v>60000</v>
      </c>
      <c r="P126" s="170"/>
      <c r="Q126" s="170"/>
      <c r="R126" s="170"/>
      <c r="S126" s="170"/>
      <c r="T126" s="170"/>
      <c r="U126" s="170"/>
      <c r="V126" s="170"/>
      <c r="W126" s="170"/>
      <c r="X126" s="170"/>
      <c r="Y126" s="170"/>
      <c r="Z126" s="170"/>
    </row>
    <row r="127" spans="1:26" ht="23.25" customHeight="1">
      <c r="A127" s="166">
        <f>A123-A124+A125-A126+A122</f>
        <v>1600000</v>
      </c>
      <c r="B127" s="170" t="s">
        <v>300</v>
      </c>
      <c r="C127" s="204">
        <f t="shared" ref="C127:O127" si="89">C123-C124+C125-C126+C122</f>
        <v>1593000</v>
      </c>
      <c r="D127" s="204">
        <f t="shared" si="89"/>
        <v>1586000</v>
      </c>
      <c r="E127" s="204">
        <f t="shared" si="89"/>
        <v>1579000</v>
      </c>
      <c r="F127" s="204">
        <f t="shared" si="89"/>
        <v>1572000</v>
      </c>
      <c r="G127" s="204">
        <f t="shared" si="89"/>
        <v>1565000</v>
      </c>
      <c r="H127" s="204">
        <f t="shared" si="89"/>
        <v>1558000</v>
      </c>
      <c r="I127" s="204">
        <f t="shared" si="89"/>
        <v>1551000</v>
      </c>
      <c r="J127" s="204">
        <f t="shared" si="89"/>
        <v>1544000</v>
      </c>
      <c r="K127" s="204">
        <f t="shared" si="89"/>
        <v>1537000</v>
      </c>
      <c r="L127" s="204">
        <f t="shared" si="89"/>
        <v>1530000</v>
      </c>
      <c r="M127" s="204">
        <f t="shared" si="89"/>
        <v>1523000</v>
      </c>
      <c r="N127" s="606">
        <f t="shared" si="89"/>
        <v>1516000</v>
      </c>
      <c r="O127" s="627">
        <f t="shared" si="89"/>
        <v>1516000</v>
      </c>
      <c r="P127" s="170"/>
      <c r="Q127" s="170"/>
      <c r="R127" s="170"/>
      <c r="S127" s="170"/>
      <c r="T127" s="170"/>
      <c r="U127" s="170"/>
      <c r="V127" s="170"/>
      <c r="W127" s="170"/>
      <c r="X127" s="170"/>
      <c r="Y127" s="170"/>
      <c r="Z127" s="170"/>
    </row>
    <row r="128" spans="1:26" ht="23.25" customHeight="1">
      <c r="A128" s="166"/>
      <c r="B128" s="170"/>
      <c r="C128" s="204"/>
      <c r="D128" s="204"/>
      <c r="E128" s="204"/>
      <c r="F128" s="204"/>
      <c r="G128" s="204"/>
      <c r="H128" s="204"/>
      <c r="I128" s="204"/>
      <c r="J128" s="204"/>
      <c r="K128" s="204"/>
      <c r="L128" s="204"/>
      <c r="M128" s="204"/>
      <c r="N128" s="606"/>
      <c r="O128" s="625"/>
      <c r="P128" s="170"/>
      <c r="Q128" s="170"/>
      <c r="R128" s="170"/>
      <c r="S128" s="170"/>
      <c r="T128" s="170"/>
      <c r="U128" s="170"/>
      <c r="V128" s="170"/>
      <c r="W128" s="170"/>
      <c r="X128" s="170"/>
      <c r="Y128" s="170"/>
      <c r="Z128" s="170"/>
    </row>
    <row r="129" spans="1:26" ht="23.25" customHeight="1">
      <c r="A129" s="166">
        <f>A120+A127</f>
        <v>2289410</v>
      </c>
      <c r="B129" s="170" t="s">
        <v>114</v>
      </c>
      <c r="C129" s="204">
        <f t="shared" ref="C129:N129" si="90">C120+C127</f>
        <v>2304227.5</v>
      </c>
      <c r="D129" s="204">
        <f t="shared" si="90"/>
        <v>2325332.0249999999</v>
      </c>
      <c r="E129" s="204">
        <f t="shared" si="90"/>
        <v>2346323.1047499999</v>
      </c>
      <c r="F129" s="204">
        <f t="shared" si="90"/>
        <v>2367200.2737024999</v>
      </c>
      <c r="G129" s="204">
        <f t="shared" si="90"/>
        <v>2387963.0709654749</v>
      </c>
      <c r="H129" s="204">
        <f t="shared" si="90"/>
        <v>2418611.0402558204</v>
      </c>
      <c r="I129" s="204">
        <f t="shared" si="90"/>
        <v>2421623.7298532622</v>
      </c>
      <c r="J129" s="204">
        <f t="shared" si="90"/>
        <v>2422920.6925547295</v>
      </c>
      <c r="K129" s="204">
        <f t="shared" si="90"/>
        <v>2424101.4856291823</v>
      </c>
      <c r="L129" s="204">
        <f t="shared" si="90"/>
        <v>2425165.6707728906</v>
      </c>
      <c r="M129" s="204">
        <f t="shared" si="90"/>
        <v>2426112.8140651616</v>
      </c>
      <c r="N129" s="606">
        <f t="shared" si="90"/>
        <v>2426942.4859245098</v>
      </c>
      <c r="O129" s="626">
        <f>SUM(C129:N129)</f>
        <v>28696523.893473532</v>
      </c>
      <c r="P129" s="170"/>
      <c r="Q129" s="170"/>
      <c r="R129" s="170"/>
      <c r="S129" s="170"/>
      <c r="T129" s="170"/>
      <c r="U129" s="170"/>
      <c r="V129" s="170"/>
      <c r="W129" s="170"/>
      <c r="X129" s="170"/>
      <c r="Y129" s="170"/>
      <c r="Z129" s="170"/>
    </row>
    <row r="130" spans="1:26" ht="23.25" customHeight="1">
      <c r="A130" s="166"/>
      <c r="B130" s="170"/>
      <c r="C130" s="204"/>
      <c r="D130" s="204"/>
      <c r="E130" s="204"/>
      <c r="F130" s="204"/>
      <c r="G130" s="204"/>
      <c r="H130" s="204"/>
      <c r="I130" s="204"/>
      <c r="J130" s="204"/>
      <c r="K130" s="204"/>
      <c r="L130" s="204"/>
      <c r="M130" s="204"/>
      <c r="N130" s="606"/>
      <c r="O130" s="625"/>
      <c r="P130" s="170"/>
      <c r="Q130" s="170"/>
      <c r="R130" s="170"/>
      <c r="S130" s="170"/>
      <c r="T130" s="170"/>
      <c r="U130" s="170"/>
      <c r="V130" s="170"/>
      <c r="W130" s="170"/>
      <c r="X130" s="170"/>
      <c r="Y130" s="170"/>
      <c r="Z130" s="170"/>
    </row>
    <row r="131" spans="1:26" ht="23.25" customHeight="1">
      <c r="A131" s="216">
        <f>A140/A132</f>
        <v>21430</v>
      </c>
      <c r="B131" s="170" t="s">
        <v>82</v>
      </c>
      <c r="C131" s="182">
        <f>A131</f>
        <v>21430</v>
      </c>
      <c r="D131" s="182">
        <f t="shared" ref="D131:N131" si="91">C131</f>
        <v>21430</v>
      </c>
      <c r="E131" s="182">
        <f t="shared" si="91"/>
        <v>21430</v>
      </c>
      <c r="F131" s="182">
        <f t="shared" si="91"/>
        <v>21430</v>
      </c>
      <c r="G131" s="182">
        <f t="shared" si="91"/>
        <v>21430</v>
      </c>
      <c r="H131" s="182">
        <f t="shared" si="91"/>
        <v>21430</v>
      </c>
      <c r="I131" s="182">
        <f t="shared" si="91"/>
        <v>21430</v>
      </c>
      <c r="J131" s="182">
        <f t="shared" si="91"/>
        <v>21430</v>
      </c>
      <c r="K131" s="182">
        <f t="shared" si="91"/>
        <v>21430</v>
      </c>
      <c r="L131" s="182">
        <f t="shared" si="91"/>
        <v>21430</v>
      </c>
      <c r="M131" s="182">
        <f t="shared" si="91"/>
        <v>21430</v>
      </c>
      <c r="N131" s="592">
        <f t="shared" si="91"/>
        <v>21430</v>
      </c>
      <c r="O131" s="625">
        <f t="shared" ref="O131:O137" si="92">AVERAGE(C131:N131)</f>
        <v>21430</v>
      </c>
      <c r="P131" s="170"/>
      <c r="Q131" s="170"/>
      <c r="R131" s="170"/>
      <c r="S131" s="170"/>
      <c r="T131" s="170"/>
      <c r="U131" s="170"/>
      <c r="V131" s="170"/>
      <c r="W131" s="170"/>
      <c r="X131" s="170"/>
      <c r="Y131" s="170"/>
      <c r="Z131" s="170"/>
    </row>
    <row r="132" spans="1:26" ht="23.25" customHeight="1">
      <c r="A132" s="205">
        <v>100</v>
      </c>
      <c r="B132" s="170" t="s">
        <v>83</v>
      </c>
      <c r="C132" s="207">
        <v>100</v>
      </c>
      <c r="D132" s="211">
        <f t="shared" ref="D132:N132" si="93">C132</f>
        <v>100</v>
      </c>
      <c r="E132" s="211">
        <f t="shared" si="93"/>
        <v>100</v>
      </c>
      <c r="F132" s="211">
        <f t="shared" si="93"/>
        <v>100</v>
      </c>
      <c r="G132" s="211">
        <f t="shared" si="93"/>
        <v>100</v>
      </c>
      <c r="H132" s="211">
        <f t="shared" si="93"/>
        <v>100</v>
      </c>
      <c r="I132" s="211">
        <f t="shared" si="93"/>
        <v>100</v>
      </c>
      <c r="J132" s="211">
        <f t="shared" si="93"/>
        <v>100</v>
      </c>
      <c r="K132" s="211">
        <f t="shared" si="93"/>
        <v>100</v>
      </c>
      <c r="L132" s="211">
        <f t="shared" si="93"/>
        <v>100</v>
      </c>
      <c r="M132" s="211">
        <f t="shared" si="93"/>
        <v>100</v>
      </c>
      <c r="N132" s="610">
        <f t="shared" si="93"/>
        <v>100</v>
      </c>
      <c r="O132" s="625">
        <f t="shared" si="92"/>
        <v>100</v>
      </c>
      <c r="P132" s="170"/>
      <c r="Q132" s="170"/>
      <c r="R132" s="170"/>
      <c r="S132" s="170"/>
      <c r="T132" s="170"/>
      <c r="U132" s="170"/>
      <c r="V132" s="170"/>
      <c r="W132" s="170"/>
      <c r="X132" s="170"/>
      <c r="Y132" s="170"/>
      <c r="Z132" s="170"/>
    </row>
    <row r="133" spans="1:26" ht="23.25" customHeight="1">
      <c r="A133" s="383">
        <v>0</v>
      </c>
      <c r="B133" s="170" t="s">
        <v>301</v>
      </c>
      <c r="C133" s="207">
        <v>0</v>
      </c>
      <c r="D133" s="207">
        <v>0</v>
      </c>
      <c r="E133" s="207">
        <v>0</v>
      </c>
      <c r="F133" s="207">
        <v>0</v>
      </c>
      <c r="G133" s="207">
        <v>0</v>
      </c>
      <c r="H133" s="207">
        <v>10000</v>
      </c>
      <c r="I133" s="207">
        <v>0</v>
      </c>
      <c r="J133" s="207">
        <v>0</v>
      </c>
      <c r="K133" s="207">
        <v>0</v>
      </c>
      <c r="L133" s="207">
        <v>0</v>
      </c>
      <c r="M133" s="207">
        <v>0</v>
      </c>
      <c r="N133" s="607">
        <v>0</v>
      </c>
      <c r="O133" s="625">
        <f t="shared" si="92"/>
        <v>833.33333333333337</v>
      </c>
      <c r="P133" s="170"/>
      <c r="Q133" s="170"/>
      <c r="R133" s="170"/>
      <c r="S133" s="170"/>
      <c r="T133" s="170"/>
      <c r="U133" s="170"/>
      <c r="V133" s="170"/>
      <c r="W133" s="170"/>
      <c r="X133" s="170"/>
      <c r="Y133" s="170"/>
      <c r="Z133" s="170"/>
    </row>
    <row r="134" spans="1:26" ht="23.25" customHeight="1">
      <c r="A134" s="383">
        <v>0</v>
      </c>
      <c r="B134" s="170" t="s">
        <v>129</v>
      </c>
      <c r="C134" s="204">
        <f t="shared" ref="C134:N134" si="94">C72</f>
        <v>0</v>
      </c>
      <c r="D134" s="204">
        <f t="shared" si="94"/>
        <v>0</v>
      </c>
      <c r="E134" s="204">
        <f t="shared" si="94"/>
        <v>0</v>
      </c>
      <c r="F134" s="204">
        <f t="shared" si="94"/>
        <v>0</v>
      </c>
      <c r="G134" s="204">
        <f t="shared" si="94"/>
        <v>0</v>
      </c>
      <c r="H134" s="204">
        <f t="shared" si="94"/>
        <v>0</v>
      </c>
      <c r="I134" s="204">
        <f t="shared" si="94"/>
        <v>0</v>
      </c>
      <c r="J134" s="204">
        <f t="shared" si="94"/>
        <v>0</v>
      </c>
      <c r="K134" s="204">
        <f t="shared" si="94"/>
        <v>0</v>
      </c>
      <c r="L134" s="204">
        <f t="shared" si="94"/>
        <v>0</v>
      </c>
      <c r="M134" s="204">
        <f t="shared" si="94"/>
        <v>0</v>
      </c>
      <c r="N134" s="606">
        <f t="shared" si="94"/>
        <v>0</v>
      </c>
      <c r="O134" s="625">
        <f t="shared" si="92"/>
        <v>0</v>
      </c>
      <c r="P134" s="170"/>
      <c r="Q134" s="170"/>
      <c r="R134" s="170"/>
      <c r="S134" s="170"/>
      <c r="T134" s="170"/>
      <c r="U134" s="170"/>
      <c r="V134" s="170"/>
      <c r="W134" s="170"/>
      <c r="X134" s="170"/>
      <c r="Y134" s="170"/>
      <c r="Z134" s="170"/>
    </row>
    <row r="135" spans="1:26" ht="23.25" customHeight="1">
      <c r="A135" s="166">
        <f>A50</f>
        <v>250</v>
      </c>
      <c r="B135" s="170" t="s">
        <v>133</v>
      </c>
      <c r="C135" s="169">
        <f>A135+C133+C50</f>
        <v>497.5</v>
      </c>
      <c r="D135" s="169">
        <f t="shared" ref="D135:N135" si="95">C135+D133+D50</f>
        <v>742.52499999999998</v>
      </c>
      <c r="E135" s="169">
        <f t="shared" si="95"/>
        <v>985.09974999999997</v>
      </c>
      <c r="F135" s="169">
        <f t="shared" si="95"/>
        <v>1225.2487524999999</v>
      </c>
      <c r="G135" s="169">
        <f t="shared" si="95"/>
        <v>1462.9962649749998</v>
      </c>
      <c r="H135" s="169">
        <f t="shared" si="95"/>
        <v>11698.36630232525</v>
      </c>
      <c r="I135" s="169">
        <f t="shared" si="95"/>
        <v>11931.382639301997</v>
      </c>
      <c r="J135" s="169">
        <f t="shared" si="95"/>
        <v>12162.068812908978</v>
      </c>
      <c r="K135" s="169">
        <f t="shared" si="95"/>
        <v>12390.448124779889</v>
      </c>
      <c r="L135" s="169">
        <f t="shared" si="95"/>
        <v>12616.54364353209</v>
      </c>
      <c r="M135" s="169">
        <f t="shared" si="95"/>
        <v>12840.378207096768</v>
      </c>
      <c r="N135" s="613">
        <f t="shared" si="95"/>
        <v>13061.974425025801</v>
      </c>
      <c r="O135" s="625">
        <f t="shared" si="92"/>
        <v>7634.5443268704812</v>
      </c>
      <c r="P135" s="170"/>
      <c r="Q135" s="170"/>
      <c r="R135" s="170"/>
      <c r="S135" s="170"/>
      <c r="T135" s="170"/>
      <c r="U135" s="170"/>
      <c r="V135" s="170"/>
      <c r="W135" s="170"/>
      <c r="X135" s="170"/>
      <c r="Y135" s="170"/>
      <c r="Z135" s="170"/>
    </row>
    <row r="136" spans="1:26" ht="23.25" customHeight="1">
      <c r="A136" s="166">
        <f>A58</f>
        <v>2000</v>
      </c>
      <c r="B136" s="170" t="s">
        <v>128</v>
      </c>
      <c r="C136" s="204">
        <f t="shared" ref="C136:N136" si="96">C58</f>
        <v>2000</v>
      </c>
      <c r="D136" s="204">
        <f t="shared" si="96"/>
        <v>2000</v>
      </c>
      <c r="E136" s="204">
        <f t="shared" si="96"/>
        <v>2000</v>
      </c>
      <c r="F136" s="204">
        <f t="shared" si="96"/>
        <v>2000</v>
      </c>
      <c r="G136" s="204">
        <f t="shared" si="96"/>
        <v>2000</v>
      </c>
      <c r="H136" s="204">
        <f t="shared" si="96"/>
        <v>2000</v>
      </c>
      <c r="I136" s="204">
        <f t="shared" si="96"/>
        <v>2000</v>
      </c>
      <c r="J136" s="204">
        <f t="shared" si="96"/>
        <v>2000</v>
      </c>
      <c r="K136" s="204">
        <f t="shared" si="96"/>
        <v>2000</v>
      </c>
      <c r="L136" s="204">
        <f t="shared" si="96"/>
        <v>2000</v>
      </c>
      <c r="M136" s="204">
        <f t="shared" si="96"/>
        <v>2000</v>
      </c>
      <c r="N136" s="606">
        <f t="shared" si="96"/>
        <v>2000</v>
      </c>
      <c r="O136" s="625">
        <f t="shared" si="92"/>
        <v>2000</v>
      </c>
      <c r="P136" s="170"/>
      <c r="Q136" s="170"/>
      <c r="R136" s="170"/>
      <c r="S136" s="170"/>
      <c r="T136" s="170"/>
      <c r="U136" s="170"/>
      <c r="V136" s="170"/>
      <c r="W136" s="170"/>
      <c r="X136" s="170"/>
      <c r="Y136" s="170"/>
      <c r="Z136" s="170"/>
    </row>
    <row r="137" spans="1:26" ht="23.25" customHeight="1">
      <c r="A137" s="383">
        <v>100000</v>
      </c>
      <c r="B137" s="170" t="s">
        <v>132</v>
      </c>
      <c r="C137" s="204">
        <f>A137+C35</f>
        <v>100000</v>
      </c>
      <c r="D137" s="204">
        <f t="shared" ref="D137:N137" si="97">C137+D35</f>
        <v>100000</v>
      </c>
      <c r="E137" s="204">
        <f t="shared" si="97"/>
        <v>100000</v>
      </c>
      <c r="F137" s="204">
        <f t="shared" si="97"/>
        <v>100000</v>
      </c>
      <c r="G137" s="204">
        <f t="shared" si="97"/>
        <v>100000</v>
      </c>
      <c r="H137" s="204">
        <f t="shared" si="97"/>
        <v>100000</v>
      </c>
      <c r="I137" s="204">
        <f t="shared" si="97"/>
        <v>100000</v>
      </c>
      <c r="J137" s="204">
        <f t="shared" si="97"/>
        <v>100000</v>
      </c>
      <c r="K137" s="204">
        <f t="shared" si="97"/>
        <v>100000</v>
      </c>
      <c r="L137" s="204">
        <f t="shared" si="97"/>
        <v>100000</v>
      </c>
      <c r="M137" s="204">
        <f t="shared" si="97"/>
        <v>100000</v>
      </c>
      <c r="N137" s="606">
        <f t="shared" si="97"/>
        <v>100000</v>
      </c>
      <c r="O137" s="625">
        <f t="shared" si="92"/>
        <v>100000</v>
      </c>
      <c r="P137" s="170"/>
      <c r="Q137" s="170"/>
      <c r="R137" s="170"/>
      <c r="S137" s="170"/>
      <c r="T137" s="170"/>
      <c r="U137" s="170"/>
      <c r="V137" s="170"/>
      <c r="W137" s="170"/>
      <c r="X137" s="170"/>
      <c r="Y137" s="170"/>
      <c r="Z137" s="170"/>
    </row>
    <row r="138" spans="1:26" ht="23.25" customHeight="1">
      <c r="A138" s="166">
        <f>SUM(A134:A137)</f>
        <v>102250</v>
      </c>
      <c r="B138" s="170" t="s">
        <v>302</v>
      </c>
      <c r="C138" s="204">
        <f t="shared" ref="C138:O138" si="98">SUM(C134:C137)</f>
        <v>102497.5</v>
      </c>
      <c r="D138" s="204">
        <f t="shared" si="98"/>
        <v>102742.52499999999</v>
      </c>
      <c r="E138" s="204">
        <f t="shared" si="98"/>
        <v>102985.09974999999</v>
      </c>
      <c r="F138" s="204">
        <f t="shared" si="98"/>
        <v>103225.2487525</v>
      </c>
      <c r="G138" s="204">
        <f t="shared" si="98"/>
        <v>103462.99626497499</v>
      </c>
      <c r="H138" s="204">
        <f t="shared" si="98"/>
        <v>113698.36630232524</v>
      </c>
      <c r="I138" s="204">
        <f t="shared" si="98"/>
        <v>113931.382639302</v>
      </c>
      <c r="J138" s="204">
        <f t="shared" si="98"/>
        <v>114162.06881290898</v>
      </c>
      <c r="K138" s="204">
        <f t="shared" si="98"/>
        <v>114390.44812477988</v>
      </c>
      <c r="L138" s="204">
        <f t="shared" si="98"/>
        <v>114616.54364353209</v>
      </c>
      <c r="M138" s="204">
        <f t="shared" si="98"/>
        <v>114840.37820709677</v>
      </c>
      <c r="N138" s="606">
        <f t="shared" si="98"/>
        <v>115061.97442502581</v>
      </c>
      <c r="O138" s="625">
        <f t="shared" si="98"/>
        <v>109634.54432687048</v>
      </c>
      <c r="P138" s="170"/>
      <c r="Q138" s="170"/>
      <c r="R138" s="170"/>
      <c r="S138" s="170"/>
      <c r="T138" s="170"/>
      <c r="U138" s="170"/>
      <c r="V138" s="170"/>
      <c r="W138" s="170"/>
      <c r="X138" s="170"/>
      <c r="Y138" s="170"/>
      <c r="Z138" s="170"/>
    </row>
    <row r="139" spans="1:26" ht="23.25" customHeight="1">
      <c r="A139" s="166"/>
      <c r="B139" s="170"/>
      <c r="C139" s="204"/>
      <c r="D139" s="204"/>
      <c r="E139" s="204"/>
      <c r="F139" s="204"/>
      <c r="G139" s="204"/>
      <c r="H139" s="204"/>
      <c r="I139" s="204"/>
      <c r="J139" s="204"/>
      <c r="K139" s="204"/>
      <c r="L139" s="204"/>
      <c r="M139" s="204"/>
      <c r="N139" s="606"/>
      <c r="O139" s="625"/>
      <c r="P139" s="170"/>
      <c r="Q139" s="170"/>
      <c r="R139" s="170"/>
      <c r="S139" s="170"/>
      <c r="T139" s="170"/>
      <c r="U139" s="170"/>
      <c r="V139" s="170"/>
      <c r="W139" s="170"/>
      <c r="X139" s="170"/>
      <c r="Y139" s="170"/>
      <c r="Z139" s="170"/>
    </row>
    <row r="140" spans="1:26" ht="23.25" customHeight="1">
      <c r="A140" s="166">
        <f>A129-A141-A138</f>
        <v>2143000</v>
      </c>
      <c r="B140" s="170" t="s">
        <v>136</v>
      </c>
      <c r="C140" s="204">
        <f>A140</f>
        <v>2143000</v>
      </c>
      <c r="D140" s="204">
        <f t="shared" ref="D140:N140" si="99">C140</f>
        <v>2143000</v>
      </c>
      <c r="E140" s="204">
        <f t="shared" si="99"/>
        <v>2143000</v>
      </c>
      <c r="F140" s="204">
        <f t="shared" si="99"/>
        <v>2143000</v>
      </c>
      <c r="G140" s="204">
        <f t="shared" si="99"/>
        <v>2143000</v>
      </c>
      <c r="H140" s="204">
        <f t="shared" si="99"/>
        <v>2143000</v>
      </c>
      <c r="I140" s="204">
        <f t="shared" si="99"/>
        <v>2143000</v>
      </c>
      <c r="J140" s="204">
        <f t="shared" si="99"/>
        <v>2143000</v>
      </c>
      <c r="K140" s="204">
        <f t="shared" si="99"/>
        <v>2143000</v>
      </c>
      <c r="L140" s="204">
        <f t="shared" si="99"/>
        <v>2143000</v>
      </c>
      <c r="M140" s="204">
        <f t="shared" si="99"/>
        <v>2143000</v>
      </c>
      <c r="N140" s="606">
        <f t="shared" si="99"/>
        <v>2143000</v>
      </c>
      <c r="O140" s="625">
        <f t="shared" ref="O140:O141" si="100">AVERAGE(C140:N140)</f>
        <v>2143000</v>
      </c>
      <c r="P140" s="170"/>
      <c r="Q140" s="170"/>
      <c r="R140" s="170"/>
      <c r="S140" s="170"/>
      <c r="T140" s="170"/>
      <c r="U140" s="170"/>
      <c r="V140" s="170"/>
      <c r="W140" s="170"/>
      <c r="X140" s="170"/>
      <c r="Y140" s="170"/>
      <c r="Z140" s="170"/>
    </row>
    <row r="141" spans="1:26" ht="23.25" customHeight="1">
      <c r="A141" s="166">
        <f>A102</f>
        <v>44160</v>
      </c>
      <c r="B141" s="170" t="s">
        <v>137</v>
      </c>
      <c r="C141" s="204">
        <f>A141+C98-C100</f>
        <v>58730</v>
      </c>
      <c r="D141" s="204">
        <f t="shared" ref="D141:N141" si="101">C141+D98-D100</f>
        <v>79589.5</v>
      </c>
      <c r="E141" s="204">
        <f t="shared" si="101"/>
        <v>100338.005</v>
      </c>
      <c r="F141" s="204">
        <f t="shared" si="101"/>
        <v>120975.02494999999</v>
      </c>
      <c r="G141" s="204">
        <f t="shared" si="101"/>
        <v>141500.0747005</v>
      </c>
      <c r="H141" s="204">
        <f t="shared" si="101"/>
        <v>161912.67395349499</v>
      </c>
      <c r="I141" s="204">
        <f t="shared" si="101"/>
        <v>164692.34721396005</v>
      </c>
      <c r="J141" s="204">
        <f t="shared" si="101"/>
        <v>165758.62374182045</v>
      </c>
      <c r="K141" s="204">
        <f t="shared" si="101"/>
        <v>166711.03750440225</v>
      </c>
      <c r="L141" s="204">
        <f t="shared" si="101"/>
        <v>167549.12712935824</v>
      </c>
      <c r="M141" s="204">
        <f t="shared" si="101"/>
        <v>168272.43585806465</v>
      </c>
      <c r="N141" s="606">
        <f t="shared" si="101"/>
        <v>168880.51149948401</v>
      </c>
      <c r="O141" s="625">
        <f t="shared" si="100"/>
        <v>138742.44679592372</v>
      </c>
      <c r="P141" s="170"/>
      <c r="Q141" s="170"/>
      <c r="R141" s="170"/>
      <c r="S141" s="170"/>
      <c r="T141" s="170"/>
      <c r="U141" s="170"/>
      <c r="V141" s="170"/>
      <c r="W141" s="170"/>
      <c r="X141" s="170"/>
      <c r="Y141" s="170"/>
      <c r="Z141" s="170"/>
    </row>
    <row r="142" spans="1:26" ht="23.25" customHeight="1">
      <c r="A142" s="212">
        <f>A140+A141</f>
        <v>2187160</v>
      </c>
      <c r="B142" s="170" t="s">
        <v>303</v>
      </c>
      <c r="C142" s="204">
        <f t="shared" ref="C142:N142" si="102">C140+C141</f>
        <v>2201730</v>
      </c>
      <c r="D142" s="204">
        <f t="shared" si="102"/>
        <v>2222589.5</v>
      </c>
      <c r="E142" s="204">
        <f t="shared" si="102"/>
        <v>2243338.0049999999</v>
      </c>
      <c r="F142" s="204">
        <f t="shared" si="102"/>
        <v>2263975.02495</v>
      </c>
      <c r="G142" s="204">
        <f t="shared" si="102"/>
        <v>2284500.0747004999</v>
      </c>
      <c r="H142" s="204">
        <f t="shared" si="102"/>
        <v>2304912.673953495</v>
      </c>
      <c r="I142" s="204">
        <f t="shared" si="102"/>
        <v>2307692.3472139603</v>
      </c>
      <c r="J142" s="204">
        <f t="shared" si="102"/>
        <v>2308758.6237418205</v>
      </c>
      <c r="K142" s="204">
        <f t="shared" si="102"/>
        <v>2309711.0375044025</v>
      </c>
      <c r="L142" s="204">
        <f t="shared" si="102"/>
        <v>2310549.1271293582</v>
      </c>
      <c r="M142" s="204">
        <f t="shared" si="102"/>
        <v>2311272.4358580648</v>
      </c>
      <c r="N142" s="606">
        <f t="shared" si="102"/>
        <v>2311880.5114994841</v>
      </c>
      <c r="O142" s="625">
        <f>SUM(O140:O141)</f>
        <v>2281742.4467959236</v>
      </c>
      <c r="P142" s="170"/>
      <c r="Q142" s="170"/>
      <c r="R142" s="170"/>
      <c r="S142" s="170"/>
      <c r="T142" s="170"/>
      <c r="U142" s="170"/>
      <c r="V142" s="170"/>
      <c r="W142" s="170"/>
      <c r="X142" s="170"/>
      <c r="Y142" s="170"/>
      <c r="Z142" s="170"/>
    </row>
    <row r="143" spans="1:26" ht="23.25" customHeight="1">
      <c r="A143" s="166"/>
      <c r="B143" s="217" t="s">
        <v>304</v>
      </c>
      <c r="C143" s="204"/>
      <c r="D143" s="218">
        <f t="shared" ref="D143:O143" si="103">D142-C142</f>
        <v>20859.5</v>
      </c>
      <c r="E143" s="218">
        <f t="shared" si="103"/>
        <v>20748.504999999888</v>
      </c>
      <c r="F143" s="218">
        <f t="shared" si="103"/>
        <v>20637.019950000104</v>
      </c>
      <c r="G143" s="218">
        <f t="shared" si="103"/>
        <v>20525.049750499893</v>
      </c>
      <c r="H143" s="218">
        <f t="shared" si="103"/>
        <v>20412.599252995104</v>
      </c>
      <c r="I143" s="218">
        <f t="shared" si="103"/>
        <v>2779.6732604652643</v>
      </c>
      <c r="J143" s="218">
        <f t="shared" si="103"/>
        <v>1066.2765278602019</v>
      </c>
      <c r="K143" s="218">
        <f t="shared" si="103"/>
        <v>952.41376258200034</v>
      </c>
      <c r="L143" s="218">
        <f t="shared" si="103"/>
        <v>838.08962495578453</v>
      </c>
      <c r="M143" s="218">
        <f t="shared" si="103"/>
        <v>723.3087287065573</v>
      </c>
      <c r="N143" s="614">
        <f t="shared" si="103"/>
        <v>608.07564141927287</v>
      </c>
      <c r="O143" s="628">
        <f t="shared" si="103"/>
        <v>-30138.064703560434</v>
      </c>
      <c r="P143" s="170"/>
      <c r="Q143" s="170"/>
      <c r="R143" s="170"/>
      <c r="S143" s="170"/>
      <c r="T143" s="170"/>
      <c r="U143" s="170"/>
      <c r="V143" s="170"/>
      <c r="W143" s="170"/>
      <c r="X143" s="170"/>
      <c r="Y143" s="170"/>
      <c r="Z143" s="170"/>
    </row>
    <row r="144" spans="1:26" ht="23.25" customHeight="1">
      <c r="A144" s="166">
        <f>A138+A142</f>
        <v>2289410</v>
      </c>
      <c r="B144" s="170" t="s">
        <v>305</v>
      </c>
      <c r="C144" s="204">
        <f t="shared" ref="C144:N144" si="104">C138+C142</f>
        <v>2304227.5</v>
      </c>
      <c r="D144" s="204">
        <f t="shared" si="104"/>
        <v>2325332.0249999999</v>
      </c>
      <c r="E144" s="204">
        <f t="shared" si="104"/>
        <v>2346323.1047499999</v>
      </c>
      <c r="F144" s="204">
        <f t="shared" si="104"/>
        <v>2367200.2737024999</v>
      </c>
      <c r="G144" s="204">
        <f t="shared" si="104"/>
        <v>2387963.0709654749</v>
      </c>
      <c r="H144" s="204">
        <f t="shared" si="104"/>
        <v>2418611.0402558204</v>
      </c>
      <c r="I144" s="204">
        <f t="shared" si="104"/>
        <v>2421623.7298532622</v>
      </c>
      <c r="J144" s="204">
        <f t="shared" si="104"/>
        <v>2422920.6925547295</v>
      </c>
      <c r="K144" s="204">
        <f t="shared" si="104"/>
        <v>2424101.4856291823</v>
      </c>
      <c r="L144" s="204">
        <f t="shared" si="104"/>
        <v>2425165.6707728906</v>
      </c>
      <c r="M144" s="204">
        <f t="shared" si="104"/>
        <v>2426112.8140651616</v>
      </c>
      <c r="N144" s="606">
        <f t="shared" si="104"/>
        <v>2426942.4859245098</v>
      </c>
      <c r="O144" s="626">
        <f>SUM(C144:N144)</f>
        <v>28696523.893473532</v>
      </c>
      <c r="P144" s="170"/>
      <c r="Q144" s="170"/>
      <c r="R144" s="170"/>
      <c r="S144" s="170"/>
      <c r="T144" s="170"/>
      <c r="U144" s="170"/>
      <c r="V144" s="170"/>
      <c r="W144" s="170"/>
      <c r="X144" s="170"/>
      <c r="Y144" s="170"/>
      <c r="Z144" s="170"/>
    </row>
    <row r="145" spans="1:26" ht="23.25" customHeight="1">
      <c r="A145" s="166"/>
      <c r="B145" s="217" t="s">
        <v>306</v>
      </c>
      <c r="C145" s="219">
        <f t="shared" ref="C145:O145" si="105">C129-C144</f>
        <v>0</v>
      </c>
      <c r="D145" s="219">
        <f t="shared" si="105"/>
        <v>0</v>
      </c>
      <c r="E145" s="219">
        <f t="shared" si="105"/>
        <v>0</v>
      </c>
      <c r="F145" s="219">
        <f t="shared" si="105"/>
        <v>0</v>
      </c>
      <c r="G145" s="219">
        <f t="shared" si="105"/>
        <v>0</v>
      </c>
      <c r="H145" s="219">
        <f t="shared" si="105"/>
        <v>0</v>
      </c>
      <c r="I145" s="219">
        <f t="shared" si="105"/>
        <v>0</v>
      </c>
      <c r="J145" s="219">
        <f t="shared" si="105"/>
        <v>0</v>
      </c>
      <c r="K145" s="219">
        <f t="shared" si="105"/>
        <v>0</v>
      </c>
      <c r="L145" s="219">
        <f t="shared" si="105"/>
        <v>0</v>
      </c>
      <c r="M145" s="219">
        <f t="shared" si="105"/>
        <v>0</v>
      </c>
      <c r="N145" s="615">
        <f t="shared" si="105"/>
        <v>0</v>
      </c>
      <c r="O145" s="629">
        <f t="shared" si="105"/>
        <v>0</v>
      </c>
      <c r="P145" s="170"/>
      <c r="Q145" s="170"/>
      <c r="R145" s="170"/>
      <c r="S145" s="170"/>
      <c r="T145" s="170"/>
      <c r="U145" s="170"/>
      <c r="V145" s="170"/>
      <c r="W145" s="170"/>
      <c r="X145" s="170"/>
      <c r="Y145" s="170"/>
      <c r="Z145" s="170"/>
    </row>
    <row r="146" spans="1:26" ht="23.25" customHeight="1">
      <c r="A146" s="205">
        <v>0</v>
      </c>
      <c r="B146" s="170" t="s">
        <v>307</v>
      </c>
      <c r="C146" s="207">
        <v>0</v>
      </c>
      <c r="D146" s="207">
        <v>0</v>
      </c>
      <c r="E146" s="207">
        <v>0</v>
      </c>
      <c r="F146" s="207">
        <v>0</v>
      </c>
      <c r="G146" s="207">
        <v>0</v>
      </c>
      <c r="H146" s="207">
        <v>0</v>
      </c>
      <c r="I146" s="207">
        <v>0</v>
      </c>
      <c r="J146" s="207">
        <v>0</v>
      </c>
      <c r="K146" s="207">
        <v>0</v>
      </c>
      <c r="L146" s="207">
        <v>0</v>
      </c>
      <c r="M146" s="207">
        <v>0</v>
      </c>
      <c r="N146" s="607">
        <v>0</v>
      </c>
      <c r="O146" s="625">
        <f t="shared" ref="O146:O151" si="106">SUM(C146:N146)</f>
        <v>0</v>
      </c>
      <c r="P146" s="170"/>
      <c r="Q146" s="170"/>
      <c r="R146" s="170"/>
      <c r="S146" s="170"/>
      <c r="T146" s="170"/>
      <c r="U146" s="170"/>
      <c r="V146" s="170"/>
      <c r="W146" s="170"/>
      <c r="X146" s="170"/>
      <c r="Y146" s="170"/>
      <c r="Z146" s="170"/>
    </row>
    <row r="147" spans="1:26" ht="23.25" customHeight="1">
      <c r="A147" s="383">
        <v>0</v>
      </c>
      <c r="B147" s="170" t="s">
        <v>308</v>
      </c>
      <c r="C147" s="204">
        <f>C119-A119</f>
        <v>-45000</v>
      </c>
      <c r="D147" s="204">
        <f t="shared" ref="D147:N147" si="107">D119-C119</f>
        <v>0</v>
      </c>
      <c r="E147" s="204">
        <f t="shared" si="107"/>
        <v>0</v>
      </c>
      <c r="F147" s="204">
        <f t="shared" si="107"/>
        <v>0</v>
      </c>
      <c r="G147" s="204">
        <f t="shared" si="107"/>
        <v>0</v>
      </c>
      <c r="H147" s="204">
        <f t="shared" si="107"/>
        <v>0</v>
      </c>
      <c r="I147" s="204">
        <f t="shared" si="107"/>
        <v>-45000</v>
      </c>
      <c r="J147" s="204">
        <f t="shared" si="107"/>
        <v>0</v>
      </c>
      <c r="K147" s="204">
        <f t="shared" si="107"/>
        <v>0</v>
      </c>
      <c r="L147" s="204">
        <f t="shared" si="107"/>
        <v>0</v>
      </c>
      <c r="M147" s="204">
        <f t="shared" si="107"/>
        <v>0</v>
      </c>
      <c r="N147" s="606">
        <f t="shared" si="107"/>
        <v>0</v>
      </c>
      <c r="O147" s="625">
        <f t="shared" si="106"/>
        <v>-90000</v>
      </c>
      <c r="P147" s="170"/>
      <c r="Q147" s="170"/>
      <c r="R147" s="170"/>
      <c r="S147" s="170"/>
      <c r="T147" s="170"/>
      <c r="U147" s="170"/>
      <c r="V147" s="170"/>
      <c r="W147" s="170"/>
      <c r="X147" s="170"/>
      <c r="Y147" s="170"/>
      <c r="Z147" s="170"/>
    </row>
    <row r="148" spans="1:26" ht="23.25" customHeight="1">
      <c r="A148" s="383">
        <v>0</v>
      </c>
      <c r="B148" s="170" t="s">
        <v>309</v>
      </c>
      <c r="C148" s="204">
        <f>C136-A136</f>
        <v>0</v>
      </c>
      <c r="D148" s="204">
        <f t="shared" ref="D148:N148" si="108">D136-C136</f>
        <v>0</v>
      </c>
      <c r="E148" s="204">
        <f t="shared" si="108"/>
        <v>0</v>
      </c>
      <c r="F148" s="204">
        <f t="shared" si="108"/>
        <v>0</v>
      </c>
      <c r="G148" s="204">
        <f t="shared" si="108"/>
        <v>0</v>
      </c>
      <c r="H148" s="204">
        <f t="shared" si="108"/>
        <v>0</v>
      </c>
      <c r="I148" s="204">
        <f t="shared" si="108"/>
        <v>0</v>
      </c>
      <c r="J148" s="204">
        <f t="shared" si="108"/>
        <v>0</v>
      </c>
      <c r="K148" s="204">
        <f t="shared" si="108"/>
        <v>0</v>
      </c>
      <c r="L148" s="204">
        <f t="shared" si="108"/>
        <v>0</v>
      </c>
      <c r="M148" s="204">
        <f t="shared" si="108"/>
        <v>0</v>
      </c>
      <c r="N148" s="606">
        <f t="shared" si="108"/>
        <v>0</v>
      </c>
      <c r="O148" s="625">
        <f t="shared" si="106"/>
        <v>0</v>
      </c>
      <c r="P148" s="170"/>
      <c r="Q148" s="170"/>
      <c r="R148" s="170"/>
      <c r="S148" s="170"/>
      <c r="T148" s="170"/>
      <c r="U148" s="170"/>
      <c r="V148" s="170"/>
      <c r="W148" s="170"/>
      <c r="X148" s="170"/>
      <c r="Y148" s="170"/>
      <c r="Z148" s="170"/>
    </row>
    <row r="149" spans="1:26" ht="23.25" customHeight="1">
      <c r="A149" s="383">
        <v>0</v>
      </c>
      <c r="B149" s="170" t="s">
        <v>310</v>
      </c>
      <c r="C149" s="204">
        <f>(C134-A134)+(C135-A135)</f>
        <v>247.5</v>
      </c>
      <c r="D149" s="204">
        <f t="shared" ref="D149:N149" si="109">(D134-C134)+(D135-C135)</f>
        <v>245.02499999999998</v>
      </c>
      <c r="E149" s="204">
        <f t="shared" si="109"/>
        <v>242.57474999999999</v>
      </c>
      <c r="F149" s="204">
        <f t="shared" si="109"/>
        <v>240.14900249999994</v>
      </c>
      <c r="G149" s="204">
        <f t="shared" si="109"/>
        <v>237.74751247499989</v>
      </c>
      <c r="H149" s="204">
        <f t="shared" si="109"/>
        <v>10235.370037350251</v>
      </c>
      <c r="I149" s="204">
        <f t="shared" si="109"/>
        <v>233.01633697674697</v>
      </c>
      <c r="J149" s="204">
        <f t="shared" si="109"/>
        <v>230.68617360698045</v>
      </c>
      <c r="K149" s="204">
        <f t="shared" si="109"/>
        <v>228.3793118709109</v>
      </c>
      <c r="L149" s="204">
        <f t="shared" si="109"/>
        <v>226.09551875220131</v>
      </c>
      <c r="M149" s="204">
        <f t="shared" si="109"/>
        <v>223.83456356467832</v>
      </c>
      <c r="N149" s="606">
        <f t="shared" si="109"/>
        <v>221.59621792903272</v>
      </c>
      <c r="O149" s="625">
        <f t="shared" si="106"/>
        <v>12811.974425025801</v>
      </c>
      <c r="P149" s="170"/>
      <c r="Q149" s="170"/>
      <c r="R149" s="170"/>
      <c r="S149" s="170"/>
      <c r="T149" s="170"/>
      <c r="U149" s="170"/>
      <c r="V149" s="170"/>
      <c r="W149" s="170"/>
      <c r="X149" s="170"/>
      <c r="Y149" s="170"/>
      <c r="Z149" s="170"/>
    </row>
    <row r="150" spans="1:26" ht="23.25" customHeight="1">
      <c r="A150" s="383">
        <v>0</v>
      </c>
      <c r="B150" s="170" t="s">
        <v>311</v>
      </c>
      <c r="C150" s="204">
        <f>C118-A118</f>
        <v>-88000</v>
      </c>
      <c r="D150" s="204">
        <f t="shared" ref="D150:N150" si="110">D118-C118</f>
        <v>-88000</v>
      </c>
      <c r="E150" s="204">
        <f t="shared" si="110"/>
        <v>0</v>
      </c>
      <c r="F150" s="204">
        <f t="shared" si="110"/>
        <v>0</v>
      </c>
      <c r="G150" s="204">
        <f t="shared" si="110"/>
        <v>0</v>
      </c>
      <c r="H150" s="204">
        <f t="shared" si="110"/>
        <v>0</v>
      </c>
      <c r="I150" s="204">
        <f t="shared" si="110"/>
        <v>22000</v>
      </c>
      <c r="J150" s="204">
        <f t="shared" si="110"/>
        <v>22000</v>
      </c>
      <c r="K150" s="204">
        <f t="shared" si="110"/>
        <v>0</v>
      </c>
      <c r="L150" s="204">
        <f t="shared" si="110"/>
        <v>0</v>
      </c>
      <c r="M150" s="204">
        <f t="shared" si="110"/>
        <v>0</v>
      </c>
      <c r="N150" s="606">
        <f t="shared" si="110"/>
        <v>0</v>
      </c>
      <c r="O150" s="625">
        <f t="shared" si="106"/>
        <v>-132000</v>
      </c>
      <c r="P150" s="170"/>
      <c r="Q150" s="170"/>
      <c r="R150" s="170"/>
      <c r="S150" s="170"/>
      <c r="T150" s="170"/>
      <c r="U150" s="170"/>
      <c r="V150" s="170"/>
      <c r="W150" s="170"/>
      <c r="X150" s="170"/>
      <c r="Y150" s="170"/>
      <c r="Z150" s="170"/>
    </row>
    <row r="151" spans="1:26" ht="23.25" customHeight="1">
      <c r="A151" s="166">
        <f>SUM(A98+A50+A35+A69-A146-A147+A148-A150)</f>
        <v>273850</v>
      </c>
      <c r="B151" s="170" t="s">
        <v>312</v>
      </c>
      <c r="C151" s="204">
        <f>SUM(A151+C98+C50+C35+C69-C146-C147+C148-C150+C149)</f>
        <v>428915</v>
      </c>
      <c r="D151" s="204">
        <f t="shared" ref="D151:N151" si="111">SUM(C151+D98+D50+D35+D69-D146-D147+D148-D150+D149)</f>
        <v>545264.55000000005</v>
      </c>
      <c r="E151" s="204">
        <f t="shared" si="111"/>
        <v>573498.20450000011</v>
      </c>
      <c r="F151" s="204">
        <f t="shared" si="111"/>
        <v>601615.52245500009</v>
      </c>
      <c r="G151" s="204">
        <f t="shared" si="111"/>
        <v>629616.06723045011</v>
      </c>
      <c r="H151" s="204">
        <f t="shared" si="111"/>
        <v>667499.40655814554</v>
      </c>
      <c r="I151" s="204">
        <f t="shared" si="111"/>
        <v>700745.11249256413</v>
      </c>
      <c r="J151" s="204">
        <f t="shared" si="111"/>
        <v>687272.7613676386</v>
      </c>
      <c r="K151" s="204">
        <f t="shared" si="111"/>
        <v>695681.93375396216</v>
      </c>
      <c r="L151" s="204">
        <f t="shared" si="111"/>
        <v>703972.21441642265</v>
      </c>
      <c r="M151" s="204">
        <f t="shared" si="111"/>
        <v>712143.19227225834</v>
      </c>
      <c r="N151" s="606">
        <f t="shared" si="111"/>
        <v>720194.4603495358</v>
      </c>
      <c r="O151" s="625">
        <f t="shared" si="106"/>
        <v>7666418.4253959768</v>
      </c>
      <c r="P151" s="170"/>
      <c r="Q151" s="170"/>
      <c r="R151" s="170"/>
      <c r="S151" s="170"/>
      <c r="T151" s="170"/>
      <c r="U151" s="170"/>
      <c r="V151" s="170"/>
      <c r="W151" s="170"/>
      <c r="X151" s="170"/>
      <c r="Y151" s="170"/>
      <c r="Z151" s="170"/>
    </row>
    <row r="152" spans="1:26" ht="23.25" customHeight="1">
      <c r="A152" s="166"/>
      <c r="B152" s="170"/>
      <c r="C152" s="204"/>
      <c r="D152" s="204"/>
      <c r="E152" s="204"/>
      <c r="F152" s="204"/>
      <c r="G152" s="204"/>
      <c r="H152" s="204"/>
      <c r="I152" s="204"/>
      <c r="J152" s="204"/>
      <c r="K152" s="204"/>
      <c r="L152" s="204"/>
      <c r="M152" s="204"/>
      <c r="N152" s="606"/>
      <c r="O152" s="625"/>
      <c r="P152" s="170"/>
      <c r="Q152" s="170"/>
      <c r="R152" s="170"/>
      <c r="S152" s="170"/>
      <c r="T152" s="170"/>
      <c r="U152" s="170"/>
      <c r="V152" s="170"/>
      <c r="W152" s="170"/>
      <c r="X152" s="170"/>
      <c r="Y152" s="170"/>
      <c r="Z152" s="170"/>
    </row>
    <row r="153" spans="1:26" ht="23.25" customHeight="1">
      <c r="A153" s="383">
        <v>100</v>
      </c>
      <c r="B153" s="384" t="s">
        <v>181</v>
      </c>
      <c r="C153" s="388">
        <f>$A$153+($A$106/C106)</f>
        <v>101.2</v>
      </c>
      <c r="D153" s="388">
        <f t="shared" ref="D153:N153" si="112">$A$153+($A$106/D106)</f>
        <v>101.2</v>
      </c>
      <c r="E153" s="388">
        <f t="shared" si="112"/>
        <v>101.2</v>
      </c>
      <c r="F153" s="388">
        <f t="shared" si="112"/>
        <v>101.2</v>
      </c>
      <c r="G153" s="388">
        <f t="shared" si="112"/>
        <v>101.2</v>
      </c>
      <c r="H153" s="388">
        <f t="shared" si="112"/>
        <v>101.2</v>
      </c>
      <c r="I153" s="388">
        <f t="shared" si="112"/>
        <v>101.5</v>
      </c>
      <c r="J153" s="388">
        <f t="shared" si="112"/>
        <v>101.5</v>
      </c>
      <c r="K153" s="388">
        <f t="shared" si="112"/>
        <v>101.5</v>
      </c>
      <c r="L153" s="388">
        <f t="shared" si="112"/>
        <v>101.5</v>
      </c>
      <c r="M153" s="388">
        <f t="shared" si="112"/>
        <v>101.5</v>
      </c>
      <c r="N153" s="616">
        <f t="shared" si="112"/>
        <v>101.5</v>
      </c>
      <c r="O153" s="630">
        <f t="shared" ref="O153:O154" si="113">AVERAGE(C153:N153)</f>
        <v>101.35000000000001</v>
      </c>
      <c r="P153" s="170"/>
      <c r="Q153" s="170"/>
      <c r="R153" s="170"/>
      <c r="S153" s="170"/>
      <c r="T153" s="170"/>
      <c r="U153" s="170"/>
      <c r="V153" s="170"/>
      <c r="W153" s="170"/>
      <c r="X153" s="170"/>
      <c r="Y153" s="170"/>
      <c r="Z153" s="170"/>
    </row>
    <row r="154" spans="1:26" ht="23.25" customHeight="1">
      <c r="A154" s="383">
        <v>100</v>
      </c>
      <c r="B154" s="384" t="s">
        <v>161</v>
      </c>
      <c r="C154" s="389">
        <f>(A154*0.6)+(0.4*MAX(0,C132*(0.9*C142/A144)*(1+(0.9*C102/C142))*(1+(0.9*C100/C142)))*(1+(0.9*C163/100))*0.01*C172*0.01*C153)</f>
        <v>96.200752860455736</v>
      </c>
      <c r="D154" s="389">
        <f>(C154*0.6)+(0.4*MAX(0,D132*(0.5*C112/D112)*(1+(0.9*D102/C102))*(1+(0.9*D100/D98)))*(1+(0.9*D163/100))*0.01*D172*0.01*D153)</f>
        <v>89.458993286659066</v>
      </c>
      <c r="E154" s="389">
        <f t="shared" ref="E154:N154" si="114">(D154*0.6)+(0.4*MAX(0,E132*(0.5*D112/E112)*(1+(0.9*E102/D102))*(1+(0.9*E100/E98)))*(1+(0.9*E163/100))*0.01*E172*0.01*E153)</f>
        <v>97.606368908640945</v>
      </c>
      <c r="F154" s="389">
        <f t="shared" si="114"/>
        <v>101.47671460004693</v>
      </c>
      <c r="G154" s="389">
        <f t="shared" si="114"/>
        <v>103.13290927520623</v>
      </c>
      <c r="H154" s="389">
        <f t="shared" si="114"/>
        <v>105.67374537811948</v>
      </c>
      <c r="I154" s="389">
        <f t="shared" si="114"/>
        <v>365.40586038939847</v>
      </c>
      <c r="J154" s="389">
        <f t="shared" si="114"/>
        <v>321.21491076233281</v>
      </c>
      <c r="K154" s="389">
        <f t="shared" si="114"/>
        <v>236.50520009051908</v>
      </c>
      <c r="L154" s="389">
        <f t="shared" si="114"/>
        <v>186.32241848610468</v>
      </c>
      <c r="M154" s="389">
        <f t="shared" si="114"/>
        <v>157.06727354998543</v>
      </c>
      <c r="N154" s="617">
        <f t="shared" si="114"/>
        <v>140.70172360660632</v>
      </c>
      <c r="O154" s="630">
        <f t="shared" si="113"/>
        <v>166.73057259950625</v>
      </c>
      <c r="P154" s="170"/>
      <c r="Q154" s="170"/>
      <c r="R154" s="170"/>
      <c r="S154" s="170"/>
      <c r="T154" s="170"/>
      <c r="U154" s="170"/>
      <c r="V154" s="170"/>
      <c r="W154" s="170"/>
      <c r="X154" s="170"/>
      <c r="Y154" s="170"/>
      <c r="Z154" s="170"/>
    </row>
    <row r="155" spans="1:26" ht="23.25" customHeight="1">
      <c r="A155" s="166">
        <f>A154*A131</f>
        <v>2143000</v>
      </c>
      <c r="B155" s="170" t="s">
        <v>162</v>
      </c>
      <c r="C155" s="220">
        <f t="shared" ref="C155:N155" si="115">C154*C131</f>
        <v>2061582.1337995664</v>
      </c>
      <c r="D155" s="204">
        <f t="shared" si="115"/>
        <v>1917106.2261331037</v>
      </c>
      <c r="E155" s="204">
        <f t="shared" si="115"/>
        <v>2091704.4857121755</v>
      </c>
      <c r="F155" s="204">
        <f t="shared" si="115"/>
        <v>2174645.9938790058</v>
      </c>
      <c r="G155" s="204">
        <f t="shared" si="115"/>
        <v>2210138.2457676698</v>
      </c>
      <c r="H155" s="204">
        <f t="shared" si="115"/>
        <v>2264588.3634531004</v>
      </c>
      <c r="I155" s="204">
        <f t="shared" si="115"/>
        <v>7830647.588144809</v>
      </c>
      <c r="J155" s="204">
        <f t="shared" si="115"/>
        <v>6883635.5376367923</v>
      </c>
      <c r="K155" s="204">
        <f t="shared" si="115"/>
        <v>5068306.4379398236</v>
      </c>
      <c r="L155" s="204">
        <f t="shared" si="115"/>
        <v>3992889.4281572234</v>
      </c>
      <c r="M155" s="204">
        <f t="shared" si="115"/>
        <v>3365951.6721761879</v>
      </c>
      <c r="N155" s="606">
        <f t="shared" si="115"/>
        <v>3015237.9368895735</v>
      </c>
      <c r="O155" s="625">
        <f t="shared" ref="O155" si="116">AVERAGE(C155:N155)</f>
        <v>3573036.1708074193</v>
      </c>
      <c r="P155" s="170"/>
      <c r="Q155" s="170"/>
      <c r="R155" s="170"/>
      <c r="S155" s="170"/>
      <c r="T155" s="170"/>
      <c r="U155" s="170"/>
      <c r="V155" s="170"/>
      <c r="W155" s="170"/>
      <c r="X155" s="170"/>
      <c r="Y155" s="170"/>
      <c r="Z155" s="170"/>
    </row>
    <row r="156" spans="1:26" ht="23.25" customHeight="1">
      <c r="A156" s="166"/>
      <c r="B156" s="170"/>
      <c r="C156" s="169"/>
      <c r="D156" s="169"/>
      <c r="E156" s="169"/>
      <c r="F156" s="169"/>
      <c r="G156" s="169"/>
      <c r="H156" s="169"/>
      <c r="I156" s="169"/>
      <c r="J156" s="169"/>
      <c r="K156" s="169"/>
      <c r="L156" s="169"/>
      <c r="M156" s="169"/>
      <c r="N156" s="613"/>
      <c r="O156" s="625"/>
      <c r="P156" s="170"/>
      <c r="Q156" s="170"/>
      <c r="R156" s="170"/>
      <c r="S156" s="170"/>
      <c r="T156" s="170"/>
      <c r="U156" s="170"/>
      <c r="V156" s="170"/>
      <c r="W156" s="170"/>
      <c r="X156" s="170"/>
      <c r="Y156" s="170"/>
      <c r="Z156" s="170"/>
    </row>
    <row r="157" spans="1:26" ht="23.25" customHeight="1">
      <c r="A157" s="383">
        <v>140</v>
      </c>
      <c r="B157" s="170" t="s">
        <v>84</v>
      </c>
      <c r="C157" s="221">
        <v>140</v>
      </c>
      <c r="D157" s="221">
        <f t="shared" ref="D157:N157" si="117">C157</f>
        <v>140</v>
      </c>
      <c r="E157" s="221">
        <f t="shared" si="117"/>
        <v>140</v>
      </c>
      <c r="F157" s="221">
        <f t="shared" si="117"/>
        <v>140</v>
      </c>
      <c r="G157" s="221">
        <f t="shared" si="117"/>
        <v>140</v>
      </c>
      <c r="H157" s="221">
        <f t="shared" si="117"/>
        <v>140</v>
      </c>
      <c r="I157" s="221">
        <f t="shared" si="117"/>
        <v>140</v>
      </c>
      <c r="J157" s="221">
        <f t="shared" si="117"/>
        <v>140</v>
      </c>
      <c r="K157" s="221">
        <f t="shared" si="117"/>
        <v>140</v>
      </c>
      <c r="L157" s="221">
        <f t="shared" si="117"/>
        <v>140</v>
      </c>
      <c r="M157" s="221">
        <f t="shared" si="117"/>
        <v>140</v>
      </c>
      <c r="N157" s="618">
        <f t="shared" si="117"/>
        <v>140</v>
      </c>
      <c r="O157" s="625">
        <f t="shared" ref="O157:O161" si="118">AVERAGE(C157:N157)</f>
        <v>140</v>
      </c>
      <c r="P157" s="170"/>
      <c r="Q157" s="170"/>
      <c r="R157" s="170"/>
      <c r="S157" s="170"/>
      <c r="T157" s="170"/>
      <c r="U157" s="170"/>
      <c r="V157" s="170"/>
      <c r="W157" s="170"/>
      <c r="X157" s="170"/>
      <c r="Y157" s="170"/>
      <c r="Z157" s="170"/>
    </row>
    <row r="158" spans="1:26" ht="23.25" customHeight="1">
      <c r="A158" s="175">
        <f>1*0.001*A36*0.001*A37/A45</f>
        <v>10</v>
      </c>
      <c r="B158" s="170" t="s">
        <v>85</v>
      </c>
      <c r="C158" s="221">
        <f>(0.01*1*0.001*C36*0.001*C37/C45)+(0.99*A158)</f>
        <v>9.9</v>
      </c>
      <c r="D158" s="221">
        <f t="shared" ref="D158:N158" si="119">(0.01*1*0.001*D36*0.001*D37/D45)+(0.99*C158)</f>
        <v>9.8010000000000002</v>
      </c>
      <c r="E158" s="221">
        <f t="shared" si="119"/>
        <v>9.7029899999999998</v>
      </c>
      <c r="F158" s="221">
        <f t="shared" si="119"/>
        <v>9.605960099999999</v>
      </c>
      <c r="G158" s="221">
        <f t="shared" si="119"/>
        <v>9.5099004989999987</v>
      </c>
      <c r="H158" s="221">
        <f t="shared" si="119"/>
        <v>9.414801494009998</v>
      </c>
      <c r="I158" s="221">
        <f t="shared" si="119"/>
        <v>9.3206534790698985</v>
      </c>
      <c r="J158" s="221">
        <f t="shared" si="119"/>
        <v>9.2274469442791993</v>
      </c>
      <c r="K158" s="221">
        <f t="shared" si="119"/>
        <v>9.1351724748364074</v>
      </c>
      <c r="L158" s="221">
        <f t="shared" si="119"/>
        <v>9.0438207500880434</v>
      </c>
      <c r="M158" s="221">
        <f t="shared" si="119"/>
        <v>8.9533825425871623</v>
      </c>
      <c r="N158" s="618">
        <f t="shared" si="119"/>
        <v>8.8638487171612912</v>
      </c>
      <c r="O158" s="625">
        <f t="shared" si="118"/>
        <v>9.3732480834193321</v>
      </c>
      <c r="P158" s="170"/>
      <c r="Q158" s="170"/>
      <c r="R158" s="170"/>
      <c r="S158" s="170"/>
      <c r="T158" s="170"/>
      <c r="U158" s="170"/>
      <c r="V158" s="170"/>
      <c r="W158" s="170"/>
      <c r="X158" s="170"/>
      <c r="Y158" s="170"/>
      <c r="Z158" s="170"/>
    </row>
    <row r="159" spans="1:26" ht="23.25" customHeight="1">
      <c r="A159" s="166">
        <f>A52*A157</f>
        <v>1400</v>
      </c>
      <c r="B159" s="170" t="s">
        <v>86</v>
      </c>
      <c r="C159" s="221">
        <f t="shared" ref="C159:N159" si="120">C52*C157</f>
        <v>1386</v>
      </c>
      <c r="D159" s="221">
        <f t="shared" si="120"/>
        <v>1372.14</v>
      </c>
      <c r="E159" s="221">
        <f t="shared" si="120"/>
        <v>1358.4186</v>
      </c>
      <c r="F159" s="221">
        <f t="shared" si="120"/>
        <v>1344.8344139999999</v>
      </c>
      <c r="G159" s="221">
        <f t="shared" si="120"/>
        <v>1331.3860698599999</v>
      </c>
      <c r="H159" s="221">
        <f t="shared" si="120"/>
        <v>1318.0722091613998</v>
      </c>
      <c r="I159" s="221">
        <f t="shared" si="120"/>
        <v>1304.8914870697859</v>
      </c>
      <c r="J159" s="221">
        <f t="shared" si="120"/>
        <v>1291.842572199088</v>
      </c>
      <c r="K159" s="221">
        <f t="shared" si="120"/>
        <v>1278.9241464770971</v>
      </c>
      <c r="L159" s="221">
        <f t="shared" si="120"/>
        <v>1266.134905012326</v>
      </c>
      <c r="M159" s="221">
        <f t="shared" si="120"/>
        <v>1253.4735559622027</v>
      </c>
      <c r="N159" s="618">
        <f t="shared" si="120"/>
        <v>1240.9388204025809</v>
      </c>
      <c r="O159" s="625">
        <f t="shared" si="118"/>
        <v>1312.2547316787068</v>
      </c>
      <c r="P159" s="170"/>
      <c r="Q159" s="170"/>
      <c r="R159" s="170"/>
      <c r="S159" s="170"/>
      <c r="T159" s="170"/>
      <c r="U159" s="170"/>
      <c r="V159" s="170"/>
      <c r="W159" s="170"/>
      <c r="X159" s="170"/>
      <c r="Y159" s="170"/>
      <c r="Z159" s="170"/>
    </row>
    <row r="160" spans="1:26" ht="23.25" customHeight="1">
      <c r="A160" s="166">
        <f>A159*A158</f>
        <v>14000</v>
      </c>
      <c r="B160" s="170" t="s">
        <v>87</v>
      </c>
      <c r="C160" s="221">
        <f t="shared" ref="C160:N160" si="121">C159*C158</f>
        <v>13721.4</v>
      </c>
      <c r="D160" s="221">
        <f t="shared" si="121"/>
        <v>13448.344140000001</v>
      </c>
      <c r="E160" s="221">
        <f t="shared" si="121"/>
        <v>13180.722091614</v>
      </c>
      <c r="F160" s="221">
        <f t="shared" si="121"/>
        <v>12918.42572199088</v>
      </c>
      <c r="G160" s="221">
        <f t="shared" si="121"/>
        <v>12661.349050123261</v>
      </c>
      <c r="H160" s="221">
        <f t="shared" si="121"/>
        <v>12409.388204025805</v>
      </c>
      <c r="I160" s="221">
        <f t="shared" si="121"/>
        <v>12162.441378765692</v>
      </c>
      <c r="J160" s="221">
        <f t="shared" si="121"/>
        <v>11920.408795328254</v>
      </c>
      <c r="K160" s="221">
        <f t="shared" si="121"/>
        <v>11683.192660301223</v>
      </c>
      <c r="L160" s="221">
        <f t="shared" si="121"/>
        <v>11450.697126361229</v>
      </c>
      <c r="M160" s="221">
        <f t="shared" si="121"/>
        <v>11222.828253546639</v>
      </c>
      <c r="N160" s="618">
        <f t="shared" si="121"/>
        <v>10999.493971301063</v>
      </c>
      <c r="O160" s="625">
        <f t="shared" si="118"/>
        <v>12314.890949446504</v>
      </c>
      <c r="P160" s="170"/>
      <c r="Q160" s="170"/>
      <c r="R160" s="170"/>
      <c r="S160" s="170"/>
      <c r="T160" s="170"/>
      <c r="U160" s="170"/>
      <c r="V160" s="170"/>
      <c r="W160" s="170"/>
      <c r="X160" s="170"/>
      <c r="Y160" s="170"/>
      <c r="Z160" s="170"/>
    </row>
    <row r="161" spans="1:26" ht="23.25" customHeight="1">
      <c r="A161" s="166">
        <f>A10*100/A160</f>
        <v>35.714285714285715</v>
      </c>
      <c r="B161" s="170" t="s">
        <v>88</v>
      </c>
      <c r="C161" s="221">
        <f>'1'!B35*100/((C160))</f>
        <v>29.335915683682</v>
      </c>
      <c r="D161" s="221">
        <f>'1'!C35*100/((D160))</f>
        <v>6.568082474878886</v>
      </c>
      <c r="E161" s="221">
        <f>'1'!D35*100/((E160))</f>
        <v>29.523445708899008</v>
      </c>
      <c r="F161" s="221">
        <f>'1'!E35*100/((F160))</f>
        <v>29.45554992823492</v>
      </c>
      <c r="G161" s="221">
        <f>'1'!F35*100/((G160))</f>
        <v>12.818867638488667</v>
      </c>
      <c r="H161" s="221">
        <f>'1'!G35*100/((H160))</f>
        <v>30.138807123215095</v>
      </c>
      <c r="I161" s="221">
        <f>'1'!H35*100/((I160))</f>
        <v>28.382459512008985</v>
      </c>
      <c r="J161" s="221">
        <f>'1'!I35*100/((J160))</f>
        <v>20.212859922874198</v>
      </c>
      <c r="K161" s="221">
        <f>'1'!J35*100/((K160))</f>
        <v>18.956484087013802</v>
      </c>
      <c r="L161" s="221">
        <f>'1'!K35*100/((L160))</f>
        <v>31.255738934537035</v>
      </c>
      <c r="M161" s="221">
        <f>'1'!L35*100/((M160))</f>
        <v>47.573629931468325</v>
      </c>
      <c r="N161" s="618">
        <f>'1'!M35*100/((N160))</f>
        <v>54.280648590011985</v>
      </c>
      <c r="O161" s="625">
        <f t="shared" si="118"/>
        <v>28.208540794609405</v>
      </c>
      <c r="P161" s="170"/>
      <c r="Q161" s="170"/>
      <c r="R161" s="170"/>
      <c r="S161" s="170"/>
      <c r="T161" s="170"/>
      <c r="U161" s="170"/>
      <c r="V161" s="170"/>
      <c r="W161" s="170"/>
      <c r="X161" s="170"/>
      <c r="Y161" s="170"/>
      <c r="Z161" s="170"/>
    </row>
    <row r="162" spans="1:26" ht="23.25" customHeight="1">
      <c r="A162" s="166"/>
      <c r="B162" s="170"/>
      <c r="C162" s="169"/>
      <c r="D162" s="169"/>
      <c r="E162" s="169"/>
      <c r="F162" s="169"/>
      <c r="G162" s="169"/>
      <c r="H162" s="169"/>
      <c r="I162" s="169"/>
      <c r="J162" s="169"/>
      <c r="K162" s="169"/>
      <c r="L162" s="169"/>
      <c r="M162" s="169"/>
      <c r="N162" s="613"/>
      <c r="O162" s="625"/>
      <c r="P162" s="170"/>
      <c r="Q162" s="170"/>
      <c r="R162" s="170"/>
      <c r="S162" s="170"/>
      <c r="T162" s="170"/>
      <c r="U162" s="170"/>
      <c r="V162" s="170"/>
      <c r="W162" s="170"/>
      <c r="X162" s="170"/>
      <c r="Y162" s="170"/>
      <c r="Z162" s="170"/>
    </row>
    <row r="163" spans="1:26" ht="23.25" customHeight="1">
      <c r="A163" s="222">
        <v>1</v>
      </c>
      <c r="B163" s="170" t="s">
        <v>165</v>
      </c>
      <c r="C163" s="223">
        <f>A163</f>
        <v>1</v>
      </c>
      <c r="D163" s="223">
        <f t="shared" ref="D163:N163" si="122">C163</f>
        <v>1</v>
      </c>
      <c r="E163" s="223">
        <f t="shared" si="122"/>
        <v>1</v>
      </c>
      <c r="F163" s="223">
        <f t="shared" si="122"/>
        <v>1</v>
      </c>
      <c r="G163" s="223">
        <f t="shared" si="122"/>
        <v>1</v>
      </c>
      <c r="H163" s="223">
        <f t="shared" si="122"/>
        <v>1</v>
      </c>
      <c r="I163" s="223">
        <f t="shared" si="122"/>
        <v>1</v>
      </c>
      <c r="J163" s="223">
        <f t="shared" si="122"/>
        <v>1</v>
      </c>
      <c r="K163" s="223">
        <f t="shared" si="122"/>
        <v>1</v>
      </c>
      <c r="L163" s="223">
        <f t="shared" si="122"/>
        <v>1</v>
      </c>
      <c r="M163" s="223">
        <f t="shared" si="122"/>
        <v>1</v>
      </c>
      <c r="N163" s="619">
        <f t="shared" si="122"/>
        <v>1</v>
      </c>
      <c r="O163" s="625">
        <f>AVERAGE(C163:N163)</f>
        <v>1</v>
      </c>
      <c r="P163" s="170"/>
      <c r="Q163" s="170"/>
      <c r="R163" s="170"/>
      <c r="S163" s="170"/>
      <c r="T163" s="170"/>
      <c r="U163" s="170"/>
      <c r="V163" s="170"/>
      <c r="W163" s="170"/>
      <c r="X163" s="170"/>
      <c r="Y163" s="170"/>
      <c r="Z163" s="170"/>
    </row>
    <row r="164" spans="1:26" ht="23.25" customHeight="1">
      <c r="A164" s="166"/>
      <c r="B164" s="170"/>
      <c r="C164" s="169"/>
      <c r="D164" s="169"/>
      <c r="E164" s="169"/>
      <c r="F164" s="169"/>
      <c r="G164" s="169"/>
      <c r="H164" s="169"/>
      <c r="I164" s="169"/>
      <c r="J164" s="169"/>
      <c r="K164" s="169"/>
      <c r="L164" s="169"/>
      <c r="M164" s="169"/>
      <c r="N164" s="613"/>
      <c r="O164" s="625"/>
      <c r="P164" s="170"/>
      <c r="Q164" s="170"/>
      <c r="R164" s="170"/>
      <c r="S164" s="170"/>
      <c r="T164" s="170"/>
      <c r="U164" s="170"/>
      <c r="V164" s="170"/>
      <c r="W164" s="170"/>
      <c r="X164" s="170"/>
      <c r="Y164" s="170"/>
      <c r="Z164" s="170"/>
    </row>
    <row r="165" spans="1:26" ht="23.25" customHeight="1">
      <c r="A165" s="383">
        <v>0</v>
      </c>
      <c r="B165" s="170" t="s">
        <v>163</v>
      </c>
      <c r="C165" s="204">
        <f>ABS(((C27-A40))*100)/C27</f>
        <v>100</v>
      </c>
      <c r="D165" s="204">
        <f>ABS(((D27-C40))*100)/D27</f>
        <v>100</v>
      </c>
      <c r="E165" s="204">
        <f t="shared" ref="E165:N165" si="123">IFERROR((ABS((E27-D40))*100/E27),100)</f>
        <v>100</v>
      </c>
      <c r="F165" s="204">
        <f t="shared" si="123"/>
        <v>100</v>
      </c>
      <c r="G165" s="204">
        <f t="shared" si="123"/>
        <v>100</v>
      </c>
      <c r="H165" s="204">
        <f t="shared" si="123"/>
        <v>100</v>
      </c>
      <c r="I165" s="204">
        <f t="shared" si="123"/>
        <v>100</v>
      </c>
      <c r="J165" s="204">
        <f t="shared" si="123"/>
        <v>100</v>
      </c>
      <c r="K165" s="204">
        <f t="shared" si="123"/>
        <v>100</v>
      </c>
      <c r="L165" s="204">
        <f t="shared" si="123"/>
        <v>100</v>
      </c>
      <c r="M165" s="204">
        <f t="shared" si="123"/>
        <v>100</v>
      </c>
      <c r="N165" s="606">
        <f t="shared" si="123"/>
        <v>100</v>
      </c>
      <c r="O165" s="625">
        <f t="shared" ref="O165:O166" si="124">AVERAGE(C165:N165)</f>
        <v>100</v>
      </c>
      <c r="P165" s="170"/>
      <c r="Q165" s="170"/>
      <c r="R165" s="170"/>
      <c r="S165" s="170"/>
      <c r="T165" s="170"/>
      <c r="U165" s="170"/>
      <c r="V165" s="170"/>
      <c r="W165" s="170"/>
      <c r="X165" s="170"/>
      <c r="Y165" s="170"/>
      <c r="Z165" s="170"/>
    </row>
    <row r="166" spans="1:26" ht="23.25" customHeight="1">
      <c r="A166" s="383">
        <v>0</v>
      </c>
      <c r="B166" s="170" t="s">
        <v>164</v>
      </c>
      <c r="C166" s="204">
        <f>ABS((C98-A41)*100/C98)</f>
        <v>100</v>
      </c>
      <c r="D166" s="204">
        <f>ABS((D98-C41)*100/D98)</f>
        <v>100</v>
      </c>
      <c r="E166" s="204">
        <f t="shared" ref="E166:N166" si="125">IFERROR(ABS((E98-D41)*100/E98),100)</f>
        <v>100</v>
      </c>
      <c r="F166" s="204">
        <f t="shared" si="125"/>
        <v>100</v>
      </c>
      <c r="G166" s="204">
        <f t="shared" si="125"/>
        <v>100</v>
      </c>
      <c r="H166" s="204">
        <f t="shared" si="125"/>
        <v>100</v>
      </c>
      <c r="I166" s="204">
        <f t="shared" si="125"/>
        <v>100</v>
      </c>
      <c r="J166" s="204">
        <f t="shared" si="125"/>
        <v>100</v>
      </c>
      <c r="K166" s="204">
        <f t="shared" si="125"/>
        <v>100</v>
      </c>
      <c r="L166" s="204">
        <f t="shared" si="125"/>
        <v>100</v>
      </c>
      <c r="M166" s="204">
        <f t="shared" si="125"/>
        <v>100</v>
      </c>
      <c r="N166" s="606">
        <f t="shared" si="125"/>
        <v>100</v>
      </c>
      <c r="O166" s="625">
        <f t="shared" si="124"/>
        <v>100</v>
      </c>
      <c r="P166" s="170"/>
      <c r="Q166" s="170"/>
      <c r="R166" s="170"/>
      <c r="S166" s="170"/>
      <c r="T166" s="170"/>
      <c r="U166" s="170"/>
      <c r="V166" s="170"/>
      <c r="W166" s="170"/>
      <c r="X166" s="170"/>
      <c r="Y166" s="170"/>
      <c r="Z166" s="170"/>
    </row>
    <row r="167" spans="1:26" ht="23.25" customHeight="1">
      <c r="A167" s="166"/>
      <c r="B167" s="170"/>
      <c r="C167" s="204"/>
      <c r="D167" s="204"/>
      <c r="E167" s="204"/>
      <c r="F167" s="204"/>
      <c r="G167" s="204"/>
      <c r="H167" s="204"/>
      <c r="I167" s="204"/>
      <c r="J167" s="204"/>
      <c r="K167" s="204"/>
      <c r="L167" s="204"/>
      <c r="M167" s="204"/>
      <c r="N167" s="606"/>
      <c r="O167" s="625"/>
      <c r="P167" s="170"/>
      <c r="Q167" s="170"/>
      <c r="R167" s="170"/>
      <c r="S167" s="170"/>
      <c r="T167" s="170"/>
      <c r="U167" s="170"/>
      <c r="V167" s="170"/>
      <c r="W167" s="170"/>
      <c r="X167" s="170"/>
      <c r="Y167" s="170"/>
      <c r="Z167" s="170"/>
    </row>
    <row r="168" spans="1:26" ht="23.25" customHeight="1">
      <c r="A168" s="166">
        <f>A8</f>
        <v>5000</v>
      </c>
      <c r="B168" s="170" t="s">
        <v>313</v>
      </c>
      <c r="C168" s="204">
        <f>C8+A168</f>
        <v>9000</v>
      </c>
      <c r="D168" s="204">
        <f t="shared" ref="D168:N168" si="126">D8+C168</f>
        <v>13000</v>
      </c>
      <c r="E168" s="204">
        <f t="shared" si="126"/>
        <v>17000</v>
      </c>
      <c r="F168" s="204">
        <f t="shared" si="126"/>
        <v>21000</v>
      </c>
      <c r="G168" s="204">
        <f t="shared" si="126"/>
        <v>25000</v>
      </c>
      <c r="H168" s="204">
        <f t="shared" si="126"/>
        <v>29000</v>
      </c>
      <c r="I168" s="204">
        <f t="shared" si="126"/>
        <v>32000</v>
      </c>
      <c r="J168" s="204">
        <f t="shared" si="126"/>
        <v>35000</v>
      </c>
      <c r="K168" s="204">
        <f t="shared" si="126"/>
        <v>38000</v>
      </c>
      <c r="L168" s="204">
        <f t="shared" si="126"/>
        <v>41000</v>
      </c>
      <c r="M168" s="204">
        <f t="shared" si="126"/>
        <v>44000</v>
      </c>
      <c r="N168" s="606">
        <f t="shared" si="126"/>
        <v>47000</v>
      </c>
      <c r="O168" s="625">
        <f t="shared" ref="O168:O170" si="127">N168</f>
        <v>47000</v>
      </c>
      <c r="P168" s="170"/>
      <c r="Q168" s="170"/>
      <c r="R168" s="170"/>
      <c r="S168" s="170"/>
      <c r="T168" s="170"/>
      <c r="U168" s="170"/>
      <c r="V168" s="170"/>
      <c r="W168" s="170"/>
      <c r="X168" s="170"/>
      <c r="Y168" s="170"/>
      <c r="Z168" s="170"/>
    </row>
    <row r="169" spans="1:26" ht="23.25" customHeight="1">
      <c r="A169" s="166">
        <f>A10</f>
        <v>5000</v>
      </c>
      <c r="B169" s="170" t="s">
        <v>314</v>
      </c>
      <c r="C169" s="204">
        <f>C10+A169</f>
        <v>9000</v>
      </c>
      <c r="D169" s="204">
        <f t="shared" ref="D169:N169" si="128">D10+C169</f>
        <v>13000</v>
      </c>
      <c r="E169" s="204">
        <f t="shared" si="128"/>
        <v>17000</v>
      </c>
      <c r="F169" s="204">
        <f t="shared" si="128"/>
        <v>21000</v>
      </c>
      <c r="G169" s="204">
        <f t="shared" si="128"/>
        <v>25000</v>
      </c>
      <c r="H169" s="204">
        <f t="shared" si="128"/>
        <v>29000</v>
      </c>
      <c r="I169" s="204">
        <f t="shared" si="128"/>
        <v>32000</v>
      </c>
      <c r="J169" s="204">
        <f t="shared" si="128"/>
        <v>35000</v>
      </c>
      <c r="K169" s="204">
        <f t="shared" si="128"/>
        <v>38000</v>
      </c>
      <c r="L169" s="204">
        <f t="shared" si="128"/>
        <v>41000</v>
      </c>
      <c r="M169" s="204">
        <f t="shared" si="128"/>
        <v>44000</v>
      </c>
      <c r="N169" s="606">
        <f t="shared" si="128"/>
        <v>47000</v>
      </c>
      <c r="O169" s="625">
        <f t="shared" si="127"/>
        <v>47000</v>
      </c>
      <c r="P169" s="170"/>
      <c r="Q169" s="170"/>
      <c r="R169" s="170"/>
      <c r="S169" s="170"/>
      <c r="T169" s="170"/>
      <c r="U169" s="170"/>
      <c r="V169" s="170"/>
      <c r="W169" s="170"/>
      <c r="X169" s="170"/>
      <c r="Y169" s="170"/>
      <c r="Z169" s="170"/>
    </row>
    <row r="170" spans="1:26" ht="23.25" customHeight="1">
      <c r="A170" s="166">
        <f>A12</f>
        <v>0</v>
      </c>
      <c r="B170" s="170" t="s">
        <v>315</v>
      </c>
      <c r="C170" s="169">
        <f>C12+A170</f>
        <v>0</v>
      </c>
      <c r="D170" s="204">
        <f t="shared" ref="D170:N170" si="129">D12+C170</f>
        <v>0</v>
      </c>
      <c r="E170" s="204">
        <f t="shared" si="129"/>
        <v>0</v>
      </c>
      <c r="F170" s="204">
        <f t="shared" si="129"/>
        <v>0</v>
      </c>
      <c r="G170" s="204">
        <f t="shared" si="129"/>
        <v>0</v>
      </c>
      <c r="H170" s="204">
        <f t="shared" si="129"/>
        <v>0</v>
      </c>
      <c r="I170" s="204">
        <f t="shared" si="129"/>
        <v>0</v>
      </c>
      <c r="J170" s="204">
        <f t="shared" si="129"/>
        <v>0</v>
      </c>
      <c r="K170" s="204">
        <f t="shared" si="129"/>
        <v>0</v>
      </c>
      <c r="L170" s="204">
        <f t="shared" si="129"/>
        <v>0</v>
      </c>
      <c r="M170" s="204">
        <f t="shared" si="129"/>
        <v>0</v>
      </c>
      <c r="N170" s="606">
        <f t="shared" si="129"/>
        <v>0</v>
      </c>
      <c r="O170" s="625">
        <f t="shared" si="127"/>
        <v>0</v>
      </c>
      <c r="P170" s="170"/>
      <c r="Q170" s="170"/>
      <c r="R170" s="170"/>
      <c r="S170" s="170"/>
      <c r="T170" s="170"/>
      <c r="U170" s="170"/>
      <c r="V170" s="170"/>
      <c r="W170" s="170"/>
      <c r="X170" s="170"/>
      <c r="Y170" s="170"/>
      <c r="Z170" s="170"/>
    </row>
    <row r="171" spans="1:26" ht="23.25" customHeight="1">
      <c r="A171" s="166">
        <f>A10*100/A8</f>
        <v>100</v>
      </c>
      <c r="B171" s="170" t="s">
        <v>316</v>
      </c>
      <c r="C171" s="204">
        <f t="shared" ref="C171:N171" si="130">C10*100/C8</f>
        <v>100</v>
      </c>
      <c r="D171" s="204">
        <f t="shared" si="130"/>
        <v>100</v>
      </c>
      <c r="E171" s="204">
        <f t="shared" si="130"/>
        <v>100</v>
      </c>
      <c r="F171" s="204">
        <f t="shared" si="130"/>
        <v>100</v>
      </c>
      <c r="G171" s="204">
        <f t="shared" si="130"/>
        <v>100</v>
      </c>
      <c r="H171" s="204">
        <f t="shared" si="130"/>
        <v>100</v>
      </c>
      <c r="I171" s="204">
        <f t="shared" si="130"/>
        <v>100</v>
      </c>
      <c r="J171" s="204">
        <f t="shared" si="130"/>
        <v>100</v>
      </c>
      <c r="K171" s="204">
        <f t="shared" si="130"/>
        <v>100</v>
      </c>
      <c r="L171" s="204">
        <f t="shared" si="130"/>
        <v>100</v>
      </c>
      <c r="M171" s="204">
        <f t="shared" si="130"/>
        <v>100</v>
      </c>
      <c r="N171" s="606">
        <f t="shared" si="130"/>
        <v>100</v>
      </c>
      <c r="O171" s="625">
        <f t="shared" ref="O171:O172" si="131">AVERAGE(C171:N171)</f>
        <v>100</v>
      </c>
      <c r="P171" s="170"/>
      <c r="Q171" s="170"/>
      <c r="R171" s="170"/>
      <c r="S171" s="170"/>
      <c r="T171" s="170"/>
      <c r="U171" s="170"/>
      <c r="V171" s="170"/>
      <c r="W171" s="170"/>
      <c r="X171" s="170"/>
      <c r="Y171" s="170"/>
      <c r="Z171" s="170"/>
    </row>
    <row r="172" spans="1:26" ht="23.25" customHeight="1">
      <c r="A172" s="390">
        <f>A169*100/A168</f>
        <v>100</v>
      </c>
      <c r="B172" s="170" t="s">
        <v>187</v>
      </c>
      <c r="C172" s="166">
        <f t="shared" ref="C172:N172" si="132">C169*100/C168</f>
        <v>100</v>
      </c>
      <c r="D172" s="166">
        <f t="shared" si="132"/>
        <v>100</v>
      </c>
      <c r="E172" s="166">
        <f t="shared" si="132"/>
        <v>100</v>
      </c>
      <c r="F172" s="166">
        <f t="shared" si="132"/>
        <v>100</v>
      </c>
      <c r="G172" s="166">
        <f t="shared" si="132"/>
        <v>100</v>
      </c>
      <c r="H172" s="166">
        <f t="shared" si="132"/>
        <v>100</v>
      </c>
      <c r="I172" s="166">
        <f t="shared" si="132"/>
        <v>100</v>
      </c>
      <c r="J172" s="166">
        <f t="shared" si="132"/>
        <v>100</v>
      </c>
      <c r="K172" s="166">
        <f t="shared" si="132"/>
        <v>100</v>
      </c>
      <c r="L172" s="166">
        <f t="shared" si="132"/>
        <v>100</v>
      </c>
      <c r="M172" s="166">
        <f t="shared" si="132"/>
        <v>100</v>
      </c>
      <c r="N172" s="620">
        <f t="shared" si="132"/>
        <v>100</v>
      </c>
      <c r="O172" s="625">
        <f t="shared" si="131"/>
        <v>100</v>
      </c>
      <c r="P172" s="170"/>
      <c r="Q172" s="170"/>
      <c r="R172" s="170"/>
      <c r="S172" s="170"/>
      <c r="T172" s="170"/>
      <c r="U172" s="170"/>
      <c r="V172" s="170"/>
      <c r="W172" s="170"/>
      <c r="X172" s="170"/>
      <c r="Y172" s="170"/>
      <c r="Z172" s="170"/>
    </row>
    <row r="173" spans="1:26" ht="23.25" customHeight="1">
      <c r="A173" s="392" t="s">
        <v>375</v>
      </c>
      <c r="B173" s="170"/>
      <c r="C173" s="170"/>
      <c r="D173" s="170"/>
      <c r="E173" s="170"/>
      <c r="F173" s="170"/>
      <c r="G173" s="170"/>
      <c r="H173" s="170"/>
      <c r="I173" s="170"/>
      <c r="J173" s="170"/>
      <c r="K173" s="170"/>
      <c r="L173" s="170"/>
      <c r="M173" s="170"/>
      <c r="N173" s="590"/>
      <c r="O173" s="622"/>
      <c r="P173" s="170"/>
      <c r="Q173" s="170"/>
      <c r="R173" s="170"/>
      <c r="S173" s="170"/>
      <c r="T173" s="170"/>
      <c r="U173" s="170"/>
      <c r="V173" s="170"/>
      <c r="W173" s="170"/>
      <c r="X173" s="170"/>
      <c r="Y173" s="170"/>
      <c r="Z173" s="170"/>
    </row>
    <row r="174" spans="1:26" ht="23.25" customHeight="1">
      <c r="A174" s="170"/>
      <c r="B174" s="170"/>
      <c r="C174" s="170"/>
      <c r="D174" s="170"/>
      <c r="E174" s="170"/>
      <c r="F174" s="170"/>
      <c r="G174" s="170"/>
      <c r="H174" s="170"/>
      <c r="I174" s="170"/>
      <c r="J174" s="170"/>
      <c r="K174" s="170"/>
      <c r="L174" s="170"/>
      <c r="M174" s="170"/>
      <c r="N174" s="590"/>
      <c r="O174" s="622"/>
      <c r="P174" s="170"/>
      <c r="Q174" s="170"/>
      <c r="R174" s="170"/>
      <c r="S174" s="170"/>
      <c r="T174" s="170"/>
      <c r="U174" s="170"/>
      <c r="V174" s="170"/>
      <c r="W174" s="170"/>
      <c r="X174" s="170"/>
      <c r="Y174" s="170"/>
      <c r="Z174" s="170"/>
    </row>
    <row r="175" spans="1:26" ht="23.25" customHeight="1">
      <c r="A175" s="170"/>
      <c r="B175" s="170"/>
      <c r="C175" s="170"/>
      <c r="D175" s="170"/>
      <c r="E175" s="170"/>
      <c r="F175" s="170"/>
      <c r="G175" s="170"/>
      <c r="H175" s="170"/>
      <c r="I175" s="170"/>
      <c r="J175" s="170"/>
      <c r="K175" s="170"/>
      <c r="L175" s="170"/>
      <c r="M175" s="170"/>
      <c r="N175" s="590"/>
      <c r="O175" s="622"/>
      <c r="P175" s="170"/>
      <c r="Q175" s="170"/>
      <c r="R175" s="170"/>
      <c r="S175" s="170"/>
      <c r="T175" s="170"/>
      <c r="U175" s="170"/>
      <c r="V175" s="170"/>
      <c r="W175" s="170"/>
      <c r="X175" s="170"/>
      <c r="Y175" s="170"/>
      <c r="Z175" s="170"/>
    </row>
    <row r="176" spans="1:26" ht="23.25" customHeight="1">
      <c r="A176" s="170"/>
      <c r="B176" s="170"/>
      <c r="C176" s="170"/>
      <c r="D176" s="170"/>
      <c r="E176" s="170"/>
      <c r="F176" s="170"/>
      <c r="G176" s="170"/>
      <c r="H176" s="170"/>
      <c r="I176" s="170"/>
      <c r="J176" s="170"/>
      <c r="K176" s="170"/>
      <c r="L176" s="170"/>
      <c r="M176" s="170"/>
      <c r="N176" s="590"/>
      <c r="O176" s="622"/>
      <c r="P176" s="170"/>
      <c r="Q176" s="170"/>
      <c r="R176" s="170"/>
      <c r="S176" s="170"/>
      <c r="T176" s="170"/>
      <c r="U176" s="170"/>
      <c r="V176" s="170"/>
      <c r="W176" s="170"/>
      <c r="X176" s="170"/>
      <c r="Y176" s="170"/>
      <c r="Z176" s="170"/>
    </row>
    <row r="177" spans="1:26" ht="23.25" customHeight="1">
      <c r="A177" s="170"/>
      <c r="B177" s="170"/>
      <c r="C177" s="170"/>
      <c r="D177" s="170"/>
      <c r="E177" s="170"/>
      <c r="F177" s="170"/>
      <c r="G177" s="170"/>
      <c r="H177" s="170"/>
      <c r="I177" s="170"/>
      <c r="J177" s="170"/>
      <c r="K177" s="170"/>
      <c r="L177" s="170"/>
      <c r="M177" s="170"/>
      <c r="N177" s="590"/>
      <c r="O177" s="622"/>
      <c r="P177" s="170"/>
      <c r="Q177" s="170"/>
      <c r="R177" s="170"/>
      <c r="S177" s="170"/>
      <c r="T177" s="170"/>
      <c r="U177" s="170"/>
      <c r="V177" s="170"/>
      <c r="W177" s="170"/>
      <c r="X177" s="170"/>
      <c r="Y177" s="170"/>
      <c r="Z177" s="170"/>
    </row>
    <row r="178" spans="1:26" ht="23.25" customHeight="1">
      <c r="A178" s="170"/>
      <c r="B178" s="170"/>
      <c r="C178" s="170"/>
      <c r="D178" s="170"/>
      <c r="E178" s="170"/>
      <c r="F178" s="170"/>
      <c r="G178" s="170"/>
      <c r="H178" s="170"/>
      <c r="I178" s="170"/>
      <c r="J178" s="170"/>
      <c r="K178" s="170"/>
      <c r="L178" s="170"/>
      <c r="M178" s="170"/>
      <c r="N178" s="590"/>
      <c r="O178" s="622"/>
      <c r="P178" s="170"/>
      <c r="Q178" s="170"/>
      <c r="R178" s="170"/>
      <c r="S178" s="170"/>
      <c r="T178" s="170"/>
      <c r="U178" s="170"/>
      <c r="V178" s="170"/>
      <c r="W178" s="170"/>
      <c r="X178" s="170"/>
      <c r="Y178" s="170"/>
      <c r="Z178" s="170"/>
    </row>
    <row r="179" spans="1:26" ht="23.25" customHeight="1">
      <c r="A179" s="170"/>
      <c r="B179" s="170"/>
      <c r="C179" s="170"/>
      <c r="D179" s="170"/>
      <c r="E179" s="170"/>
      <c r="F179" s="170"/>
      <c r="G179" s="170"/>
      <c r="H179" s="170"/>
      <c r="I179" s="170"/>
      <c r="J179" s="170"/>
      <c r="K179" s="170"/>
      <c r="L179" s="170"/>
      <c r="M179" s="170"/>
      <c r="N179" s="590"/>
      <c r="O179" s="622"/>
      <c r="P179" s="170"/>
      <c r="Q179" s="170"/>
      <c r="R179" s="170"/>
      <c r="S179" s="170"/>
      <c r="T179" s="170"/>
      <c r="U179" s="170"/>
      <c r="V179" s="170"/>
      <c r="W179" s="170"/>
      <c r="X179" s="170"/>
      <c r="Y179" s="170"/>
      <c r="Z179" s="170"/>
    </row>
    <row r="180" spans="1:26" ht="23.25" customHeight="1">
      <c r="A180" s="170"/>
      <c r="B180" s="170"/>
      <c r="C180" s="170"/>
      <c r="D180" s="170"/>
      <c r="E180" s="170"/>
      <c r="F180" s="170"/>
      <c r="G180" s="170"/>
      <c r="H180" s="170"/>
      <c r="I180" s="170"/>
      <c r="J180" s="170"/>
      <c r="K180" s="170"/>
      <c r="L180" s="170"/>
      <c r="M180" s="170"/>
      <c r="N180" s="590"/>
      <c r="O180" s="622"/>
      <c r="P180" s="170"/>
      <c r="Q180" s="170"/>
      <c r="R180" s="170"/>
      <c r="S180" s="170"/>
      <c r="T180" s="170"/>
      <c r="U180" s="170"/>
      <c r="V180" s="170"/>
      <c r="W180" s="170"/>
      <c r="X180" s="170"/>
      <c r="Y180" s="170"/>
      <c r="Z180" s="170"/>
    </row>
    <row r="181" spans="1:26" ht="23.25" customHeight="1">
      <c r="A181" s="170"/>
      <c r="B181" s="170"/>
      <c r="C181" s="170"/>
      <c r="D181" s="170"/>
      <c r="E181" s="170"/>
      <c r="F181" s="170"/>
      <c r="G181" s="170"/>
      <c r="H181" s="170"/>
      <c r="I181" s="170"/>
      <c r="J181" s="170"/>
      <c r="K181" s="170"/>
      <c r="L181" s="170"/>
      <c r="M181" s="170"/>
      <c r="N181" s="590"/>
      <c r="O181" s="622"/>
      <c r="P181" s="170"/>
      <c r="Q181" s="170"/>
      <c r="R181" s="170"/>
      <c r="S181" s="170"/>
      <c r="T181" s="170"/>
      <c r="U181" s="170"/>
      <c r="V181" s="170"/>
      <c r="W181" s="170"/>
      <c r="X181" s="170"/>
      <c r="Y181" s="170"/>
      <c r="Z181" s="170"/>
    </row>
    <row r="182" spans="1:26" ht="23.25" customHeight="1">
      <c r="A182" s="170"/>
      <c r="B182" s="170"/>
      <c r="C182" s="170"/>
      <c r="D182" s="170"/>
      <c r="E182" s="170"/>
      <c r="F182" s="170"/>
      <c r="G182" s="170"/>
      <c r="H182" s="170"/>
      <c r="I182" s="170"/>
      <c r="J182" s="170"/>
      <c r="K182" s="170"/>
      <c r="L182" s="170"/>
      <c r="M182" s="170"/>
      <c r="N182" s="590"/>
      <c r="O182" s="622"/>
      <c r="P182" s="170"/>
      <c r="Q182" s="170"/>
      <c r="R182" s="170"/>
      <c r="S182" s="170"/>
      <c r="T182" s="170"/>
      <c r="U182" s="170"/>
      <c r="V182" s="170"/>
      <c r="W182" s="170"/>
      <c r="X182" s="170"/>
      <c r="Y182" s="170"/>
      <c r="Z182" s="170"/>
    </row>
    <row r="183" spans="1:26" ht="23.25" customHeight="1">
      <c r="A183" s="170"/>
      <c r="B183" s="170"/>
      <c r="C183" s="170"/>
      <c r="D183" s="170"/>
      <c r="E183" s="170"/>
      <c r="F183" s="170"/>
      <c r="G183" s="170"/>
      <c r="H183" s="170"/>
      <c r="I183" s="170"/>
      <c r="J183" s="170"/>
      <c r="K183" s="170"/>
      <c r="L183" s="170"/>
      <c r="M183" s="170"/>
      <c r="N183" s="590"/>
      <c r="O183" s="622"/>
      <c r="P183" s="170"/>
      <c r="Q183" s="170"/>
      <c r="R183" s="170"/>
      <c r="S183" s="170"/>
      <c r="T183" s="170"/>
      <c r="U183" s="170"/>
      <c r="V183" s="170"/>
      <c r="W183" s="170"/>
      <c r="X183" s="170"/>
      <c r="Y183" s="170"/>
      <c r="Z183" s="170"/>
    </row>
    <row r="184" spans="1:26" ht="23.25" customHeight="1">
      <c r="A184" s="170"/>
      <c r="B184" s="170"/>
      <c r="C184" s="170"/>
      <c r="D184" s="170"/>
      <c r="E184" s="170"/>
      <c r="F184" s="170"/>
      <c r="G184" s="170"/>
      <c r="H184" s="170"/>
      <c r="I184" s="170"/>
      <c r="J184" s="170"/>
      <c r="K184" s="170"/>
      <c r="L184" s="170"/>
      <c r="M184" s="170"/>
      <c r="N184" s="590"/>
      <c r="O184" s="622"/>
      <c r="P184" s="170"/>
      <c r="Q184" s="170"/>
      <c r="R184" s="170"/>
      <c r="S184" s="170"/>
      <c r="T184" s="170"/>
      <c r="U184" s="170"/>
      <c r="V184" s="170"/>
      <c r="W184" s="170"/>
      <c r="X184" s="170"/>
      <c r="Y184" s="170"/>
      <c r="Z184" s="170"/>
    </row>
    <row r="185" spans="1:26" ht="23.25" customHeight="1">
      <c r="A185" s="170"/>
      <c r="B185" s="170"/>
      <c r="C185" s="170"/>
      <c r="D185" s="170"/>
      <c r="E185" s="170"/>
      <c r="F185" s="170"/>
      <c r="G185" s="170"/>
      <c r="H185" s="170"/>
      <c r="I185" s="170"/>
      <c r="J185" s="170"/>
      <c r="K185" s="170"/>
      <c r="L185" s="170"/>
      <c r="M185" s="170"/>
      <c r="N185" s="590"/>
      <c r="O185" s="622"/>
      <c r="P185" s="170"/>
      <c r="Q185" s="170"/>
      <c r="R185" s="170"/>
      <c r="S185" s="170"/>
      <c r="T185" s="170"/>
      <c r="U185" s="170"/>
      <c r="V185" s="170"/>
      <c r="W185" s="170"/>
      <c r="X185" s="170"/>
      <c r="Y185" s="170"/>
      <c r="Z185" s="170"/>
    </row>
    <row r="186" spans="1:26" ht="23.25" customHeight="1">
      <c r="A186" s="170"/>
      <c r="B186" s="170"/>
      <c r="C186" s="170"/>
      <c r="D186" s="170"/>
      <c r="E186" s="170"/>
      <c r="F186" s="170"/>
      <c r="G186" s="170"/>
      <c r="H186" s="170"/>
      <c r="I186" s="170"/>
      <c r="J186" s="170"/>
      <c r="K186" s="170"/>
      <c r="L186" s="170"/>
      <c r="M186" s="170"/>
      <c r="N186" s="590"/>
      <c r="O186" s="622"/>
      <c r="P186" s="170"/>
      <c r="Q186" s="170"/>
      <c r="R186" s="170"/>
      <c r="S186" s="170"/>
      <c r="T186" s="170"/>
      <c r="U186" s="170"/>
      <c r="V186" s="170"/>
      <c r="W186" s="170"/>
      <c r="X186" s="170"/>
      <c r="Y186" s="170"/>
      <c r="Z186" s="170"/>
    </row>
    <row r="187" spans="1:26" ht="23.25" customHeight="1">
      <c r="A187" s="170"/>
      <c r="B187" s="170"/>
      <c r="C187" s="170"/>
      <c r="D187" s="170"/>
      <c r="E187" s="170"/>
      <c r="F187" s="170"/>
      <c r="G187" s="170"/>
      <c r="H187" s="170"/>
      <c r="I187" s="170"/>
      <c r="J187" s="170"/>
      <c r="K187" s="170"/>
      <c r="L187" s="170"/>
      <c r="M187" s="170"/>
      <c r="N187" s="590"/>
      <c r="O187" s="622"/>
      <c r="P187" s="170"/>
      <c r="Q187" s="170"/>
      <c r="R187" s="170"/>
      <c r="S187" s="170"/>
      <c r="T187" s="170"/>
      <c r="U187" s="170"/>
      <c r="V187" s="170"/>
      <c r="W187" s="170"/>
      <c r="X187" s="170"/>
      <c r="Y187" s="170"/>
      <c r="Z187" s="170"/>
    </row>
    <row r="188" spans="1:26" ht="23.25" customHeight="1">
      <c r="A188" s="170"/>
      <c r="B188" s="170"/>
      <c r="C188" s="170"/>
      <c r="D188" s="170"/>
      <c r="E188" s="170"/>
      <c r="F188" s="170"/>
      <c r="G188" s="170"/>
      <c r="H188" s="170"/>
      <c r="I188" s="170"/>
      <c r="J188" s="170"/>
      <c r="K188" s="170"/>
      <c r="L188" s="170"/>
      <c r="M188" s="170"/>
      <c r="N188" s="590"/>
      <c r="O188" s="622"/>
      <c r="P188" s="170"/>
      <c r="Q188" s="170"/>
      <c r="R188" s="170"/>
      <c r="S188" s="170"/>
      <c r="T188" s="170"/>
      <c r="U188" s="170"/>
      <c r="V188" s="170"/>
      <c r="W188" s="170"/>
      <c r="X188" s="170"/>
      <c r="Y188" s="170"/>
      <c r="Z188" s="170"/>
    </row>
    <row r="189" spans="1:26" ht="23.25" customHeight="1">
      <c r="A189" s="170"/>
      <c r="B189" s="170"/>
      <c r="C189" s="170"/>
      <c r="D189" s="170"/>
      <c r="E189" s="170"/>
      <c r="F189" s="170"/>
      <c r="G189" s="170"/>
      <c r="H189" s="170"/>
      <c r="I189" s="170"/>
      <c r="J189" s="170"/>
      <c r="K189" s="170"/>
      <c r="L189" s="170"/>
      <c r="M189" s="170"/>
      <c r="N189" s="590"/>
      <c r="O189" s="622"/>
      <c r="P189" s="170"/>
      <c r="Q189" s="170"/>
      <c r="R189" s="170"/>
      <c r="S189" s="170"/>
      <c r="T189" s="170"/>
      <c r="U189" s="170"/>
      <c r="V189" s="170"/>
      <c r="W189" s="170"/>
      <c r="X189" s="170"/>
      <c r="Y189" s="170"/>
      <c r="Z189" s="170"/>
    </row>
    <row r="190" spans="1:26" ht="23.25" customHeight="1">
      <c r="A190" s="170"/>
      <c r="B190" s="170"/>
      <c r="C190" s="170"/>
      <c r="D190" s="170"/>
      <c r="E190" s="170"/>
      <c r="F190" s="170"/>
      <c r="G190" s="170"/>
      <c r="H190" s="170"/>
      <c r="I190" s="170"/>
      <c r="J190" s="170"/>
      <c r="K190" s="170"/>
      <c r="L190" s="170"/>
      <c r="M190" s="170"/>
      <c r="N190" s="590"/>
      <c r="O190" s="622"/>
      <c r="P190" s="170"/>
      <c r="Q190" s="170"/>
      <c r="R190" s="170"/>
      <c r="S190" s="170"/>
      <c r="T190" s="170"/>
      <c r="U190" s="170"/>
      <c r="V190" s="170"/>
      <c r="W190" s="170"/>
      <c r="X190" s="170"/>
      <c r="Y190" s="170"/>
      <c r="Z190" s="170"/>
    </row>
    <row r="191" spans="1:26" ht="23.25" customHeight="1">
      <c r="A191" s="170"/>
      <c r="B191" s="170"/>
      <c r="C191" s="170"/>
      <c r="D191" s="170"/>
      <c r="E191" s="170"/>
      <c r="F191" s="170"/>
      <c r="G191" s="170"/>
      <c r="H191" s="170"/>
      <c r="I191" s="170"/>
      <c r="J191" s="170"/>
      <c r="K191" s="170"/>
      <c r="L191" s="170"/>
      <c r="M191" s="170"/>
      <c r="N191" s="590"/>
      <c r="O191" s="622"/>
      <c r="P191" s="170"/>
      <c r="Q191" s="170"/>
      <c r="R191" s="170"/>
      <c r="S191" s="170"/>
      <c r="T191" s="170"/>
      <c r="U191" s="170"/>
      <c r="V191" s="170"/>
      <c r="W191" s="170"/>
      <c r="X191" s="170"/>
      <c r="Y191" s="170"/>
      <c r="Z191" s="170"/>
    </row>
    <row r="192" spans="1:26" ht="23.25" customHeight="1">
      <c r="A192" s="170"/>
      <c r="B192" s="170"/>
      <c r="C192" s="170"/>
      <c r="D192" s="170"/>
      <c r="E192" s="170"/>
      <c r="F192" s="170"/>
      <c r="G192" s="170"/>
      <c r="H192" s="170"/>
      <c r="I192" s="170"/>
      <c r="J192" s="170"/>
      <c r="K192" s="170"/>
      <c r="L192" s="170"/>
      <c r="M192" s="170"/>
      <c r="N192" s="590"/>
      <c r="O192" s="622"/>
      <c r="P192" s="170"/>
      <c r="Q192" s="170"/>
      <c r="R192" s="170"/>
      <c r="S192" s="170"/>
      <c r="T192" s="170"/>
      <c r="U192" s="170"/>
      <c r="V192" s="170"/>
      <c r="W192" s="170"/>
      <c r="X192" s="170"/>
      <c r="Y192" s="170"/>
      <c r="Z192" s="170"/>
    </row>
    <row r="193" spans="1:26" ht="23.25" customHeight="1">
      <c r="A193" s="170"/>
      <c r="B193" s="170"/>
      <c r="C193" s="170"/>
      <c r="D193" s="170"/>
      <c r="E193" s="170"/>
      <c r="F193" s="170"/>
      <c r="G193" s="170"/>
      <c r="H193" s="170"/>
      <c r="I193" s="170"/>
      <c r="J193" s="170"/>
      <c r="K193" s="170"/>
      <c r="L193" s="170"/>
      <c r="M193" s="170"/>
      <c r="N193" s="590"/>
      <c r="O193" s="622"/>
      <c r="P193" s="170"/>
      <c r="Q193" s="170"/>
      <c r="R193" s="170"/>
      <c r="S193" s="170"/>
      <c r="T193" s="170"/>
      <c r="U193" s="170"/>
      <c r="V193" s="170"/>
      <c r="W193" s="170"/>
      <c r="X193" s="170"/>
      <c r="Y193" s="170"/>
      <c r="Z193" s="170"/>
    </row>
    <row r="194" spans="1:26" ht="23.25" customHeight="1">
      <c r="A194" s="170"/>
      <c r="B194" s="170"/>
      <c r="C194" s="170"/>
      <c r="D194" s="170"/>
      <c r="E194" s="170"/>
      <c r="F194" s="170"/>
      <c r="G194" s="170"/>
      <c r="H194" s="170"/>
      <c r="I194" s="170"/>
      <c r="J194" s="170"/>
      <c r="K194" s="170"/>
      <c r="L194" s="170"/>
      <c r="M194" s="170"/>
      <c r="N194" s="590"/>
      <c r="O194" s="622"/>
      <c r="P194" s="170"/>
      <c r="Q194" s="170"/>
      <c r="R194" s="170"/>
      <c r="S194" s="170"/>
      <c r="T194" s="170"/>
      <c r="U194" s="170"/>
      <c r="V194" s="170"/>
      <c r="W194" s="170"/>
      <c r="X194" s="170"/>
      <c r="Y194" s="170"/>
      <c r="Z194" s="170"/>
    </row>
    <row r="195" spans="1:26" ht="23.25" customHeight="1">
      <c r="A195" s="170"/>
      <c r="B195" s="170"/>
      <c r="C195" s="170"/>
      <c r="D195" s="170"/>
      <c r="E195" s="170"/>
      <c r="F195" s="170"/>
      <c r="G195" s="170"/>
      <c r="H195" s="170"/>
      <c r="I195" s="170"/>
      <c r="J195" s="170"/>
      <c r="K195" s="170"/>
      <c r="L195" s="170"/>
      <c r="M195" s="170"/>
      <c r="N195" s="590"/>
      <c r="O195" s="622"/>
      <c r="P195" s="170"/>
      <c r="Q195" s="170"/>
      <c r="R195" s="170"/>
      <c r="S195" s="170"/>
      <c r="T195" s="170"/>
      <c r="U195" s="170"/>
      <c r="V195" s="170"/>
      <c r="W195" s="170"/>
      <c r="X195" s="170"/>
      <c r="Y195" s="170"/>
      <c r="Z195" s="170"/>
    </row>
    <row r="196" spans="1:26" ht="23.25" customHeight="1">
      <c r="A196" s="170"/>
      <c r="B196" s="170"/>
      <c r="C196" s="170"/>
      <c r="D196" s="170"/>
      <c r="E196" s="170"/>
      <c r="F196" s="170"/>
      <c r="G196" s="170"/>
      <c r="H196" s="170"/>
      <c r="I196" s="170"/>
      <c r="J196" s="170"/>
      <c r="K196" s="170"/>
      <c r="L196" s="170"/>
      <c r="M196" s="170"/>
      <c r="N196" s="590"/>
      <c r="O196" s="622"/>
      <c r="P196" s="170"/>
      <c r="Q196" s="170"/>
      <c r="R196" s="170"/>
      <c r="S196" s="170"/>
      <c r="T196" s="170"/>
      <c r="U196" s="170"/>
      <c r="V196" s="170"/>
      <c r="W196" s="170"/>
      <c r="X196" s="170"/>
      <c r="Y196" s="170"/>
      <c r="Z196" s="170"/>
    </row>
    <row r="197" spans="1:26" ht="23.25" customHeight="1">
      <c r="A197" s="170"/>
      <c r="B197" s="170"/>
      <c r="C197" s="170"/>
      <c r="D197" s="170"/>
      <c r="E197" s="170"/>
      <c r="F197" s="170"/>
      <c r="G197" s="170"/>
      <c r="H197" s="170"/>
      <c r="I197" s="170"/>
      <c r="J197" s="170"/>
      <c r="K197" s="170"/>
      <c r="L197" s="170"/>
      <c r="M197" s="170"/>
      <c r="N197" s="590"/>
      <c r="O197" s="622"/>
      <c r="P197" s="170"/>
      <c r="Q197" s="170"/>
      <c r="R197" s="170"/>
      <c r="S197" s="170"/>
      <c r="T197" s="170"/>
      <c r="U197" s="170"/>
      <c r="V197" s="170"/>
      <c r="W197" s="170"/>
      <c r="X197" s="170"/>
      <c r="Y197" s="170"/>
      <c r="Z197" s="170"/>
    </row>
    <row r="198" spans="1:26" ht="23.25" customHeight="1">
      <c r="A198" s="170"/>
      <c r="B198" s="170"/>
      <c r="C198" s="170"/>
      <c r="D198" s="170"/>
      <c r="E198" s="170"/>
      <c r="F198" s="170"/>
      <c r="G198" s="170"/>
      <c r="H198" s="170"/>
      <c r="I198" s="170"/>
      <c r="J198" s="170"/>
      <c r="K198" s="170"/>
      <c r="L198" s="170"/>
      <c r="M198" s="170"/>
      <c r="N198" s="590"/>
      <c r="O198" s="622"/>
      <c r="P198" s="170"/>
      <c r="Q198" s="170"/>
      <c r="R198" s="170"/>
      <c r="S198" s="170"/>
      <c r="T198" s="170"/>
      <c r="U198" s="170"/>
      <c r="V198" s="170"/>
      <c r="W198" s="170"/>
      <c r="X198" s="170"/>
      <c r="Y198" s="170"/>
      <c r="Z198" s="170"/>
    </row>
    <row r="199" spans="1:26" ht="23.25" customHeight="1">
      <c r="A199" s="170"/>
      <c r="B199" s="170"/>
      <c r="C199" s="170"/>
      <c r="D199" s="170"/>
      <c r="E199" s="170"/>
      <c r="F199" s="170"/>
      <c r="G199" s="170"/>
      <c r="H199" s="170"/>
      <c r="I199" s="170"/>
      <c r="J199" s="170"/>
      <c r="K199" s="170"/>
      <c r="L199" s="170"/>
      <c r="M199" s="170"/>
      <c r="N199" s="590"/>
      <c r="O199" s="622"/>
      <c r="P199" s="170"/>
      <c r="Q199" s="170"/>
      <c r="R199" s="170"/>
      <c r="S199" s="170"/>
      <c r="T199" s="170"/>
      <c r="U199" s="170"/>
      <c r="V199" s="170"/>
      <c r="W199" s="170"/>
      <c r="X199" s="170"/>
      <c r="Y199" s="170"/>
      <c r="Z199" s="170"/>
    </row>
    <row r="200" spans="1:26" ht="23.25" customHeight="1">
      <c r="A200" s="170"/>
      <c r="B200" s="170"/>
      <c r="C200" s="170"/>
      <c r="D200" s="170"/>
      <c r="E200" s="170"/>
      <c r="F200" s="170"/>
      <c r="G200" s="170"/>
      <c r="H200" s="170"/>
      <c r="I200" s="170"/>
      <c r="J200" s="170"/>
      <c r="K200" s="170"/>
      <c r="L200" s="170"/>
      <c r="M200" s="170"/>
      <c r="N200" s="590"/>
      <c r="O200" s="622"/>
      <c r="P200" s="170"/>
      <c r="Q200" s="170"/>
      <c r="R200" s="170"/>
      <c r="S200" s="170"/>
      <c r="T200" s="170"/>
      <c r="U200" s="170"/>
      <c r="V200" s="170"/>
      <c r="W200" s="170"/>
      <c r="X200" s="170"/>
      <c r="Y200" s="170"/>
      <c r="Z200" s="170"/>
    </row>
    <row r="201" spans="1:26" ht="23.25" customHeight="1">
      <c r="A201" s="170"/>
      <c r="B201" s="170"/>
      <c r="C201" s="170"/>
      <c r="D201" s="170"/>
      <c r="E201" s="170"/>
      <c r="F201" s="170"/>
      <c r="G201" s="170"/>
      <c r="H201" s="170"/>
      <c r="I201" s="170"/>
      <c r="J201" s="170"/>
      <c r="K201" s="170"/>
      <c r="L201" s="170"/>
      <c r="M201" s="170"/>
      <c r="N201" s="590"/>
      <c r="O201" s="622"/>
      <c r="P201" s="170"/>
      <c r="Q201" s="170"/>
      <c r="R201" s="170"/>
      <c r="S201" s="170"/>
      <c r="T201" s="170"/>
      <c r="U201" s="170"/>
      <c r="V201" s="170"/>
      <c r="W201" s="170"/>
      <c r="X201" s="170"/>
      <c r="Y201" s="170"/>
      <c r="Z201" s="170"/>
    </row>
    <row r="202" spans="1:26" ht="23.25" customHeight="1">
      <c r="A202" s="170"/>
      <c r="B202" s="170"/>
      <c r="C202" s="170"/>
      <c r="D202" s="170"/>
      <c r="E202" s="170"/>
      <c r="F202" s="170"/>
      <c r="G202" s="170"/>
      <c r="H202" s="170"/>
      <c r="I202" s="170"/>
      <c r="J202" s="170"/>
      <c r="K202" s="170"/>
      <c r="L202" s="170"/>
      <c r="M202" s="170"/>
      <c r="N202" s="590"/>
      <c r="O202" s="622"/>
      <c r="P202" s="170"/>
      <c r="Q202" s="170"/>
      <c r="R202" s="170"/>
      <c r="S202" s="170"/>
      <c r="T202" s="170"/>
      <c r="U202" s="170"/>
      <c r="V202" s="170"/>
      <c r="W202" s="170"/>
      <c r="X202" s="170"/>
      <c r="Y202" s="170"/>
      <c r="Z202" s="170"/>
    </row>
    <row r="203" spans="1:26" ht="23.25" customHeight="1">
      <c r="A203" s="170"/>
      <c r="B203" s="170"/>
      <c r="C203" s="170"/>
      <c r="D203" s="170"/>
      <c r="E203" s="170"/>
      <c r="F203" s="170"/>
      <c r="G203" s="170"/>
      <c r="H203" s="170"/>
      <c r="I203" s="170"/>
      <c r="J203" s="170"/>
      <c r="K203" s="170"/>
      <c r="L203" s="170"/>
      <c r="M203" s="170"/>
      <c r="N203" s="590"/>
      <c r="O203" s="622"/>
      <c r="P203" s="170"/>
      <c r="Q203" s="170"/>
      <c r="R203" s="170"/>
      <c r="S203" s="170"/>
      <c r="T203" s="170"/>
      <c r="U203" s="170"/>
      <c r="V203" s="170"/>
      <c r="W203" s="170"/>
      <c r="X203" s="170"/>
      <c r="Y203" s="170"/>
      <c r="Z203" s="170"/>
    </row>
    <row r="204" spans="1:26" ht="23.25" customHeight="1">
      <c r="A204" s="170"/>
      <c r="B204" s="170"/>
      <c r="C204" s="170"/>
      <c r="D204" s="170"/>
      <c r="E204" s="170"/>
      <c r="F204" s="170"/>
      <c r="G204" s="170"/>
      <c r="H204" s="170"/>
      <c r="I204" s="170"/>
      <c r="J204" s="170"/>
      <c r="K204" s="170"/>
      <c r="L204" s="170"/>
      <c r="M204" s="170"/>
      <c r="N204" s="590"/>
      <c r="O204" s="622"/>
      <c r="P204" s="170"/>
      <c r="Q204" s="170"/>
      <c r="R204" s="170"/>
      <c r="S204" s="170"/>
      <c r="T204" s="170"/>
      <c r="U204" s="170"/>
      <c r="V204" s="170"/>
      <c r="W204" s="170"/>
      <c r="X204" s="170"/>
      <c r="Y204" s="170"/>
      <c r="Z204" s="170"/>
    </row>
    <row r="205" spans="1:26" ht="23.25" customHeight="1">
      <c r="A205" s="170"/>
      <c r="B205" s="170"/>
      <c r="C205" s="170"/>
      <c r="D205" s="170"/>
      <c r="E205" s="170"/>
      <c r="F205" s="170"/>
      <c r="G205" s="170"/>
      <c r="H205" s="170"/>
      <c r="I205" s="170"/>
      <c r="J205" s="170"/>
      <c r="K205" s="170"/>
      <c r="L205" s="170"/>
      <c r="M205" s="170"/>
      <c r="N205" s="590"/>
      <c r="O205" s="622"/>
      <c r="P205" s="170"/>
      <c r="Q205" s="170"/>
      <c r="R205" s="170"/>
      <c r="S205" s="170"/>
      <c r="T205" s="170"/>
      <c r="U205" s="170"/>
      <c r="V205" s="170"/>
      <c r="W205" s="170"/>
      <c r="X205" s="170"/>
      <c r="Y205" s="170"/>
      <c r="Z205" s="170"/>
    </row>
    <row r="206" spans="1:26" ht="23.25" customHeight="1">
      <c r="A206" s="170"/>
      <c r="B206" s="170"/>
      <c r="C206" s="170"/>
      <c r="D206" s="170"/>
      <c r="E206" s="170"/>
      <c r="F206" s="170"/>
      <c r="G206" s="170"/>
      <c r="H206" s="170"/>
      <c r="I206" s="170"/>
      <c r="J206" s="170"/>
      <c r="K206" s="170"/>
      <c r="L206" s="170"/>
      <c r="M206" s="170"/>
      <c r="N206" s="590"/>
      <c r="O206" s="622"/>
      <c r="P206" s="170"/>
      <c r="Q206" s="170"/>
      <c r="R206" s="170"/>
      <c r="S206" s="170"/>
      <c r="T206" s="170"/>
      <c r="U206" s="170"/>
      <c r="V206" s="170"/>
      <c r="W206" s="170"/>
      <c r="X206" s="170"/>
      <c r="Y206" s="170"/>
      <c r="Z206" s="170"/>
    </row>
    <row r="207" spans="1:26" ht="23.25" customHeight="1">
      <c r="A207" s="170"/>
      <c r="B207" s="170"/>
      <c r="C207" s="170"/>
      <c r="D207" s="170"/>
      <c r="E207" s="170"/>
      <c r="F207" s="170"/>
      <c r="G207" s="170"/>
      <c r="H207" s="170"/>
      <c r="I207" s="170"/>
      <c r="J207" s="170"/>
      <c r="K207" s="170"/>
      <c r="L207" s="170"/>
      <c r="M207" s="170"/>
      <c r="N207" s="590"/>
      <c r="O207" s="622"/>
      <c r="P207" s="170"/>
      <c r="Q207" s="170"/>
      <c r="R207" s="170"/>
      <c r="S207" s="170"/>
      <c r="T207" s="170"/>
      <c r="U207" s="170"/>
      <c r="V207" s="170"/>
      <c r="W207" s="170"/>
      <c r="X207" s="170"/>
      <c r="Y207" s="170"/>
      <c r="Z207" s="170"/>
    </row>
    <row r="208" spans="1:26" ht="23.25" customHeight="1">
      <c r="A208" s="170"/>
      <c r="B208" s="170"/>
      <c r="C208" s="170"/>
      <c r="D208" s="170"/>
      <c r="E208" s="170"/>
      <c r="F208" s="170"/>
      <c r="G208" s="170"/>
      <c r="H208" s="170"/>
      <c r="I208" s="170"/>
      <c r="J208" s="170"/>
      <c r="K208" s="170"/>
      <c r="L208" s="170"/>
      <c r="M208" s="170"/>
      <c r="N208" s="590"/>
      <c r="O208" s="622"/>
      <c r="P208" s="170"/>
      <c r="Q208" s="170"/>
      <c r="R208" s="170"/>
      <c r="S208" s="170"/>
      <c r="T208" s="170"/>
      <c r="U208" s="170"/>
      <c r="V208" s="170"/>
      <c r="W208" s="170"/>
      <c r="X208" s="170"/>
      <c r="Y208" s="170"/>
      <c r="Z208" s="170"/>
    </row>
    <row r="209" spans="1:26" ht="23.25" customHeight="1">
      <c r="A209" s="170"/>
      <c r="B209" s="170"/>
      <c r="C209" s="170"/>
      <c r="D209" s="170"/>
      <c r="E209" s="170"/>
      <c r="F209" s="170"/>
      <c r="G209" s="170"/>
      <c r="H209" s="170"/>
      <c r="I209" s="170"/>
      <c r="J209" s="170"/>
      <c r="K209" s="170"/>
      <c r="L209" s="170"/>
      <c r="M209" s="170"/>
      <c r="N209" s="590"/>
      <c r="O209" s="622"/>
      <c r="P209" s="170"/>
      <c r="Q209" s="170"/>
      <c r="R209" s="170"/>
      <c r="S209" s="170"/>
      <c r="T209" s="170"/>
      <c r="U209" s="170"/>
      <c r="V209" s="170"/>
      <c r="W209" s="170"/>
      <c r="X209" s="170"/>
      <c r="Y209" s="170"/>
      <c r="Z209" s="170"/>
    </row>
    <row r="210" spans="1:26" ht="23.25" customHeight="1">
      <c r="A210" s="170"/>
      <c r="B210" s="170"/>
      <c r="C210" s="170"/>
      <c r="D210" s="170"/>
      <c r="E210" s="170"/>
      <c r="F210" s="170"/>
      <c r="G210" s="170"/>
      <c r="H210" s="170"/>
      <c r="I210" s="170"/>
      <c r="J210" s="170"/>
      <c r="K210" s="170"/>
      <c r="L210" s="170"/>
      <c r="M210" s="170"/>
      <c r="N210" s="590"/>
      <c r="O210" s="622"/>
      <c r="P210" s="170"/>
      <c r="Q210" s="170"/>
      <c r="R210" s="170"/>
      <c r="S210" s="170"/>
      <c r="T210" s="170"/>
      <c r="U210" s="170"/>
      <c r="V210" s="170"/>
      <c r="W210" s="170"/>
      <c r="X210" s="170"/>
      <c r="Y210" s="170"/>
      <c r="Z210" s="170"/>
    </row>
    <row r="211" spans="1:26" ht="23.25" customHeight="1">
      <c r="A211" s="170"/>
      <c r="B211" s="170"/>
      <c r="C211" s="170"/>
      <c r="D211" s="170"/>
      <c r="E211" s="170"/>
      <c r="F211" s="170"/>
      <c r="G211" s="170"/>
      <c r="H211" s="170"/>
      <c r="I211" s="170"/>
      <c r="J211" s="170"/>
      <c r="K211" s="170"/>
      <c r="L211" s="170"/>
      <c r="M211" s="170"/>
      <c r="N211" s="590"/>
      <c r="O211" s="622"/>
      <c r="P211" s="170"/>
      <c r="Q211" s="170"/>
      <c r="R211" s="170"/>
      <c r="S211" s="170"/>
      <c r="T211" s="170"/>
      <c r="U211" s="170"/>
      <c r="V211" s="170"/>
      <c r="W211" s="170"/>
      <c r="X211" s="170"/>
      <c r="Y211" s="170"/>
      <c r="Z211" s="170"/>
    </row>
    <row r="212" spans="1:26" ht="23.25" customHeight="1">
      <c r="A212" s="170"/>
      <c r="B212" s="170"/>
      <c r="C212" s="170"/>
      <c r="D212" s="170"/>
      <c r="E212" s="170"/>
      <c r="F212" s="170"/>
      <c r="G212" s="170"/>
      <c r="H212" s="170"/>
      <c r="I212" s="170"/>
      <c r="J212" s="170"/>
      <c r="K212" s="170"/>
      <c r="L212" s="170"/>
      <c r="M212" s="170"/>
      <c r="N212" s="590"/>
      <c r="O212" s="622"/>
      <c r="P212" s="170"/>
      <c r="Q212" s="170"/>
      <c r="R212" s="170"/>
      <c r="S212" s="170"/>
      <c r="T212" s="170"/>
      <c r="U212" s="170"/>
      <c r="V212" s="170"/>
      <c r="W212" s="170"/>
      <c r="X212" s="170"/>
      <c r="Y212" s="170"/>
      <c r="Z212" s="170"/>
    </row>
    <row r="213" spans="1:26" ht="23.25" customHeight="1">
      <c r="A213" s="170"/>
      <c r="B213" s="170"/>
      <c r="C213" s="170"/>
      <c r="D213" s="170"/>
      <c r="E213" s="170"/>
      <c r="F213" s="170"/>
      <c r="G213" s="170"/>
      <c r="H213" s="170"/>
      <c r="I213" s="170"/>
      <c r="J213" s="170"/>
      <c r="K213" s="170"/>
      <c r="L213" s="170"/>
      <c r="M213" s="170"/>
      <c r="N213" s="590"/>
      <c r="O213" s="622"/>
      <c r="P213" s="170"/>
      <c r="Q213" s="170"/>
      <c r="R213" s="170"/>
      <c r="S213" s="170"/>
      <c r="T213" s="170"/>
      <c r="U213" s="170"/>
      <c r="V213" s="170"/>
      <c r="W213" s="170"/>
      <c r="X213" s="170"/>
      <c r="Y213" s="170"/>
      <c r="Z213" s="170"/>
    </row>
    <row r="214" spans="1:26" ht="23.25" customHeight="1">
      <c r="A214" s="170"/>
      <c r="B214" s="170"/>
      <c r="C214" s="170"/>
      <c r="D214" s="170"/>
      <c r="E214" s="170"/>
      <c r="F214" s="170"/>
      <c r="G214" s="170"/>
      <c r="H214" s="170"/>
      <c r="I214" s="170"/>
      <c r="J214" s="170"/>
      <c r="K214" s="170"/>
      <c r="L214" s="170"/>
      <c r="M214" s="170"/>
      <c r="N214" s="590"/>
      <c r="O214" s="622"/>
      <c r="P214" s="170"/>
      <c r="Q214" s="170"/>
      <c r="R214" s="170"/>
      <c r="S214" s="170"/>
      <c r="T214" s="170"/>
      <c r="U214" s="170"/>
      <c r="V214" s="170"/>
      <c r="W214" s="170"/>
      <c r="X214" s="170"/>
      <c r="Y214" s="170"/>
      <c r="Z214" s="170"/>
    </row>
    <row r="215" spans="1:26" ht="23.25" customHeight="1">
      <c r="A215" s="170"/>
      <c r="B215" s="170"/>
      <c r="C215" s="170"/>
      <c r="D215" s="170"/>
      <c r="E215" s="170"/>
      <c r="F215" s="170"/>
      <c r="G215" s="170"/>
      <c r="H215" s="170"/>
      <c r="I215" s="170"/>
      <c r="J215" s="170"/>
      <c r="K215" s="170"/>
      <c r="L215" s="170"/>
      <c r="M215" s="170"/>
      <c r="N215" s="590"/>
      <c r="O215" s="622"/>
      <c r="P215" s="170"/>
      <c r="Q215" s="170"/>
      <c r="R215" s="170"/>
      <c r="S215" s="170"/>
      <c r="T215" s="170"/>
      <c r="U215" s="170"/>
      <c r="V215" s="170"/>
      <c r="W215" s="170"/>
      <c r="X215" s="170"/>
      <c r="Y215" s="170"/>
      <c r="Z215" s="170"/>
    </row>
    <row r="216" spans="1:26" ht="23.25" customHeight="1">
      <c r="A216" s="170"/>
      <c r="B216" s="170"/>
      <c r="C216" s="170"/>
      <c r="D216" s="170"/>
      <c r="E216" s="170"/>
      <c r="F216" s="170"/>
      <c r="G216" s="170"/>
      <c r="H216" s="170"/>
      <c r="I216" s="170"/>
      <c r="J216" s="170"/>
      <c r="K216" s="170"/>
      <c r="L216" s="170"/>
      <c r="M216" s="170"/>
      <c r="N216" s="590"/>
      <c r="O216" s="622"/>
      <c r="P216" s="170"/>
      <c r="Q216" s="170"/>
      <c r="R216" s="170"/>
      <c r="S216" s="170"/>
      <c r="T216" s="170"/>
      <c r="U216" s="170"/>
      <c r="V216" s="170"/>
      <c r="W216" s="170"/>
      <c r="X216" s="170"/>
      <c r="Y216" s="170"/>
      <c r="Z216" s="170"/>
    </row>
    <row r="217" spans="1:26" ht="23.25" customHeight="1">
      <c r="A217" s="170"/>
      <c r="B217" s="170"/>
      <c r="C217" s="170"/>
      <c r="D217" s="170"/>
      <c r="E217" s="170"/>
      <c r="F217" s="170"/>
      <c r="G217" s="170"/>
      <c r="H217" s="170"/>
      <c r="I217" s="170"/>
      <c r="J217" s="170"/>
      <c r="K217" s="170"/>
      <c r="L217" s="170"/>
      <c r="M217" s="170"/>
      <c r="N217" s="590"/>
      <c r="O217" s="622"/>
      <c r="P217" s="170"/>
      <c r="Q217" s="170"/>
      <c r="R217" s="170"/>
      <c r="S217" s="170"/>
      <c r="T217" s="170"/>
      <c r="U217" s="170"/>
      <c r="V217" s="170"/>
      <c r="W217" s="170"/>
      <c r="X217" s="170"/>
      <c r="Y217" s="170"/>
      <c r="Z217" s="170"/>
    </row>
    <row r="218" spans="1:26" ht="23.25" customHeight="1">
      <c r="A218" s="170"/>
      <c r="B218" s="170"/>
      <c r="C218" s="170"/>
      <c r="D218" s="170"/>
      <c r="E218" s="170"/>
      <c r="F218" s="170"/>
      <c r="G218" s="170"/>
      <c r="H218" s="170"/>
      <c r="I218" s="170"/>
      <c r="J218" s="170"/>
      <c r="K218" s="170"/>
      <c r="L218" s="170"/>
      <c r="M218" s="170"/>
      <c r="N218" s="590"/>
      <c r="O218" s="622"/>
      <c r="P218" s="170"/>
      <c r="Q218" s="170"/>
      <c r="R218" s="170"/>
      <c r="S218" s="170"/>
      <c r="T218" s="170"/>
      <c r="U218" s="170"/>
      <c r="V218" s="170"/>
      <c r="W218" s="170"/>
      <c r="X218" s="170"/>
      <c r="Y218" s="170"/>
      <c r="Z218" s="170"/>
    </row>
    <row r="219" spans="1:26" ht="23.25" customHeight="1">
      <c r="A219" s="170"/>
      <c r="B219" s="170"/>
      <c r="C219" s="170"/>
      <c r="D219" s="170"/>
      <c r="E219" s="170"/>
      <c r="F219" s="170"/>
      <c r="G219" s="170"/>
      <c r="H219" s="170"/>
      <c r="I219" s="170"/>
      <c r="J219" s="170"/>
      <c r="K219" s="170"/>
      <c r="L219" s="170"/>
      <c r="M219" s="170"/>
      <c r="N219" s="590"/>
      <c r="O219" s="622"/>
      <c r="P219" s="170"/>
      <c r="Q219" s="170"/>
      <c r="R219" s="170"/>
      <c r="S219" s="170"/>
      <c r="T219" s="170"/>
      <c r="U219" s="170"/>
      <c r="V219" s="170"/>
      <c r="W219" s="170"/>
      <c r="X219" s="170"/>
      <c r="Y219" s="170"/>
      <c r="Z219" s="170"/>
    </row>
    <row r="220" spans="1:26" ht="23.25" customHeight="1">
      <c r="A220" s="170"/>
      <c r="B220" s="170"/>
      <c r="C220" s="170"/>
      <c r="D220" s="170"/>
      <c r="E220" s="170"/>
      <c r="F220" s="170"/>
      <c r="G220" s="170"/>
      <c r="H220" s="170"/>
      <c r="I220" s="170"/>
      <c r="J220" s="170"/>
      <c r="K220" s="170"/>
      <c r="L220" s="170"/>
      <c r="M220" s="170"/>
      <c r="N220" s="590"/>
      <c r="O220" s="622"/>
      <c r="P220" s="170"/>
      <c r="Q220" s="170"/>
      <c r="R220" s="170"/>
      <c r="S220" s="170"/>
      <c r="T220" s="170"/>
      <c r="U220" s="170"/>
      <c r="V220" s="170"/>
      <c r="W220" s="170"/>
      <c r="X220" s="170"/>
      <c r="Y220" s="170"/>
      <c r="Z220" s="170"/>
    </row>
    <row r="221" spans="1:26" ht="23.25" customHeight="1">
      <c r="A221" s="170"/>
      <c r="B221" s="170"/>
      <c r="C221" s="170"/>
      <c r="D221" s="170"/>
      <c r="E221" s="170"/>
      <c r="F221" s="170"/>
      <c r="G221" s="170"/>
      <c r="H221" s="170"/>
      <c r="I221" s="170"/>
      <c r="J221" s="170"/>
      <c r="K221" s="170"/>
      <c r="L221" s="170"/>
      <c r="M221" s="170"/>
      <c r="N221" s="590"/>
      <c r="O221" s="622"/>
      <c r="P221" s="170"/>
      <c r="Q221" s="170"/>
      <c r="R221" s="170"/>
      <c r="S221" s="170"/>
      <c r="T221" s="170"/>
      <c r="U221" s="170"/>
      <c r="V221" s="170"/>
      <c r="W221" s="170"/>
      <c r="X221" s="170"/>
      <c r="Y221" s="170"/>
      <c r="Z221" s="170"/>
    </row>
    <row r="222" spans="1:26" ht="23.25" customHeight="1">
      <c r="A222" s="170"/>
      <c r="B222" s="170"/>
      <c r="C222" s="170"/>
      <c r="D222" s="170"/>
      <c r="E222" s="170"/>
      <c r="F222" s="170"/>
      <c r="G222" s="170"/>
      <c r="H222" s="170"/>
      <c r="I222" s="170"/>
      <c r="J222" s="170"/>
      <c r="K222" s="170"/>
      <c r="L222" s="170"/>
      <c r="M222" s="170"/>
      <c r="N222" s="590"/>
      <c r="O222" s="622"/>
      <c r="P222" s="170"/>
      <c r="Q222" s="170"/>
      <c r="R222" s="170"/>
      <c r="S222" s="170"/>
      <c r="T222" s="170"/>
      <c r="U222" s="170"/>
      <c r="V222" s="170"/>
      <c r="W222" s="170"/>
      <c r="X222" s="170"/>
      <c r="Y222" s="170"/>
      <c r="Z222" s="170"/>
    </row>
    <row r="223" spans="1:26" ht="23.25" customHeight="1">
      <c r="A223" s="170"/>
      <c r="B223" s="170"/>
      <c r="C223" s="170"/>
      <c r="D223" s="170"/>
      <c r="E223" s="170"/>
      <c r="F223" s="170"/>
      <c r="G223" s="170"/>
      <c r="H223" s="170"/>
      <c r="I223" s="170"/>
      <c r="J223" s="170"/>
      <c r="K223" s="170"/>
      <c r="L223" s="170"/>
      <c r="M223" s="170"/>
      <c r="N223" s="590"/>
      <c r="O223" s="622"/>
      <c r="P223" s="170"/>
      <c r="Q223" s="170"/>
      <c r="R223" s="170"/>
      <c r="S223" s="170"/>
      <c r="T223" s="170"/>
      <c r="U223" s="170"/>
      <c r="V223" s="170"/>
      <c r="W223" s="170"/>
      <c r="X223" s="170"/>
      <c r="Y223" s="170"/>
      <c r="Z223" s="170"/>
    </row>
    <row r="224" spans="1:26" ht="23.25" customHeight="1">
      <c r="A224" s="170"/>
      <c r="B224" s="170"/>
      <c r="C224" s="170"/>
      <c r="D224" s="170"/>
      <c r="E224" s="170"/>
      <c r="F224" s="170"/>
      <c r="G224" s="170"/>
      <c r="H224" s="170"/>
      <c r="I224" s="170"/>
      <c r="J224" s="170"/>
      <c r="K224" s="170"/>
      <c r="L224" s="170"/>
      <c r="M224" s="170"/>
      <c r="N224" s="590"/>
      <c r="O224" s="622"/>
      <c r="P224" s="170"/>
      <c r="Q224" s="170"/>
      <c r="R224" s="170"/>
      <c r="S224" s="170"/>
      <c r="T224" s="170"/>
      <c r="U224" s="170"/>
      <c r="V224" s="170"/>
      <c r="W224" s="170"/>
      <c r="X224" s="170"/>
      <c r="Y224" s="170"/>
      <c r="Z224" s="170"/>
    </row>
    <row r="225" spans="1:26" ht="23.25" customHeight="1">
      <c r="A225" s="170"/>
      <c r="B225" s="170"/>
      <c r="C225" s="170"/>
      <c r="D225" s="170"/>
      <c r="E225" s="170"/>
      <c r="F225" s="170"/>
      <c r="G225" s="170"/>
      <c r="H225" s="170"/>
      <c r="I225" s="170"/>
      <c r="J225" s="170"/>
      <c r="K225" s="170"/>
      <c r="L225" s="170"/>
      <c r="M225" s="170"/>
      <c r="N225" s="590"/>
      <c r="O225" s="622"/>
      <c r="P225" s="170"/>
      <c r="Q225" s="170"/>
      <c r="R225" s="170"/>
      <c r="S225" s="170"/>
      <c r="T225" s="170"/>
      <c r="U225" s="170"/>
      <c r="V225" s="170"/>
      <c r="W225" s="170"/>
      <c r="X225" s="170"/>
      <c r="Y225" s="170"/>
      <c r="Z225" s="170"/>
    </row>
    <row r="226" spans="1:26" ht="23.25" customHeight="1">
      <c r="A226" s="170"/>
      <c r="B226" s="170"/>
      <c r="C226" s="170"/>
      <c r="D226" s="170"/>
      <c r="E226" s="170"/>
      <c r="F226" s="170"/>
      <c r="G226" s="170"/>
      <c r="H226" s="170"/>
      <c r="I226" s="170"/>
      <c r="J226" s="170"/>
      <c r="K226" s="170"/>
      <c r="L226" s="170"/>
      <c r="M226" s="170"/>
      <c r="N226" s="590"/>
      <c r="O226" s="622"/>
      <c r="P226" s="170"/>
      <c r="Q226" s="170"/>
      <c r="R226" s="170"/>
      <c r="S226" s="170"/>
      <c r="T226" s="170"/>
      <c r="U226" s="170"/>
      <c r="V226" s="170"/>
      <c r="W226" s="170"/>
      <c r="X226" s="170"/>
      <c r="Y226" s="170"/>
      <c r="Z226" s="170"/>
    </row>
    <row r="227" spans="1:26" ht="23.25" customHeight="1">
      <c r="A227" s="170"/>
      <c r="B227" s="170"/>
      <c r="C227" s="170"/>
      <c r="D227" s="170"/>
      <c r="E227" s="170"/>
      <c r="F227" s="170"/>
      <c r="G227" s="170"/>
      <c r="H227" s="170"/>
      <c r="I227" s="170"/>
      <c r="J227" s="170"/>
      <c r="K227" s="170"/>
      <c r="L227" s="170"/>
      <c r="M227" s="170"/>
      <c r="N227" s="590"/>
      <c r="O227" s="622"/>
      <c r="P227" s="170"/>
      <c r="Q227" s="170"/>
      <c r="R227" s="170"/>
      <c r="S227" s="170"/>
      <c r="T227" s="170"/>
      <c r="U227" s="170"/>
      <c r="V227" s="170"/>
      <c r="W227" s="170"/>
      <c r="X227" s="170"/>
      <c r="Y227" s="170"/>
      <c r="Z227" s="170"/>
    </row>
    <row r="228" spans="1:26" ht="23.25" customHeight="1">
      <c r="A228" s="170"/>
      <c r="B228" s="170"/>
      <c r="C228" s="170"/>
      <c r="D228" s="170"/>
      <c r="E228" s="170"/>
      <c r="F228" s="170"/>
      <c r="G228" s="170"/>
      <c r="H228" s="170"/>
      <c r="I228" s="170"/>
      <c r="J228" s="170"/>
      <c r="K228" s="170"/>
      <c r="L228" s="170"/>
      <c r="M228" s="170"/>
      <c r="N228" s="590"/>
      <c r="O228" s="622"/>
      <c r="P228" s="170"/>
      <c r="Q228" s="170"/>
      <c r="R228" s="170"/>
      <c r="S228" s="170"/>
      <c r="T228" s="170"/>
      <c r="U228" s="170"/>
      <c r="V228" s="170"/>
      <c r="W228" s="170"/>
      <c r="X228" s="170"/>
      <c r="Y228" s="170"/>
      <c r="Z228" s="170"/>
    </row>
    <row r="229" spans="1:26" ht="23.25" customHeight="1">
      <c r="A229" s="170"/>
      <c r="B229" s="170"/>
      <c r="C229" s="170"/>
      <c r="D229" s="170"/>
      <c r="E229" s="170"/>
      <c r="F229" s="170"/>
      <c r="G229" s="170"/>
      <c r="H229" s="170"/>
      <c r="I229" s="170"/>
      <c r="J229" s="170"/>
      <c r="K229" s="170"/>
      <c r="L229" s="170"/>
      <c r="M229" s="170"/>
      <c r="N229" s="590"/>
      <c r="O229" s="622"/>
      <c r="P229" s="170"/>
      <c r="Q229" s="170"/>
      <c r="R229" s="170"/>
      <c r="S229" s="170"/>
      <c r="T229" s="170"/>
      <c r="U229" s="170"/>
      <c r="V229" s="170"/>
      <c r="W229" s="170"/>
      <c r="X229" s="170"/>
      <c r="Y229" s="170"/>
      <c r="Z229" s="170"/>
    </row>
    <row r="230" spans="1:26" ht="23.25" customHeight="1">
      <c r="A230" s="170"/>
      <c r="B230" s="170"/>
      <c r="C230" s="170"/>
      <c r="D230" s="170"/>
      <c r="E230" s="170"/>
      <c r="F230" s="170"/>
      <c r="G230" s="170"/>
      <c r="H230" s="170"/>
      <c r="I230" s="170"/>
      <c r="J230" s="170"/>
      <c r="K230" s="170"/>
      <c r="L230" s="170"/>
      <c r="M230" s="170"/>
      <c r="N230" s="590"/>
      <c r="O230" s="622"/>
      <c r="P230" s="170"/>
      <c r="Q230" s="170"/>
      <c r="R230" s="170"/>
      <c r="S230" s="170"/>
      <c r="T230" s="170"/>
      <c r="U230" s="170"/>
      <c r="V230" s="170"/>
      <c r="W230" s="170"/>
      <c r="X230" s="170"/>
      <c r="Y230" s="170"/>
      <c r="Z230" s="170"/>
    </row>
    <row r="231" spans="1:26" ht="23.25" customHeight="1">
      <c r="A231" s="170"/>
      <c r="B231" s="170"/>
      <c r="C231" s="170"/>
      <c r="D231" s="170"/>
      <c r="E231" s="170"/>
      <c r="F231" s="170"/>
      <c r="G231" s="170"/>
      <c r="H231" s="170"/>
      <c r="I231" s="170"/>
      <c r="J231" s="170"/>
      <c r="K231" s="170"/>
      <c r="L231" s="170"/>
      <c r="M231" s="170"/>
      <c r="N231" s="590"/>
      <c r="O231" s="622"/>
      <c r="P231" s="170"/>
      <c r="Q231" s="170"/>
      <c r="R231" s="170"/>
      <c r="S231" s="170"/>
      <c r="T231" s="170"/>
      <c r="U231" s="170"/>
      <c r="V231" s="170"/>
      <c r="W231" s="170"/>
      <c r="X231" s="170"/>
      <c r="Y231" s="170"/>
      <c r="Z231" s="170"/>
    </row>
    <row r="232" spans="1:26" ht="23.25" customHeight="1">
      <c r="A232" s="170"/>
      <c r="B232" s="170"/>
      <c r="C232" s="170"/>
      <c r="D232" s="170"/>
      <c r="E232" s="170"/>
      <c r="F232" s="170"/>
      <c r="G232" s="170"/>
      <c r="H232" s="170"/>
      <c r="I232" s="170"/>
      <c r="J232" s="170"/>
      <c r="K232" s="170"/>
      <c r="L232" s="170"/>
      <c r="M232" s="170"/>
      <c r="N232" s="590"/>
      <c r="O232" s="622"/>
      <c r="P232" s="170"/>
      <c r="Q232" s="170"/>
      <c r="R232" s="170"/>
      <c r="S232" s="170"/>
      <c r="T232" s="170"/>
      <c r="U232" s="170"/>
      <c r="V232" s="170"/>
      <c r="W232" s="170"/>
      <c r="X232" s="170"/>
      <c r="Y232" s="170"/>
      <c r="Z232" s="170"/>
    </row>
    <row r="233" spans="1:26" ht="23.25" customHeight="1">
      <c r="A233" s="170"/>
      <c r="B233" s="170"/>
      <c r="C233" s="170"/>
      <c r="D233" s="170"/>
      <c r="E233" s="170"/>
      <c r="F233" s="170"/>
      <c r="G233" s="170"/>
      <c r="H233" s="170"/>
      <c r="I233" s="170"/>
      <c r="J233" s="170"/>
      <c r="K233" s="170"/>
      <c r="L233" s="170"/>
      <c r="M233" s="170"/>
      <c r="N233" s="590"/>
      <c r="O233" s="622"/>
      <c r="P233" s="170"/>
      <c r="Q233" s="170"/>
      <c r="R233" s="170"/>
      <c r="S233" s="170"/>
      <c r="T233" s="170"/>
      <c r="U233" s="170"/>
      <c r="V233" s="170"/>
      <c r="W233" s="170"/>
      <c r="X233" s="170"/>
      <c r="Y233" s="170"/>
      <c r="Z233" s="170"/>
    </row>
    <row r="234" spans="1:26" ht="23.25" customHeight="1">
      <c r="A234" s="170"/>
      <c r="B234" s="170"/>
      <c r="C234" s="170"/>
      <c r="D234" s="170"/>
      <c r="E234" s="170"/>
      <c r="F234" s="170"/>
      <c r="G234" s="170"/>
      <c r="H234" s="170"/>
      <c r="I234" s="170"/>
      <c r="J234" s="170"/>
      <c r="K234" s="170"/>
      <c r="L234" s="170"/>
      <c r="M234" s="170"/>
      <c r="N234" s="590"/>
      <c r="O234" s="622"/>
      <c r="P234" s="170"/>
      <c r="Q234" s="170"/>
      <c r="R234" s="170"/>
      <c r="S234" s="170"/>
      <c r="T234" s="170"/>
      <c r="U234" s="170"/>
      <c r="V234" s="170"/>
      <c r="W234" s="170"/>
      <c r="X234" s="170"/>
      <c r="Y234" s="170"/>
      <c r="Z234" s="170"/>
    </row>
    <row r="235" spans="1:26" ht="23.25" customHeight="1">
      <c r="A235" s="170"/>
      <c r="B235" s="170"/>
      <c r="C235" s="170"/>
      <c r="D235" s="170"/>
      <c r="E235" s="170"/>
      <c r="F235" s="170"/>
      <c r="G235" s="170"/>
      <c r="H235" s="170"/>
      <c r="I235" s="170"/>
      <c r="J235" s="170"/>
      <c r="K235" s="170"/>
      <c r="L235" s="170"/>
      <c r="M235" s="170"/>
      <c r="N235" s="590"/>
      <c r="O235" s="622"/>
      <c r="P235" s="170"/>
      <c r="Q235" s="170"/>
      <c r="R235" s="170"/>
      <c r="S235" s="170"/>
      <c r="T235" s="170"/>
      <c r="U235" s="170"/>
      <c r="V235" s="170"/>
      <c r="W235" s="170"/>
      <c r="X235" s="170"/>
      <c r="Y235" s="170"/>
      <c r="Z235" s="170"/>
    </row>
    <row r="236" spans="1:26" ht="23.25" customHeight="1">
      <c r="A236" s="170"/>
      <c r="B236" s="170"/>
      <c r="C236" s="170"/>
      <c r="D236" s="170"/>
      <c r="E236" s="170"/>
      <c r="F236" s="170"/>
      <c r="G236" s="170"/>
      <c r="H236" s="170"/>
      <c r="I236" s="170"/>
      <c r="J236" s="170"/>
      <c r="K236" s="170"/>
      <c r="L236" s="170"/>
      <c r="M236" s="170"/>
      <c r="N236" s="590"/>
      <c r="O236" s="622"/>
      <c r="P236" s="170"/>
      <c r="Q236" s="170"/>
      <c r="R236" s="170"/>
      <c r="S236" s="170"/>
      <c r="T236" s="170"/>
      <c r="U236" s="170"/>
      <c r="V236" s="170"/>
      <c r="W236" s="170"/>
      <c r="X236" s="170"/>
      <c r="Y236" s="170"/>
      <c r="Z236" s="170"/>
    </row>
    <row r="237" spans="1:26" ht="23.25" customHeight="1">
      <c r="A237" s="170"/>
      <c r="B237" s="170"/>
      <c r="C237" s="170"/>
      <c r="D237" s="170"/>
      <c r="E237" s="170"/>
      <c r="F237" s="170"/>
      <c r="G237" s="170"/>
      <c r="H237" s="170"/>
      <c r="I237" s="170"/>
      <c r="J237" s="170"/>
      <c r="K237" s="170"/>
      <c r="L237" s="170"/>
      <c r="M237" s="170"/>
      <c r="N237" s="590"/>
      <c r="O237" s="622"/>
      <c r="P237" s="170"/>
      <c r="Q237" s="170"/>
      <c r="R237" s="170"/>
      <c r="S237" s="170"/>
      <c r="T237" s="170"/>
      <c r="U237" s="170"/>
      <c r="V237" s="170"/>
      <c r="W237" s="170"/>
      <c r="X237" s="170"/>
      <c r="Y237" s="170"/>
      <c r="Z237" s="170"/>
    </row>
    <row r="238" spans="1:26" ht="23.25" customHeight="1">
      <c r="A238" s="170"/>
      <c r="B238" s="170"/>
      <c r="C238" s="170"/>
      <c r="D238" s="170"/>
      <c r="E238" s="170"/>
      <c r="F238" s="170"/>
      <c r="G238" s="170"/>
      <c r="H238" s="170"/>
      <c r="I238" s="170"/>
      <c r="J238" s="170"/>
      <c r="K238" s="170"/>
      <c r="L238" s="170"/>
      <c r="M238" s="170"/>
      <c r="N238" s="590"/>
      <c r="O238" s="622"/>
      <c r="P238" s="170"/>
      <c r="Q238" s="170"/>
      <c r="R238" s="170"/>
      <c r="S238" s="170"/>
      <c r="T238" s="170"/>
      <c r="U238" s="170"/>
      <c r="V238" s="170"/>
      <c r="W238" s="170"/>
      <c r="X238" s="170"/>
      <c r="Y238" s="170"/>
      <c r="Z238" s="170"/>
    </row>
    <row r="239" spans="1:26" ht="23.25" customHeight="1">
      <c r="A239" s="170"/>
      <c r="B239" s="170"/>
      <c r="C239" s="170"/>
      <c r="D239" s="170"/>
      <c r="E239" s="170"/>
      <c r="F239" s="170"/>
      <c r="G239" s="170"/>
      <c r="H239" s="170"/>
      <c r="I239" s="170"/>
      <c r="J239" s="170"/>
      <c r="K239" s="170"/>
      <c r="L239" s="170"/>
      <c r="M239" s="170"/>
      <c r="N239" s="590"/>
      <c r="O239" s="622"/>
      <c r="P239" s="170"/>
      <c r="Q239" s="170"/>
      <c r="R239" s="170"/>
      <c r="S239" s="170"/>
      <c r="T239" s="170"/>
      <c r="U239" s="170"/>
      <c r="V239" s="170"/>
      <c r="W239" s="170"/>
      <c r="X239" s="170"/>
      <c r="Y239" s="170"/>
      <c r="Z239" s="170"/>
    </row>
    <row r="240" spans="1:26" ht="23.25" customHeight="1">
      <c r="A240" s="170"/>
      <c r="B240" s="170"/>
      <c r="C240" s="170"/>
      <c r="D240" s="170"/>
      <c r="E240" s="170"/>
      <c r="F240" s="170"/>
      <c r="G240" s="170"/>
      <c r="H240" s="170"/>
      <c r="I240" s="170"/>
      <c r="J240" s="170"/>
      <c r="K240" s="170"/>
      <c r="L240" s="170"/>
      <c r="M240" s="170"/>
      <c r="N240" s="590"/>
      <c r="O240" s="622"/>
      <c r="P240" s="170"/>
      <c r="Q240" s="170"/>
      <c r="R240" s="170"/>
      <c r="S240" s="170"/>
      <c r="T240" s="170"/>
      <c r="U240" s="170"/>
      <c r="V240" s="170"/>
      <c r="W240" s="170"/>
      <c r="X240" s="170"/>
      <c r="Y240" s="170"/>
      <c r="Z240" s="170"/>
    </row>
    <row r="241" spans="1:26" ht="23.25" customHeight="1">
      <c r="A241" s="170"/>
      <c r="B241" s="170"/>
      <c r="C241" s="170"/>
      <c r="D241" s="170"/>
      <c r="E241" s="170"/>
      <c r="F241" s="170"/>
      <c r="G241" s="170"/>
      <c r="H241" s="170"/>
      <c r="I241" s="170"/>
      <c r="J241" s="170"/>
      <c r="K241" s="170"/>
      <c r="L241" s="170"/>
      <c r="M241" s="170"/>
      <c r="N241" s="590"/>
      <c r="O241" s="622"/>
      <c r="P241" s="170"/>
      <c r="Q241" s="170"/>
      <c r="R241" s="170"/>
      <c r="S241" s="170"/>
      <c r="T241" s="170"/>
      <c r="U241" s="170"/>
      <c r="V241" s="170"/>
      <c r="W241" s="170"/>
      <c r="X241" s="170"/>
      <c r="Y241" s="170"/>
      <c r="Z241" s="170"/>
    </row>
    <row r="242" spans="1:26" ht="23.25" customHeight="1">
      <c r="A242" s="170"/>
      <c r="B242" s="170"/>
      <c r="C242" s="170"/>
      <c r="D242" s="170"/>
      <c r="E242" s="170"/>
      <c r="F242" s="170"/>
      <c r="G242" s="170"/>
      <c r="H242" s="170"/>
      <c r="I242" s="170"/>
      <c r="J242" s="170"/>
      <c r="K242" s="170"/>
      <c r="L242" s="170"/>
      <c r="M242" s="170"/>
      <c r="N242" s="590"/>
      <c r="O242" s="622"/>
      <c r="P242" s="170"/>
      <c r="Q242" s="170"/>
      <c r="R242" s="170"/>
      <c r="S242" s="170"/>
      <c r="T242" s="170"/>
      <c r="U242" s="170"/>
      <c r="V242" s="170"/>
      <c r="W242" s="170"/>
      <c r="X242" s="170"/>
      <c r="Y242" s="170"/>
      <c r="Z242" s="170"/>
    </row>
    <row r="243" spans="1:26" ht="23.25" customHeight="1">
      <c r="A243" s="170"/>
      <c r="B243" s="170"/>
      <c r="C243" s="170"/>
      <c r="D243" s="170"/>
      <c r="E243" s="170"/>
      <c r="F243" s="170"/>
      <c r="G243" s="170"/>
      <c r="H243" s="170"/>
      <c r="I243" s="170"/>
      <c r="J243" s="170"/>
      <c r="K243" s="170"/>
      <c r="L243" s="170"/>
      <c r="M243" s="170"/>
      <c r="N243" s="590"/>
      <c r="O243" s="622"/>
      <c r="P243" s="170"/>
      <c r="Q243" s="170"/>
      <c r="R243" s="170"/>
      <c r="S243" s="170"/>
      <c r="T243" s="170"/>
      <c r="U243" s="170"/>
      <c r="V243" s="170"/>
      <c r="W243" s="170"/>
      <c r="X243" s="170"/>
      <c r="Y243" s="170"/>
      <c r="Z243" s="170"/>
    </row>
    <row r="244" spans="1:26" ht="23.25" customHeight="1">
      <c r="A244" s="170"/>
      <c r="B244" s="170"/>
      <c r="C244" s="170"/>
      <c r="D244" s="170"/>
      <c r="E244" s="170"/>
      <c r="F244" s="170"/>
      <c r="G244" s="170"/>
      <c r="H244" s="170"/>
      <c r="I244" s="170"/>
      <c r="J244" s="170"/>
      <c r="K244" s="170"/>
      <c r="L244" s="170"/>
      <c r="M244" s="170"/>
      <c r="N244" s="590"/>
      <c r="O244" s="622"/>
      <c r="P244" s="170"/>
      <c r="Q244" s="170"/>
      <c r="R244" s="170"/>
      <c r="S244" s="170"/>
      <c r="T244" s="170"/>
      <c r="U244" s="170"/>
      <c r="V244" s="170"/>
      <c r="W244" s="170"/>
      <c r="X244" s="170"/>
      <c r="Y244" s="170"/>
      <c r="Z244" s="170"/>
    </row>
    <row r="245" spans="1:26" ht="23.25" customHeight="1">
      <c r="A245" s="170"/>
      <c r="B245" s="170"/>
      <c r="C245" s="170"/>
      <c r="D245" s="170"/>
      <c r="E245" s="170"/>
      <c r="F245" s="170"/>
      <c r="G245" s="170"/>
      <c r="H245" s="170"/>
      <c r="I245" s="170"/>
      <c r="J245" s="170"/>
      <c r="K245" s="170"/>
      <c r="L245" s="170"/>
      <c r="M245" s="170"/>
      <c r="N245" s="590"/>
      <c r="O245" s="622"/>
      <c r="P245" s="170"/>
      <c r="Q245" s="170"/>
      <c r="R245" s="170"/>
      <c r="S245" s="170"/>
      <c r="T245" s="170"/>
      <c r="U245" s="170"/>
      <c r="V245" s="170"/>
      <c r="W245" s="170"/>
      <c r="X245" s="170"/>
      <c r="Y245" s="170"/>
      <c r="Z245" s="170"/>
    </row>
    <row r="246" spans="1:26" ht="23.25" customHeight="1">
      <c r="A246" s="170"/>
      <c r="B246" s="170"/>
      <c r="C246" s="170"/>
      <c r="D246" s="170"/>
      <c r="E246" s="170"/>
      <c r="F246" s="170"/>
      <c r="G246" s="170"/>
      <c r="H246" s="170"/>
      <c r="I246" s="170"/>
      <c r="J246" s="170"/>
      <c r="K246" s="170"/>
      <c r="L246" s="170"/>
      <c r="M246" s="170"/>
      <c r="N246" s="590"/>
      <c r="O246" s="622"/>
      <c r="P246" s="170"/>
      <c r="Q246" s="170"/>
      <c r="R246" s="170"/>
      <c r="S246" s="170"/>
      <c r="T246" s="170"/>
      <c r="U246" s="170"/>
      <c r="V246" s="170"/>
      <c r="W246" s="170"/>
      <c r="X246" s="170"/>
      <c r="Y246" s="170"/>
      <c r="Z246" s="170"/>
    </row>
    <row r="247" spans="1:26" ht="23.25" customHeight="1">
      <c r="A247" s="170"/>
      <c r="B247" s="170"/>
      <c r="C247" s="170"/>
      <c r="D247" s="170"/>
      <c r="E247" s="170"/>
      <c r="F247" s="170"/>
      <c r="G247" s="170"/>
      <c r="H247" s="170"/>
      <c r="I247" s="170"/>
      <c r="J247" s="170"/>
      <c r="K247" s="170"/>
      <c r="L247" s="170"/>
      <c r="M247" s="170"/>
      <c r="N247" s="590"/>
      <c r="O247" s="622"/>
      <c r="P247" s="170"/>
      <c r="Q247" s="170"/>
      <c r="R247" s="170"/>
      <c r="S247" s="170"/>
      <c r="T247" s="170"/>
      <c r="U247" s="170"/>
      <c r="V247" s="170"/>
      <c r="W247" s="170"/>
      <c r="X247" s="170"/>
      <c r="Y247" s="170"/>
      <c r="Z247" s="170"/>
    </row>
    <row r="248" spans="1:26" ht="23.25" customHeight="1">
      <c r="A248" s="170"/>
      <c r="B248" s="170"/>
      <c r="C248" s="170"/>
      <c r="D248" s="170"/>
      <c r="E248" s="170"/>
      <c r="F248" s="170"/>
      <c r="G248" s="170"/>
      <c r="H248" s="170"/>
      <c r="I248" s="170"/>
      <c r="J248" s="170"/>
      <c r="K248" s="170"/>
      <c r="L248" s="170"/>
      <c r="M248" s="170"/>
      <c r="N248" s="590"/>
      <c r="O248" s="622"/>
      <c r="P248" s="170"/>
      <c r="Q248" s="170"/>
      <c r="R248" s="170"/>
      <c r="S248" s="170"/>
      <c r="T248" s="170"/>
      <c r="U248" s="170"/>
      <c r="V248" s="170"/>
      <c r="W248" s="170"/>
      <c r="X248" s="170"/>
      <c r="Y248" s="170"/>
      <c r="Z248" s="170"/>
    </row>
    <row r="249" spans="1:26" ht="23.25" customHeight="1">
      <c r="A249" s="170"/>
      <c r="B249" s="170"/>
      <c r="C249" s="170"/>
      <c r="D249" s="170"/>
      <c r="E249" s="170"/>
      <c r="F249" s="170"/>
      <c r="G249" s="170"/>
      <c r="H249" s="170"/>
      <c r="I249" s="170"/>
      <c r="J249" s="170"/>
      <c r="K249" s="170"/>
      <c r="L249" s="170"/>
      <c r="M249" s="170"/>
      <c r="N249" s="590"/>
      <c r="O249" s="622"/>
      <c r="P249" s="170"/>
      <c r="Q249" s="170"/>
      <c r="R249" s="170"/>
      <c r="S249" s="170"/>
      <c r="T249" s="170"/>
      <c r="U249" s="170"/>
      <c r="V249" s="170"/>
      <c r="W249" s="170"/>
      <c r="X249" s="170"/>
      <c r="Y249" s="170"/>
      <c r="Z249" s="170"/>
    </row>
    <row r="250" spans="1:26" ht="23.25" customHeight="1">
      <c r="A250" s="170"/>
      <c r="B250" s="170"/>
      <c r="C250" s="170"/>
      <c r="D250" s="170"/>
      <c r="E250" s="170"/>
      <c r="F250" s="170"/>
      <c r="G250" s="170"/>
      <c r="H250" s="170"/>
      <c r="I250" s="170"/>
      <c r="J250" s="170"/>
      <c r="K250" s="170"/>
      <c r="L250" s="170"/>
      <c r="M250" s="170"/>
      <c r="N250" s="590"/>
      <c r="O250" s="622"/>
      <c r="P250" s="170"/>
      <c r="Q250" s="170"/>
      <c r="R250" s="170"/>
      <c r="S250" s="170"/>
      <c r="T250" s="170"/>
      <c r="U250" s="170"/>
      <c r="V250" s="170"/>
      <c r="W250" s="170"/>
      <c r="X250" s="170"/>
      <c r="Y250" s="170"/>
      <c r="Z250" s="170"/>
    </row>
    <row r="251" spans="1:26" ht="23.25" customHeight="1">
      <c r="A251" s="170"/>
      <c r="B251" s="170"/>
      <c r="C251" s="170"/>
      <c r="D251" s="170"/>
      <c r="E251" s="170"/>
      <c r="F251" s="170"/>
      <c r="G251" s="170"/>
      <c r="H251" s="170"/>
      <c r="I251" s="170"/>
      <c r="J251" s="170"/>
      <c r="K251" s="170"/>
      <c r="L251" s="170"/>
      <c r="M251" s="170"/>
      <c r="N251" s="590"/>
      <c r="O251" s="622"/>
      <c r="P251" s="170"/>
      <c r="Q251" s="170"/>
      <c r="R251" s="170"/>
      <c r="S251" s="170"/>
      <c r="T251" s="170"/>
      <c r="U251" s="170"/>
      <c r="V251" s="170"/>
      <c r="W251" s="170"/>
      <c r="X251" s="170"/>
      <c r="Y251" s="170"/>
      <c r="Z251" s="170"/>
    </row>
    <row r="252" spans="1:26" ht="23.25" customHeight="1">
      <c r="A252" s="170"/>
      <c r="B252" s="170"/>
      <c r="C252" s="170"/>
      <c r="D252" s="170"/>
      <c r="E252" s="170"/>
      <c r="F252" s="170"/>
      <c r="G252" s="170"/>
      <c r="H252" s="170"/>
      <c r="I252" s="170"/>
      <c r="J252" s="170"/>
      <c r="K252" s="170"/>
      <c r="L252" s="170"/>
      <c r="M252" s="170"/>
      <c r="N252" s="590"/>
      <c r="O252" s="622"/>
      <c r="P252" s="170"/>
      <c r="Q252" s="170"/>
      <c r="R252" s="170"/>
      <c r="S252" s="170"/>
      <c r="T252" s="170"/>
      <c r="U252" s="170"/>
      <c r="V252" s="170"/>
      <c r="W252" s="170"/>
      <c r="X252" s="170"/>
      <c r="Y252" s="170"/>
      <c r="Z252" s="170"/>
    </row>
    <row r="253" spans="1:26" ht="23.25" customHeight="1">
      <c r="A253" s="170"/>
      <c r="B253" s="170"/>
      <c r="C253" s="170"/>
      <c r="D253" s="170"/>
      <c r="E253" s="170"/>
      <c r="F253" s="170"/>
      <c r="G253" s="170"/>
      <c r="H253" s="170"/>
      <c r="I253" s="170"/>
      <c r="J253" s="170"/>
      <c r="K253" s="170"/>
      <c r="L253" s="170"/>
      <c r="M253" s="170"/>
      <c r="N253" s="590"/>
      <c r="O253" s="622"/>
      <c r="P253" s="170"/>
      <c r="Q253" s="170"/>
      <c r="R253" s="170"/>
      <c r="S253" s="170"/>
      <c r="T253" s="170"/>
      <c r="U253" s="170"/>
      <c r="V253" s="170"/>
      <c r="W253" s="170"/>
      <c r="X253" s="170"/>
      <c r="Y253" s="170"/>
      <c r="Z253" s="170"/>
    </row>
    <row r="254" spans="1:26" ht="23.25" customHeight="1">
      <c r="A254" s="170"/>
      <c r="B254" s="170"/>
      <c r="C254" s="170"/>
      <c r="D254" s="170"/>
      <c r="E254" s="170"/>
      <c r="F254" s="170"/>
      <c r="G254" s="170"/>
      <c r="H254" s="170"/>
      <c r="I254" s="170"/>
      <c r="J254" s="170"/>
      <c r="K254" s="170"/>
      <c r="L254" s="170"/>
      <c r="M254" s="170"/>
      <c r="N254" s="590"/>
      <c r="O254" s="622"/>
      <c r="P254" s="170"/>
      <c r="Q254" s="170"/>
      <c r="R254" s="170"/>
      <c r="S254" s="170"/>
      <c r="T254" s="170"/>
      <c r="U254" s="170"/>
      <c r="V254" s="170"/>
      <c r="W254" s="170"/>
      <c r="X254" s="170"/>
      <c r="Y254" s="170"/>
      <c r="Z254" s="170"/>
    </row>
    <row r="255" spans="1:26" ht="23.25" customHeight="1">
      <c r="A255" s="170"/>
      <c r="B255" s="170"/>
      <c r="C255" s="170"/>
      <c r="D255" s="170"/>
      <c r="E255" s="170"/>
      <c r="F255" s="170"/>
      <c r="G255" s="170"/>
      <c r="H255" s="170"/>
      <c r="I255" s="170"/>
      <c r="J255" s="170"/>
      <c r="K255" s="170"/>
      <c r="L255" s="170"/>
      <c r="M255" s="170"/>
      <c r="N255" s="590"/>
      <c r="O255" s="622"/>
      <c r="P255" s="170"/>
      <c r="Q255" s="170"/>
      <c r="R255" s="170"/>
      <c r="S255" s="170"/>
      <c r="T255" s="170"/>
      <c r="U255" s="170"/>
      <c r="V255" s="170"/>
      <c r="W255" s="170"/>
      <c r="X255" s="170"/>
      <c r="Y255" s="170"/>
      <c r="Z255" s="170"/>
    </row>
    <row r="256" spans="1:26" ht="23.25" customHeight="1">
      <c r="A256" s="170"/>
      <c r="B256" s="170"/>
      <c r="C256" s="170"/>
      <c r="D256" s="170"/>
      <c r="E256" s="170"/>
      <c r="F256" s="170"/>
      <c r="G256" s="170"/>
      <c r="H256" s="170"/>
      <c r="I256" s="170"/>
      <c r="J256" s="170"/>
      <c r="K256" s="170"/>
      <c r="L256" s="170"/>
      <c r="M256" s="170"/>
      <c r="N256" s="590"/>
      <c r="O256" s="622"/>
      <c r="P256" s="170"/>
      <c r="Q256" s="170"/>
      <c r="R256" s="170"/>
      <c r="S256" s="170"/>
      <c r="T256" s="170"/>
      <c r="U256" s="170"/>
      <c r="V256" s="170"/>
      <c r="W256" s="170"/>
      <c r="X256" s="170"/>
      <c r="Y256" s="170"/>
      <c r="Z256" s="170"/>
    </row>
    <row r="257" spans="1:26" ht="23.25" customHeight="1">
      <c r="A257" s="170"/>
      <c r="B257" s="170"/>
      <c r="C257" s="170"/>
      <c r="D257" s="170"/>
      <c r="E257" s="170"/>
      <c r="F257" s="170"/>
      <c r="G257" s="170"/>
      <c r="H257" s="170"/>
      <c r="I257" s="170"/>
      <c r="J257" s="170"/>
      <c r="K257" s="170"/>
      <c r="L257" s="170"/>
      <c r="M257" s="170"/>
      <c r="N257" s="590"/>
      <c r="O257" s="622"/>
      <c r="P257" s="170"/>
      <c r="Q257" s="170"/>
      <c r="R257" s="170"/>
      <c r="S257" s="170"/>
      <c r="T257" s="170"/>
      <c r="U257" s="170"/>
      <c r="V257" s="170"/>
      <c r="W257" s="170"/>
      <c r="X257" s="170"/>
      <c r="Y257" s="170"/>
      <c r="Z257" s="170"/>
    </row>
    <row r="258" spans="1:26" ht="23.25" customHeight="1">
      <c r="A258" s="170"/>
      <c r="B258" s="170"/>
      <c r="C258" s="170"/>
      <c r="D258" s="170"/>
      <c r="E258" s="170"/>
      <c r="F258" s="170"/>
      <c r="G258" s="170"/>
      <c r="H258" s="170"/>
      <c r="I258" s="170"/>
      <c r="J258" s="170"/>
      <c r="K258" s="170"/>
      <c r="L258" s="170"/>
      <c r="M258" s="170"/>
      <c r="N258" s="590"/>
      <c r="O258" s="622"/>
      <c r="P258" s="170"/>
      <c r="Q258" s="170"/>
      <c r="R258" s="170"/>
      <c r="S258" s="170"/>
      <c r="T258" s="170"/>
      <c r="U258" s="170"/>
      <c r="V258" s="170"/>
      <c r="W258" s="170"/>
      <c r="X258" s="170"/>
      <c r="Y258" s="170"/>
      <c r="Z258" s="170"/>
    </row>
    <row r="259" spans="1:26" ht="23.25" customHeight="1">
      <c r="A259" s="170"/>
      <c r="B259" s="170"/>
      <c r="C259" s="170"/>
      <c r="D259" s="170"/>
      <c r="E259" s="170"/>
      <c r="F259" s="170"/>
      <c r="G259" s="170"/>
      <c r="H259" s="170"/>
      <c r="I259" s="170"/>
      <c r="J259" s="170"/>
      <c r="K259" s="170"/>
      <c r="L259" s="170"/>
      <c r="M259" s="170"/>
      <c r="N259" s="590"/>
      <c r="O259" s="622"/>
      <c r="P259" s="170"/>
      <c r="Q259" s="170"/>
      <c r="R259" s="170"/>
      <c r="S259" s="170"/>
      <c r="T259" s="170"/>
      <c r="U259" s="170"/>
      <c r="V259" s="170"/>
      <c r="W259" s="170"/>
      <c r="X259" s="170"/>
      <c r="Y259" s="170"/>
      <c r="Z259" s="170"/>
    </row>
    <row r="260" spans="1:26" ht="23.25" customHeight="1">
      <c r="A260" s="170"/>
      <c r="B260" s="170"/>
      <c r="C260" s="170"/>
      <c r="D260" s="170"/>
      <c r="E260" s="170"/>
      <c r="F260" s="170"/>
      <c r="G260" s="170"/>
      <c r="H260" s="170"/>
      <c r="I260" s="170"/>
      <c r="J260" s="170"/>
      <c r="K260" s="170"/>
      <c r="L260" s="170"/>
      <c r="M260" s="170"/>
      <c r="N260" s="590"/>
      <c r="O260" s="622"/>
      <c r="P260" s="170"/>
      <c r="Q260" s="170"/>
      <c r="R260" s="170"/>
      <c r="S260" s="170"/>
      <c r="T260" s="170"/>
      <c r="U260" s="170"/>
      <c r="V260" s="170"/>
      <c r="W260" s="170"/>
      <c r="X260" s="170"/>
      <c r="Y260" s="170"/>
      <c r="Z260" s="170"/>
    </row>
    <row r="261" spans="1:26" ht="23.25" customHeight="1">
      <c r="A261" s="170"/>
      <c r="B261" s="170"/>
      <c r="C261" s="170"/>
      <c r="D261" s="170"/>
      <c r="E261" s="170"/>
      <c r="F261" s="170"/>
      <c r="G261" s="170"/>
      <c r="H261" s="170"/>
      <c r="I261" s="170"/>
      <c r="J261" s="170"/>
      <c r="K261" s="170"/>
      <c r="L261" s="170"/>
      <c r="M261" s="170"/>
      <c r="N261" s="590"/>
      <c r="O261" s="622"/>
      <c r="P261" s="170"/>
      <c r="Q261" s="170"/>
      <c r="R261" s="170"/>
      <c r="S261" s="170"/>
      <c r="T261" s="170"/>
      <c r="U261" s="170"/>
      <c r="V261" s="170"/>
      <c r="W261" s="170"/>
      <c r="X261" s="170"/>
      <c r="Y261" s="170"/>
      <c r="Z261" s="170"/>
    </row>
    <row r="262" spans="1:26" ht="23.25" customHeight="1">
      <c r="A262" s="170"/>
      <c r="B262" s="170"/>
      <c r="C262" s="170"/>
      <c r="D262" s="170"/>
      <c r="E262" s="170"/>
      <c r="F262" s="170"/>
      <c r="G262" s="170"/>
      <c r="H262" s="170"/>
      <c r="I262" s="170"/>
      <c r="J262" s="170"/>
      <c r="K262" s="170"/>
      <c r="L262" s="170"/>
      <c r="M262" s="170"/>
      <c r="N262" s="590"/>
      <c r="O262" s="622"/>
      <c r="P262" s="170"/>
      <c r="Q262" s="170"/>
      <c r="R262" s="170"/>
      <c r="S262" s="170"/>
      <c r="T262" s="170"/>
      <c r="U262" s="170"/>
      <c r="V262" s="170"/>
      <c r="W262" s="170"/>
      <c r="X262" s="170"/>
      <c r="Y262" s="170"/>
      <c r="Z262" s="170"/>
    </row>
    <row r="263" spans="1:26" ht="23.25" customHeight="1">
      <c r="A263" s="170"/>
      <c r="B263" s="170"/>
      <c r="C263" s="170"/>
      <c r="D263" s="170"/>
      <c r="E263" s="170"/>
      <c r="F263" s="170"/>
      <c r="G263" s="170"/>
      <c r="H263" s="170"/>
      <c r="I263" s="170"/>
      <c r="J263" s="170"/>
      <c r="K263" s="170"/>
      <c r="L263" s="170"/>
      <c r="M263" s="170"/>
      <c r="N263" s="590"/>
      <c r="O263" s="622"/>
      <c r="P263" s="170"/>
      <c r="Q263" s="170"/>
      <c r="R263" s="170"/>
      <c r="S263" s="170"/>
      <c r="T263" s="170"/>
      <c r="U263" s="170"/>
      <c r="V263" s="170"/>
      <c r="W263" s="170"/>
      <c r="X263" s="170"/>
      <c r="Y263" s="170"/>
      <c r="Z263" s="170"/>
    </row>
    <row r="264" spans="1:26" ht="23.25" customHeight="1">
      <c r="A264" s="170"/>
      <c r="B264" s="170"/>
      <c r="C264" s="170"/>
      <c r="D264" s="170"/>
      <c r="E264" s="170"/>
      <c r="F264" s="170"/>
      <c r="G264" s="170"/>
      <c r="H264" s="170"/>
      <c r="I264" s="170"/>
      <c r="J264" s="170"/>
      <c r="K264" s="170"/>
      <c r="L264" s="170"/>
      <c r="M264" s="170"/>
      <c r="N264" s="590"/>
      <c r="O264" s="622"/>
      <c r="P264" s="170"/>
      <c r="Q264" s="170"/>
      <c r="R264" s="170"/>
      <c r="S264" s="170"/>
      <c r="T264" s="170"/>
      <c r="U264" s="170"/>
      <c r="V264" s="170"/>
      <c r="W264" s="170"/>
      <c r="X264" s="170"/>
      <c r="Y264" s="170"/>
      <c r="Z264" s="170"/>
    </row>
    <row r="265" spans="1:26" ht="23.25" customHeight="1">
      <c r="A265" s="170"/>
      <c r="B265" s="170"/>
      <c r="C265" s="170"/>
      <c r="D265" s="170"/>
      <c r="E265" s="170"/>
      <c r="F265" s="170"/>
      <c r="G265" s="170"/>
      <c r="H265" s="170"/>
      <c r="I265" s="170"/>
      <c r="J265" s="170"/>
      <c r="K265" s="170"/>
      <c r="L265" s="170"/>
      <c r="M265" s="170"/>
      <c r="N265" s="590"/>
      <c r="O265" s="622"/>
      <c r="P265" s="170"/>
      <c r="Q265" s="170"/>
      <c r="R265" s="170"/>
      <c r="S265" s="170"/>
      <c r="T265" s="170"/>
      <c r="U265" s="170"/>
      <c r="V265" s="170"/>
      <c r="W265" s="170"/>
      <c r="X265" s="170"/>
      <c r="Y265" s="170"/>
      <c r="Z265" s="170"/>
    </row>
    <row r="266" spans="1:26" ht="23.25" customHeight="1">
      <c r="A266" s="170"/>
      <c r="B266" s="170"/>
      <c r="C266" s="170"/>
      <c r="D266" s="170"/>
      <c r="E266" s="170"/>
      <c r="F266" s="170"/>
      <c r="G266" s="170"/>
      <c r="H266" s="170"/>
      <c r="I266" s="170"/>
      <c r="J266" s="170"/>
      <c r="K266" s="170"/>
      <c r="L266" s="170"/>
      <c r="M266" s="170"/>
      <c r="N266" s="590"/>
      <c r="O266" s="622"/>
      <c r="P266" s="170"/>
      <c r="Q266" s="170"/>
      <c r="R266" s="170"/>
      <c r="S266" s="170"/>
      <c r="T266" s="170"/>
      <c r="U266" s="170"/>
      <c r="V266" s="170"/>
      <c r="W266" s="170"/>
      <c r="X266" s="170"/>
      <c r="Y266" s="170"/>
      <c r="Z266" s="170"/>
    </row>
    <row r="267" spans="1:26" ht="23.25" customHeight="1">
      <c r="A267" s="170"/>
      <c r="B267" s="170"/>
      <c r="C267" s="170"/>
      <c r="D267" s="170"/>
      <c r="E267" s="170"/>
      <c r="F267" s="170"/>
      <c r="G267" s="170"/>
      <c r="H267" s="170"/>
      <c r="I267" s="170"/>
      <c r="J267" s="170"/>
      <c r="K267" s="170"/>
      <c r="L267" s="170"/>
      <c r="M267" s="170"/>
      <c r="N267" s="590"/>
      <c r="O267" s="622"/>
      <c r="P267" s="170"/>
      <c r="Q267" s="170"/>
      <c r="R267" s="170"/>
      <c r="S267" s="170"/>
      <c r="T267" s="170"/>
      <c r="U267" s="170"/>
      <c r="V267" s="170"/>
      <c r="W267" s="170"/>
      <c r="X267" s="170"/>
      <c r="Y267" s="170"/>
      <c r="Z267" s="170"/>
    </row>
    <row r="268" spans="1:26" ht="23.25" customHeight="1">
      <c r="A268" s="170"/>
      <c r="B268" s="170"/>
      <c r="C268" s="170"/>
      <c r="D268" s="170"/>
      <c r="E268" s="170"/>
      <c r="F268" s="170"/>
      <c r="G268" s="170"/>
      <c r="H268" s="170"/>
      <c r="I268" s="170"/>
      <c r="J268" s="170"/>
      <c r="K268" s="170"/>
      <c r="L268" s="170"/>
      <c r="M268" s="170"/>
      <c r="N268" s="590"/>
      <c r="O268" s="622"/>
      <c r="P268" s="170"/>
      <c r="Q268" s="170"/>
      <c r="R268" s="170"/>
      <c r="S268" s="170"/>
      <c r="T268" s="170"/>
      <c r="U268" s="170"/>
      <c r="V268" s="170"/>
      <c r="W268" s="170"/>
      <c r="X268" s="170"/>
      <c r="Y268" s="170"/>
      <c r="Z268" s="170"/>
    </row>
    <row r="269" spans="1:26" ht="23.25" customHeight="1">
      <c r="A269" s="170"/>
      <c r="B269" s="170"/>
      <c r="C269" s="170"/>
      <c r="D269" s="170"/>
      <c r="E269" s="170"/>
      <c r="F269" s="170"/>
      <c r="G269" s="170"/>
      <c r="H269" s="170"/>
      <c r="I269" s="170"/>
      <c r="J269" s="170"/>
      <c r="K269" s="170"/>
      <c r="L269" s="170"/>
      <c r="M269" s="170"/>
      <c r="N269" s="590"/>
      <c r="O269" s="622"/>
      <c r="P269" s="170"/>
      <c r="Q269" s="170"/>
      <c r="R269" s="170"/>
      <c r="S269" s="170"/>
      <c r="T269" s="170"/>
      <c r="U269" s="170"/>
      <c r="V269" s="170"/>
      <c r="W269" s="170"/>
      <c r="X269" s="170"/>
      <c r="Y269" s="170"/>
      <c r="Z269" s="170"/>
    </row>
    <row r="270" spans="1:26" ht="23.25" customHeight="1">
      <c r="A270" s="170"/>
      <c r="B270" s="170"/>
      <c r="C270" s="170"/>
      <c r="D270" s="170"/>
      <c r="E270" s="170"/>
      <c r="F270" s="170"/>
      <c r="G270" s="170"/>
      <c r="H270" s="170"/>
      <c r="I270" s="170"/>
      <c r="J270" s="170"/>
      <c r="K270" s="170"/>
      <c r="L270" s="170"/>
      <c r="M270" s="170"/>
      <c r="N270" s="590"/>
      <c r="O270" s="622"/>
      <c r="P270" s="170"/>
      <c r="Q270" s="170"/>
      <c r="R270" s="170"/>
      <c r="S270" s="170"/>
      <c r="T270" s="170"/>
      <c r="U270" s="170"/>
      <c r="V270" s="170"/>
      <c r="W270" s="170"/>
      <c r="X270" s="170"/>
      <c r="Y270" s="170"/>
      <c r="Z270" s="170"/>
    </row>
    <row r="271" spans="1:26" ht="23.25" customHeight="1">
      <c r="A271" s="170"/>
      <c r="B271" s="170"/>
      <c r="C271" s="170"/>
      <c r="D271" s="170"/>
      <c r="E271" s="170"/>
      <c r="F271" s="170"/>
      <c r="G271" s="170"/>
      <c r="H271" s="170"/>
      <c r="I271" s="170"/>
      <c r="J271" s="170"/>
      <c r="K271" s="170"/>
      <c r="L271" s="170"/>
      <c r="M271" s="170"/>
      <c r="N271" s="590"/>
      <c r="O271" s="622"/>
      <c r="P271" s="170"/>
      <c r="Q271" s="170"/>
      <c r="R271" s="170"/>
      <c r="S271" s="170"/>
      <c r="T271" s="170"/>
      <c r="U271" s="170"/>
      <c r="V271" s="170"/>
      <c r="W271" s="170"/>
      <c r="X271" s="170"/>
      <c r="Y271" s="170"/>
      <c r="Z271" s="170"/>
    </row>
    <row r="272" spans="1:26" ht="23.25" customHeight="1">
      <c r="A272" s="170"/>
      <c r="B272" s="170"/>
      <c r="C272" s="170"/>
      <c r="D272" s="170"/>
      <c r="E272" s="170"/>
      <c r="F272" s="170"/>
      <c r="G272" s="170"/>
      <c r="H272" s="170"/>
      <c r="I272" s="170"/>
      <c r="J272" s="170"/>
      <c r="K272" s="170"/>
      <c r="L272" s="170"/>
      <c r="M272" s="170"/>
      <c r="N272" s="590"/>
      <c r="O272" s="622"/>
      <c r="P272" s="170"/>
      <c r="Q272" s="170"/>
      <c r="R272" s="170"/>
      <c r="S272" s="170"/>
      <c r="T272" s="170"/>
      <c r="U272" s="170"/>
      <c r="V272" s="170"/>
      <c r="W272" s="170"/>
      <c r="X272" s="170"/>
      <c r="Y272" s="170"/>
      <c r="Z272" s="170"/>
    </row>
    <row r="273" spans="1:26" ht="23.25" customHeight="1">
      <c r="A273" s="170"/>
      <c r="B273" s="170"/>
      <c r="C273" s="170"/>
      <c r="D273" s="170"/>
      <c r="E273" s="170"/>
      <c r="F273" s="170"/>
      <c r="G273" s="170"/>
      <c r="H273" s="170"/>
      <c r="I273" s="170"/>
      <c r="J273" s="170"/>
      <c r="K273" s="170"/>
      <c r="L273" s="170"/>
      <c r="M273" s="170"/>
      <c r="N273" s="590"/>
      <c r="O273" s="622"/>
      <c r="P273" s="170"/>
      <c r="Q273" s="170"/>
      <c r="R273" s="170"/>
      <c r="S273" s="170"/>
      <c r="T273" s="170"/>
      <c r="U273" s="170"/>
      <c r="V273" s="170"/>
      <c r="W273" s="170"/>
      <c r="X273" s="170"/>
      <c r="Y273" s="170"/>
      <c r="Z273" s="170"/>
    </row>
    <row r="274" spans="1:26" ht="23.25" customHeight="1">
      <c r="A274" s="170"/>
      <c r="B274" s="170"/>
      <c r="C274" s="170"/>
      <c r="D274" s="170"/>
      <c r="E274" s="170"/>
      <c r="F274" s="170"/>
      <c r="G274" s="170"/>
      <c r="H274" s="170"/>
      <c r="I274" s="170"/>
      <c r="J274" s="170"/>
      <c r="K274" s="170"/>
      <c r="L274" s="170"/>
      <c r="M274" s="170"/>
      <c r="N274" s="590"/>
      <c r="O274" s="622"/>
      <c r="P274" s="170"/>
      <c r="Q274" s="170"/>
      <c r="R274" s="170"/>
      <c r="S274" s="170"/>
      <c r="T274" s="170"/>
      <c r="U274" s="170"/>
      <c r="V274" s="170"/>
      <c r="W274" s="170"/>
      <c r="X274" s="170"/>
      <c r="Y274" s="170"/>
      <c r="Z274" s="170"/>
    </row>
    <row r="275" spans="1:26" ht="23.25" customHeight="1">
      <c r="A275" s="170"/>
      <c r="B275" s="170"/>
      <c r="C275" s="170"/>
      <c r="D275" s="170"/>
      <c r="E275" s="170"/>
      <c r="F275" s="170"/>
      <c r="G275" s="170"/>
      <c r="H275" s="170"/>
      <c r="I275" s="170"/>
      <c r="J275" s="170"/>
      <c r="K275" s="170"/>
      <c r="L275" s="170"/>
      <c r="M275" s="170"/>
      <c r="N275" s="590"/>
      <c r="O275" s="622"/>
      <c r="P275" s="170"/>
      <c r="Q275" s="170"/>
      <c r="R275" s="170"/>
      <c r="S275" s="170"/>
      <c r="T275" s="170"/>
      <c r="U275" s="170"/>
      <c r="V275" s="170"/>
      <c r="W275" s="170"/>
      <c r="X275" s="170"/>
      <c r="Y275" s="170"/>
      <c r="Z275" s="170"/>
    </row>
    <row r="276" spans="1:26" ht="23.25" customHeight="1">
      <c r="A276" s="170"/>
      <c r="B276" s="170"/>
      <c r="C276" s="170"/>
      <c r="D276" s="170"/>
      <c r="E276" s="170"/>
      <c r="F276" s="170"/>
      <c r="G276" s="170"/>
      <c r="H276" s="170"/>
      <c r="I276" s="170"/>
      <c r="J276" s="170"/>
      <c r="K276" s="170"/>
      <c r="L276" s="170"/>
      <c r="M276" s="170"/>
      <c r="N276" s="590"/>
      <c r="O276" s="622"/>
      <c r="P276" s="170"/>
      <c r="Q276" s="170"/>
      <c r="R276" s="170"/>
      <c r="S276" s="170"/>
      <c r="T276" s="170"/>
      <c r="U276" s="170"/>
      <c r="V276" s="170"/>
      <c r="W276" s="170"/>
      <c r="X276" s="170"/>
      <c r="Y276" s="170"/>
      <c r="Z276" s="170"/>
    </row>
    <row r="277" spans="1:26" ht="23.25" customHeight="1">
      <c r="A277" s="170"/>
      <c r="B277" s="170"/>
      <c r="C277" s="170"/>
      <c r="D277" s="170"/>
      <c r="E277" s="170"/>
      <c r="F277" s="170"/>
      <c r="G277" s="170"/>
      <c r="H277" s="170"/>
      <c r="I277" s="170"/>
      <c r="J277" s="170"/>
      <c r="K277" s="170"/>
      <c r="L277" s="170"/>
      <c r="M277" s="170"/>
      <c r="N277" s="590"/>
      <c r="O277" s="622"/>
      <c r="P277" s="170"/>
      <c r="Q277" s="170"/>
      <c r="R277" s="170"/>
      <c r="S277" s="170"/>
      <c r="T277" s="170"/>
      <c r="U277" s="170"/>
      <c r="V277" s="170"/>
      <c r="W277" s="170"/>
      <c r="X277" s="170"/>
      <c r="Y277" s="170"/>
      <c r="Z277" s="170"/>
    </row>
    <row r="278" spans="1:26" ht="23.25" customHeight="1">
      <c r="A278" s="170"/>
      <c r="B278" s="170"/>
      <c r="C278" s="170"/>
      <c r="D278" s="170"/>
      <c r="E278" s="170"/>
      <c r="F278" s="170"/>
      <c r="G278" s="170"/>
      <c r="H278" s="170"/>
      <c r="I278" s="170"/>
      <c r="J278" s="170"/>
      <c r="K278" s="170"/>
      <c r="L278" s="170"/>
      <c r="M278" s="170"/>
      <c r="N278" s="590"/>
      <c r="O278" s="622"/>
      <c r="P278" s="170"/>
      <c r="Q278" s="170"/>
      <c r="R278" s="170"/>
      <c r="S278" s="170"/>
      <c r="T278" s="170"/>
      <c r="U278" s="170"/>
      <c r="V278" s="170"/>
      <c r="W278" s="170"/>
      <c r="X278" s="170"/>
      <c r="Y278" s="170"/>
      <c r="Z278" s="170"/>
    </row>
    <row r="279" spans="1:26" ht="23.25" customHeight="1">
      <c r="A279" s="170"/>
      <c r="B279" s="170"/>
      <c r="C279" s="170"/>
      <c r="D279" s="170"/>
      <c r="E279" s="170"/>
      <c r="F279" s="170"/>
      <c r="G279" s="170"/>
      <c r="H279" s="170"/>
      <c r="I279" s="170"/>
      <c r="J279" s="170"/>
      <c r="K279" s="170"/>
      <c r="L279" s="170"/>
      <c r="M279" s="170"/>
      <c r="N279" s="590"/>
      <c r="O279" s="622"/>
      <c r="P279" s="170"/>
      <c r="Q279" s="170"/>
      <c r="R279" s="170"/>
      <c r="S279" s="170"/>
      <c r="T279" s="170"/>
      <c r="U279" s="170"/>
      <c r="V279" s="170"/>
      <c r="W279" s="170"/>
      <c r="X279" s="170"/>
      <c r="Y279" s="170"/>
      <c r="Z279" s="170"/>
    </row>
    <row r="280" spans="1:26" ht="23.25" customHeight="1">
      <c r="A280" s="170"/>
      <c r="B280" s="170"/>
      <c r="C280" s="170"/>
      <c r="D280" s="170"/>
      <c r="E280" s="170"/>
      <c r="F280" s="170"/>
      <c r="G280" s="170"/>
      <c r="H280" s="170"/>
      <c r="I280" s="170"/>
      <c r="J280" s="170"/>
      <c r="K280" s="170"/>
      <c r="L280" s="170"/>
      <c r="M280" s="170"/>
      <c r="N280" s="590"/>
      <c r="O280" s="622"/>
      <c r="P280" s="170"/>
      <c r="Q280" s="170"/>
      <c r="R280" s="170"/>
      <c r="S280" s="170"/>
      <c r="T280" s="170"/>
      <c r="U280" s="170"/>
      <c r="V280" s="170"/>
      <c r="W280" s="170"/>
      <c r="X280" s="170"/>
      <c r="Y280" s="170"/>
      <c r="Z280" s="170"/>
    </row>
    <row r="281" spans="1:26" ht="23.25" customHeight="1">
      <c r="A281" s="170"/>
      <c r="B281" s="170"/>
      <c r="C281" s="170"/>
      <c r="D281" s="170"/>
      <c r="E281" s="170"/>
      <c r="F281" s="170"/>
      <c r="G281" s="170"/>
      <c r="H281" s="170"/>
      <c r="I281" s="170"/>
      <c r="J281" s="170"/>
      <c r="K281" s="170"/>
      <c r="L281" s="170"/>
      <c r="M281" s="170"/>
      <c r="N281" s="590"/>
      <c r="O281" s="622"/>
      <c r="P281" s="170"/>
      <c r="Q281" s="170"/>
      <c r="R281" s="170"/>
      <c r="S281" s="170"/>
      <c r="T281" s="170"/>
      <c r="U281" s="170"/>
      <c r="V281" s="170"/>
      <c r="W281" s="170"/>
      <c r="X281" s="170"/>
      <c r="Y281" s="170"/>
      <c r="Z281" s="170"/>
    </row>
    <row r="282" spans="1:26" ht="23.25" customHeight="1">
      <c r="A282" s="170"/>
      <c r="B282" s="170"/>
      <c r="C282" s="170"/>
      <c r="D282" s="170"/>
      <c r="E282" s="170"/>
      <c r="F282" s="170"/>
      <c r="G282" s="170"/>
      <c r="H282" s="170"/>
      <c r="I282" s="170"/>
      <c r="J282" s="170"/>
      <c r="K282" s="170"/>
      <c r="L282" s="170"/>
      <c r="M282" s="170"/>
      <c r="N282" s="590"/>
      <c r="O282" s="622"/>
      <c r="P282" s="170"/>
      <c r="Q282" s="170"/>
      <c r="R282" s="170"/>
      <c r="S282" s="170"/>
      <c r="T282" s="170"/>
      <c r="U282" s="170"/>
      <c r="V282" s="170"/>
      <c r="W282" s="170"/>
      <c r="X282" s="170"/>
      <c r="Y282" s="170"/>
      <c r="Z282" s="170"/>
    </row>
    <row r="283" spans="1:26" ht="23.25" customHeight="1">
      <c r="A283" s="170"/>
      <c r="B283" s="170"/>
      <c r="C283" s="170"/>
      <c r="D283" s="170"/>
      <c r="E283" s="170"/>
      <c r="F283" s="170"/>
      <c r="G283" s="170"/>
      <c r="H283" s="170"/>
      <c r="I283" s="170"/>
      <c r="J283" s="170"/>
      <c r="K283" s="170"/>
      <c r="L283" s="170"/>
      <c r="M283" s="170"/>
      <c r="N283" s="590"/>
      <c r="O283" s="622"/>
      <c r="P283" s="170"/>
      <c r="Q283" s="170"/>
      <c r="R283" s="170"/>
      <c r="S283" s="170"/>
      <c r="T283" s="170"/>
      <c r="U283" s="170"/>
      <c r="V283" s="170"/>
      <c r="W283" s="170"/>
      <c r="X283" s="170"/>
      <c r="Y283" s="170"/>
      <c r="Z283" s="170"/>
    </row>
    <row r="284" spans="1:26" ht="23.25" customHeight="1">
      <c r="A284" s="170"/>
      <c r="B284" s="170"/>
      <c r="C284" s="170"/>
      <c r="D284" s="170"/>
      <c r="E284" s="170"/>
      <c r="F284" s="170"/>
      <c r="G284" s="170"/>
      <c r="H284" s="170"/>
      <c r="I284" s="170"/>
      <c r="J284" s="170"/>
      <c r="K284" s="170"/>
      <c r="L284" s="170"/>
      <c r="M284" s="170"/>
      <c r="N284" s="590"/>
      <c r="O284" s="622"/>
      <c r="P284" s="170"/>
      <c r="Q284" s="170"/>
      <c r="R284" s="170"/>
      <c r="S284" s="170"/>
      <c r="T284" s="170"/>
      <c r="U284" s="170"/>
      <c r="V284" s="170"/>
      <c r="W284" s="170"/>
      <c r="X284" s="170"/>
      <c r="Y284" s="170"/>
      <c r="Z284" s="170"/>
    </row>
    <row r="285" spans="1:26" ht="23.25" customHeight="1">
      <c r="A285" s="170"/>
      <c r="B285" s="170"/>
      <c r="C285" s="170"/>
      <c r="D285" s="170"/>
      <c r="E285" s="170"/>
      <c r="F285" s="170"/>
      <c r="G285" s="170"/>
      <c r="H285" s="170"/>
      <c r="I285" s="170"/>
      <c r="J285" s="170"/>
      <c r="K285" s="170"/>
      <c r="L285" s="170"/>
      <c r="M285" s="170"/>
      <c r="N285" s="590"/>
      <c r="O285" s="622"/>
      <c r="P285" s="170"/>
      <c r="Q285" s="170"/>
      <c r="R285" s="170"/>
      <c r="S285" s="170"/>
      <c r="T285" s="170"/>
      <c r="U285" s="170"/>
      <c r="V285" s="170"/>
      <c r="W285" s="170"/>
      <c r="X285" s="170"/>
      <c r="Y285" s="170"/>
      <c r="Z285" s="170"/>
    </row>
    <row r="286" spans="1:26" ht="23.25" customHeight="1">
      <c r="A286" s="170"/>
      <c r="B286" s="170"/>
      <c r="C286" s="170"/>
      <c r="D286" s="170"/>
      <c r="E286" s="170"/>
      <c r="F286" s="170"/>
      <c r="G286" s="170"/>
      <c r="H286" s="170"/>
      <c r="I286" s="170"/>
      <c r="J286" s="170"/>
      <c r="K286" s="170"/>
      <c r="L286" s="170"/>
      <c r="M286" s="170"/>
      <c r="N286" s="590"/>
      <c r="O286" s="622"/>
      <c r="P286" s="170"/>
      <c r="Q286" s="170"/>
      <c r="R286" s="170"/>
      <c r="S286" s="170"/>
      <c r="T286" s="170"/>
      <c r="U286" s="170"/>
      <c r="V286" s="170"/>
      <c r="W286" s="170"/>
      <c r="X286" s="170"/>
      <c r="Y286" s="170"/>
      <c r="Z286" s="170"/>
    </row>
    <row r="287" spans="1:26" ht="23.25" customHeight="1">
      <c r="A287" s="170"/>
      <c r="B287" s="170"/>
      <c r="C287" s="170"/>
      <c r="D287" s="170"/>
      <c r="E287" s="170"/>
      <c r="F287" s="170"/>
      <c r="G287" s="170"/>
      <c r="H287" s="170"/>
      <c r="I287" s="170"/>
      <c r="J287" s="170"/>
      <c r="K287" s="170"/>
      <c r="L287" s="170"/>
      <c r="M287" s="170"/>
      <c r="N287" s="590"/>
      <c r="O287" s="622"/>
      <c r="P287" s="170"/>
      <c r="Q287" s="170"/>
      <c r="R287" s="170"/>
      <c r="S287" s="170"/>
      <c r="T287" s="170"/>
      <c r="U287" s="170"/>
      <c r="V287" s="170"/>
      <c r="W287" s="170"/>
      <c r="X287" s="170"/>
      <c r="Y287" s="170"/>
      <c r="Z287" s="170"/>
    </row>
    <row r="288" spans="1:26" ht="23.25" customHeight="1">
      <c r="A288" s="170"/>
      <c r="B288" s="170"/>
      <c r="C288" s="170"/>
      <c r="D288" s="170"/>
      <c r="E288" s="170"/>
      <c r="F288" s="170"/>
      <c r="G288" s="170"/>
      <c r="H288" s="170"/>
      <c r="I288" s="170"/>
      <c r="J288" s="170"/>
      <c r="K288" s="170"/>
      <c r="L288" s="170"/>
      <c r="M288" s="170"/>
      <c r="N288" s="590"/>
      <c r="O288" s="622"/>
      <c r="P288" s="170"/>
      <c r="Q288" s="170"/>
      <c r="R288" s="170"/>
      <c r="S288" s="170"/>
      <c r="T288" s="170"/>
      <c r="U288" s="170"/>
      <c r="V288" s="170"/>
      <c r="W288" s="170"/>
      <c r="X288" s="170"/>
      <c r="Y288" s="170"/>
      <c r="Z288" s="170"/>
    </row>
    <row r="289" spans="1:26" ht="23.25" customHeight="1">
      <c r="A289" s="170"/>
      <c r="B289" s="170"/>
      <c r="C289" s="170"/>
      <c r="D289" s="170"/>
      <c r="E289" s="170"/>
      <c r="F289" s="170"/>
      <c r="G289" s="170"/>
      <c r="H289" s="170"/>
      <c r="I289" s="170"/>
      <c r="J289" s="170"/>
      <c r="K289" s="170"/>
      <c r="L289" s="170"/>
      <c r="M289" s="170"/>
      <c r="N289" s="590"/>
      <c r="O289" s="622"/>
      <c r="P289" s="170"/>
      <c r="Q289" s="170"/>
      <c r="R289" s="170"/>
      <c r="S289" s="170"/>
      <c r="T289" s="170"/>
      <c r="U289" s="170"/>
      <c r="V289" s="170"/>
      <c r="W289" s="170"/>
      <c r="X289" s="170"/>
      <c r="Y289" s="170"/>
      <c r="Z289" s="170"/>
    </row>
    <row r="290" spans="1:26" ht="23.25" customHeight="1">
      <c r="A290" s="170"/>
      <c r="B290" s="170"/>
      <c r="C290" s="170"/>
      <c r="D290" s="170"/>
      <c r="E290" s="170"/>
      <c r="F290" s="170"/>
      <c r="G290" s="170"/>
      <c r="H290" s="170"/>
      <c r="I290" s="170"/>
      <c r="J290" s="170"/>
      <c r="K290" s="170"/>
      <c r="L290" s="170"/>
      <c r="M290" s="170"/>
      <c r="N290" s="590"/>
      <c r="O290" s="622"/>
      <c r="P290" s="170"/>
      <c r="Q290" s="170"/>
      <c r="R290" s="170"/>
      <c r="S290" s="170"/>
      <c r="T290" s="170"/>
      <c r="U290" s="170"/>
      <c r="V290" s="170"/>
      <c r="W290" s="170"/>
      <c r="X290" s="170"/>
      <c r="Y290" s="170"/>
      <c r="Z290" s="170"/>
    </row>
    <row r="291" spans="1:26" ht="23.25" customHeight="1">
      <c r="A291" s="170"/>
      <c r="B291" s="170"/>
      <c r="C291" s="170"/>
      <c r="D291" s="170"/>
      <c r="E291" s="170"/>
      <c r="F291" s="170"/>
      <c r="G291" s="170"/>
      <c r="H291" s="170"/>
      <c r="I291" s="170"/>
      <c r="J291" s="170"/>
      <c r="K291" s="170"/>
      <c r="L291" s="170"/>
      <c r="M291" s="170"/>
      <c r="N291" s="590"/>
      <c r="O291" s="622"/>
      <c r="P291" s="170"/>
      <c r="Q291" s="170"/>
      <c r="R291" s="170"/>
      <c r="S291" s="170"/>
      <c r="T291" s="170"/>
      <c r="U291" s="170"/>
      <c r="V291" s="170"/>
      <c r="W291" s="170"/>
      <c r="X291" s="170"/>
      <c r="Y291" s="170"/>
      <c r="Z291" s="170"/>
    </row>
    <row r="292" spans="1:26" ht="23.25" customHeight="1">
      <c r="A292" s="170"/>
      <c r="B292" s="170"/>
      <c r="C292" s="170"/>
      <c r="D292" s="170"/>
      <c r="E292" s="170"/>
      <c r="F292" s="170"/>
      <c r="G292" s="170"/>
      <c r="H292" s="170"/>
      <c r="I292" s="170"/>
      <c r="J292" s="170"/>
      <c r="K292" s="170"/>
      <c r="L292" s="170"/>
      <c r="M292" s="170"/>
      <c r="N292" s="590"/>
      <c r="O292" s="622"/>
      <c r="P292" s="170"/>
      <c r="Q292" s="170"/>
      <c r="R292" s="170"/>
      <c r="S292" s="170"/>
      <c r="T292" s="170"/>
      <c r="U292" s="170"/>
      <c r="V292" s="170"/>
      <c r="W292" s="170"/>
      <c r="X292" s="170"/>
      <c r="Y292" s="170"/>
      <c r="Z292" s="170"/>
    </row>
    <row r="293" spans="1:26" ht="23.25" customHeight="1">
      <c r="A293" s="170"/>
      <c r="B293" s="170"/>
      <c r="C293" s="170"/>
      <c r="D293" s="170"/>
      <c r="E293" s="170"/>
      <c r="F293" s="170"/>
      <c r="G293" s="170"/>
      <c r="H293" s="170"/>
      <c r="I293" s="170"/>
      <c r="J293" s="170"/>
      <c r="K293" s="170"/>
      <c r="L293" s="170"/>
      <c r="M293" s="170"/>
      <c r="N293" s="590"/>
      <c r="O293" s="622"/>
      <c r="P293" s="170"/>
      <c r="Q293" s="170"/>
      <c r="R293" s="170"/>
      <c r="S293" s="170"/>
      <c r="T293" s="170"/>
      <c r="U293" s="170"/>
      <c r="V293" s="170"/>
      <c r="W293" s="170"/>
      <c r="X293" s="170"/>
      <c r="Y293" s="170"/>
      <c r="Z293" s="170"/>
    </row>
    <row r="294" spans="1:26" ht="23.25" customHeight="1">
      <c r="A294" s="170"/>
      <c r="B294" s="170"/>
      <c r="C294" s="170"/>
      <c r="D294" s="170"/>
      <c r="E294" s="170"/>
      <c r="F294" s="170"/>
      <c r="G294" s="170"/>
      <c r="H294" s="170"/>
      <c r="I294" s="170"/>
      <c r="J294" s="170"/>
      <c r="K294" s="170"/>
      <c r="L294" s="170"/>
      <c r="M294" s="170"/>
      <c r="N294" s="590"/>
      <c r="O294" s="622"/>
      <c r="P294" s="170"/>
      <c r="Q294" s="170"/>
      <c r="R294" s="170"/>
      <c r="S294" s="170"/>
      <c r="T294" s="170"/>
      <c r="U294" s="170"/>
      <c r="V294" s="170"/>
      <c r="W294" s="170"/>
      <c r="X294" s="170"/>
      <c r="Y294" s="170"/>
      <c r="Z294" s="170"/>
    </row>
    <row r="295" spans="1:26" ht="23.25" customHeight="1">
      <c r="A295" s="170"/>
      <c r="B295" s="170"/>
      <c r="C295" s="170"/>
      <c r="D295" s="170"/>
      <c r="E295" s="170"/>
      <c r="F295" s="170"/>
      <c r="G295" s="170"/>
      <c r="H295" s="170"/>
      <c r="I295" s="170"/>
      <c r="J295" s="170"/>
      <c r="K295" s="170"/>
      <c r="L295" s="170"/>
      <c r="M295" s="170"/>
      <c r="N295" s="590"/>
      <c r="O295" s="622"/>
      <c r="P295" s="170"/>
      <c r="Q295" s="170"/>
      <c r="R295" s="170"/>
      <c r="S295" s="170"/>
      <c r="T295" s="170"/>
      <c r="U295" s="170"/>
      <c r="V295" s="170"/>
      <c r="W295" s="170"/>
      <c r="X295" s="170"/>
      <c r="Y295" s="170"/>
      <c r="Z295" s="170"/>
    </row>
    <row r="296" spans="1:26" ht="23.25" customHeight="1">
      <c r="A296" s="170"/>
      <c r="B296" s="170"/>
      <c r="C296" s="170"/>
      <c r="D296" s="170"/>
      <c r="E296" s="170"/>
      <c r="F296" s="170"/>
      <c r="G296" s="170"/>
      <c r="H296" s="170"/>
      <c r="I296" s="170"/>
      <c r="J296" s="170"/>
      <c r="K296" s="170"/>
      <c r="L296" s="170"/>
      <c r="M296" s="170"/>
      <c r="N296" s="590"/>
      <c r="O296" s="622"/>
      <c r="P296" s="170"/>
      <c r="Q296" s="170"/>
      <c r="R296" s="170"/>
      <c r="S296" s="170"/>
      <c r="T296" s="170"/>
      <c r="U296" s="170"/>
      <c r="V296" s="170"/>
      <c r="W296" s="170"/>
      <c r="X296" s="170"/>
      <c r="Y296" s="170"/>
      <c r="Z296" s="170"/>
    </row>
    <row r="297" spans="1:26" ht="23.25" customHeight="1">
      <c r="A297" s="170"/>
      <c r="B297" s="170"/>
      <c r="C297" s="170"/>
      <c r="D297" s="170"/>
      <c r="E297" s="170"/>
      <c r="F297" s="170"/>
      <c r="G297" s="170"/>
      <c r="H297" s="170"/>
      <c r="I297" s="170"/>
      <c r="J297" s="170"/>
      <c r="K297" s="170"/>
      <c r="L297" s="170"/>
      <c r="M297" s="170"/>
      <c r="N297" s="590"/>
      <c r="O297" s="622"/>
      <c r="P297" s="170"/>
      <c r="Q297" s="170"/>
      <c r="R297" s="170"/>
      <c r="S297" s="170"/>
      <c r="T297" s="170"/>
      <c r="U297" s="170"/>
      <c r="V297" s="170"/>
      <c r="W297" s="170"/>
      <c r="X297" s="170"/>
      <c r="Y297" s="170"/>
      <c r="Z297" s="170"/>
    </row>
    <row r="298" spans="1:26" ht="23.25" customHeight="1">
      <c r="A298" s="170"/>
      <c r="B298" s="170"/>
      <c r="C298" s="170"/>
      <c r="D298" s="170"/>
      <c r="E298" s="170"/>
      <c r="F298" s="170"/>
      <c r="G298" s="170"/>
      <c r="H298" s="170"/>
      <c r="I298" s="170"/>
      <c r="J298" s="170"/>
      <c r="K298" s="170"/>
      <c r="L298" s="170"/>
      <c r="M298" s="170"/>
      <c r="N298" s="590"/>
      <c r="O298" s="622"/>
      <c r="P298" s="170"/>
      <c r="Q298" s="170"/>
      <c r="R298" s="170"/>
      <c r="S298" s="170"/>
      <c r="T298" s="170"/>
      <c r="U298" s="170"/>
      <c r="V298" s="170"/>
      <c r="W298" s="170"/>
      <c r="X298" s="170"/>
      <c r="Y298" s="170"/>
      <c r="Z298" s="170"/>
    </row>
    <row r="299" spans="1:26" ht="23.25" customHeight="1">
      <c r="A299" s="170"/>
      <c r="B299" s="170"/>
      <c r="C299" s="170"/>
      <c r="D299" s="170"/>
      <c r="E299" s="170"/>
      <c r="F299" s="170"/>
      <c r="G299" s="170"/>
      <c r="H299" s="170"/>
      <c r="I299" s="170"/>
      <c r="J299" s="170"/>
      <c r="K299" s="170"/>
      <c r="L299" s="170"/>
      <c r="M299" s="170"/>
      <c r="N299" s="590"/>
      <c r="O299" s="622"/>
      <c r="P299" s="170"/>
      <c r="Q299" s="170"/>
      <c r="R299" s="170"/>
      <c r="S299" s="170"/>
      <c r="T299" s="170"/>
      <c r="U299" s="170"/>
      <c r="V299" s="170"/>
      <c r="W299" s="170"/>
      <c r="X299" s="170"/>
      <c r="Y299" s="170"/>
      <c r="Z299" s="170"/>
    </row>
    <row r="300" spans="1:26" ht="23.25" customHeight="1">
      <c r="A300" s="170"/>
      <c r="B300" s="170"/>
      <c r="C300" s="170"/>
      <c r="D300" s="170"/>
      <c r="E300" s="170"/>
      <c r="F300" s="170"/>
      <c r="G300" s="170"/>
      <c r="H300" s="170"/>
      <c r="I300" s="170"/>
      <c r="J300" s="170"/>
      <c r="K300" s="170"/>
      <c r="L300" s="170"/>
      <c r="M300" s="170"/>
      <c r="N300" s="590"/>
      <c r="O300" s="622"/>
      <c r="P300" s="170"/>
      <c r="Q300" s="170"/>
      <c r="R300" s="170"/>
      <c r="S300" s="170"/>
      <c r="T300" s="170"/>
      <c r="U300" s="170"/>
      <c r="V300" s="170"/>
      <c r="W300" s="170"/>
      <c r="X300" s="170"/>
      <c r="Y300" s="170"/>
      <c r="Z300" s="170"/>
    </row>
    <row r="301" spans="1:26" ht="23.25" customHeight="1">
      <c r="A301" s="170"/>
      <c r="B301" s="170"/>
      <c r="C301" s="170"/>
      <c r="D301" s="170"/>
      <c r="E301" s="170"/>
      <c r="F301" s="170"/>
      <c r="G301" s="170"/>
      <c r="H301" s="170"/>
      <c r="I301" s="170"/>
      <c r="J301" s="170"/>
      <c r="K301" s="170"/>
      <c r="L301" s="170"/>
      <c r="M301" s="170"/>
      <c r="N301" s="590"/>
      <c r="O301" s="622"/>
      <c r="P301" s="170"/>
      <c r="Q301" s="170"/>
      <c r="R301" s="170"/>
      <c r="S301" s="170"/>
      <c r="T301" s="170"/>
      <c r="U301" s="170"/>
      <c r="V301" s="170"/>
      <c r="W301" s="170"/>
      <c r="X301" s="170"/>
      <c r="Y301" s="170"/>
      <c r="Z301" s="170"/>
    </row>
    <row r="302" spans="1:26" ht="23.25" customHeight="1">
      <c r="A302" s="170"/>
      <c r="B302" s="170"/>
      <c r="C302" s="170"/>
      <c r="D302" s="170"/>
      <c r="E302" s="170"/>
      <c r="F302" s="170"/>
      <c r="G302" s="170"/>
      <c r="H302" s="170"/>
      <c r="I302" s="170"/>
      <c r="J302" s="170"/>
      <c r="K302" s="170"/>
      <c r="L302" s="170"/>
      <c r="M302" s="170"/>
      <c r="N302" s="590"/>
      <c r="O302" s="622"/>
      <c r="P302" s="170"/>
      <c r="Q302" s="170"/>
      <c r="R302" s="170"/>
      <c r="S302" s="170"/>
      <c r="T302" s="170"/>
      <c r="U302" s="170"/>
      <c r="V302" s="170"/>
      <c r="W302" s="170"/>
      <c r="X302" s="170"/>
      <c r="Y302" s="170"/>
      <c r="Z302" s="170"/>
    </row>
    <row r="303" spans="1:26" ht="23.25" customHeight="1">
      <c r="A303" s="170"/>
      <c r="B303" s="170"/>
      <c r="C303" s="170"/>
      <c r="D303" s="170"/>
      <c r="E303" s="170"/>
      <c r="F303" s="170"/>
      <c r="G303" s="170"/>
      <c r="H303" s="170"/>
      <c r="I303" s="170"/>
      <c r="J303" s="170"/>
      <c r="K303" s="170"/>
      <c r="L303" s="170"/>
      <c r="M303" s="170"/>
      <c r="N303" s="590"/>
      <c r="O303" s="622"/>
      <c r="P303" s="170"/>
      <c r="Q303" s="170"/>
      <c r="R303" s="170"/>
      <c r="S303" s="170"/>
      <c r="T303" s="170"/>
      <c r="U303" s="170"/>
      <c r="V303" s="170"/>
      <c r="W303" s="170"/>
      <c r="X303" s="170"/>
      <c r="Y303" s="170"/>
      <c r="Z303" s="170"/>
    </row>
    <row r="304" spans="1:26" ht="23.25" customHeight="1">
      <c r="A304" s="170"/>
      <c r="B304" s="170"/>
      <c r="C304" s="170"/>
      <c r="D304" s="170"/>
      <c r="E304" s="170"/>
      <c r="F304" s="170"/>
      <c r="G304" s="170"/>
      <c r="H304" s="170"/>
      <c r="I304" s="170"/>
      <c r="J304" s="170"/>
      <c r="K304" s="170"/>
      <c r="L304" s="170"/>
      <c r="M304" s="170"/>
      <c r="N304" s="590"/>
      <c r="O304" s="622"/>
      <c r="P304" s="170"/>
      <c r="Q304" s="170"/>
      <c r="R304" s="170"/>
      <c r="S304" s="170"/>
      <c r="T304" s="170"/>
      <c r="U304" s="170"/>
      <c r="V304" s="170"/>
      <c r="W304" s="170"/>
      <c r="X304" s="170"/>
      <c r="Y304" s="170"/>
      <c r="Z304" s="170"/>
    </row>
    <row r="305" spans="1:26" ht="23.25" customHeight="1">
      <c r="A305" s="170"/>
      <c r="B305" s="170"/>
      <c r="C305" s="170"/>
      <c r="D305" s="170"/>
      <c r="E305" s="170"/>
      <c r="F305" s="170"/>
      <c r="G305" s="170"/>
      <c r="H305" s="170"/>
      <c r="I305" s="170"/>
      <c r="J305" s="170"/>
      <c r="K305" s="170"/>
      <c r="L305" s="170"/>
      <c r="M305" s="170"/>
      <c r="N305" s="590"/>
      <c r="O305" s="622"/>
      <c r="P305" s="170"/>
      <c r="Q305" s="170"/>
      <c r="R305" s="170"/>
      <c r="S305" s="170"/>
      <c r="T305" s="170"/>
      <c r="U305" s="170"/>
      <c r="V305" s="170"/>
      <c r="W305" s="170"/>
      <c r="X305" s="170"/>
      <c r="Y305" s="170"/>
      <c r="Z305" s="170"/>
    </row>
    <row r="306" spans="1:26" ht="23.25" customHeight="1">
      <c r="A306" s="170"/>
      <c r="B306" s="170"/>
      <c r="C306" s="170"/>
      <c r="D306" s="170"/>
      <c r="E306" s="170"/>
      <c r="F306" s="170"/>
      <c r="G306" s="170"/>
      <c r="H306" s="170"/>
      <c r="I306" s="170"/>
      <c r="J306" s="170"/>
      <c r="K306" s="170"/>
      <c r="L306" s="170"/>
      <c r="M306" s="170"/>
      <c r="N306" s="590"/>
      <c r="O306" s="622"/>
      <c r="P306" s="170"/>
      <c r="Q306" s="170"/>
      <c r="R306" s="170"/>
      <c r="S306" s="170"/>
      <c r="T306" s="170"/>
      <c r="U306" s="170"/>
      <c r="V306" s="170"/>
      <c r="W306" s="170"/>
      <c r="X306" s="170"/>
      <c r="Y306" s="170"/>
      <c r="Z306" s="170"/>
    </row>
    <row r="307" spans="1:26" ht="23.25" customHeight="1">
      <c r="A307" s="170"/>
      <c r="B307" s="170"/>
      <c r="C307" s="170"/>
      <c r="D307" s="170"/>
      <c r="E307" s="170"/>
      <c r="F307" s="170"/>
      <c r="G307" s="170"/>
      <c r="H307" s="170"/>
      <c r="I307" s="170"/>
      <c r="J307" s="170"/>
      <c r="K307" s="170"/>
      <c r="L307" s="170"/>
      <c r="M307" s="170"/>
      <c r="N307" s="590"/>
      <c r="O307" s="622"/>
      <c r="P307" s="170"/>
      <c r="Q307" s="170"/>
      <c r="R307" s="170"/>
      <c r="S307" s="170"/>
      <c r="T307" s="170"/>
      <c r="U307" s="170"/>
      <c r="V307" s="170"/>
      <c r="W307" s="170"/>
      <c r="X307" s="170"/>
      <c r="Y307" s="170"/>
      <c r="Z307" s="170"/>
    </row>
    <row r="308" spans="1:26" ht="23.25" customHeight="1">
      <c r="A308" s="170"/>
      <c r="B308" s="170"/>
      <c r="C308" s="170"/>
      <c r="D308" s="170"/>
      <c r="E308" s="170"/>
      <c r="F308" s="170"/>
      <c r="G308" s="170"/>
      <c r="H308" s="170"/>
      <c r="I308" s="170"/>
      <c r="J308" s="170"/>
      <c r="K308" s="170"/>
      <c r="L308" s="170"/>
      <c r="M308" s="170"/>
      <c r="N308" s="590"/>
      <c r="O308" s="622"/>
      <c r="P308" s="170"/>
      <c r="Q308" s="170"/>
      <c r="R308" s="170"/>
      <c r="S308" s="170"/>
      <c r="T308" s="170"/>
      <c r="U308" s="170"/>
      <c r="V308" s="170"/>
      <c r="W308" s="170"/>
      <c r="X308" s="170"/>
      <c r="Y308" s="170"/>
      <c r="Z308" s="170"/>
    </row>
    <row r="309" spans="1:26" ht="23.25" customHeight="1">
      <c r="A309" s="170"/>
      <c r="B309" s="170"/>
      <c r="C309" s="170"/>
      <c r="D309" s="170"/>
      <c r="E309" s="170"/>
      <c r="F309" s="170"/>
      <c r="G309" s="170"/>
      <c r="H309" s="170"/>
      <c r="I309" s="170"/>
      <c r="J309" s="170"/>
      <c r="K309" s="170"/>
      <c r="L309" s="170"/>
      <c r="M309" s="170"/>
      <c r="N309" s="590"/>
      <c r="O309" s="622"/>
      <c r="P309" s="170"/>
      <c r="Q309" s="170"/>
      <c r="R309" s="170"/>
      <c r="S309" s="170"/>
      <c r="T309" s="170"/>
      <c r="U309" s="170"/>
      <c r="V309" s="170"/>
      <c r="W309" s="170"/>
      <c r="X309" s="170"/>
      <c r="Y309" s="170"/>
      <c r="Z309" s="170"/>
    </row>
    <row r="310" spans="1:26" ht="23.25" customHeight="1">
      <c r="A310" s="170"/>
      <c r="B310" s="170"/>
      <c r="C310" s="170"/>
      <c r="D310" s="170"/>
      <c r="E310" s="170"/>
      <c r="F310" s="170"/>
      <c r="G310" s="170"/>
      <c r="H310" s="170"/>
      <c r="I310" s="170"/>
      <c r="J310" s="170"/>
      <c r="K310" s="170"/>
      <c r="L310" s="170"/>
      <c r="M310" s="170"/>
      <c r="N310" s="590"/>
      <c r="O310" s="622"/>
      <c r="P310" s="170"/>
      <c r="Q310" s="170"/>
      <c r="R310" s="170"/>
      <c r="S310" s="170"/>
      <c r="T310" s="170"/>
      <c r="U310" s="170"/>
      <c r="V310" s="170"/>
      <c r="W310" s="170"/>
      <c r="X310" s="170"/>
      <c r="Y310" s="170"/>
      <c r="Z310" s="170"/>
    </row>
    <row r="311" spans="1:26" ht="23.25" customHeight="1">
      <c r="A311" s="170"/>
      <c r="B311" s="170"/>
      <c r="C311" s="170"/>
      <c r="D311" s="170"/>
      <c r="E311" s="170"/>
      <c r="F311" s="170"/>
      <c r="G311" s="170"/>
      <c r="H311" s="170"/>
      <c r="I311" s="170"/>
      <c r="J311" s="170"/>
      <c r="K311" s="170"/>
      <c r="L311" s="170"/>
      <c r="M311" s="170"/>
      <c r="N311" s="590"/>
      <c r="O311" s="622"/>
      <c r="P311" s="170"/>
      <c r="Q311" s="170"/>
      <c r="R311" s="170"/>
      <c r="S311" s="170"/>
      <c r="T311" s="170"/>
      <c r="U311" s="170"/>
      <c r="V311" s="170"/>
      <c r="W311" s="170"/>
      <c r="X311" s="170"/>
      <c r="Y311" s="170"/>
      <c r="Z311" s="170"/>
    </row>
    <row r="312" spans="1:26" ht="23.25" customHeight="1">
      <c r="A312" s="170"/>
      <c r="B312" s="170"/>
      <c r="C312" s="170"/>
      <c r="D312" s="170"/>
      <c r="E312" s="170"/>
      <c r="F312" s="170"/>
      <c r="G312" s="170"/>
      <c r="H312" s="170"/>
      <c r="I312" s="170"/>
      <c r="J312" s="170"/>
      <c r="K312" s="170"/>
      <c r="L312" s="170"/>
      <c r="M312" s="170"/>
      <c r="N312" s="590"/>
      <c r="O312" s="622"/>
      <c r="P312" s="170"/>
      <c r="Q312" s="170"/>
      <c r="R312" s="170"/>
      <c r="S312" s="170"/>
      <c r="T312" s="170"/>
      <c r="U312" s="170"/>
      <c r="V312" s="170"/>
      <c r="W312" s="170"/>
      <c r="X312" s="170"/>
      <c r="Y312" s="170"/>
      <c r="Z312" s="170"/>
    </row>
    <row r="313" spans="1:26" ht="23.25" customHeight="1">
      <c r="A313" s="170"/>
      <c r="B313" s="170"/>
      <c r="C313" s="170"/>
      <c r="D313" s="170"/>
      <c r="E313" s="170"/>
      <c r="F313" s="170"/>
      <c r="G313" s="170"/>
      <c r="H313" s="170"/>
      <c r="I313" s="170"/>
      <c r="J313" s="170"/>
      <c r="K313" s="170"/>
      <c r="L313" s="170"/>
      <c r="M313" s="170"/>
      <c r="N313" s="590"/>
      <c r="O313" s="622"/>
      <c r="P313" s="170"/>
      <c r="Q313" s="170"/>
      <c r="R313" s="170"/>
      <c r="S313" s="170"/>
      <c r="T313" s="170"/>
      <c r="U313" s="170"/>
      <c r="V313" s="170"/>
      <c r="W313" s="170"/>
      <c r="X313" s="170"/>
      <c r="Y313" s="170"/>
      <c r="Z313" s="170"/>
    </row>
    <row r="314" spans="1:26" ht="23.25" customHeight="1">
      <c r="A314" s="170"/>
      <c r="B314" s="170"/>
      <c r="C314" s="170"/>
      <c r="D314" s="170"/>
      <c r="E314" s="170"/>
      <c r="F314" s="170"/>
      <c r="G314" s="170"/>
      <c r="H314" s="170"/>
      <c r="I314" s="170"/>
      <c r="J314" s="170"/>
      <c r="K314" s="170"/>
      <c r="L314" s="170"/>
      <c r="M314" s="170"/>
      <c r="N314" s="590"/>
      <c r="O314" s="622"/>
      <c r="P314" s="170"/>
      <c r="Q314" s="170"/>
      <c r="R314" s="170"/>
      <c r="S314" s="170"/>
      <c r="T314" s="170"/>
      <c r="U314" s="170"/>
      <c r="V314" s="170"/>
      <c r="W314" s="170"/>
      <c r="X314" s="170"/>
      <c r="Y314" s="170"/>
      <c r="Z314" s="170"/>
    </row>
    <row r="315" spans="1:26" ht="23.25" customHeight="1">
      <c r="A315" s="170"/>
      <c r="B315" s="170"/>
      <c r="C315" s="170"/>
      <c r="D315" s="170"/>
      <c r="E315" s="170"/>
      <c r="F315" s="170"/>
      <c r="G315" s="170"/>
      <c r="H315" s="170"/>
      <c r="I315" s="170"/>
      <c r="J315" s="170"/>
      <c r="K315" s="170"/>
      <c r="L315" s="170"/>
      <c r="M315" s="170"/>
      <c r="N315" s="590"/>
      <c r="O315" s="622"/>
      <c r="P315" s="170"/>
      <c r="Q315" s="170"/>
      <c r="R315" s="170"/>
      <c r="S315" s="170"/>
      <c r="T315" s="170"/>
      <c r="U315" s="170"/>
      <c r="V315" s="170"/>
      <c r="W315" s="170"/>
      <c r="X315" s="170"/>
      <c r="Y315" s="170"/>
      <c r="Z315" s="170"/>
    </row>
    <row r="316" spans="1:26" ht="23.25" customHeight="1">
      <c r="A316" s="170"/>
      <c r="B316" s="170"/>
      <c r="C316" s="170"/>
      <c r="D316" s="170"/>
      <c r="E316" s="170"/>
      <c r="F316" s="170"/>
      <c r="G316" s="170"/>
      <c r="H316" s="170"/>
      <c r="I316" s="170"/>
      <c r="J316" s="170"/>
      <c r="K316" s="170"/>
      <c r="L316" s="170"/>
      <c r="M316" s="170"/>
      <c r="N316" s="590"/>
      <c r="O316" s="622"/>
      <c r="P316" s="170"/>
      <c r="Q316" s="170"/>
      <c r="R316" s="170"/>
      <c r="S316" s="170"/>
      <c r="T316" s="170"/>
      <c r="U316" s="170"/>
      <c r="V316" s="170"/>
      <c r="W316" s="170"/>
      <c r="X316" s="170"/>
      <c r="Y316" s="170"/>
      <c r="Z316" s="170"/>
    </row>
    <row r="317" spans="1:26" ht="23.25" customHeight="1">
      <c r="A317" s="170"/>
      <c r="B317" s="170"/>
      <c r="C317" s="170"/>
      <c r="D317" s="170"/>
      <c r="E317" s="170"/>
      <c r="F317" s="170"/>
      <c r="G317" s="170"/>
      <c r="H317" s="170"/>
      <c r="I317" s="170"/>
      <c r="J317" s="170"/>
      <c r="K317" s="170"/>
      <c r="L317" s="170"/>
      <c r="M317" s="170"/>
      <c r="N317" s="590"/>
      <c r="O317" s="622"/>
      <c r="P317" s="170"/>
      <c r="Q317" s="170"/>
      <c r="R317" s="170"/>
      <c r="S317" s="170"/>
      <c r="T317" s="170"/>
      <c r="U317" s="170"/>
      <c r="V317" s="170"/>
      <c r="W317" s="170"/>
      <c r="X317" s="170"/>
      <c r="Y317" s="170"/>
      <c r="Z317" s="170"/>
    </row>
    <row r="318" spans="1:26" ht="23.25" customHeight="1">
      <c r="A318" s="170"/>
      <c r="B318" s="170"/>
      <c r="C318" s="170"/>
      <c r="D318" s="170"/>
      <c r="E318" s="170"/>
      <c r="F318" s="170"/>
      <c r="G318" s="170"/>
      <c r="H318" s="170"/>
      <c r="I318" s="170"/>
      <c r="J318" s="170"/>
      <c r="K318" s="170"/>
      <c r="L318" s="170"/>
      <c r="M318" s="170"/>
      <c r="N318" s="590"/>
      <c r="O318" s="622"/>
      <c r="P318" s="170"/>
      <c r="Q318" s="170"/>
      <c r="R318" s="170"/>
      <c r="S318" s="170"/>
      <c r="T318" s="170"/>
      <c r="U318" s="170"/>
      <c r="V318" s="170"/>
      <c r="W318" s="170"/>
      <c r="X318" s="170"/>
      <c r="Y318" s="170"/>
      <c r="Z318" s="170"/>
    </row>
    <row r="319" spans="1:26" ht="23.25" customHeight="1">
      <c r="A319" s="170"/>
      <c r="B319" s="170"/>
      <c r="C319" s="170"/>
      <c r="D319" s="170"/>
      <c r="E319" s="170"/>
      <c r="F319" s="170"/>
      <c r="G319" s="170"/>
      <c r="H319" s="170"/>
      <c r="I319" s="170"/>
      <c r="J319" s="170"/>
      <c r="K319" s="170"/>
      <c r="L319" s="170"/>
      <c r="M319" s="170"/>
      <c r="N319" s="590"/>
      <c r="O319" s="622"/>
      <c r="P319" s="170"/>
      <c r="Q319" s="170"/>
      <c r="R319" s="170"/>
      <c r="S319" s="170"/>
      <c r="T319" s="170"/>
      <c r="U319" s="170"/>
      <c r="V319" s="170"/>
      <c r="W319" s="170"/>
      <c r="X319" s="170"/>
      <c r="Y319" s="170"/>
      <c r="Z319" s="170"/>
    </row>
    <row r="320" spans="1:26" ht="23.25" customHeight="1">
      <c r="A320" s="170"/>
      <c r="B320" s="170"/>
      <c r="C320" s="170"/>
      <c r="D320" s="170"/>
      <c r="E320" s="170"/>
      <c r="F320" s="170"/>
      <c r="G320" s="170"/>
      <c r="H320" s="170"/>
      <c r="I320" s="170"/>
      <c r="J320" s="170"/>
      <c r="K320" s="170"/>
      <c r="L320" s="170"/>
      <c r="M320" s="170"/>
      <c r="N320" s="590"/>
      <c r="O320" s="622"/>
      <c r="P320" s="170"/>
      <c r="Q320" s="170"/>
      <c r="R320" s="170"/>
      <c r="S320" s="170"/>
      <c r="T320" s="170"/>
      <c r="U320" s="170"/>
      <c r="V320" s="170"/>
      <c r="W320" s="170"/>
      <c r="X320" s="170"/>
      <c r="Y320" s="170"/>
      <c r="Z320" s="170"/>
    </row>
    <row r="321" spans="1:26" ht="23.25" customHeight="1">
      <c r="A321" s="170"/>
      <c r="B321" s="170"/>
      <c r="C321" s="170"/>
      <c r="D321" s="170"/>
      <c r="E321" s="170"/>
      <c r="F321" s="170"/>
      <c r="G321" s="170"/>
      <c r="H321" s="170"/>
      <c r="I321" s="170"/>
      <c r="J321" s="170"/>
      <c r="K321" s="170"/>
      <c r="L321" s="170"/>
      <c r="M321" s="170"/>
      <c r="N321" s="590"/>
      <c r="O321" s="622"/>
      <c r="P321" s="170"/>
      <c r="Q321" s="170"/>
      <c r="R321" s="170"/>
      <c r="S321" s="170"/>
      <c r="T321" s="170"/>
      <c r="U321" s="170"/>
      <c r="V321" s="170"/>
      <c r="W321" s="170"/>
      <c r="X321" s="170"/>
      <c r="Y321" s="170"/>
      <c r="Z321" s="170"/>
    </row>
    <row r="322" spans="1:26" ht="23.25" customHeight="1">
      <c r="A322" s="170"/>
      <c r="B322" s="170"/>
      <c r="C322" s="170"/>
      <c r="D322" s="170"/>
      <c r="E322" s="170"/>
      <c r="F322" s="170"/>
      <c r="G322" s="170"/>
      <c r="H322" s="170"/>
      <c r="I322" s="170"/>
      <c r="J322" s="170"/>
      <c r="K322" s="170"/>
      <c r="L322" s="170"/>
      <c r="M322" s="170"/>
      <c r="N322" s="590"/>
      <c r="O322" s="622"/>
      <c r="P322" s="170"/>
      <c r="Q322" s="170"/>
      <c r="R322" s="170"/>
      <c r="S322" s="170"/>
      <c r="T322" s="170"/>
      <c r="U322" s="170"/>
      <c r="V322" s="170"/>
      <c r="W322" s="170"/>
      <c r="X322" s="170"/>
      <c r="Y322" s="170"/>
      <c r="Z322" s="170"/>
    </row>
    <row r="323" spans="1:26" ht="23.25" customHeight="1">
      <c r="A323" s="170"/>
      <c r="B323" s="170"/>
      <c r="C323" s="170"/>
      <c r="D323" s="170"/>
      <c r="E323" s="170"/>
      <c r="F323" s="170"/>
      <c r="G323" s="170"/>
      <c r="H323" s="170"/>
      <c r="I323" s="170"/>
      <c r="J323" s="170"/>
      <c r="K323" s="170"/>
      <c r="L323" s="170"/>
      <c r="M323" s="170"/>
      <c r="N323" s="590"/>
      <c r="O323" s="622"/>
      <c r="P323" s="170"/>
      <c r="Q323" s="170"/>
      <c r="R323" s="170"/>
      <c r="S323" s="170"/>
      <c r="T323" s="170"/>
      <c r="U323" s="170"/>
      <c r="V323" s="170"/>
      <c r="W323" s="170"/>
      <c r="X323" s="170"/>
      <c r="Y323" s="170"/>
      <c r="Z323" s="170"/>
    </row>
    <row r="324" spans="1:26" ht="23.25" customHeight="1">
      <c r="A324" s="170"/>
      <c r="B324" s="170"/>
      <c r="C324" s="170"/>
      <c r="D324" s="170"/>
      <c r="E324" s="170"/>
      <c r="F324" s="170"/>
      <c r="G324" s="170"/>
      <c r="H324" s="170"/>
      <c r="I324" s="170"/>
      <c r="J324" s="170"/>
      <c r="K324" s="170"/>
      <c r="L324" s="170"/>
      <c r="M324" s="170"/>
      <c r="N324" s="590"/>
      <c r="O324" s="622"/>
      <c r="P324" s="170"/>
      <c r="Q324" s="170"/>
      <c r="R324" s="170"/>
      <c r="S324" s="170"/>
      <c r="T324" s="170"/>
      <c r="U324" s="170"/>
      <c r="V324" s="170"/>
      <c r="W324" s="170"/>
      <c r="X324" s="170"/>
      <c r="Y324" s="170"/>
      <c r="Z324" s="170"/>
    </row>
    <row r="325" spans="1:26" ht="23.25" customHeight="1">
      <c r="A325" s="170"/>
      <c r="B325" s="170"/>
      <c r="C325" s="170"/>
      <c r="D325" s="170"/>
      <c r="E325" s="170"/>
      <c r="F325" s="170"/>
      <c r="G325" s="170"/>
      <c r="H325" s="170"/>
      <c r="I325" s="170"/>
      <c r="J325" s="170"/>
      <c r="K325" s="170"/>
      <c r="L325" s="170"/>
      <c r="M325" s="170"/>
      <c r="N325" s="590"/>
      <c r="O325" s="622"/>
      <c r="P325" s="170"/>
      <c r="Q325" s="170"/>
      <c r="R325" s="170"/>
      <c r="S325" s="170"/>
      <c r="T325" s="170"/>
      <c r="U325" s="170"/>
      <c r="V325" s="170"/>
      <c r="W325" s="170"/>
      <c r="X325" s="170"/>
      <c r="Y325" s="170"/>
      <c r="Z325" s="170"/>
    </row>
    <row r="326" spans="1:26" ht="23.25" customHeight="1">
      <c r="A326" s="170"/>
      <c r="B326" s="170"/>
      <c r="C326" s="170"/>
      <c r="D326" s="170"/>
      <c r="E326" s="170"/>
      <c r="F326" s="170"/>
      <c r="G326" s="170"/>
      <c r="H326" s="170"/>
      <c r="I326" s="170"/>
      <c r="J326" s="170"/>
      <c r="K326" s="170"/>
      <c r="L326" s="170"/>
      <c r="M326" s="170"/>
      <c r="N326" s="590"/>
      <c r="O326" s="622"/>
      <c r="P326" s="170"/>
      <c r="Q326" s="170"/>
      <c r="R326" s="170"/>
      <c r="S326" s="170"/>
      <c r="T326" s="170"/>
      <c r="U326" s="170"/>
      <c r="V326" s="170"/>
      <c r="W326" s="170"/>
      <c r="X326" s="170"/>
      <c r="Y326" s="170"/>
      <c r="Z326" s="170"/>
    </row>
    <row r="327" spans="1:26" ht="23.25" customHeight="1">
      <c r="A327" s="170"/>
      <c r="B327" s="170"/>
      <c r="C327" s="170"/>
      <c r="D327" s="170"/>
      <c r="E327" s="170"/>
      <c r="F327" s="170"/>
      <c r="G327" s="170"/>
      <c r="H327" s="170"/>
      <c r="I327" s="170"/>
      <c r="J327" s="170"/>
      <c r="K327" s="170"/>
      <c r="L327" s="170"/>
      <c r="M327" s="170"/>
      <c r="N327" s="590"/>
      <c r="O327" s="622"/>
      <c r="P327" s="170"/>
      <c r="Q327" s="170"/>
      <c r="R327" s="170"/>
      <c r="S327" s="170"/>
      <c r="T327" s="170"/>
      <c r="U327" s="170"/>
      <c r="V327" s="170"/>
      <c r="W327" s="170"/>
      <c r="X327" s="170"/>
      <c r="Y327" s="170"/>
      <c r="Z327" s="170"/>
    </row>
    <row r="328" spans="1:26" ht="23.25" customHeight="1">
      <c r="A328" s="170"/>
      <c r="B328" s="170"/>
      <c r="C328" s="170"/>
      <c r="D328" s="170"/>
      <c r="E328" s="170"/>
      <c r="F328" s="170"/>
      <c r="G328" s="170"/>
      <c r="H328" s="170"/>
      <c r="I328" s="170"/>
      <c r="J328" s="170"/>
      <c r="K328" s="170"/>
      <c r="L328" s="170"/>
      <c r="M328" s="170"/>
      <c r="N328" s="590"/>
      <c r="O328" s="622"/>
      <c r="P328" s="170"/>
      <c r="Q328" s="170"/>
      <c r="R328" s="170"/>
      <c r="S328" s="170"/>
      <c r="T328" s="170"/>
      <c r="U328" s="170"/>
      <c r="V328" s="170"/>
      <c r="W328" s="170"/>
      <c r="X328" s="170"/>
      <c r="Y328" s="170"/>
      <c r="Z328" s="170"/>
    </row>
    <row r="329" spans="1:26" ht="23.25" customHeight="1">
      <c r="A329" s="170"/>
      <c r="B329" s="170"/>
      <c r="C329" s="170"/>
      <c r="D329" s="170"/>
      <c r="E329" s="170"/>
      <c r="F329" s="170"/>
      <c r="G329" s="170"/>
      <c r="H329" s="170"/>
      <c r="I329" s="170"/>
      <c r="J329" s="170"/>
      <c r="K329" s="170"/>
      <c r="L329" s="170"/>
      <c r="M329" s="170"/>
      <c r="N329" s="590"/>
      <c r="O329" s="622"/>
      <c r="P329" s="170"/>
      <c r="Q329" s="170"/>
      <c r="R329" s="170"/>
      <c r="S329" s="170"/>
      <c r="T329" s="170"/>
      <c r="U329" s="170"/>
      <c r="V329" s="170"/>
      <c r="W329" s="170"/>
      <c r="X329" s="170"/>
      <c r="Y329" s="170"/>
      <c r="Z329" s="170"/>
    </row>
    <row r="330" spans="1:26" ht="23.25" customHeight="1">
      <c r="A330" s="170"/>
      <c r="B330" s="170"/>
      <c r="C330" s="170"/>
      <c r="D330" s="170"/>
      <c r="E330" s="170"/>
      <c r="F330" s="170"/>
      <c r="G330" s="170"/>
      <c r="H330" s="170"/>
      <c r="I330" s="170"/>
      <c r="J330" s="170"/>
      <c r="K330" s="170"/>
      <c r="L330" s="170"/>
      <c r="M330" s="170"/>
      <c r="N330" s="590"/>
      <c r="O330" s="622"/>
      <c r="P330" s="170"/>
      <c r="Q330" s="170"/>
      <c r="R330" s="170"/>
      <c r="S330" s="170"/>
      <c r="T330" s="170"/>
      <c r="U330" s="170"/>
      <c r="V330" s="170"/>
      <c r="W330" s="170"/>
      <c r="X330" s="170"/>
      <c r="Y330" s="170"/>
      <c r="Z330" s="170"/>
    </row>
    <row r="331" spans="1:26" ht="23.25" customHeight="1">
      <c r="A331" s="170"/>
      <c r="B331" s="170"/>
      <c r="C331" s="170"/>
      <c r="D331" s="170"/>
      <c r="E331" s="170"/>
      <c r="F331" s="170"/>
      <c r="G331" s="170"/>
      <c r="H331" s="170"/>
      <c r="I331" s="170"/>
      <c r="J331" s="170"/>
      <c r="K331" s="170"/>
      <c r="L331" s="170"/>
      <c r="M331" s="170"/>
      <c r="N331" s="590"/>
      <c r="O331" s="622"/>
      <c r="P331" s="170"/>
      <c r="Q331" s="170"/>
      <c r="R331" s="170"/>
      <c r="S331" s="170"/>
      <c r="T331" s="170"/>
      <c r="U331" s="170"/>
      <c r="V331" s="170"/>
      <c r="W331" s="170"/>
      <c r="X331" s="170"/>
      <c r="Y331" s="170"/>
      <c r="Z331" s="170"/>
    </row>
    <row r="332" spans="1:26" ht="23.25" customHeight="1">
      <c r="A332" s="170"/>
      <c r="B332" s="170"/>
      <c r="C332" s="170"/>
      <c r="D332" s="170"/>
      <c r="E332" s="170"/>
      <c r="F332" s="170"/>
      <c r="G332" s="170"/>
      <c r="H332" s="170"/>
      <c r="I332" s="170"/>
      <c r="J332" s="170"/>
      <c r="K332" s="170"/>
      <c r="L332" s="170"/>
      <c r="M332" s="170"/>
      <c r="N332" s="590"/>
      <c r="O332" s="622"/>
      <c r="P332" s="170"/>
      <c r="Q332" s="170"/>
      <c r="R332" s="170"/>
      <c r="S332" s="170"/>
      <c r="T332" s="170"/>
      <c r="U332" s="170"/>
      <c r="V332" s="170"/>
      <c r="W332" s="170"/>
      <c r="X332" s="170"/>
      <c r="Y332" s="170"/>
      <c r="Z332" s="170"/>
    </row>
    <row r="333" spans="1:26" ht="23.25" customHeight="1">
      <c r="A333" s="170"/>
      <c r="B333" s="170"/>
      <c r="C333" s="170"/>
      <c r="D333" s="170"/>
      <c r="E333" s="170"/>
      <c r="F333" s="170"/>
      <c r="G333" s="170"/>
      <c r="H333" s="170"/>
      <c r="I333" s="170"/>
      <c r="J333" s="170"/>
      <c r="K333" s="170"/>
      <c r="L333" s="170"/>
      <c r="M333" s="170"/>
      <c r="N333" s="590"/>
      <c r="O333" s="622"/>
      <c r="P333" s="170"/>
      <c r="Q333" s="170"/>
      <c r="R333" s="170"/>
      <c r="S333" s="170"/>
      <c r="T333" s="170"/>
      <c r="U333" s="170"/>
      <c r="V333" s="170"/>
      <c r="W333" s="170"/>
      <c r="X333" s="170"/>
      <c r="Y333" s="170"/>
      <c r="Z333" s="170"/>
    </row>
    <row r="334" spans="1:26" ht="23.25" customHeight="1">
      <c r="A334" s="170"/>
      <c r="B334" s="170"/>
      <c r="C334" s="170"/>
      <c r="D334" s="170"/>
      <c r="E334" s="170"/>
      <c r="F334" s="170"/>
      <c r="G334" s="170"/>
      <c r="H334" s="170"/>
      <c r="I334" s="170"/>
      <c r="J334" s="170"/>
      <c r="K334" s="170"/>
      <c r="L334" s="170"/>
      <c r="M334" s="170"/>
      <c r="N334" s="590"/>
      <c r="O334" s="622"/>
      <c r="P334" s="170"/>
      <c r="Q334" s="170"/>
      <c r="R334" s="170"/>
      <c r="S334" s="170"/>
      <c r="T334" s="170"/>
      <c r="U334" s="170"/>
      <c r="V334" s="170"/>
      <c r="W334" s="170"/>
      <c r="X334" s="170"/>
      <c r="Y334" s="170"/>
      <c r="Z334" s="170"/>
    </row>
    <row r="335" spans="1:26" ht="23.25" customHeight="1">
      <c r="A335" s="170"/>
      <c r="B335" s="170"/>
      <c r="C335" s="170"/>
      <c r="D335" s="170"/>
      <c r="E335" s="170"/>
      <c r="F335" s="170"/>
      <c r="G335" s="170"/>
      <c r="H335" s="170"/>
      <c r="I335" s="170"/>
      <c r="J335" s="170"/>
      <c r="K335" s="170"/>
      <c r="L335" s="170"/>
      <c r="M335" s="170"/>
      <c r="N335" s="590"/>
      <c r="O335" s="622"/>
      <c r="P335" s="170"/>
      <c r="Q335" s="170"/>
      <c r="R335" s="170"/>
      <c r="S335" s="170"/>
      <c r="T335" s="170"/>
      <c r="U335" s="170"/>
      <c r="V335" s="170"/>
      <c r="W335" s="170"/>
      <c r="X335" s="170"/>
      <c r="Y335" s="170"/>
      <c r="Z335" s="170"/>
    </row>
    <row r="336" spans="1:26" ht="23.25" customHeight="1">
      <c r="A336" s="170"/>
      <c r="B336" s="170"/>
      <c r="C336" s="170"/>
      <c r="D336" s="170"/>
      <c r="E336" s="170"/>
      <c r="F336" s="170"/>
      <c r="G336" s="170"/>
      <c r="H336" s="170"/>
      <c r="I336" s="170"/>
      <c r="J336" s="170"/>
      <c r="K336" s="170"/>
      <c r="L336" s="170"/>
      <c r="M336" s="170"/>
      <c r="N336" s="590"/>
      <c r="O336" s="622"/>
      <c r="P336" s="170"/>
      <c r="Q336" s="170"/>
      <c r="R336" s="170"/>
      <c r="S336" s="170"/>
      <c r="T336" s="170"/>
      <c r="U336" s="170"/>
      <c r="V336" s="170"/>
      <c r="W336" s="170"/>
      <c r="X336" s="170"/>
      <c r="Y336" s="170"/>
      <c r="Z336" s="170"/>
    </row>
    <row r="337" spans="1:26" ht="23.25" customHeight="1">
      <c r="A337" s="170"/>
      <c r="B337" s="170"/>
      <c r="C337" s="170"/>
      <c r="D337" s="170"/>
      <c r="E337" s="170"/>
      <c r="F337" s="170"/>
      <c r="G337" s="170"/>
      <c r="H337" s="170"/>
      <c r="I337" s="170"/>
      <c r="J337" s="170"/>
      <c r="K337" s="170"/>
      <c r="L337" s="170"/>
      <c r="M337" s="170"/>
      <c r="N337" s="590"/>
      <c r="O337" s="622"/>
      <c r="P337" s="170"/>
      <c r="Q337" s="170"/>
      <c r="R337" s="170"/>
      <c r="S337" s="170"/>
      <c r="T337" s="170"/>
      <c r="U337" s="170"/>
      <c r="V337" s="170"/>
      <c r="W337" s="170"/>
      <c r="X337" s="170"/>
      <c r="Y337" s="170"/>
      <c r="Z337" s="170"/>
    </row>
    <row r="338" spans="1:26" ht="23.25" customHeight="1">
      <c r="A338" s="170"/>
      <c r="B338" s="170"/>
      <c r="C338" s="170"/>
      <c r="D338" s="170"/>
      <c r="E338" s="170"/>
      <c r="F338" s="170"/>
      <c r="G338" s="170"/>
      <c r="H338" s="170"/>
      <c r="I338" s="170"/>
      <c r="J338" s="170"/>
      <c r="K338" s="170"/>
      <c r="L338" s="170"/>
      <c r="M338" s="170"/>
      <c r="N338" s="590"/>
      <c r="O338" s="622"/>
      <c r="P338" s="170"/>
      <c r="Q338" s="170"/>
      <c r="R338" s="170"/>
      <c r="S338" s="170"/>
      <c r="T338" s="170"/>
      <c r="U338" s="170"/>
      <c r="V338" s="170"/>
      <c r="W338" s="170"/>
      <c r="X338" s="170"/>
      <c r="Y338" s="170"/>
      <c r="Z338" s="170"/>
    </row>
    <row r="339" spans="1:26" ht="23.25" customHeight="1">
      <c r="A339" s="170"/>
      <c r="B339" s="170"/>
      <c r="C339" s="170"/>
      <c r="D339" s="170"/>
      <c r="E339" s="170"/>
      <c r="F339" s="170"/>
      <c r="G339" s="170"/>
      <c r="H339" s="170"/>
      <c r="I339" s="170"/>
      <c r="J339" s="170"/>
      <c r="K339" s="170"/>
      <c r="L339" s="170"/>
      <c r="M339" s="170"/>
      <c r="N339" s="590"/>
      <c r="O339" s="622"/>
      <c r="P339" s="170"/>
      <c r="Q339" s="170"/>
      <c r="R339" s="170"/>
      <c r="S339" s="170"/>
      <c r="T339" s="170"/>
      <c r="U339" s="170"/>
      <c r="V339" s="170"/>
      <c r="W339" s="170"/>
      <c r="X339" s="170"/>
      <c r="Y339" s="170"/>
      <c r="Z339" s="170"/>
    </row>
    <row r="340" spans="1:26" ht="23.25" customHeight="1">
      <c r="A340" s="170"/>
      <c r="B340" s="170"/>
      <c r="C340" s="170"/>
      <c r="D340" s="170"/>
      <c r="E340" s="170"/>
      <c r="F340" s="170"/>
      <c r="G340" s="170"/>
      <c r="H340" s="170"/>
      <c r="I340" s="170"/>
      <c r="J340" s="170"/>
      <c r="K340" s="170"/>
      <c r="L340" s="170"/>
      <c r="M340" s="170"/>
      <c r="N340" s="590"/>
      <c r="O340" s="622"/>
      <c r="P340" s="170"/>
      <c r="Q340" s="170"/>
      <c r="R340" s="170"/>
      <c r="S340" s="170"/>
      <c r="T340" s="170"/>
      <c r="U340" s="170"/>
      <c r="V340" s="170"/>
      <c r="W340" s="170"/>
      <c r="X340" s="170"/>
      <c r="Y340" s="170"/>
      <c r="Z340" s="170"/>
    </row>
    <row r="341" spans="1:26" ht="23.25" customHeight="1">
      <c r="A341" s="170"/>
      <c r="B341" s="170"/>
      <c r="C341" s="170"/>
      <c r="D341" s="170"/>
      <c r="E341" s="170"/>
      <c r="F341" s="170"/>
      <c r="G341" s="170"/>
      <c r="H341" s="170"/>
      <c r="I341" s="170"/>
      <c r="J341" s="170"/>
      <c r="K341" s="170"/>
      <c r="L341" s="170"/>
      <c r="M341" s="170"/>
      <c r="N341" s="590"/>
      <c r="O341" s="622"/>
      <c r="P341" s="170"/>
      <c r="Q341" s="170"/>
      <c r="R341" s="170"/>
      <c r="S341" s="170"/>
      <c r="T341" s="170"/>
      <c r="U341" s="170"/>
      <c r="V341" s="170"/>
      <c r="W341" s="170"/>
      <c r="X341" s="170"/>
      <c r="Y341" s="170"/>
      <c r="Z341" s="170"/>
    </row>
    <row r="342" spans="1:26" ht="23.25" customHeight="1">
      <c r="A342" s="170"/>
      <c r="B342" s="170"/>
      <c r="C342" s="170"/>
      <c r="D342" s="170"/>
      <c r="E342" s="170"/>
      <c r="F342" s="170"/>
      <c r="G342" s="170"/>
      <c r="H342" s="170"/>
      <c r="I342" s="170"/>
      <c r="J342" s="170"/>
      <c r="K342" s="170"/>
      <c r="L342" s="170"/>
      <c r="M342" s="170"/>
      <c r="N342" s="590"/>
      <c r="O342" s="622"/>
      <c r="P342" s="170"/>
      <c r="Q342" s="170"/>
      <c r="R342" s="170"/>
      <c r="S342" s="170"/>
      <c r="T342" s="170"/>
      <c r="U342" s="170"/>
      <c r="V342" s="170"/>
      <c r="W342" s="170"/>
      <c r="X342" s="170"/>
      <c r="Y342" s="170"/>
      <c r="Z342" s="170"/>
    </row>
    <row r="343" spans="1:26" ht="23.25" customHeight="1">
      <c r="A343" s="170"/>
      <c r="B343" s="170"/>
      <c r="C343" s="170"/>
      <c r="D343" s="170"/>
      <c r="E343" s="170"/>
      <c r="F343" s="170"/>
      <c r="G343" s="170"/>
      <c r="H343" s="170"/>
      <c r="I343" s="170"/>
      <c r="J343" s="170"/>
      <c r="K343" s="170"/>
      <c r="L343" s="170"/>
      <c r="M343" s="170"/>
      <c r="N343" s="590"/>
      <c r="O343" s="622"/>
      <c r="P343" s="170"/>
      <c r="Q343" s="170"/>
      <c r="R343" s="170"/>
      <c r="S343" s="170"/>
      <c r="T343" s="170"/>
      <c r="U343" s="170"/>
      <c r="V343" s="170"/>
      <c r="W343" s="170"/>
      <c r="X343" s="170"/>
      <c r="Y343" s="170"/>
      <c r="Z343" s="170"/>
    </row>
    <row r="344" spans="1:26" ht="23.25" customHeight="1">
      <c r="A344" s="170"/>
      <c r="B344" s="170"/>
      <c r="C344" s="170"/>
      <c r="D344" s="170"/>
      <c r="E344" s="170"/>
      <c r="F344" s="170"/>
      <c r="G344" s="170"/>
      <c r="H344" s="170"/>
      <c r="I344" s="170"/>
      <c r="J344" s="170"/>
      <c r="K344" s="170"/>
      <c r="L344" s="170"/>
      <c r="M344" s="170"/>
      <c r="N344" s="590"/>
      <c r="O344" s="622"/>
      <c r="P344" s="170"/>
      <c r="Q344" s="170"/>
      <c r="R344" s="170"/>
      <c r="S344" s="170"/>
      <c r="T344" s="170"/>
      <c r="U344" s="170"/>
      <c r="V344" s="170"/>
      <c r="W344" s="170"/>
      <c r="X344" s="170"/>
      <c r="Y344" s="170"/>
      <c r="Z344" s="170"/>
    </row>
    <row r="345" spans="1:26" ht="23.25" customHeight="1">
      <c r="A345" s="170"/>
      <c r="B345" s="170"/>
      <c r="C345" s="170"/>
      <c r="D345" s="170"/>
      <c r="E345" s="170"/>
      <c r="F345" s="170"/>
      <c r="G345" s="170"/>
      <c r="H345" s="170"/>
      <c r="I345" s="170"/>
      <c r="J345" s="170"/>
      <c r="K345" s="170"/>
      <c r="L345" s="170"/>
      <c r="M345" s="170"/>
      <c r="N345" s="590"/>
      <c r="O345" s="622"/>
      <c r="P345" s="170"/>
      <c r="Q345" s="170"/>
      <c r="R345" s="170"/>
      <c r="S345" s="170"/>
      <c r="T345" s="170"/>
      <c r="U345" s="170"/>
      <c r="V345" s="170"/>
      <c r="W345" s="170"/>
      <c r="X345" s="170"/>
      <c r="Y345" s="170"/>
      <c r="Z345" s="170"/>
    </row>
    <row r="346" spans="1:26" ht="23.25" customHeight="1">
      <c r="A346" s="170"/>
      <c r="B346" s="170"/>
      <c r="C346" s="170"/>
      <c r="D346" s="170"/>
      <c r="E346" s="170"/>
      <c r="F346" s="170"/>
      <c r="G346" s="170"/>
      <c r="H346" s="170"/>
      <c r="I346" s="170"/>
      <c r="J346" s="170"/>
      <c r="K346" s="170"/>
      <c r="L346" s="170"/>
      <c r="M346" s="170"/>
      <c r="N346" s="590"/>
      <c r="O346" s="622"/>
      <c r="P346" s="170"/>
      <c r="Q346" s="170"/>
      <c r="R346" s="170"/>
      <c r="S346" s="170"/>
      <c r="T346" s="170"/>
      <c r="U346" s="170"/>
      <c r="V346" s="170"/>
      <c r="W346" s="170"/>
      <c r="X346" s="170"/>
      <c r="Y346" s="170"/>
      <c r="Z346" s="170"/>
    </row>
    <row r="347" spans="1:26" ht="23.25" customHeight="1">
      <c r="A347" s="170"/>
      <c r="B347" s="170"/>
      <c r="C347" s="170"/>
      <c r="D347" s="170"/>
      <c r="E347" s="170"/>
      <c r="F347" s="170"/>
      <c r="G347" s="170"/>
      <c r="H347" s="170"/>
      <c r="I347" s="170"/>
      <c r="J347" s="170"/>
      <c r="K347" s="170"/>
      <c r="L347" s="170"/>
      <c r="M347" s="170"/>
      <c r="N347" s="590"/>
      <c r="O347" s="622"/>
      <c r="P347" s="170"/>
      <c r="Q347" s="170"/>
      <c r="R347" s="170"/>
      <c r="S347" s="170"/>
      <c r="T347" s="170"/>
      <c r="U347" s="170"/>
      <c r="V347" s="170"/>
      <c r="W347" s="170"/>
      <c r="X347" s="170"/>
      <c r="Y347" s="170"/>
      <c r="Z347" s="170"/>
    </row>
    <row r="348" spans="1:26" ht="23.25" customHeight="1">
      <c r="A348" s="170"/>
      <c r="B348" s="170"/>
      <c r="C348" s="170"/>
      <c r="D348" s="170"/>
      <c r="E348" s="170"/>
      <c r="F348" s="170"/>
      <c r="G348" s="170"/>
      <c r="H348" s="170"/>
      <c r="I348" s="170"/>
      <c r="J348" s="170"/>
      <c r="K348" s="170"/>
      <c r="L348" s="170"/>
      <c r="M348" s="170"/>
      <c r="N348" s="590"/>
      <c r="O348" s="622"/>
      <c r="P348" s="170"/>
      <c r="Q348" s="170"/>
      <c r="R348" s="170"/>
      <c r="S348" s="170"/>
      <c r="T348" s="170"/>
      <c r="U348" s="170"/>
      <c r="V348" s="170"/>
      <c r="W348" s="170"/>
      <c r="X348" s="170"/>
      <c r="Y348" s="170"/>
      <c r="Z348" s="170"/>
    </row>
    <row r="349" spans="1:26" ht="23.25" customHeight="1">
      <c r="A349" s="170"/>
      <c r="B349" s="170"/>
      <c r="C349" s="170"/>
      <c r="D349" s="170"/>
      <c r="E349" s="170"/>
      <c r="F349" s="170"/>
      <c r="G349" s="170"/>
      <c r="H349" s="170"/>
      <c r="I349" s="170"/>
      <c r="J349" s="170"/>
      <c r="K349" s="170"/>
      <c r="L349" s="170"/>
      <c r="M349" s="170"/>
      <c r="N349" s="590"/>
      <c r="O349" s="622"/>
      <c r="P349" s="170"/>
      <c r="Q349" s="170"/>
      <c r="R349" s="170"/>
      <c r="S349" s="170"/>
      <c r="T349" s="170"/>
      <c r="U349" s="170"/>
      <c r="V349" s="170"/>
      <c r="W349" s="170"/>
      <c r="X349" s="170"/>
      <c r="Y349" s="170"/>
      <c r="Z349" s="170"/>
    </row>
    <row r="350" spans="1:26" ht="23.25" customHeight="1">
      <c r="A350" s="170"/>
      <c r="B350" s="170"/>
      <c r="C350" s="170"/>
      <c r="D350" s="170"/>
      <c r="E350" s="170"/>
      <c r="F350" s="170"/>
      <c r="G350" s="170"/>
      <c r="H350" s="170"/>
      <c r="I350" s="170"/>
      <c r="J350" s="170"/>
      <c r="K350" s="170"/>
      <c r="L350" s="170"/>
      <c r="M350" s="170"/>
      <c r="N350" s="590"/>
      <c r="O350" s="622"/>
      <c r="P350" s="170"/>
      <c r="Q350" s="170"/>
      <c r="R350" s="170"/>
      <c r="S350" s="170"/>
      <c r="T350" s="170"/>
      <c r="U350" s="170"/>
      <c r="V350" s="170"/>
      <c r="W350" s="170"/>
      <c r="X350" s="170"/>
      <c r="Y350" s="170"/>
      <c r="Z350" s="170"/>
    </row>
    <row r="351" spans="1:26" ht="23.25" customHeight="1">
      <c r="A351" s="170"/>
      <c r="B351" s="170"/>
      <c r="C351" s="170"/>
      <c r="D351" s="170"/>
      <c r="E351" s="170"/>
      <c r="F351" s="170"/>
      <c r="G351" s="170"/>
      <c r="H351" s="170"/>
      <c r="I351" s="170"/>
      <c r="J351" s="170"/>
      <c r="K351" s="170"/>
      <c r="L351" s="170"/>
      <c r="M351" s="170"/>
      <c r="N351" s="590"/>
      <c r="O351" s="622"/>
      <c r="P351" s="170"/>
      <c r="Q351" s="170"/>
      <c r="R351" s="170"/>
      <c r="S351" s="170"/>
      <c r="T351" s="170"/>
      <c r="U351" s="170"/>
      <c r="V351" s="170"/>
      <c r="W351" s="170"/>
      <c r="X351" s="170"/>
      <c r="Y351" s="170"/>
      <c r="Z351" s="170"/>
    </row>
    <row r="352" spans="1:26" ht="23.25" customHeight="1">
      <c r="A352" s="170"/>
      <c r="B352" s="170"/>
      <c r="C352" s="170"/>
      <c r="D352" s="170"/>
      <c r="E352" s="170"/>
      <c r="F352" s="170"/>
      <c r="G352" s="170"/>
      <c r="H352" s="170"/>
      <c r="I352" s="170"/>
      <c r="J352" s="170"/>
      <c r="K352" s="170"/>
      <c r="L352" s="170"/>
      <c r="M352" s="170"/>
      <c r="N352" s="590"/>
      <c r="O352" s="622"/>
      <c r="P352" s="170"/>
      <c r="Q352" s="170"/>
      <c r="R352" s="170"/>
      <c r="S352" s="170"/>
      <c r="T352" s="170"/>
      <c r="U352" s="170"/>
      <c r="V352" s="170"/>
      <c r="W352" s="170"/>
      <c r="X352" s="170"/>
      <c r="Y352" s="170"/>
      <c r="Z352" s="170"/>
    </row>
    <row r="353" spans="1:26" ht="23.25" customHeight="1">
      <c r="A353" s="170"/>
      <c r="B353" s="170"/>
      <c r="C353" s="170"/>
      <c r="D353" s="170"/>
      <c r="E353" s="170"/>
      <c r="F353" s="170"/>
      <c r="G353" s="170"/>
      <c r="H353" s="170"/>
      <c r="I353" s="170"/>
      <c r="J353" s="170"/>
      <c r="K353" s="170"/>
      <c r="L353" s="170"/>
      <c r="M353" s="170"/>
      <c r="N353" s="590"/>
      <c r="O353" s="622"/>
      <c r="P353" s="170"/>
      <c r="Q353" s="170"/>
      <c r="R353" s="170"/>
      <c r="S353" s="170"/>
      <c r="T353" s="170"/>
      <c r="U353" s="170"/>
      <c r="V353" s="170"/>
      <c r="W353" s="170"/>
      <c r="X353" s="170"/>
      <c r="Y353" s="170"/>
      <c r="Z353" s="170"/>
    </row>
    <row r="354" spans="1:26" ht="23.25" customHeight="1">
      <c r="A354" s="170"/>
      <c r="B354" s="170"/>
      <c r="C354" s="170"/>
      <c r="D354" s="170"/>
      <c r="E354" s="170"/>
      <c r="F354" s="170"/>
      <c r="G354" s="170"/>
      <c r="H354" s="170"/>
      <c r="I354" s="170"/>
      <c r="J354" s="170"/>
      <c r="K354" s="170"/>
      <c r="L354" s="170"/>
      <c r="M354" s="170"/>
      <c r="N354" s="590"/>
      <c r="O354" s="622"/>
      <c r="P354" s="170"/>
      <c r="Q354" s="170"/>
      <c r="R354" s="170"/>
      <c r="S354" s="170"/>
      <c r="T354" s="170"/>
      <c r="U354" s="170"/>
      <c r="V354" s="170"/>
      <c r="W354" s="170"/>
      <c r="X354" s="170"/>
      <c r="Y354" s="170"/>
      <c r="Z354" s="170"/>
    </row>
    <row r="355" spans="1:26" ht="23.25" customHeight="1">
      <c r="A355" s="170"/>
      <c r="B355" s="170"/>
      <c r="C355" s="170"/>
      <c r="D355" s="170"/>
      <c r="E355" s="170"/>
      <c r="F355" s="170"/>
      <c r="G355" s="170"/>
      <c r="H355" s="170"/>
      <c r="I355" s="170"/>
      <c r="J355" s="170"/>
      <c r="K355" s="170"/>
      <c r="L355" s="170"/>
      <c r="M355" s="170"/>
      <c r="N355" s="590"/>
      <c r="O355" s="622"/>
      <c r="P355" s="170"/>
      <c r="Q355" s="170"/>
      <c r="R355" s="170"/>
      <c r="S355" s="170"/>
      <c r="T355" s="170"/>
      <c r="U355" s="170"/>
      <c r="V355" s="170"/>
      <c r="W355" s="170"/>
      <c r="X355" s="170"/>
      <c r="Y355" s="170"/>
      <c r="Z355" s="170"/>
    </row>
    <row r="356" spans="1:26" ht="23.25" customHeight="1">
      <c r="A356" s="170"/>
      <c r="B356" s="170"/>
      <c r="C356" s="170"/>
      <c r="D356" s="170"/>
      <c r="E356" s="170"/>
      <c r="F356" s="170"/>
      <c r="G356" s="170"/>
      <c r="H356" s="170"/>
      <c r="I356" s="170"/>
      <c r="J356" s="170"/>
      <c r="K356" s="170"/>
      <c r="L356" s="170"/>
      <c r="M356" s="170"/>
      <c r="N356" s="590"/>
      <c r="O356" s="622"/>
      <c r="P356" s="170"/>
      <c r="Q356" s="170"/>
      <c r="R356" s="170"/>
      <c r="S356" s="170"/>
      <c r="T356" s="170"/>
      <c r="U356" s="170"/>
      <c r="V356" s="170"/>
      <c r="W356" s="170"/>
      <c r="X356" s="170"/>
      <c r="Y356" s="170"/>
      <c r="Z356" s="170"/>
    </row>
    <row r="357" spans="1:26" ht="23.25" customHeight="1">
      <c r="A357" s="170"/>
      <c r="B357" s="170"/>
      <c r="C357" s="170"/>
      <c r="D357" s="170"/>
      <c r="E357" s="170"/>
      <c r="F357" s="170"/>
      <c r="G357" s="170"/>
      <c r="H357" s="170"/>
      <c r="I357" s="170"/>
      <c r="J357" s="170"/>
      <c r="K357" s="170"/>
      <c r="L357" s="170"/>
      <c r="M357" s="170"/>
      <c r="N357" s="590"/>
      <c r="O357" s="622"/>
      <c r="P357" s="170"/>
      <c r="Q357" s="170"/>
      <c r="R357" s="170"/>
      <c r="S357" s="170"/>
      <c r="T357" s="170"/>
      <c r="U357" s="170"/>
      <c r="V357" s="170"/>
      <c r="W357" s="170"/>
      <c r="X357" s="170"/>
      <c r="Y357" s="170"/>
      <c r="Z357" s="170"/>
    </row>
    <row r="358" spans="1:26" ht="23.25" customHeight="1">
      <c r="A358" s="170"/>
      <c r="B358" s="170"/>
      <c r="C358" s="170"/>
      <c r="D358" s="170"/>
      <c r="E358" s="170"/>
      <c r="F358" s="170"/>
      <c r="G358" s="170"/>
      <c r="H358" s="170"/>
      <c r="I358" s="170"/>
      <c r="J358" s="170"/>
      <c r="K358" s="170"/>
      <c r="L358" s="170"/>
      <c r="M358" s="170"/>
      <c r="N358" s="590"/>
      <c r="O358" s="622"/>
      <c r="P358" s="170"/>
      <c r="Q358" s="170"/>
      <c r="R358" s="170"/>
      <c r="S358" s="170"/>
      <c r="T358" s="170"/>
      <c r="U358" s="170"/>
      <c r="V358" s="170"/>
      <c r="W358" s="170"/>
      <c r="X358" s="170"/>
      <c r="Y358" s="170"/>
      <c r="Z358" s="170"/>
    </row>
    <row r="359" spans="1:26" ht="23.25" customHeight="1">
      <c r="A359" s="170"/>
      <c r="B359" s="170"/>
      <c r="C359" s="170"/>
      <c r="D359" s="170"/>
      <c r="E359" s="170"/>
      <c r="F359" s="170"/>
      <c r="G359" s="170"/>
      <c r="H359" s="170"/>
      <c r="I359" s="170"/>
      <c r="J359" s="170"/>
      <c r="K359" s="170"/>
      <c r="L359" s="170"/>
      <c r="M359" s="170"/>
      <c r="N359" s="590"/>
      <c r="O359" s="622"/>
      <c r="P359" s="170"/>
      <c r="Q359" s="170"/>
      <c r="R359" s="170"/>
      <c r="S359" s="170"/>
      <c r="T359" s="170"/>
      <c r="U359" s="170"/>
      <c r="V359" s="170"/>
      <c r="W359" s="170"/>
      <c r="X359" s="170"/>
      <c r="Y359" s="170"/>
      <c r="Z359" s="170"/>
    </row>
    <row r="360" spans="1:26" ht="23.25" customHeight="1">
      <c r="A360" s="170"/>
      <c r="B360" s="170"/>
      <c r="C360" s="170"/>
      <c r="D360" s="170"/>
      <c r="E360" s="170"/>
      <c r="F360" s="170"/>
      <c r="G360" s="170"/>
      <c r="H360" s="170"/>
      <c r="I360" s="170"/>
      <c r="J360" s="170"/>
      <c r="K360" s="170"/>
      <c r="L360" s="170"/>
      <c r="M360" s="170"/>
      <c r="N360" s="590"/>
      <c r="O360" s="622"/>
      <c r="P360" s="170"/>
      <c r="Q360" s="170"/>
      <c r="R360" s="170"/>
      <c r="S360" s="170"/>
      <c r="T360" s="170"/>
      <c r="U360" s="170"/>
      <c r="V360" s="170"/>
      <c r="W360" s="170"/>
      <c r="X360" s="170"/>
      <c r="Y360" s="170"/>
      <c r="Z360" s="170"/>
    </row>
    <row r="361" spans="1:26" ht="23.25" customHeight="1">
      <c r="A361" s="170"/>
      <c r="B361" s="170"/>
      <c r="C361" s="170"/>
      <c r="D361" s="170"/>
      <c r="E361" s="170"/>
      <c r="F361" s="170"/>
      <c r="G361" s="170"/>
      <c r="H361" s="170"/>
      <c r="I361" s="170"/>
      <c r="J361" s="170"/>
      <c r="K361" s="170"/>
      <c r="L361" s="170"/>
      <c r="M361" s="170"/>
      <c r="N361" s="590"/>
      <c r="O361" s="622"/>
      <c r="P361" s="170"/>
      <c r="Q361" s="170"/>
      <c r="R361" s="170"/>
      <c r="S361" s="170"/>
      <c r="T361" s="170"/>
      <c r="U361" s="170"/>
      <c r="V361" s="170"/>
      <c r="W361" s="170"/>
      <c r="X361" s="170"/>
      <c r="Y361" s="170"/>
      <c r="Z361" s="170"/>
    </row>
    <row r="362" spans="1:26" ht="23.25" customHeight="1">
      <c r="A362" s="170"/>
      <c r="B362" s="170"/>
      <c r="C362" s="170"/>
      <c r="D362" s="170"/>
      <c r="E362" s="170"/>
      <c r="F362" s="170"/>
      <c r="G362" s="170"/>
      <c r="H362" s="170"/>
      <c r="I362" s="170"/>
      <c r="J362" s="170"/>
      <c r="K362" s="170"/>
      <c r="L362" s="170"/>
      <c r="M362" s="170"/>
      <c r="N362" s="590"/>
      <c r="O362" s="622"/>
      <c r="P362" s="170"/>
      <c r="Q362" s="170"/>
      <c r="R362" s="170"/>
      <c r="S362" s="170"/>
      <c r="T362" s="170"/>
      <c r="U362" s="170"/>
      <c r="V362" s="170"/>
      <c r="W362" s="170"/>
      <c r="X362" s="170"/>
      <c r="Y362" s="170"/>
      <c r="Z362" s="170"/>
    </row>
    <row r="363" spans="1:26" ht="23.25" customHeight="1">
      <c r="A363" s="170"/>
      <c r="B363" s="170"/>
      <c r="C363" s="170"/>
      <c r="D363" s="170"/>
      <c r="E363" s="170"/>
      <c r="F363" s="170"/>
      <c r="G363" s="170"/>
      <c r="H363" s="170"/>
      <c r="I363" s="170"/>
      <c r="J363" s="170"/>
      <c r="K363" s="170"/>
      <c r="L363" s="170"/>
      <c r="M363" s="170"/>
      <c r="N363" s="590"/>
      <c r="O363" s="622"/>
      <c r="P363" s="170"/>
      <c r="Q363" s="170"/>
      <c r="R363" s="170"/>
      <c r="S363" s="170"/>
      <c r="T363" s="170"/>
      <c r="U363" s="170"/>
      <c r="V363" s="170"/>
      <c r="W363" s="170"/>
      <c r="X363" s="170"/>
      <c r="Y363" s="170"/>
      <c r="Z363" s="170"/>
    </row>
    <row r="364" spans="1:26" ht="23.25" customHeight="1">
      <c r="A364" s="170"/>
      <c r="B364" s="170"/>
      <c r="C364" s="170"/>
      <c r="D364" s="170"/>
      <c r="E364" s="170"/>
      <c r="F364" s="170"/>
      <c r="G364" s="170"/>
      <c r="H364" s="170"/>
      <c r="I364" s="170"/>
      <c r="J364" s="170"/>
      <c r="K364" s="170"/>
      <c r="L364" s="170"/>
      <c r="M364" s="170"/>
      <c r="N364" s="590"/>
      <c r="O364" s="622"/>
      <c r="P364" s="170"/>
      <c r="Q364" s="170"/>
      <c r="R364" s="170"/>
      <c r="S364" s="170"/>
      <c r="T364" s="170"/>
      <c r="U364" s="170"/>
      <c r="V364" s="170"/>
      <c r="W364" s="170"/>
      <c r="X364" s="170"/>
      <c r="Y364" s="170"/>
      <c r="Z364" s="170"/>
    </row>
    <row r="365" spans="1:26" ht="23.25" customHeight="1">
      <c r="A365" s="170"/>
      <c r="B365" s="170"/>
      <c r="C365" s="170"/>
      <c r="D365" s="170"/>
      <c r="E365" s="170"/>
      <c r="F365" s="170"/>
      <c r="G365" s="170"/>
      <c r="H365" s="170"/>
      <c r="I365" s="170"/>
      <c r="J365" s="170"/>
      <c r="K365" s="170"/>
      <c r="L365" s="170"/>
      <c r="M365" s="170"/>
      <c r="N365" s="590"/>
      <c r="O365" s="622"/>
      <c r="P365" s="170"/>
      <c r="Q365" s="170"/>
      <c r="R365" s="170"/>
      <c r="S365" s="170"/>
      <c r="T365" s="170"/>
      <c r="U365" s="170"/>
      <c r="V365" s="170"/>
      <c r="W365" s="170"/>
      <c r="X365" s="170"/>
      <c r="Y365" s="170"/>
      <c r="Z365" s="170"/>
    </row>
    <row r="366" spans="1:26" ht="23.25" customHeight="1">
      <c r="A366" s="170"/>
      <c r="B366" s="170"/>
      <c r="C366" s="170"/>
      <c r="D366" s="170"/>
      <c r="E366" s="170"/>
      <c r="F366" s="170"/>
      <c r="G366" s="170"/>
      <c r="H366" s="170"/>
      <c r="I366" s="170"/>
      <c r="J366" s="170"/>
      <c r="K366" s="170"/>
      <c r="L366" s="170"/>
      <c r="M366" s="170"/>
      <c r="N366" s="590"/>
      <c r="O366" s="622"/>
      <c r="P366" s="170"/>
      <c r="Q366" s="170"/>
      <c r="R366" s="170"/>
      <c r="S366" s="170"/>
      <c r="T366" s="170"/>
      <c r="U366" s="170"/>
      <c r="V366" s="170"/>
      <c r="W366" s="170"/>
      <c r="X366" s="170"/>
      <c r="Y366" s="170"/>
      <c r="Z366" s="170"/>
    </row>
    <row r="367" spans="1:26" ht="23.25" customHeight="1">
      <c r="A367" s="170"/>
      <c r="B367" s="170"/>
      <c r="C367" s="170"/>
      <c r="D367" s="170"/>
      <c r="E367" s="170"/>
      <c r="F367" s="170"/>
      <c r="G367" s="170"/>
      <c r="H367" s="170"/>
      <c r="I367" s="170"/>
      <c r="J367" s="170"/>
      <c r="K367" s="170"/>
      <c r="L367" s="170"/>
      <c r="M367" s="170"/>
      <c r="N367" s="590"/>
      <c r="O367" s="622"/>
      <c r="P367" s="170"/>
      <c r="Q367" s="170"/>
      <c r="R367" s="170"/>
      <c r="S367" s="170"/>
      <c r="T367" s="170"/>
      <c r="U367" s="170"/>
      <c r="V367" s="170"/>
      <c r="W367" s="170"/>
      <c r="X367" s="170"/>
      <c r="Y367" s="170"/>
      <c r="Z367" s="170"/>
    </row>
    <row r="368" spans="1:26" ht="23.25" customHeight="1">
      <c r="A368" s="170"/>
      <c r="B368" s="170"/>
      <c r="C368" s="170"/>
      <c r="D368" s="170"/>
      <c r="E368" s="170"/>
      <c r="F368" s="170"/>
      <c r="G368" s="170"/>
      <c r="H368" s="170"/>
      <c r="I368" s="170"/>
      <c r="J368" s="170"/>
      <c r="K368" s="170"/>
      <c r="L368" s="170"/>
      <c r="M368" s="170"/>
      <c r="N368" s="590"/>
      <c r="O368" s="622"/>
      <c r="P368" s="170"/>
      <c r="Q368" s="170"/>
      <c r="R368" s="170"/>
      <c r="S368" s="170"/>
      <c r="T368" s="170"/>
      <c r="U368" s="170"/>
      <c r="V368" s="170"/>
      <c r="W368" s="170"/>
      <c r="X368" s="170"/>
      <c r="Y368" s="170"/>
      <c r="Z368" s="170"/>
    </row>
    <row r="369" spans="1:26" ht="23.25" customHeight="1">
      <c r="A369" s="170"/>
      <c r="B369" s="170"/>
      <c r="C369" s="170"/>
      <c r="D369" s="170"/>
      <c r="E369" s="170"/>
      <c r="F369" s="170"/>
      <c r="G369" s="170"/>
      <c r="H369" s="170"/>
      <c r="I369" s="170"/>
      <c r="J369" s="170"/>
      <c r="K369" s="170"/>
      <c r="L369" s="170"/>
      <c r="M369" s="170"/>
      <c r="N369" s="590"/>
      <c r="O369" s="622"/>
      <c r="P369" s="170"/>
      <c r="Q369" s="170"/>
      <c r="R369" s="170"/>
      <c r="S369" s="170"/>
      <c r="T369" s="170"/>
      <c r="U369" s="170"/>
      <c r="V369" s="170"/>
      <c r="W369" s="170"/>
      <c r="X369" s="170"/>
      <c r="Y369" s="170"/>
      <c r="Z369" s="170"/>
    </row>
    <row r="370" spans="1:26" ht="23.25" customHeight="1">
      <c r="A370" s="170"/>
      <c r="B370" s="170"/>
      <c r="C370" s="170"/>
      <c r="D370" s="170"/>
      <c r="E370" s="170"/>
      <c r="F370" s="170"/>
      <c r="G370" s="170"/>
      <c r="H370" s="170"/>
      <c r="I370" s="170"/>
      <c r="J370" s="170"/>
      <c r="K370" s="170"/>
      <c r="L370" s="170"/>
      <c r="M370" s="170"/>
      <c r="N370" s="590"/>
      <c r="O370" s="622"/>
      <c r="P370" s="170"/>
      <c r="Q370" s="170"/>
      <c r="R370" s="170"/>
      <c r="S370" s="170"/>
      <c r="T370" s="170"/>
      <c r="U370" s="170"/>
      <c r="V370" s="170"/>
      <c r="W370" s="170"/>
      <c r="X370" s="170"/>
      <c r="Y370" s="170"/>
      <c r="Z370" s="170"/>
    </row>
    <row r="371" spans="1:26" ht="23.25" customHeight="1">
      <c r="A371" s="170"/>
      <c r="B371" s="170"/>
      <c r="C371" s="170"/>
      <c r="D371" s="170"/>
      <c r="E371" s="170"/>
      <c r="F371" s="170"/>
      <c r="G371" s="170"/>
      <c r="H371" s="170"/>
      <c r="I371" s="170"/>
      <c r="J371" s="170"/>
      <c r="K371" s="170"/>
      <c r="L371" s="170"/>
      <c r="M371" s="170"/>
      <c r="N371" s="590"/>
      <c r="O371" s="622"/>
      <c r="P371" s="170"/>
      <c r="Q371" s="170"/>
      <c r="R371" s="170"/>
      <c r="S371" s="170"/>
      <c r="T371" s="170"/>
      <c r="U371" s="170"/>
      <c r="V371" s="170"/>
      <c r="W371" s="170"/>
      <c r="X371" s="170"/>
      <c r="Y371" s="170"/>
      <c r="Z371" s="170"/>
    </row>
    <row r="372" spans="1:26" ht="23.25" customHeight="1">
      <c r="A372" s="170"/>
      <c r="B372" s="170"/>
      <c r="C372" s="170"/>
      <c r="D372" s="170"/>
      <c r="E372" s="170"/>
      <c r="F372" s="170"/>
      <c r="G372" s="170"/>
      <c r="H372" s="170"/>
      <c r="I372" s="170"/>
      <c r="J372" s="170"/>
      <c r="K372" s="170"/>
      <c r="L372" s="170"/>
      <c r="M372" s="170"/>
      <c r="N372" s="590"/>
      <c r="O372" s="622"/>
      <c r="P372" s="170"/>
      <c r="Q372" s="170"/>
      <c r="R372" s="170"/>
      <c r="S372" s="170"/>
      <c r="T372" s="170"/>
      <c r="U372" s="170"/>
      <c r="V372" s="170"/>
      <c r="W372" s="170"/>
      <c r="X372" s="170"/>
      <c r="Y372" s="170"/>
      <c r="Z372" s="170"/>
    </row>
    <row r="373" spans="1:26" ht="15.75" customHeight="1"/>
    <row r="374" spans="1:26" ht="15.75" customHeight="1"/>
    <row r="375" spans="1:26" ht="15.75" customHeight="1"/>
    <row r="376" spans="1:26" ht="15.75" customHeight="1"/>
    <row r="377" spans="1:26" ht="15.75" customHeight="1"/>
    <row r="378" spans="1:26" ht="15.75" customHeight="1"/>
    <row r="379" spans="1:26" ht="15.75" customHeight="1"/>
    <row r="380" spans="1:26" ht="15.75" customHeight="1"/>
    <row r="381" spans="1:26" ht="15.75" customHeight="1"/>
    <row r="382" spans="1:26" ht="15.75" customHeight="1"/>
    <row r="383" spans="1:26" ht="15.75" customHeight="1"/>
    <row r="384" spans="1:26"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password="CC0A" sheet="1" objects="1" scenarios="1" selectLockedCells="1" selectUnlockedCells="1"/>
  <mergeCells count="9">
    <mergeCell ref="P28:T28"/>
    <mergeCell ref="P29:T29"/>
    <mergeCell ref="E2:M4"/>
    <mergeCell ref="C21:N21"/>
    <mergeCell ref="P24:T24"/>
    <mergeCell ref="P25:T25"/>
    <mergeCell ref="C26:N26"/>
    <mergeCell ref="P26:T26"/>
    <mergeCell ref="P27:T27"/>
  </mergeCells>
  <conditionalFormatting sqref="C8:C10 D12:N12 C12:C19">
    <cfRule type="expression" dxfId="237" priority="25">
      <formula>$C$24="-"</formula>
    </cfRule>
  </conditionalFormatting>
  <conditionalFormatting sqref="C22">
    <cfRule type="expression" dxfId="236" priority="1">
      <formula>$C$3=1</formula>
    </cfRule>
  </conditionalFormatting>
  <conditionalFormatting sqref="C24">
    <cfRule type="expression" dxfId="235" priority="2">
      <formula>$C$3=1</formula>
    </cfRule>
  </conditionalFormatting>
  <conditionalFormatting sqref="C11:N11">
    <cfRule type="expression" dxfId="234" priority="37">
      <formula>$C$24="-"</formula>
    </cfRule>
  </conditionalFormatting>
  <conditionalFormatting sqref="C20:N20">
    <cfRule type="expression" dxfId="233" priority="38">
      <formula>$C$24="-"</formula>
    </cfRule>
  </conditionalFormatting>
  <conditionalFormatting sqref="D8:D10 D13:D19">
    <cfRule type="expression" dxfId="232" priority="26">
      <formula>$D$24="-"</formula>
    </cfRule>
  </conditionalFormatting>
  <conditionalFormatting sqref="D22">
    <cfRule type="expression" dxfId="231" priority="3">
      <formula>$C$3=2</formula>
    </cfRule>
  </conditionalFormatting>
  <conditionalFormatting sqref="D24">
    <cfRule type="expression" dxfId="230" priority="4">
      <formula>$C$3=2</formula>
    </cfRule>
  </conditionalFormatting>
  <conditionalFormatting sqref="E8:E10 E13:E19">
    <cfRule type="expression" dxfId="229" priority="27">
      <formula>$E$24="-"</formula>
    </cfRule>
  </conditionalFormatting>
  <conditionalFormatting sqref="E22">
    <cfRule type="expression" dxfId="228" priority="5">
      <formula>$C$3=3</formula>
    </cfRule>
  </conditionalFormatting>
  <conditionalFormatting sqref="E24">
    <cfRule type="expression" dxfId="227" priority="6">
      <formula>$C$3=3</formula>
    </cfRule>
  </conditionalFormatting>
  <conditionalFormatting sqref="F8:F10 F13:F19">
    <cfRule type="expression" dxfId="226" priority="28">
      <formula>$F$24="-"</formula>
    </cfRule>
  </conditionalFormatting>
  <conditionalFormatting sqref="F22">
    <cfRule type="expression" dxfId="225" priority="7">
      <formula>$C$3=4</formula>
    </cfRule>
  </conditionalFormatting>
  <conditionalFormatting sqref="F24">
    <cfRule type="expression" dxfId="224" priority="8">
      <formula>$C$3=4</formula>
    </cfRule>
  </conditionalFormatting>
  <conditionalFormatting sqref="G8:G10 G13:G19">
    <cfRule type="expression" dxfId="223" priority="29">
      <formula>$G$24="-"</formula>
    </cfRule>
  </conditionalFormatting>
  <conditionalFormatting sqref="G22">
    <cfRule type="expression" dxfId="222" priority="9">
      <formula>$C$3=5</formula>
    </cfRule>
  </conditionalFormatting>
  <conditionalFormatting sqref="G24">
    <cfRule type="expression" dxfId="221" priority="10">
      <formula>$C$3=5</formula>
    </cfRule>
  </conditionalFormatting>
  <conditionalFormatting sqref="H8:H10 H13:H19">
    <cfRule type="expression" dxfId="220" priority="30">
      <formula>$H$24="-"</formula>
    </cfRule>
  </conditionalFormatting>
  <conditionalFormatting sqref="H22">
    <cfRule type="expression" dxfId="219" priority="11">
      <formula>$C$3=6</formula>
    </cfRule>
  </conditionalFormatting>
  <conditionalFormatting sqref="H24">
    <cfRule type="expression" dxfId="218" priority="24">
      <formula>$C$3=6</formula>
    </cfRule>
  </conditionalFormatting>
  <conditionalFormatting sqref="I8:I10 I13:I19">
    <cfRule type="expression" dxfId="217" priority="31">
      <formula>$I$24="-"</formula>
    </cfRule>
  </conditionalFormatting>
  <conditionalFormatting sqref="I22">
    <cfRule type="expression" dxfId="216" priority="12">
      <formula>$C$3=7</formula>
    </cfRule>
  </conditionalFormatting>
  <conditionalFormatting sqref="I24">
    <cfRule type="expression" dxfId="215" priority="13">
      <formula>$C$3=7</formula>
    </cfRule>
  </conditionalFormatting>
  <conditionalFormatting sqref="J8:J10 J13:J19">
    <cfRule type="expression" dxfId="214" priority="32">
      <formula>$J$24="-"</formula>
    </cfRule>
  </conditionalFormatting>
  <conditionalFormatting sqref="J22">
    <cfRule type="expression" dxfId="213" priority="14">
      <formula>$C$3=8</formula>
    </cfRule>
  </conditionalFormatting>
  <conditionalFormatting sqref="J24">
    <cfRule type="expression" dxfId="212" priority="15">
      <formula>$C$3=8</formula>
    </cfRule>
  </conditionalFormatting>
  <conditionalFormatting sqref="K8:K10 K13:K19">
    <cfRule type="expression" dxfId="211" priority="33">
      <formula>$K$24="-"</formula>
    </cfRule>
  </conditionalFormatting>
  <conditionalFormatting sqref="K22">
    <cfRule type="expression" dxfId="210" priority="16">
      <formula>$C$3=9</formula>
    </cfRule>
  </conditionalFormatting>
  <conditionalFormatting sqref="K24">
    <cfRule type="expression" dxfId="209" priority="17">
      <formula>$C$3=9</formula>
    </cfRule>
  </conditionalFormatting>
  <conditionalFormatting sqref="L8:L10 L13:L19">
    <cfRule type="expression" dxfId="208" priority="34">
      <formula>$L$24="-"</formula>
    </cfRule>
  </conditionalFormatting>
  <conditionalFormatting sqref="L22">
    <cfRule type="expression" dxfId="207" priority="18">
      <formula>$C$3=10</formula>
    </cfRule>
  </conditionalFormatting>
  <conditionalFormatting sqref="L24">
    <cfRule type="expression" dxfId="206" priority="19">
      <formula>$C$3=10</formula>
    </cfRule>
  </conditionalFormatting>
  <conditionalFormatting sqref="M8:M10 M13:M19">
    <cfRule type="expression" dxfId="205" priority="35">
      <formula>$M$24="-"</formula>
    </cfRule>
  </conditionalFormatting>
  <conditionalFormatting sqref="M22">
    <cfRule type="expression" dxfId="204" priority="20">
      <formula>$C$3=11</formula>
    </cfRule>
  </conditionalFormatting>
  <conditionalFormatting sqref="M24">
    <cfRule type="expression" dxfId="203" priority="21">
      <formula>$C$3=11</formula>
    </cfRule>
  </conditionalFormatting>
  <conditionalFormatting sqref="N8:N10 N13:N19">
    <cfRule type="expression" dxfId="202" priority="36">
      <formula>$N$24="-"</formula>
    </cfRule>
  </conditionalFormatting>
  <conditionalFormatting sqref="N22">
    <cfRule type="expression" dxfId="201" priority="22">
      <formula>$C$3=12</formula>
    </cfRule>
  </conditionalFormatting>
  <conditionalFormatting sqref="N24">
    <cfRule type="expression" dxfId="200" priority="23">
      <formula>$C$3=12</formula>
    </cfRule>
  </conditionalFormatting>
  <hyperlinks>
    <hyperlink ref="A1" location="DASHBOARD!A1" display="BACK" xr:uid="{00000000-0004-0000-1C00-000000000000}"/>
  </hyperlink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Z1000"/>
  <sheetViews>
    <sheetView zoomScale="130" zoomScaleNormal="130" workbookViewId="0">
      <pane ySplit="2" topLeftCell="A3" activePane="bottomLeft" state="frozen"/>
      <selection pane="bottomLeft" activeCell="D3" sqref="D3:D14"/>
    </sheetView>
  </sheetViews>
  <sheetFormatPr defaultColWidth="11.1796875" defaultRowHeight="15" customHeight="1"/>
  <cols>
    <col min="1" max="1" width="7.36328125" customWidth="1"/>
    <col min="2" max="2" width="9.81640625" customWidth="1"/>
    <col min="3" max="3" width="8.81640625" customWidth="1"/>
    <col min="4" max="4" width="8" customWidth="1"/>
    <col min="5" max="5" width="7" customWidth="1"/>
    <col min="6" max="6" width="9" customWidth="1"/>
    <col min="7" max="7" width="10.453125" customWidth="1"/>
    <col min="8" max="8" width="0.54296875" style="580" customWidth="1"/>
    <col min="9" max="9" width="8.90625" customWidth="1"/>
    <col min="10" max="10" width="11" customWidth="1"/>
    <col min="11" max="11" width="8.453125" customWidth="1"/>
    <col min="12" max="12" width="12.81640625" customWidth="1"/>
    <col min="13" max="13" width="10.54296875" customWidth="1"/>
    <col min="14" max="14" width="28.36328125" customWidth="1"/>
    <col min="15" max="15" width="7.453125" customWidth="1"/>
  </cols>
  <sheetData>
    <row r="1" spans="1:26" ht="63" customHeight="1">
      <c r="A1" s="728" t="s">
        <v>50</v>
      </c>
      <c r="B1" s="729"/>
      <c r="C1" s="729"/>
      <c r="D1" s="729"/>
      <c r="E1" s="729"/>
      <c r="F1" s="729"/>
      <c r="G1" s="729"/>
      <c r="H1" s="729"/>
      <c r="I1" s="729"/>
      <c r="J1" s="729"/>
      <c r="K1" s="729"/>
      <c r="L1" s="729"/>
      <c r="M1" s="730"/>
      <c r="N1" s="404" t="s">
        <v>379</v>
      </c>
      <c r="O1" s="28"/>
      <c r="P1" s="29"/>
      <c r="Q1" s="29"/>
      <c r="R1" s="29"/>
      <c r="S1" s="29"/>
      <c r="T1" s="29"/>
      <c r="U1" s="29"/>
      <c r="V1" s="29"/>
      <c r="W1" s="29"/>
      <c r="X1" s="29"/>
      <c r="Y1" s="29"/>
      <c r="Z1" s="29"/>
    </row>
    <row r="2" spans="1:26" ht="48.75" customHeight="1">
      <c r="A2" s="30" t="s">
        <v>45</v>
      </c>
      <c r="B2" s="30" t="s">
        <v>46</v>
      </c>
      <c r="C2" s="30" t="s">
        <v>47</v>
      </c>
      <c r="D2" s="30" t="s">
        <v>7</v>
      </c>
      <c r="E2" s="30" t="s">
        <v>8</v>
      </c>
      <c r="F2" s="30" t="s">
        <v>9</v>
      </c>
      <c r="G2" s="30" t="s">
        <v>10</v>
      </c>
      <c r="H2" s="578" t="s">
        <v>48</v>
      </c>
      <c r="I2" s="30" t="s">
        <v>12</v>
      </c>
      <c r="J2" s="30" t="s">
        <v>13</v>
      </c>
      <c r="K2" s="30" t="s">
        <v>14</v>
      </c>
      <c r="L2" s="30" t="s">
        <v>15</v>
      </c>
      <c r="M2" s="30" t="s">
        <v>16</v>
      </c>
      <c r="N2" s="30" t="s">
        <v>49</v>
      </c>
      <c r="O2" s="298" t="s">
        <v>0</v>
      </c>
      <c r="P2" s="29"/>
      <c r="Q2" s="29"/>
      <c r="R2" s="29"/>
      <c r="S2" s="29"/>
      <c r="T2" s="29"/>
      <c r="U2" s="29"/>
      <c r="V2" s="29"/>
      <c r="W2" s="29"/>
      <c r="X2" s="29"/>
      <c r="Y2" s="29"/>
      <c r="Z2" s="29"/>
    </row>
    <row r="3" spans="1:26" ht="15.6">
      <c r="A3" s="30" t="str">
        <f t="shared" ref="A3:A14" si="0">IF(ISBLANK(C3),"no","yes")</f>
        <v>yes</v>
      </c>
      <c r="B3" s="302" t="s">
        <v>451</v>
      </c>
      <c r="C3" s="708">
        <v>4000</v>
      </c>
      <c r="D3" s="708">
        <v>70</v>
      </c>
      <c r="E3" s="709"/>
      <c r="F3" s="709"/>
      <c r="G3" s="709"/>
      <c r="H3" s="709"/>
      <c r="I3" s="709"/>
      <c r="J3" s="709"/>
      <c r="K3" s="709"/>
      <c r="L3" s="709"/>
      <c r="M3" s="709"/>
      <c r="N3" s="709"/>
      <c r="O3" s="28" t="str">
        <f>IF(ISBLANK(C2)," ",(IF(ISBLANK(C4),IF(P3="*"," ","*")," ")))</f>
        <v xml:space="preserve"> </v>
      </c>
      <c r="P3" s="29" t="str">
        <f>inputs!W31</f>
        <v>*</v>
      </c>
      <c r="Q3" s="29"/>
      <c r="R3" s="29"/>
      <c r="S3" s="29"/>
      <c r="T3" s="29"/>
      <c r="U3" s="29"/>
      <c r="V3" s="29"/>
      <c r="W3" s="29"/>
      <c r="X3" s="29"/>
      <c r="Y3" s="29"/>
      <c r="Z3" s="29"/>
    </row>
    <row r="4" spans="1:26" ht="19.5" customHeight="1">
      <c r="A4" s="30" t="str">
        <f t="shared" si="0"/>
        <v>yes</v>
      </c>
      <c r="B4" s="302" t="s">
        <v>452</v>
      </c>
      <c r="C4" s="708">
        <v>4000</v>
      </c>
      <c r="D4" s="708">
        <v>70</v>
      </c>
      <c r="E4" s="709"/>
      <c r="F4" s="709"/>
      <c r="G4" s="709"/>
      <c r="H4" s="709"/>
      <c r="I4" s="709"/>
      <c r="J4" s="709"/>
      <c r="K4" s="709"/>
      <c r="L4" s="709"/>
      <c r="M4" s="709"/>
      <c r="N4" s="708"/>
      <c r="O4" s="28" t="str">
        <f>IF(ISBLANK(C3)," ",(IF(ISBLANK(C5),IF(P4="*"," ","*")," ")))</f>
        <v xml:space="preserve"> </v>
      </c>
      <c r="P4" s="29" t="str">
        <f>inputs!W32</f>
        <v>*</v>
      </c>
      <c r="Q4" s="29"/>
      <c r="R4" s="29"/>
      <c r="S4" s="29"/>
      <c r="T4" s="29"/>
      <c r="U4" s="29"/>
      <c r="V4" s="29"/>
      <c r="W4" s="29"/>
      <c r="X4" s="29"/>
      <c r="Y4" s="29"/>
      <c r="Z4" s="29"/>
    </row>
    <row r="5" spans="1:26" ht="15.6">
      <c r="A5" s="30" t="str">
        <f t="shared" si="0"/>
        <v>yes</v>
      </c>
      <c r="B5" s="302" t="s">
        <v>453</v>
      </c>
      <c r="C5" s="708">
        <v>4000</v>
      </c>
      <c r="D5" s="708">
        <v>70</v>
      </c>
      <c r="E5" s="709"/>
      <c r="F5" s="709"/>
      <c r="G5" s="709"/>
      <c r="H5" s="709"/>
      <c r="I5" s="709"/>
      <c r="J5" s="709"/>
      <c r="K5" s="709"/>
      <c r="L5" s="709"/>
      <c r="M5" s="709"/>
      <c r="N5" s="708"/>
      <c r="O5" s="28" t="str">
        <f t="shared" ref="O5:O14" si="1">IF(ISBLANK(C4)," ",(IF(ISBLANK(C6),IF(P5="*"," ","*")," ")))</f>
        <v xml:space="preserve"> </v>
      </c>
      <c r="P5" s="29" t="str">
        <f>inputs!W33</f>
        <v>*</v>
      </c>
      <c r="Q5" s="29"/>
      <c r="R5" s="29"/>
      <c r="S5" s="29"/>
      <c r="T5" s="29"/>
      <c r="U5" s="29"/>
      <c r="V5" s="29"/>
      <c r="W5" s="29"/>
      <c r="X5" s="29"/>
      <c r="Y5" s="29"/>
      <c r="Z5" s="29"/>
    </row>
    <row r="6" spans="1:26" ht="15.6">
      <c r="A6" s="30" t="str">
        <f t="shared" si="0"/>
        <v>yes</v>
      </c>
      <c r="B6" s="302" t="s">
        <v>454</v>
      </c>
      <c r="C6" s="708">
        <v>4000</v>
      </c>
      <c r="D6" s="708">
        <v>70</v>
      </c>
      <c r="E6" s="709"/>
      <c r="F6" s="709"/>
      <c r="G6" s="709"/>
      <c r="H6" s="709"/>
      <c r="I6" s="709"/>
      <c r="J6" s="709"/>
      <c r="K6" s="709"/>
      <c r="L6" s="709"/>
      <c r="M6" s="709"/>
      <c r="N6" s="708"/>
      <c r="O6" s="28" t="str">
        <f t="shared" si="1"/>
        <v xml:space="preserve"> </v>
      </c>
      <c r="P6" s="29" t="str">
        <f>inputs!W34</f>
        <v>*</v>
      </c>
      <c r="Q6" s="29"/>
      <c r="R6" s="29"/>
      <c r="S6" s="29"/>
      <c r="T6" s="29"/>
      <c r="U6" s="29"/>
      <c r="V6" s="29"/>
      <c r="W6" s="29"/>
      <c r="X6" s="29"/>
      <c r="Y6" s="29"/>
      <c r="Z6" s="29"/>
    </row>
    <row r="7" spans="1:26" ht="15.6">
      <c r="A7" s="30" t="str">
        <f t="shared" si="0"/>
        <v>yes</v>
      </c>
      <c r="B7" s="302" t="s">
        <v>455</v>
      </c>
      <c r="C7" s="708">
        <v>4000</v>
      </c>
      <c r="D7" s="708">
        <v>70</v>
      </c>
      <c r="E7" s="709"/>
      <c r="F7" s="709"/>
      <c r="G7" s="709"/>
      <c r="H7" s="709"/>
      <c r="I7" s="709"/>
      <c r="J7" s="709"/>
      <c r="K7" s="709"/>
      <c r="L7" s="709"/>
      <c r="M7" s="709"/>
      <c r="N7" s="708"/>
      <c r="O7" s="28" t="str">
        <f t="shared" si="1"/>
        <v xml:space="preserve"> </v>
      </c>
      <c r="P7" s="29" t="str">
        <f>inputs!W35</f>
        <v>*</v>
      </c>
      <c r="Q7" s="29"/>
      <c r="R7" s="29"/>
      <c r="S7" s="29"/>
      <c r="T7" s="29"/>
      <c r="U7" s="29"/>
      <c r="V7" s="29"/>
      <c r="W7" s="29"/>
      <c r="X7" s="29"/>
      <c r="Y7" s="29"/>
      <c r="Z7" s="29"/>
    </row>
    <row r="8" spans="1:26" ht="15.6">
      <c r="A8" s="30" t="str">
        <f t="shared" si="0"/>
        <v>yes</v>
      </c>
      <c r="B8" s="302" t="s">
        <v>456</v>
      </c>
      <c r="C8" s="708">
        <v>4000</v>
      </c>
      <c r="D8" s="708">
        <v>70</v>
      </c>
      <c r="E8" s="709"/>
      <c r="F8" s="709"/>
      <c r="G8" s="709"/>
      <c r="H8" s="709"/>
      <c r="I8" s="709"/>
      <c r="J8" s="709"/>
      <c r="K8" s="709"/>
      <c r="L8" s="709"/>
      <c r="M8" s="709"/>
      <c r="N8" s="708"/>
      <c r="O8" s="28" t="str">
        <f t="shared" si="1"/>
        <v xml:space="preserve"> </v>
      </c>
      <c r="P8" s="29" t="str">
        <f>inputs!W36</f>
        <v>*</v>
      </c>
      <c r="Q8" s="29"/>
      <c r="R8" s="29"/>
      <c r="S8" s="29"/>
      <c r="T8" s="29"/>
      <c r="U8" s="29"/>
      <c r="V8" s="29"/>
      <c r="W8" s="29"/>
      <c r="X8" s="29"/>
      <c r="Y8" s="29"/>
      <c r="Z8" s="29"/>
    </row>
    <row r="9" spans="1:26" ht="15" customHeight="1">
      <c r="A9" s="30" t="str">
        <f t="shared" si="0"/>
        <v>yes</v>
      </c>
      <c r="B9" s="302" t="s">
        <v>457</v>
      </c>
      <c r="C9" s="708">
        <v>3000</v>
      </c>
      <c r="D9" s="708">
        <v>70</v>
      </c>
      <c r="E9" s="709"/>
      <c r="F9" s="709"/>
      <c r="G9" s="709"/>
      <c r="H9" s="709"/>
      <c r="I9" s="709"/>
      <c r="J9" s="709"/>
      <c r="K9" s="709"/>
      <c r="L9" s="709"/>
      <c r="M9" s="709"/>
      <c r="N9" s="708"/>
      <c r="O9" s="28" t="str">
        <f t="shared" si="1"/>
        <v xml:space="preserve"> </v>
      </c>
      <c r="P9" s="29" t="str">
        <f>inputs!W37</f>
        <v>*</v>
      </c>
      <c r="Q9" s="29"/>
      <c r="R9" s="29"/>
      <c r="S9" s="29"/>
      <c r="T9" s="29"/>
      <c r="U9" s="29"/>
      <c r="V9" s="29"/>
      <c r="W9" s="29"/>
      <c r="X9" s="29"/>
      <c r="Y9" s="29"/>
      <c r="Z9" s="29"/>
    </row>
    <row r="10" spans="1:26" ht="15" customHeight="1">
      <c r="A10" s="30" t="str">
        <f t="shared" si="0"/>
        <v>yes</v>
      </c>
      <c r="B10" s="302" t="s">
        <v>458</v>
      </c>
      <c r="C10" s="708">
        <v>3000</v>
      </c>
      <c r="D10" s="708">
        <v>70</v>
      </c>
      <c r="E10" s="709"/>
      <c r="F10" s="709"/>
      <c r="G10" s="709"/>
      <c r="H10" s="709"/>
      <c r="I10" s="709"/>
      <c r="J10" s="709"/>
      <c r="K10" s="709"/>
      <c r="L10" s="709"/>
      <c r="M10" s="709"/>
      <c r="N10" s="708"/>
      <c r="O10" s="28" t="str">
        <f t="shared" si="1"/>
        <v xml:space="preserve"> </v>
      </c>
      <c r="P10" s="29" t="str">
        <f>inputs!W38</f>
        <v>*</v>
      </c>
      <c r="Q10" s="29"/>
      <c r="R10" s="29"/>
      <c r="S10" s="29"/>
      <c r="T10" s="29"/>
      <c r="U10" s="29"/>
      <c r="V10" s="29"/>
      <c r="W10" s="29"/>
      <c r="X10" s="29"/>
      <c r="Y10" s="29"/>
      <c r="Z10" s="29"/>
    </row>
    <row r="11" spans="1:26" ht="15" customHeight="1">
      <c r="A11" s="30" t="str">
        <f t="shared" si="0"/>
        <v>yes</v>
      </c>
      <c r="B11" s="302" t="s">
        <v>459</v>
      </c>
      <c r="C11" s="708">
        <v>3000</v>
      </c>
      <c r="D11" s="708">
        <v>70</v>
      </c>
      <c r="E11" s="709"/>
      <c r="F11" s="709"/>
      <c r="G11" s="709"/>
      <c r="H11" s="709"/>
      <c r="I11" s="709"/>
      <c r="J11" s="709"/>
      <c r="K11" s="709"/>
      <c r="L11" s="709"/>
      <c r="M11" s="709"/>
      <c r="N11" s="708"/>
      <c r="O11" s="28" t="str">
        <f t="shared" si="1"/>
        <v xml:space="preserve"> </v>
      </c>
      <c r="P11" s="29" t="str">
        <f>inputs!W39</f>
        <v>*</v>
      </c>
      <c r="Q11" s="29"/>
      <c r="R11" s="29"/>
      <c r="S11" s="29"/>
      <c r="T11" s="29"/>
      <c r="U11" s="29"/>
      <c r="V11" s="29"/>
      <c r="W11" s="29"/>
      <c r="X11" s="29"/>
      <c r="Y11" s="29"/>
      <c r="Z11" s="29"/>
    </row>
    <row r="12" spans="1:26" ht="15" customHeight="1">
      <c r="A12" s="30" t="str">
        <f t="shared" si="0"/>
        <v>yes</v>
      </c>
      <c r="B12" s="302" t="s">
        <v>460</v>
      </c>
      <c r="C12" s="708">
        <v>3000</v>
      </c>
      <c r="D12" s="708">
        <v>70</v>
      </c>
      <c r="E12" s="709"/>
      <c r="F12" s="709"/>
      <c r="G12" s="709"/>
      <c r="H12" s="709"/>
      <c r="I12" s="709"/>
      <c r="J12" s="709"/>
      <c r="K12" s="709"/>
      <c r="L12" s="709"/>
      <c r="M12" s="709"/>
      <c r="N12" s="708"/>
      <c r="O12" s="28" t="str">
        <f t="shared" si="1"/>
        <v xml:space="preserve"> </v>
      </c>
      <c r="P12" s="29" t="str">
        <f>inputs!W40</f>
        <v>*</v>
      </c>
      <c r="Q12" s="29"/>
      <c r="R12" s="29"/>
      <c r="S12" s="29"/>
      <c r="T12" s="29"/>
      <c r="U12" s="29"/>
      <c r="V12" s="29"/>
      <c r="W12" s="29"/>
      <c r="X12" s="29"/>
      <c r="Y12" s="29"/>
      <c r="Z12" s="29"/>
    </row>
    <row r="13" spans="1:26" ht="15" customHeight="1">
      <c r="A13" s="30" t="str">
        <f t="shared" si="0"/>
        <v>yes</v>
      </c>
      <c r="B13" s="302" t="s">
        <v>461</v>
      </c>
      <c r="C13" s="708">
        <v>3000</v>
      </c>
      <c r="D13" s="708">
        <v>70</v>
      </c>
      <c r="E13" s="709"/>
      <c r="F13" s="709"/>
      <c r="G13" s="709"/>
      <c r="H13" s="709"/>
      <c r="I13" s="709"/>
      <c r="J13" s="709"/>
      <c r="K13" s="709"/>
      <c r="L13" s="709"/>
      <c r="M13" s="709"/>
      <c r="N13" s="708"/>
      <c r="O13" s="28" t="str">
        <f t="shared" si="1"/>
        <v xml:space="preserve"> </v>
      </c>
      <c r="P13" s="29" t="str">
        <f>inputs!W41</f>
        <v>*</v>
      </c>
      <c r="Q13" s="29"/>
      <c r="R13" s="29"/>
      <c r="S13" s="29"/>
      <c r="T13" s="29"/>
      <c r="U13" s="29"/>
      <c r="V13" s="29"/>
      <c r="W13" s="29"/>
      <c r="X13" s="29"/>
      <c r="Y13" s="29"/>
      <c r="Z13" s="29"/>
    </row>
    <row r="14" spans="1:26" ht="15" customHeight="1">
      <c r="A14" s="30" t="str">
        <f t="shared" si="0"/>
        <v>yes</v>
      </c>
      <c r="B14" s="302" t="s">
        <v>462</v>
      </c>
      <c r="C14" s="708">
        <v>3000</v>
      </c>
      <c r="D14" s="708">
        <v>70</v>
      </c>
      <c r="E14" s="709"/>
      <c r="F14" s="709"/>
      <c r="G14" s="709"/>
      <c r="H14" s="709"/>
      <c r="I14" s="709"/>
      <c r="J14" s="709"/>
      <c r="K14" s="709"/>
      <c r="L14" s="709"/>
      <c r="M14" s="709"/>
      <c r="N14" s="708"/>
      <c r="O14" s="28" t="str">
        <f t="shared" si="1"/>
        <v xml:space="preserve"> </v>
      </c>
      <c r="P14" s="29" t="str">
        <f>inputs!W42</f>
        <v>*</v>
      </c>
      <c r="Q14" s="29"/>
      <c r="R14" s="29"/>
      <c r="S14" s="29"/>
      <c r="T14" s="29"/>
      <c r="U14" s="29"/>
      <c r="V14" s="29"/>
      <c r="W14" s="29"/>
      <c r="X14" s="29"/>
      <c r="Y14" s="29"/>
      <c r="Z14" s="29"/>
    </row>
    <row r="15" spans="1:26">
      <c r="A15" s="29"/>
      <c r="B15" s="29"/>
      <c r="C15" s="29"/>
      <c r="D15" s="29"/>
      <c r="E15" s="29"/>
      <c r="F15" s="29"/>
      <c r="G15" s="29"/>
      <c r="H15" s="579"/>
      <c r="I15" s="29"/>
      <c r="J15" s="29"/>
      <c r="K15" s="29"/>
      <c r="L15" s="29"/>
      <c r="M15" s="29"/>
      <c r="N15" s="29"/>
      <c r="O15" s="29"/>
      <c r="P15" s="29"/>
      <c r="Q15" s="29"/>
      <c r="R15" s="29"/>
      <c r="S15" s="29"/>
      <c r="T15" s="29"/>
      <c r="U15" s="29"/>
      <c r="V15" s="29"/>
      <c r="W15" s="29"/>
      <c r="X15" s="29"/>
      <c r="Y15" s="29"/>
      <c r="Z15" s="29"/>
    </row>
    <row r="16" spans="1:26">
      <c r="A16" s="29"/>
      <c r="B16" s="29"/>
      <c r="C16" s="29"/>
      <c r="D16" s="29"/>
      <c r="E16" s="29"/>
      <c r="F16" s="29"/>
      <c r="G16" s="29"/>
      <c r="H16" s="579"/>
      <c r="I16" s="29"/>
      <c r="J16" s="29"/>
      <c r="K16" s="29"/>
      <c r="L16" s="29"/>
      <c r="M16" s="29"/>
      <c r="N16" s="29"/>
      <c r="O16" s="29"/>
      <c r="P16" s="29"/>
      <c r="Q16" s="29"/>
      <c r="R16" s="29"/>
      <c r="S16" s="29"/>
      <c r="T16" s="29"/>
      <c r="U16" s="29"/>
      <c r="V16" s="29"/>
      <c r="W16" s="29"/>
      <c r="X16" s="29"/>
      <c r="Y16" s="29"/>
      <c r="Z16" s="29"/>
    </row>
    <row r="17" spans="1:26">
      <c r="A17" s="29"/>
      <c r="B17" s="29"/>
      <c r="C17" s="29"/>
      <c r="D17" s="29"/>
      <c r="E17" s="29"/>
      <c r="F17" s="29"/>
      <c r="G17" s="29"/>
      <c r="H17" s="579"/>
      <c r="I17" s="29"/>
      <c r="J17" s="29"/>
      <c r="K17" s="29"/>
      <c r="L17" s="29"/>
      <c r="M17" s="29"/>
      <c r="N17" s="29"/>
      <c r="O17" s="29"/>
      <c r="P17" s="29"/>
      <c r="Q17" s="29"/>
      <c r="R17" s="29"/>
      <c r="S17" s="29"/>
      <c r="T17" s="29"/>
      <c r="U17" s="29"/>
      <c r="V17" s="29"/>
      <c r="W17" s="29"/>
      <c r="X17" s="29"/>
      <c r="Y17" s="29"/>
      <c r="Z17" s="29"/>
    </row>
    <row r="18" spans="1:26">
      <c r="A18" s="29"/>
      <c r="B18" s="29"/>
      <c r="C18" s="29"/>
      <c r="D18" s="29"/>
      <c r="E18" s="29"/>
      <c r="F18" s="29"/>
      <c r="G18" s="29"/>
      <c r="H18" s="579"/>
      <c r="I18" s="29"/>
      <c r="J18" s="29"/>
      <c r="K18" s="29"/>
      <c r="L18" s="29"/>
      <c r="M18" s="29"/>
      <c r="N18" s="29"/>
      <c r="O18" s="29"/>
      <c r="P18" s="29"/>
      <c r="Q18" s="29"/>
      <c r="R18" s="29"/>
      <c r="S18" s="29"/>
      <c r="T18" s="29"/>
      <c r="U18" s="29"/>
      <c r="V18" s="29"/>
      <c r="W18" s="29"/>
      <c r="X18" s="29"/>
      <c r="Y18" s="29"/>
      <c r="Z18" s="29"/>
    </row>
    <row r="19" spans="1:26">
      <c r="A19" s="29"/>
      <c r="B19" s="29"/>
      <c r="C19" s="29"/>
      <c r="D19" s="29"/>
      <c r="E19" s="29"/>
      <c r="F19" s="29"/>
      <c r="G19" s="29"/>
      <c r="H19" s="579"/>
      <c r="I19" s="29"/>
      <c r="J19" s="29"/>
      <c r="K19" s="29"/>
      <c r="L19" s="29"/>
      <c r="M19" s="29"/>
      <c r="N19" s="29"/>
      <c r="O19" s="29"/>
      <c r="P19" s="29"/>
      <c r="Q19" s="29"/>
      <c r="R19" s="29"/>
      <c r="S19" s="29"/>
      <c r="T19" s="29"/>
      <c r="U19" s="29"/>
      <c r="V19" s="29"/>
      <c r="W19" s="29"/>
      <c r="X19" s="29"/>
      <c r="Y19" s="29"/>
      <c r="Z19" s="29"/>
    </row>
    <row r="20" spans="1:26">
      <c r="A20" s="29"/>
      <c r="B20" s="29"/>
      <c r="C20" s="29"/>
      <c r="D20" s="29"/>
      <c r="E20" s="29"/>
      <c r="F20" s="29"/>
      <c r="G20" s="29"/>
      <c r="H20" s="579"/>
      <c r="I20" s="29"/>
      <c r="J20" s="29"/>
      <c r="K20" s="29"/>
      <c r="L20" s="29"/>
      <c r="M20" s="29"/>
      <c r="N20" s="29"/>
      <c r="O20" s="29"/>
      <c r="P20" s="29"/>
      <c r="Q20" s="29"/>
      <c r="R20" s="29"/>
      <c r="S20" s="29"/>
      <c r="T20" s="29"/>
      <c r="U20" s="29"/>
      <c r="V20" s="29"/>
      <c r="W20" s="29"/>
      <c r="X20" s="29"/>
      <c r="Y20" s="29"/>
      <c r="Z20" s="29"/>
    </row>
    <row r="21" spans="1:26" ht="15.75" customHeight="1">
      <c r="A21" s="29"/>
      <c r="B21" s="29"/>
      <c r="C21" s="29"/>
      <c r="D21" s="29"/>
      <c r="E21" s="29"/>
      <c r="F21" s="29"/>
      <c r="G21" s="29"/>
      <c r="H21" s="579"/>
      <c r="I21" s="29"/>
      <c r="J21" s="29"/>
      <c r="K21" s="29"/>
      <c r="L21" s="29"/>
      <c r="M21" s="29"/>
      <c r="N21" s="29"/>
      <c r="O21" s="29"/>
      <c r="P21" s="29"/>
      <c r="Q21" s="29"/>
      <c r="R21" s="29"/>
      <c r="S21" s="29"/>
      <c r="T21" s="29"/>
      <c r="U21" s="29"/>
      <c r="V21" s="29"/>
      <c r="W21" s="29"/>
      <c r="X21" s="29"/>
      <c r="Y21" s="29"/>
      <c r="Z21" s="29"/>
    </row>
    <row r="22" spans="1:26" ht="15.75" customHeight="1">
      <c r="A22" s="29"/>
      <c r="B22" s="29"/>
      <c r="C22" s="29"/>
      <c r="D22" s="29"/>
      <c r="E22" s="29"/>
      <c r="F22" s="29"/>
      <c r="G22" s="29"/>
      <c r="H22" s="579"/>
      <c r="I22" s="29"/>
      <c r="J22" s="29"/>
      <c r="K22" s="29"/>
      <c r="L22" s="29"/>
      <c r="M22" s="29"/>
      <c r="N22" s="29"/>
      <c r="O22" s="29"/>
      <c r="P22" s="29"/>
      <c r="Q22" s="29"/>
      <c r="R22" s="29"/>
      <c r="S22" s="29"/>
      <c r="T22" s="29"/>
      <c r="U22" s="29"/>
      <c r="V22" s="29"/>
      <c r="W22" s="29"/>
      <c r="X22" s="29"/>
      <c r="Y22" s="29"/>
      <c r="Z22" s="29"/>
    </row>
    <row r="23" spans="1:26" ht="15.75" customHeight="1">
      <c r="A23" s="29"/>
      <c r="B23" s="29"/>
      <c r="C23" s="29"/>
      <c r="D23" s="29"/>
      <c r="E23" s="29"/>
      <c r="F23" s="29"/>
      <c r="G23" s="29"/>
      <c r="H23" s="579"/>
      <c r="I23" s="29"/>
      <c r="J23" s="29"/>
      <c r="K23" s="29"/>
      <c r="L23" s="29"/>
      <c r="M23" s="29"/>
      <c r="N23" s="29"/>
      <c r="O23" s="29"/>
      <c r="P23" s="29"/>
      <c r="Q23" s="29"/>
      <c r="R23" s="29"/>
      <c r="S23" s="29"/>
      <c r="T23" s="29"/>
      <c r="U23" s="29"/>
      <c r="V23" s="29"/>
      <c r="W23" s="29"/>
      <c r="X23" s="29"/>
      <c r="Y23" s="29"/>
      <c r="Z23" s="29"/>
    </row>
    <row r="24" spans="1:26" ht="15.75" customHeight="1">
      <c r="A24" s="29"/>
      <c r="B24" s="29"/>
      <c r="C24" s="29"/>
      <c r="D24" s="29"/>
      <c r="E24" s="29"/>
      <c r="F24" s="29"/>
      <c r="G24" s="29"/>
      <c r="H24" s="579"/>
      <c r="I24" s="29"/>
      <c r="J24" s="29"/>
      <c r="K24" s="29"/>
      <c r="L24" s="29"/>
      <c r="M24" s="29"/>
      <c r="N24" s="29"/>
      <c r="O24" s="29"/>
      <c r="P24" s="29"/>
      <c r="Q24" s="29"/>
      <c r="R24" s="29"/>
      <c r="S24" s="29"/>
      <c r="T24" s="29"/>
      <c r="U24" s="29"/>
      <c r="V24" s="29"/>
      <c r="W24" s="29"/>
      <c r="X24" s="29"/>
      <c r="Y24" s="29"/>
      <c r="Z24" s="29"/>
    </row>
    <row r="25" spans="1:26" ht="15.75" customHeight="1">
      <c r="A25" s="29"/>
      <c r="B25" s="29"/>
      <c r="C25" s="29"/>
      <c r="D25" s="29"/>
      <c r="E25" s="29"/>
      <c r="F25" s="29"/>
      <c r="G25" s="29"/>
      <c r="H25" s="579"/>
      <c r="I25" s="29"/>
      <c r="J25" s="29"/>
      <c r="K25" s="29"/>
      <c r="L25" s="29"/>
      <c r="M25" s="29"/>
      <c r="N25" s="29"/>
      <c r="O25" s="29"/>
      <c r="P25" s="29"/>
      <c r="Q25" s="29"/>
      <c r="R25" s="29"/>
      <c r="S25" s="29"/>
      <c r="T25" s="29"/>
      <c r="U25" s="29"/>
      <c r="V25" s="29"/>
      <c r="W25" s="29"/>
      <c r="X25" s="29"/>
      <c r="Y25" s="29"/>
      <c r="Z25" s="29"/>
    </row>
    <row r="26" spans="1:26" ht="15.75" customHeight="1">
      <c r="A26" s="29"/>
      <c r="B26" s="29"/>
      <c r="C26" s="29"/>
      <c r="D26" s="29"/>
      <c r="E26" s="29"/>
      <c r="F26" s="29"/>
      <c r="G26" s="29"/>
      <c r="H26" s="579"/>
      <c r="I26" s="29"/>
      <c r="J26" s="29"/>
      <c r="K26" s="29"/>
      <c r="L26" s="29"/>
      <c r="M26" s="29"/>
      <c r="N26" s="29"/>
      <c r="O26" s="29"/>
      <c r="P26" s="29"/>
      <c r="Q26" s="29"/>
      <c r="R26" s="29"/>
      <c r="S26" s="29"/>
      <c r="T26" s="29"/>
      <c r="U26" s="29"/>
      <c r="V26" s="29"/>
      <c r="W26" s="29"/>
      <c r="X26" s="29"/>
      <c r="Y26" s="29"/>
      <c r="Z26" s="29"/>
    </row>
    <row r="27" spans="1:26" ht="15.75" customHeight="1">
      <c r="A27" s="29"/>
      <c r="B27" s="29"/>
      <c r="C27" s="29"/>
      <c r="D27" s="29"/>
      <c r="E27" s="29"/>
      <c r="F27" s="29"/>
      <c r="G27" s="29"/>
      <c r="H27" s="579"/>
      <c r="I27" s="29"/>
      <c r="J27" s="29"/>
      <c r="K27" s="29"/>
      <c r="L27" s="29"/>
      <c r="M27" s="29"/>
      <c r="N27" s="29"/>
      <c r="O27" s="29"/>
      <c r="P27" s="29"/>
      <c r="Q27" s="29"/>
      <c r="R27" s="29"/>
      <c r="S27" s="29"/>
      <c r="T27" s="29"/>
      <c r="U27" s="29"/>
      <c r="V27" s="29"/>
      <c r="W27" s="29"/>
      <c r="X27" s="29"/>
      <c r="Y27" s="29"/>
      <c r="Z27" s="29"/>
    </row>
    <row r="28" spans="1:26" ht="15.75" customHeight="1">
      <c r="A28" s="29"/>
      <c r="B28" s="29"/>
      <c r="C28" s="29"/>
      <c r="D28" s="29"/>
      <c r="E28" s="29"/>
      <c r="F28" s="29"/>
      <c r="G28" s="29"/>
      <c r="H28" s="579"/>
      <c r="I28" s="29"/>
      <c r="J28" s="29"/>
      <c r="K28" s="29"/>
      <c r="L28" s="29"/>
      <c r="M28" s="29"/>
      <c r="N28" s="29"/>
      <c r="O28" s="29"/>
      <c r="P28" s="29"/>
      <c r="Q28" s="29"/>
      <c r="R28" s="29"/>
      <c r="S28" s="29"/>
      <c r="T28" s="29"/>
      <c r="U28" s="29"/>
      <c r="V28" s="29"/>
      <c r="W28" s="29"/>
      <c r="X28" s="29"/>
      <c r="Y28" s="29"/>
      <c r="Z28" s="29"/>
    </row>
    <row r="29" spans="1:26" ht="15.75" customHeight="1">
      <c r="A29" s="29"/>
      <c r="B29" s="29"/>
      <c r="C29" s="29"/>
      <c r="D29" s="29"/>
      <c r="E29" s="29"/>
      <c r="F29" s="29"/>
      <c r="G29" s="29"/>
      <c r="H29" s="579"/>
      <c r="I29" s="29"/>
      <c r="J29" s="29"/>
      <c r="K29" s="29"/>
      <c r="L29" s="29"/>
      <c r="M29" s="29"/>
      <c r="N29" s="29"/>
      <c r="O29" s="29"/>
      <c r="P29" s="29"/>
      <c r="Q29" s="29"/>
      <c r="R29" s="29"/>
      <c r="S29" s="29"/>
      <c r="T29" s="29"/>
      <c r="U29" s="29"/>
      <c r="V29" s="29"/>
      <c r="W29" s="29"/>
      <c r="X29" s="29"/>
      <c r="Y29" s="29"/>
      <c r="Z29" s="29"/>
    </row>
    <row r="30" spans="1:26" ht="15.75" customHeight="1">
      <c r="A30" s="29"/>
      <c r="B30" s="29"/>
      <c r="C30" s="29"/>
      <c r="D30" s="29"/>
      <c r="E30" s="29"/>
      <c r="F30" s="29"/>
      <c r="G30" s="29"/>
      <c r="H30" s="579"/>
      <c r="I30" s="29"/>
      <c r="J30" s="29"/>
      <c r="K30" s="29"/>
      <c r="L30" s="29"/>
      <c r="M30" s="29"/>
      <c r="N30" s="29"/>
      <c r="O30" s="29"/>
      <c r="P30" s="29"/>
      <c r="Q30" s="29"/>
      <c r="R30" s="29"/>
      <c r="S30" s="29"/>
      <c r="T30" s="29"/>
      <c r="U30" s="29"/>
      <c r="V30" s="29"/>
      <c r="W30" s="29"/>
      <c r="X30" s="29"/>
      <c r="Y30" s="29"/>
      <c r="Z30" s="29"/>
    </row>
    <row r="31" spans="1:26" ht="15.75" customHeight="1">
      <c r="A31" s="29"/>
      <c r="B31" s="29"/>
      <c r="C31" s="29"/>
      <c r="D31" s="29"/>
      <c r="E31" s="29"/>
      <c r="F31" s="29"/>
      <c r="G31" s="29"/>
      <c r="H31" s="579"/>
      <c r="I31" s="29"/>
      <c r="J31" s="29"/>
      <c r="K31" s="29"/>
      <c r="L31" s="29"/>
      <c r="M31" s="29"/>
      <c r="N31" s="29"/>
      <c r="O31" s="29"/>
      <c r="P31" s="29"/>
      <c r="Q31" s="29"/>
      <c r="R31" s="29"/>
      <c r="S31" s="29"/>
      <c r="T31" s="29"/>
      <c r="U31" s="29"/>
      <c r="V31" s="29"/>
      <c r="W31" s="29"/>
      <c r="X31" s="29"/>
      <c r="Y31" s="29"/>
      <c r="Z31" s="29"/>
    </row>
    <row r="32" spans="1:26" ht="15.75" customHeight="1">
      <c r="A32" s="29"/>
      <c r="B32" s="29"/>
      <c r="C32" s="29"/>
      <c r="D32" s="29"/>
      <c r="E32" s="29"/>
      <c r="F32" s="29"/>
      <c r="G32" s="29"/>
      <c r="H32" s="579"/>
      <c r="I32" s="29"/>
      <c r="J32" s="29"/>
      <c r="K32" s="29"/>
      <c r="L32" s="29"/>
      <c r="M32" s="29"/>
      <c r="N32" s="29"/>
      <c r="O32" s="29"/>
      <c r="P32" s="29"/>
      <c r="Q32" s="29"/>
      <c r="R32" s="29"/>
      <c r="S32" s="29"/>
      <c r="T32" s="29"/>
      <c r="U32" s="29"/>
      <c r="V32" s="29"/>
      <c r="W32" s="29"/>
      <c r="X32" s="29"/>
      <c r="Y32" s="29"/>
      <c r="Z32" s="29"/>
    </row>
    <row r="33" spans="1:26" ht="15.75" customHeight="1">
      <c r="A33" s="29"/>
      <c r="B33" s="29"/>
      <c r="C33" s="29"/>
      <c r="D33" s="29"/>
      <c r="E33" s="29"/>
      <c r="F33" s="29"/>
      <c r="G33" s="29"/>
      <c r="H33" s="579"/>
      <c r="I33" s="29"/>
      <c r="J33" s="29"/>
      <c r="K33" s="29"/>
      <c r="L33" s="29"/>
      <c r="M33" s="29"/>
      <c r="N33" s="29"/>
      <c r="O33" s="29"/>
      <c r="P33" s="29"/>
      <c r="Q33" s="29"/>
      <c r="R33" s="29"/>
      <c r="S33" s="29"/>
      <c r="T33" s="29"/>
      <c r="U33" s="29"/>
      <c r="V33" s="29"/>
      <c r="W33" s="29"/>
      <c r="X33" s="29"/>
      <c r="Y33" s="29"/>
      <c r="Z33" s="29"/>
    </row>
    <row r="34" spans="1:26" ht="15.75" customHeight="1">
      <c r="A34" s="29"/>
      <c r="B34" s="29"/>
      <c r="C34" s="29"/>
      <c r="D34" s="29"/>
      <c r="E34" s="29"/>
      <c r="F34" s="29"/>
      <c r="G34" s="29"/>
      <c r="H34" s="579"/>
      <c r="I34" s="29"/>
      <c r="J34" s="29"/>
      <c r="K34" s="29"/>
      <c r="L34" s="29"/>
      <c r="M34" s="29"/>
      <c r="N34" s="29"/>
      <c r="O34" s="29"/>
      <c r="P34" s="29"/>
      <c r="Q34" s="29"/>
      <c r="R34" s="29"/>
      <c r="S34" s="29"/>
      <c r="T34" s="29"/>
      <c r="U34" s="29"/>
      <c r="V34" s="29"/>
      <c r="W34" s="29"/>
      <c r="X34" s="29"/>
      <c r="Y34" s="29"/>
      <c r="Z34" s="29"/>
    </row>
    <row r="35" spans="1:26" ht="15.75" customHeight="1">
      <c r="A35" s="29"/>
      <c r="B35" s="29"/>
      <c r="C35" s="29"/>
      <c r="D35" s="29"/>
      <c r="E35" s="29"/>
      <c r="F35" s="29"/>
      <c r="G35" s="29"/>
      <c r="H35" s="579"/>
      <c r="I35" s="29"/>
      <c r="J35" s="29"/>
      <c r="K35" s="29"/>
      <c r="L35" s="29"/>
      <c r="M35" s="29"/>
      <c r="N35" s="29"/>
      <c r="O35" s="29"/>
      <c r="P35" s="29"/>
      <c r="Q35" s="29"/>
      <c r="R35" s="29"/>
      <c r="S35" s="29"/>
      <c r="T35" s="29"/>
      <c r="U35" s="29"/>
      <c r="V35" s="29"/>
      <c r="W35" s="29"/>
      <c r="X35" s="29"/>
      <c r="Y35" s="29"/>
      <c r="Z35" s="29"/>
    </row>
    <row r="36" spans="1:26" ht="15.75" customHeight="1">
      <c r="A36" s="29"/>
      <c r="B36" s="29"/>
      <c r="C36" s="29"/>
      <c r="D36" s="29"/>
      <c r="E36" s="29"/>
      <c r="F36" s="29"/>
      <c r="G36" s="29"/>
      <c r="H36" s="579"/>
      <c r="I36" s="29"/>
      <c r="J36" s="29"/>
      <c r="K36" s="29"/>
      <c r="L36" s="29"/>
      <c r="M36" s="29"/>
      <c r="N36" s="29"/>
      <c r="O36" s="29"/>
      <c r="P36" s="29"/>
      <c r="Q36" s="29"/>
      <c r="R36" s="29"/>
      <c r="S36" s="29"/>
      <c r="T36" s="29"/>
      <c r="U36" s="29"/>
      <c r="V36" s="29"/>
      <c r="W36" s="29"/>
      <c r="X36" s="29"/>
      <c r="Y36" s="29"/>
      <c r="Z36" s="29"/>
    </row>
    <row r="37" spans="1:26" ht="15.75" customHeight="1">
      <c r="A37" s="29"/>
      <c r="B37" s="29"/>
      <c r="C37" s="29"/>
      <c r="D37" s="29"/>
      <c r="E37" s="29"/>
      <c r="F37" s="29"/>
      <c r="G37" s="29"/>
      <c r="H37" s="579"/>
      <c r="I37" s="29"/>
      <c r="J37" s="29"/>
      <c r="K37" s="29"/>
      <c r="L37" s="29"/>
      <c r="M37" s="29"/>
      <c r="N37" s="29"/>
      <c r="O37" s="29"/>
      <c r="P37" s="29"/>
      <c r="Q37" s="29"/>
      <c r="R37" s="29"/>
      <c r="S37" s="29"/>
      <c r="T37" s="29"/>
      <c r="U37" s="29"/>
      <c r="V37" s="29"/>
      <c r="W37" s="29"/>
      <c r="X37" s="29"/>
      <c r="Y37" s="29"/>
      <c r="Z37" s="29"/>
    </row>
    <row r="38" spans="1:26" ht="15.75" customHeight="1">
      <c r="A38" s="29"/>
      <c r="B38" s="29"/>
      <c r="C38" s="29"/>
      <c r="D38" s="29"/>
      <c r="E38" s="29"/>
      <c r="F38" s="29"/>
      <c r="G38" s="29"/>
      <c r="H38" s="579"/>
      <c r="I38" s="29"/>
      <c r="J38" s="29"/>
      <c r="K38" s="29"/>
      <c r="L38" s="29"/>
      <c r="M38" s="29"/>
      <c r="N38" s="29"/>
      <c r="O38" s="29"/>
      <c r="P38" s="29"/>
      <c r="Q38" s="29"/>
      <c r="R38" s="29"/>
      <c r="S38" s="29"/>
      <c r="T38" s="29"/>
      <c r="U38" s="29"/>
      <c r="V38" s="29"/>
      <c r="W38" s="29"/>
      <c r="X38" s="29"/>
      <c r="Y38" s="29"/>
      <c r="Z38" s="29"/>
    </row>
    <row r="39" spans="1:26" ht="15.75" customHeight="1">
      <c r="A39" s="29"/>
      <c r="B39" s="29"/>
      <c r="C39" s="29"/>
      <c r="D39" s="29"/>
      <c r="E39" s="29"/>
      <c r="F39" s="29"/>
      <c r="G39" s="29"/>
      <c r="H39" s="579"/>
      <c r="I39" s="29"/>
      <c r="J39" s="29"/>
      <c r="K39" s="29"/>
      <c r="L39" s="29"/>
      <c r="M39" s="29"/>
      <c r="N39" s="29"/>
      <c r="O39" s="29"/>
      <c r="P39" s="29"/>
      <c r="Q39" s="29"/>
      <c r="R39" s="29"/>
      <c r="S39" s="29"/>
      <c r="T39" s="29"/>
      <c r="U39" s="29"/>
      <c r="V39" s="29"/>
      <c r="W39" s="29"/>
      <c r="X39" s="29"/>
      <c r="Y39" s="29"/>
      <c r="Z39" s="29"/>
    </row>
    <row r="40" spans="1:26" ht="15.75" customHeight="1">
      <c r="A40" s="29"/>
      <c r="B40" s="29"/>
      <c r="C40" s="29"/>
      <c r="D40" s="29"/>
      <c r="E40" s="29"/>
      <c r="F40" s="29"/>
      <c r="G40" s="29"/>
      <c r="H40" s="579"/>
      <c r="I40" s="29"/>
      <c r="J40" s="29"/>
      <c r="K40" s="29"/>
      <c r="L40" s="29"/>
      <c r="M40" s="29"/>
      <c r="N40" s="29"/>
      <c r="O40" s="29"/>
      <c r="P40" s="29"/>
      <c r="Q40" s="29"/>
      <c r="R40" s="29"/>
      <c r="S40" s="29"/>
      <c r="T40" s="29"/>
      <c r="U40" s="29"/>
      <c r="V40" s="29"/>
      <c r="W40" s="29"/>
      <c r="X40" s="29"/>
      <c r="Y40" s="29"/>
      <c r="Z40" s="29"/>
    </row>
    <row r="41" spans="1:26" ht="15.75" customHeight="1">
      <c r="A41" s="29"/>
      <c r="B41" s="29"/>
      <c r="C41" s="29"/>
      <c r="D41" s="29"/>
      <c r="E41" s="29"/>
      <c r="F41" s="29"/>
      <c r="G41" s="29"/>
      <c r="H41" s="579"/>
      <c r="I41" s="29"/>
      <c r="J41" s="29"/>
      <c r="K41" s="29"/>
      <c r="L41" s="29"/>
      <c r="M41" s="29"/>
      <c r="N41" s="29"/>
      <c r="O41" s="29"/>
      <c r="P41" s="29"/>
      <c r="Q41" s="29"/>
      <c r="R41" s="29"/>
      <c r="S41" s="29"/>
      <c r="T41" s="29"/>
      <c r="U41" s="29"/>
      <c r="V41" s="29"/>
      <c r="W41" s="29"/>
      <c r="X41" s="29"/>
      <c r="Y41" s="29"/>
      <c r="Z41" s="29"/>
    </row>
    <row r="42" spans="1:26" ht="15.75" customHeight="1">
      <c r="A42" s="29"/>
      <c r="B42" s="29"/>
      <c r="C42" s="29"/>
      <c r="D42" s="29"/>
      <c r="E42" s="29"/>
      <c r="F42" s="29"/>
      <c r="G42" s="29"/>
      <c r="H42" s="579"/>
      <c r="I42" s="29"/>
      <c r="J42" s="29"/>
      <c r="K42" s="29"/>
      <c r="L42" s="29"/>
      <c r="M42" s="29"/>
      <c r="N42" s="29"/>
      <c r="O42" s="29"/>
      <c r="P42" s="29"/>
      <c r="Q42" s="29"/>
      <c r="R42" s="29"/>
      <c r="S42" s="29"/>
      <c r="T42" s="29"/>
      <c r="U42" s="29"/>
      <c r="V42" s="29"/>
      <c r="W42" s="29"/>
      <c r="X42" s="29"/>
      <c r="Y42" s="29"/>
      <c r="Z42" s="29"/>
    </row>
    <row r="43" spans="1:26" ht="15.75" customHeight="1">
      <c r="A43" s="29"/>
      <c r="B43" s="29"/>
      <c r="C43" s="29"/>
      <c r="D43" s="29"/>
      <c r="E43" s="29"/>
      <c r="F43" s="29"/>
      <c r="G43" s="29"/>
      <c r="H43" s="579"/>
      <c r="I43" s="29"/>
      <c r="J43" s="29"/>
      <c r="K43" s="29"/>
      <c r="L43" s="29"/>
      <c r="M43" s="29"/>
      <c r="N43" s="29"/>
      <c r="O43" s="29"/>
      <c r="P43" s="29"/>
      <c r="Q43" s="29"/>
      <c r="R43" s="29"/>
      <c r="S43" s="29"/>
      <c r="T43" s="29"/>
      <c r="U43" s="29"/>
      <c r="V43" s="29"/>
      <c r="W43" s="29"/>
      <c r="X43" s="29"/>
      <c r="Y43" s="29"/>
      <c r="Z43" s="29"/>
    </row>
    <row r="44" spans="1:26" ht="15.75" customHeight="1">
      <c r="A44" s="29"/>
      <c r="B44" s="29"/>
      <c r="C44" s="29"/>
      <c r="D44" s="29"/>
      <c r="E44" s="29"/>
      <c r="F44" s="29"/>
      <c r="G44" s="29"/>
      <c r="H44" s="579"/>
      <c r="I44" s="29"/>
      <c r="J44" s="29"/>
      <c r="K44" s="29"/>
      <c r="L44" s="29"/>
      <c r="M44" s="29"/>
      <c r="N44" s="29"/>
      <c r="O44" s="29"/>
      <c r="P44" s="29"/>
      <c r="Q44" s="29"/>
      <c r="R44" s="29"/>
      <c r="S44" s="29"/>
      <c r="T44" s="29"/>
      <c r="U44" s="29"/>
      <c r="V44" s="29"/>
      <c r="W44" s="29"/>
      <c r="X44" s="29"/>
      <c r="Y44" s="29"/>
      <c r="Z44" s="29"/>
    </row>
    <row r="45" spans="1:26" ht="15.75" customHeight="1">
      <c r="A45" s="29"/>
      <c r="B45" s="29"/>
      <c r="C45" s="29"/>
      <c r="D45" s="29"/>
      <c r="E45" s="29"/>
      <c r="F45" s="29"/>
      <c r="G45" s="29"/>
      <c r="H45" s="579"/>
      <c r="I45" s="29"/>
      <c r="J45" s="29"/>
      <c r="K45" s="29"/>
      <c r="L45" s="29"/>
      <c r="M45" s="29"/>
      <c r="N45" s="29"/>
      <c r="O45" s="29"/>
      <c r="P45" s="29"/>
      <c r="Q45" s="29"/>
      <c r="R45" s="29"/>
      <c r="S45" s="29"/>
      <c r="T45" s="29"/>
      <c r="U45" s="29"/>
      <c r="V45" s="29"/>
      <c r="W45" s="29"/>
      <c r="X45" s="29"/>
      <c r="Y45" s="29"/>
      <c r="Z45" s="29"/>
    </row>
    <row r="46" spans="1:26" ht="15.75" customHeight="1">
      <c r="A46" s="29"/>
      <c r="B46" s="29"/>
      <c r="C46" s="29"/>
      <c r="D46" s="29"/>
      <c r="E46" s="29"/>
      <c r="F46" s="29"/>
      <c r="G46" s="29"/>
      <c r="H46" s="579"/>
      <c r="I46" s="29"/>
      <c r="J46" s="29"/>
      <c r="K46" s="29"/>
      <c r="L46" s="29"/>
      <c r="M46" s="29"/>
      <c r="N46" s="29"/>
      <c r="O46" s="29"/>
      <c r="P46" s="29"/>
      <c r="Q46" s="29"/>
      <c r="R46" s="29"/>
      <c r="S46" s="29"/>
      <c r="T46" s="29"/>
      <c r="U46" s="29"/>
      <c r="V46" s="29"/>
      <c r="W46" s="29"/>
      <c r="X46" s="29"/>
      <c r="Y46" s="29"/>
      <c r="Z46" s="29"/>
    </row>
    <row r="47" spans="1:26" ht="15.75" customHeight="1">
      <c r="A47" s="29"/>
      <c r="B47" s="29"/>
      <c r="C47" s="29"/>
      <c r="D47" s="29"/>
      <c r="E47" s="29"/>
      <c r="F47" s="29"/>
      <c r="G47" s="29"/>
      <c r="H47" s="579"/>
      <c r="I47" s="29"/>
      <c r="J47" s="29"/>
      <c r="K47" s="29"/>
      <c r="L47" s="29"/>
      <c r="M47" s="29"/>
      <c r="N47" s="29"/>
      <c r="O47" s="29"/>
      <c r="P47" s="29"/>
      <c r="Q47" s="29"/>
      <c r="R47" s="29"/>
      <c r="S47" s="29"/>
      <c r="T47" s="29"/>
      <c r="U47" s="29"/>
      <c r="V47" s="29"/>
      <c r="W47" s="29"/>
      <c r="X47" s="29"/>
      <c r="Y47" s="29"/>
      <c r="Z47" s="29"/>
    </row>
    <row r="48" spans="1:26" ht="15.75" customHeight="1">
      <c r="A48" s="29"/>
      <c r="B48" s="29"/>
      <c r="C48" s="29"/>
      <c r="D48" s="29"/>
      <c r="E48" s="29"/>
      <c r="F48" s="29"/>
      <c r="G48" s="29"/>
      <c r="H48" s="579"/>
      <c r="I48" s="29"/>
      <c r="J48" s="29"/>
      <c r="K48" s="29"/>
      <c r="L48" s="29"/>
      <c r="M48" s="29"/>
      <c r="N48" s="29"/>
      <c r="O48" s="29"/>
      <c r="P48" s="29"/>
      <c r="Q48" s="29"/>
      <c r="R48" s="29"/>
      <c r="S48" s="29"/>
      <c r="T48" s="29"/>
      <c r="U48" s="29"/>
      <c r="V48" s="29"/>
      <c r="W48" s="29"/>
      <c r="X48" s="29"/>
      <c r="Y48" s="29"/>
      <c r="Z48" s="29"/>
    </row>
    <row r="49" spans="1:26" ht="15.75" customHeight="1">
      <c r="A49" s="29"/>
      <c r="B49" s="29"/>
      <c r="C49" s="29"/>
      <c r="D49" s="29"/>
      <c r="E49" s="29"/>
      <c r="F49" s="29"/>
      <c r="G49" s="29"/>
      <c r="H49" s="579"/>
      <c r="I49" s="29"/>
      <c r="J49" s="29"/>
      <c r="K49" s="29"/>
      <c r="L49" s="29"/>
      <c r="M49" s="29"/>
      <c r="N49" s="29"/>
      <c r="O49" s="29"/>
      <c r="P49" s="29"/>
      <c r="Q49" s="29"/>
      <c r="R49" s="29"/>
      <c r="S49" s="29"/>
      <c r="T49" s="29"/>
      <c r="U49" s="29"/>
      <c r="V49" s="29"/>
      <c r="W49" s="29"/>
      <c r="X49" s="29"/>
      <c r="Y49" s="29"/>
      <c r="Z49" s="29"/>
    </row>
    <row r="50" spans="1:26" ht="15.75" customHeight="1">
      <c r="A50" s="29"/>
      <c r="B50" s="29"/>
      <c r="C50" s="29"/>
      <c r="D50" s="29"/>
      <c r="E50" s="29"/>
      <c r="F50" s="29"/>
      <c r="G50" s="29"/>
      <c r="H50" s="579"/>
      <c r="I50" s="29"/>
      <c r="J50" s="29"/>
      <c r="K50" s="29"/>
      <c r="L50" s="29"/>
      <c r="M50" s="29"/>
      <c r="N50" s="29"/>
      <c r="O50" s="29"/>
      <c r="P50" s="29"/>
      <c r="Q50" s="29"/>
      <c r="R50" s="29"/>
      <c r="S50" s="29"/>
      <c r="T50" s="29"/>
      <c r="U50" s="29"/>
      <c r="V50" s="29"/>
      <c r="W50" s="29"/>
      <c r="X50" s="29"/>
      <c r="Y50" s="29"/>
      <c r="Z50" s="29"/>
    </row>
    <row r="51" spans="1:26" ht="15.75" customHeight="1">
      <c r="A51" s="29"/>
      <c r="B51" s="29"/>
      <c r="C51" s="29"/>
      <c r="D51" s="29"/>
      <c r="E51" s="29"/>
      <c r="F51" s="29"/>
      <c r="G51" s="29"/>
      <c r="H51" s="579"/>
      <c r="I51" s="29"/>
      <c r="J51" s="29"/>
      <c r="K51" s="29"/>
      <c r="L51" s="29"/>
      <c r="M51" s="29"/>
      <c r="N51" s="29"/>
      <c r="O51" s="29"/>
      <c r="P51" s="29"/>
      <c r="Q51" s="29"/>
      <c r="R51" s="29"/>
      <c r="S51" s="29"/>
      <c r="T51" s="29"/>
      <c r="U51" s="29"/>
      <c r="V51" s="29"/>
      <c r="W51" s="29"/>
      <c r="X51" s="29"/>
      <c r="Y51" s="29"/>
      <c r="Z51" s="29"/>
    </row>
    <row r="52" spans="1:26" ht="15.75" customHeight="1">
      <c r="A52" s="29"/>
      <c r="B52" s="29"/>
      <c r="C52" s="29"/>
      <c r="D52" s="29"/>
      <c r="E52" s="29"/>
      <c r="F52" s="29"/>
      <c r="G52" s="29"/>
      <c r="H52" s="579"/>
      <c r="I52" s="29"/>
      <c r="J52" s="29"/>
      <c r="K52" s="29"/>
      <c r="L52" s="29"/>
      <c r="M52" s="29"/>
      <c r="N52" s="29"/>
      <c r="O52" s="29"/>
      <c r="P52" s="29"/>
      <c r="Q52" s="29"/>
      <c r="R52" s="29"/>
      <c r="S52" s="29"/>
      <c r="T52" s="29"/>
      <c r="U52" s="29"/>
      <c r="V52" s="29"/>
      <c r="W52" s="29"/>
      <c r="X52" s="29"/>
      <c r="Y52" s="29"/>
      <c r="Z52" s="29"/>
    </row>
    <row r="53" spans="1:26" ht="15.75" customHeight="1">
      <c r="A53" s="29"/>
      <c r="B53" s="29"/>
      <c r="C53" s="29"/>
      <c r="D53" s="29"/>
      <c r="E53" s="29"/>
      <c r="F53" s="29"/>
      <c r="G53" s="29"/>
      <c r="H53" s="579"/>
      <c r="I53" s="29"/>
      <c r="J53" s="29"/>
      <c r="K53" s="29"/>
      <c r="L53" s="29"/>
      <c r="M53" s="29"/>
      <c r="N53" s="29"/>
      <c r="O53" s="29"/>
      <c r="P53" s="29"/>
      <c r="Q53" s="29"/>
      <c r="R53" s="29"/>
      <c r="S53" s="29"/>
      <c r="T53" s="29"/>
      <c r="U53" s="29"/>
      <c r="V53" s="29"/>
      <c r="W53" s="29"/>
      <c r="X53" s="29"/>
      <c r="Y53" s="29"/>
      <c r="Z53" s="29"/>
    </row>
    <row r="54" spans="1:26" ht="15.75" customHeight="1">
      <c r="A54" s="29"/>
      <c r="B54" s="29"/>
      <c r="C54" s="29"/>
      <c r="D54" s="29"/>
      <c r="E54" s="29"/>
      <c r="F54" s="29"/>
      <c r="G54" s="29"/>
      <c r="H54" s="579"/>
      <c r="I54" s="29"/>
      <c r="J54" s="29"/>
      <c r="K54" s="29"/>
      <c r="L54" s="29"/>
      <c r="M54" s="29"/>
      <c r="N54" s="29"/>
      <c r="O54" s="29"/>
      <c r="P54" s="29"/>
      <c r="Q54" s="29"/>
      <c r="R54" s="29"/>
      <c r="S54" s="29"/>
      <c r="T54" s="29"/>
      <c r="U54" s="29"/>
      <c r="V54" s="29"/>
      <c r="W54" s="29"/>
      <c r="X54" s="29"/>
      <c r="Y54" s="29"/>
      <c r="Z54" s="29"/>
    </row>
    <row r="55" spans="1:26" ht="15.75" customHeight="1">
      <c r="A55" s="29"/>
      <c r="B55" s="29"/>
      <c r="C55" s="29"/>
      <c r="D55" s="29"/>
      <c r="E55" s="29"/>
      <c r="F55" s="29"/>
      <c r="G55" s="29"/>
      <c r="H55" s="579"/>
      <c r="I55" s="29"/>
      <c r="J55" s="29"/>
      <c r="K55" s="29"/>
      <c r="L55" s="29"/>
      <c r="M55" s="29"/>
      <c r="N55" s="29"/>
      <c r="O55" s="29"/>
      <c r="P55" s="29"/>
      <c r="Q55" s="29"/>
      <c r="R55" s="29"/>
      <c r="S55" s="29"/>
      <c r="T55" s="29"/>
      <c r="U55" s="29"/>
      <c r="V55" s="29"/>
      <c r="W55" s="29"/>
      <c r="X55" s="29"/>
      <c r="Y55" s="29"/>
      <c r="Z55" s="29"/>
    </row>
    <row r="56" spans="1:26" ht="15.75" customHeight="1">
      <c r="A56" s="29"/>
      <c r="B56" s="29"/>
      <c r="C56" s="29"/>
      <c r="D56" s="29"/>
      <c r="E56" s="29"/>
      <c r="F56" s="29"/>
      <c r="G56" s="29"/>
      <c r="H56" s="579"/>
      <c r="I56" s="29"/>
      <c r="J56" s="29"/>
      <c r="K56" s="29"/>
      <c r="L56" s="29"/>
      <c r="M56" s="29"/>
      <c r="N56" s="29"/>
      <c r="O56" s="29"/>
      <c r="P56" s="29"/>
      <c r="Q56" s="29"/>
      <c r="R56" s="29"/>
      <c r="S56" s="29"/>
      <c r="T56" s="29"/>
      <c r="U56" s="29"/>
      <c r="V56" s="29"/>
      <c r="W56" s="29"/>
      <c r="X56" s="29"/>
      <c r="Y56" s="29"/>
      <c r="Z56" s="29"/>
    </row>
    <row r="57" spans="1:26" ht="15.75" customHeight="1">
      <c r="A57" s="29"/>
      <c r="B57" s="29"/>
      <c r="C57" s="29"/>
      <c r="D57" s="29"/>
      <c r="E57" s="29"/>
      <c r="F57" s="29"/>
      <c r="G57" s="29"/>
      <c r="H57" s="579"/>
      <c r="I57" s="29"/>
      <c r="J57" s="29"/>
      <c r="K57" s="29"/>
      <c r="L57" s="29"/>
      <c r="M57" s="29"/>
      <c r="N57" s="29"/>
      <c r="O57" s="29"/>
      <c r="P57" s="29"/>
      <c r="Q57" s="29"/>
      <c r="R57" s="29"/>
      <c r="S57" s="29"/>
      <c r="T57" s="29"/>
      <c r="U57" s="29"/>
      <c r="V57" s="29"/>
      <c r="W57" s="29"/>
      <c r="X57" s="29"/>
      <c r="Y57" s="29"/>
      <c r="Z57" s="29"/>
    </row>
    <row r="58" spans="1:26" ht="15.75" customHeight="1">
      <c r="A58" s="29"/>
      <c r="B58" s="29"/>
      <c r="C58" s="29"/>
      <c r="D58" s="29"/>
      <c r="E58" s="29"/>
      <c r="F58" s="29"/>
      <c r="G58" s="29"/>
      <c r="H58" s="579"/>
      <c r="I58" s="29"/>
      <c r="J58" s="29"/>
      <c r="K58" s="29"/>
      <c r="L58" s="29"/>
      <c r="M58" s="29"/>
      <c r="N58" s="29"/>
      <c r="O58" s="29"/>
      <c r="P58" s="29"/>
      <c r="Q58" s="29"/>
      <c r="R58" s="29"/>
      <c r="S58" s="29"/>
      <c r="T58" s="29"/>
      <c r="U58" s="29"/>
      <c r="V58" s="29"/>
      <c r="W58" s="29"/>
      <c r="X58" s="29"/>
      <c r="Y58" s="29"/>
      <c r="Z58" s="29"/>
    </row>
    <row r="59" spans="1:26" ht="15.75" customHeight="1">
      <c r="A59" s="29"/>
      <c r="B59" s="29"/>
      <c r="C59" s="29"/>
      <c r="D59" s="29"/>
      <c r="E59" s="29"/>
      <c r="F59" s="29"/>
      <c r="G59" s="29"/>
      <c r="H59" s="579"/>
      <c r="I59" s="29"/>
      <c r="J59" s="29"/>
      <c r="K59" s="29"/>
      <c r="L59" s="29"/>
      <c r="M59" s="29"/>
      <c r="N59" s="29"/>
      <c r="O59" s="29"/>
      <c r="P59" s="29"/>
      <c r="Q59" s="29"/>
      <c r="R59" s="29"/>
      <c r="S59" s="29"/>
      <c r="T59" s="29"/>
      <c r="U59" s="29"/>
      <c r="V59" s="29"/>
      <c r="W59" s="29"/>
      <c r="X59" s="29"/>
      <c r="Y59" s="29"/>
      <c r="Z59" s="29"/>
    </row>
    <row r="60" spans="1:26" ht="15.75" customHeight="1">
      <c r="A60" s="29"/>
      <c r="B60" s="29"/>
      <c r="C60" s="29"/>
      <c r="D60" s="29"/>
      <c r="E60" s="29"/>
      <c r="F60" s="29"/>
      <c r="G60" s="29"/>
      <c r="H60" s="579"/>
      <c r="I60" s="29"/>
      <c r="J60" s="29"/>
      <c r="K60" s="29"/>
      <c r="L60" s="29"/>
      <c r="M60" s="29"/>
      <c r="N60" s="29"/>
      <c r="O60" s="29"/>
      <c r="P60" s="29"/>
      <c r="Q60" s="29"/>
      <c r="R60" s="29"/>
      <c r="S60" s="29"/>
      <c r="T60" s="29"/>
      <c r="U60" s="29"/>
      <c r="V60" s="29"/>
      <c r="W60" s="29"/>
      <c r="X60" s="29"/>
      <c r="Y60" s="29"/>
      <c r="Z60" s="29"/>
    </row>
    <row r="61" spans="1:26" ht="15.75" customHeight="1">
      <c r="A61" s="29"/>
      <c r="B61" s="29"/>
      <c r="C61" s="29"/>
      <c r="D61" s="29"/>
      <c r="E61" s="29"/>
      <c r="F61" s="29"/>
      <c r="G61" s="29"/>
      <c r="H61" s="579"/>
      <c r="I61" s="29"/>
      <c r="J61" s="29"/>
      <c r="K61" s="29"/>
      <c r="L61" s="29"/>
      <c r="M61" s="29"/>
      <c r="N61" s="29"/>
      <c r="O61" s="29"/>
      <c r="P61" s="29"/>
      <c r="Q61" s="29"/>
      <c r="R61" s="29"/>
      <c r="S61" s="29"/>
      <c r="T61" s="29"/>
      <c r="U61" s="29"/>
      <c r="V61" s="29"/>
      <c r="W61" s="29"/>
      <c r="X61" s="29"/>
      <c r="Y61" s="29"/>
      <c r="Z61" s="29"/>
    </row>
    <row r="62" spans="1:26" ht="15.75" customHeight="1">
      <c r="A62" s="29"/>
      <c r="B62" s="29"/>
      <c r="C62" s="29"/>
      <c r="D62" s="29"/>
      <c r="E62" s="29"/>
      <c r="F62" s="29"/>
      <c r="G62" s="29"/>
      <c r="H62" s="579"/>
      <c r="I62" s="29"/>
      <c r="J62" s="29"/>
      <c r="K62" s="29"/>
      <c r="L62" s="29"/>
      <c r="M62" s="29"/>
      <c r="N62" s="29"/>
      <c r="O62" s="29"/>
      <c r="P62" s="29"/>
      <c r="Q62" s="29"/>
      <c r="R62" s="29"/>
      <c r="S62" s="29"/>
      <c r="T62" s="29"/>
      <c r="U62" s="29"/>
      <c r="V62" s="29"/>
      <c r="W62" s="29"/>
      <c r="X62" s="29"/>
      <c r="Y62" s="29"/>
      <c r="Z62" s="29"/>
    </row>
    <row r="63" spans="1:26" ht="15.75" customHeight="1">
      <c r="A63" s="29"/>
      <c r="B63" s="29"/>
      <c r="C63" s="29"/>
      <c r="D63" s="29"/>
      <c r="E63" s="29"/>
      <c r="F63" s="29"/>
      <c r="G63" s="29"/>
      <c r="H63" s="579"/>
      <c r="I63" s="29"/>
      <c r="J63" s="29"/>
      <c r="K63" s="29"/>
      <c r="L63" s="29"/>
      <c r="M63" s="29"/>
      <c r="N63" s="29"/>
      <c r="O63" s="29"/>
      <c r="P63" s="29"/>
      <c r="Q63" s="29"/>
      <c r="R63" s="29"/>
      <c r="S63" s="29"/>
      <c r="T63" s="29"/>
      <c r="U63" s="29"/>
      <c r="V63" s="29"/>
      <c r="W63" s="29"/>
      <c r="X63" s="29"/>
      <c r="Y63" s="29"/>
      <c r="Z63" s="29"/>
    </row>
    <row r="64" spans="1:26" ht="15.75" customHeight="1">
      <c r="A64" s="29"/>
      <c r="B64" s="29"/>
      <c r="C64" s="29"/>
      <c r="D64" s="29"/>
      <c r="E64" s="29"/>
      <c r="F64" s="29"/>
      <c r="G64" s="29"/>
      <c r="H64" s="579"/>
      <c r="I64" s="29"/>
      <c r="J64" s="29"/>
      <c r="K64" s="29"/>
      <c r="L64" s="29"/>
      <c r="M64" s="29"/>
      <c r="N64" s="29"/>
      <c r="O64" s="29"/>
      <c r="P64" s="29"/>
      <c r="Q64" s="29"/>
      <c r="R64" s="29"/>
      <c r="S64" s="29"/>
      <c r="T64" s="29"/>
      <c r="U64" s="29"/>
      <c r="V64" s="29"/>
      <c r="W64" s="29"/>
      <c r="X64" s="29"/>
      <c r="Y64" s="29"/>
      <c r="Z64" s="29"/>
    </row>
    <row r="65" spans="1:26" ht="15.75" customHeight="1">
      <c r="A65" s="29"/>
      <c r="B65" s="29"/>
      <c r="C65" s="29"/>
      <c r="D65" s="29"/>
      <c r="E65" s="29"/>
      <c r="F65" s="29"/>
      <c r="G65" s="29"/>
      <c r="H65" s="579"/>
      <c r="I65" s="29"/>
      <c r="J65" s="29"/>
      <c r="K65" s="29"/>
      <c r="L65" s="29"/>
      <c r="M65" s="29"/>
      <c r="N65" s="29"/>
      <c r="O65" s="29"/>
      <c r="P65" s="29"/>
      <c r="Q65" s="29"/>
      <c r="R65" s="29"/>
      <c r="S65" s="29"/>
      <c r="T65" s="29"/>
      <c r="U65" s="29"/>
      <c r="V65" s="29"/>
      <c r="W65" s="29"/>
      <c r="X65" s="29"/>
      <c r="Y65" s="29"/>
      <c r="Z65" s="29"/>
    </row>
    <row r="66" spans="1:26" ht="15.75" customHeight="1">
      <c r="A66" s="29"/>
      <c r="B66" s="29"/>
      <c r="C66" s="29"/>
      <c r="D66" s="29"/>
      <c r="E66" s="29"/>
      <c r="F66" s="29"/>
      <c r="G66" s="29"/>
      <c r="H66" s="579"/>
      <c r="I66" s="29"/>
      <c r="J66" s="29"/>
      <c r="K66" s="29"/>
      <c r="L66" s="29"/>
      <c r="M66" s="29"/>
      <c r="N66" s="29"/>
      <c r="O66" s="29"/>
      <c r="P66" s="29"/>
      <c r="Q66" s="29"/>
      <c r="R66" s="29"/>
      <c r="S66" s="29"/>
      <c r="T66" s="29"/>
      <c r="U66" s="29"/>
      <c r="V66" s="29"/>
      <c r="W66" s="29"/>
      <c r="X66" s="29"/>
      <c r="Y66" s="29"/>
      <c r="Z66" s="29"/>
    </row>
    <row r="67" spans="1:26" ht="15.75" customHeight="1">
      <c r="A67" s="29"/>
      <c r="B67" s="29"/>
      <c r="C67" s="29"/>
      <c r="D67" s="29"/>
      <c r="E67" s="29"/>
      <c r="F67" s="29"/>
      <c r="G67" s="29"/>
      <c r="H67" s="579"/>
      <c r="I67" s="29"/>
      <c r="J67" s="29"/>
      <c r="K67" s="29"/>
      <c r="L67" s="29"/>
      <c r="M67" s="29"/>
      <c r="N67" s="29"/>
      <c r="O67" s="29"/>
      <c r="P67" s="29"/>
      <c r="Q67" s="29"/>
      <c r="R67" s="29"/>
      <c r="S67" s="29"/>
      <c r="T67" s="29"/>
      <c r="U67" s="29"/>
      <c r="V67" s="29"/>
      <c r="W67" s="29"/>
      <c r="X67" s="29"/>
      <c r="Y67" s="29"/>
      <c r="Z67" s="29"/>
    </row>
    <row r="68" spans="1:26" ht="15.75" customHeight="1">
      <c r="A68" s="29"/>
      <c r="B68" s="29"/>
      <c r="C68" s="29"/>
      <c r="D68" s="29"/>
      <c r="E68" s="29"/>
      <c r="F68" s="29"/>
      <c r="G68" s="29"/>
      <c r="H68" s="579"/>
      <c r="I68" s="29"/>
      <c r="J68" s="29"/>
      <c r="K68" s="29"/>
      <c r="L68" s="29"/>
      <c r="M68" s="29"/>
      <c r="N68" s="29"/>
      <c r="O68" s="29"/>
      <c r="P68" s="29"/>
      <c r="Q68" s="29"/>
      <c r="R68" s="29"/>
      <c r="S68" s="29"/>
      <c r="T68" s="29"/>
      <c r="U68" s="29"/>
      <c r="V68" s="29"/>
      <c r="W68" s="29"/>
      <c r="X68" s="29"/>
      <c r="Y68" s="29"/>
      <c r="Z68" s="29"/>
    </row>
    <row r="69" spans="1:26" ht="15.75" customHeight="1">
      <c r="A69" s="29"/>
      <c r="B69" s="29"/>
      <c r="C69" s="29"/>
      <c r="D69" s="29"/>
      <c r="E69" s="29"/>
      <c r="F69" s="29"/>
      <c r="G69" s="29"/>
      <c r="H69" s="579"/>
      <c r="I69" s="29"/>
      <c r="J69" s="29"/>
      <c r="K69" s="29"/>
      <c r="L69" s="29"/>
      <c r="M69" s="29"/>
      <c r="N69" s="29"/>
      <c r="O69" s="29"/>
      <c r="P69" s="29"/>
      <c r="Q69" s="29"/>
      <c r="R69" s="29"/>
      <c r="S69" s="29"/>
      <c r="T69" s="29"/>
      <c r="U69" s="29"/>
      <c r="V69" s="29"/>
      <c r="W69" s="29"/>
      <c r="X69" s="29"/>
      <c r="Y69" s="29"/>
      <c r="Z69" s="29"/>
    </row>
    <row r="70" spans="1:26" ht="15.75" customHeight="1">
      <c r="A70" s="29"/>
      <c r="B70" s="29"/>
      <c r="C70" s="29"/>
      <c r="D70" s="29"/>
      <c r="E70" s="29"/>
      <c r="F70" s="29"/>
      <c r="G70" s="29"/>
      <c r="H70" s="579"/>
      <c r="I70" s="29"/>
      <c r="J70" s="29"/>
      <c r="K70" s="29"/>
      <c r="L70" s="29"/>
      <c r="M70" s="29"/>
      <c r="N70" s="29"/>
      <c r="O70" s="29"/>
      <c r="P70" s="29"/>
      <c r="Q70" s="29"/>
      <c r="R70" s="29"/>
      <c r="S70" s="29"/>
      <c r="T70" s="29"/>
      <c r="U70" s="29"/>
      <c r="V70" s="29"/>
      <c r="W70" s="29"/>
      <c r="X70" s="29"/>
      <c r="Y70" s="29"/>
      <c r="Z70" s="29"/>
    </row>
    <row r="71" spans="1:26" ht="15.75" customHeight="1">
      <c r="A71" s="29"/>
      <c r="B71" s="29"/>
      <c r="C71" s="29"/>
      <c r="D71" s="29"/>
      <c r="E71" s="29"/>
      <c r="F71" s="29"/>
      <c r="G71" s="29"/>
      <c r="H71" s="579"/>
      <c r="I71" s="29"/>
      <c r="J71" s="29"/>
      <c r="K71" s="29"/>
      <c r="L71" s="29"/>
      <c r="M71" s="29"/>
      <c r="N71" s="29"/>
      <c r="O71" s="29"/>
      <c r="P71" s="29"/>
      <c r="Q71" s="29"/>
      <c r="R71" s="29"/>
      <c r="S71" s="29"/>
      <c r="T71" s="29"/>
      <c r="U71" s="29"/>
      <c r="V71" s="29"/>
      <c r="W71" s="29"/>
      <c r="X71" s="29"/>
      <c r="Y71" s="29"/>
      <c r="Z71" s="29"/>
    </row>
    <row r="72" spans="1:26" ht="15.75" customHeight="1">
      <c r="A72" s="29"/>
      <c r="B72" s="29"/>
      <c r="C72" s="29"/>
      <c r="D72" s="29"/>
      <c r="E72" s="29"/>
      <c r="F72" s="29"/>
      <c r="G72" s="29"/>
      <c r="H72" s="579"/>
      <c r="I72" s="29"/>
      <c r="J72" s="29"/>
      <c r="K72" s="29"/>
      <c r="L72" s="29"/>
      <c r="M72" s="29"/>
      <c r="N72" s="29"/>
      <c r="O72" s="29"/>
      <c r="P72" s="29"/>
      <c r="Q72" s="29"/>
      <c r="R72" s="29"/>
      <c r="S72" s="29"/>
      <c r="T72" s="29"/>
      <c r="U72" s="29"/>
      <c r="V72" s="29"/>
      <c r="W72" s="29"/>
      <c r="X72" s="29"/>
      <c r="Y72" s="29"/>
      <c r="Z72" s="29"/>
    </row>
    <row r="73" spans="1:26" ht="15.75" customHeight="1">
      <c r="A73" s="29"/>
      <c r="B73" s="29"/>
      <c r="C73" s="29"/>
      <c r="D73" s="29"/>
      <c r="E73" s="29"/>
      <c r="F73" s="29"/>
      <c r="G73" s="29"/>
      <c r="H73" s="579"/>
      <c r="I73" s="29"/>
      <c r="J73" s="29"/>
      <c r="K73" s="29"/>
      <c r="L73" s="29"/>
      <c r="M73" s="29"/>
      <c r="N73" s="29"/>
      <c r="O73" s="29"/>
      <c r="P73" s="29"/>
      <c r="Q73" s="29"/>
      <c r="R73" s="29"/>
      <c r="S73" s="29"/>
      <c r="T73" s="29"/>
      <c r="U73" s="29"/>
      <c r="V73" s="29"/>
      <c r="W73" s="29"/>
      <c r="X73" s="29"/>
      <c r="Y73" s="29"/>
      <c r="Z73" s="29"/>
    </row>
    <row r="74" spans="1:26" ht="15.75" customHeight="1">
      <c r="A74" s="29"/>
      <c r="B74" s="29"/>
      <c r="C74" s="29"/>
      <c r="D74" s="29"/>
      <c r="E74" s="29"/>
      <c r="F74" s="29"/>
      <c r="G74" s="29"/>
      <c r="H74" s="579"/>
      <c r="I74" s="29"/>
      <c r="J74" s="29"/>
      <c r="K74" s="29"/>
      <c r="L74" s="29"/>
      <c r="M74" s="29"/>
      <c r="N74" s="29"/>
      <c r="O74" s="29"/>
      <c r="P74" s="29"/>
      <c r="Q74" s="29"/>
      <c r="R74" s="29"/>
      <c r="S74" s="29"/>
      <c r="T74" s="29"/>
      <c r="U74" s="29"/>
      <c r="V74" s="29"/>
      <c r="W74" s="29"/>
      <c r="X74" s="29"/>
      <c r="Y74" s="29"/>
      <c r="Z74" s="29"/>
    </row>
    <row r="75" spans="1:26" ht="15.75" customHeight="1">
      <c r="A75" s="29"/>
      <c r="B75" s="29"/>
      <c r="C75" s="29"/>
      <c r="D75" s="29"/>
      <c r="E75" s="29"/>
      <c r="F75" s="29"/>
      <c r="G75" s="29"/>
      <c r="H75" s="579"/>
      <c r="I75" s="29"/>
      <c r="J75" s="29"/>
      <c r="K75" s="29"/>
      <c r="L75" s="29"/>
      <c r="M75" s="29"/>
      <c r="N75" s="29"/>
      <c r="O75" s="29"/>
      <c r="P75" s="29"/>
      <c r="Q75" s="29"/>
      <c r="R75" s="29"/>
      <c r="S75" s="29"/>
      <c r="T75" s="29"/>
      <c r="U75" s="29"/>
      <c r="V75" s="29"/>
      <c r="W75" s="29"/>
      <c r="X75" s="29"/>
      <c r="Y75" s="29"/>
      <c r="Z75" s="29"/>
    </row>
    <row r="76" spans="1:26" ht="15.75" customHeight="1">
      <c r="A76" s="29"/>
      <c r="B76" s="29"/>
      <c r="C76" s="29"/>
      <c r="D76" s="29"/>
      <c r="E76" s="29"/>
      <c r="F76" s="29"/>
      <c r="G76" s="29"/>
      <c r="H76" s="579"/>
      <c r="I76" s="29"/>
      <c r="J76" s="29"/>
      <c r="K76" s="29"/>
      <c r="L76" s="29"/>
      <c r="M76" s="29"/>
      <c r="N76" s="29"/>
      <c r="O76" s="29"/>
      <c r="P76" s="29"/>
      <c r="Q76" s="29"/>
      <c r="R76" s="29"/>
      <c r="S76" s="29"/>
      <c r="T76" s="29"/>
      <c r="U76" s="29"/>
      <c r="V76" s="29"/>
      <c r="W76" s="29"/>
      <c r="X76" s="29"/>
      <c r="Y76" s="29"/>
      <c r="Z76" s="29"/>
    </row>
    <row r="77" spans="1:26" ht="15.75" customHeight="1">
      <c r="A77" s="29"/>
      <c r="B77" s="29"/>
      <c r="C77" s="29"/>
      <c r="D77" s="29"/>
      <c r="E77" s="29"/>
      <c r="F77" s="29"/>
      <c r="G77" s="29"/>
      <c r="H77" s="579"/>
      <c r="I77" s="29"/>
      <c r="J77" s="29"/>
      <c r="K77" s="29"/>
      <c r="L77" s="29"/>
      <c r="M77" s="29"/>
      <c r="N77" s="29"/>
      <c r="O77" s="29"/>
      <c r="P77" s="29"/>
      <c r="Q77" s="29"/>
      <c r="R77" s="29"/>
      <c r="S77" s="29"/>
      <c r="T77" s="29"/>
      <c r="U77" s="29"/>
      <c r="V77" s="29"/>
      <c r="W77" s="29"/>
      <c r="X77" s="29"/>
      <c r="Y77" s="29"/>
      <c r="Z77" s="29"/>
    </row>
    <row r="78" spans="1:26" ht="15.75" customHeight="1">
      <c r="A78" s="29"/>
      <c r="B78" s="29"/>
      <c r="C78" s="29"/>
      <c r="D78" s="29"/>
      <c r="E78" s="29"/>
      <c r="F78" s="29"/>
      <c r="G78" s="29"/>
      <c r="H78" s="579"/>
      <c r="I78" s="29"/>
      <c r="J78" s="29"/>
      <c r="K78" s="29"/>
      <c r="L78" s="29"/>
      <c r="M78" s="29"/>
      <c r="N78" s="29"/>
      <c r="O78" s="29"/>
      <c r="P78" s="29"/>
      <c r="Q78" s="29"/>
      <c r="R78" s="29"/>
      <c r="S78" s="29"/>
      <c r="T78" s="29"/>
      <c r="U78" s="29"/>
      <c r="V78" s="29"/>
      <c r="W78" s="29"/>
      <c r="X78" s="29"/>
      <c r="Y78" s="29"/>
      <c r="Z78" s="29"/>
    </row>
    <row r="79" spans="1:26" ht="15.75" customHeight="1">
      <c r="A79" s="29"/>
      <c r="B79" s="29"/>
      <c r="C79" s="29"/>
      <c r="D79" s="29"/>
      <c r="E79" s="29"/>
      <c r="F79" s="29"/>
      <c r="G79" s="29"/>
      <c r="H79" s="579"/>
      <c r="I79" s="29"/>
      <c r="J79" s="29"/>
      <c r="K79" s="29"/>
      <c r="L79" s="29"/>
      <c r="M79" s="29"/>
      <c r="N79" s="29"/>
      <c r="O79" s="29"/>
      <c r="P79" s="29"/>
      <c r="Q79" s="29"/>
      <c r="R79" s="29"/>
      <c r="S79" s="29"/>
      <c r="T79" s="29"/>
      <c r="U79" s="29"/>
      <c r="V79" s="29"/>
      <c r="W79" s="29"/>
      <c r="X79" s="29"/>
      <c r="Y79" s="29"/>
      <c r="Z79" s="29"/>
    </row>
    <row r="80" spans="1:26" ht="15.75" customHeight="1">
      <c r="A80" s="29"/>
      <c r="B80" s="29"/>
      <c r="C80" s="29"/>
      <c r="D80" s="29"/>
      <c r="E80" s="29"/>
      <c r="F80" s="29"/>
      <c r="G80" s="29"/>
      <c r="H80" s="579"/>
      <c r="I80" s="29"/>
      <c r="J80" s="29"/>
      <c r="K80" s="29"/>
      <c r="L80" s="29"/>
      <c r="M80" s="29"/>
      <c r="N80" s="29"/>
      <c r="O80" s="29"/>
      <c r="P80" s="29"/>
      <c r="Q80" s="29"/>
      <c r="R80" s="29"/>
      <c r="S80" s="29"/>
      <c r="T80" s="29"/>
      <c r="U80" s="29"/>
      <c r="V80" s="29"/>
      <c r="W80" s="29"/>
      <c r="X80" s="29"/>
      <c r="Y80" s="29"/>
      <c r="Z80" s="29"/>
    </row>
    <row r="81" spans="1:26" ht="15.75" customHeight="1">
      <c r="A81" s="29"/>
      <c r="B81" s="29"/>
      <c r="C81" s="29"/>
      <c r="D81" s="29"/>
      <c r="E81" s="29"/>
      <c r="F81" s="29"/>
      <c r="G81" s="29"/>
      <c r="H81" s="579"/>
      <c r="I81" s="29"/>
      <c r="J81" s="29"/>
      <c r="K81" s="29"/>
      <c r="L81" s="29"/>
      <c r="M81" s="29"/>
      <c r="N81" s="29"/>
      <c r="O81" s="29"/>
      <c r="P81" s="29"/>
      <c r="Q81" s="29"/>
      <c r="R81" s="29"/>
      <c r="S81" s="29"/>
      <c r="T81" s="29"/>
      <c r="U81" s="29"/>
      <c r="V81" s="29"/>
      <c r="W81" s="29"/>
      <c r="X81" s="29"/>
      <c r="Y81" s="29"/>
      <c r="Z81" s="29"/>
    </row>
    <row r="82" spans="1:26" ht="15.75" customHeight="1">
      <c r="A82" s="29"/>
      <c r="B82" s="29"/>
      <c r="C82" s="29"/>
      <c r="D82" s="29"/>
      <c r="E82" s="29"/>
      <c r="F82" s="29"/>
      <c r="G82" s="29"/>
      <c r="H82" s="579"/>
      <c r="I82" s="29"/>
      <c r="J82" s="29"/>
      <c r="K82" s="29"/>
      <c r="L82" s="29"/>
      <c r="M82" s="29"/>
      <c r="N82" s="29"/>
      <c r="O82" s="29"/>
      <c r="P82" s="29"/>
      <c r="Q82" s="29"/>
      <c r="R82" s="29"/>
      <c r="S82" s="29"/>
      <c r="T82" s="29"/>
      <c r="U82" s="29"/>
      <c r="V82" s="29"/>
      <c r="W82" s="29"/>
      <c r="X82" s="29"/>
      <c r="Y82" s="29"/>
      <c r="Z82" s="29"/>
    </row>
    <row r="83" spans="1:26" ht="15.75" customHeight="1">
      <c r="A83" s="29"/>
      <c r="B83" s="29"/>
      <c r="C83" s="29"/>
      <c r="D83" s="29"/>
      <c r="E83" s="29"/>
      <c r="F83" s="29"/>
      <c r="G83" s="29"/>
      <c r="H83" s="579"/>
      <c r="I83" s="29"/>
      <c r="J83" s="29"/>
      <c r="K83" s="29"/>
      <c r="L83" s="29"/>
      <c r="M83" s="29"/>
      <c r="N83" s="29"/>
      <c r="O83" s="29"/>
      <c r="P83" s="29"/>
      <c r="Q83" s="29"/>
      <c r="R83" s="29"/>
      <c r="S83" s="29"/>
      <c r="T83" s="29"/>
      <c r="U83" s="29"/>
      <c r="V83" s="29"/>
      <c r="W83" s="29"/>
      <c r="X83" s="29"/>
      <c r="Y83" s="29"/>
      <c r="Z83" s="29"/>
    </row>
    <row r="84" spans="1:26" ht="15.75" customHeight="1">
      <c r="A84" s="29"/>
      <c r="B84" s="29"/>
      <c r="C84" s="29"/>
      <c r="D84" s="29"/>
      <c r="E84" s="29"/>
      <c r="F84" s="29"/>
      <c r="G84" s="29"/>
      <c r="H84" s="579"/>
      <c r="I84" s="29"/>
      <c r="J84" s="29"/>
      <c r="K84" s="29"/>
      <c r="L84" s="29"/>
      <c r="M84" s="29"/>
      <c r="N84" s="29"/>
      <c r="O84" s="29"/>
      <c r="P84" s="29"/>
      <c r="Q84" s="29"/>
      <c r="R84" s="29"/>
      <c r="S84" s="29"/>
      <c r="T84" s="29"/>
      <c r="U84" s="29"/>
      <c r="V84" s="29"/>
      <c r="W84" s="29"/>
      <c r="X84" s="29"/>
      <c r="Y84" s="29"/>
      <c r="Z84" s="29"/>
    </row>
    <row r="85" spans="1:26" ht="15.75" customHeight="1">
      <c r="A85" s="29"/>
      <c r="B85" s="29"/>
      <c r="C85" s="29"/>
      <c r="D85" s="29"/>
      <c r="E85" s="29"/>
      <c r="F85" s="29"/>
      <c r="G85" s="29"/>
      <c r="H85" s="579"/>
      <c r="I85" s="29"/>
      <c r="J85" s="29"/>
      <c r="K85" s="29"/>
      <c r="L85" s="29"/>
      <c r="M85" s="29"/>
      <c r="N85" s="29"/>
      <c r="O85" s="29"/>
      <c r="P85" s="29"/>
      <c r="Q85" s="29"/>
      <c r="R85" s="29"/>
      <c r="S85" s="29"/>
      <c r="T85" s="29"/>
      <c r="U85" s="29"/>
      <c r="V85" s="29"/>
      <c r="W85" s="29"/>
      <c r="X85" s="29"/>
      <c r="Y85" s="29"/>
      <c r="Z85" s="29"/>
    </row>
    <row r="86" spans="1:26" ht="15.75" customHeight="1">
      <c r="A86" s="29"/>
      <c r="B86" s="29"/>
      <c r="C86" s="29"/>
      <c r="D86" s="29"/>
      <c r="E86" s="29"/>
      <c r="F86" s="29"/>
      <c r="G86" s="29"/>
      <c r="H86" s="579"/>
      <c r="I86" s="29"/>
      <c r="J86" s="29"/>
      <c r="K86" s="29"/>
      <c r="L86" s="29"/>
      <c r="M86" s="29"/>
      <c r="N86" s="29"/>
      <c r="O86" s="29"/>
      <c r="P86" s="29"/>
      <c r="Q86" s="29"/>
      <c r="R86" s="29"/>
      <c r="S86" s="29"/>
      <c r="T86" s="29"/>
      <c r="U86" s="29"/>
      <c r="V86" s="29"/>
      <c r="W86" s="29"/>
      <c r="X86" s="29"/>
      <c r="Y86" s="29"/>
      <c r="Z86" s="29"/>
    </row>
    <row r="87" spans="1:26" ht="15.75" customHeight="1">
      <c r="A87" s="29"/>
      <c r="B87" s="29"/>
      <c r="C87" s="29"/>
      <c r="D87" s="29"/>
      <c r="E87" s="29"/>
      <c r="F87" s="29"/>
      <c r="G87" s="29"/>
      <c r="H87" s="579"/>
      <c r="I87" s="29"/>
      <c r="J87" s="29"/>
      <c r="K87" s="29"/>
      <c r="L87" s="29"/>
      <c r="M87" s="29"/>
      <c r="N87" s="29"/>
      <c r="O87" s="29"/>
      <c r="P87" s="29"/>
      <c r="Q87" s="29"/>
      <c r="R87" s="29"/>
      <c r="S87" s="29"/>
      <c r="T87" s="29"/>
      <c r="U87" s="29"/>
      <c r="V87" s="29"/>
      <c r="W87" s="29"/>
      <c r="X87" s="29"/>
      <c r="Y87" s="29"/>
      <c r="Z87" s="29"/>
    </row>
    <row r="88" spans="1:26" ht="15.75" customHeight="1">
      <c r="A88" s="29"/>
      <c r="B88" s="29"/>
      <c r="C88" s="29"/>
      <c r="D88" s="29"/>
      <c r="E88" s="29"/>
      <c r="F88" s="29"/>
      <c r="G88" s="29"/>
      <c r="H88" s="579"/>
      <c r="I88" s="29"/>
      <c r="J88" s="29"/>
      <c r="K88" s="29"/>
      <c r="L88" s="29"/>
      <c r="M88" s="29"/>
      <c r="N88" s="29"/>
      <c r="O88" s="29"/>
      <c r="P88" s="29"/>
      <c r="Q88" s="29"/>
      <c r="R88" s="29"/>
      <c r="S88" s="29"/>
      <c r="T88" s="29"/>
      <c r="U88" s="29"/>
      <c r="V88" s="29"/>
      <c r="W88" s="29"/>
      <c r="X88" s="29"/>
      <c r="Y88" s="29"/>
      <c r="Z88" s="29"/>
    </row>
    <row r="89" spans="1:26" ht="15.75" customHeight="1">
      <c r="A89" s="29"/>
      <c r="B89" s="29"/>
      <c r="C89" s="29"/>
      <c r="D89" s="29"/>
      <c r="E89" s="29"/>
      <c r="F89" s="29"/>
      <c r="G89" s="29"/>
      <c r="H89" s="579"/>
      <c r="I89" s="29"/>
      <c r="J89" s="29"/>
      <c r="K89" s="29"/>
      <c r="L89" s="29"/>
      <c r="M89" s="29"/>
      <c r="N89" s="29"/>
      <c r="O89" s="29"/>
      <c r="P89" s="29"/>
      <c r="Q89" s="29"/>
      <c r="R89" s="29"/>
      <c r="S89" s="29"/>
      <c r="T89" s="29"/>
      <c r="U89" s="29"/>
      <c r="V89" s="29"/>
      <c r="W89" s="29"/>
      <c r="X89" s="29"/>
      <c r="Y89" s="29"/>
      <c r="Z89" s="29"/>
    </row>
    <row r="90" spans="1:26" ht="15.75" customHeight="1">
      <c r="A90" s="29"/>
      <c r="B90" s="29"/>
      <c r="C90" s="29"/>
      <c r="D90" s="29"/>
      <c r="E90" s="29"/>
      <c r="F90" s="29"/>
      <c r="G90" s="29"/>
      <c r="H90" s="579"/>
      <c r="I90" s="29"/>
      <c r="J90" s="29"/>
      <c r="K90" s="29"/>
      <c r="L90" s="29"/>
      <c r="M90" s="29"/>
      <c r="N90" s="29"/>
      <c r="O90" s="29"/>
      <c r="P90" s="29"/>
      <c r="Q90" s="29"/>
      <c r="R90" s="29"/>
      <c r="S90" s="29"/>
      <c r="T90" s="29"/>
      <c r="U90" s="29"/>
      <c r="V90" s="29"/>
      <c r="W90" s="29"/>
      <c r="X90" s="29"/>
      <c r="Y90" s="29"/>
      <c r="Z90" s="29"/>
    </row>
    <row r="91" spans="1:26" ht="15.75" customHeight="1">
      <c r="A91" s="29"/>
      <c r="B91" s="29"/>
      <c r="C91" s="29"/>
      <c r="D91" s="29"/>
      <c r="E91" s="29"/>
      <c r="F91" s="29"/>
      <c r="G91" s="29"/>
      <c r="H91" s="579"/>
      <c r="I91" s="29"/>
      <c r="J91" s="29"/>
      <c r="K91" s="29"/>
      <c r="L91" s="29"/>
      <c r="M91" s="29"/>
      <c r="N91" s="29"/>
      <c r="O91" s="29"/>
      <c r="P91" s="29"/>
      <c r="Q91" s="29"/>
      <c r="R91" s="29"/>
      <c r="S91" s="29"/>
      <c r="T91" s="29"/>
      <c r="U91" s="29"/>
      <c r="V91" s="29"/>
      <c r="W91" s="29"/>
      <c r="X91" s="29"/>
      <c r="Y91" s="29"/>
      <c r="Z91" s="29"/>
    </row>
    <row r="92" spans="1:26" ht="15.75" customHeight="1">
      <c r="A92" s="29"/>
      <c r="B92" s="29"/>
      <c r="C92" s="29"/>
      <c r="D92" s="29"/>
      <c r="E92" s="29"/>
      <c r="F92" s="29"/>
      <c r="G92" s="29"/>
      <c r="H92" s="579"/>
      <c r="I92" s="29"/>
      <c r="J92" s="29"/>
      <c r="K92" s="29"/>
      <c r="L92" s="29"/>
      <c r="M92" s="29"/>
      <c r="N92" s="29"/>
      <c r="O92" s="29"/>
      <c r="P92" s="29"/>
      <c r="Q92" s="29"/>
      <c r="R92" s="29"/>
      <c r="S92" s="29"/>
      <c r="T92" s="29"/>
      <c r="U92" s="29"/>
      <c r="V92" s="29"/>
      <c r="W92" s="29"/>
      <c r="X92" s="29"/>
      <c r="Y92" s="29"/>
      <c r="Z92" s="29"/>
    </row>
    <row r="93" spans="1:26" ht="15.75" customHeight="1">
      <c r="A93" s="29"/>
      <c r="B93" s="29"/>
      <c r="C93" s="29"/>
      <c r="D93" s="29"/>
      <c r="E93" s="29"/>
      <c r="F93" s="29"/>
      <c r="G93" s="29"/>
      <c r="H93" s="579"/>
      <c r="I93" s="29"/>
      <c r="J93" s="29"/>
      <c r="K93" s="29"/>
      <c r="L93" s="29"/>
      <c r="M93" s="29"/>
      <c r="N93" s="29"/>
      <c r="O93" s="29"/>
      <c r="P93" s="29"/>
      <c r="Q93" s="29"/>
      <c r="R93" s="29"/>
      <c r="S93" s="29"/>
      <c r="T93" s="29"/>
      <c r="U93" s="29"/>
      <c r="V93" s="29"/>
      <c r="W93" s="29"/>
      <c r="X93" s="29"/>
      <c r="Y93" s="29"/>
      <c r="Z93" s="29"/>
    </row>
    <row r="94" spans="1:26" ht="15.75" customHeight="1">
      <c r="A94" s="29"/>
      <c r="B94" s="29"/>
      <c r="C94" s="29"/>
      <c r="D94" s="29"/>
      <c r="E94" s="29"/>
      <c r="F94" s="29"/>
      <c r="G94" s="29"/>
      <c r="H94" s="579"/>
      <c r="I94" s="29"/>
      <c r="J94" s="29"/>
      <c r="K94" s="29"/>
      <c r="L94" s="29"/>
      <c r="M94" s="29"/>
      <c r="N94" s="29"/>
      <c r="O94" s="29"/>
      <c r="P94" s="29"/>
      <c r="Q94" s="29"/>
      <c r="R94" s="29"/>
      <c r="S94" s="29"/>
      <c r="T94" s="29"/>
      <c r="U94" s="29"/>
      <c r="V94" s="29"/>
      <c r="W94" s="29"/>
      <c r="X94" s="29"/>
      <c r="Y94" s="29"/>
      <c r="Z94" s="29"/>
    </row>
    <row r="95" spans="1:26" ht="15.75" customHeight="1">
      <c r="A95" s="29"/>
      <c r="B95" s="29"/>
      <c r="C95" s="29"/>
      <c r="D95" s="29"/>
      <c r="E95" s="29"/>
      <c r="F95" s="29"/>
      <c r="G95" s="29"/>
      <c r="H95" s="579"/>
      <c r="I95" s="29"/>
      <c r="J95" s="29"/>
      <c r="K95" s="29"/>
      <c r="L95" s="29"/>
      <c r="M95" s="29"/>
      <c r="N95" s="29"/>
      <c r="O95" s="29"/>
      <c r="P95" s="29"/>
      <c r="Q95" s="29"/>
      <c r="R95" s="29"/>
      <c r="S95" s="29"/>
      <c r="T95" s="29"/>
      <c r="U95" s="29"/>
      <c r="V95" s="29"/>
      <c r="W95" s="29"/>
      <c r="X95" s="29"/>
      <c r="Y95" s="29"/>
      <c r="Z95" s="29"/>
    </row>
    <row r="96" spans="1:26" ht="15.75" customHeight="1">
      <c r="A96" s="29"/>
      <c r="B96" s="29"/>
      <c r="C96" s="29"/>
      <c r="D96" s="29"/>
      <c r="E96" s="29"/>
      <c r="F96" s="29"/>
      <c r="G96" s="29"/>
      <c r="H96" s="579"/>
      <c r="I96" s="29"/>
      <c r="J96" s="29"/>
      <c r="K96" s="29"/>
      <c r="L96" s="29"/>
      <c r="M96" s="29"/>
      <c r="N96" s="29"/>
      <c r="O96" s="29"/>
      <c r="P96" s="29"/>
      <c r="Q96" s="29"/>
      <c r="R96" s="29"/>
      <c r="S96" s="29"/>
      <c r="T96" s="29"/>
      <c r="U96" s="29"/>
      <c r="V96" s="29"/>
      <c r="W96" s="29"/>
      <c r="X96" s="29"/>
      <c r="Y96" s="29"/>
      <c r="Z96" s="29"/>
    </row>
    <row r="97" spans="1:26" ht="15.75" customHeight="1">
      <c r="A97" s="29"/>
      <c r="B97" s="29"/>
      <c r="C97" s="29"/>
      <c r="D97" s="29"/>
      <c r="E97" s="29"/>
      <c r="F97" s="29"/>
      <c r="G97" s="29"/>
      <c r="H97" s="579"/>
      <c r="I97" s="29"/>
      <c r="J97" s="29"/>
      <c r="K97" s="29"/>
      <c r="L97" s="29"/>
      <c r="M97" s="29"/>
      <c r="N97" s="29"/>
      <c r="O97" s="29"/>
      <c r="P97" s="29"/>
      <c r="Q97" s="29"/>
      <c r="R97" s="29"/>
      <c r="S97" s="29"/>
      <c r="T97" s="29"/>
      <c r="U97" s="29"/>
      <c r="V97" s="29"/>
      <c r="W97" s="29"/>
      <c r="X97" s="29"/>
      <c r="Y97" s="29"/>
      <c r="Z97" s="29"/>
    </row>
    <row r="98" spans="1:26" ht="15.75" customHeight="1">
      <c r="A98" s="29"/>
      <c r="B98" s="29"/>
      <c r="C98" s="29"/>
      <c r="D98" s="29"/>
      <c r="E98" s="29"/>
      <c r="F98" s="29"/>
      <c r="G98" s="29"/>
      <c r="H98" s="579"/>
      <c r="I98" s="29"/>
      <c r="J98" s="29"/>
      <c r="K98" s="29"/>
      <c r="L98" s="29"/>
      <c r="M98" s="29"/>
      <c r="N98" s="29"/>
      <c r="O98" s="29"/>
      <c r="P98" s="29"/>
      <c r="Q98" s="29"/>
      <c r="R98" s="29"/>
      <c r="S98" s="29"/>
      <c r="T98" s="29"/>
      <c r="U98" s="29"/>
      <c r="V98" s="29"/>
      <c r="W98" s="29"/>
      <c r="X98" s="29"/>
      <c r="Y98" s="29"/>
      <c r="Z98" s="29"/>
    </row>
    <row r="99" spans="1:26" ht="15.75" customHeight="1">
      <c r="A99" s="29"/>
      <c r="B99" s="29"/>
      <c r="C99" s="29"/>
      <c r="D99" s="29"/>
      <c r="E99" s="29"/>
      <c r="F99" s="29"/>
      <c r="G99" s="29"/>
      <c r="H99" s="579"/>
      <c r="I99" s="29"/>
      <c r="J99" s="29"/>
      <c r="K99" s="29"/>
      <c r="L99" s="29"/>
      <c r="M99" s="29"/>
      <c r="N99" s="29"/>
      <c r="O99" s="29"/>
      <c r="P99" s="29"/>
      <c r="Q99" s="29"/>
      <c r="R99" s="29"/>
      <c r="S99" s="29"/>
      <c r="T99" s="29"/>
      <c r="U99" s="29"/>
      <c r="V99" s="29"/>
      <c r="W99" s="29"/>
      <c r="X99" s="29"/>
      <c r="Y99" s="29"/>
      <c r="Z99" s="29"/>
    </row>
    <row r="100" spans="1:26" ht="15.75" customHeight="1">
      <c r="A100" s="29"/>
      <c r="B100" s="29"/>
      <c r="C100" s="29"/>
      <c r="D100" s="29"/>
      <c r="E100" s="29"/>
      <c r="F100" s="29"/>
      <c r="G100" s="29"/>
      <c r="H100" s="579"/>
      <c r="I100" s="29"/>
      <c r="J100" s="29"/>
      <c r="K100" s="29"/>
      <c r="L100" s="29"/>
      <c r="M100" s="29"/>
      <c r="N100" s="29"/>
      <c r="O100" s="29"/>
      <c r="P100" s="29"/>
      <c r="Q100" s="29"/>
      <c r="R100" s="29"/>
      <c r="S100" s="29"/>
      <c r="T100" s="29"/>
      <c r="U100" s="29"/>
      <c r="V100" s="29"/>
      <c r="W100" s="29"/>
      <c r="X100" s="29"/>
      <c r="Y100" s="29"/>
      <c r="Z100" s="29"/>
    </row>
    <row r="101" spans="1:26" ht="15.75" customHeight="1">
      <c r="A101" s="29"/>
      <c r="B101" s="29"/>
      <c r="C101" s="29"/>
      <c r="D101" s="29"/>
      <c r="E101" s="29"/>
      <c r="F101" s="29"/>
      <c r="G101" s="29"/>
      <c r="H101" s="579"/>
      <c r="I101" s="29"/>
      <c r="J101" s="29"/>
      <c r="K101" s="29"/>
      <c r="L101" s="29"/>
      <c r="M101" s="29"/>
      <c r="N101" s="29"/>
      <c r="O101" s="29"/>
      <c r="P101" s="29"/>
      <c r="Q101" s="29"/>
      <c r="R101" s="29"/>
      <c r="S101" s="29"/>
      <c r="T101" s="29"/>
      <c r="U101" s="29"/>
      <c r="V101" s="29"/>
      <c r="W101" s="29"/>
      <c r="X101" s="29"/>
      <c r="Y101" s="29"/>
      <c r="Z101" s="29"/>
    </row>
    <row r="102" spans="1:26" ht="15.75" customHeight="1">
      <c r="A102" s="29"/>
      <c r="B102" s="29"/>
      <c r="C102" s="29"/>
      <c r="D102" s="29"/>
      <c r="E102" s="29"/>
      <c r="F102" s="29"/>
      <c r="G102" s="29"/>
      <c r="H102" s="579"/>
      <c r="I102" s="29"/>
      <c r="J102" s="29"/>
      <c r="K102" s="29"/>
      <c r="L102" s="29"/>
      <c r="M102" s="29"/>
      <c r="N102" s="29"/>
      <c r="O102" s="29"/>
      <c r="P102" s="29"/>
      <c r="Q102" s="29"/>
      <c r="R102" s="29"/>
      <c r="S102" s="29"/>
      <c r="T102" s="29"/>
      <c r="U102" s="29"/>
      <c r="V102" s="29"/>
      <c r="W102" s="29"/>
      <c r="X102" s="29"/>
      <c r="Y102" s="29"/>
      <c r="Z102" s="29"/>
    </row>
    <row r="103" spans="1:26" ht="15.75" customHeight="1">
      <c r="A103" s="29"/>
      <c r="B103" s="29"/>
      <c r="C103" s="29"/>
      <c r="D103" s="29"/>
      <c r="E103" s="29"/>
      <c r="F103" s="29"/>
      <c r="G103" s="29"/>
      <c r="H103" s="579"/>
      <c r="I103" s="29"/>
      <c r="J103" s="29"/>
      <c r="K103" s="29"/>
      <c r="L103" s="29"/>
      <c r="M103" s="29"/>
      <c r="N103" s="29"/>
      <c r="O103" s="29"/>
      <c r="P103" s="29"/>
      <c r="Q103" s="29"/>
      <c r="R103" s="29"/>
      <c r="S103" s="29"/>
      <c r="T103" s="29"/>
      <c r="U103" s="29"/>
      <c r="V103" s="29"/>
      <c r="W103" s="29"/>
      <c r="X103" s="29"/>
      <c r="Y103" s="29"/>
      <c r="Z103" s="29"/>
    </row>
    <row r="104" spans="1:26" ht="15.75" customHeight="1">
      <c r="A104" s="29"/>
      <c r="B104" s="29"/>
      <c r="C104" s="29"/>
      <c r="D104" s="29"/>
      <c r="E104" s="29"/>
      <c r="F104" s="29"/>
      <c r="G104" s="29"/>
      <c r="H104" s="579"/>
      <c r="I104" s="29"/>
      <c r="J104" s="29"/>
      <c r="K104" s="29"/>
      <c r="L104" s="29"/>
      <c r="M104" s="29"/>
      <c r="N104" s="29"/>
      <c r="O104" s="29"/>
      <c r="P104" s="29"/>
      <c r="Q104" s="29"/>
      <c r="R104" s="29"/>
      <c r="S104" s="29"/>
      <c r="T104" s="29"/>
      <c r="U104" s="29"/>
      <c r="V104" s="29"/>
      <c r="W104" s="29"/>
      <c r="X104" s="29"/>
      <c r="Y104" s="29"/>
      <c r="Z104" s="29"/>
    </row>
    <row r="105" spans="1:26" ht="15.75" customHeight="1">
      <c r="A105" s="29"/>
      <c r="B105" s="29"/>
      <c r="C105" s="29"/>
      <c r="D105" s="29"/>
      <c r="E105" s="29"/>
      <c r="F105" s="29"/>
      <c r="G105" s="29"/>
      <c r="H105" s="579"/>
      <c r="I105" s="29"/>
      <c r="J105" s="29"/>
      <c r="K105" s="29"/>
      <c r="L105" s="29"/>
      <c r="M105" s="29"/>
      <c r="N105" s="29"/>
      <c r="O105" s="29"/>
      <c r="P105" s="29"/>
      <c r="Q105" s="29"/>
      <c r="R105" s="29"/>
      <c r="S105" s="29"/>
      <c r="T105" s="29"/>
      <c r="U105" s="29"/>
      <c r="V105" s="29"/>
      <c r="W105" s="29"/>
      <c r="X105" s="29"/>
      <c r="Y105" s="29"/>
      <c r="Z105" s="29"/>
    </row>
    <row r="106" spans="1:26" ht="15.75" customHeight="1">
      <c r="A106" s="29"/>
      <c r="B106" s="29"/>
      <c r="C106" s="29"/>
      <c r="D106" s="29"/>
      <c r="E106" s="29"/>
      <c r="F106" s="29"/>
      <c r="G106" s="29"/>
      <c r="H106" s="579"/>
      <c r="I106" s="29"/>
      <c r="J106" s="29"/>
      <c r="K106" s="29"/>
      <c r="L106" s="29"/>
      <c r="M106" s="29"/>
      <c r="N106" s="29"/>
      <c r="O106" s="29"/>
      <c r="P106" s="29"/>
      <c r="Q106" s="29"/>
      <c r="R106" s="29"/>
      <c r="S106" s="29"/>
      <c r="T106" s="29"/>
      <c r="U106" s="29"/>
      <c r="V106" s="29"/>
      <c r="W106" s="29"/>
      <c r="X106" s="29"/>
      <c r="Y106" s="29"/>
      <c r="Z106" s="29"/>
    </row>
    <row r="107" spans="1:26" ht="15.75" customHeight="1">
      <c r="A107" s="29"/>
      <c r="B107" s="29"/>
      <c r="C107" s="29"/>
      <c r="D107" s="29"/>
      <c r="E107" s="29"/>
      <c r="F107" s="29"/>
      <c r="G107" s="29"/>
      <c r="H107" s="579"/>
      <c r="I107" s="29"/>
      <c r="J107" s="29"/>
      <c r="K107" s="29"/>
      <c r="L107" s="29"/>
      <c r="M107" s="29"/>
      <c r="N107" s="29"/>
      <c r="O107" s="29"/>
      <c r="P107" s="29"/>
      <c r="Q107" s="29"/>
      <c r="R107" s="29"/>
      <c r="S107" s="29"/>
      <c r="T107" s="29"/>
      <c r="U107" s="29"/>
      <c r="V107" s="29"/>
      <c r="W107" s="29"/>
      <c r="X107" s="29"/>
      <c r="Y107" s="29"/>
      <c r="Z107" s="29"/>
    </row>
    <row r="108" spans="1:26" ht="15.75" customHeight="1">
      <c r="A108" s="29"/>
      <c r="B108" s="29"/>
      <c r="C108" s="29"/>
      <c r="D108" s="29"/>
      <c r="E108" s="29"/>
      <c r="F108" s="29"/>
      <c r="G108" s="29"/>
      <c r="H108" s="579"/>
      <c r="I108" s="29"/>
      <c r="J108" s="29"/>
      <c r="K108" s="29"/>
      <c r="L108" s="29"/>
      <c r="M108" s="29"/>
      <c r="N108" s="29"/>
      <c r="O108" s="29"/>
      <c r="P108" s="29"/>
      <c r="Q108" s="29"/>
      <c r="R108" s="29"/>
      <c r="S108" s="29"/>
      <c r="T108" s="29"/>
      <c r="U108" s="29"/>
      <c r="V108" s="29"/>
      <c r="W108" s="29"/>
      <c r="X108" s="29"/>
      <c r="Y108" s="29"/>
      <c r="Z108" s="29"/>
    </row>
    <row r="109" spans="1:26" ht="15.75" customHeight="1">
      <c r="A109" s="29"/>
      <c r="B109" s="29"/>
      <c r="C109" s="29"/>
      <c r="D109" s="29"/>
      <c r="E109" s="29"/>
      <c r="F109" s="29"/>
      <c r="G109" s="29"/>
      <c r="H109" s="579"/>
      <c r="I109" s="29"/>
      <c r="J109" s="29"/>
      <c r="K109" s="29"/>
      <c r="L109" s="29"/>
      <c r="M109" s="29"/>
      <c r="N109" s="29"/>
      <c r="O109" s="29"/>
      <c r="P109" s="29"/>
      <c r="Q109" s="29"/>
      <c r="R109" s="29"/>
      <c r="S109" s="29"/>
      <c r="T109" s="29"/>
      <c r="U109" s="29"/>
      <c r="V109" s="29"/>
      <c r="W109" s="29"/>
      <c r="X109" s="29"/>
      <c r="Y109" s="29"/>
      <c r="Z109" s="29"/>
    </row>
    <row r="110" spans="1:26" ht="15.75" customHeight="1">
      <c r="A110" s="29"/>
      <c r="B110" s="29"/>
      <c r="C110" s="29"/>
      <c r="D110" s="29"/>
      <c r="E110" s="29"/>
      <c r="F110" s="29"/>
      <c r="G110" s="29"/>
      <c r="H110" s="579"/>
      <c r="I110" s="29"/>
      <c r="J110" s="29"/>
      <c r="K110" s="29"/>
      <c r="L110" s="29"/>
      <c r="M110" s="29"/>
      <c r="N110" s="29"/>
      <c r="O110" s="29"/>
      <c r="P110" s="29"/>
      <c r="Q110" s="29"/>
      <c r="R110" s="29"/>
      <c r="S110" s="29"/>
      <c r="T110" s="29"/>
      <c r="U110" s="29"/>
      <c r="V110" s="29"/>
      <c r="W110" s="29"/>
      <c r="X110" s="29"/>
      <c r="Y110" s="29"/>
      <c r="Z110" s="29"/>
    </row>
    <row r="111" spans="1:26" ht="15.75" customHeight="1">
      <c r="A111" s="29"/>
      <c r="B111" s="29"/>
      <c r="C111" s="29"/>
      <c r="D111" s="29"/>
      <c r="E111" s="29"/>
      <c r="F111" s="29"/>
      <c r="G111" s="29"/>
      <c r="H111" s="579"/>
      <c r="I111" s="29"/>
      <c r="J111" s="29"/>
      <c r="K111" s="29"/>
      <c r="L111" s="29"/>
      <c r="M111" s="29"/>
      <c r="N111" s="29"/>
      <c r="O111" s="29"/>
      <c r="P111" s="29"/>
      <c r="Q111" s="29"/>
      <c r="R111" s="29"/>
      <c r="S111" s="29"/>
      <c r="T111" s="29"/>
      <c r="U111" s="29"/>
      <c r="V111" s="29"/>
      <c r="W111" s="29"/>
      <c r="X111" s="29"/>
      <c r="Y111" s="29"/>
      <c r="Z111" s="29"/>
    </row>
    <row r="112" spans="1:26" ht="15.75" customHeight="1">
      <c r="A112" s="29"/>
      <c r="B112" s="29"/>
      <c r="C112" s="29"/>
      <c r="D112" s="29"/>
      <c r="E112" s="29"/>
      <c r="F112" s="29"/>
      <c r="G112" s="29"/>
      <c r="H112" s="579"/>
      <c r="I112" s="29"/>
      <c r="J112" s="29"/>
      <c r="K112" s="29"/>
      <c r="L112" s="29"/>
      <c r="M112" s="29"/>
      <c r="N112" s="29"/>
      <c r="O112" s="29"/>
      <c r="P112" s="29"/>
      <c r="Q112" s="29"/>
      <c r="R112" s="29"/>
      <c r="S112" s="29"/>
      <c r="T112" s="29"/>
      <c r="U112" s="29"/>
      <c r="V112" s="29"/>
      <c r="W112" s="29"/>
      <c r="X112" s="29"/>
      <c r="Y112" s="29"/>
      <c r="Z112" s="29"/>
    </row>
    <row r="113" spans="1:26" ht="15.75" customHeight="1">
      <c r="A113" s="29"/>
      <c r="B113" s="29"/>
      <c r="C113" s="29"/>
      <c r="D113" s="29"/>
      <c r="E113" s="29"/>
      <c r="F113" s="29"/>
      <c r="G113" s="29"/>
      <c r="H113" s="579"/>
      <c r="I113" s="29"/>
      <c r="J113" s="29"/>
      <c r="K113" s="29"/>
      <c r="L113" s="29"/>
      <c r="M113" s="29"/>
      <c r="N113" s="29"/>
      <c r="O113" s="29"/>
      <c r="P113" s="29"/>
      <c r="Q113" s="29"/>
      <c r="R113" s="29"/>
      <c r="S113" s="29"/>
      <c r="T113" s="29"/>
      <c r="U113" s="29"/>
      <c r="V113" s="29"/>
      <c r="W113" s="29"/>
      <c r="X113" s="29"/>
      <c r="Y113" s="29"/>
      <c r="Z113" s="29"/>
    </row>
    <row r="114" spans="1:26" ht="15.75" customHeight="1">
      <c r="A114" s="29"/>
      <c r="B114" s="29"/>
      <c r="C114" s="29"/>
      <c r="D114" s="29"/>
      <c r="E114" s="29"/>
      <c r="F114" s="29"/>
      <c r="G114" s="29"/>
      <c r="H114" s="579"/>
      <c r="I114" s="29"/>
      <c r="J114" s="29"/>
      <c r="K114" s="29"/>
      <c r="L114" s="29"/>
      <c r="M114" s="29"/>
      <c r="N114" s="29"/>
      <c r="O114" s="29"/>
      <c r="P114" s="29"/>
      <c r="Q114" s="29"/>
      <c r="R114" s="29"/>
      <c r="S114" s="29"/>
      <c r="T114" s="29"/>
      <c r="U114" s="29"/>
      <c r="V114" s="29"/>
      <c r="W114" s="29"/>
      <c r="X114" s="29"/>
      <c r="Y114" s="29"/>
      <c r="Z114" s="29"/>
    </row>
    <row r="115" spans="1:26" ht="15.75" customHeight="1">
      <c r="A115" s="29"/>
      <c r="B115" s="29"/>
      <c r="C115" s="29"/>
      <c r="D115" s="29"/>
      <c r="E115" s="29"/>
      <c r="F115" s="29"/>
      <c r="G115" s="29"/>
      <c r="H115" s="579"/>
      <c r="I115" s="29"/>
      <c r="J115" s="29"/>
      <c r="K115" s="29"/>
      <c r="L115" s="29"/>
      <c r="M115" s="29"/>
      <c r="N115" s="29"/>
      <c r="O115" s="29"/>
      <c r="P115" s="29"/>
      <c r="Q115" s="29"/>
      <c r="R115" s="29"/>
      <c r="S115" s="29"/>
      <c r="T115" s="29"/>
      <c r="U115" s="29"/>
      <c r="V115" s="29"/>
      <c r="W115" s="29"/>
      <c r="X115" s="29"/>
      <c r="Y115" s="29"/>
      <c r="Z115" s="29"/>
    </row>
    <row r="116" spans="1:26" ht="15.75" customHeight="1">
      <c r="A116" s="29"/>
      <c r="B116" s="29"/>
      <c r="C116" s="29"/>
      <c r="D116" s="29"/>
      <c r="E116" s="29"/>
      <c r="F116" s="29"/>
      <c r="G116" s="29"/>
      <c r="H116" s="579"/>
      <c r="I116" s="29"/>
      <c r="J116" s="29"/>
      <c r="K116" s="29"/>
      <c r="L116" s="29"/>
      <c r="M116" s="29"/>
      <c r="N116" s="29"/>
      <c r="O116" s="29"/>
      <c r="P116" s="29"/>
      <c r="Q116" s="29"/>
      <c r="R116" s="29"/>
      <c r="S116" s="29"/>
      <c r="T116" s="29"/>
      <c r="U116" s="29"/>
      <c r="V116" s="29"/>
      <c r="W116" s="29"/>
      <c r="X116" s="29"/>
      <c r="Y116" s="29"/>
      <c r="Z116" s="29"/>
    </row>
    <row r="117" spans="1:26" ht="15.75" customHeight="1">
      <c r="A117" s="29"/>
      <c r="B117" s="29"/>
      <c r="C117" s="29"/>
      <c r="D117" s="29"/>
      <c r="E117" s="29"/>
      <c r="F117" s="29"/>
      <c r="G117" s="29"/>
      <c r="H117" s="579"/>
      <c r="I117" s="29"/>
      <c r="J117" s="29"/>
      <c r="K117" s="29"/>
      <c r="L117" s="29"/>
      <c r="M117" s="29"/>
      <c r="N117" s="29"/>
      <c r="O117" s="29"/>
      <c r="P117" s="29"/>
      <c r="Q117" s="29"/>
      <c r="R117" s="29"/>
      <c r="S117" s="29"/>
      <c r="T117" s="29"/>
      <c r="U117" s="29"/>
      <c r="V117" s="29"/>
      <c r="W117" s="29"/>
      <c r="X117" s="29"/>
      <c r="Y117" s="29"/>
      <c r="Z117" s="29"/>
    </row>
    <row r="118" spans="1:26" ht="15.75" customHeight="1">
      <c r="A118" s="29"/>
      <c r="B118" s="29"/>
      <c r="C118" s="29"/>
      <c r="D118" s="29"/>
      <c r="E118" s="29"/>
      <c r="F118" s="29"/>
      <c r="G118" s="29"/>
      <c r="H118" s="579"/>
      <c r="I118" s="29"/>
      <c r="J118" s="29"/>
      <c r="K118" s="29"/>
      <c r="L118" s="29"/>
      <c r="M118" s="29"/>
      <c r="N118" s="29"/>
      <c r="O118" s="29"/>
      <c r="P118" s="29"/>
      <c r="Q118" s="29"/>
      <c r="R118" s="29"/>
      <c r="S118" s="29"/>
      <c r="T118" s="29"/>
      <c r="U118" s="29"/>
      <c r="V118" s="29"/>
      <c r="W118" s="29"/>
      <c r="X118" s="29"/>
      <c r="Y118" s="29"/>
      <c r="Z118" s="29"/>
    </row>
    <row r="119" spans="1:26" ht="15.75" customHeight="1">
      <c r="A119" s="29"/>
      <c r="B119" s="29"/>
      <c r="C119" s="29"/>
      <c r="D119" s="29"/>
      <c r="E119" s="29"/>
      <c r="F119" s="29"/>
      <c r="G119" s="29"/>
      <c r="H119" s="579"/>
      <c r="I119" s="29"/>
      <c r="J119" s="29"/>
      <c r="K119" s="29"/>
      <c r="L119" s="29"/>
      <c r="M119" s="29"/>
      <c r="N119" s="29"/>
      <c r="O119" s="29"/>
      <c r="P119" s="29"/>
      <c r="Q119" s="29"/>
      <c r="R119" s="29"/>
      <c r="S119" s="29"/>
      <c r="T119" s="29"/>
      <c r="U119" s="29"/>
      <c r="V119" s="29"/>
      <c r="W119" s="29"/>
      <c r="X119" s="29"/>
      <c r="Y119" s="29"/>
      <c r="Z119" s="29"/>
    </row>
    <row r="120" spans="1:26" ht="15.75" customHeight="1">
      <c r="A120" s="29"/>
      <c r="B120" s="29"/>
      <c r="C120" s="29"/>
      <c r="D120" s="29"/>
      <c r="E120" s="29"/>
      <c r="F120" s="29"/>
      <c r="G120" s="29"/>
      <c r="H120" s="579"/>
      <c r="I120" s="29"/>
      <c r="J120" s="29"/>
      <c r="K120" s="29"/>
      <c r="L120" s="29"/>
      <c r="M120" s="29"/>
      <c r="N120" s="29"/>
      <c r="O120" s="29"/>
      <c r="P120" s="29"/>
      <c r="Q120" s="29"/>
      <c r="R120" s="29"/>
      <c r="S120" s="29"/>
      <c r="T120" s="29"/>
      <c r="U120" s="29"/>
      <c r="V120" s="29"/>
      <c r="W120" s="29"/>
      <c r="X120" s="29"/>
      <c r="Y120" s="29"/>
      <c r="Z120" s="29"/>
    </row>
    <row r="121" spans="1:26" ht="15.75" customHeight="1">
      <c r="A121" s="29"/>
      <c r="B121" s="29"/>
      <c r="C121" s="29"/>
      <c r="D121" s="29"/>
      <c r="E121" s="29"/>
      <c r="F121" s="29"/>
      <c r="G121" s="29"/>
      <c r="H121" s="579"/>
      <c r="I121" s="29"/>
      <c r="J121" s="29"/>
      <c r="K121" s="29"/>
      <c r="L121" s="29"/>
      <c r="M121" s="29"/>
      <c r="N121" s="29"/>
      <c r="O121" s="29"/>
      <c r="P121" s="29"/>
      <c r="Q121" s="29"/>
      <c r="R121" s="29"/>
      <c r="S121" s="29"/>
      <c r="T121" s="29"/>
      <c r="U121" s="29"/>
      <c r="V121" s="29"/>
      <c r="W121" s="29"/>
      <c r="X121" s="29"/>
      <c r="Y121" s="29"/>
      <c r="Z121" s="29"/>
    </row>
    <row r="122" spans="1:26" ht="15.75" customHeight="1">
      <c r="A122" s="29"/>
      <c r="B122" s="29"/>
      <c r="C122" s="29"/>
      <c r="D122" s="29"/>
      <c r="E122" s="29"/>
      <c r="F122" s="29"/>
      <c r="G122" s="29"/>
      <c r="H122" s="579"/>
      <c r="I122" s="29"/>
      <c r="J122" s="29"/>
      <c r="K122" s="29"/>
      <c r="L122" s="29"/>
      <c r="M122" s="29"/>
      <c r="N122" s="29"/>
      <c r="O122" s="29"/>
      <c r="P122" s="29"/>
      <c r="Q122" s="29"/>
      <c r="R122" s="29"/>
      <c r="S122" s="29"/>
      <c r="T122" s="29"/>
      <c r="U122" s="29"/>
      <c r="V122" s="29"/>
      <c r="W122" s="29"/>
      <c r="X122" s="29"/>
      <c r="Y122" s="29"/>
      <c r="Z122" s="29"/>
    </row>
    <row r="123" spans="1:26" ht="15.75" customHeight="1">
      <c r="A123" s="29"/>
      <c r="B123" s="29"/>
      <c r="C123" s="29"/>
      <c r="D123" s="29"/>
      <c r="E123" s="29"/>
      <c r="F123" s="29"/>
      <c r="G123" s="29"/>
      <c r="H123" s="579"/>
      <c r="I123" s="29"/>
      <c r="J123" s="29"/>
      <c r="K123" s="29"/>
      <c r="L123" s="29"/>
      <c r="M123" s="29"/>
      <c r="N123" s="29"/>
      <c r="O123" s="29"/>
      <c r="P123" s="29"/>
      <c r="Q123" s="29"/>
      <c r="R123" s="29"/>
      <c r="S123" s="29"/>
      <c r="T123" s="29"/>
      <c r="U123" s="29"/>
      <c r="V123" s="29"/>
      <c r="W123" s="29"/>
      <c r="X123" s="29"/>
      <c r="Y123" s="29"/>
      <c r="Z123" s="29"/>
    </row>
    <row r="124" spans="1:26" ht="15.75" customHeight="1">
      <c r="A124" s="29"/>
      <c r="B124" s="29"/>
      <c r="C124" s="29"/>
      <c r="D124" s="29"/>
      <c r="E124" s="29"/>
      <c r="F124" s="29"/>
      <c r="G124" s="29"/>
      <c r="H124" s="579"/>
      <c r="I124" s="29"/>
      <c r="J124" s="29"/>
      <c r="K124" s="29"/>
      <c r="L124" s="29"/>
      <c r="M124" s="29"/>
      <c r="N124" s="29"/>
      <c r="O124" s="29"/>
      <c r="P124" s="29"/>
      <c r="Q124" s="29"/>
      <c r="R124" s="29"/>
      <c r="S124" s="29"/>
      <c r="T124" s="29"/>
      <c r="U124" s="29"/>
      <c r="V124" s="29"/>
      <c r="W124" s="29"/>
      <c r="X124" s="29"/>
      <c r="Y124" s="29"/>
      <c r="Z124" s="29"/>
    </row>
    <row r="125" spans="1:26" ht="15.75" customHeight="1">
      <c r="A125" s="29"/>
      <c r="B125" s="29"/>
      <c r="C125" s="29"/>
      <c r="D125" s="29"/>
      <c r="E125" s="29"/>
      <c r="F125" s="29"/>
      <c r="G125" s="29"/>
      <c r="H125" s="579"/>
      <c r="I125" s="29"/>
      <c r="J125" s="29"/>
      <c r="K125" s="29"/>
      <c r="L125" s="29"/>
      <c r="M125" s="29"/>
      <c r="N125" s="29"/>
      <c r="O125" s="29"/>
      <c r="P125" s="29"/>
      <c r="Q125" s="29"/>
      <c r="R125" s="29"/>
      <c r="S125" s="29"/>
      <c r="T125" s="29"/>
      <c r="U125" s="29"/>
      <c r="V125" s="29"/>
      <c r="W125" s="29"/>
      <c r="X125" s="29"/>
      <c r="Y125" s="29"/>
      <c r="Z125" s="29"/>
    </row>
    <row r="126" spans="1:26" ht="15.75" customHeight="1">
      <c r="A126" s="29"/>
      <c r="B126" s="29"/>
      <c r="C126" s="29"/>
      <c r="D126" s="29"/>
      <c r="E126" s="29"/>
      <c r="F126" s="29"/>
      <c r="G126" s="29"/>
      <c r="H126" s="579"/>
      <c r="I126" s="29"/>
      <c r="J126" s="29"/>
      <c r="K126" s="29"/>
      <c r="L126" s="29"/>
      <c r="M126" s="29"/>
      <c r="N126" s="29"/>
      <c r="O126" s="29"/>
      <c r="P126" s="29"/>
      <c r="Q126" s="29"/>
      <c r="R126" s="29"/>
      <c r="S126" s="29"/>
      <c r="T126" s="29"/>
      <c r="U126" s="29"/>
      <c r="V126" s="29"/>
      <c r="W126" s="29"/>
      <c r="X126" s="29"/>
      <c r="Y126" s="29"/>
      <c r="Z126" s="29"/>
    </row>
    <row r="127" spans="1:26" ht="15.75" customHeight="1">
      <c r="A127" s="29"/>
      <c r="B127" s="29"/>
      <c r="C127" s="29"/>
      <c r="D127" s="29"/>
      <c r="E127" s="29"/>
      <c r="F127" s="29"/>
      <c r="G127" s="29"/>
      <c r="H127" s="579"/>
      <c r="I127" s="29"/>
      <c r="J127" s="29"/>
      <c r="K127" s="29"/>
      <c r="L127" s="29"/>
      <c r="M127" s="29"/>
      <c r="N127" s="29"/>
      <c r="O127" s="29"/>
      <c r="P127" s="29"/>
      <c r="Q127" s="29"/>
      <c r="R127" s="29"/>
      <c r="S127" s="29"/>
      <c r="T127" s="29"/>
      <c r="U127" s="29"/>
      <c r="V127" s="29"/>
      <c r="W127" s="29"/>
      <c r="X127" s="29"/>
      <c r="Y127" s="29"/>
      <c r="Z127" s="29"/>
    </row>
    <row r="128" spans="1:26" ht="15.75" customHeight="1">
      <c r="A128" s="29"/>
      <c r="B128" s="29"/>
      <c r="C128" s="29"/>
      <c r="D128" s="29"/>
      <c r="E128" s="29"/>
      <c r="F128" s="29"/>
      <c r="G128" s="29"/>
      <c r="H128" s="579"/>
      <c r="I128" s="29"/>
      <c r="J128" s="29"/>
      <c r="K128" s="29"/>
      <c r="L128" s="29"/>
      <c r="M128" s="29"/>
      <c r="N128" s="29"/>
      <c r="O128" s="29"/>
      <c r="P128" s="29"/>
      <c r="Q128" s="29"/>
      <c r="R128" s="29"/>
      <c r="S128" s="29"/>
      <c r="T128" s="29"/>
      <c r="U128" s="29"/>
      <c r="V128" s="29"/>
      <c r="W128" s="29"/>
      <c r="X128" s="29"/>
      <c r="Y128" s="29"/>
      <c r="Z128" s="29"/>
    </row>
    <row r="129" spans="1:26" ht="15.75" customHeight="1">
      <c r="A129" s="29"/>
      <c r="B129" s="29"/>
      <c r="C129" s="29"/>
      <c r="D129" s="29"/>
      <c r="E129" s="29"/>
      <c r="F129" s="29"/>
      <c r="G129" s="29"/>
      <c r="H129" s="579"/>
      <c r="I129" s="29"/>
      <c r="J129" s="29"/>
      <c r="K129" s="29"/>
      <c r="L129" s="29"/>
      <c r="M129" s="29"/>
      <c r="N129" s="29"/>
      <c r="O129" s="29"/>
      <c r="P129" s="29"/>
      <c r="Q129" s="29"/>
      <c r="R129" s="29"/>
      <c r="S129" s="29"/>
      <c r="T129" s="29"/>
      <c r="U129" s="29"/>
      <c r="V129" s="29"/>
      <c r="W129" s="29"/>
      <c r="X129" s="29"/>
      <c r="Y129" s="29"/>
      <c r="Z129" s="29"/>
    </row>
    <row r="130" spans="1:26" ht="15.75" customHeight="1">
      <c r="A130" s="29"/>
      <c r="B130" s="29"/>
      <c r="C130" s="29"/>
      <c r="D130" s="29"/>
      <c r="E130" s="29"/>
      <c r="F130" s="29"/>
      <c r="G130" s="29"/>
      <c r="H130" s="579"/>
      <c r="I130" s="29"/>
      <c r="J130" s="29"/>
      <c r="K130" s="29"/>
      <c r="L130" s="29"/>
      <c r="M130" s="29"/>
      <c r="N130" s="29"/>
      <c r="O130" s="29"/>
      <c r="P130" s="29"/>
      <c r="Q130" s="29"/>
      <c r="R130" s="29"/>
      <c r="S130" s="29"/>
      <c r="T130" s="29"/>
      <c r="U130" s="29"/>
      <c r="V130" s="29"/>
      <c r="W130" s="29"/>
      <c r="X130" s="29"/>
      <c r="Y130" s="29"/>
      <c r="Z130" s="29"/>
    </row>
    <row r="131" spans="1:26" ht="15.75" customHeight="1">
      <c r="A131" s="29"/>
      <c r="B131" s="29"/>
      <c r="C131" s="29"/>
      <c r="D131" s="29"/>
      <c r="E131" s="29"/>
      <c r="F131" s="29"/>
      <c r="G131" s="29"/>
      <c r="H131" s="579"/>
      <c r="I131" s="29"/>
      <c r="J131" s="29"/>
      <c r="K131" s="29"/>
      <c r="L131" s="29"/>
      <c r="M131" s="29"/>
      <c r="N131" s="29"/>
      <c r="O131" s="29"/>
      <c r="P131" s="29"/>
      <c r="Q131" s="29"/>
      <c r="R131" s="29"/>
      <c r="S131" s="29"/>
      <c r="T131" s="29"/>
      <c r="U131" s="29"/>
      <c r="V131" s="29"/>
      <c r="W131" s="29"/>
      <c r="X131" s="29"/>
      <c r="Y131" s="29"/>
      <c r="Z131" s="29"/>
    </row>
    <row r="132" spans="1:26" ht="15.75" customHeight="1">
      <c r="A132" s="29"/>
      <c r="B132" s="29"/>
      <c r="C132" s="29"/>
      <c r="D132" s="29"/>
      <c r="E132" s="29"/>
      <c r="F132" s="29"/>
      <c r="G132" s="29"/>
      <c r="H132" s="579"/>
      <c r="I132" s="29"/>
      <c r="J132" s="29"/>
      <c r="K132" s="29"/>
      <c r="L132" s="29"/>
      <c r="M132" s="29"/>
      <c r="N132" s="29"/>
      <c r="O132" s="29"/>
      <c r="P132" s="29"/>
      <c r="Q132" s="29"/>
      <c r="R132" s="29"/>
      <c r="S132" s="29"/>
      <c r="T132" s="29"/>
      <c r="U132" s="29"/>
      <c r="V132" s="29"/>
      <c r="W132" s="29"/>
      <c r="X132" s="29"/>
      <c r="Y132" s="29"/>
      <c r="Z132" s="29"/>
    </row>
    <row r="133" spans="1:26" ht="15.75" customHeight="1">
      <c r="A133" s="29"/>
      <c r="B133" s="29"/>
      <c r="C133" s="29"/>
      <c r="D133" s="29"/>
      <c r="E133" s="29"/>
      <c r="F133" s="29"/>
      <c r="G133" s="29"/>
      <c r="H133" s="579"/>
      <c r="I133" s="29"/>
      <c r="J133" s="29"/>
      <c r="K133" s="29"/>
      <c r="L133" s="29"/>
      <c r="M133" s="29"/>
      <c r="N133" s="29"/>
      <c r="O133" s="29"/>
      <c r="P133" s="29"/>
      <c r="Q133" s="29"/>
      <c r="R133" s="29"/>
      <c r="S133" s="29"/>
      <c r="T133" s="29"/>
      <c r="U133" s="29"/>
      <c r="V133" s="29"/>
      <c r="W133" s="29"/>
      <c r="X133" s="29"/>
      <c r="Y133" s="29"/>
      <c r="Z133" s="29"/>
    </row>
    <row r="134" spans="1:26" ht="15.75" customHeight="1">
      <c r="A134" s="29"/>
      <c r="B134" s="29"/>
      <c r="C134" s="29"/>
      <c r="D134" s="29"/>
      <c r="E134" s="29"/>
      <c r="F134" s="29"/>
      <c r="G134" s="29"/>
      <c r="H134" s="579"/>
      <c r="I134" s="29"/>
      <c r="J134" s="29"/>
      <c r="K134" s="29"/>
      <c r="L134" s="29"/>
      <c r="M134" s="29"/>
      <c r="N134" s="29"/>
      <c r="O134" s="29"/>
      <c r="P134" s="29"/>
      <c r="Q134" s="29"/>
      <c r="R134" s="29"/>
      <c r="S134" s="29"/>
      <c r="T134" s="29"/>
      <c r="U134" s="29"/>
      <c r="V134" s="29"/>
      <c r="W134" s="29"/>
      <c r="X134" s="29"/>
      <c r="Y134" s="29"/>
      <c r="Z134" s="29"/>
    </row>
    <row r="135" spans="1:26" ht="15.75" customHeight="1">
      <c r="A135" s="29"/>
      <c r="B135" s="29"/>
      <c r="C135" s="29"/>
      <c r="D135" s="29"/>
      <c r="E135" s="29"/>
      <c r="F135" s="29"/>
      <c r="G135" s="29"/>
      <c r="H135" s="579"/>
      <c r="I135" s="29"/>
      <c r="J135" s="29"/>
      <c r="K135" s="29"/>
      <c r="L135" s="29"/>
      <c r="M135" s="29"/>
      <c r="N135" s="29"/>
      <c r="O135" s="29"/>
      <c r="P135" s="29"/>
      <c r="Q135" s="29"/>
      <c r="R135" s="29"/>
      <c r="S135" s="29"/>
      <c r="T135" s="29"/>
      <c r="U135" s="29"/>
      <c r="V135" s="29"/>
      <c r="W135" s="29"/>
      <c r="X135" s="29"/>
      <c r="Y135" s="29"/>
      <c r="Z135" s="29"/>
    </row>
    <row r="136" spans="1:26" ht="15.75" customHeight="1">
      <c r="A136" s="29"/>
      <c r="B136" s="29"/>
      <c r="C136" s="29"/>
      <c r="D136" s="29"/>
      <c r="E136" s="29"/>
      <c r="F136" s="29"/>
      <c r="G136" s="29"/>
      <c r="H136" s="579"/>
      <c r="I136" s="29"/>
      <c r="J136" s="29"/>
      <c r="K136" s="29"/>
      <c r="L136" s="29"/>
      <c r="M136" s="29"/>
      <c r="N136" s="29"/>
      <c r="O136" s="29"/>
      <c r="P136" s="29"/>
      <c r="Q136" s="29"/>
      <c r="R136" s="29"/>
      <c r="S136" s="29"/>
      <c r="T136" s="29"/>
      <c r="U136" s="29"/>
      <c r="V136" s="29"/>
      <c r="W136" s="29"/>
      <c r="X136" s="29"/>
      <c r="Y136" s="29"/>
      <c r="Z136" s="29"/>
    </row>
    <row r="137" spans="1:26" ht="15.75" customHeight="1">
      <c r="A137" s="29"/>
      <c r="B137" s="29"/>
      <c r="C137" s="29"/>
      <c r="D137" s="29"/>
      <c r="E137" s="29"/>
      <c r="F137" s="29"/>
      <c r="G137" s="29"/>
      <c r="H137" s="579"/>
      <c r="I137" s="29"/>
      <c r="J137" s="29"/>
      <c r="K137" s="29"/>
      <c r="L137" s="29"/>
      <c r="M137" s="29"/>
      <c r="N137" s="29"/>
      <c r="O137" s="29"/>
      <c r="P137" s="29"/>
      <c r="Q137" s="29"/>
      <c r="R137" s="29"/>
      <c r="S137" s="29"/>
      <c r="T137" s="29"/>
      <c r="U137" s="29"/>
      <c r="V137" s="29"/>
      <c r="W137" s="29"/>
      <c r="X137" s="29"/>
      <c r="Y137" s="29"/>
      <c r="Z137" s="29"/>
    </row>
    <row r="138" spans="1:26" ht="15.75" customHeight="1">
      <c r="A138" s="29"/>
      <c r="B138" s="29"/>
      <c r="C138" s="29"/>
      <c r="D138" s="29"/>
      <c r="E138" s="29"/>
      <c r="F138" s="29"/>
      <c r="G138" s="29"/>
      <c r="H138" s="579"/>
      <c r="I138" s="29"/>
      <c r="J138" s="29"/>
      <c r="K138" s="29"/>
      <c r="L138" s="29"/>
      <c r="M138" s="29"/>
      <c r="N138" s="29"/>
      <c r="O138" s="29"/>
      <c r="P138" s="29"/>
      <c r="Q138" s="29"/>
      <c r="R138" s="29"/>
      <c r="S138" s="29"/>
      <c r="T138" s="29"/>
      <c r="U138" s="29"/>
      <c r="V138" s="29"/>
      <c r="W138" s="29"/>
      <c r="X138" s="29"/>
      <c r="Y138" s="29"/>
      <c r="Z138" s="29"/>
    </row>
    <row r="139" spans="1:26" ht="15.75" customHeight="1">
      <c r="A139" s="29"/>
      <c r="B139" s="29"/>
      <c r="C139" s="29"/>
      <c r="D139" s="29"/>
      <c r="E139" s="29"/>
      <c r="F139" s="29"/>
      <c r="G139" s="29"/>
      <c r="H139" s="579"/>
      <c r="I139" s="29"/>
      <c r="J139" s="29"/>
      <c r="K139" s="29"/>
      <c r="L139" s="29"/>
      <c r="M139" s="29"/>
      <c r="N139" s="29"/>
      <c r="O139" s="29"/>
      <c r="P139" s="29"/>
      <c r="Q139" s="29"/>
      <c r="R139" s="29"/>
      <c r="S139" s="29"/>
      <c r="T139" s="29"/>
      <c r="U139" s="29"/>
      <c r="V139" s="29"/>
      <c r="W139" s="29"/>
      <c r="X139" s="29"/>
      <c r="Y139" s="29"/>
      <c r="Z139" s="29"/>
    </row>
    <row r="140" spans="1:26" ht="15.75" customHeight="1">
      <c r="A140" s="29"/>
      <c r="B140" s="29"/>
      <c r="C140" s="29"/>
      <c r="D140" s="29"/>
      <c r="E140" s="29"/>
      <c r="F140" s="29"/>
      <c r="G140" s="29"/>
      <c r="H140" s="579"/>
      <c r="I140" s="29"/>
      <c r="J140" s="29"/>
      <c r="K140" s="29"/>
      <c r="L140" s="29"/>
      <c r="M140" s="29"/>
      <c r="N140" s="29"/>
      <c r="O140" s="29"/>
      <c r="P140" s="29"/>
      <c r="Q140" s="29"/>
      <c r="R140" s="29"/>
      <c r="S140" s="29"/>
      <c r="T140" s="29"/>
      <c r="U140" s="29"/>
      <c r="V140" s="29"/>
      <c r="W140" s="29"/>
      <c r="X140" s="29"/>
      <c r="Y140" s="29"/>
      <c r="Z140" s="29"/>
    </row>
    <row r="141" spans="1:26" ht="15.75" customHeight="1">
      <c r="A141" s="29"/>
      <c r="B141" s="29"/>
      <c r="C141" s="29"/>
      <c r="D141" s="29"/>
      <c r="E141" s="29"/>
      <c r="F141" s="29"/>
      <c r="G141" s="29"/>
      <c r="H141" s="579"/>
      <c r="I141" s="29"/>
      <c r="J141" s="29"/>
      <c r="K141" s="29"/>
      <c r="L141" s="29"/>
      <c r="M141" s="29"/>
      <c r="N141" s="29"/>
      <c r="O141" s="29"/>
      <c r="P141" s="29"/>
      <c r="Q141" s="29"/>
      <c r="R141" s="29"/>
      <c r="S141" s="29"/>
      <c r="T141" s="29"/>
      <c r="U141" s="29"/>
      <c r="V141" s="29"/>
      <c r="W141" s="29"/>
      <c r="X141" s="29"/>
      <c r="Y141" s="29"/>
      <c r="Z141" s="29"/>
    </row>
    <row r="142" spans="1:26" ht="15.75" customHeight="1">
      <c r="A142" s="29"/>
      <c r="B142" s="29"/>
      <c r="C142" s="29"/>
      <c r="D142" s="29"/>
      <c r="E142" s="29"/>
      <c r="F142" s="29"/>
      <c r="G142" s="29"/>
      <c r="H142" s="579"/>
      <c r="I142" s="29"/>
      <c r="J142" s="29"/>
      <c r="K142" s="29"/>
      <c r="L142" s="29"/>
      <c r="M142" s="29"/>
      <c r="N142" s="29"/>
      <c r="O142" s="29"/>
      <c r="P142" s="29"/>
      <c r="Q142" s="29"/>
      <c r="R142" s="29"/>
      <c r="S142" s="29"/>
      <c r="T142" s="29"/>
      <c r="U142" s="29"/>
      <c r="V142" s="29"/>
      <c r="W142" s="29"/>
      <c r="X142" s="29"/>
      <c r="Y142" s="29"/>
      <c r="Z142" s="29"/>
    </row>
    <row r="143" spans="1:26" ht="15.75" customHeight="1">
      <c r="A143" s="29"/>
      <c r="B143" s="29"/>
      <c r="C143" s="29"/>
      <c r="D143" s="29"/>
      <c r="E143" s="29"/>
      <c r="F143" s="29"/>
      <c r="G143" s="29"/>
      <c r="H143" s="579"/>
      <c r="I143" s="29"/>
      <c r="J143" s="29"/>
      <c r="K143" s="29"/>
      <c r="L143" s="29"/>
      <c r="M143" s="29"/>
      <c r="N143" s="29"/>
      <c r="O143" s="29"/>
      <c r="P143" s="29"/>
      <c r="Q143" s="29"/>
      <c r="R143" s="29"/>
      <c r="S143" s="29"/>
      <c r="T143" s="29"/>
      <c r="U143" s="29"/>
      <c r="V143" s="29"/>
      <c r="W143" s="29"/>
      <c r="X143" s="29"/>
      <c r="Y143" s="29"/>
      <c r="Z143" s="29"/>
    </row>
    <row r="144" spans="1:26" ht="15.75" customHeight="1">
      <c r="A144" s="29"/>
      <c r="B144" s="29"/>
      <c r="C144" s="29"/>
      <c r="D144" s="29"/>
      <c r="E144" s="29"/>
      <c r="F144" s="29"/>
      <c r="G144" s="29"/>
      <c r="H144" s="579"/>
      <c r="I144" s="29"/>
      <c r="J144" s="29"/>
      <c r="K144" s="29"/>
      <c r="L144" s="29"/>
      <c r="M144" s="29"/>
      <c r="N144" s="29"/>
      <c r="O144" s="29"/>
      <c r="P144" s="29"/>
      <c r="Q144" s="29"/>
      <c r="R144" s="29"/>
      <c r="S144" s="29"/>
      <c r="T144" s="29"/>
      <c r="U144" s="29"/>
      <c r="V144" s="29"/>
      <c r="W144" s="29"/>
      <c r="X144" s="29"/>
      <c r="Y144" s="29"/>
      <c r="Z144" s="29"/>
    </row>
    <row r="145" spans="1:26" ht="15.75" customHeight="1">
      <c r="A145" s="29"/>
      <c r="B145" s="29"/>
      <c r="C145" s="29"/>
      <c r="D145" s="29"/>
      <c r="E145" s="29"/>
      <c r="F145" s="29"/>
      <c r="G145" s="29"/>
      <c r="H145" s="579"/>
      <c r="I145" s="29"/>
      <c r="J145" s="29"/>
      <c r="K145" s="29"/>
      <c r="L145" s="29"/>
      <c r="M145" s="29"/>
      <c r="N145" s="29"/>
      <c r="O145" s="29"/>
      <c r="P145" s="29"/>
      <c r="Q145" s="29"/>
      <c r="R145" s="29"/>
      <c r="S145" s="29"/>
      <c r="T145" s="29"/>
      <c r="U145" s="29"/>
      <c r="V145" s="29"/>
      <c r="W145" s="29"/>
      <c r="X145" s="29"/>
      <c r="Y145" s="29"/>
      <c r="Z145" s="29"/>
    </row>
    <row r="146" spans="1:26" ht="15.75" customHeight="1">
      <c r="A146" s="29"/>
      <c r="B146" s="29"/>
      <c r="C146" s="29"/>
      <c r="D146" s="29"/>
      <c r="E146" s="29"/>
      <c r="F146" s="29"/>
      <c r="G146" s="29"/>
      <c r="H146" s="579"/>
      <c r="I146" s="29"/>
      <c r="J146" s="29"/>
      <c r="K146" s="29"/>
      <c r="L146" s="29"/>
      <c r="M146" s="29"/>
      <c r="N146" s="29"/>
      <c r="O146" s="29"/>
      <c r="P146" s="29"/>
      <c r="Q146" s="29"/>
      <c r="R146" s="29"/>
      <c r="S146" s="29"/>
      <c r="T146" s="29"/>
      <c r="U146" s="29"/>
      <c r="V146" s="29"/>
      <c r="W146" s="29"/>
      <c r="X146" s="29"/>
      <c r="Y146" s="29"/>
      <c r="Z146" s="29"/>
    </row>
    <row r="147" spans="1:26" ht="15.75" customHeight="1">
      <c r="A147" s="29"/>
      <c r="B147" s="29"/>
      <c r="C147" s="29"/>
      <c r="D147" s="29"/>
      <c r="E147" s="29"/>
      <c r="F147" s="29"/>
      <c r="G147" s="29"/>
      <c r="H147" s="579"/>
      <c r="I147" s="29"/>
      <c r="J147" s="29"/>
      <c r="K147" s="29"/>
      <c r="L147" s="29"/>
      <c r="M147" s="29"/>
      <c r="N147" s="29"/>
      <c r="O147" s="29"/>
      <c r="P147" s="29"/>
      <c r="Q147" s="29"/>
      <c r="R147" s="29"/>
      <c r="S147" s="29"/>
      <c r="T147" s="29"/>
      <c r="U147" s="29"/>
      <c r="V147" s="29"/>
      <c r="W147" s="29"/>
      <c r="X147" s="29"/>
      <c r="Y147" s="29"/>
      <c r="Z147" s="29"/>
    </row>
    <row r="148" spans="1:26" ht="15.75" customHeight="1">
      <c r="A148" s="29"/>
      <c r="B148" s="29"/>
      <c r="C148" s="29"/>
      <c r="D148" s="29"/>
      <c r="E148" s="29"/>
      <c r="F148" s="29"/>
      <c r="G148" s="29"/>
      <c r="H148" s="579"/>
      <c r="I148" s="29"/>
      <c r="J148" s="29"/>
      <c r="K148" s="29"/>
      <c r="L148" s="29"/>
      <c r="M148" s="29"/>
      <c r="N148" s="29"/>
      <c r="O148" s="29"/>
      <c r="P148" s="29"/>
      <c r="Q148" s="29"/>
      <c r="R148" s="29"/>
      <c r="S148" s="29"/>
      <c r="T148" s="29"/>
      <c r="U148" s="29"/>
      <c r="V148" s="29"/>
      <c r="W148" s="29"/>
      <c r="X148" s="29"/>
      <c r="Y148" s="29"/>
      <c r="Z148" s="29"/>
    </row>
    <row r="149" spans="1:26" ht="15.75" customHeight="1">
      <c r="A149" s="29"/>
      <c r="B149" s="29"/>
      <c r="C149" s="29"/>
      <c r="D149" s="29"/>
      <c r="E149" s="29"/>
      <c r="F149" s="29"/>
      <c r="G149" s="29"/>
      <c r="H149" s="579"/>
      <c r="I149" s="29"/>
      <c r="J149" s="29"/>
      <c r="K149" s="29"/>
      <c r="L149" s="29"/>
      <c r="M149" s="29"/>
      <c r="N149" s="29"/>
      <c r="O149" s="29"/>
      <c r="P149" s="29"/>
      <c r="Q149" s="29"/>
      <c r="R149" s="29"/>
      <c r="S149" s="29"/>
      <c r="T149" s="29"/>
      <c r="U149" s="29"/>
      <c r="V149" s="29"/>
      <c r="W149" s="29"/>
      <c r="X149" s="29"/>
      <c r="Y149" s="29"/>
      <c r="Z149" s="29"/>
    </row>
    <row r="150" spans="1:26" ht="15.75" customHeight="1">
      <c r="A150" s="29"/>
      <c r="B150" s="29"/>
      <c r="C150" s="29"/>
      <c r="D150" s="29"/>
      <c r="E150" s="29"/>
      <c r="F150" s="29"/>
      <c r="G150" s="29"/>
      <c r="H150" s="579"/>
      <c r="I150" s="29"/>
      <c r="J150" s="29"/>
      <c r="K150" s="29"/>
      <c r="L150" s="29"/>
      <c r="M150" s="29"/>
      <c r="N150" s="29"/>
      <c r="O150" s="29"/>
      <c r="P150" s="29"/>
      <c r="Q150" s="29"/>
      <c r="R150" s="29"/>
      <c r="S150" s="29"/>
      <c r="T150" s="29"/>
      <c r="U150" s="29"/>
      <c r="V150" s="29"/>
      <c r="W150" s="29"/>
      <c r="X150" s="29"/>
      <c r="Y150" s="29"/>
      <c r="Z150" s="29"/>
    </row>
    <row r="151" spans="1:26" ht="15.75" customHeight="1">
      <c r="A151" s="29"/>
      <c r="B151" s="29"/>
      <c r="C151" s="29"/>
      <c r="D151" s="29"/>
      <c r="E151" s="29"/>
      <c r="F151" s="29"/>
      <c r="G151" s="29"/>
      <c r="H151" s="579"/>
      <c r="I151" s="29"/>
      <c r="J151" s="29"/>
      <c r="K151" s="29"/>
      <c r="L151" s="29"/>
      <c r="M151" s="29"/>
      <c r="N151" s="29"/>
      <c r="O151" s="29"/>
      <c r="P151" s="29"/>
      <c r="Q151" s="29"/>
      <c r="R151" s="29"/>
      <c r="S151" s="29"/>
      <c r="T151" s="29"/>
      <c r="U151" s="29"/>
      <c r="V151" s="29"/>
      <c r="W151" s="29"/>
      <c r="X151" s="29"/>
      <c r="Y151" s="29"/>
      <c r="Z151" s="29"/>
    </row>
    <row r="152" spans="1:26" ht="15.75" customHeight="1">
      <c r="A152" s="29"/>
      <c r="B152" s="29"/>
      <c r="C152" s="29"/>
      <c r="D152" s="29"/>
      <c r="E152" s="29"/>
      <c r="F152" s="29"/>
      <c r="G152" s="29"/>
      <c r="H152" s="579"/>
      <c r="I152" s="29"/>
      <c r="J152" s="29"/>
      <c r="K152" s="29"/>
      <c r="L152" s="29"/>
      <c r="M152" s="29"/>
      <c r="N152" s="29"/>
      <c r="O152" s="29"/>
      <c r="P152" s="29"/>
      <c r="Q152" s="29"/>
      <c r="R152" s="29"/>
      <c r="S152" s="29"/>
      <c r="T152" s="29"/>
      <c r="U152" s="29"/>
      <c r="V152" s="29"/>
      <c r="W152" s="29"/>
      <c r="X152" s="29"/>
      <c r="Y152" s="29"/>
      <c r="Z152" s="29"/>
    </row>
    <row r="153" spans="1:26" ht="15.75" customHeight="1">
      <c r="A153" s="29"/>
      <c r="B153" s="29"/>
      <c r="C153" s="29"/>
      <c r="D153" s="29"/>
      <c r="E153" s="29"/>
      <c r="F153" s="29"/>
      <c r="G153" s="29"/>
      <c r="H153" s="579"/>
      <c r="I153" s="29"/>
      <c r="J153" s="29"/>
      <c r="K153" s="29"/>
      <c r="L153" s="29"/>
      <c r="M153" s="29"/>
      <c r="N153" s="29"/>
      <c r="O153" s="29"/>
      <c r="P153" s="29"/>
      <c r="Q153" s="29"/>
      <c r="R153" s="29"/>
      <c r="S153" s="29"/>
      <c r="T153" s="29"/>
      <c r="U153" s="29"/>
      <c r="V153" s="29"/>
      <c r="W153" s="29"/>
      <c r="X153" s="29"/>
      <c r="Y153" s="29"/>
      <c r="Z153" s="29"/>
    </row>
    <row r="154" spans="1:26" ht="15.75" customHeight="1">
      <c r="A154" s="29"/>
      <c r="B154" s="29"/>
      <c r="C154" s="29"/>
      <c r="D154" s="29"/>
      <c r="E154" s="29"/>
      <c r="F154" s="29"/>
      <c r="G154" s="29"/>
      <c r="H154" s="579"/>
      <c r="I154" s="29"/>
      <c r="J154" s="29"/>
      <c r="K154" s="29"/>
      <c r="L154" s="29"/>
      <c r="M154" s="29"/>
      <c r="N154" s="29"/>
      <c r="O154" s="29"/>
      <c r="P154" s="29"/>
      <c r="Q154" s="29"/>
      <c r="R154" s="29"/>
      <c r="S154" s="29"/>
      <c r="T154" s="29"/>
      <c r="U154" s="29"/>
      <c r="V154" s="29"/>
      <c r="W154" s="29"/>
      <c r="X154" s="29"/>
      <c r="Y154" s="29"/>
      <c r="Z154" s="29"/>
    </row>
    <row r="155" spans="1:26" ht="15.75" customHeight="1">
      <c r="A155" s="29"/>
      <c r="B155" s="29"/>
      <c r="C155" s="29"/>
      <c r="D155" s="29"/>
      <c r="E155" s="29"/>
      <c r="F155" s="29"/>
      <c r="G155" s="29"/>
      <c r="H155" s="579"/>
      <c r="I155" s="29"/>
      <c r="J155" s="29"/>
      <c r="K155" s="29"/>
      <c r="L155" s="29"/>
      <c r="M155" s="29"/>
      <c r="N155" s="29"/>
      <c r="O155" s="29"/>
      <c r="P155" s="29"/>
      <c r="Q155" s="29"/>
      <c r="R155" s="29"/>
      <c r="S155" s="29"/>
      <c r="T155" s="29"/>
      <c r="U155" s="29"/>
      <c r="V155" s="29"/>
      <c r="W155" s="29"/>
      <c r="X155" s="29"/>
      <c r="Y155" s="29"/>
      <c r="Z155" s="29"/>
    </row>
    <row r="156" spans="1:26" ht="15.75" customHeight="1">
      <c r="A156" s="29"/>
      <c r="B156" s="29"/>
      <c r="C156" s="29"/>
      <c r="D156" s="29"/>
      <c r="E156" s="29"/>
      <c r="F156" s="29"/>
      <c r="G156" s="29"/>
      <c r="H156" s="579"/>
      <c r="I156" s="29"/>
      <c r="J156" s="29"/>
      <c r="K156" s="29"/>
      <c r="L156" s="29"/>
      <c r="M156" s="29"/>
      <c r="N156" s="29"/>
      <c r="O156" s="29"/>
      <c r="P156" s="29"/>
      <c r="Q156" s="29"/>
      <c r="R156" s="29"/>
      <c r="S156" s="29"/>
      <c r="T156" s="29"/>
      <c r="U156" s="29"/>
      <c r="V156" s="29"/>
      <c r="W156" s="29"/>
      <c r="X156" s="29"/>
      <c r="Y156" s="29"/>
      <c r="Z156" s="29"/>
    </row>
    <row r="157" spans="1:26" ht="15.75" customHeight="1">
      <c r="A157" s="29"/>
      <c r="B157" s="29"/>
      <c r="C157" s="29"/>
      <c r="D157" s="29"/>
      <c r="E157" s="29"/>
      <c r="F157" s="29"/>
      <c r="G157" s="29"/>
      <c r="H157" s="579"/>
      <c r="I157" s="29"/>
      <c r="J157" s="29"/>
      <c r="K157" s="29"/>
      <c r="L157" s="29"/>
      <c r="M157" s="29"/>
      <c r="N157" s="29"/>
      <c r="O157" s="29"/>
      <c r="P157" s="29"/>
      <c r="Q157" s="29"/>
      <c r="R157" s="29"/>
      <c r="S157" s="29"/>
      <c r="T157" s="29"/>
      <c r="U157" s="29"/>
      <c r="V157" s="29"/>
      <c r="W157" s="29"/>
      <c r="X157" s="29"/>
      <c r="Y157" s="29"/>
      <c r="Z157" s="29"/>
    </row>
    <row r="158" spans="1:26" ht="15.75" customHeight="1">
      <c r="A158" s="29"/>
      <c r="B158" s="29"/>
      <c r="C158" s="29"/>
      <c r="D158" s="29"/>
      <c r="E158" s="29"/>
      <c r="F158" s="29"/>
      <c r="G158" s="29"/>
      <c r="H158" s="579"/>
      <c r="I158" s="29"/>
      <c r="J158" s="29"/>
      <c r="K158" s="29"/>
      <c r="L158" s="29"/>
      <c r="M158" s="29"/>
      <c r="N158" s="29"/>
      <c r="O158" s="29"/>
      <c r="P158" s="29"/>
      <c r="Q158" s="29"/>
      <c r="R158" s="29"/>
      <c r="S158" s="29"/>
      <c r="T158" s="29"/>
      <c r="U158" s="29"/>
      <c r="V158" s="29"/>
      <c r="W158" s="29"/>
      <c r="X158" s="29"/>
      <c r="Y158" s="29"/>
      <c r="Z158" s="29"/>
    </row>
    <row r="159" spans="1:26" ht="15.75" customHeight="1">
      <c r="A159" s="29"/>
      <c r="B159" s="29"/>
      <c r="C159" s="29"/>
      <c r="D159" s="29"/>
      <c r="E159" s="29"/>
      <c r="F159" s="29"/>
      <c r="G159" s="29"/>
      <c r="H159" s="579"/>
      <c r="I159" s="29"/>
      <c r="J159" s="29"/>
      <c r="K159" s="29"/>
      <c r="L159" s="29"/>
      <c r="M159" s="29"/>
      <c r="N159" s="29"/>
      <c r="O159" s="29"/>
      <c r="P159" s="29"/>
      <c r="Q159" s="29"/>
      <c r="R159" s="29"/>
      <c r="S159" s="29"/>
      <c r="T159" s="29"/>
      <c r="U159" s="29"/>
      <c r="V159" s="29"/>
      <c r="W159" s="29"/>
      <c r="X159" s="29"/>
      <c r="Y159" s="29"/>
      <c r="Z159" s="29"/>
    </row>
    <row r="160" spans="1:26" ht="15.75" customHeight="1">
      <c r="A160" s="29"/>
      <c r="B160" s="29"/>
      <c r="C160" s="29"/>
      <c r="D160" s="29"/>
      <c r="E160" s="29"/>
      <c r="F160" s="29"/>
      <c r="G160" s="29"/>
      <c r="H160" s="579"/>
      <c r="I160" s="29"/>
      <c r="J160" s="29"/>
      <c r="K160" s="29"/>
      <c r="L160" s="29"/>
      <c r="M160" s="29"/>
      <c r="N160" s="29"/>
      <c r="O160" s="29"/>
      <c r="P160" s="29"/>
      <c r="Q160" s="29"/>
      <c r="R160" s="29"/>
      <c r="S160" s="29"/>
      <c r="T160" s="29"/>
      <c r="U160" s="29"/>
      <c r="V160" s="29"/>
      <c r="W160" s="29"/>
      <c r="X160" s="29"/>
      <c r="Y160" s="29"/>
      <c r="Z160" s="29"/>
    </row>
    <row r="161" spans="1:26" ht="15.75" customHeight="1">
      <c r="A161" s="29"/>
      <c r="B161" s="29"/>
      <c r="C161" s="29"/>
      <c r="D161" s="29"/>
      <c r="E161" s="29"/>
      <c r="F161" s="29"/>
      <c r="G161" s="29"/>
      <c r="H161" s="579"/>
      <c r="I161" s="29"/>
      <c r="J161" s="29"/>
      <c r="K161" s="29"/>
      <c r="L161" s="29"/>
      <c r="M161" s="29"/>
      <c r="N161" s="29"/>
      <c r="O161" s="29"/>
      <c r="P161" s="29"/>
      <c r="Q161" s="29"/>
      <c r="R161" s="29"/>
      <c r="S161" s="29"/>
      <c r="T161" s="29"/>
      <c r="U161" s="29"/>
      <c r="V161" s="29"/>
      <c r="W161" s="29"/>
      <c r="X161" s="29"/>
      <c r="Y161" s="29"/>
      <c r="Z161" s="29"/>
    </row>
    <row r="162" spans="1:26" ht="15.75" customHeight="1">
      <c r="A162" s="29"/>
      <c r="B162" s="29"/>
      <c r="C162" s="29"/>
      <c r="D162" s="29"/>
      <c r="E162" s="29"/>
      <c r="F162" s="29"/>
      <c r="G162" s="29"/>
      <c r="H162" s="579"/>
      <c r="I162" s="29"/>
      <c r="J162" s="29"/>
      <c r="K162" s="29"/>
      <c r="L162" s="29"/>
      <c r="M162" s="29"/>
      <c r="N162" s="29"/>
      <c r="O162" s="29"/>
      <c r="P162" s="29"/>
      <c r="Q162" s="29"/>
      <c r="R162" s="29"/>
      <c r="S162" s="29"/>
      <c r="T162" s="29"/>
      <c r="U162" s="29"/>
      <c r="V162" s="29"/>
      <c r="W162" s="29"/>
      <c r="X162" s="29"/>
      <c r="Y162" s="29"/>
      <c r="Z162" s="29"/>
    </row>
    <row r="163" spans="1:26" ht="15.75" customHeight="1">
      <c r="A163" s="29"/>
      <c r="B163" s="29"/>
      <c r="C163" s="29"/>
      <c r="D163" s="29"/>
      <c r="E163" s="29"/>
      <c r="F163" s="29"/>
      <c r="G163" s="29"/>
      <c r="H163" s="579"/>
      <c r="I163" s="29"/>
      <c r="J163" s="29"/>
      <c r="K163" s="29"/>
      <c r="L163" s="29"/>
      <c r="M163" s="29"/>
      <c r="N163" s="29"/>
      <c r="O163" s="29"/>
      <c r="P163" s="29"/>
      <c r="Q163" s="29"/>
      <c r="R163" s="29"/>
      <c r="S163" s="29"/>
      <c r="T163" s="29"/>
      <c r="U163" s="29"/>
      <c r="V163" s="29"/>
      <c r="W163" s="29"/>
      <c r="X163" s="29"/>
      <c r="Y163" s="29"/>
      <c r="Z163" s="29"/>
    </row>
    <row r="164" spans="1:26" ht="15.75" customHeight="1">
      <c r="A164" s="29"/>
      <c r="B164" s="29"/>
      <c r="C164" s="29"/>
      <c r="D164" s="29"/>
      <c r="E164" s="29"/>
      <c r="F164" s="29"/>
      <c r="G164" s="29"/>
      <c r="H164" s="579"/>
      <c r="I164" s="29"/>
      <c r="J164" s="29"/>
      <c r="K164" s="29"/>
      <c r="L164" s="29"/>
      <c r="M164" s="29"/>
      <c r="N164" s="29"/>
      <c r="O164" s="29"/>
      <c r="P164" s="29"/>
      <c r="Q164" s="29"/>
      <c r="R164" s="29"/>
      <c r="S164" s="29"/>
      <c r="T164" s="29"/>
      <c r="U164" s="29"/>
      <c r="V164" s="29"/>
      <c r="W164" s="29"/>
      <c r="X164" s="29"/>
      <c r="Y164" s="29"/>
      <c r="Z164" s="29"/>
    </row>
    <row r="165" spans="1:26" ht="15.75" customHeight="1">
      <c r="A165" s="29"/>
      <c r="B165" s="29"/>
      <c r="C165" s="29"/>
      <c r="D165" s="29"/>
      <c r="E165" s="29"/>
      <c r="F165" s="29"/>
      <c r="G165" s="29"/>
      <c r="H165" s="579"/>
      <c r="I165" s="29"/>
      <c r="J165" s="29"/>
      <c r="K165" s="29"/>
      <c r="L165" s="29"/>
      <c r="M165" s="29"/>
      <c r="N165" s="29"/>
      <c r="O165" s="29"/>
      <c r="P165" s="29"/>
      <c r="Q165" s="29"/>
      <c r="R165" s="29"/>
      <c r="S165" s="29"/>
      <c r="T165" s="29"/>
      <c r="U165" s="29"/>
      <c r="V165" s="29"/>
      <c r="W165" s="29"/>
      <c r="X165" s="29"/>
      <c r="Y165" s="29"/>
      <c r="Z165" s="29"/>
    </row>
    <row r="166" spans="1:26" ht="15.75" customHeight="1">
      <c r="A166" s="29"/>
      <c r="B166" s="29"/>
      <c r="C166" s="29"/>
      <c r="D166" s="29"/>
      <c r="E166" s="29"/>
      <c r="F166" s="29"/>
      <c r="G166" s="29"/>
      <c r="H166" s="579"/>
      <c r="I166" s="29"/>
      <c r="J166" s="29"/>
      <c r="K166" s="29"/>
      <c r="L166" s="29"/>
      <c r="M166" s="29"/>
      <c r="N166" s="29"/>
      <c r="O166" s="29"/>
      <c r="P166" s="29"/>
      <c r="Q166" s="29"/>
      <c r="R166" s="29"/>
      <c r="S166" s="29"/>
      <c r="T166" s="29"/>
      <c r="U166" s="29"/>
      <c r="V166" s="29"/>
      <c r="W166" s="29"/>
      <c r="X166" s="29"/>
      <c r="Y166" s="29"/>
      <c r="Z166" s="29"/>
    </row>
    <row r="167" spans="1:26" ht="15.75" customHeight="1">
      <c r="A167" s="29"/>
      <c r="B167" s="29"/>
      <c r="C167" s="29"/>
      <c r="D167" s="29"/>
      <c r="E167" s="29"/>
      <c r="F167" s="29"/>
      <c r="G167" s="29"/>
      <c r="H167" s="579"/>
      <c r="I167" s="29"/>
      <c r="J167" s="29"/>
      <c r="K167" s="29"/>
      <c r="L167" s="29"/>
      <c r="M167" s="29"/>
      <c r="N167" s="29"/>
      <c r="O167" s="29"/>
      <c r="P167" s="29"/>
      <c r="Q167" s="29"/>
      <c r="R167" s="29"/>
      <c r="S167" s="29"/>
      <c r="T167" s="29"/>
      <c r="U167" s="29"/>
      <c r="V167" s="29"/>
      <c r="W167" s="29"/>
      <c r="X167" s="29"/>
      <c r="Y167" s="29"/>
      <c r="Z167" s="29"/>
    </row>
    <row r="168" spans="1:26" ht="15.75" customHeight="1">
      <c r="A168" s="29"/>
      <c r="B168" s="29"/>
      <c r="C168" s="29"/>
      <c r="D168" s="29"/>
      <c r="E168" s="29"/>
      <c r="F168" s="29"/>
      <c r="G168" s="29"/>
      <c r="H168" s="579"/>
      <c r="I168" s="29"/>
      <c r="J168" s="29"/>
      <c r="K168" s="29"/>
      <c r="L168" s="29"/>
      <c r="M168" s="29"/>
      <c r="N168" s="29"/>
      <c r="O168" s="29"/>
      <c r="P168" s="29"/>
      <c r="Q168" s="29"/>
      <c r="R168" s="29"/>
      <c r="S168" s="29"/>
      <c r="T168" s="29"/>
      <c r="U168" s="29"/>
      <c r="V168" s="29"/>
      <c r="W168" s="29"/>
      <c r="X168" s="29"/>
      <c r="Y168" s="29"/>
      <c r="Z168" s="29"/>
    </row>
    <row r="169" spans="1:26" ht="15.75" customHeight="1">
      <c r="A169" s="29"/>
      <c r="B169" s="29"/>
      <c r="C169" s="29"/>
      <c r="D169" s="29"/>
      <c r="E169" s="29"/>
      <c r="F169" s="29"/>
      <c r="G169" s="29"/>
      <c r="H169" s="579"/>
      <c r="I169" s="29"/>
      <c r="J169" s="29"/>
      <c r="K169" s="29"/>
      <c r="L169" s="29"/>
      <c r="M169" s="29"/>
      <c r="N169" s="29"/>
      <c r="O169" s="29"/>
      <c r="P169" s="29"/>
      <c r="Q169" s="29"/>
      <c r="R169" s="29"/>
      <c r="S169" s="29"/>
      <c r="T169" s="29"/>
      <c r="U169" s="29"/>
      <c r="V169" s="29"/>
      <c r="W169" s="29"/>
      <c r="X169" s="29"/>
      <c r="Y169" s="29"/>
      <c r="Z169" s="29"/>
    </row>
    <row r="170" spans="1:26" ht="15.75" customHeight="1">
      <c r="A170" s="29"/>
      <c r="B170" s="29"/>
      <c r="C170" s="29"/>
      <c r="D170" s="29"/>
      <c r="E170" s="29"/>
      <c r="F170" s="29"/>
      <c r="G170" s="29"/>
      <c r="H170" s="579"/>
      <c r="I170" s="29"/>
      <c r="J170" s="29"/>
      <c r="K170" s="29"/>
      <c r="L170" s="29"/>
      <c r="M170" s="29"/>
      <c r="N170" s="29"/>
      <c r="O170" s="29"/>
      <c r="P170" s="29"/>
      <c r="Q170" s="29"/>
      <c r="R170" s="29"/>
      <c r="S170" s="29"/>
      <c r="T170" s="29"/>
      <c r="U170" s="29"/>
      <c r="V170" s="29"/>
      <c r="W170" s="29"/>
      <c r="X170" s="29"/>
      <c r="Y170" s="29"/>
      <c r="Z170" s="29"/>
    </row>
    <row r="171" spans="1:26" ht="15.75" customHeight="1">
      <c r="A171" s="29"/>
      <c r="B171" s="29"/>
      <c r="C171" s="29"/>
      <c r="D171" s="29"/>
      <c r="E171" s="29"/>
      <c r="F171" s="29"/>
      <c r="G171" s="29"/>
      <c r="H171" s="579"/>
      <c r="I171" s="29"/>
      <c r="J171" s="29"/>
      <c r="K171" s="29"/>
      <c r="L171" s="29"/>
      <c r="M171" s="29"/>
      <c r="N171" s="29"/>
      <c r="O171" s="29"/>
      <c r="P171" s="29"/>
      <c r="Q171" s="29"/>
      <c r="R171" s="29"/>
      <c r="S171" s="29"/>
      <c r="T171" s="29"/>
      <c r="U171" s="29"/>
      <c r="V171" s="29"/>
      <c r="W171" s="29"/>
      <c r="X171" s="29"/>
      <c r="Y171" s="29"/>
      <c r="Z171" s="29"/>
    </row>
    <row r="172" spans="1:26" ht="15.75" customHeight="1">
      <c r="A172" s="29"/>
      <c r="B172" s="29"/>
      <c r="C172" s="29"/>
      <c r="D172" s="29"/>
      <c r="E172" s="29"/>
      <c r="F172" s="29"/>
      <c r="G172" s="29"/>
      <c r="H172" s="579"/>
      <c r="I172" s="29"/>
      <c r="J172" s="29"/>
      <c r="K172" s="29"/>
      <c r="L172" s="29"/>
      <c r="M172" s="29"/>
      <c r="N172" s="29"/>
      <c r="O172" s="29"/>
      <c r="P172" s="29"/>
      <c r="Q172" s="29"/>
      <c r="R172" s="29"/>
      <c r="S172" s="29"/>
      <c r="T172" s="29"/>
      <c r="U172" s="29"/>
      <c r="V172" s="29"/>
      <c r="W172" s="29"/>
      <c r="X172" s="29"/>
      <c r="Y172" s="29"/>
      <c r="Z172" s="29"/>
    </row>
    <row r="173" spans="1:26" ht="15.75" customHeight="1">
      <c r="A173" s="29"/>
      <c r="B173" s="29"/>
      <c r="C173" s="29"/>
      <c r="D173" s="29"/>
      <c r="E173" s="29"/>
      <c r="F173" s="29"/>
      <c r="G173" s="29"/>
      <c r="H173" s="579"/>
      <c r="I173" s="29"/>
      <c r="J173" s="29"/>
      <c r="K173" s="29"/>
      <c r="L173" s="29"/>
      <c r="M173" s="29"/>
      <c r="N173" s="29"/>
      <c r="O173" s="29"/>
      <c r="P173" s="29"/>
      <c r="Q173" s="29"/>
      <c r="R173" s="29"/>
      <c r="S173" s="29"/>
      <c r="T173" s="29"/>
      <c r="U173" s="29"/>
      <c r="V173" s="29"/>
      <c r="W173" s="29"/>
      <c r="X173" s="29"/>
      <c r="Y173" s="29"/>
      <c r="Z173" s="29"/>
    </row>
    <row r="174" spans="1:26" ht="15.75" customHeight="1">
      <c r="A174" s="29"/>
      <c r="B174" s="29"/>
      <c r="C174" s="29"/>
      <c r="D174" s="29"/>
      <c r="E174" s="29"/>
      <c r="F174" s="29"/>
      <c r="G174" s="29"/>
      <c r="H174" s="579"/>
      <c r="I174" s="29"/>
      <c r="J174" s="29"/>
      <c r="K174" s="29"/>
      <c r="L174" s="29"/>
      <c r="M174" s="29"/>
      <c r="N174" s="29"/>
      <c r="O174" s="29"/>
      <c r="P174" s="29"/>
      <c r="Q174" s="29"/>
      <c r="R174" s="29"/>
      <c r="S174" s="29"/>
      <c r="T174" s="29"/>
      <c r="U174" s="29"/>
      <c r="V174" s="29"/>
      <c r="W174" s="29"/>
      <c r="X174" s="29"/>
      <c r="Y174" s="29"/>
      <c r="Z174" s="29"/>
    </row>
    <row r="175" spans="1:26" ht="15.75" customHeight="1">
      <c r="A175" s="29"/>
      <c r="B175" s="29"/>
      <c r="C175" s="29"/>
      <c r="D175" s="29"/>
      <c r="E175" s="29"/>
      <c r="F175" s="29"/>
      <c r="G175" s="29"/>
      <c r="H175" s="579"/>
      <c r="I175" s="29"/>
      <c r="J175" s="29"/>
      <c r="K175" s="29"/>
      <c r="L175" s="29"/>
      <c r="M175" s="29"/>
      <c r="N175" s="29"/>
      <c r="O175" s="29"/>
      <c r="P175" s="29"/>
      <c r="Q175" s="29"/>
      <c r="R175" s="29"/>
      <c r="S175" s="29"/>
      <c r="T175" s="29"/>
      <c r="U175" s="29"/>
      <c r="V175" s="29"/>
      <c r="W175" s="29"/>
      <c r="X175" s="29"/>
      <c r="Y175" s="29"/>
      <c r="Z175" s="29"/>
    </row>
    <row r="176" spans="1:26" ht="15.75" customHeight="1">
      <c r="A176" s="29"/>
      <c r="B176" s="29"/>
      <c r="C176" s="29"/>
      <c r="D176" s="29"/>
      <c r="E176" s="29"/>
      <c r="F176" s="29"/>
      <c r="G176" s="29"/>
      <c r="H176" s="579"/>
      <c r="I176" s="29"/>
      <c r="J176" s="29"/>
      <c r="K176" s="29"/>
      <c r="L176" s="29"/>
      <c r="M176" s="29"/>
      <c r="N176" s="29"/>
      <c r="O176" s="29"/>
      <c r="P176" s="29"/>
      <c r="Q176" s="29"/>
      <c r="R176" s="29"/>
      <c r="S176" s="29"/>
      <c r="T176" s="29"/>
      <c r="U176" s="29"/>
      <c r="V176" s="29"/>
      <c r="W176" s="29"/>
      <c r="X176" s="29"/>
      <c r="Y176" s="29"/>
      <c r="Z176" s="29"/>
    </row>
    <row r="177" spans="1:26" ht="15.75" customHeight="1">
      <c r="A177" s="29"/>
      <c r="B177" s="29"/>
      <c r="C177" s="29"/>
      <c r="D177" s="29"/>
      <c r="E177" s="29"/>
      <c r="F177" s="29"/>
      <c r="G177" s="29"/>
      <c r="H177" s="579"/>
      <c r="I177" s="29"/>
      <c r="J177" s="29"/>
      <c r="K177" s="29"/>
      <c r="L177" s="29"/>
      <c r="M177" s="29"/>
      <c r="N177" s="29"/>
      <c r="O177" s="29"/>
      <c r="P177" s="29"/>
      <c r="Q177" s="29"/>
      <c r="R177" s="29"/>
      <c r="S177" s="29"/>
      <c r="T177" s="29"/>
      <c r="U177" s="29"/>
      <c r="V177" s="29"/>
      <c r="W177" s="29"/>
      <c r="X177" s="29"/>
      <c r="Y177" s="29"/>
      <c r="Z177" s="29"/>
    </row>
    <row r="178" spans="1:26" ht="15.75" customHeight="1">
      <c r="A178" s="29"/>
      <c r="B178" s="29"/>
      <c r="C178" s="29"/>
      <c r="D178" s="29"/>
      <c r="E178" s="29"/>
      <c r="F178" s="29"/>
      <c r="G178" s="29"/>
      <c r="H178" s="579"/>
      <c r="I178" s="29"/>
      <c r="J178" s="29"/>
      <c r="K178" s="29"/>
      <c r="L178" s="29"/>
      <c r="M178" s="29"/>
      <c r="N178" s="29"/>
      <c r="O178" s="29"/>
      <c r="P178" s="29"/>
      <c r="Q178" s="29"/>
      <c r="R178" s="29"/>
      <c r="S178" s="29"/>
      <c r="T178" s="29"/>
      <c r="U178" s="29"/>
      <c r="V178" s="29"/>
      <c r="W178" s="29"/>
      <c r="X178" s="29"/>
      <c r="Y178" s="29"/>
      <c r="Z178" s="29"/>
    </row>
    <row r="179" spans="1:26" ht="15.75" customHeight="1">
      <c r="A179" s="29"/>
      <c r="B179" s="29"/>
      <c r="C179" s="29"/>
      <c r="D179" s="29"/>
      <c r="E179" s="29"/>
      <c r="F179" s="29"/>
      <c r="G179" s="29"/>
      <c r="H179" s="579"/>
      <c r="I179" s="29"/>
      <c r="J179" s="29"/>
      <c r="K179" s="29"/>
      <c r="L179" s="29"/>
      <c r="M179" s="29"/>
      <c r="N179" s="29"/>
      <c r="O179" s="29"/>
      <c r="P179" s="29"/>
      <c r="Q179" s="29"/>
      <c r="R179" s="29"/>
      <c r="S179" s="29"/>
      <c r="T179" s="29"/>
      <c r="U179" s="29"/>
      <c r="V179" s="29"/>
      <c r="W179" s="29"/>
      <c r="X179" s="29"/>
      <c r="Y179" s="29"/>
      <c r="Z179" s="29"/>
    </row>
    <row r="180" spans="1:26" ht="15.75" customHeight="1">
      <c r="A180" s="29"/>
      <c r="B180" s="29"/>
      <c r="C180" s="29"/>
      <c r="D180" s="29"/>
      <c r="E180" s="29"/>
      <c r="F180" s="29"/>
      <c r="G180" s="29"/>
      <c r="H180" s="579"/>
      <c r="I180" s="29"/>
      <c r="J180" s="29"/>
      <c r="K180" s="29"/>
      <c r="L180" s="29"/>
      <c r="M180" s="29"/>
      <c r="N180" s="29"/>
      <c r="O180" s="29"/>
      <c r="P180" s="29"/>
      <c r="Q180" s="29"/>
      <c r="R180" s="29"/>
      <c r="S180" s="29"/>
      <c r="T180" s="29"/>
      <c r="U180" s="29"/>
      <c r="V180" s="29"/>
      <c r="W180" s="29"/>
      <c r="X180" s="29"/>
      <c r="Y180" s="29"/>
      <c r="Z180" s="29"/>
    </row>
    <row r="181" spans="1:26" ht="15.75" customHeight="1">
      <c r="A181" s="29"/>
      <c r="B181" s="29"/>
      <c r="C181" s="29"/>
      <c r="D181" s="29"/>
      <c r="E181" s="29"/>
      <c r="F181" s="29"/>
      <c r="G181" s="29"/>
      <c r="H181" s="579"/>
      <c r="I181" s="29"/>
      <c r="J181" s="29"/>
      <c r="K181" s="29"/>
      <c r="L181" s="29"/>
      <c r="M181" s="29"/>
      <c r="N181" s="29"/>
      <c r="O181" s="29"/>
      <c r="P181" s="29"/>
      <c r="Q181" s="29"/>
      <c r="R181" s="29"/>
      <c r="S181" s="29"/>
      <c r="T181" s="29"/>
      <c r="U181" s="29"/>
      <c r="V181" s="29"/>
      <c r="W181" s="29"/>
      <c r="X181" s="29"/>
      <c r="Y181" s="29"/>
      <c r="Z181" s="29"/>
    </row>
    <row r="182" spans="1:26" ht="15.75" customHeight="1">
      <c r="A182" s="29"/>
      <c r="B182" s="29"/>
      <c r="C182" s="29"/>
      <c r="D182" s="29"/>
      <c r="E182" s="29"/>
      <c r="F182" s="29"/>
      <c r="G182" s="29"/>
      <c r="H182" s="579"/>
      <c r="I182" s="29"/>
      <c r="J182" s="29"/>
      <c r="K182" s="29"/>
      <c r="L182" s="29"/>
      <c r="M182" s="29"/>
      <c r="N182" s="29"/>
      <c r="O182" s="29"/>
      <c r="P182" s="29"/>
      <c r="Q182" s="29"/>
      <c r="R182" s="29"/>
      <c r="S182" s="29"/>
      <c r="T182" s="29"/>
      <c r="U182" s="29"/>
      <c r="V182" s="29"/>
      <c r="W182" s="29"/>
      <c r="X182" s="29"/>
      <c r="Y182" s="29"/>
      <c r="Z182" s="29"/>
    </row>
    <row r="183" spans="1:26" ht="15.75" customHeight="1">
      <c r="A183" s="29"/>
      <c r="B183" s="29"/>
      <c r="C183" s="29"/>
      <c r="D183" s="29"/>
      <c r="E183" s="29"/>
      <c r="F183" s="29"/>
      <c r="G183" s="29"/>
      <c r="H183" s="579"/>
      <c r="I183" s="29"/>
      <c r="J183" s="29"/>
      <c r="K183" s="29"/>
      <c r="L183" s="29"/>
      <c r="M183" s="29"/>
      <c r="N183" s="29"/>
      <c r="O183" s="29"/>
      <c r="P183" s="29"/>
      <c r="Q183" s="29"/>
      <c r="R183" s="29"/>
      <c r="S183" s="29"/>
      <c r="T183" s="29"/>
      <c r="U183" s="29"/>
      <c r="V183" s="29"/>
      <c r="W183" s="29"/>
      <c r="X183" s="29"/>
      <c r="Y183" s="29"/>
      <c r="Z183" s="29"/>
    </row>
    <row r="184" spans="1:26" ht="15.75" customHeight="1">
      <c r="A184" s="29"/>
      <c r="B184" s="29"/>
      <c r="C184" s="29"/>
      <c r="D184" s="29"/>
      <c r="E184" s="29"/>
      <c r="F184" s="29"/>
      <c r="G184" s="29"/>
      <c r="H184" s="579"/>
      <c r="I184" s="29"/>
      <c r="J184" s="29"/>
      <c r="K184" s="29"/>
      <c r="L184" s="29"/>
      <c r="M184" s="29"/>
      <c r="N184" s="29"/>
      <c r="O184" s="29"/>
      <c r="P184" s="29"/>
      <c r="Q184" s="29"/>
      <c r="R184" s="29"/>
      <c r="S184" s="29"/>
      <c r="T184" s="29"/>
      <c r="U184" s="29"/>
      <c r="V184" s="29"/>
      <c r="W184" s="29"/>
      <c r="X184" s="29"/>
      <c r="Y184" s="29"/>
      <c r="Z184" s="29"/>
    </row>
    <row r="185" spans="1:26" ht="15.75" customHeight="1">
      <c r="A185" s="29"/>
      <c r="B185" s="29"/>
      <c r="C185" s="29"/>
      <c r="D185" s="29"/>
      <c r="E185" s="29"/>
      <c r="F185" s="29"/>
      <c r="G185" s="29"/>
      <c r="H185" s="579"/>
      <c r="I185" s="29"/>
      <c r="J185" s="29"/>
      <c r="K185" s="29"/>
      <c r="L185" s="29"/>
      <c r="M185" s="29"/>
      <c r="N185" s="29"/>
      <c r="O185" s="29"/>
      <c r="P185" s="29"/>
      <c r="Q185" s="29"/>
      <c r="R185" s="29"/>
      <c r="S185" s="29"/>
      <c r="T185" s="29"/>
      <c r="U185" s="29"/>
      <c r="V185" s="29"/>
      <c r="W185" s="29"/>
      <c r="X185" s="29"/>
      <c r="Y185" s="29"/>
      <c r="Z185" s="29"/>
    </row>
    <row r="186" spans="1:26" ht="15.75" customHeight="1">
      <c r="A186" s="29"/>
      <c r="B186" s="29"/>
      <c r="C186" s="29"/>
      <c r="D186" s="29"/>
      <c r="E186" s="29"/>
      <c r="F186" s="29"/>
      <c r="G186" s="29"/>
      <c r="H186" s="579"/>
      <c r="I186" s="29"/>
      <c r="J186" s="29"/>
      <c r="K186" s="29"/>
      <c r="L186" s="29"/>
      <c r="M186" s="29"/>
      <c r="N186" s="29"/>
      <c r="O186" s="29"/>
      <c r="P186" s="29"/>
      <c r="Q186" s="29"/>
      <c r="R186" s="29"/>
      <c r="S186" s="29"/>
      <c r="T186" s="29"/>
      <c r="U186" s="29"/>
      <c r="V186" s="29"/>
      <c r="W186" s="29"/>
      <c r="X186" s="29"/>
      <c r="Y186" s="29"/>
      <c r="Z186" s="29"/>
    </row>
    <row r="187" spans="1:26" ht="15.75" customHeight="1">
      <c r="A187" s="29"/>
      <c r="B187" s="29"/>
      <c r="C187" s="29"/>
      <c r="D187" s="29"/>
      <c r="E187" s="29"/>
      <c r="F187" s="29"/>
      <c r="G187" s="29"/>
      <c r="H187" s="579"/>
      <c r="I187" s="29"/>
      <c r="J187" s="29"/>
      <c r="K187" s="29"/>
      <c r="L187" s="29"/>
      <c r="M187" s="29"/>
      <c r="N187" s="29"/>
      <c r="O187" s="29"/>
      <c r="P187" s="29"/>
      <c r="Q187" s="29"/>
      <c r="R187" s="29"/>
      <c r="S187" s="29"/>
      <c r="T187" s="29"/>
      <c r="U187" s="29"/>
      <c r="V187" s="29"/>
      <c r="W187" s="29"/>
      <c r="X187" s="29"/>
      <c r="Y187" s="29"/>
      <c r="Z187" s="29"/>
    </row>
    <row r="188" spans="1:26" ht="15.75" customHeight="1">
      <c r="A188" s="29"/>
      <c r="B188" s="29"/>
      <c r="C188" s="29"/>
      <c r="D188" s="29"/>
      <c r="E188" s="29"/>
      <c r="F188" s="29"/>
      <c r="G188" s="29"/>
      <c r="H188" s="579"/>
      <c r="I188" s="29"/>
      <c r="J188" s="29"/>
      <c r="K188" s="29"/>
      <c r="L188" s="29"/>
      <c r="M188" s="29"/>
      <c r="N188" s="29"/>
      <c r="O188" s="29"/>
      <c r="P188" s="29"/>
      <c r="Q188" s="29"/>
      <c r="R188" s="29"/>
      <c r="S188" s="29"/>
      <c r="T188" s="29"/>
      <c r="U188" s="29"/>
      <c r="V188" s="29"/>
      <c r="W188" s="29"/>
      <c r="X188" s="29"/>
      <c r="Y188" s="29"/>
      <c r="Z188" s="29"/>
    </row>
    <row r="189" spans="1:26" ht="15.75" customHeight="1">
      <c r="A189" s="29"/>
      <c r="B189" s="29"/>
      <c r="C189" s="29"/>
      <c r="D189" s="29"/>
      <c r="E189" s="29"/>
      <c r="F189" s="29"/>
      <c r="G189" s="29"/>
      <c r="H189" s="579"/>
      <c r="I189" s="29"/>
      <c r="J189" s="29"/>
      <c r="K189" s="29"/>
      <c r="L189" s="29"/>
      <c r="M189" s="29"/>
      <c r="N189" s="29"/>
      <c r="O189" s="29"/>
      <c r="P189" s="29"/>
      <c r="Q189" s="29"/>
      <c r="R189" s="29"/>
      <c r="S189" s="29"/>
      <c r="T189" s="29"/>
      <c r="U189" s="29"/>
      <c r="V189" s="29"/>
      <c r="W189" s="29"/>
      <c r="X189" s="29"/>
      <c r="Y189" s="29"/>
      <c r="Z189" s="29"/>
    </row>
    <row r="190" spans="1:26" ht="15.75" customHeight="1">
      <c r="A190" s="29"/>
      <c r="B190" s="29"/>
      <c r="C190" s="29"/>
      <c r="D190" s="29"/>
      <c r="E190" s="29"/>
      <c r="F190" s="29"/>
      <c r="G190" s="29"/>
      <c r="H190" s="579"/>
      <c r="I190" s="29"/>
      <c r="J190" s="29"/>
      <c r="K190" s="29"/>
      <c r="L190" s="29"/>
      <c r="M190" s="29"/>
      <c r="N190" s="29"/>
      <c r="O190" s="29"/>
      <c r="P190" s="29"/>
      <c r="Q190" s="29"/>
      <c r="R190" s="29"/>
      <c r="S190" s="29"/>
      <c r="T190" s="29"/>
      <c r="U190" s="29"/>
      <c r="V190" s="29"/>
      <c r="W190" s="29"/>
      <c r="X190" s="29"/>
      <c r="Y190" s="29"/>
      <c r="Z190" s="29"/>
    </row>
    <row r="191" spans="1:26" ht="15.75" customHeight="1">
      <c r="A191" s="29"/>
      <c r="B191" s="29"/>
      <c r="C191" s="29"/>
      <c r="D191" s="29"/>
      <c r="E191" s="29"/>
      <c r="F191" s="29"/>
      <c r="G191" s="29"/>
      <c r="H191" s="579"/>
      <c r="I191" s="29"/>
      <c r="J191" s="29"/>
      <c r="K191" s="29"/>
      <c r="L191" s="29"/>
      <c r="M191" s="29"/>
      <c r="N191" s="29"/>
      <c r="O191" s="29"/>
      <c r="P191" s="29"/>
      <c r="Q191" s="29"/>
      <c r="R191" s="29"/>
      <c r="S191" s="29"/>
      <c r="T191" s="29"/>
      <c r="U191" s="29"/>
      <c r="V191" s="29"/>
      <c r="W191" s="29"/>
      <c r="X191" s="29"/>
      <c r="Y191" s="29"/>
      <c r="Z191" s="29"/>
    </row>
    <row r="192" spans="1:26" ht="15.75" customHeight="1">
      <c r="A192" s="29"/>
      <c r="B192" s="29"/>
      <c r="C192" s="29"/>
      <c r="D192" s="29"/>
      <c r="E192" s="29"/>
      <c r="F192" s="29"/>
      <c r="G192" s="29"/>
      <c r="H192" s="579"/>
      <c r="I192" s="29"/>
      <c r="J192" s="29"/>
      <c r="K192" s="29"/>
      <c r="L192" s="29"/>
      <c r="M192" s="29"/>
      <c r="N192" s="29"/>
      <c r="O192" s="29"/>
      <c r="P192" s="29"/>
      <c r="Q192" s="29"/>
      <c r="R192" s="29"/>
      <c r="S192" s="29"/>
      <c r="T192" s="29"/>
      <c r="U192" s="29"/>
      <c r="V192" s="29"/>
      <c r="W192" s="29"/>
      <c r="X192" s="29"/>
      <c r="Y192" s="29"/>
      <c r="Z192" s="29"/>
    </row>
    <row r="193" spans="1:26" ht="15.75" customHeight="1">
      <c r="A193" s="29"/>
      <c r="B193" s="29"/>
      <c r="C193" s="29"/>
      <c r="D193" s="29"/>
      <c r="E193" s="29"/>
      <c r="F193" s="29"/>
      <c r="G193" s="29"/>
      <c r="H193" s="579"/>
      <c r="I193" s="29"/>
      <c r="J193" s="29"/>
      <c r="K193" s="29"/>
      <c r="L193" s="29"/>
      <c r="M193" s="29"/>
      <c r="N193" s="29"/>
      <c r="O193" s="29"/>
      <c r="P193" s="29"/>
      <c r="Q193" s="29"/>
      <c r="R193" s="29"/>
      <c r="S193" s="29"/>
      <c r="T193" s="29"/>
      <c r="U193" s="29"/>
      <c r="V193" s="29"/>
      <c r="W193" s="29"/>
      <c r="X193" s="29"/>
      <c r="Y193" s="29"/>
      <c r="Z193" s="29"/>
    </row>
    <row r="194" spans="1:26" ht="15.75" customHeight="1">
      <c r="A194" s="29"/>
      <c r="B194" s="29"/>
      <c r="C194" s="29"/>
      <c r="D194" s="29"/>
      <c r="E194" s="29"/>
      <c r="F194" s="29"/>
      <c r="G194" s="29"/>
      <c r="H194" s="579"/>
      <c r="I194" s="29"/>
      <c r="J194" s="29"/>
      <c r="K194" s="29"/>
      <c r="L194" s="29"/>
      <c r="M194" s="29"/>
      <c r="N194" s="29"/>
      <c r="O194" s="29"/>
      <c r="P194" s="29"/>
      <c r="Q194" s="29"/>
      <c r="R194" s="29"/>
      <c r="S194" s="29"/>
      <c r="T194" s="29"/>
      <c r="U194" s="29"/>
      <c r="V194" s="29"/>
      <c r="W194" s="29"/>
      <c r="X194" s="29"/>
      <c r="Y194" s="29"/>
      <c r="Z194" s="29"/>
    </row>
    <row r="195" spans="1:26" ht="15.75" customHeight="1">
      <c r="A195" s="29"/>
      <c r="B195" s="29"/>
      <c r="C195" s="29"/>
      <c r="D195" s="29"/>
      <c r="E195" s="29"/>
      <c r="F195" s="29"/>
      <c r="G195" s="29"/>
      <c r="H195" s="579"/>
      <c r="I195" s="29"/>
      <c r="J195" s="29"/>
      <c r="K195" s="29"/>
      <c r="L195" s="29"/>
      <c r="M195" s="29"/>
      <c r="N195" s="29"/>
      <c r="O195" s="29"/>
      <c r="P195" s="29"/>
      <c r="Q195" s="29"/>
      <c r="R195" s="29"/>
      <c r="S195" s="29"/>
      <c r="T195" s="29"/>
      <c r="U195" s="29"/>
      <c r="V195" s="29"/>
      <c r="W195" s="29"/>
      <c r="X195" s="29"/>
      <c r="Y195" s="29"/>
      <c r="Z195" s="29"/>
    </row>
    <row r="196" spans="1:26" ht="15.75" customHeight="1">
      <c r="A196" s="29"/>
      <c r="B196" s="29"/>
      <c r="C196" s="29"/>
      <c r="D196" s="29"/>
      <c r="E196" s="29"/>
      <c r="F196" s="29"/>
      <c r="G196" s="29"/>
      <c r="H196" s="579"/>
      <c r="I196" s="29"/>
      <c r="J196" s="29"/>
      <c r="K196" s="29"/>
      <c r="L196" s="29"/>
      <c r="M196" s="29"/>
      <c r="N196" s="29"/>
      <c r="O196" s="29"/>
      <c r="P196" s="29"/>
      <c r="Q196" s="29"/>
      <c r="R196" s="29"/>
      <c r="S196" s="29"/>
      <c r="T196" s="29"/>
      <c r="U196" s="29"/>
      <c r="V196" s="29"/>
      <c r="W196" s="29"/>
      <c r="X196" s="29"/>
      <c r="Y196" s="29"/>
      <c r="Z196" s="29"/>
    </row>
    <row r="197" spans="1:26" ht="15.75" customHeight="1">
      <c r="A197" s="29"/>
      <c r="B197" s="29"/>
      <c r="C197" s="29"/>
      <c r="D197" s="29"/>
      <c r="E197" s="29"/>
      <c r="F197" s="29"/>
      <c r="G197" s="29"/>
      <c r="H197" s="579"/>
      <c r="I197" s="29"/>
      <c r="J197" s="29"/>
      <c r="K197" s="29"/>
      <c r="L197" s="29"/>
      <c r="M197" s="29"/>
      <c r="N197" s="29"/>
      <c r="O197" s="29"/>
      <c r="P197" s="29"/>
      <c r="Q197" s="29"/>
      <c r="R197" s="29"/>
      <c r="S197" s="29"/>
      <c r="T197" s="29"/>
      <c r="U197" s="29"/>
      <c r="V197" s="29"/>
      <c r="W197" s="29"/>
      <c r="X197" s="29"/>
      <c r="Y197" s="29"/>
      <c r="Z197" s="29"/>
    </row>
    <row r="198" spans="1:26" ht="15.75" customHeight="1">
      <c r="A198" s="29"/>
      <c r="B198" s="29"/>
      <c r="C198" s="29"/>
      <c r="D198" s="29"/>
      <c r="E198" s="29"/>
      <c r="F198" s="29"/>
      <c r="G198" s="29"/>
      <c r="H198" s="579"/>
      <c r="I198" s="29"/>
      <c r="J198" s="29"/>
      <c r="K198" s="29"/>
      <c r="L198" s="29"/>
      <c r="M198" s="29"/>
      <c r="N198" s="29"/>
      <c r="O198" s="29"/>
      <c r="P198" s="29"/>
      <c r="Q198" s="29"/>
      <c r="R198" s="29"/>
      <c r="S198" s="29"/>
      <c r="T198" s="29"/>
      <c r="U198" s="29"/>
      <c r="V198" s="29"/>
      <c r="W198" s="29"/>
      <c r="X198" s="29"/>
      <c r="Y198" s="29"/>
      <c r="Z198" s="29"/>
    </row>
    <row r="199" spans="1:26" ht="15.75" customHeight="1">
      <c r="A199" s="29"/>
      <c r="B199" s="29"/>
      <c r="C199" s="29"/>
      <c r="D199" s="29"/>
      <c r="E199" s="29"/>
      <c r="F199" s="29"/>
      <c r="G199" s="29"/>
      <c r="H199" s="579"/>
      <c r="I199" s="29"/>
      <c r="J199" s="29"/>
      <c r="K199" s="29"/>
      <c r="L199" s="29"/>
      <c r="M199" s="29"/>
      <c r="N199" s="29"/>
      <c r="O199" s="29"/>
      <c r="P199" s="29"/>
      <c r="Q199" s="29"/>
      <c r="R199" s="29"/>
      <c r="S199" s="29"/>
      <c r="T199" s="29"/>
      <c r="U199" s="29"/>
      <c r="V199" s="29"/>
      <c r="W199" s="29"/>
      <c r="X199" s="29"/>
      <c r="Y199" s="29"/>
      <c r="Z199" s="29"/>
    </row>
    <row r="200" spans="1:26" ht="15.75" customHeight="1">
      <c r="A200" s="29"/>
      <c r="B200" s="29"/>
      <c r="C200" s="29"/>
      <c r="D200" s="29"/>
      <c r="E200" s="29"/>
      <c r="F200" s="29"/>
      <c r="G200" s="29"/>
      <c r="H200" s="579"/>
      <c r="I200" s="29"/>
      <c r="J200" s="29"/>
      <c r="K200" s="29"/>
      <c r="L200" s="29"/>
      <c r="M200" s="29"/>
      <c r="N200" s="29"/>
      <c r="O200" s="29"/>
      <c r="P200" s="29"/>
      <c r="Q200" s="29"/>
      <c r="R200" s="29"/>
      <c r="S200" s="29"/>
      <c r="T200" s="29"/>
      <c r="U200" s="29"/>
      <c r="V200" s="29"/>
      <c r="W200" s="29"/>
      <c r="X200" s="29"/>
      <c r="Y200" s="29"/>
      <c r="Z200" s="29"/>
    </row>
    <row r="201" spans="1:26" ht="15.75" customHeight="1">
      <c r="A201" s="29"/>
      <c r="B201" s="29"/>
      <c r="C201" s="29"/>
      <c r="D201" s="29"/>
      <c r="E201" s="29"/>
      <c r="F201" s="29"/>
      <c r="G201" s="29"/>
      <c r="H201" s="579"/>
      <c r="I201" s="29"/>
      <c r="J201" s="29"/>
      <c r="K201" s="29"/>
      <c r="L201" s="29"/>
      <c r="M201" s="29"/>
      <c r="N201" s="29"/>
      <c r="O201" s="29"/>
      <c r="P201" s="29"/>
      <c r="Q201" s="29"/>
      <c r="R201" s="29"/>
      <c r="S201" s="29"/>
      <c r="T201" s="29"/>
      <c r="U201" s="29"/>
      <c r="V201" s="29"/>
      <c r="W201" s="29"/>
      <c r="X201" s="29"/>
      <c r="Y201" s="29"/>
      <c r="Z201" s="29"/>
    </row>
    <row r="202" spans="1:26" ht="15.75" customHeight="1">
      <c r="A202" s="29"/>
      <c r="B202" s="29"/>
      <c r="C202" s="29"/>
      <c r="D202" s="29"/>
      <c r="E202" s="29"/>
      <c r="F202" s="29"/>
      <c r="G202" s="29"/>
      <c r="H202" s="579"/>
      <c r="I202" s="29"/>
      <c r="J202" s="29"/>
      <c r="K202" s="29"/>
      <c r="L202" s="29"/>
      <c r="M202" s="29"/>
      <c r="N202" s="29"/>
      <c r="O202" s="29"/>
      <c r="P202" s="29"/>
      <c r="Q202" s="29"/>
      <c r="R202" s="29"/>
      <c r="S202" s="29"/>
      <c r="T202" s="29"/>
      <c r="U202" s="29"/>
      <c r="V202" s="29"/>
      <c r="W202" s="29"/>
      <c r="X202" s="29"/>
      <c r="Y202" s="29"/>
      <c r="Z202" s="29"/>
    </row>
    <row r="203" spans="1:26" ht="15.75" customHeight="1">
      <c r="A203" s="29"/>
      <c r="B203" s="29"/>
      <c r="C203" s="29"/>
      <c r="D203" s="29"/>
      <c r="E203" s="29"/>
      <c r="F203" s="29"/>
      <c r="G203" s="29"/>
      <c r="H203" s="579"/>
      <c r="I203" s="29"/>
      <c r="J203" s="29"/>
      <c r="K203" s="29"/>
      <c r="L203" s="29"/>
      <c r="M203" s="29"/>
      <c r="N203" s="29"/>
      <c r="O203" s="29"/>
      <c r="P203" s="29"/>
      <c r="Q203" s="29"/>
      <c r="R203" s="29"/>
      <c r="S203" s="29"/>
      <c r="T203" s="29"/>
      <c r="U203" s="29"/>
      <c r="V203" s="29"/>
      <c r="W203" s="29"/>
      <c r="X203" s="29"/>
      <c r="Y203" s="29"/>
      <c r="Z203" s="29"/>
    </row>
    <row r="204" spans="1:26" ht="15.75" customHeight="1">
      <c r="A204" s="29"/>
      <c r="B204" s="29"/>
      <c r="C204" s="29"/>
      <c r="D204" s="29"/>
      <c r="E204" s="29"/>
      <c r="F204" s="29"/>
      <c r="G204" s="29"/>
      <c r="H204" s="579"/>
      <c r="I204" s="29"/>
      <c r="J204" s="29"/>
      <c r="K204" s="29"/>
      <c r="L204" s="29"/>
      <c r="M204" s="29"/>
      <c r="N204" s="29"/>
      <c r="O204" s="29"/>
      <c r="P204" s="29"/>
      <c r="Q204" s="29"/>
      <c r="R204" s="29"/>
      <c r="S204" s="29"/>
      <c r="T204" s="29"/>
      <c r="U204" s="29"/>
      <c r="V204" s="29"/>
      <c r="W204" s="29"/>
      <c r="X204" s="29"/>
      <c r="Y204" s="29"/>
      <c r="Z204" s="29"/>
    </row>
    <row r="205" spans="1:26" ht="15.75" customHeight="1">
      <c r="A205" s="29"/>
      <c r="B205" s="29"/>
      <c r="C205" s="29"/>
      <c r="D205" s="29"/>
      <c r="E205" s="29"/>
      <c r="F205" s="29"/>
      <c r="G205" s="29"/>
      <c r="H205" s="579"/>
      <c r="I205" s="29"/>
      <c r="J205" s="29"/>
      <c r="K205" s="29"/>
      <c r="L205" s="29"/>
      <c r="M205" s="29"/>
      <c r="N205" s="29"/>
      <c r="O205" s="29"/>
      <c r="P205" s="29"/>
      <c r="Q205" s="29"/>
      <c r="R205" s="29"/>
      <c r="S205" s="29"/>
      <c r="T205" s="29"/>
      <c r="U205" s="29"/>
      <c r="V205" s="29"/>
      <c r="W205" s="29"/>
      <c r="X205" s="29"/>
      <c r="Y205" s="29"/>
      <c r="Z205" s="29"/>
    </row>
    <row r="206" spans="1:26" ht="15.75" customHeight="1">
      <c r="A206" s="29"/>
      <c r="B206" s="29"/>
      <c r="C206" s="29"/>
      <c r="D206" s="29"/>
      <c r="E206" s="29"/>
      <c r="F206" s="29"/>
      <c r="G206" s="29"/>
      <c r="H206" s="579"/>
      <c r="I206" s="29"/>
      <c r="J206" s="29"/>
      <c r="K206" s="29"/>
      <c r="L206" s="29"/>
      <c r="M206" s="29"/>
      <c r="N206" s="29"/>
      <c r="O206" s="29"/>
      <c r="P206" s="29"/>
      <c r="Q206" s="29"/>
      <c r="R206" s="29"/>
      <c r="S206" s="29"/>
      <c r="T206" s="29"/>
      <c r="U206" s="29"/>
      <c r="V206" s="29"/>
      <c r="W206" s="29"/>
      <c r="X206" s="29"/>
      <c r="Y206" s="29"/>
      <c r="Z206" s="29"/>
    </row>
    <row r="207" spans="1:26" ht="15.75" customHeight="1">
      <c r="A207" s="29"/>
      <c r="B207" s="29"/>
      <c r="C207" s="29"/>
      <c r="D207" s="29"/>
      <c r="E207" s="29"/>
      <c r="F207" s="29"/>
      <c r="G207" s="29"/>
      <c r="H207" s="579"/>
      <c r="I207" s="29"/>
      <c r="J207" s="29"/>
      <c r="K207" s="29"/>
      <c r="L207" s="29"/>
      <c r="M207" s="29"/>
      <c r="N207" s="29"/>
      <c r="O207" s="29"/>
      <c r="P207" s="29"/>
      <c r="Q207" s="29"/>
      <c r="R207" s="29"/>
      <c r="S207" s="29"/>
      <c r="T207" s="29"/>
      <c r="U207" s="29"/>
      <c r="V207" s="29"/>
      <c r="W207" s="29"/>
      <c r="X207" s="29"/>
      <c r="Y207" s="29"/>
      <c r="Z207" s="29"/>
    </row>
    <row r="208" spans="1:26" ht="15.75" customHeight="1">
      <c r="A208" s="29"/>
      <c r="B208" s="29"/>
      <c r="C208" s="29"/>
      <c r="D208" s="29"/>
      <c r="E208" s="29"/>
      <c r="F208" s="29"/>
      <c r="G208" s="29"/>
      <c r="H208" s="579"/>
      <c r="I208" s="29"/>
      <c r="J208" s="29"/>
      <c r="K208" s="29"/>
      <c r="L208" s="29"/>
      <c r="M208" s="29"/>
      <c r="N208" s="29"/>
      <c r="O208" s="29"/>
      <c r="P208" s="29"/>
      <c r="Q208" s="29"/>
      <c r="R208" s="29"/>
      <c r="S208" s="29"/>
      <c r="T208" s="29"/>
      <c r="U208" s="29"/>
      <c r="V208" s="29"/>
      <c r="W208" s="29"/>
      <c r="X208" s="29"/>
      <c r="Y208" s="29"/>
      <c r="Z208" s="29"/>
    </row>
    <row r="209" spans="1:26" ht="15.75" customHeight="1">
      <c r="A209" s="29"/>
      <c r="B209" s="29"/>
      <c r="C209" s="29"/>
      <c r="D209" s="29"/>
      <c r="E209" s="29"/>
      <c r="F209" s="29"/>
      <c r="G209" s="29"/>
      <c r="H209" s="579"/>
      <c r="I209" s="29"/>
      <c r="J209" s="29"/>
      <c r="K209" s="29"/>
      <c r="L209" s="29"/>
      <c r="M209" s="29"/>
      <c r="N209" s="29"/>
      <c r="O209" s="29"/>
      <c r="P209" s="29"/>
      <c r="Q209" s="29"/>
      <c r="R209" s="29"/>
      <c r="S209" s="29"/>
      <c r="T209" s="29"/>
      <c r="U209" s="29"/>
      <c r="V209" s="29"/>
      <c r="W209" s="29"/>
      <c r="X209" s="29"/>
      <c r="Y209" s="29"/>
      <c r="Z209" s="29"/>
    </row>
    <row r="210" spans="1:26" ht="15.75" customHeight="1">
      <c r="A210" s="29"/>
      <c r="B210" s="29"/>
      <c r="C210" s="29"/>
      <c r="D210" s="29"/>
      <c r="E210" s="29"/>
      <c r="F210" s="29"/>
      <c r="G210" s="29"/>
      <c r="H210" s="579"/>
      <c r="I210" s="29"/>
      <c r="J210" s="29"/>
      <c r="K210" s="29"/>
      <c r="L210" s="29"/>
      <c r="M210" s="29"/>
      <c r="N210" s="29"/>
      <c r="O210" s="29"/>
      <c r="P210" s="29"/>
      <c r="Q210" s="29"/>
      <c r="R210" s="29"/>
      <c r="S210" s="29"/>
      <c r="T210" s="29"/>
      <c r="U210" s="29"/>
      <c r="V210" s="29"/>
      <c r="W210" s="29"/>
      <c r="X210" s="29"/>
      <c r="Y210" s="29"/>
      <c r="Z210" s="29"/>
    </row>
    <row r="211" spans="1:26" ht="15.75" customHeight="1">
      <c r="A211" s="29"/>
      <c r="B211" s="29"/>
      <c r="C211" s="29"/>
      <c r="D211" s="29"/>
      <c r="E211" s="29"/>
      <c r="F211" s="29"/>
      <c r="G211" s="29"/>
      <c r="H211" s="579"/>
      <c r="I211" s="29"/>
      <c r="J211" s="29"/>
      <c r="K211" s="29"/>
      <c r="L211" s="29"/>
      <c r="M211" s="29"/>
      <c r="N211" s="29"/>
      <c r="O211" s="29"/>
      <c r="P211" s="29"/>
      <c r="Q211" s="29"/>
      <c r="R211" s="29"/>
      <c r="S211" s="29"/>
      <c r="T211" s="29"/>
      <c r="U211" s="29"/>
      <c r="V211" s="29"/>
      <c r="W211" s="29"/>
      <c r="X211" s="29"/>
      <c r="Y211" s="29"/>
      <c r="Z211" s="29"/>
    </row>
    <row r="212" spans="1:26" ht="15.75" customHeight="1">
      <c r="A212" s="29"/>
      <c r="B212" s="29"/>
      <c r="C212" s="29"/>
      <c r="D212" s="29"/>
      <c r="E212" s="29"/>
      <c r="F212" s="29"/>
      <c r="G212" s="29"/>
      <c r="H212" s="579"/>
      <c r="I212" s="29"/>
      <c r="J212" s="29"/>
      <c r="K212" s="29"/>
      <c r="L212" s="29"/>
      <c r="M212" s="29"/>
      <c r="N212" s="29"/>
      <c r="O212" s="29"/>
      <c r="P212" s="29"/>
      <c r="Q212" s="29"/>
      <c r="R212" s="29"/>
      <c r="S212" s="29"/>
      <c r="T212" s="29"/>
      <c r="U212" s="29"/>
      <c r="V212" s="29"/>
      <c r="W212" s="29"/>
      <c r="X212" s="29"/>
      <c r="Y212" s="29"/>
      <c r="Z212" s="29"/>
    </row>
    <row r="213" spans="1:26" ht="15.75" customHeight="1">
      <c r="A213" s="29"/>
      <c r="B213" s="29"/>
      <c r="C213" s="29"/>
      <c r="D213" s="29"/>
      <c r="E213" s="29"/>
      <c r="F213" s="29"/>
      <c r="G213" s="29"/>
      <c r="H213" s="579"/>
      <c r="I213" s="29"/>
      <c r="J213" s="29"/>
      <c r="K213" s="29"/>
      <c r="L213" s="29"/>
      <c r="M213" s="29"/>
      <c r="N213" s="29"/>
      <c r="O213" s="29"/>
      <c r="P213" s="29"/>
      <c r="Q213" s="29"/>
      <c r="R213" s="29"/>
      <c r="S213" s="29"/>
      <c r="T213" s="29"/>
      <c r="U213" s="29"/>
      <c r="V213" s="29"/>
      <c r="W213" s="29"/>
      <c r="X213" s="29"/>
      <c r="Y213" s="29"/>
      <c r="Z213" s="29"/>
    </row>
    <row r="214" spans="1:26" ht="15.75" customHeight="1">
      <c r="A214" s="29"/>
      <c r="B214" s="29"/>
      <c r="C214" s="29"/>
      <c r="D214" s="29"/>
      <c r="E214" s="29"/>
      <c r="F214" s="29"/>
      <c r="G214" s="29"/>
      <c r="H214" s="579"/>
      <c r="I214" s="29"/>
      <c r="J214" s="29"/>
      <c r="K214" s="29"/>
      <c r="L214" s="29"/>
      <c r="M214" s="29"/>
      <c r="N214" s="29"/>
      <c r="O214" s="29"/>
      <c r="P214" s="29"/>
      <c r="Q214" s="29"/>
      <c r="R214" s="29"/>
      <c r="S214" s="29"/>
      <c r="T214" s="29"/>
      <c r="U214" s="29"/>
      <c r="V214" s="29"/>
      <c r="W214" s="29"/>
      <c r="X214" s="29"/>
      <c r="Y214" s="29"/>
      <c r="Z214" s="29"/>
    </row>
    <row r="215" spans="1:26" ht="15.75" customHeight="1">
      <c r="A215" s="29"/>
      <c r="B215" s="29"/>
      <c r="C215" s="29"/>
      <c r="D215" s="29"/>
      <c r="E215" s="29"/>
      <c r="F215" s="29"/>
      <c r="G215" s="29"/>
      <c r="H215" s="579"/>
      <c r="I215" s="29"/>
      <c r="J215" s="29"/>
      <c r="K215" s="29"/>
      <c r="L215" s="29"/>
      <c r="M215" s="29"/>
      <c r="N215" s="29"/>
      <c r="O215" s="29"/>
      <c r="P215" s="29"/>
      <c r="Q215" s="29"/>
      <c r="R215" s="29"/>
      <c r="S215" s="29"/>
      <c r="T215" s="29"/>
      <c r="U215" s="29"/>
      <c r="V215" s="29"/>
      <c r="W215" s="29"/>
      <c r="X215" s="29"/>
      <c r="Y215" s="29"/>
      <c r="Z215" s="29"/>
    </row>
    <row r="216" spans="1:26" ht="15.75" customHeight="1">
      <c r="A216" s="29"/>
      <c r="B216" s="29"/>
      <c r="C216" s="29"/>
      <c r="D216" s="29"/>
      <c r="E216" s="29"/>
      <c r="F216" s="29"/>
      <c r="G216" s="29"/>
      <c r="H216" s="579"/>
      <c r="I216" s="29"/>
      <c r="J216" s="29"/>
      <c r="K216" s="29"/>
      <c r="L216" s="29"/>
      <c r="M216" s="29"/>
      <c r="N216" s="29"/>
      <c r="O216" s="29"/>
      <c r="P216" s="29"/>
      <c r="Q216" s="29"/>
      <c r="R216" s="29"/>
      <c r="S216" s="29"/>
      <c r="T216" s="29"/>
      <c r="U216" s="29"/>
      <c r="V216" s="29"/>
      <c r="W216" s="29"/>
      <c r="X216" s="29"/>
      <c r="Y216" s="29"/>
      <c r="Z216" s="29"/>
    </row>
    <row r="217" spans="1:26" ht="15.75" customHeight="1">
      <c r="A217" s="29"/>
      <c r="B217" s="29"/>
      <c r="C217" s="29"/>
      <c r="D217" s="29"/>
      <c r="E217" s="29"/>
      <c r="F217" s="29"/>
      <c r="G217" s="29"/>
      <c r="H217" s="579"/>
      <c r="I217" s="29"/>
      <c r="J217" s="29"/>
      <c r="K217" s="29"/>
      <c r="L217" s="29"/>
      <c r="M217" s="29"/>
      <c r="N217" s="29"/>
      <c r="O217" s="29"/>
      <c r="P217" s="29"/>
      <c r="Q217" s="29"/>
      <c r="R217" s="29"/>
      <c r="S217" s="29"/>
      <c r="T217" s="29"/>
      <c r="U217" s="29"/>
      <c r="V217" s="29"/>
      <c r="W217" s="29"/>
      <c r="X217" s="29"/>
      <c r="Y217" s="29"/>
      <c r="Z217" s="29"/>
    </row>
    <row r="218" spans="1:26" ht="15.75" customHeight="1">
      <c r="A218" s="29"/>
      <c r="B218" s="29"/>
      <c r="C218" s="29"/>
      <c r="D218" s="29"/>
      <c r="E218" s="29"/>
      <c r="F218" s="29"/>
      <c r="G218" s="29"/>
      <c r="H218" s="579"/>
      <c r="I218" s="29"/>
      <c r="J218" s="29"/>
      <c r="K218" s="29"/>
      <c r="L218" s="29"/>
      <c r="M218" s="29"/>
      <c r="N218" s="29"/>
      <c r="O218" s="29"/>
      <c r="P218" s="29"/>
      <c r="Q218" s="29"/>
      <c r="R218" s="29"/>
      <c r="S218" s="29"/>
      <c r="T218" s="29"/>
      <c r="U218" s="29"/>
      <c r="V218" s="29"/>
      <c r="W218" s="29"/>
      <c r="X218" s="29"/>
      <c r="Y218" s="29"/>
      <c r="Z218" s="29"/>
    </row>
    <row r="219" spans="1:26" ht="15.75" customHeight="1">
      <c r="A219" s="29"/>
      <c r="B219" s="29"/>
      <c r="C219" s="29"/>
      <c r="D219" s="29"/>
      <c r="E219" s="29"/>
      <c r="F219" s="29"/>
      <c r="G219" s="29"/>
      <c r="H219" s="579"/>
      <c r="I219" s="29"/>
      <c r="J219" s="29"/>
      <c r="K219" s="29"/>
      <c r="L219" s="29"/>
      <c r="M219" s="29"/>
      <c r="N219" s="29"/>
      <c r="O219" s="29"/>
      <c r="P219" s="29"/>
      <c r="Q219" s="29"/>
      <c r="R219" s="29"/>
      <c r="S219" s="29"/>
      <c r="T219" s="29"/>
      <c r="U219" s="29"/>
      <c r="V219" s="29"/>
      <c r="W219" s="29"/>
      <c r="X219" s="29"/>
      <c r="Y219" s="29"/>
      <c r="Z219" s="29"/>
    </row>
    <row r="220" spans="1:26" ht="15.75" customHeight="1">
      <c r="A220" s="29"/>
      <c r="B220" s="29"/>
      <c r="C220" s="29"/>
      <c r="D220" s="29"/>
      <c r="E220" s="29"/>
      <c r="F220" s="29"/>
      <c r="G220" s="29"/>
      <c r="H220" s="579"/>
      <c r="I220" s="29"/>
      <c r="J220" s="29"/>
      <c r="K220" s="29"/>
      <c r="L220" s="29"/>
      <c r="M220" s="29"/>
      <c r="N220" s="29"/>
      <c r="O220" s="29"/>
      <c r="P220" s="29"/>
      <c r="Q220" s="29"/>
      <c r="R220" s="29"/>
      <c r="S220" s="29"/>
      <c r="T220" s="29"/>
      <c r="U220" s="29"/>
      <c r="V220" s="29"/>
      <c r="W220" s="29"/>
      <c r="X220" s="29"/>
      <c r="Y220" s="29"/>
      <c r="Z220" s="29"/>
    </row>
    <row r="221" spans="1:26" ht="15.75" customHeight="1">
      <c r="A221" s="29"/>
      <c r="B221" s="29"/>
      <c r="C221" s="29"/>
      <c r="D221" s="29"/>
      <c r="E221" s="29"/>
      <c r="F221" s="29"/>
      <c r="G221" s="29"/>
      <c r="H221" s="579"/>
      <c r="I221" s="29"/>
      <c r="J221" s="29"/>
      <c r="K221" s="29"/>
      <c r="L221" s="29"/>
      <c r="M221" s="29"/>
      <c r="N221" s="29"/>
      <c r="O221" s="29"/>
      <c r="P221" s="29"/>
      <c r="Q221" s="29"/>
      <c r="R221" s="29"/>
      <c r="S221" s="29"/>
      <c r="T221" s="29"/>
      <c r="U221" s="29"/>
      <c r="V221" s="29"/>
      <c r="W221" s="29"/>
      <c r="X221" s="29"/>
      <c r="Y221" s="29"/>
      <c r="Z221" s="29"/>
    </row>
    <row r="222" spans="1:26" ht="15.75" customHeight="1">
      <c r="A222" s="29"/>
      <c r="B222" s="29"/>
      <c r="C222" s="29"/>
      <c r="D222" s="29"/>
      <c r="E222" s="29"/>
      <c r="F222" s="29"/>
      <c r="G222" s="29"/>
      <c r="H222" s="579"/>
      <c r="I222" s="29"/>
      <c r="J222" s="29"/>
      <c r="K222" s="29"/>
      <c r="L222" s="29"/>
      <c r="M222" s="29"/>
      <c r="N222" s="29"/>
      <c r="O222" s="29"/>
      <c r="P222" s="29"/>
      <c r="Q222" s="29"/>
      <c r="R222" s="29"/>
      <c r="S222" s="29"/>
      <c r="T222" s="29"/>
      <c r="U222" s="29"/>
      <c r="V222" s="29"/>
      <c r="W222" s="29"/>
      <c r="X222" s="29"/>
      <c r="Y222" s="29"/>
      <c r="Z222" s="29"/>
    </row>
    <row r="223" spans="1:26" ht="15.75" customHeight="1">
      <c r="A223" s="29"/>
      <c r="B223" s="29"/>
      <c r="C223" s="29"/>
      <c r="D223" s="29"/>
      <c r="E223" s="29"/>
      <c r="F223" s="29"/>
      <c r="G223" s="29"/>
      <c r="H223" s="579"/>
      <c r="I223" s="29"/>
      <c r="J223" s="29"/>
      <c r="K223" s="29"/>
      <c r="L223" s="29"/>
      <c r="M223" s="29"/>
      <c r="N223" s="29"/>
      <c r="O223" s="29"/>
      <c r="P223" s="29"/>
      <c r="Q223" s="29"/>
      <c r="R223" s="29"/>
      <c r="S223" s="29"/>
      <c r="T223" s="29"/>
      <c r="U223" s="29"/>
      <c r="V223" s="29"/>
      <c r="W223" s="29"/>
      <c r="X223" s="29"/>
      <c r="Y223" s="29"/>
      <c r="Z223" s="29"/>
    </row>
    <row r="224" spans="1:26" ht="15.75" customHeight="1">
      <c r="A224" s="29"/>
      <c r="B224" s="29"/>
      <c r="C224" s="29"/>
      <c r="D224" s="29"/>
      <c r="E224" s="29"/>
      <c r="F224" s="29"/>
      <c r="G224" s="29"/>
      <c r="H224" s="579"/>
      <c r="I224" s="29"/>
      <c r="J224" s="29"/>
      <c r="K224" s="29"/>
      <c r="L224" s="29"/>
      <c r="M224" s="29"/>
      <c r="N224" s="29"/>
      <c r="O224" s="29"/>
      <c r="P224" s="29"/>
      <c r="Q224" s="29"/>
      <c r="R224" s="29"/>
      <c r="S224" s="29"/>
      <c r="T224" s="29"/>
      <c r="U224" s="29"/>
      <c r="V224" s="29"/>
      <c r="W224" s="29"/>
      <c r="X224" s="29"/>
      <c r="Y224" s="29"/>
      <c r="Z224" s="29"/>
    </row>
    <row r="225" spans="1:26" ht="15.75" customHeight="1">
      <c r="A225" s="29"/>
      <c r="B225" s="29"/>
      <c r="C225" s="29"/>
      <c r="D225" s="29"/>
      <c r="E225" s="29"/>
      <c r="F225" s="29"/>
      <c r="G225" s="29"/>
      <c r="H225" s="579"/>
      <c r="I225" s="29"/>
      <c r="J225" s="29"/>
      <c r="K225" s="29"/>
      <c r="L225" s="29"/>
      <c r="M225" s="29"/>
      <c r="N225" s="29"/>
      <c r="O225" s="29"/>
      <c r="P225" s="29"/>
      <c r="Q225" s="29"/>
      <c r="R225" s="29"/>
      <c r="S225" s="29"/>
      <c r="T225" s="29"/>
      <c r="U225" s="29"/>
      <c r="V225" s="29"/>
      <c r="W225" s="29"/>
      <c r="X225" s="29"/>
      <c r="Y225" s="29"/>
      <c r="Z225" s="29"/>
    </row>
    <row r="226" spans="1:26" ht="15.75" customHeight="1">
      <c r="A226" s="29"/>
      <c r="B226" s="29"/>
      <c r="C226" s="29"/>
      <c r="D226" s="29"/>
      <c r="E226" s="29"/>
      <c r="F226" s="29"/>
      <c r="G226" s="29"/>
      <c r="H226" s="579"/>
      <c r="I226" s="29"/>
      <c r="J226" s="29"/>
      <c r="K226" s="29"/>
      <c r="L226" s="29"/>
      <c r="M226" s="29"/>
      <c r="N226" s="29"/>
      <c r="O226" s="29"/>
      <c r="P226" s="29"/>
      <c r="Q226" s="29"/>
      <c r="R226" s="29"/>
      <c r="S226" s="29"/>
      <c r="T226" s="29"/>
      <c r="U226" s="29"/>
      <c r="V226" s="29"/>
      <c r="W226" s="29"/>
      <c r="X226" s="29"/>
      <c r="Y226" s="29"/>
      <c r="Z226" s="29"/>
    </row>
    <row r="227" spans="1:26" ht="15.75" customHeight="1">
      <c r="A227" s="29"/>
      <c r="B227" s="29"/>
      <c r="C227" s="29"/>
      <c r="D227" s="29"/>
      <c r="E227" s="29"/>
      <c r="F227" s="29"/>
      <c r="G227" s="29"/>
      <c r="H227" s="579"/>
      <c r="I227" s="29"/>
      <c r="J227" s="29"/>
      <c r="K227" s="29"/>
      <c r="L227" s="29"/>
      <c r="M227" s="29"/>
      <c r="N227" s="29"/>
      <c r="O227" s="29"/>
      <c r="P227" s="29"/>
      <c r="Q227" s="29"/>
      <c r="R227" s="29"/>
      <c r="S227" s="29"/>
      <c r="T227" s="29"/>
      <c r="U227" s="29"/>
      <c r="V227" s="29"/>
      <c r="W227" s="29"/>
      <c r="X227" s="29"/>
      <c r="Y227" s="29"/>
      <c r="Z227" s="29"/>
    </row>
    <row r="228" spans="1:26" ht="15.75" customHeight="1">
      <c r="A228" s="29"/>
      <c r="B228" s="29"/>
      <c r="C228" s="29"/>
      <c r="D228" s="29"/>
      <c r="E228" s="29"/>
      <c r="F228" s="29"/>
      <c r="G228" s="29"/>
      <c r="H228" s="579"/>
      <c r="I228" s="29"/>
      <c r="J228" s="29"/>
      <c r="K228" s="29"/>
      <c r="L228" s="29"/>
      <c r="M228" s="29"/>
      <c r="N228" s="29"/>
      <c r="O228" s="29"/>
      <c r="P228" s="29"/>
      <c r="Q228" s="29"/>
      <c r="R228" s="29"/>
      <c r="S228" s="29"/>
      <c r="T228" s="29"/>
      <c r="U228" s="29"/>
      <c r="V228" s="29"/>
      <c r="W228" s="29"/>
      <c r="X228" s="29"/>
      <c r="Y228" s="29"/>
      <c r="Z228" s="29"/>
    </row>
    <row r="229" spans="1:26" ht="15.75" customHeight="1">
      <c r="A229" s="29"/>
      <c r="B229" s="29"/>
      <c r="C229" s="29"/>
      <c r="D229" s="29"/>
      <c r="E229" s="29"/>
      <c r="F229" s="29"/>
      <c r="G229" s="29"/>
      <c r="H229" s="579"/>
      <c r="I229" s="29"/>
      <c r="J229" s="29"/>
      <c r="K229" s="29"/>
      <c r="L229" s="29"/>
      <c r="M229" s="29"/>
      <c r="N229" s="29"/>
      <c r="O229" s="29"/>
      <c r="P229" s="29"/>
      <c r="Q229" s="29"/>
      <c r="R229" s="29"/>
      <c r="S229" s="29"/>
      <c r="T229" s="29"/>
      <c r="U229" s="29"/>
      <c r="V229" s="29"/>
      <c r="W229" s="29"/>
      <c r="X229" s="29"/>
      <c r="Y229" s="29"/>
      <c r="Z229" s="29"/>
    </row>
    <row r="230" spans="1:26" ht="15.75" customHeight="1">
      <c r="A230" s="29"/>
      <c r="B230" s="29"/>
      <c r="C230" s="29"/>
      <c r="D230" s="29"/>
      <c r="E230" s="29"/>
      <c r="F230" s="29"/>
      <c r="G230" s="29"/>
      <c r="H230" s="579"/>
      <c r="I230" s="29"/>
      <c r="J230" s="29"/>
      <c r="K230" s="29"/>
      <c r="L230" s="29"/>
      <c r="M230" s="29"/>
      <c r="N230" s="29"/>
      <c r="O230" s="29"/>
      <c r="P230" s="29"/>
      <c r="Q230" s="29"/>
      <c r="R230" s="29"/>
      <c r="S230" s="29"/>
      <c r="T230" s="29"/>
      <c r="U230" s="29"/>
      <c r="V230" s="29"/>
      <c r="W230" s="29"/>
      <c r="X230" s="29"/>
      <c r="Y230" s="29"/>
      <c r="Z230" s="29"/>
    </row>
    <row r="231" spans="1:26" ht="15.75" customHeight="1">
      <c r="A231" s="29"/>
      <c r="B231" s="29"/>
      <c r="C231" s="29"/>
      <c r="D231" s="29"/>
      <c r="E231" s="29"/>
      <c r="F231" s="29"/>
      <c r="G231" s="29"/>
      <c r="H231" s="579"/>
      <c r="I231" s="29"/>
      <c r="J231" s="29"/>
      <c r="K231" s="29"/>
      <c r="L231" s="29"/>
      <c r="M231" s="29"/>
      <c r="N231" s="29"/>
      <c r="O231" s="29"/>
      <c r="P231" s="29"/>
      <c r="Q231" s="29"/>
      <c r="R231" s="29"/>
      <c r="S231" s="29"/>
      <c r="T231" s="29"/>
      <c r="U231" s="29"/>
      <c r="V231" s="29"/>
      <c r="W231" s="29"/>
      <c r="X231" s="29"/>
      <c r="Y231" s="29"/>
      <c r="Z231" s="29"/>
    </row>
    <row r="232" spans="1:26" ht="15.75" customHeight="1">
      <c r="A232" s="29"/>
      <c r="B232" s="29"/>
      <c r="C232" s="29"/>
      <c r="D232" s="29"/>
      <c r="E232" s="29"/>
      <c r="F232" s="29"/>
      <c r="G232" s="29"/>
      <c r="H232" s="579"/>
      <c r="I232" s="29"/>
      <c r="J232" s="29"/>
      <c r="K232" s="29"/>
      <c r="L232" s="29"/>
      <c r="M232" s="29"/>
      <c r="N232" s="29"/>
      <c r="O232" s="29"/>
      <c r="P232" s="29"/>
      <c r="Q232" s="29"/>
      <c r="R232" s="29"/>
      <c r="S232" s="29"/>
      <c r="T232" s="29"/>
      <c r="U232" s="29"/>
      <c r="V232" s="29"/>
      <c r="W232" s="29"/>
      <c r="X232" s="29"/>
      <c r="Y232" s="29"/>
      <c r="Z232" s="29"/>
    </row>
    <row r="233" spans="1:26" ht="15.75" customHeight="1">
      <c r="A233" s="29"/>
      <c r="B233" s="29"/>
      <c r="C233" s="29"/>
      <c r="D233" s="29"/>
      <c r="E233" s="29"/>
      <c r="F233" s="29"/>
      <c r="G233" s="29"/>
      <c r="H233" s="579"/>
      <c r="I233" s="29"/>
      <c r="J233" s="29"/>
      <c r="K233" s="29"/>
      <c r="L233" s="29"/>
      <c r="M233" s="29"/>
      <c r="N233" s="29"/>
      <c r="O233" s="29"/>
      <c r="P233" s="29"/>
      <c r="Q233" s="29"/>
      <c r="R233" s="29"/>
      <c r="S233" s="29"/>
      <c r="T233" s="29"/>
      <c r="U233" s="29"/>
      <c r="V233" s="29"/>
      <c r="W233" s="29"/>
      <c r="X233" s="29"/>
      <c r="Y233" s="29"/>
      <c r="Z233" s="29"/>
    </row>
    <row r="234" spans="1:26" ht="15.75" customHeight="1">
      <c r="A234" s="29"/>
      <c r="B234" s="29"/>
      <c r="C234" s="29"/>
      <c r="D234" s="29"/>
      <c r="E234" s="29"/>
      <c r="F234" s="29"/>
      <c r="G234" s="29"/>
      <c r="H234" s="579"/>
      <c r="I234" s="29"/>
      <c r="J234" s="29"/>
      <c r="K234" s="29"/>
      <c r="L234" s="29"/>
      <c r="M234" s="29"/>
      <c r="N234" s="29"/>
      <c r="O234" s="29"/>
      <c r="P234" s="29"/>
      <c r="Q234" s="29"/>
      <c r="R234" s="29"/>
      <c r="S234" s="29"/>
      <c r="T234" s="29"/>
      <c r="U234" s="29"/>
      <c r="V234" s="29"/>
      <c r="W234" s="29"/>
      <c r="X234" s="29"/>
      <c r="Y234" s="29"/>
      <c r="Z234" s="29"/>
    </row>
    <row r="235" spans="1:26" ht="15.75" customHeight="1">
      <c r="A235" s="29"/>
      <c r="B235" s="29"/>
      <c r="C235" s="29"/>
      <c r="D235" s="29"/>
      <c r="E235" s="29"/>
      <c r="F235" s="29"/>
      <c r="G235" s="29"/>
      <c r="H235" s="579"/>
      <c r="I235" s="29"/>
      <c r="J235" s="29"/>
      <c r="K235" s="29"/>
      <c r="L235" s="29"/>
      <c r="M235" s="29"/>
      <c r="N235" s="29"/>
      <c r="O235" s="29"/>
      <c r="P235" s="29"/>
      <c r="Q235" s="29"/>
      <c r="R235" s="29"/>
      <c r="S235" s="29"/>
      <c r="T235" s="29"/>
      <c r="U235" s="29"/>
      <c r="V235" s="29"/>
      <c r="W235" s="29"/>
      <c r="X235" s="29"/>
      <c r="Y235" s="29"/>
      <c r="Z235" s="29"/>
    </row>
    <row r="236" spans="1:26" ht="15.75" customHeight="1">
      <c r="A236" s="29"/>
      <c r="B236" s="29"/>
      <c r="C236" s="29"/>
      <c r="D236" s="29"/>
      <c r="E236" s="29"/>
      <c r="F236" s="29"/>
      <c r="G236" s="29"/>
      <c r="H236" s="579"/>
      <c r="I236" s="29"/>
      <c r="J236" s="29"/>
      <c r="K236" s="29"/>
      <c r="L236" s="29"/>
      <c r="M236" s="29"/>
      <c r="N236" s="29"/>
      <c r="O236" s="29"/>
      <c r="P236" s="29"/>
      <c r="Q236" s="29"/>
      <c r="R236" s="29"/>
      <c r="S236" s="29"/>
      <c r="T236" s="29"/>
      <c r="U236" s="29"/>
      <c r="V236" s="29"/>
      <c r="W236" s="29"/>
      <c r="X236" s="29"/>
      <c r="Y236" s="29"/>
      <c r="Z236" s="29"/>
    </row>
    <row r="237" spans="1:26" ht="15.75" customHeight="1">
      <c r="A237" s="29"/>
      <c r="B237" s="29"/>
      <c r="C237" s="29"/>
      <c r="D237" s="29"/>
      <c r="E237" s="29"/>
      <c r="F237" s="29"/>
      <c r="G237" s="29"/>
      <c r="H237" s="579"/>
      <c r="I237" s="29"/>
      <c r="J237" s="29"/>
      <c r="K237" s="29"/>
      <c r="L237" s="29"/>
      <c r="M237" s="29"/>
      <c r="N237" s="29"/>
      <c r="O237" s="29"/>
      <c r="P237" s="29"/>
      <c r="Q237" s="29"/>
      <c r="R237" s="29"/>
      <c r="S237" s="29"/>
      <c r="T237" s="29"/>
      <c r="U237" s="29"/>
      <c r="V237" s="29"/>
      <c r="W237" s="29"/>
      <c r="X237" s="29"/>
      <c r="Y237" s="29"/>
      <c r="Z237" s="29"/>
    </row>
    <row r="238" spans="1:26" ht="15.75" customHeight="1">
      <c r="A238" s="29"/>
      <c r="B238" s="29"/>
      <c r="C238" s="29"/>
      <c r="D238" s="29"/>
      <c r="E238" s="29"/>
      <c r="F238" s="29"/>
      <c r="G238" s="29"/>
      <c r="H238" s="579"/>
      <c r="I238" s="29"/>
      <c r="J238" s="29"/>
      <c r="K238" s="29"/>
      <c r="L238" s="29"/>
      <c r="M238" s="29"/>
      <c r="N238" s="29"/>
      <c r="O238" s="29"/>
      <c r="P238" s="29"/>
      <c r="Q238" s="29"/>
      <c r="R238" s="29"/>
      <c r="S238" s="29"/>
      <c r="T238" s="29"/>
      <c r="U238" s="29"/>
      <c r="V238" s="29"/>
      <c r="W238" s="29"/>
      <c r="X238" s="29"/>
      <c r="Y238" s="29"/>
      <c r="Z238" s="29"/>
    </row>
    <row r="239" spans="1:26" ht="15.75" customHeight="1">
      <c r="A239" s="29"/>
      <c r="B239" s="29"/>
      <c r="C239" s="29"/>
      <c r="D239" s="29"/>
      <c r="E239" s="29"/>
      <c r="F239" s="29"/>
      <c r="G239" s="29"/>
      <c r="H239" s="579"/>
      <c r="I239" s="29"/>
      <c r="J239" s="29"/>
      <c r="K239" s="29"/>
      <c r="L239" s="29"/>
      <c r="M239" s="29"/>
      <c r="N239" s="29"/>
      <c r="O239" s="29"/>
      <c r="P239" s="29"/>
      <c r="Q239" s="29"/>
      <c r="R239" s="29"/>
      <c r="S239" s="29"/>
      <c r="T239" s="29"/>
      <c r="U239" s="29"/>
      <c r="V239" s="29"/>
      <c r="W239" s="29"/>
      <c r="X239" s="29"/>
      <c r="Y239" s="29"/>
      <c r="Z239" s="29"/>
    </row>
    <row r="240" spans="1:26" ht="15.75" customHeight="1">
      <c r="A240" s="29"/>
      <c r="B240" s="29"/>
      <c r="C240" s="29"/>
      <c r="D240" s="29"/>
      <c r="E240" s="29"/>
      <c r="F240" s="29"/>
      <c r="G240" s="29"/>
      <c r="H240" s="579"/>
      <c r="I240" s="29"/>
      <c r="J240" s="29"/>
      <c r="K240" s="29"/>
      <c r="L240" s="29"/>
      <c r="M240" s="29"/>
      <c r="N240" s="29"/>
      <c r="O240" s="29"/>
      <c r="P240" s="29"/>
      <c r="Q240" s="29"/>
      <c r="R240" s="29"/>
      <c r="S240" s="29"/>
      <c r="T240" s="29"/>
      <c r="U240" s="29"/>
      <c r="V240" s="29"/>
      <c r="W240" s="29"/>
      <c r="X240" s="29"/>
      <c r="Y240" s="29"/>
      <c r="Z240" s="29"/>
    </row>
    <row r="241" spans="1:26" ht="15.75" customHeight="1">
      <c r="A241" s="29"/>
      <c r="B241" s="29"/>
      <c r="C241" s="29"/>
      <c r="D241" s="29"/>
      <c r="E241" s="29"/>
      <c r="F241" s="29"/>
      <c r="G241" s="29"/>
      <c r="H241" s="579"/>
      <c r="I241" s="29"/>
      <c r="J241" s="29"/>
      <c r="K241" s="29"/>
      <c r="L241" s="29"/>
      <c r="M241" s="29"/>
      <c r="N241" s="29"/>
      <c r="O241" s="29"/>
      <c r="P241" s="29"/>
      <c r="Q241" s="29"/>
      <c r="R241" s="29"/>
      <c r="S241" s="29"/>
      <c r="T241" s="29"/>
      <c r="U241" s="29"/>
      <c r="V241" s="29"/>
      <c r="W241" s="29"/>
      <c r="X241" s="29"/>
      <c r="Y241" s="29"/>
      <c r="Z241" s="29"/>
    </row>
    <row r="242" spans="1:26" ht="15.75" customHeight="1">
      <c r="A242" s="29"/>
      <c r="B242" s="29"/>
      <c r="C242" s="29"/>
      <c r="D242" s="29"/>
      <c r="E242" s="29"/>
      <c r="F242" s="29"/>
      <c r="G242" s="29"/>
      <c r="H242" s="579"/>
      <c r="I242" s="29"/>
      <c r="J242" s="29"/>
      <c r="K242" s="29"/>
      <c r="L242" s="29"/>
      <c r="M242" s="29"/>
      <c r="N242" s="29"/>
      <c r="O242" s="29"/>
      <c r="P242" s="29"/>
      <c r="Q242" s="29"/>
      <c r="R242" s="29"/>
      <c r="S242" s="29"/>
      <c r="T242" s="29"/>
      <c r="U242" s="29"/>
      <c r="V242" s="29"/>
      <c r="W242" s="29"/>
      <c r="X242" s="29"/>
      <c r="Y242" s="29"/>
      <c r="Z242" s="29"/>
    </row>
    <row r="243" spans="1:26" ht="15.75" customHeight="1">
      <c r="A243" s="29"/>
      <c r="B243" s="29"/>
      <c r="C243" s="29"/>
      <c r="D243" s="29"/>
      <c r="E243" s="29"/>
      <c r="F243" s="29"/>
      <c r="G243" s="29"/>
      <c r="H243" s="579"/>
      <c r="I243" s="29"/>
      <c r="J243" s="29"/>
      <c r="K243" s="29"/>
      <c r="L243" s="29"/>
      <c r="M243" s="29"/>
      <c r="N243" s="29"/>
      <c r="O243" s="29"/>
      <c r="P243" s="29"/>
      <c r="Q243" s="29"/>
      <c r="R243" s="29"/>
      <c r="S243" s="29"/>
      <c r="T243" s="29"/>
      <c r="U243" s="29"/>
      <c r="V243" s="29"/>
      <c r="W243" s="29"/>
      <c r="X243" s="29"/>
      <c r="Y243" s="29"/>
      <c r="Z243" s="29"/>
    </row>
    <row r="244" spans="1:26" ht="15.75" customHeight="1">
      <c r="A244" s="29"/>
      <c r="B244" s="29"/>
      <c r="C244" s="29"/>
      <c r="D244" s="29"/>
      <c r="E244" s="29"/>
      <c r="F244" s="29"/>
      <c r="G244" s="29"/>
      <c r="H244" s="579"/>
      <c r="I244" s="29"/>
      <c r="J244" s="29"/>
      <c r="K244" s="29"/>
      <c r="L244" s="29"/>
      <c r="M244" s="29"/>
      <c r="N244" s="29"/>
      <c r="O244" s="29"/>
      <c r="P244" s="29"/>
      <c r="Q244" s="29"/>
      <c r="R244" s="29"/>
      <c r="S244" s="29"/>
      <c r="T244" s="29"/>
      <c r="U244" s="29"/>
      <c r="V244" s="29"/>
      <c r="W244" s="29"/>
      <c r="X244" s="29"/>
      <c r="Y244" s="29"/>
      <c r="Z244" s="29"/>
    </row>
    <row r="245" spans="1:26" ht="15.75" customHeight="1">
      <c r="A245" s="29"/>
      <c r="B245" s="29"/>
      <c r="C245" s="29"/>
      <c r="D245" s="29"/>
      <c r="E245" s="29"/>
      <c r="F245" s="29"/>
      <c r="G245" s="29"/>
      <c r="H245" s="579"/>
      <c r="I245" s="29"/>
      <c r="J245" s="29"/>
      <c r="K245" s="29"/>
      <c r="L245" s="29"/>
      <c r="M245" s="29"/>
      <c r="N245" s="29"/>
      <c r="O245" s="29"/>
      <c r="P245" s="29"/>
      <c r="Q245" s="29"/>
      <c r="R245" s="29"/>
      <c r="S245" s="29"/>
      <c r="T245" s="29"/>
      <c r="U245" s="29"/>
      <c r="V245" s="29"/>
      <c r="W245" s="29"/>
      <c r="X245" s="29"/>
      <c r="Y245" s="29"/>
      <c r="Z245" s="29"/>
    </row>
    <row r="246" spans="1:26" ht="15.75" customHeight="1">
      <c r="A246" s="29"/>
      <c r="B246" s="29"/>
      <c r="C246" s="29"/>
      <c r="D246" s="29"/>
      <c r="E246" s="29"/>
      <c r="F246" s="29"/>
      <c r="G246" s="29"/>
      <c r="H246" s="579"/>
      <c r="I246" s="29"/>
      <c r="J246" s="29"/>
      <c r="K246" s="29"/>
      <c r="L246" s="29"/>
      <c r="M246" s="29"/>
      <c r="N246" s="29"/>
      <c r="O246" s="29"/>
      <c r="P246" s="29"/>
      <c r="Q246" s="29"/>
      <c r="R246" s="29"/>
      <c r="S246" s="29"/>
      <c r="T246" s="29"/>
      <c r="U246" s="29"/>
      <c r="V246" s="29"/>
      <c r="W246" s="29"/>
      <c r="X246" s="29"/>
      <c r="Y246" s="29"/>
      <c r="Z246" s="29"/>
    </row>
    <row r="247" spans="1:26" ht="15.75" customHeight="1">
      <c r="A247" s="29"/>
      <c r="B247" s="29"/>
      <c r="C247" s="29"/>
      <c r="D247" s="29"/>
      <c r="E247" s="29"/>
      <c r="F247" s="29"/>
      <c r="G247" s="29"/>
      <c r="H247" s="579"/>
      <c r="I247" s="29"/>
      <c r="J247" s="29"/>
      <c r="K247" s="29"/>
      <c r="L247" s="29"/>
      <c r="M247" s="29"/>
      <c r="N247" s="29"/>
      <c r="O247" s="29"/>
      <c r="P247" s="29"/>
      <c r="Q247" s="29"/>
      <c r="R247" s="29"/>
      <c r="S247" s="29"/>
      <c r="T247" s="29"/>
      <c r="U247" s="29"/>
      <c r="V247" s="29"/>
      <c r="W247" s="29"/>
      <c r="X247" s="29"/>
      <c r="Y247" s="29"/>
      <c r="Z247" s="29"/>
    </row>
    <row r="248" spans="1:26" ht="15.75" customHeight="1">
      <c r="A248" s="29"/>
      <c r="B248" s="29"/>
      <c r="C248" s="29"/>
      <c r="D248" s="29"/>
      <c r="E248" s="29"/>
      <c r="F248" s="29"/>
      <c r="G248" s="29"/>
      <c r="H248" s="579"/>
      <c r="I248" s="29"/>
      <c r="J248" s="29"/>
      <c r="K248" s="29"/>
      <c r="L248" s="29"/>
      <c r="M248" s="29"/>
      <c r="N248" s="29"/>
      <c r="O248" s="29"/>
      <c r="P248" s="29"/>
      <c r="Q248" s="29"/>
      <c r="R248" s="29"/>
      <c r="S248" s="29"/>
      <c r="T248" s="29"/>
      <c r="U248" s="29"/>
      <c r="V248" s="29"/>
      <c r="W248" s="29"/>
      <c r="X248" s="29"/>
      <c r="Y248" s="29"/>
      <c r="Z248" s="29"/>
    </row>
    <row r="249" spans="1:26" ht="15.75" customHeight="1">
      <c r="A249" s="29"/>
      <c r="B249" s="29"/>
      <c r="C249" s="29"/>
      <c r="D249" s="29"/>
      <c r="E249" s="29"/>
      <c r="F249" s="29"/>
      <c r="G249" s="29"/>
      <c r="H249" s="579"/>
      <c r="I249" s="29"/>
      <c r="J249" s="29"/>
      <c r="K249" s="29"/>
      <c r="L249" s="29"/>
      <c r="M249" s="29"/>
      <c r="N249" s="29"/>
      <c r="O249" s="29"/>
      <c r="P249" s="29"/>
      <c r="Q249" s="29"/>
      <c r="R249" s="29"/>
      <c r="S249" s="29"/>
      <c r="T249" s="29"/>
      <c r="U249" s="29"/>
      <c r="V249" s="29"/>
      <c r="W249" s="29"/>
      <c r="X249" s="29"/>
      <c r="Y249" s="29"/>
      <c r="Z249" s="29"/>
    </row>
    <row r="250" spans="1:26" ht="15.75" customHeight="1">
      <c r="A250" s="29"/>
      <c r="B250" s="29"/>
      <c r="C250" s="29"/>
      <c r="D250" s="29"/>
      <c r="E250" s="29"/>
      <c r="F250" s="29"/>
      <c r="G250" s="29"/>
      <c r="H250" s="579"/>
      <c r="I250" s="29"/>
      <c r="J250" s="29"/>
      <c r="K250" s="29"/>
      <c r="L250" s="29"/>
      <c r="M250" s="29"/>
      <c r="N250" s="29"/>
      <c r="O250" s="29"/>
      <c r="P250" s="29"/>
      <c r="Q250" s="29"/>
      <c r="R250" s="29"/>
      <c r="S250" s="29"/>
      <c r="T250" s="29"/>
      <c r="U250" s="29"/>
      <c r="V250" s="29"/>
      <c r="W250" s="29"/>
      <c r="X250" s="29"/>
      <c r="Y250" s="29"/>
      <c r="Z250" s="29"/>
    </row>
    <row r="251" spans="1:26" ht="15.75" customHeight="1">
      <c r="A251" s="29"/>
      <c r="B251" s="29"/>
      <c r="C251" s="29"/>
      <c r="D251" s="29"/>
      <c r="E251" s="29"/>
      <c r="F251" s="29"/>
      <c r="G251" s="29"/>
      <c r="H251" s="579"/>
      <c r="I251" s="29"/>
      <c r="J251" s="29"/>
      <c r="K251" s="29"/>
      <c r="L251" s="29"/>
      <c r="M251" s="29"/>
      <c r="N251" s="29"/>
      <c r="O251" s="29"/>
      <c r="P251" s="29"/>
      <c r="Q251" s="29"/>
      <c r="R251" s="29"/>
      <c r="S251" s="29"/>
      <c r="T251" s="29"/>
      <c r="U251" s="29"/>
      <c r="V251" s="29"/>
      <c r="W251" s="29"/>
      <c r="X251" s="29"/>
      <c r="Y251" s="29"/>
      <c r="Z251" s="29"/>
    </row>
    <row r="252" spans="1:26" ht="15.75" customHeight="1">
      <c r="A252" s="29"/>
      <c r="B252" s="29"/>
      <c r="C252" s="29"/>
      <c r="D252" s="29"/>
      <c r="E252" s="29"/>
      <c r="F252" s="29"/>
      <c r="G252" s="29"/>
      <c r="H252" s="579"/>
      <c r="I252" s="29"/>
      <c r="J252" s="29"/>
      <c r="K252" s="29"/>
      <c r="L252" s="29"/>
      <c r="M252" s="29"/>
      <c r="N252" s="29"/>
      <c r="O252" s="29"/>
      <c r="P252" s="29"/>
      <c r="Q252" s="29"/>
      <c r="R252" s="29"/>
      <c r="S252" s="29"/>
      <c r="T252" s="29"/>
      <c r="U252" s="29"/>
      <c r="V252" s="29"/>
      <c r="W252" s="29"/>
      <c r="X252" s="29"/>
      <c r="Y252" s="29"/>
      <c r="Z252" s="29"/>
    </row>
    <row r="253" spans="1:26" ht="15.75" customHeight="1">
      <c r="A253" s="29"/>
      <c r="B253" s="29"/>
      <c r="C253" s="29"/>
      <c r="D253" s="29"/>
      <c r="E253" s="29"/>
      <c r="F253" s="29"/>
      <c r="G253" s="29"/>
      <c r="H253" s="579"/>
      <c r="I253" s="29"/>
      <c r="J253" s="29"/>
      <c r="K253" s="29"/>
      <c r="L253" s="29"/>
      <c r="M253" s="29"/>
      <c r="N253" s="29"/>
      <c r="O253" s="29"/>
      <c r="P253" s="29"/>
      <c r="Q253" s="29"/>
      <c r="R253" s="29"/>
      <c r="S253" s="29"/>
      <c r="T253" s="29"/>
      <c r="U253" s="29"/>
      <c r="V253" s="29"/>
      <c r="W253" s="29"/>
      <c r="X253" s="29"/>
      <c r="Y253" s="29"/>
      <c r="Z253" s="29"/>
    </row>
    <row r="254" spans="1:26" ht="15.75" customHeight="1">
      <c r="A254" s="29"/>
      <c r="B254" s="29"/>
      <c r="C254" s="29"/>
      <c r="D254" s="29"/>
      <c r="E254" s="29"/>
      <c r="F254" s="29"/>
      <c r="G254" s="29"/>
      <c r="H254" s="579"/>
      <c r="I254" s="29"/>
      <c r="J254" s="29"/>
      <c r="K254" s="29"/>
      <c r="L254" s="29"/>
      <c r="M254" s="29"/>
      <c r="N254" s="29"/>
      <c r="O254" s="29"/>
      <c r="P254" s="29"/>
      <c r="Q254" s="29"/>
      <c r="R254" s="29"/>
      <c r="S254" s="29"/>
      <c r="T254" s="29"/>
      <c r="U254" s="29"/>
      <c r="V254" s="29"/>
      <c r="W254" s="29"/>
      <c r="X254" s="29"/>
      <c r="Y254" s="29"/>
      <c r="Z254" s="29"/>
    </row>
    <row r="255" spans="1:26" ht="15.75" customHeight="1">
      <c r="A255" s="29"/>
      <c r="B255" s="29"/>
      <c r="C255" s="29"/>
      <c r="D255" s="29"/>
      <c r="E255" s="29"/>
      <c r="F255" s="29"/>
      <c r="G255" s="29"/>
      <c r="H255" s="579"/>
      <c r="I255" s="29"/>
      <c r="J255" s="29"/>
      <c r="K255" s="29"/>
      <c r="L255" s="29"/>
      <c r="M255" s="29"/>
      <c r="N255" s="29"/>
      <c r="O255" s="29"/>
      <c r="P255" s="29"/>
      <c r="Q255" s="29"/>
      <c r="R255" s="29"/>
      <c r="S255" s="29"/>
      <c r="T255" s="29"/>
      <c r="U255" s="29"/>
      <c r="V255" s="29"/>
      <c r="W255" s="29"/>
      <c r="X255" s="29"/>
      <c r="Y255" s="29"/>
      <c r="Z255" s="29"/>
    </row>
    <row r="256" spans="1:26" ht="15.75" customHeight="1">
      <c r="A256" s="29"/>
      <c r="B256" s="29"/>
      <c r="C256" s="29"/>
      <c r="D256" s="29"/>
      <c r="E256" s="29"/>
      <c r="F256" s="29"/>
      <c r="G256" s="29"/>
      <c r="H256" s="579"/>
      <c r="I256" s="29"/>
      <c r="J256" s="29"/>
      <c r="K256" s="29"/>
      <c r="L256" s="29"/>
      <c r="M256" s="29"/>
      <c r="N256" s="29"/>
      <c r="O256" s="29"/>
      <c r="P256" s="29"/>
      <c r="Q256" s="29"/>
      <c r="R256" s="29"/>
      <c r="S256" s="29"/>
      <c r="T256" s="29"/>
      <c r="U256" s="29"/>
      <c r="V256" s="29"/>
      <c r="W256" s="29"/>
      <c r="X256" s="29"/>
      <c r="Y256" s="29"/>
      <c r="Z256" s="29"/>
    </row>
    <row r="257" spans="1:26" ht="15.75" customHeight="1">
      <c r="A257" s="29"/>
      <c r="B257" s="29"/>
      <c r="C257" s="29"/>
      <c r="D257" s="29"/>
      <c r="E257" s="29"/>
      <c r="F257" s="29"/>
      <c r="G257" s="29"/>
      <c r="H257" s="579"/>
      <c r="I257" s="29"/>
      <c r="J257" s="29"/>
      <c r="K257" s="29"/>
      <c r="L257" s="29"/>
      <c r="M257" s="29"/>
      <c r="N257" s="29"/>
      <c r="O257" s="29"/>
      <c r="P257" s="29"/>
      <c r="Q257" s="29"/>
      <c r="R257" s="29"/>
      <c r="S257" s="29"/>
      <c r="T257" s="29"/>
      <c r="U257" s="29"/>
      <c r="V257" s="29"/>
      <c r="W257" s="29"/>
      <c r="X257" s="29"/>
      <c r="Y257" s="29"/>
      <c r="Z257" s="29"/>
    </row>
    <row r="258" spans="1:26" ht="15.75" customHeight="1">
      <c r="A258" s="29"/>
      <c r="B258" s="29"/>
      <c r="C258" s="29"/>
      <c r="D258" s="29"/>
      <c r="E258" s="29"/>
      <c r="F258" s="29"/>
      <c r="G258" s="29"/>
      <c r="H258" s="579"/>
      <c r="I258" s="29"/>
      <c r="J258" s="29"/>
      <c r="K258" s="29"/>
      <c r="L258" s="29"/>
      <c r="M258" s="29"/>
      <c r="N258" s="29"/>
      <c r="O258" s="29"/>
      <c r="P258" s="29"/>
      <c r="Q258" s="29"/>
      <c r="R258" s="29"/>
      <c r="S258" s="29"/>
      <c r="T258" s="29"/>
      <c r="U258" s="29"/>
      <c r="V258" s="29"/>
      <c r="W258" s="29"/>
      <c r="X258" s="29"/>
      <c r="Y258" s="29"/>
      <c r="Z258" s="29"/>
    </row>
    <row r="259" spans="1:26" ht="15.75" customHeight="1">
      <c r="A259" s="29"/>
      <c r="B259" s="29"/>
      <c r="C259" s="29"/>
      <c r="D259" s="29"/>
      <c r="E259" s="29"/>
      <c r="F259" s="29"/>
      <c r="G259" s="29"/>
      <c r="H259" s="579"/>
      <c r="I259" s="29"/>
      <c r="J259" s="29"/>
      <c r="K259" s="29"/>
      <c r="L259" s="29"/>
      <c r="M259" s="29"/>
      <c r="N259" s="29"/>
      <c r="O259" s="29"/>
      <c r="P259" s="29"/>
      <c r="Q259" s="29"/>
      <c r="R259" s="29"/>
      <c r="S259" s="29"/>
      <c r="T259" s="29"/>
      <c r="U259" s="29"/>
      <c r="V259" s="29"/>
      <c r="W259" s="29"/>
      <c r="X259" s="29"/>
      <c r="Y259" s="29"/>
      <c r="Z259" s="29"/>
    </row>
    <row r="260" spans="1:26" ht="15.75" customHeight="1">
      <c r="A260" s="29"/>
      <c r="B260" s="29"/>
      <c r="C260" s="29"/>
      <c r="D260" s="29"/>
      <c r="E260" s="29"/>
      <c r="F260" s="29"/>
      <c r="G260" s="29"/>
      <c r="H260" s="579"/>
      <c r="I260" s="29"/>
      <c r="J260" s="29"/>
      <c r="K260" s="29"/>
      <c r="L260" s="29"/>
      <c r="M260" s="29"/>
      <c r="N260" s="29"/>
      <c r="O260" s="29"/>
      <c r="P260" s="29"/>
      <c r="Q260" s="29"/>
      <c r="R260" s="29"/>
      <c r="S260" s="29"/>
      <c r="T260" s="29"/>
      <c r="U260" s="29"/>
      <c r="V260" s="29"/>
      <c r="W260" s="29"/>
      <c r="X260" s="29"/>
      <c r="Y260" s="29"/>
      <c r="Z260" s="29"/>
    </row>
    <row r="261" spans="1:26" ht="15.75" customHeight="1">
      <c r="A261" s="29"/>
      <c r="B261" s="29"/>
      <c r="C261" s="29"/>
      <c r="D261" s="29"/>
      <c r="E261" s="29"/>
      <c r="F261" s="29"/>
      <c r="G261" s="29"/>
      <c r="H261" s="579"/>
      <c r="I261" s="29"/>
      <c r="J261" s="29"/>
      <c r="K261" s="29"/>
      <c r="L261" s="29"/>
      <c r="M261" s="29"/>
      <c r="N261" s="29"/>
      <c r="O261" s="29"/>
      <c r="P261" s="29"/>
      <c r="Q261" s="29"/>
      <c r="R261" s="29"/>
      <c r="S261" s="29"/>
      <c r="T261" s="29"/>
      <c r="U261" s="29"/>
      <c r="V261" s="29"/>
      <c r="W261" s="29"/>
      <c r="X261" s="29"/>
      <c r="Y261" s="29"/>
      <c r="Z261" s="29"/>
    </row>
    <row r="262" spans="1:26" ht="15.75" customHeight="1">
      <c r="A262" s="29"/>
      <c r="B262" s="29"/>
      <c r="C262" s="29"/>
      <c r="D262" s="29"/>
      <c r="E262" s="29"/>
      <c r="F262" s="29"/>
      <c r="G262" s="29"/>
      <c r="H262" s="579"/>
      <c r="I262" s="29"/>
      <c r="J262" s="29"/>
      <c r="K262" s="29"/>
      <c r="L262" s="29"/>
      <c r="M262" s="29"/>
      <c r="N262" s="29"/>
      <c r="O262" s="29"/>
      <c r="P262" s="29"/>
      <c r="Q262" s="29"/>
      <c r="R262" s="29"/>
      <c r="S262" s="29"/>
      <c r="T262" s="29"/>
      <c r="U262" s="29"/>
      <c r="V262" s="29"/>
      <c r="W262" s="29"/>
      <c r="X262" s="29"/>
      <c r="Y262" s="29"/>
      <c r="Z262" s="29"/>
    </row>
    <row r="263" spans="1:26" ht="15.75" customHeight="1">
      <c r="A263" s="29"/>
      <c r="B263" s="29"/>
      <c r="C263" s="29"/>
      <c r="D263" s="29"/>
      <c r="E263" s="29"/>
      <c r="F263" s="29"/>
      <c r="G263" s="29"/>
      <c r="H263" s="579"/>
      <c r="I263" s="29"/>
      <c r="J263" s="29"/>
      <c r="K263" s="29"/>
      <c r="L263" s="29"/>
      <c r="M263" s="29"/>
      <c r="N263" s="29"/>
      <c r="O263" s="29"/>
      <c r="P263" s="29"/>
      <c r="Q263" s="29"/>
      <c r="R263" s="29"/>
      <c r="S263" s="29"/>
      <c r="T263" s="29"/>
      <c r="U263" s="29"/>
      <c r="V263" s="29"/>
      <c r="W263" s="29"/>
      <c r="X263" s="29"/>
      <c r="Y263" s="29"/>
      <c r="Z263" s="29"/>
    </row>
    <row r="264" spans="1:26" ht="15.75" customHeight="1">
      <c r="A264" s="29"/>
      <c r="B264" s="29"/>
      <c r="C264" s="29"/>
      <c r="D264" s="29"/>
      <c r="E264" s="29"/>
      <c r="F264" s="29"/>
      <c r="G264" s="29"/>
      <c r="H264" s="579"/>
      <c r="I264" s="29"/>
      <c r="J264" s="29"/>
      <c r="K264" s="29"/>
      <c r="L264" s="29"/>
      <c r="M264" s="29"/>
      <c r="N264" s="29"/>
      <c r="O264" s="29"/>
      <c r="P264" s="29"/>
      <c r="Q264" s="29"/>
      <c r="R264" s="29"/>
      <c r="S264" s="29"/>
      <c r="T264" s="29"/>
      <c r="U264" s="29"/>
      <c r="V264" s="29"/>
      <c r="W264" s="29"/>
      <c r="X264" s="29"/>
      <c r="Y264" s="29"/>
      <c r="Z264" s="29"/>
    </row>
    <row r="265" spans="1:26" ht="15.75" customHeight="1">
      <c r="A265" s="29"/>
      <c r="B265" s="29"/>
      <c r="C265" s="29"/>
      <c r="D265" s="29"/>
      <c r="E265" s="29"/>
      <c r="F265" s="29"/>
      <c r="G265" s="29"/>
      <c r="H265" s="579"/>
      <c r="I265" s="29"/>
      <c r="J265" s="29"/>
      <c r="K265" s="29"/>
      <c r="L265" s="29"/>
      <c r="M265" s="29"/>
      <c r="N265" s="29"/>
      <c r="O265" s="29"/>
      <c r="P265" s="29"/>
      <c r="Q265" s="29"/>
      <c r="R265" s="29"/>
      <c r="S265" s="29"/>
      <c r="T265" s="29"/>
      <c r="U265" s="29"/>
      <c r="V265" s="29"/>
      <c r="W265" s="29"/>
      <c r="X265" s="29"/>
      <c r="Y265" s="29"/>
      <c r="Z265" s="29"/>
    </row>
    <row r="266" spans="1:26" ht="15.75" customHeight="1">
      <c r="A266" s="29"/>
      <c r="B266" s="29"/>
      <c r="C266" s="29"/>
      <c r="D266" s="29"/>
      <c r="E266" s="29"/>
      <c r="F266" s="29"/>
      <c r="G266" s="29"/>
      <c r="H266" s="579"/>
      <c r="I266" s="29"/>
      <c r="J266" s="29"/>
      <c r="K266" s="29"/>
      <c r="L266" s="29"/>
      <c r="M266" s="29"/>
      <c r="N266" s="29"/>
      <c r="O266" s="29"/>
      <c r="P266" s="29"/>
      <c r="Q266" s="29"/>
      <c r="R266" s="29"/>
      <c r="S266" s="29"/>
      <c r="T266" s="29"/>
      <c r="U266" s="29"/>
      <c r="V266" s="29"/>
      <c r="W266" s="29"/>
      <c r="X266" s="29"/>
      <c r="Y266" s="29"/>
      <c r="Z266" s="29"/>
    </row>
    <row r="267" spans="1:26" ht="15.75" customHeight="1">
      <c r="A267" s="29"/>
      <c r="B267" s="29"/>
      <c r="C267" s="29"/>
      <c r="D267" s="29"/>
      <c r="E267" s="29"/>
      <c r="F267" s="29"/>
      <c r="G267" s="29"/>
      <c r="H267" s="579"/>
      <c r="I267" s="29"/>
      <c r="J267" s="29"/>
      <c r="K267" s="29"/>
      <c r="L267" s="29"/>
      <c r="M267" s="29"/>
      <c r="N267" s="29"/>
      <c r="O267" s="29"/>
      <c r="P267" s="29"/>
      <c r="Q267" s="29"/>
      <c r="R267" s="29"/>
      <c r="S267" s="29"/>
      <c r="T267" s="29"/>
      <c r="U267" s="29"/>
      <c r="V267" s="29"/>
      <c r="W267" s="29"/>
      <c r="X267" s="29"/>
      <c r="Y267" s="29"/>
      <c r="Z267" s="29"/>
    </row>
    <row r="268" spans="1:26" ht="15.75" customHeight="1">
      <c r="A268" s="29"/>
      <c r="B268" s="29"/>
      <c r="C268" s="29"/>
      <c r="D268" s="29"/>
      <c r="E268" s="29"/>
      <c r="F268" s="29"/>
      <c r="G268" s="29"/>
      <c r="H268" s="579"/>
      <c r="I268" s="29"/>
      <c r="J268" s="29"/>
      <c r="K268" s="29"/>
      <c r="L268" s="29"/>
      <c r="M268" s="29"/>
      <c r="N268" s="29"/>
      <c r="O268" s="29"/>
      <c r="P268" s="29"/>
      <c r="Q268" s="29"/>
      <c r="R268" s="29"/>
      <c r="S268" s="29"/>
      <c r="T268" s="29"/>
      <c r="U268" s="29"/>
      <c r="V268" s="29"/>
      <c r="W268" s="29"/>
      <c r="X268" s="29"/>
      <c r="Y268" s="29"/>
      <c r="Z268" s="29"/>
    </row>
    <row r="269" spans="1:26" ht="15.75" customHeight="1">
      <c r="A269" s="29"/>
      <c r="B269" s="29"/>
      <c r="C269" s="29"/>
      <c r="D269" s="29"/>
      <c r="E269" s="29"/>
      <c r="F269" s="29"/>
      <c r="G269" s="29"/>
      <c r="H269" s="579"/>
      <c r="I269" s="29"/>
      <c r="J269" s="29"/>
      <c r="K269" s="29"/>
      <c r="L269" s="29"/>
      <c r="M269" s="29"/>
      <c r="N269" s="29"/>
      <c r="O269" s="29"/>
      <c r="P269" s="29"/>
      <c r="Q269" s="29"/>
      <c r="R269" s="29"/>
      <c r="S269" s="29"/>
      <c r="T269" s="29"/>
      <c r="U269" s="29"/>
      <c r="V269" s="29"/>
      <c r="W269" s="29"/>
      <c r="X269" s="29"/>
      <c r="Y269" s="29"/>
      <c r="Z269" s="29"/>
    </row>
    <row r="270" spans="1:26" ht="15.75" customHeight="1">
      <c r="A270" s="29"/>
      <c r="B270" s="29"/>
      <c r="C270" s="29"/>
      <c r="D270" s="29"/>
      <c r="E270" s="29"/>
      <c r="F270" s="29"/>
      <c r="G270" s="29"/>
      <c r="H270" s="579"/>
      <c r="I270" s="29"/>
      <c r="J270" s="29"/>
      <c r="K270" s="29"/>
      <c r="L270" s="29"/>
      <c r="M270" s="29"/>
      <c r="N270" s="29"/>
      <c r="O270" s="29"/>
      <c r="P270" s="29"/>
      <c r="Q270" s="29"/>
      <c r="R270" s="29"/>
      <c r="S270" s="29"/>
      <c r="T270" s="29"/>
      <c r="U270" s="29"/>
      <c r="V270" s="29"/>
      <c r="W270" s="29"/>
      <c r="X270" s="29"/>
      <c r="Y270" s="29"/>
      <c r="Z270" s="29"/>
    </row>
    <row r="271" spans="1:26" ht="15.75" customHeight="1">
      <c r="A271" s="29"/>
      <c r="B271" s="29"/>
      <c r="C271" s="29"/>
      <c r="D271" s="29"/>
      <c r="E271" s="29"/>
      <c r="F271" s="29"/>
      <c r="G271" s="29"/>
      <c r="H271" s="579"/>
      <c r="I271" s="29"/>
      <c r="J271" s="29"/>
      <c r="K271" s="29"/>
      <c r="L271" s="29"/>
      <c r="M271" s="29"/>
      <c r="N271" s="29"/>
      <c r="O271" s="29"/>
      <c r="P271" s="29"/>
      <c r="Q271" s="29"/>
      <c r="R271" s="29"/>
      <c r="S271" s="29"/>
      <c r="T271" s="29"/>
      <c r="U271" s="29"/>
      <c r="V271" s="29"/>
      <c r="W271" s="29"/>
      <c r="X271" s="29"/>
      <c r="Y271" s="29"/>
      <c r="Z271" s="29"/>
    </row>
    <row r="272" spans="1:26" ht="15.75" customHeight="1">
      <c r="A272" s="29"/>
      <c r="B272" s="29"/>
      <c r="C272" s="29"/>
      <c r="D272" s="29"/>
      <c r="E272" s="29"/>
      <c r="F272" s="29"/>
      <c r="G272" s="29"/>
      <c r="H272" s="579"/>
      <c r="I272" s="29"/>
      <c r="J272" s="29"/>
      <c r="K272" s="29"/>
      <c r="L272" s="29"/>
      <c r="M272" s="29"/>
      <c r="N272" s="29"/>
      <c r="O272" s="29"/>
      <c r="P272" s="29"/>
      <c r="Q272" s="29"/>
      <c r="R272" s="29"/>
      <c r="S272" s="29"/>
      <c r="T272" s="29"/>
      <c r="U272" s="29"/>
      <c r="V272" s="29"/>
      <c r="W272" s="29"/>
      <c r="X272" s="29"/>
      <c r="Y272" s="29"/>
      <c r="Z272" s="29"/>
    </row>
    <row r="273" spans="1:26" ht="15.75" customHeight="1">
      <c r="A273" s="29"/>
      <c r="B273" s="29"/>
      <c r="C273" s="29"/>
      <c r="D273" s="29"/>
      <c r="E273" s="29"/>
      <c r="F273" s="29"/>
      <c r="G273" s="29"/>
      <c r="H273" s="579"/>
      <c r="I273" s="29"/>
      <c r="J273" s="29"/>
      <c r="K273" s="29"/>
      <c r="L273" s="29"/>
      <c r="M273" s="29"/>
      <c r="N273" s="29"/>
      <c r="O273" s="29"/>
      <c r="P273" s="29"/>
      <c r="Q273" s="29"/>
      <c r="R273" s="29"/>
      <c r="S273" s="29"/>
      <c r="T273" s="29"/>
      <c r="U273" s="29"/>
      <c r="V273" s="29"/>
      <c r="W273" s="29"/>
      <c r="X273" s="29"/>
      <c r="Y273" s="29"/>
      <c r="Z273" s="29"/>
    </row>
    <row r="274" spans="1:26" ht="15.75" customHeight="1">
      <c r="A274" s="29"/>
      <c r="B274" s="29"/>
      <c r="C274" s="29"/>
      <c r="D274" s="29"/>
      <c r="E274" s="29"/>
      <c r="F274" s="29"/>
      <c r="G274" s="29"/>
      <c r="H274" s="579"/>
      <c r="I274" s="29"/>
      <c r="J274" s="29"/>
      <c r="K274" s="29"/>
      <c r="L274" s="29"/>
      <c r="M274" s="29"/>
      <c r="N274" s="29"/>
      <c r="O274" s="29"/>
      <c r="P274" s="29"/>
      <c r="Q274" s="29"/>
      <c r="R274" s="29"/>
      <c r="S274" s="29"/>
      <c r="T274" s="29"/>
      <c r="U274" s="29"/>
      <c r="V274" s="29"/>
      <c r="W274" s="29"/>
      <c r="X274" s="29"/>
      <c r="Y274" s="29"/>
      <c r="Z274" s="29"/>
    </row>
    <row r="275" spans="1:26" ht="15.75" customHeight="1">
      <c r="A275" s="29"/>
      <c r="B275" s="29"/>
      <c r="C275" s="29"/>
      <c r="D275" s="29"/>
      <c r="E275" s="29"/>
      <c r="F275" s="29"/>
      <c r="G275" s="29"/>
      <c r="H275" s="579"/>
      <c r="I275" s="29"/>
      <c r="J275" s="29"/>
      <c r="K275" s="29"/>
      <c r="L275" s="29"/>
      <c r="M275" s="29"/>
      <c r="N275" s="29"/>
      <c r="O275" s="29"/>
      <c r="P275" s="29"/>
      <c r="Q275" s="29"/>
      <c r="R275" s="29"/>
      <c r="S275" s="29"/>
      <c r="T275" s="29"/>
      <c r="U275" s="29"/>
      <c r="V275" s="29"/>
      <c r="W275" s="29"/>
      <c r="X275" s="29"/>
      <c r="Y275" s="29"/>
      <c r="Z275" s="29"/>
    </row>
    <row r="276" spans="1:26" ht="15.75" customHeight="1">
      <c r="A276" s="29"/>
      <c r="B276" s="29"/>
      <c r="C276" s="29"/>
      <c r="D276" s="29"/>
      <c r="E276" s="29"/>
      <c r="F276" s="29"/>
      <c r="G276" s="29"/>
      <c r="H276" s="579"/>
      <c r="I276" s="29"/>
      <c r="J276" s="29"/>
      <c r="K276" s="29"/>
      <c r="L276" s="29"/>
      <c r="M276" s="29"/>
      <c r="N276" s="29"/>
      <c r="O276" s="29"/>
      <c r="P276" s="29"/>
      <c r="Q276" s="29"/>
      <c r="R276" s="29"/>
      <c r="S276" s="29"/>
      <c r="T276" s="29"/>
      <c r="U276" s="29"/>
      <c r="V276" s="29"/>
      <c r="W276" s="29"/>
      <c r="X276" s="29"/>
      <c r="Y276" s="29"/>
      <c r="Z276" s="29"/>
    </row>
    <row r="277" spans="1:26" ht="15.75" customHeight="1">
      <c r="A277" s="29"/>
      <c r="B277" s="29"/>
      <c r="C277" s="29"/>
      <c r="D277" s="29"/>
      <c r="E277" s="29"/>
      <c r="F277" s="29"/>
      <c r="G277" s="29"/>
      <c r="H277" s="579"/>
      <c r="I277" s="29"/>
      <c r="J277" s="29"/>
      <c r="K277" s="29"/>
      <c r="L277" s="29"/>
      <c r="M277" s="29"/>
      <c r="N277" s="29"/>
      <c r="O277" s="29"/>
      <c r="P277" s="29"/>
      <c r="Q277" s="29"/>
      <c r="R277" s="29"/>
      <c r="S277" s="29"/>
      <c r="T277" s="29"/>
      <c r="U277" s="29"/>
      <c r="V277" s="29"/>
      <c r="W277" s="29"/>
      <c r="X277" s="29"/>
      <c r="Y277" s="29"/>
      <c r="Z277" s="29"/>
    </row>
    <row r="278" spans="1:26" ht="15.75" customHeight="1">
      <c r="A278" s="29"/>
      <c r="B278" s="29"/>
      <c r="C278" s="29"/>
      <c r="D278" s="29"/>
      <c r="E278" s="29"/>
      <c r="F278" s="29"/>
      <c r="G278" s="29"/>
      <c r="H278" s="579"/>
      <c r="I278" s="29"/>
      <c r="J278" s="29"/>
      <c r="K278" s="29"/>
      <c r="L278" s="29"/>
      <c r="M278" s="29"/>
      <c r="N278" s="29"/>
      <c r="O278" s="29"/>
      <c r="P278" s="29"/>
      <c r="Q278" s="29"/>
      <c r="R278" s="29"/>
      <c r="S278" s="29"/>
      <c r="T278" s="29"/>
      <c r="U278" s="29"/>
      <c r="V278" s="29"/>
      <c r="W278" s="29"/>
      <c r="X278" s="29"/>
      <c r="Y278" s="29"/>
      <c r="Z278" s="29"/>
    </row>
    <row r="279" spans="1:26" ht="15.75" customHeight="1">
      <c r="A279" s="29"/>
      <c r="B279" s="29"/>
      <c r="C279" s="29"/>
      <c r="D279" s="29"/>
      <c r="E279" s="29"/>
      <c r="F279" s="29"/>
      <c r="G279" s="29"/>
      <c r="H279" s="579"/>
      <c r="I279" s="29"/>
      <c r="J279" s="29"/>
      <c r="K279" s="29"/>
      <c r="L279" s="29"/>
      <c r="M279" s="29"/>
      <c r="N279" s="29"/>
      <c r="O279" s="29"/>
      <c r="P279" s="29"/>
      <c r="Q279" s="29"/>
      <c r="R279" s="29"/>
      <c r="S279" s="29"/>
      <c r="T279" s="29"/>
      <c r="U279" s="29"/>
      <c r="V279" s="29"/>
      <c r="W279" s="29"/>
      <c r="X279" s="29"/>
      <c r="Y279" s="29"/>
      <c r="Z279" s="29"/>
    </row>
    <row r="280" spans="1:26" ht="15.75" customHeight="1">
      <c r="A280" s="29"/>
      <c r="B280" s="29"/>
      <c r="C280" s="29"/>
      <c r="D280" s="29"/>
      <c r="E280" s="29"/>
      <c r="F280" s="29"/>
      <c r="G280" s="29"/>
      <c r="H280" s="579"/>
      <c r="I280" s="29"/>
      <c r="J280" s="29"/>
      <c r="K280" s="29"/>
      <c r="L280" s="29"/>
      <c r="M280" s="29"/>
      <c r="N280" s="29"/>
      <c r="O280" s="29"/>
      <c r="P280" s="29"/>
      <c r="Q280" s="29"/>
      <c r="R280" s="29"/>
      <c r="S280" s="29"/>
      <c r="T280" s="29"/>
      <c r="U280" s="29"/>
      <c r="V280" s="29"/>
      <c r="W280" s="29"/>
      <c r="X280" s="29"/>
      <c r="Y280" s="29"/>
      <c r="Z280" s="29"/>
    </row>
    <row r="281" spans="1:26" ht="15.75" customHeight="1">
      <c r="A281" s="29"/>
      <c r="B281" s="29"/>
      <c r="C281" s="29"/>
      <c r="D281" s="29"/>
      <c r="E281" s="29"/>
      <c r="F281" s="29"/>
      <c r="G281" s="29"/>
      <c r="H281" s="579"/>
      <c r="I281" s="29"/>
      <c r="J281" s="29"/>
      <c r="K281" s="29"/>
      <c r="L281" s="29"/>
      <c r="M281" s="29"/>
      <c r="N281" s="29"/>
      <c r="O281" s="29"/>
      <c r="P281" s="29"/>
      <c r="Q281" s="29"/>
      <c r="R281" s="29"/>
      <c r="S281" s="29"/>
      <c r="T281" s="29"/>
      <c r="U281" s="29"/>
      <c r="V281" s="29"/>
      <c r="W281" s="29"/>
      <c r="X281" s="29"/>
      <c r="Y281" s="29"/>
      <c r="Z281" s="29"/>
    </row>
    <row r="282" spans="1:26" ht="15.75" customHeight="1">
      <c r="A282" s="29"/>
      <c r="B282" s="29"/>
      <c r="C282" s="29"/>
      <c r="D282" s="29"/>
      <c r="E282" s="29"/>
      <c r="F282" s="29"/>
      <c r="G282" s="29"/>
      <c r="H282" s="579"/>
      <c r="I282" s="29"/>
      <c r="J282" s="29"/>
      <c r="K282" s="29"/>
      <c r="L282" s="29"/>
      <c r="M282" s="29"/>
      <c r="N282" s="29"/>
      <c r="O282" s="29"/>
      <c r="P282" s="29"/>
      <c r="Q282" s="29"/>
      <c r="R282" s="29"/>
      <c r="S282" s="29"/>
      <c r="T282" s="29"/>
      <c r="U282" s="29"/>
      <c r="V282" s="29"/>
      <c r="W282" s="29"/>
      <c r="X282" s="29"/>
      <c r="Y282" s="29"/>
      <c r="Z282" s="29"/>
    </row>
    <row r="283" spans="1:26" ht="15.75" customHeight="1">
      <c r="A283" s="29"/>
      <c r="B283" s="29"/>
      <c r="C283" s="29"/>
      <c r="D283" s="29"/>
      <c r="E283" s="29"/>
      <c r="F283" s="29"/>
      <c r="G283" s="29"/>
      <c r="H283" s="579"/>
      <c r="I283" s="29"/>
      <c r="J283" s="29"/>
      <c r="K283" s="29"/>
      <c r="L283" s="29"/>
      <c r="M283" s="29"/>
      <c r="N283" s="29"/>
      <c r="O283" s="29"/>
      <c r="P283" s="29"/>
      <c r="Q283" s="29"/>
      <c r="R283" s="29"/>
      <c r="S283" s="29"/>
      <c r="T283" s="29"/>
      <c r="U283" s="29"/>
      <c r="V283" s="29"/>
      <c r="W283" s="29"/>
      <c r="X283" s="29"/>
      <c r="Y283" s="29"/>
      <c r="Z283" s="29"/>
    </row>
    <row r="284" spans="1:26" ht="15.75" customHeight="1">
      <c r="A284" s="29"/>
      <c r="B284" s="29"/>
      <c r="C284" s="29"/>
      <c r="D284" s="29"/>
      <c r="E284" s="29"/>
      <c r="F284" s="29"/>
      <c r="G284" s="29"/>
      <c r="H284" s="579"/>
      <c r="I284" s="29"/>
      <c r="J284" s="29"/>
      <c r="K284" s="29"/>
      <c r="L284" s="29"/>
      <c r="M284" s="29"/>
      <c r="N284" s="29"/>
      <c r="O284" s="29"/>
      <c r="P284" s="29"/>
      <c r="Q284" s="29"/>
      <c r="R284" s="29"/>
      <c r="S284" s="29"/>
      <c r="T284" s="29"/>
      <c r="U284" s="29"/>
      <c r="V284" s="29"/>
      <c r="W284" s="29"/>
      <c r="X284" s="29"/>
      <c r="Y284" s="29"/>
      <c r="Z284" s="29"/>
    </row>
    <row r="285" spans="1:26" ht="15.75" customHeight="1">
      <c r="A285" s="29"/>
      <c r="B285" s="29"/>
      <c r="C285" s="29"/>
      <c r="D285" s="29"/>
      <c r="E285" s="29"/>
      <c r="F285" s="29"/>
      <c r="G285" s="29"/>
      <c r="H285" s="579"/>
      <c r="I285" s="29"/>
      <c r="J285" s="29"/>
      <c r="K285" s="29"/>
      <c r="L285" s="29"/>
      <c r="M285" s="29"/>
      <c r="N285" s="29"/>
      <c r="O285" s="29"/>
      <c r="P285" s="29"/>
      <c r="Q285" s="29"/>
      <c r="R285" s="29"/>
      <c r="S285" s="29"/>
      <c r="T285" s="29"/>
      <c r="U285" s="29"/>
      <c r="V285" s="29"/>
      <c r="W285" s="29"/>
      <c r="X285" s="29"/>
      <c r="Y285" s="29"/>
      <c r="Z285" s="29"/>
    </row>
    <row r="286" spans="1:26" ht="15.75" customHeight="1">
      <c r="A286" s="29"/>
      <c r="B286" s="29"/>
      <c r="C286" s="29"/>
      <c r="D286" s="29"/>
      <c r="E286" s="29"/>
      <c r="F286" s="29"/>
      <c r="G286" s="29"/>
      <c r="H286" s="579"/>
      <c r="I286" s="29"/>
      <c r="J286" s="29"/>
      <c r="K286" s="29"/>
      <c r="L286" s="29"/>
      <c r="M286" s="29"/>
      <c r="N286" s="29"/>
      <c r="O286" s="29"/>
      <c r="P286" s="29"/>
      <c r="Q286" s="29"/>
      <c r="R286" s="29"/>
      <c r="S286" s="29"/>
      <c r="T286" s="29"/>
      <c r="U286" s="29"/>
      <c r="V286" s="29"/>
      <c r="W286" s="29"/>
      <c r="X286" s="29"/>
      <c r="Y286" s="29"/>
      <c r="Z286" s="29"/>
    </row>
    <row r="287" spans="1:26" ht="15.75" customHeight="1">
      <c r="A287" s="29"/>
      <c r="B287" s="29"/>
      <c r="C287" s="29"/>
      <c r="D287" s="29"/>
      <c r="E287" s="29"/>
      <c r="F287" s="29"/>
      <c r="G287" s="29"/>
      <c r="H287" s="579"/>
      <c r="I287" s="29"/>
      <c r="J287" s="29"/>
      <c r="K287" s="29"/>
      <c r="L287" s="29"/>
      <c r="M287" s="29"/>
      <c r="N287" s="29"/>
      <c r="O287" s="29"/>
      <c r="P287" s="29"/>
      <c r="Q287" s="29"/>
      <c r="R287" s="29"/>
      <c r="S287" s="29"/>
      <c r="T287" s="29"/>
      <c r="U287" s="29"/>
      <c r="V287" s="29"/>
      <c r="W287" s="29"/>
      <c r="X287" s="29"/>
      <c r="Y287" s="29"/>
      <c r="Z287" s="29"/>
    </row>
    <row r="288" spans="1:26" ht="15.75" customHeight="1">
      <c r="A288" s="29"/>
      <c r="B288" s="29"/>
      <c r="C288" s="29"/>
      <c r="D288" s="29"/>
      <c r="E288" s="29"/>
      <c r="F288" s="29"/>
      <c r="G288" s="29"/>
      <c r="H288" s="579"/>
      <c r="I288" s="29"/>
      <c r="J288" s="29"/>
      <c r="K288" s="29"/>
      <c r="L288" s="29"/>
      <c r="M288" s="29"/>
      <c r="N288" s="29"/>
      <c r="O288" s="29"/>
      <c r="P288" s="29"/>
      <c r="Q288" s="29"/>
      <c r="R288" s="29"/>
      <c r="S288" s="29"/>
      <c r="T288" s="29"/>
      <c r="U288" s="29"/>
      <c r="V288" s="29"/>
      <c r="W288" s="29"/>
      <c r="X288" s="29"/>
      <c r="Y288" s="29"/>
      <c r="Z288" s="29"/>
    </row>
    <row r="289" spans="1:26" ht="15.75" customHeight="1">
      <c r="A289" s="29"/>
      <c r="B289" s="29"/>
      <c r="C289" s="29"/>
      <c r="D289" s="29"/>
      <c r="E289" s="29"/>
      <c r="F289" s="29"/>
      <c r="G289" s="29"/>
      <c r="H289" s="579"/>
      <c r="I289" s="29"/>
      <c r="J289" s="29"/>
      <c r="K289" s="29"/>
      <c r="L289" s="29"/>
      <c r="M289" s="29"/>
      <c r="N289" s="29"/>
      <c r="O289" s="29"/>
      <c r="P289" s="29"/>
      <c r="Q289" s="29"/>
      <c r="R289" s="29"/>
      <c r="S289" s="29"/>
      <c r="T289" s="29"/>
      <c r="U289" s="29"/>
      <c r="V289" s="29"/>
      <c r="W289" s="29"/>
      <c r="X289" s="29"/>
      <c r="Y289" s="29"/>
      <c r="Z289" s="29"/>
    </row>
    <row r="290" spans="1:26" ht="15.75" customHeight="1">
      <c r="A290" s="29"/>
      <c r="B290" s="29"/>
      <c r="C290" s="29"/>
      <c r="D290" s="29"/>
      <c r="E290" s="29"/>
      <c r="F290" s="29"/>
      <c r="G290" s="29"/>
      <c r="H290" s="579"/>
      <c r="I290" s="29"/>
      <c r="J290" s="29"/>
      <c r="K290" s="29"/>
      <c r="L290" s="29"/>
      <c r="M290" s="29"/>
      <c r="N290" s="29"/>
      <c r="O290" s="29"/>
      <c r="P290" s="29"/>
      <c r="Q290" s="29"/>
      <c r="R290" s="29"/>
      <c r="S290" s="29"/>
      <c r="T290" s="29"/>
      <c r="U290" s="29"/>
      <c r="V290" s="29"/>
      <c r="W290" s="29"/>
      <c r="X290" s="29"/>
      <c r="Y290" s="29"/>
      <c r="Z290" s="29"/>
    </row>
    <row r="291" spans="1:26" ht="15.75" customHeight="1">
      <c r="A291" s="29"/>
      <c r="B291" s="29"/>
      <c r="C291" s="29"/>
      <c r="D291" s="29"/>
      <c r="E291" s="29"/>
      <c r="F291" s="29"/>
      <c r="G291" s="29"/>
      <c r="H291" s="579"/>
      <c r="I291" s="29"/>
      <c r="J291" s="29"/>
      <c r="K291" s="29"/>
      <c r="L291" s="29"/>
      <c r="M291" s="29"/>
      <c r="N291" s="29"/>
      <c r="O291" s="29"/>
      <c r="P291" s="29"/>
      <c r="Q291" s="29"/>
      <c r="R291" s="29"/>
      <c r="S291" s="29"/>
      <c r="T291" s="29"/>
      <c r="U291" s="29"/>
      <c r="V291" s="29"/>
      <c r="W291" s="29"/>
      <c r="X291" s="29"/>
      <c r="Y291" s="29"/>
      <c r="Z291" s="29"/>
    </row>
    <row r="292" spans="1:26" ht="15.75" customHeight="1">
      <c r="A292" s="29"/>
      <c r="B292" s="29"/>
      <c r="C292" s="29"/>
      <c r="D292" s="29"/>
      <c r="E292" s="29"/>
      <c r="F292" s="29"/>
      <c r="G292" s="29"/>
      <c r="H292" s="579"/>
      <c r="I292" s="29"/>
      <c r="J292" s="29"/>
      <c r="K292" s="29"/>
      <c r="L292" s="29"/>
      <c r="M292" s="29"/>
      <c r="N292" s="29"/>
      <c r="O292" s="29"/>
      <c r="P292" s="29"/>
      <c r="Q292" s="29"/>
      <c r="R292" s="29"/>
      <c r="S292" s="29"/>
      <c r="T292" s="29"/>
      <c r="U292" s="29"/>
      <c r="V292" s="29"/>
      <c r="W292" s="29"/>
      <c r="X292" s="29"/>
      <c r="Y292" s="29"/>
      <c r="Z292" s="29"/>
    </row>
    <row r="293" spans="1:26" ht="15.75" customHeight="1">
      <c r="A293" s="29"/>
      <c r="B293" s="29"/>
      <c r="C293" s="29"/>
      <c r="D293" s="29"/>
      <c r="E293" s="29"/>
      <c r="F293" s="29"/>
      <c r="G293" s="29"/>
      <c r="H293" s="579"/>
      <c r="I293" s="29"/>
      <c r="J293" s="29"/>
      <c r="K293" s="29"/>
      <c r="L293" s="29"/>
      <c r="M293" s="29"/>
      <c r="N293" s="29"/>
      <c r="O293" s="29"/>
      <c r="P293" s="29"/>
      <c r="Q293" s="29"/>
      <c r="R293" s="29"/>
      <c r="S293" s="29"/>
      <c r="T293" s="29"/>
      <c r="U293" s="29"/>
      <c r="V293" s="29"/>
      <c r="W293" s="29"/>
      <c r="X293" s="29"/>
      <c r="Y293" s="29"/>
      <c r="Z293" s="29"/>
    </row>
    <row r="294" spans="1:26" ht="15.75" customHeight="1">
      <c r="A294" s="29"/>
      <c r="B294" s="29"/>
      <c r="C294" s="29"/>
      <c r="D294" s="29"/>
      <c r="E294" s="29"/>
      <c r="F294" s="29"/>
      <c r="G294" s="29"/>
      <c r="H294" s="579"/>
      <c r="I294" s="29"/>
      <c r="J294" s="29"/>
      <c r="K294" s="29"/>
      <c r="L294" s="29"/>
      <c r="M294" s="29"/>
      <c r="N294" s="29"/>
      <c r="O294" s="29"/>
      <c r="P294" s="29"/>
      <c r="Q294" s="29"/>
      <c r="R294" s="29"/>
      <c r="S294" s="29"/>
      <c r="T294" s="29"/>
      <c r="U294" s="29"/>
      <c r="V294" s="29"/>
      <c r="W294" s="29"/>
      <c r="X294" s="29"/>
      <c r="Y294" s="29"/>
      <c r="Z294" s="29"/>
    </row>
    <row r="295" spans="1:26" ht="15.75" customHeight="1">
      <c r="A295" s="29"/>
      <c r="B295" s="29"/>
      <c r="C295" s="29"/>
      <c r="D295" s="29"/>
      <c r="E295" s="29"/>
      <c r="F295" s="29"/>
      <c r="G295" s="29"/>
      <c r="H295" s="579"/>
      <c r="I295" s="29"/>
      <c r="J295" s="29"/>
      <c r="K295" s="29"/>
      <c r="L295" s="29"/>
      <c r="M295" s="29"/>
      <c r="N295" s="29"/>
      <c r="O295" s="29"/>
      <c r="P295" s="29"/>
      <c r="Q295" s="29"/>
      <c r="R295" s="29"/>
      <c r="S295" s="29"/>
      <c r="T295" s="29"/>
      <c r="U295" s="29"/>
      <c r="V295" s="29"/>
      <c r="W295" s="29"/>
      <c r="X295" s="29"/>
      <c r="Y295" s="29"/>
      <c r="Z295" s="29"/>
    </row>
    <row r="296" spans="1:26" ht="15.75" customHeight="1">
      <c r="A296" s="29"/>
      <c r="B296" s="29"/>
      <c r="C296" s="29"/>
      <c r="D296" s="29"/>
      <c r="E296" s="29"/>
      <c r="F296" s="29"/>
      <c r="G296" s="29"/>
      <c r="H296" s="579"/>
      <c r="I296" s="29"/>
      <c r="J296" s="29"/>
      <c r="K296" s="29"/>
      <c r="L296" s="29"/>
      <c r="M296" s="29"/>
      <c r="N296" s="29"/>
      <c r="O296" s="29"/>
      <c r="P296" s="29"/>
      <c r="Q296" s="29"/>
      <c r="R296" s="29"/>
      <c r="S296" s="29"/>
      <c r="T296" s="29"/>
      <c r="U296" s="29"/>
      <c r="V296" s="29"/>
      <c r="W296" s="29"/>
      <c r="X296" s="29"/>
      <c r="Y296" s="29"/>
      <c r="Z296" s="29"/>
    </row>
    <row r="297" spans="1:26" ht="15.75" customHeight="1">
      <c r="A297" s="29"/>
      <c r="B297" s="29"/>
      <c r="C297" s="29"/>
      <c r="D297" s="29"/>
      <c r="E297" s="29"/>
      <c r="F297" s="29"/>
      <c r="G297" s="29"/>
      <c r="H297" s="579"/>
      <c r="I297" s="29"/>
      <c r="J297" s="29"/>
      <c r="K297" s="29"/>
      <c r="L297" s="29"/>
      <c r="M297" s="29"/>
      <c r="N297" s="29"/>
      <c r="O297" s="29"/>
      <c r="P297" s="29"/>
      <c r="Q297" s="29"/>
      <c r="R297" s="29"/>
      <c r="S297" s="29"/>
      <c r="T297" s="29"/>
      <c r="U297" s="29"/>
      <c r="V297" s="29"/>
      <c r="W297" s="29"/>
      <c r="X297" s="29"/>
      <c r="Y297" s="29"/>
      <c r="Z297" s="29"/>
    </row>
    <row r="298" spans="1:26" ht="15.75" customHeight="1">
      <c r="A298" s="29"/>
      <c r="B298" s="29"/>
      <c r="C298" s="29"/>
      <c r="D298" s="29"/>
      <c r="E298" s="29"/>
      <c r="F298" s="29"/>
      <c r="G298" s="29"/>
      <c r="H298" s="579"/>
      <c r="I298" s="29"/>
      <c r="J298" s="29"/>
      <c r="K298" s="29"/>
      <c r="L298" s="29"/>
      <c r="M298" s="29"/>
      <c r="N298" s="29"/>
      <c r="O298" s="29"/>
      <c r="P298" s="29"/>
      <c r="Q298" s="29"/>
      <c r="R298" s="29"/>
      <c r="S298" s="29"/>
      <c r="T298" s="29"/>
      <c r="U298" s="29"/>
      <c r="V298" s="29"/>
      <c r="W298" s="29"/>
      <c r="X298" s="29"/>
      <c r="Y298" s="29"/>
      <c r="Z298" s="29"/>
    </row>
    <row r="299" spans="1:26" ht="15.75" customHeight="1">
      <c r="A299" s="29"/>
      <c r="B299" s="29"/>
      <c r="C299" s="29"/>
      <c r="D299" s="29"/>
      <c r="E299" s="29"/>
      <c r="F299" s="29"/>
      <c r="G299" s="29"/>
      <c r="H299" s="579"/>
      <c r="I299" s="29"/>
      <c r="J299" s="29"/>
      <c r="K299" s="29"/>
      <c r="L299" s="29"/>
      <c r="M299" s="29"/>
      <c r="N299" s="29"/>
      <c r="O299" s="29"/>
      <c r="P299" s="29"/>
      <c r="Q299" s="29"/>
      <c r="R299" s="29"/>
      <c r="S299" s="29"/>
      <c r="T299" s="29"/>
      <c r="U299" s="29"/>
      <c r="V299" s="29"/>
      <c r="W299" s="29"/>
      <c r="X299" s="29"/>
      <c r="Y299" s="29"/>
      <c r="Z299" s="29"/>
    </row>
    <row r="300" spans="1:26" ht="15.75" customHeight="1">
      <c r="A300" s="29"/>
      <c r="B300" s="29"/>
      <c r="C300" s="29"/>
      <c r="D300" s="29"/>
      <c r="E300" s="29"/>
      <c r="F300" s="29"/>
      <c r="G300" s="29"/>
      <c r="H300" s="579"/>
      <c r="I300" s="29"/>
      <c r="J300" s="29"/>
      <c r="K300" s="29"/>
      <c r="L300" s="29"/>
      <c r="M300" s="29"/>
      <c r="N300" s="29"/>
      <c r="O300" s="29"/>
      <c r="P300" s="29"/>
      <c r="Q300" s="29"/>
      <c r="R300" s="29"/>
      <c r="S300" s="29"/>
      <c r="T300" s="29"/>
      <c r="U300" s="29"/>
      <c r="V300" s="29"/>
      <c r="W300" s="29"/>
      <c r="X300" s="29"/>
      <c r="Y300" s="29"/>
      <c r="Z300" s="29"/>
    </row>
    <row r="301" spans="1:26" ht="15.75" customHeight="1">
      <c r="A301" s="29"/>
      <c r="B301" s="29"/>
      <c r="C301" s="29"/>
      <c r="D301" s="29"/>
      <c r="E301" s="29"/>
      <c r="F301" s="29"/>
      <c r="G301" s="29"/>
      <c r="H301" s="579"/>
      <c r="I301" s="29"/>
      <c r="J301" s="29"/>
      <c r="K301" s="29"/>
      <c r="L301" s="29"/>
      <c r="M301" s="29"/>
      <c r="N301" s="29"/>
      <c r="O301" s="29"/>
      <c r="P301" s="29"/>
      <c r="Q301" s="29"/>
      <c r="R301" s="29"/>
      <c r="S301" s="29"/>
      <c r="T301" s="29"/>
      <c r="U301" s="29"/>
      <c r="V301" s="29"/>
      <c r="W301" s="29"/>
      <c r="X301" s="29"/>
      <c r="Y301" s="29"/>
      <c r="Z301" s="29"/>
    </row>
    <row r="302" spans="1:26" ht="15.75" customHeight="1">
      <c r="A302" s="29"/>
      <c r="B302" s="29"/>
      <c r="C302" s="29"/>
      <c r="D302" s="29"/>
      <c r="E302" s="29"/>
      <c r="F302" s="29"/>
      <c r="G302" s="29"/>
      <c r="H302" s="579"/>
      <c r="I302" s="29"/>
      <c r="J302" s="29"/>
      <c r="K302" s="29"/>
      <c r="L302" s="29"/>
      <c r="M302" s="29"/>
      <c r="N302" s="29"/>
      <c r="O302" s="29"/>
      <c r="P302" s="29"/>
      <c r="Q302" s="29"/>
      <c r="R302" s="29"/>
      <c r="S302" s="29"/>
      <c r="T302" s="29"/>
      <c r="U302" s="29"/>
      <c r="V302" s="29"/>
      <c r="W302" s="29"/>
      <c r="X302" s="29"/>
      <c r="Y302" s="29"/>
      <c r="Z302" s="29"/>
    </row>
    <row r="303" spans="1:26" ht="15.75" customHeight="1">
      <c r="A303" s="29"/>
      <c r="B303" s="29"/>
      <c r="C303" s="29"/>
      <c r="D303" s="29"/>
      <c r="E303" s="29"/>
      <c r="F303" s="29"/>
      <c r="G303" s="29"/>
      <c r="H303" s="579"/>
      <c r="I303" s="29"/>
      <c r="J303" s="29"/>
      <c r="K303" s="29"/>
      <c r="L303" s="29"/>
      <c r="M303" s="29"/>
      <c r="N303" s="29"/>
      <c r="O303" s="29"/>
      <c r="P303" s="29"/>
      <c r="Q303" s="29"/>
      <c r="R303" s="29"/>
      <c r="S303" s="29"/>
      <c r="T303" s="29"/>
      <c r="U303" s="29"/>
      <c r="V303" s="29"/>
      <c r="W303" s="29"/>
      <c r="X303" s="29"/>
      <c r="Y303" s="29"/>
      <c r="Z303" s="29"/>
    </row>
    <row r="304" spans="1:26" ht="15.75" customHeight="1">
      <c r="A304" s="29"/>
      <c r="B304" s="29"/>
      <c r="C304" s="29"/>
      <c r="D304" s="29"/>
      <c r="E304" s="29"/>
      <c r="F304" s="29"/>
      <c r="G304" s="29"/>
      <c r="H304" s="579"/>
      <c r="I304" s="29"/>
      <c r="J304" s="29"/>
      <c r="K304" s="29"/>
      <c r="L304" s="29"/>
      <c r="M304" s="29"/>
      <c r="N304" s="29"/>
      <c r="O304" s="29"/>
      <c r="P304" s="29"/>
      <c r="Q304" s="29"/>
      <c r="R304" s="29"/>
      <c r="S304" s="29"/>
      <c r="T304" s="29"/>
      <c r="U304" s="29"/>
      <c r="V304" s="29"/>
      <c r="W304" s="29"/>
      <c r="X304" s="29"/>
      <c r="Y304" s="29"/>
      <c r="Z304" s="29"/>
    </row>
    <row r="305" spans="1:26" ht="15.75" customHeight="1">
      <c r="A305" s="29"/>
      <c r="B305" s="29"/>
      <c r="C305" s="29"/>
      <c r="D305" s="29"/>
      <c r="E305" s="29"/>
      <c r="F305" s="29"/>
      <c r="G305" s="29"/>
      <c r="H305" s="579"/>
      <c r="I305" s="29"/>
      <c r="J305" s="29"/>
      <c r="K305" s="29"/>
      <c r="L305" s="29"/>
      <c r="M305" s="29"/>
      <c r="N305" s="29"/>
      <c r="O305" s="29"/>
      <c r="P305" s="29"/>
      <c r="Q305" s="29"/>
      <c r="R305" s="29"/>
      <c r="S305" s="29"/>
      <c r="T305" s="29"/>
      <c r="U305" s="29"/>
      <c r="V305" s="29"/>
      <c r="W305" s="29"/>
      <c r="X305" s="29"/>
      <c r="Y305" s="29"/>
      <c r="Z305" s="29"/>
    </row>
    <row r="306" spans="1:26" ht="15.75" customHeight="1">
      <c r="A306" s="29"/>
      <c r="B306" s="29"/>
      <c r="C306" s="29"/>
      <c r="D306" s="29"/>
      <c r="E306" s="29"/>
      <c r="F306" s="29"/>
      <c r="G306" s="29"/>
      <c r="H306" s="579"/>
      <c r="I306" s="29"/>
      <c r="J306" s="29"/>
      <c r="K306" s="29"/>
      <c r="L306" s="29"/>
      <c r="M306" s="29"/>
      <c r="N306" s="29"/>
      <c r="O306" s="29"/>
      <c r="P306" s="29"/>
      <c r="Q306" s="29"/>
      <c r="R306" s="29"/>
      <c r="S306" s="29"/>
      <c r="T306" s="29"/>
      <c r="U306" s="29"/>
      <c r="V306" s="29"/>
      <c r="W306" s="29"/>
      <c r="X306" s="29"/>
      <c r="Y306" s="29"/>
      <c r="Z306" s="29"/>
    </row>
    <row r="307" spans="1:26" ht="15.75" customHeight="1">
      <c r="A307" s="29"/>
      <c r="B307" s="29"/>
      <c r="C307" s="29"/>
      <c r="D307" s="29"/>
      <c r="E307" s="29"/>
      <c r="F307" s="29"/>
      <c r="G307" s="29"/>
      <c r="H307" s="579"/>
      <c r="I307" s="29"/>
      <c r="J307" s="29"/>
      <c r="K307" s="29"/>
      <c r="L307" s="29"/>
      <c r="M307" s="29"/>
      <c r="N307" s="29"/>
      <c r="O307" s="29"/>
      <c r="P307" s="29"/>
      <c r="Q307" s="29"/>
      <c r="R307" s="29"/>
      <c r="S307" s="29"/>
      <c r="T307" s="29"/>
      <c r="U307" s="29"/>
      <c r="V307" s="29"/>
      <c r="W307" s="29"/>
      <c r="X307" s="29"/>
      <c r="Y307" s="29"/>
      <c r="Z307" s="29"/>
    </row>
    <row r="308" spans="1:26" ht="15.75" customHeight="1">
      <c r="A308" s="29"/>
      <c r="B308" s="29"/>
      <c r="C308" s="29"/>
      <c r="D308" s="29"/>
      <c r="E308" s="29"/>
      <c r="F308" s="29"/>
      <c r="G308" s="29"/>
      <c r="H308" s="579"/>
      <c r="I308" s="29"/>
      <c r="J308" s="29"/>
      <c r="K308" s="29"/>
      <c r="L308" s="29"/>
      <c r="M308" s="29"/>
      <c r="N308" s="29"/>
      <c r="O308" s="29"/>
      <c r="P308" s="29"/>
      <c r="Q308" s="29"/>
      <c r="R308" s="29"/>
      <c r="S308" s="29"/>
      <c r="T308" s="29"/>
      <c r="U308" s="29"/>
      <c r="V308" s="29"/>
      <c r="W308" s="29"/>
      <c r="X308" s="29"/>
      <c r="Y308" s="29"/>
      <c r="Z308" s="29"/>
    </row>
    <row r="309" spans="1:26" ht="15.75" customHeight="1">
      <c r="A309" s="29"/>
      <c r="B309" s="29"/>
      <c r="C309" s="29"/>
      <c r="D309" s="29"/>
      <c r="E309" s="29"/>
      <c r="F309" s="29"/>
      <c r="G309" s="29"/>
      <c r="H309" s="579"/>
      <c r="I309" s="29"/>
      <c r="J309" s="29"/>
      <c r="K309" s="29"/>
      <c r="L309" s="29"/>
      <c r="M309" s="29"/>
      <c r="N309" s="29"/>
      <c r="O309" s="29"/>
      <c r="P309" s="29"/>
      <c r="Q309" s="29"/>
      <c r="R309" s="29"/>
      <c r="S309" s="29"/>
      <c r="T309" s="29"/>
      <c r="U309" s="29"/>
      <c r="V309" s="29"/>
      <c r="W309" s="29"/>
      <c r="X309" s="29"/>
      <c r="Y309" s="29"/>
      <c r="Z309" s="29"/>
    </row>
    <row r="310" spans="1:26" ht="15.75" customHeight="1">
      <c r="A310" s="29"/>
      <c r="B310" s="29"/>
      <c r="C310" s="29"/>
      <c r="D310" s="29"/>
      <c r="E310" s="29"/>
      <c r="F310" s="29"/>
      <c r="G310" s="29"/>
      <c r="H310" s="579"/>
      <c r="I310" s="29"/>
      <c r="J310" s="29"/>
      <c r="K310" s="29"/>
      <c r="L310" s="29"/>
      <c r="M310" s="29"/>
      <c r="N310" s="29"/>
      <c r="O310" s="29"/>
      <c r="P310" s="29"/>
      <c r="Q310" s="29"/>
      <c r="R310" s="29"/>
      <c r="S310" s="29"/>
      <c r="T310" s="29"/>
      <c r="U310" s="29"/>
      <c r="V310" s="29"/>
      <c r="W310" s="29"/>
      <c r="X310" s="29"/>
      <c r="Y310" s="29"/>
      <c r="Z310" s="29"/>
    </row>
    <row r="311" spans="1:26" ht="15.75" customHeight="1">
      <c r="A311" s="29"/>
      <c r="B311" s="29"/>
      <c r="C311" s="29"/>
      <c r="D311" s="29"/>
      <c r="E311" s="29"/>
      <c r="F311" s="29"/>
      <c r="G311" s="29"/>
      <c r="H311" s="579"/>
      <c r="I311" s="29"/>
      <c r="J311" s="29"/>
      <c r="K311" s="29"/>
      <c r="L311" s="29"/>
      <c r="M311" s="29"/>
      <c r="N311" s="29"/>
      <c r="O311" s="29"/>
      <c r="P311" s="29"/>
      <c r="Q311" s="29"/>
      <c r="R311" s="29"/>
      <c r="S311" s="29"/>
      <c r="T311" s="29"/>
      <c r="U311" s="29"/>
      <c r="V311" s="29"/>
      <c r="W311" s="29"/>
      <c r="X311" s="29"/>
      <c r="Y311" s="29"/>
      <c r="Z311" s="29"/>
    </row>
    <row r="312" spans="1:26" ht="15.75" customHeight="1">
      <c r="A312" s="29"/>
      <c r="B312" s="29"/>
      <c r="C312" s="29"/>
      <c r="D312" s="29"/>
      <c r="E312" s="29"/>
      <c r="F312" s="29"/>
      <c r="G312" s="29"/>
      <c r="H312" s="579"/>
      <c r="I312" s="29"/>
      <c r="J312" s="29"/>
      <c r="K312" s="29"/>
      <c r="L312" s="29"/>
      <c r="M312" s="29"/>
      <c r="N312" s="29"/>
      <c r="O312" s="29"/>
      <c r="P312" s="29"/>
      <c r="Q312" s="29"/>
      <c r="R312" s="29"/>
      <c r="S312" s="29"/>
      <c r="T312" s="29"/>
      <c r="U312" s="29"/>
      <c r="V312" s="29"/>
      <c r="W312" s="29"/>
      <c r="X312" s="29"/>
      <c r="Y312" s="29"/>
      <c r="Z312" s="29"/>
    </row>
    <row r="313" spans="1:26" ht="15.75" customHeight="1">
      <c r="A313" s="29"/>
      <c r="B313" s="29"/>
      <c r="C313" s="29"/>
      <c r="D313" s="29"/>
      <c r="E313" s="29"/>
      <c r="F313" s="29"/>
      <c r="G313" s="29"/>
      <c r="H313" s="579"/>
      <c r="I313" s="29"/>
      <c r="J313" s="29"/>
      <c r="K313" s="29"/>
      <c r="L313" s="29"/>
      <c r="M313" s="29"/>
      <c r="N313" s="29"/>
      <c r="O313" s="29"/>
      <c r="P313" s="29"/>
      <c r="Q313" s="29"/>
      <c r="R313" s="29"/>
      <c r="S313" s="29"/>
      <c r="T313" s="29"/>
      <c r="U313" s="29"/>
      <c r="V313" s="29"/>
      <c r="W313" s="29"/>
      <c r="X313" s="29"/>
      <c r="Y313" s="29"/>
      <c r="Z313" s="29"/>
    </row>
    <row r="314" spans="1:26" ht="15.75" customHeight="1">
      <c r="A314" s="29"/>
      <c r="B314" s="29"/>
      <c r="C314" s="29"/>
      <c r="D314" s="29"/>
      <c r="E314" s="29"/>
      <c r="F314" s="29"/>
      <c r="G314" s="29"/>
      <c r="H314" s="579"/>
      <c r="I314" s="29"/>
      <c r="J314" s="29"/>
      <c r="K314" s="29"/>
      <c r="L314" s="29"/>
      <c r="M314" s="29"/>
      <c r="N314" s="29"/>
      <c r="O314" s="29"/>
      <c r="P314" s="29"/>
      <c r="Q314" s="29"/>
      <c r="R314" s="29"/>
      <c r="S314" s="29"/>
      <c r="T314" s="29"/>
      <c r="U314" s="29"/>
      <c r="V314" s="29"/>
      <c r="W314" s="29"/>
      <c r="X314" s="29"/>
      <c r="Y314" s="29"/>
      <c r="Z314" s="29"/>
    </row>
    <row r="315" spans="1:26" ht="15.75" customHeight="1">
      <c r="A315" s="29"/>
      <c r="B315" s="29"/>
      <c r="C315" s="29"/>
      <c r="D315" s="29"/>
      <c r="E315" s="29"/>
      <c r="F315" s="29"/>
      <c r="G315" s="29"/>
      <c r="H315" s="579"/>
      <c r="I315" s="29"/>
      <c r="J315" s="29"/>
      <c r="K315" s="29"/>
      <c r="L315" s="29"/>
      <c r="M315" s="29"/>
      <c r="N315" s="29"/>
      <c r="O315" s="29"/>
      <c r="P315" s="29"/>
      <c r="Q315" s="29"/>
      <c r="R315" s="29"/>
      <c r="S315" s="29"/>
      <c r="T315" s="29"/>
      <c r="U315" s="29"/>
      <c r="V315" s="29"/>
      <c r="W315" s="29"/>
      <c r="X315" s="29"/>
      <c r="Y315" s="29"/>
      <c r="Z315" s="29"/>
    </row>
    <row r="316" spans="1:26" ht="15.75" customHeight="1">
      <c r="A316" s="29"/>
      <c r="B316" s="29"/>
      <c r="C316" s="29"/>
      <c r="D316" s="29"/>
      <c r="E316" s="29"/>
      <c r="F316" s="29"/>
      <c r="G316" s="29"/>
      <c r="H316" s="579"/>
      <c r="I316" s="29"/>
      <c r="J316" s="29"/>
      <c r="K316" s="29"/>
      <c r="L316" s="29"/>
      <c r="M316" s="29"/>
      <c r="N316" s="29"/>
      <c r="O316" s="29"/>
      <c r="P316" s="29"/>
      <c r="Q316" s="29"/>
      <c r="R316" s="29"/>
      <c r="S316" s="29"/>
      <c r="T316" s="29"/>
      <c r="U316" s="29"/>
      <c r="V316" s="29"/>
      <c r="W316" s="29"/>
      <c r="X316" s="29"/>
      <c r="Y316" s="29"/>
      <c r="Z316" s="29"/>
    </row>
    <row r="317" spans="1:26" ht="15.75" customHeight="1">
      <c r="A317" s="29"/>
      <c r="B317" s="29"/>
      <c r="C317" s="29"/>
      <c r="D317" s="29"/>
      <c r="E317" s="29"/>
      <c r="F317" s="29"/>
      <c r="G317" s="29"/>
      <c r="H317" s="579"/>
      <c r="I317" s="29"/>
      <c r="J317" s="29"/>
      <c r="K317" s="29"/>
      <c r="L317" s="29"/>
      <c r="M317" s="29"/>
      <c r="N317" s="29"/>
      <c r="O317" s="29"/>
      <c r="P317" s="29"/>
      <c r="Q317" s="29"/>
      <c r="R317" s="29"/>
      <c r="S317" s="29"/>
      <c r="T317" s="29"/>
      <c r="U317" s="29"/>
      <c r="V317" s="29"/>
      <c r="W317" s="29"/>
      <c r="X317" s="29"/>
      <c r="Y317" s="29"/>
      <c r="Z317" s="29"/>
    </row>
    <row r="318" spans="1:26" ht="15.75" customHeight="1">
      <c r="A318" s="29"/>
      <c r="B318" s="29"/>
      <c r="C318" s="29"/>
      <c r="D318" s="29"/>
      <c r="E318" s="29"/>
      <c r="F318" s="29"/>
      <c r="G318" s="29"/>
      <c r="H318" s="579"/>
      <c r="I318" s="29"/>
      <c r="J318" s="29"/>
      <c r="K318" s="29"/>
      <c r="L318" s="29"/>
      <c r="M318" s="29"/>
      <c r="N318" s="29"/>
      <c r="O318" s="29"/>
      <c r="P318" s="29"/>
      <c r="Q318" s="29"/>
      <c r="R318" s="29"/>
      <c r="S318" s="29"/>
      <c r="T318" s="29"/>
      <c r="U318" s="29"/>
      <c r="V318" s="29"/>
      <c r="W318" s="29"/>
      <c r="X318" s="29"/>
      <c r="Y318" s="29"/>
      <c r="Z318" s="29"/>
    </row>
    <row r="319" spans="1:26" ht="15.75" customHeight="1">
      <c r="A319" s="29"/>
      <c r="B319" s="29"/>
      <c r="C319" s="29"/>
      <c r="D319" s="29"/>
      <c r="E319" s="29"/>
      <c r="F319" s="29"/>
      <c r="G319" s="29"/>
      <c r="H319" s="579"/>
      <c r="I319" s="29"/>
      <c r="J319" s="29"/>
      <c r="K319" s="29"/>
      <c r="L319" s="29"/>
      <c r="M319" s="29"/>
      <c r="N319" s="29"/>
      <c r="O319" s="29"/>
      <c r="P319" s="29"/>
      <c r="Q319" s="29"/>
      <c r="R319" s="29"/>
      <c r="S319" s="29"/>
      <c r="T319" s="29"/>
      <c r="U319" s="29"/>
      <c r="V319" s="29"/>
      <c r="W319" s="29"/>
      <c r="X319" s="29"/>
      <c r="Y319" s="29"/>
      <c r="Z319" s="29"/>
    </row>
    <row r="320" spans="1:26" ht="15.75" customHeight="1">
      <c r="A320" s="29"/>
      <c r="B320" s="29"/>
      <c r="C320" s="29"/>
      <c r="D320" s="29"/>
      <c r="E320" s="29"/>
      <c r="F320" s="29"/>
      <c r="G320" s="29"/>
      <c r="H320" s="579"/>
      <c r="I320" s="29"/>
      <c r="J320" s="29"/>
      <c r="K320" s="29"/>
      <c r="L320" s="29"/>
      <c r="M320" s="29"/>
      <c r="N320" s="29"/>
      <c r="O320" s="29"/>
      <c r="P320" s="29"/>
      <c r="Q320" s="29"/>
      <c r="R320" s="29"/>
      <c r="S320" s="29"/>
      <c r="T320" s="29"/>
      <c r="U320" s="29"/>
      <c r="V320" s="29"/>
      <c r="W320" s="29"/>
      <c r="X320" s="29"/>
      <c r="Y320" s="29"/>
      <c r="Z320" s="29"/>
    </row>
    <row r="321" spans="1:26" ht="15.75" customHeight="1">
      <c r="A321" s="29"/>
      <c r="B321" s="29"/>
      <c r="C321" s="29"/>
      <c r="D321" s="29"/>
      <c r="E321" s="29"/>
      <c r="F321" s="29"/>
      <c r="G321" s="29"/>
      <c r="H321" s="579"/>
      <c r="I321" s="29"/>
      <c r="J321" s="29"/>
      <c r="K321" s="29"/>
      <c r="L321" s="29"/>
      <c r="M321" s="29"/>
      <c r="N321" s="29"/>
      <c r="O321" s="29"/>
      <c r="P321" s="29"/>
      <c r="Q321" s="29"/>
      <c r="R321" s="29"/>
      <c r="S321" s="29"/>
      <c r="T321" s="29"/>
      <c r="U321" s="29"/>
      <c r="V321" s="29"/>
      <c r="W321" s="29"/>
      <c r="X321" s="29"/>
      <c r="Y321" s="29"/>
      <c r="Z321" s="29"/>
    </row>
    <row r="322" spans="1:26" ht="15.75" customHeight="1">
      <c r="A322" s="29"/>
      <c r="B322" s="29"/>
      <c r="C322" s="29"/>
      <c r="D322" s="29"/>
      <c r="E322" s="29"/>
      <c r="F322" s="29"/>
      <c r="G322" s="29"/>
      <c r="H322" s="579"/>
      <c r="I322" s="29"/>
      <c r="J322" s="29"/>
      <c r="K322" s="29"/>
      <c r="L322" s="29"/>
      <c r="M322" s="29"/>
      <c r="N322" s="29"/>
      <c r="O322" s="29"/>
      <c r="P322" s="29"/>
      <c r="Q322" s="29"/>
      <c r="R322" s="29"/>
      <c r="S322" s="29"/>
      <c r="T322" s="29"/>
      <c r="U322" s="29"/>
      <c r="V322" s="29"/>
      <c r="W322" s="29"/>
      <c r="X322" s="29"/>
      <c r="Y322" s="29"/>
      <c r="Z322" s="29"/>
    </row>
    <row r="323" spans="1:26" ht="15.75" customHeight="1">
      <c r="A323" s="29"/>
      <c r="B323" s="29"/>
      <c r="C323" s="29"/>
      <c r="D323" s="29"/>
      <c r="E323" s="29"/>
      <c r="F323" s="29"/>
      <c r="G323" s="29"/>
      <c r="H323" s="579"/>
      <c r="I323" s="29"/>
      <c r="J323" s="29"/>
      <c r="K323" s="29"/>
      <c r="L323" s="29"/>
      <c r="M323" s="29"/>
      <c r="N323" s="29"/>
      <c r="O323" s="29"/>
      <c r="P323" s="29"/>
      <c r="Q323" s="29"/>
      <c r="R323" s="29"/>
      <c r="S323" s="29"/>
      <c r="T323" s="29"/>
      <c r="U323" s="29"/>
      <c r="V323" s="29"/>
      <c r="W323" s="29"/>
      <c r="X323" s="29"/>
      <c r="Y323" s="29"/>
      <c r="Z323" s="29"/>
    </row>
    <row r="324" spans="1:26" ht="15.75" customHeight="1">
      <c r="A324" s="29"/>
      <c r="B324" s="29"/>
      <c r="C324" s="29"/>
      <c r="D324" s="29"/>
      <c r="E324" s="29"/>
      <c r="F324" s="29"/>
      <c r="G324" s="29"/>
      <c r="H324" s="579"/>
      <c r="I324" s="29"/>
      <c r="J324" s="29"/>
      <c r="K324" s="29"/>
      <c r="L324" s="29"/>
      <c r="M324" s="29"/>
      <c r="N324" s="29"/>
      <c r="O324" s="29"/>
      <c r="P324" s="29"/>
      <c r="Q324" s="29"/>
      <c r="R324" s="29"/>
      <c r="S324" s="29"/>
      <c r="T324" s="29"/>
      <c r="U324" s="29"/>
      <c r="V324" s="29"/>
      <c r="W324" s="29"/>
      <c r="X324" s="29"/>
      <c r="Y324" s="29"/>
      <c r="Z324" s="29"/>
    </row>
    <row r="325" spans="1:26" ht="15.75" customHeight="1">
      <c r="A325" s="29"/>
      <c r="B325" s="29"/>
      <c r="C325" s="29"/>
      <c r="D325" s="29"/>
      <c r="E325" s="29"/>
      <c r="F325" s="29"/>
      <c r="G325" s="29"/>
      <c r="H325" s="579"/>
      <c r="I325" s="29"/>
      <c r="J325" s="29"/>
      <c r="K325" s="29"/>
      <c r="L325" s="29"/>
      <c r="M325" s="29"/>
      <c r="N325" s="29"/>
      <c r="O325" s="29"/>
      <c r="P325" s="29"/>
      <c r="Q325" s="29"/>
      <c r="R325" s="29"/>
      <c r="S325" s="29"/>
      <c r="T325" s="29"/>
      <c r="U325" s="29"/>
      <c r="V325" s="29"/>
      <c r="W325" s="29"/>
      <c r="X325" s="29"/>
      <c r="Y325" s="29"/>
      <c r="Z325" s="29"/>
    </row>
    <row r="326" spans="1:26" ht="15.75" customHeight="1">
      <c r="A326" s="29"/>
      <c r="B326" s="29"/>
      <c r="C326" s="29"/>
      <c r="D326" s="29"/>
      <c r="E326" s="29"/>
      <c r="F326" s="29"/>
      <c r="G326" s="29"/>
      <c r="H326" s="579"/>
      <c r="I326" s="29"/>
      <c r="J326" s="29"/>
      <c r="K326" s="29"/>
      <c r="L326" s="29"/>
      <c r="M326" s="29"/>
      <c r="N326" s="29"/>
      <c r="O326" s="29"/>
      <c r="P326" s="29"/>
      <c r="Q326" s="29"/>
      <c r="R326" s="29"/>
      <c r="S326" s="29"/>
      <c r="T326" s="29"/>
      <c r="U326" s="29"/>
      <c r="V326" s="29"/>
      <c r="W326" s="29"/>
      <c r="X326" s="29"/>
      <c r="Y326" s="29"/>
      <c r="Z326" s="29"/>
    </row>
    <row r="327" spans="1:26" ht="15.75" customHeight="1">
      <c r="A327" s="29"/>
      <c r="B327" s="29"/>
      <c r="C327" s="29"/>
      <c r="D327" s="29"/>
      <c r="E327" s="29"/>
      <c r="F327" s="29"/>
      <c r="G327" s="29"/>
      <c r="H327" s="579"/>
      <c r="I327" s="29"/>
      <c r="J327" s="29"/>
      <c r="K327" s="29"/>
      <c r="L327" s="29"/>
      <c r="M327" s="29"/>
      <c r="N327" s="29"/>
      <c r="O327" s="29"/>
      <c r="P327" s="29"/>
      <c r="Q327" s="29"/>
      <c r="R327" s="29"/>
      <c r="S327" s="29"/>
      <c r="T327" s="29"/>
      <c r="U327" s="29"/>
      <c r="V327" s="29"/>
      <c r="W327" s="29"/>
      <c r="X327" s="29"/>
      <c r="Y327" s="29"/>
      <c r="Z327" s="29"/>
    </row>
    <row r="328" spans="1:26" ht="15.75" customHeight="1">
      <c r="A328" s="29"/>
      <c r="B328" s="29"/>
      <c r="C328" s="29"/>
      <c r="D328" s="29"/>
      <c r="E328" s="29"/>
      <c r="F328" s="29"/>
      <c r="G328" s="29"/>
      <c r="H328" s="579"/>
      <c r="I328" s="29"/>
      <c r="J328" s="29"/>
      <c r="K328" s="29"/>
      <c r="L328" s="29"/>
      <c r="M328" s="29"/>
      <c r="N328" s="29"/>
      <c r="O328" s="29"/>
      <c r="P328" s="29"/>
      <c r="Q328" s="29"/>
      <c r="R328" s="29"/>
      <c r="S328" s="29"/>
      <c r="T328" s="29"/>
      <c r="U328" s="29"/>
      <c r="V328" s="29"/>
      <c r="W328" s="29"/>
      <c r="X328" s="29"/>
      <c r="Y328" s="29"/>
      <c r="Z328" s="29"/>
    </row>
    <row r="329" spans="1:26" ht="15.75" customHeight="1">
      <c r="A329" s="29"/>
      <c r="B329" s="29"/>
      <c r="C329" s="29"/>
      <c r="D329" s="29"/>
      <c r="E329" s="29"/>
      <c r="F329" s="29"/>
      <c r="G329" s="29"/>
      <c r="H329" s="579"/>
      <c r="I329" s="29"/>
      <c r="J329" s="29"/>
      <c r="K329" s="29"/>
      <c r="L329" s="29"/>
      <c r="M329" s="29"/>
      <c r="N329" s="29"/>
      <c r="O329" s="29"/>
      <c r="P329" s="29"/>
      <c r="Q329" s="29"/>
      <c r="R329" s="29"/>
      <c r="S329" s="29"/>
      <c r="T329" s="29"/>
      <c r="U329" s="29"/>
      <c r="V329" s="29"/>
      <c r="W329" s="29"/>
      <c r="X329" s="29"/>
      <c r="Y329" s="29"/>
      <c r="Z329" s="29"/>
    </row>
    <row r="330" spans="1:26" ht="15.75" customHeight="1">
      <c r="A330" s="29"/>
      <c r="B330" s="29"/>
      <c r="C330" s="29"/>
      <c r="D330" s="29"/>
      <c r="E330" s="29"/>
      <c r="F330" s="29"/>
      <c r="G330" s="29"/>
      <c r="H330" s="579"/>
      <c r="I330" s="29"/>
      <c r="J330" s="29"/>
      <c r="K330" s="29"/>
      <c r="L330" s="29"/>
      <c r="M330" s="29"/>
      <c r="N330" s="29"/>
      <c r="O330" s="29"/>
      <c r="P330" s="29"/>
      <c r="Q330" s="29"/>
      <c r="R330" s="29"/>
      <c r="S330" s="29"/>
      <c r="T330" s="29"/>
      <c r="U330" s="29"/>
      <c r="V330" s="29"/>
      <c r="W330" s="29"/>
      <c r="X330" s="29"/>
      <c r="Y330" s="29"/>
      <c r="Z330" s="29"/>
    </row>
    <row r="331" spans="1:26" ht="15.75" customHeight="1">
      <c r="A331" s="29"/>
      <c r="B331" s="29"/>
      <c r="C331" s="29"/>
      <c r="D331" s="29"/>
      <c r="E331" s="29"/>
      <c r="F331" s="29"/>
      <c r="G331" s="29"/>
      <c r="H331" s="579"/>
      <c r="I331" s="29"/>
      <c r="J331" s="29"/>
      <c r="K331" s="29"/>
      <c r="L331" s="29"/>
      <c r="M331" s="29"/>
      <c r="N331" s="29"/>
      <c r="O331" s="29"/>
      <c r="P331" s="29"/>
      <c r="Q331" s="29"/>
      <c r="R331" s="29"/>
      <c r="S331" s="29"/>
      <c r="T331" s="29"/>
      <c r="U331" s="29"/>
      <c r="V331" s="29"/>
      <c r="W331" s="29"/>
      <c r="X331" s="29"/>
      <c r="Y331" s="29"/>
      <c r="Z331" s="29"/>
    </row>
    <row r="332" spans="1:26" ht="15.75" customHeight="1">
      <c r="A332" s="29"/>
      <c r="B332" s="29"/>
      <c r="C332" s="29"/>
      <c r="D332" s="29"/>
      <c r="E332" s="29"/>
      <c r="F332" s="29"/>
      <c r="G332" s="29"/>
      <c r="H332" s="579"/>
      <c r="I332" s="29"/>
      <c r="J332" s="29"/>
      <c r="K332" s="29"/>
      <c r="L332" s="29"/>
      <c r="M332" s="29"/>
      <c r="N332" s="29"/>
      <c r="O332" s="29"/>
      <c r="P332" s="29"/>
      <c r="Q332" s="29"/>
      <c r="R332" s="29"/>
      <c r="S332" s="29"/>
      <c r="T332" s="29"/>
      <c r="U332" s="29"/>
      <c r="V332" s="29"/>
      <c r="W332" s="29"/>
      <c r="X332" s="29"/>
      <c r="Y332" s="29"/>
      <c r="Z332" s="29"/>
    </row>
    <row r="333" spans="1:26" ht="15.75" customHeight="1">
      <c r="A333" s="29"/>
      <c r="B333" s="29"/>
      <c r="C333" s="29"/>
      <c r="D333" s="29"/>
      <c r="E333" s="29"/>
      <c r="F333" s="29"/>
      <c r="G333" s="29"/>
      <c r="H333" s="579"/>
      <c r="I333" s="29"/>
      <c r="J333" s="29"/>
      <c r="K333" s="29"/>
      <c r="L333" s="29"/>
      <c r="M333" s="29"/>
      <c r="N333" s="29"/>
      <c r="O333" s="29"/>
      <c r="P333" s="29"/>
      <c r="Q333" s="29"/>
      <c r="R333" s="29"/>
      <c r="S333" s="29"/>
      <c r="T333" s="29"/>
      <c r="U333" s="29"/>
      <c r="V333" s="29"/>
      <c r="W333" s="29"/>
      <c r="X333" s="29"/>
      <c r="Y333" s="29"/>
      <c r="Z333" s="29"/>
    </row>
    <row r="334" spans="1:26" ht="15.75" customHeight="1">
      <c r="A334" s="29"/>
      <c r="B334" s="29"/>
      <c r="C334" s="29"/>
      <c r="D334" s="29"/>
      <c r="E334" s="29"/>
      <c r="F334" s="29"/>
      <c r="G334" s="29"/>
      <c r="H334" s="579"/>
      <c r="I334" s="29"/>
      <c r="J334" s="29"/>
      <c r="K334" s="29"/>
      <c r="L334" s="29"/>
      <c r="M334" s="29"/>
      <c r="N334" s="29"/>
      <c r="O334" s="29"/>
      <c r="P334" s="29"/>
      <c r="Q334" s="29"/>
      <c r="R334" s="29"/>
      <c r="S334" s="29"/>
      <c r="T334" s="29"/>
      <c r="U334" s="29"/>
      <c r="V334" s="29"/>
      <c r="W334" s="29"/>
      <c r="X334" s="29"/>
      <c r="Y334" s="29"/>
      <c r="Z334" s="29"/>
    </row>
    <row r="335" spans="1:26" ht="15.75" customHeight="1">
      <c r="A335" s="29"/>
      <c r="B335" s="29"/>
      <c r="C335" s="29"/>
      <c r="D335" s="29"/>
      <c r="E335" s="29"/>
      <c r="F335" s="29"/>
      <c r="G335" s="29"/>
      <c r="H335" s="579"/>
      <c r="I335" s="29"/>
      <c r="J335" s="29"/>
      <c r="K335" s="29"/>
      <c r="L335" s="29"/>
      <c r="M335" s="29"/>
      <c r="N335" s="29"/>
      <c r="O335" s="29"/>
      <c r="P335" s="29"/>
      <c r="Q335" s="29"/>
      <c r="R335" s="29"/>
      <c r="S335" s="29"/>
      <c r="T335" s="29"/>
      <c r="U335" s="29"/>
      <c r="V335" s="29"/>
      <c r="W335" s="29"/>
      <c r="X335" s="29"/>
      <c r="Y335" s="29"/>
      <c r="Z335" s="29"/>
    </row>
    <row r="336" spans="1:26" ht="15.75" customHeight="1">
      <c r="A336" s="29"/>
      <c r="B336" s="29"/>
      <c r="C336" s="29"/>
      <c r="D336" s="29"/>
      <c r="E336" s="29"/>
      <c r="F336" s="29"/>
      <c r="G336" s="29"/>
      <c r="H336" s="579"/>
      <c r="I336" s="29"/>
      <c r="J336" s="29"/>
      <c r="K336" s="29"/>
      <c r="L336" s="29"/>
      <c r="M336" s="29"/>
      <c r="N336" s="29"/>
      <c r="O336" s="29"/>
      <c r="P336" s="29"/>
      <c r="Q336" s="29"/>
      <c r="R336" s="29"/>
      <c r="S336" s="29"/>
      <c r="T336" s="29"/>
      <c r="U336" s="29"/>
      <c r="V336" s="29"/>
      <c r="W336" s="29"/>
      <c r="X336" s="29"/>
      <c r="Y336" s="29"/>
      <c r="Z336" s="29"/>
    </row>
    <row r="337" spans="1:26" ht="15.75" customHeight="1">
      <c r="A337" s="29"/>
      <c r="B337" s="29"/>
      <c r="C337" s="29"/>
      <c r="D337" s="29"/>
      <c r="E337" s="29"/>
      <c r="F337" s="29"/>
      <c r="G337" s="29"/>
      <c r="H337" s="579"/>
      <c r="I337" s="29"/>
      <c r="J337" s="29"/>
      <c r="K337" s="29"/>
      <c r="L337" s="29"/>
      <c r="M337" s="29"/>
      <c r="N337" s="29"/>
      <c r="O337" s="29"/>
      <c r="P337" s="29"/>
      <c r="Q337" s="29"/>
      <c r="R337" s="29"/>
      <c r="S337" s="29"/>
      <c r="T337" s="29"/>
      <c r="U337" s="29"/>
      <c r="V337" s="29"/>
      <c r="W337" s="29"/>
      <c r="X337" s="29"/>
      <c r="Y337" s="29"/>
      <c r="Z337" s="29"/>
    </row>
    <row r="338" spans="1:26" ht="15.75" customHeight="1">
      <c r="A338" s="29"/>
      <c r="B338" s="29"/>
      <c r="C338" s="29"/>
      <c r="D338" s="29"/>
      <c r="E338" s="29"/>
      <c r="F338" s="29"/>
      <c r="G338" s="29"/>
      <c r="H338" s="579"/>
      <c r="I338" s="29"/>
      <c r="J338" s="29"/>
      <c r="K338" s="29"/>
      <c r="L338" s="29"/>
      <c r="M338" s="29"/>
      <c r="N338" s="29"/>
      <c r="O338" s="29"/>
      <c r="P338" s="29"/>
      <c r="Q338" s="29"/>
      <c r="R338" s="29"/>
      <c r="S338" s="29"/>
      <c r="T338" s="29"/>
      <c r="U338" s="29"/>
      <c r="V338" s="29"/>
      <c r="W338" s="29"/>
      <c r="X338" s="29"/>
      <c r="Y338" s="29"/>
      <c r="Z338" s="29"/>
    </row>
    <row r="339" spans="1:26" ht="15.75" customHeight="1">
      <c r="A339" s="29"/>
      <c r="B339" s="29"/>
      <c r="C339" s="29"/>
      <c r="D339" s="29"/>
      <c r="E339" s="29"/>
      <c r="F339" s="29"/>
      <c r="G339" s="29"/>
      <c r="H339" s="579"/>
      <c r="I339" s="29"/>
      <c r="J339" s="29"/>
      <c r="K339" s="29"/>
      <c r="L339" s="29"/>
      <c r="M339" s="29"/>
      <c r="N339" s="29"/>
      <c r="O339" s="29"/>
      <c r="P339" s="29"/>
      <c r="Q339" s="29"/>
      <c r="R339" s="29"/>
      <c r="S339" s="29"/>
      <c r="T339" s="29"/>
      <c r="U339" s="29"/>
      <c r="V339" s="29"/>
      <c r="W339" s="29"/>
      <c r="X339" s="29"/>
      <c r="Y339" s="29"/>
      <c r="Z339" s="29"/>
    </row>
    <row r="340" spans="1:26" ht="15.75" customHeight="1">
      <c r="A340" s="29"/>
      <c r="B340" s="29"/>
      <c r="C340" s="29"/>
      <c r="D340" s="29"/>
      <c r="E340" s="29"/>
      <c r="F340" s="29"/>
      <c r="G340" s="29"/>
      <c r="H340" s="579"/>
      <c r="I340" s="29"/>
      <c r="J340" s="29"/>
      <c r="K340" s="29"/>
      <c r="L340" s="29"/>
      <c r="M340" s="29"/>
      <c r="N340" s="29"/>
      <c r="O340" s="29"/>
      <c r="P340" s="29"/>
      <c r="Q340" s="29"/>
      <c r="R340" s="29"/>
      <c r="S340" s="29"/>
      <c r="T340" s="29"/>
      <c r="U340" s="29"/>
      <c r="V340" s="29"/>
      <c r="W340" s="29"/>
      <c r="X340" s="29"/>
      <c r="Y340" s="29"/>
      <c r="Z340" s="29"/>
    </row>
    <row r="341" spans="1:26" ht="15.75" customHeight="1">
      <c r="A341" s="29"/>
      <c r="B341" s="29"/>
      <c r="C341" s="29"/>
      <c r="D341" s="29"/>
      <c r="E341" s="29"/>
      <c r="F341" s="29"/>
      <c r="G341" s="29"/>
      <c r="H341" s="579"/>
      <c r="I341" s="29"/>
      <c r="J341" s="29"/>
      <c r="K341" s="29"/>
      <c r="L341" s="29"/>
      <c r="M341" s="29"/>
      <c r="N341" s="29"/>
      <c r="O341" s="29"/>
      <c r="P341" s="29"/>
      <c r="Q341" s="29"/>
      <c r="R341" s="29"/>
      <c r="S341" s="29"/>
      <c r="T341" s="29"/>
      <c r="U341" s="29"/>
      <c r="V341" s="29"/>
      <c r="W341" s="29"/>
      <c r="X341" s="29"/>
      <c r="Y341" s="29"/>
      <c r="Z341" s="29"/>
    </row>
    <row r="342" spans="1:26" ht="15.75" customHeight="1">
      <c r="A342" s="29"/>
      <c r="B342" s="29"/>
      <c r="C342" s="29"/>
      <c r="D342" s="29"/>
      <c r="E342" s="29"/>
      <c r="F342" s="29"/>
      <c r="G342" s="29"/>
      <c r="H342" s="579"/>
      <c r="I342" s="29"/>
      <c r="J342" s="29"/>
      <c r="K342" s="29"/>
      <c r="L342" s="29"/>
      <c r="M342" s="29"/>
      <c r="N342" s="29"/>
      <c r="O342" s="29"/>
      <c r="P342" s="29"/>
      <c r="Q342" s="29"/>
      <c r="R342" s="29"/>
      <c r="S342" s="29"/>
      <c r="T342" s="29"/>
      <c r="U342" s="29"/>
      <c r="V342" s="29"/>
      <c r="W342" s="29"/>
      <c r="X342" s="29"/>
      <c r="Y342" s="29"/>
      <c r="Z342" s="29"/>
    </row>
    <row r="343" spans="1:26" ht="15.75" customHeight="1">
      <c r="A343" s="29"/>
      <c r="B343" s="29"/>
      <c r="C343" s="29"/>
      <c r="D343" s="29"/>
      <c r="E343" s="29"/>
      <c r="F343" s="29"/>
      <c r="G343" s="29"/>
      <c r="H343" s="579"/>
      <c r="I343" s="29"/>
      <c r="J343" s="29"/>
      <c r="K343" s="29"/>
      <c r="L343" s="29"/>
      <c r="M343" s="29"/>
      <c r="N343" s="29"/>
      <c r="O343" s="29"/>
      <c r="P343" s="29"/>
      <c r="Q343" s="29"/>
      <c r="R343" s="29"/>
      <c r="S343" s="29"/>
      <c r="T343" s="29"/>
      <c r="U343" s="29"/>
      <c r="V343" s="29"/>
      <c r="W343" s="29"/>
      <c r="X343" s="29"/>
      <c r="Y343" s="29"/>
      <c r="Z343" s="29"/>
    </row>
    <row r="344" spans="1:26" ht="15.75" customHeight="1">
      <c r="A344" s="29"/>
      <c r="B344" s="29"/>
      <c r="C344" s="29"/>
      <c r="D344" s="29"/>
      <c r="E344" s="29"/>
      <c r="F344" s="29"/>
      <c r="G344" s="29"/>
      <c r="H344" s="579"/>
      <c r="I344" s="29"/>
      <c r="J344" s="29"/>
      <c r="K344" s="29"/>
      <c r="L344" s="29"/>
      <c r="M344" s="29"/>
      <c r="N344" s="29"/>
      <c r="O344" s="29"/>
      <c r="P344" s="29"/>
      <c r="Q344" s="29"/>
      <c r="R344" s="29"/>
      <c r="S344" s="29"/>
      <c r="T344" s="29"/>
      <c r="U344" s="29"/>
      <c r="V344" s="29"/>
      <c r="W344" s="29"/>
      <c r="X344" s="29"/>
      <c r="Y344" s="29"/>
      <c r="Z344" s="29"/>
    </row>
    <row r="345" spans="1:26" ht="15.75" customHeight="1">
      <c r="A345" s="29"/>
      <c r="B345" s="29"/>
      <c r="C345" s="29"/>
      <c r="D345" s="29"/>
      <c r="E345" s="29"/>
      <c r="F345" s="29"/>
      <c r="G345" s="29"/>
      <c r="H345" s="579"/>
      <c r="I345" s="29"/>
      <c r="J345" s="29"/>
      <c r="K345" s="29"/>
      <c r="L345" s="29"/>
      <c r="M345" s="29"/>
      <c r="N345" s="29"/>
      <c r="O345" s="29"/>
      <c r="P345" s="29"/>
      <c r="Q345" s="29"/>
      <c r="R345" s="29"/>
      <c r="S345" s="29"/>
      <c r="T345" s="29"/>
      <c r="U345" s="29"/>
      <c r="V345" s="29"/>
      <c r="W345" s="29"/>
      <c r="X345" s="29"/>
      <c r="Y345" s="29"/>
      <c r="Z345" s="29"/>
    </row>
    <row r="346" spans="1:26" ht="15.75" customHeight="1">
      <c r="A346" s="29"/>
      <c r="B346" s="29"/>
      <c r="C346" s="29"/>
      <c r="D346" s="29"/>
      <c r="E346" s="29"/>
      <c r="F346" s="29"/>
      <c r="G346" s="29"/>
      <c r="H346" s="579"/>
      <c r="I346" s="29"/>
      <c r="J346" s="29"/>
      <c r="K346" s="29"/>
      <c r="L346" s="29"/>
      <c r="M346" s="29"/>
      <c r="N346" s="29"/>
      <c r="O346" s="29"/>
      <c r="P346" s="29"/>
      <c r="Q346" s="29"/>
      <c r="R346" s="29"/>
      <c r="S346" s="29"/>
      <c r="T346" s="29"/>
      <c r="U346" s="29"/>
      <c r="V346" s="29"/>
      <c r="W346" s="29"/>
      <c r="X346" s="29"/>
      <c r="Y346" s="29"/>
      <c r="Z346" s="29"/>
    </row>
    <row r="347" spans="1:26" ht="15.75" customHeight="1">
      <c r="A347" s="29"/>
      <c r="B347" s="29"/>
      <c r="C347" s="29"/>
      <c r="D347" s="29"/>
      <c r="E347" s="29"/>
      <c r="F347" s="29"/>
      <c r="G347" s="29"/>
      <c r="H347" s="579"/>
      <c r="I347" s="29"/>
      <c r="J347" s="29"/>
      <c r="K347" s="29"/>
      <c r="L347" s="29"/>
      <c r="M347" s="29"/>
      <c r="N347" s="29"/>
      <c r="O347" s="29"/>
      <c r="P347" s="29"/>
      <c r="Q347" s="29"/>
      <c r="R347" s="29"/>
      <c r="S347" s="29"/>
      <c r="T347" s="29"/>
      <c r="U347" s="29"/>
      <c r="V347" s="29"/>
      <c r="W347" s="29"/>
      <c r="X347" s="29"/>
      <c r="Y347" s="29"/>
      <c r="Z347" s="29"/>
    </row>
    <row r="348" spans="1:26" ht="15.75" customHeight="1">
      <c r="A348" s="29"/>
      <c r="B348" s="29"/>
      <c r="C348" s="29"/>
      <c r="D348" s="29"/>
      <c r="E348" s="29"/>
      <c r="F348" s="29"/>
      <c r="G348" s="29"/>
      <c r="H348" s="579"/>
      <c r="I348" s="29"/>
      <c r="J348" s="29"/>
      <c r="K348" s="29"/>
      <c r="L348" s="29"/>
      <c r="M348" s="29"/>
      <c r="N348" s="29"/>
      <c r="O348" s="29"/>
      <c r="P348" s="29"/>
      <c r="Q348" s="29"/>
      <c r="R348" s="29"/>
      <c r="S348" s="29"/>
      <c r="T348" s="29"/>
      <c r="U348" s="29"/>
      <c r="V348" s="29"/>
      <c r="W348" s="29"/>
      <c r="X348" s="29"/>
      <c r="Y348" s="29"/>
      <c r="Z348" s="29"/>
    </row>
    <row r="349" spans="1:26" ht="15.75" customHeight="1">
      <c r="A349" s="29"/>
      <c r="B349" s="29"/>
      <c r="C349" s="29"/>
      <c r="D349" s="29"/>
      <c r="E349" s="29"/>
      <c r="F349" s="29"/>
      <c r="G349" s="29"/>
      <c r="H349" s="579"/>
      <c r="I349" s="29"/>
      <c r="J349" s="29"/>
      <c r="K349" s="29"/>
      <c r="L349" s="29"/>
      <c r="M349" s="29"/>
      <c r="N349" s="29"/>
      <c r="O349" s="29"/>
      <c r="P349" s="29"/>
      <c r="Q349" s="29"/>
      <c r="R349" s="29"/>
      <c r="S349" s="29"/>
      <c r="T349" s="29"/>
      <c r="U349" s="29"/>
      <c r="V349" s="29"/>
      <c r="W349" s="29"/>
      <c r="X349" s="29"/>
      <c r="Y349" s="29"/>
      <c r="Z349" s="29"/>
    </row>
    <row r="350" spans="1:26" ht="15.75" customHeight="1">
      <c r="A350" s="29"/>
      <c r="B350" s="29"/>
      <c r="C350" s="29"/>
      <c r="D350" s="29"/>
      <c r="E350" s="29"/>
      <c r="F350" s="29"/>
      <c r="G350" s="29"/>
      <c r="H350" s="579"/>
      <c r="I350" s="29"/>
      <c r="J350" s="29"/>
      <c r="K350" s="29"/>
      <c r="L350" s="29"/>
      <c r="M350" s="29"/>
      <c r="N350" s="29"/>
      <c r="O350" s="29"/>
      <c r="P350" s="29"/>
      <c r="Q350" s="29"/>
      <c r="R350" s="29"/>
      <c r="S350" s="29"/>
      <c r="T350" s="29"/>
      <c r="U350" s="29"/>
      <c r="V350" s="29"/>
      <c r="W350" s="29"/>
      <c r="X350" s="29"/>
      <c r="Y350" s="29"/>
      <c r="Z350" s="29"/>
    </row>
    <row r="351" spans="1:26" ht="15.75" customHeight="1">
      <c r="A351" s="29"/>
      <c r="B351" s="29"/>
      <c r="C351" s="29"/>
      <c r="D351" s="29"/>
      <c r="E351" s="29"/>
      <c r="F351" s="29"/>
      <c r="G351" s="29"/>
      <c r="H351" s="579"/>
      <c r="I351" s="29"/>
      <c r="J351" s="29"/>
      <c r="K351" s="29"/>
      <c r="L351" s="29"/>
      <c r="M351" s="29"/>
      <c r="N351" s="29"/>
      <c r="O351" s="29"/>
      <c r="P351" s="29"/>
      <c r="Q351" s="29"/>
      <c r="R351" s="29"/>
      <c r="S351" s="29"/>
      <c r="T351" s="29"/>
      <c r="U351" s="29"/>
      <c r="V351" s="29"/>
      <c r="W351" s="29"/>
      <c r="X351" s="29"/>
      <c r="Y351" s="29"/>
      <c r="Z351" s="29"/>
    </row>
    <row r="352" spans="1:26" ht="15.75" customHeight="1">
      <c r="A352" s="29"/>
      <c r="B352" s="29"/>
      <c r="C352" s="29"/>
      <c r="D352" s="29"/>
      <c r="E352" s="29"/>
      <c r="F352" s="29"/>
      <c r="G352" s="29"/>
      <c r="H352" s="579"/>
      <c r="I352" s="29"/>
      <c r="J352" s="29"/>
      <c r="K352" s="29"/>
      <c r="L352" s="29"/>
      <c r="M352" s="29"/>
      <c r="N352" s="29"/>
      <c r="O352" s="29"/>
      <c r="P352" s="29"/>
      <c r="Q352" s="29"/>
      <c r="R352" s="29"/>
      <c r="S352" s="29"/>
      <c r="T352" s="29"/>
      <c r="U352" s="29"/>
      <c r="V352" s="29"/>
      <c r="W352" s="29"/>
      <c r="X352" s="29"/>
      <c r="Y352" s="29"/>
      <c r="Z352" s="29"/>
    </row>
    <row r="353" spans="1:26" ht="15.75" customHeight="1">
      <c r="A353" s="29"/>
      <c r="B353" s="29"/>
      <c r="C353" s="29"/>
      <c r="D353" s="29"/>
      <c r="E353" s="29"/>
      <c r="F353" s="29"/>
      <c r="G353" s="29"/>
      <c r="H353" s="579"/>
      <c r="I353" s="29"/>
      <c r="J353" s="29"/>
      <c r="K353" s="29"/>
      <c r="L353" s="29"/>
      <c r="M353" s="29"/>
      <c r="N353" s="29"/>
      <c r="O353" s="29"/>
      <c r="P353" s="29"/>
      <c r="Q353" s="29"/>
      <c r="R353" s="29"/>
      <c r="S353" s="29"/>
      <c r="T353" s="29"/>
      <c r="U353" s="29"/>
      <c r="V353" s="29"/>
      <c r="W353" s="29"/>
      <c r="X353" s="29"/>
      <c r="Y353" s="29"/>
      <c r="Z353" s="29"/>
    </row>
    <row r="354" spans="1:26" ht="15.75" customHeight="1">
      <c r="A354" s="29"/>
      <c r="B354" s="29"/>
      <c r="C354" s="29"/>
      <c r="D354" s="29"/>
      <c r="E354" s="29"/>
      <c r="F354" s="29"/>
      <c r="G354" s="29"/>
      <c r="H354" s="579"/>
      <c r="I354" s="29"/>
      <c r="J354" s="29"/>
      <c r="K354" s="29"/>
      <c r="L354" s="29"/>
      <c r="M354" s="29"/>
      <c r="N354" s="29"/>
      <c r="O354" s="29"/>
      <c r="P354" s="29"/>
      <c r="Q354" s="29"/>
      <c r="R354" s="29"/>
      <c r="S354" s="29"/>
      <c r="T354" s="29"/>
      <c r="U354" s="29"/>
      <c r="V354" s="29"/>
      <c r="W354" s="29"/>
      <c r="X354" s="29"/>
      <c r="Y354" s="29"/>
      <c r="Z354" s="29"/>
    </row>
    <row r="355" spans="1:26" ht="15.75" customHeight="1">
      <c r="A355" s="29"/>
      <c r="B355" s="29"/>
      <c r="C355" s="29"/>
      <c r="D355" s="29"/>
      <c r="E355" s="29"/>
      <c r="F355" s="29"/>
      <c r="G355" s="29"/>
      <c r="H355" s="579"/>
      <c r="I355" s="29"/>
      <c r="J355" s="29"/>
      <c r="K355" s="29"/>
      <c r="L355" s="29"/>
      <c r="M355" s="29"/>
      <c r="N355" s="29"/>
      <c r="O355" s="29"/>
      <c r="P355" s="29"/>
      <c r="Q355" s="29"/>
      <c r="R355" s="29"/>
      <c r="S355" s="29"/>
      <c r="T355" s="29"/>
      <c r="U355" s="29"/>
      <c r="V355" s="29"/>
      <c r="W355" s="29"/>
      <c r="X355" s="29"/>
      <c r="Y355" s="29"/>
      <c r="Z355" s="29"/>
    </row>
    <row r="356" spans="1:26" ht="15.75" customHeight="1">
      <c r="A356" s="29"/>
      <c r="B356" s="29"/>
      <c r="C356" s="29"/>
      <c r="D356" s="29"/>
      <c r="E356" s="29"/>
      <c r="F356" s="29"/>
      <c r="G356" s="29"/>
      <c r="H356" s="579"/>
      <c r="I356" s="29"/>
      <c r="J356" s="29"/>
      <c r="K356" s="29"/>
      <c r="L356" s="29"/>
      <c r="M356" s="29"/>
      <c r="N356" s="29"/>
      <c r="O356" s="29"/>
      <c r="P356" s="29"/>
      <c r="Q356" s="29"/>
      <c r="R356" s="29"/>
      <c r="S356" s="29"/>
      <c r="T356" s="29"/>
      <c r="U356" s="29"/>
      <c r="V356" s="29"/>
      <c r="W356" s="29"/>
      <c r="X356" s="29"/>
      <c r="Y356" s="29"/>
      <c r="Z356" s="29"/>
    </row>
    <row r="357" spans="1:26" ht="15.75" customHeight="1">
      <c r="A357" s="29"/>
      <c r="B357" s="29"/>
      <c r="C357" s="29"/>
      <c r="D357" s="29"/>
      <c r="E357" s="29"/>
      <c r="F357" s="29"/>
      <c r="G357" s="29"/>
      <c r="H357" s="579"/>
      <c r="I357" s="29"/>
      <c r="J357" s="29"/>
      <c r="K357" s="29"/>
      <c r="L357" s="29"/>
      <c r="M357" s="29"/>
      <c r="N357" s="29"/>
      <c r="O357" s="29"/>
      <c r="P357" s="29"/>
      <c r="Q357" s="29"/>
      <c r="R357" s="29"/>
      <c r="S357" s="29"/>
      <c r="T357" s="29"/>
      <c r="U357" s="29"/>
      <c r="V357" s="29"/>
      <c r="W357" s="29"/>
      <c r="X357" s="29"/>
      <c r="Y357" s="29"/>
      <c r="Z357" s="29"/>
    </row>
    <row r="358" spans="1:26" ht="15.75" customHeight="1">
      <c r="A358" s="29"/>
      <c r="B358" s="29"/>
      <c r="C358" s="29"/>
      <c r="D358" s="29"/>
      <c r="E358" s="29"/>
      <c r="F358" s="29"/>
      <c r="G358" s="29"/>
      <c r="H358" s="579"/>
      <c r="I358" s="29"/>
      <c r="J358" s="29"/>
      <c r="K358" s="29"/>
      <c r="L358" s="29"/>
      <c r="M358" s="29"/>
      <c r="N358" s="29"/>
      <c r="O358" s="29"/>
      <c r="P358" s="29"/>
      <c r="Q358" s="29"/>
      <c r="R358" s="29"/>
      <c r="S358" s="29"/>
      <c r="T358" s="29"/>
      <c r="U358" s="29"/>
      <c r="V358" s="29"/>
      <c r="W358" s="29"/>
      <c r="X358" s="29"/>
      <c r="Y358" s="29"/>
      <c r="Z358" s="29"/>
    </row>
    <row r="359" spans="1:26" ht="15.75" customHeight="1">
      <c r="A359" s="29"/>
      <c r="B359" s="29"/>
      <c r="C359" s="29"/>
      <c r="D359" s="29"/>
      <c r="E359" s="29"/>
      <c r="F359" s="29"/>
      <c r="G359" s="29"/>
      <c r="H359" s="579"/>
      <c r="I359" s="29"/>
      <c r="J359" s="29"/>
      <c r="K359" s="29"/>
      <c r="L359" s="29"/>
      <c r="M359" s="29"/>
      <c r="N359" s="29"/>
      <c r="O359" s="29"/>
      <c r="P359" s="29"/>
      <c r="Q359" s="29"/>
      <c r="R359" s="29"/>
      <c r="S359" s="29"/>
      <c r="T359" s="29"/>
      <c r="U359" s="29"/>
      <c r="V359" s="29"/>
      <c r="W359" s="29"/>
      <c r="X359" s="29"/>
      <c r="Y359" s="29"/>
      <c r="Z359" s="29"/>
    </row>
    <row r="360" spans="1:26" ht="15.75" customHeight="1">
      <c r="A360" s="29"/>
      <c r="B360" s="29"/>
      <c r="C360" s="29"/>
      <c r="D360" s="29"/>
      <c r="E360" s="29"/>
      <c r="F360" s="29"/>
      <c r="G360" s="29"/>
      <c r="H360" s="579"/>
      <c r="I360" s="29"/>
      <c r="J360" s="29"/>
      <c r="K360" s="29"/>
      <c r="L360" s="29"/>
      <c r="M360" s="29"/>
      <c r="N360" s="29"/>
      <c r="O360" s="29"/>
      <c r="P360" s="29"/>
      <c r="Q360" s="29"/>
      <c r="R360" s="29"/>
      <c r="S360" s="29"/>
      <c r="T360" s="29"/>
      <c r="U360" s="29"/>
      <c r="V360" s="29"/>
      <c r="W360" s="29"/>
      <c r="X360" s="29"/>
      <c r="Y360" s="29"/>
      <c r="Z360" s="29"/>
    </row>
    <row r="361" spans="1:26" ht="15.75" customHeight="1">
      <c r="A361" s="29"/>
      <c r="B361" s="29"/>
      <c r="C361" s="29"/>
      <c r="D361" s="29"/>
      <c r="E361" s="29"/>
      <c r="F361" s="29"/>
      <c r="G361" s="29"/>
      <c r="H361" s="579"/>
      <c r="I361" s="29"/>
      <c r="J361" s="29"/>
      <c r="K361" s="29"/>
      <c r="L361" s="29"/>
      <c r="M361" s="29"/>
      <c r="N361" s="29"/>
      <c r="O361" s="29"/>
      <c r="P361" s="29"/>
      <c r="Q361" s="29"/>
      <c r="R361" s="29"/>
      <c r="S361" s="29"/>
      <c r="T361" s="29"/>
      <c r="U361" s="29"/>
      <c r="V361" s="29"/>
      <c r="W361" s="29"/>
      <c r="X361" s="29"/>
      <c r="Y361" s="29"/>
      <c r="Z361" s="29"/>
    </row>
    <row r="362" spans="1:26" ht="15.75" customHeight="1">
      <c r="A362" s="29"/>
      <c r="B362" s="29"/>
      <c r="C362" s="29"/>
      <c r="D362" s="29"/>
      <c r="E362" s="29"/>
      <c r="F362" s="29"/>
      <c r="G362" s="29"/>
      <c r="H362" s="579"/>
      <c r="I362" s="29"/>
      <c r="J362" s="29"/>
      <c r="K362" s="29"/>
      <c r="L362" s="29"/>
      <c r="M362" s="29"/>
      <c r="N362" s="29"/>
      <c r="O362" s="29"/>
      <c r="P362" s="29"/>
      <c r="Q362" s="29"/>
      <c r="R362" s="29"/>
      <c r="S362" s="29"/>
      <c r="T362" s="29"/>
      <c r="U362" s="29"/>
      <c r="V362" s="29"/>
      <c r="W362" s="29"/>
      <c r="X362" s="29"/>
      <c r="Y362" s="29"/>
      <c r="Z362" s="29"/>
    </row>
    <row r="363" spans="1:26" ht="15.75" customHeight="1">
      <c r="A363" s="29"/>
      <c r="B363" s="29"/>
      <c r="C363" s="29"/>
      <c r="D363" s="29"/>
      <c r="E363" s="29"/>
      <c r="F363" s="29"/>
      <c r="G363" s="29"/>
      <c r="H363" s="579"/>
      <c r="I363" s="29"/>
      <c r="J363" s="29"/>
      <c r="K363" s="29"/>
      <c r="L363" s="29"/>
      <c r="M363" s="29"/>
      <c r="N363" s="29"/>
      <c r="O363" s="29"/>
      <c r="P363" s="29"/>
      <c r="Q363" s="29"/>
      <c r="R363" s="29"/>
      <c r="S363" s="29"/>
      <c r="T363" s="29"/>
      <c r="U363" s="29"/>
      <c r="V363" s="29"/>
      <c r="W363" s="29"/>
      <c r="X363" s="29"/>
      <c r="Y363" s="29"/>
      <c r="Z363" s="29"/>
    </row>
    <row r="364" spans="1:26" ht="15.75" customHeight="1">
      <c r="A364" s="29"/>
      <c r="B364" s="29"/>
      <c r="C364" s="29"/>
      <c r="D364" s="29"/>
      <c r="E364" s="29"/>
      <c r="F364" s="29"/>
      <c r="G364" s="29"/>
      <c r="H364" s="579"/>
      <c r="I364" s="29"/>
      <c r="J364" s="29"/>
      <c r="K364" s="29"/>
      <c r="L364" s="29"/>
      <c r="M364" s="29"/>
      <c r="N364" s="29"/>
      <c r="O364" s="29"/>
      <c r="P364" s="29"/>
      <c r="Q364" s="29"/>
      <c r="R364" s="29"/>
      <c r="S364" s="29"/>
      <c r="T364" s="29"/>
      <c r="U364" s="29"/>
      <c r="V364" s="29"/>
      <c r="W364" s="29"/>
      <c r="X364" s="29"/>
      <c r="Y364" s="29"/>
      <c r="Z364" s="29"/>
    </row>
    <row r="365" spans="1:26" ht="15.75" customHeight="1">
      <c r="A365" s="29"/>
      <c r="B365" s="29"/>
      <c r="C365" s="29"/>
      <c r="D365" s="29"/>
      <c r="E365" s="29"/>
      <c r="F365" s="29"/>
      <c r="G365" s="29"/>
      <c r="H365" s="579"/>
      <c r="I365" s="29"/>
      <c r="J365" s="29"/>
      <c r="K365" s="29"/>
      <c r="L365" s="29"/>
      <c r="M365" s="29"/>
      <c r="N365" s="29"/>
      <c r="O365" s="29"/>
      <c r="P365" s="29"/>
      <c r="Q365" s="29"/>
      <c r="R365" s="29"/>
      <c r="S365" s="29"/>
      <c r="T365" s="29"/>
      <c r="U365" s="29"/>
      <c r="V365" s="29"/>
      <c r="W365" s="29"/>
      <c r="X365" s="29"/>
      <c r="Y365" s="29"/>
      <c r="Z365" s="29"/>
    </row>
    <row r="366" spans="1:26" ht="15.75" customHeight="1">
      <c r="A366" s="29"/>
      <c r="B366" s="29"/>
      <c r="C366" s="29"/>
      <c r="D366" s="29"/>
      <c r="E366" s="29"/>
      <c r="F366" s="29"/>
      <c r="G366" s="29"/>
      <c r="H366" s="579"/>
      <c r="I366" s="29"/>
      <c r="J366" s="29"/>
      <c r="K366" s="29"/>
      <c r="L366" s="29"/>
      <c r="M366" s="29"/>
      <c r="N366" s="29"/>
      <c r="O366" s="29"/>
      <c r="P366" s="29"/>
      <c r="Q366" s="29"/>
      <c r="R366" s="29"/>
      <c r="S366" s="29"/>
      <c r="T366" s="29"/>
      <c r="U366" s="29"/>
      <c r="V366" s="29"/>
      <c r="W366" s="29"/>
      <c r="X366" s="29"/>
      <c r="Y366" s="29"/>
      <c r="Z366" s="29"/>
    </row>
    <row r="367" spans="1:26" ht="15.75" customHeight="1">
      <c r="A367" s="29"/>
      <c r="B367" s="29"/>
      <c r="C367" s="29"/>
      <c r="D367" s="29"/>
      <c r="E367" s="29"/>
      <c r="F367" s="29"/>
      <c r="G367" s="29"/>
      <c r="H367" s="579"/>
      <c r="I367" s="29"/>
      <c r="J367" s="29"/>
      <c r="K367" s="29"/>
      <c r="L367" s="29"/>
      <c r="M367" s="29"/>
      <c r="N367" s="29"/>
      <c r="O367" s="29"/>
      <c r="P367" s="29"/>
      <c r="Q367" s="29"/>
      <c r="R367" s="29"/>
      <c r="S367" s="29"/>
      <c r="T367" s="29"/>
      <c r="U367" s="29"/>
      <c r="V367" s="29"/>
      <c r="W367" s="29"/>
      <c r="X367" s="29"/>
      <c r="Y367" s="29"/>
      <c r="Z367" s="29"/>
    </row>
    <row r="368" spans="1:26" ht="15.75" customHeight="1">
      <c r="A368" s="29"/>
      <c r="B368" s="29"/>
      <c r="C368" s="29"/>
      <c r="D368" s="29"/>
      <c r="E368" s="29"/>
      <c r="F368" s="29"/>
      <c r="G368" s="29"/>
      <c r="H368" s="579"/>
      <c r="I368" s="29"/>
      <c r="J368" s="29"/>
      <c r="K368" s="29"/>
      <c r="L368" s="29"/>
      <c r="M368" s="29"/>
      <c r="N368" s="29"/>
      <c r="O368" s="29"/>
      <c r="P368" s="29"/>
      <c r="Q368" s="29"/>
      <c r="R368" s="29"/>
      <c r="S368" s="29"/>
      <c r="T368" s="29"/>
      <c r="U368" s="29"/>
      <c r="V368" s="29"/>
      <c r="W368" s="29"/>
      <c r="X368" s="29"/>
      <c r="Y368" s="29"/>
      <c r="Z368" s="29"/>
    </row>
    <row r="369" spans="1:26" ht="15.75" customHeight="1">
      <c r="A369" s="29"/>
      <c r="B369" s="29"/>
      <c r="C369" s="29"/>
      <c r="D369" s="29"/>
      <c r="E369" s="29"/>
      <c r="F369" s="29"/>
      <c r="G369" s="29"/>
      <c r="H369" s="579"/>
      <c r="I369" s="29"/>
      <c r="J369" s="29"/>
      <c r="K369" s="29"/>
      <c r="L369" s="29"/>
      <c r="M369" s="29"/>
      <c r="N369" s="29"/>
      <c r="O369" s="29"/>
      <c r="P369" s="29"/>
      <c r="Q369" s="29"/>
      <c r="R369" s="29"/>
      <c r="S369" s="29"/>
      <c r="T369" s="29"/>
      <c r="U369" s="29"/>
      <c r="V369" s="29"/>
      <c r="W369" s="29"/>
      <c r="X369" s="29"/>
      <c r="Y369" s="29"/>
      <c r="Z369" s="29"/>
    </row>
    <row r="370" spans="1:26" ht="15.75" customHeight="1">
      <c r="A370" s="29"/>
      <c r="B370" s="29"/>
      <c r="C370" s="29"/>
      <c r="D370" s="29"/>
      <c r="E370" s="29"/>
      <c r="F370" s="29"/>
      <c r="G370" s="29"/>
      <c r="H370" s="579"/>
      <c r="I370" s="29"/>
      <c r="J370" s="29"/>
      <c r="K370" s="29"/>
      <c r="L370" s="29"/>
      <c r="M370" s="29"/>
      <c r="N370" s="29"/>
      <c r="O370" s="29"/>
      <c r="P370" s="29"/>
      <c r="Q370" s="29"/>
      <c r="R370" s="29"/>
      <c r="S370" s="29"/>
      <c r="T370" s="29"/>
      <c r="U370" s="29"/>
      <c r="V370" s="29"/>
      <c r="W370" s="29"/>
      <c r="X370" s="29"/>
      <c r="Y370" s="29"/>
      <c r="Z370" s="29"/>
    </row>
    <row r="371" spans="1:26" ht="15.75" customHeight="1">
      <c r="A371" s="29"/>
      <c r="B371" s="29"/>
      <c r="C371" s="29"/>
      <c r="D371" s="29"/>
      <c r="E371" s="29"/>
      <c r="F371" s="29"/>
      <c r="G371" s="29"/>
      <c r="H371" s="579"/>
      <c r="I371" s="29"/>
      <c r="J371" s="29"/>
      <c r="K371" s="29"/>
      <c r="L371" s="29"/>
      <c r="M371" s="29"/>
      <c r="N371" s="29"/>
      <c r="O371" s="29"/>
      <c r="P371" s="29"/>
      <c r="Q371" s="29"/>
      <c r="R371" s="29"/>
      <c r="S371" s="29"/>
      <c r="T371" s="29"/>
      <c r="U371" s="29"/>
      <c r="V371" s="29"/>
      <c r="W371" s="29"/>
      <c r="X371" s="29"/>
      <c r="Y371" s="29"/>
      <c r="Z371" s="29"/>
    </row>
    <row r="372" spans="1:26" ht="15.75" customHeight="1">
      <c r="A372" s="29"/>
      <c r="B372" s="29"/>
      <c r="C372" s="29"/>
      <c r="D372" s="29"/>
      <c r="E372" s="29"/>
      <c r="F372" s="29"/>
      <c r="G372" s="29"/>
      <c r="H372" s="579"/>
      <c r="I372" s="29"/>
      <c r="J372" s="29"/>
      <c r="K372" s="29"/>
      <c r="L372" s="29"/>
      <c r="M372" s="29"/>
      <c r="N372" s="29"/>
      <c r="O372" s="29"/>
      <c r="P372" s="29"/>
      <c r="Q372" s="29"/>
      <c r="R372" s="29"/>
      <c r="S372" s="29"/>
      <c r="T372" s="29"/>
      <c r="U372" s="29"/>
      <c r="V372" s="29"/>
      <c r="W372" s="29"/>
      <c r="X372" s="29"/>
      <c r="Y372" s="29"/>
      <c r="Z372" s="29"/>
    </row>
    <row r="373" spans="1:26" ht="15.75" customHeight="1">
      <c r="A373" s="29"/>
      <c r="B373" s="29"/>
      <c r="C373" s="29"/>
      <c r="D373" s="29"/>
      <c r="E373" s="29"/>
      <c r="F373" s="29"/>
      <c r="G373" s="29"/>
      <c r="H373" s="579"/>
      <c r="I373" s="29"/>
      <c r="J373" s="29"/>
      <c r="K373" s="29"/>
      <c r="L373" s="29"/>
      <c r="M373" s="29"/>
      <c r="N373" s="29"/>
      <c r="O373" s="29"/>
      <c r="P373" s="29"/>
      <c r="Q373" s="29"/>
      <c r="R373" s="29"/>
      <c r="S373" s="29"/>
      <c r="T373" s="29"/>
      <c r="U373" s="29"/>
      <c r="V373" s="29"/>
      <c r="W373" s="29"/>
      <c r="X373" s="29"/>
      <c r="Y373" s="29"/>
      <c r="Z373" s="29"/>
    </row>
    <row r="374" spans="1:26" ht="15.75" customHeight="1">
      <c r="A374" s="29"/>
      <c r="B374" s="29"/>
      <c r="C374" s="29"/>
      <c r="D374" s="29"/>
      <c r="E374" s="29"/>
      <c r="F374" s="29"/>
      <c r="G374" s="29"/>
      <c r="H374" s="579"/>
      <c r="I374" s="29"/>
      <c r="J374" s="29"/>
      <c r="K374" s="29"/>
      <c r="L374" s="29"/>
      <c r="M374" s="29"/>
      <c r="N374" s="29"/>
      <c r="O374" s="29"/>
      <c r="P374" s="29"/>
      <c r="Q374" s="29"/>
      <c r="R374" s="29"/>
      <c r="S374" s="29"/>
      <c r="T374" s="29"/>
      <c r="U374" s="29"/>
      <c r="V374" s="29"/>
      <c r="W374" s="29"/>
      <c r="X374" s="29"/>
      <c r="Y374" s="29"/>
      <c r="Z374" s="29"/>
    </row>
    <row r="375" spans="1:26" ht="15.75" customHeight="1">
      <c r="A375" s="29"/>
      <c r="B375" s="29"/>
      <c r="C375" s="29"/>
      <c r="D375" s="29"/>
      <c r="E375" s="29"/>
      <c r="F375" s="29"/>
      <c r="G375" s="29"/>
      <c r="H375" s="579"/>
      <c r="I375" s="29"/>
      <c r="J375" s="29"/>
      <c r="K375" s="29"/>
      <c r="L375" s="29"/>
      <c r="M375" s="29"/>
      <c r="N375" s="29"/>
      <c r="O375" s="29"/>
      <c r="P375" s="29"/>
      <c r="Q375" s="29"/>
      <c r="R375" s="29"/>
      <c r="S375" s="29"/>
      <c r="T375" s="29"/>
      <c r="U375" s="29"/>
      <c r="V375" s="29"/>
      <c r="W375" s="29"/>
      <c r="X375" s="29"/>
      <c r="Y375" s="29"/>
      <c r="Z375" s="29"/>
    </row>
    <row r="376" spans="1:26" ht="15.75" customHeight="1">
      <c r="A376" s="29"/>
      <c r="B376" s="29"/>
      <c r="C376" s="29"/>
      <c r="D376" s="29"/>
      <c r="E376" s="29"/>
      <c r="F376" s="29"/>
      <c r="G376" s="29"/>
      <c r="H376" s="579"/>
      <c r="I376" s="29"/>
      <c r="J376" s="29"/>
      <c r="K376" s="29"/>
      <c r="L376" s="29"/>
      <c r="M376" s="29"/>
      <c r="N376" s="29"/>
      <c r="O376" s="29"/>
      <c r="P376" s="29"/>
      <c r="Q376" s="29"/>
      <c r="R376" s="29"/>
      <c r="S376" s="29"/>
      <c r="T376" s="29"/>
      <c r="U376" s="29"/>
      <c r="V376" s="29"/>
      <c r="W376" s="29"/>
      <c r="X376" s="29"/>
      <c r="Y376" s="29"/>
      <c r="Z376" s="29"/>
    </row>
    <row r="377" spans="1:26" ht="15.75" customHeight="1">
      <c r="A377" s="29"/>
      <c r="B377" s="29"/>
      <c r="C377" s="29"/>
      <c r="D377" s="29"/>
      <c r="E377" s="29"/>
      <c r="F377" s="29"/>
      <c r="G377" s="29"/>
      <c r="H377" s="579"/>
      <c r="I377" s="29"/>
      <c r="J377" s="29"/>
      <c r="K377" s="29"/>
      <c r="L377" s="29"/>
      <c r="M377" s="29"/>
      <c r="N377" s="29"/>
      <c r="O377" s="29"/>
      <c r="P377" s="29"/>
      <c r="Q377" s="29"/>
      <c r="R377" s="29"/>
      <c r="S377" s="29"/>
      <c r="T377" s="29"/>
      <c r="U377" s="29"/>
      <c r="V377" s="29"/>
      <c r="W377" s="29"/>
      <c r="X377" s="29"/>
      <c r="Y377" s="29"/>
      <c r="Z377" s="29"/>
    </row>
    <row r="378" spans="1:26" ht="15.75" customHeight="1">
      <c r="A378" s="29"/>
      <c r="B378" s="29"/>
      <c r="C378" s="29"/>
      <c r="D378" s="29"/>
      <c r="E378" s="29"/>
      <c r="F378" s="29"/>
      <c r="G378" s="29"/>
      <c r="H378" s="579"/>
      <c r="I378" s="29"/>
      <c r="J378" s="29"/>
      <c r="K378" s="29"/>
      <c r="L378" s="29"/>
      <c r="M378" s="29"/>
      <c r="N378" s="29"/>
      <c r="O378" s="29"/>
      <c r="P378" s="29"/>
      <c r="Q378" s="29"/>
      <c r="R378" s="29"/>
      <c r="S378" s="29"/>
      <c r="T378" s="29"/>
      <c r="U378" s="29"/>
      <c r="V378" s="29"/>
      <c r="W378" s="29"/>
      <c r="X378" s="29"/>
      <c r="Y378" s="29"/>
      <c r="Z378" s="29"/>
    </row>
    <row r="379" spans="1:26" ht="15.75" customHeight="1">
      <c r="A379" s="29"/>
      <c r="B379" s="29"/>
      <c r="C379" s="29"/>
      <c r="D379" s="29"/>
      <c r="E379" s="29"/>
      <c r="F379" s="29"/>
      <c r="G379" s="29"/>
      <c r="H379" s="579"/>
      <c r="I379" s="29"/>
      <c r="J379" s="29"/>
      <c r="K379" s="29"/>
      <c r="L379" s="29"/>
      <c r="M379" s="29"/>
      <c r="N379" s="29"/>
      <c r="O379" s="29"/>
      <c r="P379" s="29"/>
      <c r="Q379" s="29"/>
      <c r="R379" s="29"/>
      <c r="S379" s="29"/>
      <c r="T379" s="29"/>
      <c r="U379" s="29"/>
      <c r="V379" s="29"/>
      <c r="W379" s="29"/>
      <c r="X379" s="29"/>
      <c r="Y379" s="29"/>
      <c r="Z379" s="29"/>
    </row>
    <row r="380" spans="1:26" ht="15.75" customHeight="1">
      <c r="A380" s="29"/>
      <c r="B380" s="29"/>
      <c r="C380" s="29"/>
      <c r="D380" s="29"/>
      <c r="E380" s="29"/>
      <c r="F380" s="29"/>
      <c r="G380" s="29"/>
      <c r="H380" s="579"/>
      <c r="I380" s="29"/>
      <c r="J380" s="29"/>
      <c r="K380" s="29"/>
      <c r="L380" s="29"/>
      <c r="M380" s="29"/>
      <c r="N380" s="29"/>
      <c r="O380" s="29"/>
      <c r="P380" s="29"/>
      <c r="Q380" s="29"/>
      <c r="R380" s="29"/>
      <c r="S380" s="29"/>
      <c r="T380" s="29"/>
      <c r="U380" s="29"/>
      <c r="V380" s="29"/>
      <c r="W380" s="29"/>
      <c r="X380" s="29"/>
      <c r="Y380" s="29"/>
      <c r="Z380" s="29"/>
    </row>
    <row r="381" spans="1:26" ht="15.75" customHeight="1">
      <c r="A381" s="29"/>
      <c r="B381" s="29"/>
      <c r="C381" s="29"/>
      <c r="D381" s="29"/>
      <c r="E381" s="29"/>
      <c r="F381" s="29"/>
      <c r="G381" s="29"/>
      <c r="H381" s="579"/>
      <c r="I381" s="29"/>
      <c r="J381" s="29"/>
      <c r="K381" s="29"/>
      <c r="L381" s="29"/>
      <c r="M381" s="29"/>
      <c r="N381" s="29"/>
      <c r="O381" s="29"/>
      <c r="P381" s="29"/>
      <c r="Q381" s="29"/>
      <c r="R381" s="29"/>
      <c r="S381" s="29"/>
      <c r="T381" s="29"/>
      <c r="U381" s="29"/>
      <c r="V381" s="29"/>
      <c r="W381" s="29"/>
      <c r="X381" s="29"/>
      <c r="Y381" s="29"/>
      <c r="Z381" s="29"/>
    </row>
    <row r="382" spans="1:26" ht="15.75" customHeight="1">
      <c r="A382" s="29"/>
      <c r="B382" s="29"/>
      <c r="C382" s="29"/>
      <c r="D382" s="29"/>
      <c r="E382" s="29"/>
      <c r="F382" s="29"/>
      <c r="G382" s="29"/>
      <c r="H382" s="579"/>
      <c r="I382" s="29"/>
      <c r="J382" s="29"/>
      <c r="K382" s="29"/>
      <c r="L382" s="29"/>
      <c r="M382" s="29"/>
      <c r="N382" s="29"/>
      <c r="O382" s="29"/>
      <c r="P382" s="29"/>
      <c r="Q382" s="29"/>
      <c r="R382" s="29"/>
      <c r="S382" s="29"/>
      <c r="T382" s="29"/>
      <c r="U382" s="29"/>
      <c r="V382" s="29"/>
      <c r="W382" s="29"/>
      <c r="X382" s="29"/>
      <c r="Y382" s="29"/>
      <c r="Z382" s="29"/>
    </row>
    <row r="383" spans="1:26" ht="15.75" customHeight="1">
      <c r="A383" s="29"/>
      <c r="B383" s="29"/>
      <c r="C383" s="29"/>
      <c r="D383" s="29"/>
      <c r="E383" s="29"/>
      <c r="F383" s="29"/>
      <c r="G383" s="29"/>
      <c r="H383" s="579"/>
      <c r="I383" s="29"/>
      <c r="J383" s="29"/>
      <c r="K383" s="29"/>
      <c r="L383" s="29"/>
      <c r="M383" s="29"/>
      <c r="N383" s="29"/>
      <c r="O383" s="29"/>
      <c r="P383" s="29"/>
      <c r="Q383" s="29"/>
      <c r="R383" s="29"/>
      <c r="S383" s="29"/>
      <c r="T383" s="29"/>
      <c r="U383" s="29"/>
      <c r="V383" s="29"/>
      <c r="W383" s="29"/>
      <c r="X383" s="29"/>
      <c r="Y383" s="29"/>
      <c r="Z383" s="29"/>
    </row>
    <row r="384" spans="1:26" ht="15.75" customHeight="1">
      <c r="A384" s="29"/>
      <c r="B384" s="29"/>
      <c r="C384" s="29"/>
      <c r="D384" s="29"/>
      <c r="E384" s="29"/>
      <c r="F384" s="29"/>
      <c r="G384" s="29"/>
      <c r="H384" s="579"/>
      <c r="I384" s="29"/>
      <c r="J384" s="29"/>
      <c r="K384" s="29"/>
      <c r="L384" s="29"/>
      <c r="M384" s="29"/>
      <c r="N384" s="29"/>
      <c r="O384" s="29"/>
      <c r="P384" s="29"/>
      <c r="Q384" s="29"/>
      <c r="R384" s="29"/>
      <c r="S384" s="29"/>
      <c r="T384" s="29"/>
      <c r="U384" s="29"/>
      <c r="V384" s="29"/>
      <c r="W384" s="29"/>
      <c r="X384" s="29"/>
      <c r="Y384" s="29"/>
      <c r="Z384" s="29"/>
    </row>
    <row r="385" spans="1:26" ht="15.75" customHeight="1">
      <c r="A385" s="29"/>
      <c r="B385" s="29"/>
      <c r="C385" s="29"/>
      <c r="D385" s="29"/>
      <c r="E385" s="29"/>
      <c r="F385" s="29"/>
      <c r="G385" s="29"/>
      <c r="H385" s="579"/>
      <c r="I385" s="29"/>
      <c r="J385" s="29"/>
      <c r="K385" s="29"/>
      <c r="L385" s="29"/>
      <c r="M385" s="29"/>
      <c r="N385" s="29"/>
      <c r="O385" s="29"/>
      <c r="P385" s="29"/>
      <c r="Q385" s="29"/>
      <c r="R385" s="29"/>
      <c r="S385" s="29"/>
      <c r="T385" s="29"/>
      <c r="U385" s="29"/>
      <c r="V385" s="29"/>
      <c r="W385" s="29"/>
      <c r="X385" s="29"/>
      <c r="Y385" s="29"/>
      <c r="Z385" s="29"/>
    </row>
    <row r="386" spans="1:26" ht="15.75" customHeight="1">
      <c r="A386" s="29"/>
      <c r="B386" s="29"/>
      <c r="C386" s="29"/>
      <c r="D386" s="29"/>
      <c r="E386" s="29"/>
      <c r="F386" s="29"/>
      <c r="G386" s="29"/>
      <c r="H386" s="579"/>
      <c r="I386" s="29"/>
      <c r="J386" s="29"/>
      <c r="K386" s="29"/>
      <c r="L386" s="29"/>
      <c r="M386" s="29"/>
      <c r="N386" s="29"/>
      <c r="O386" s="29"/>
      <c r="P386" s="29"/>
      <c r="Q386" s="29"/>
      <c r="R386" s="29"/>
      <c r="S386" s="29"/>
      <c r="T386" s="29"/>
      <c r="U386" s="29"/>
      <c r="V386" s="29"/>
      <c r="W386" s="29"/>
      <c r="X386" s="29"/>
      <c r="Y386" s="29"/>
      <c r="Z386" s="29"/>
    </row>
    <row r="387" spans="1:26" ht="15.75" customHeight="1">
      <c r="A387" s="29"/>
      <c r="B387" s="29"/>
      <c r="C387" s="29"/>
      <c r="D387" s="29"/>
      <c r="E387" s="29"/>
      <c r="F387" s="29"/>
      <c r="G387" s="29"/>
      <c r="H387" s="579"/>
      <c r="I387" s="29"/>
      <c r="J387" s="29"/>
      <c r="K387" s="29"/>
      <c r="L387" s="29"/>
      <c r="M387" s="29"/>
      <c r="N387" s="29"/>
      <c r="O387" s="29"/>
      <c r="P387" s="29"/>
      <c r="Q387" s="29"/>
      <c r="R387" s="29"/>
      <c r="S387" s="29"/>
      <c r="T387" s="29"/>
      <c r="U387" s="29"/>
      <c r="V387" s="29"/>
      <c r="W387" s="29"/>
      <c r="X387" s="29"/>
      <c r="Y387" s="29"/>
      <c r="Z387" s="29"/>
    </row>
    <row r="388" spans="1:26" ht="15.75" customHeight="1">
      <c r="A388" s="29"/>
      <c r="B388" s="29"/>
      <c r="C388" s="29"/>
      <c r="D388" s="29"/>
      <c r="E388" s="29"/>
      <c r="F388" s="29"/>
      <c r="G388" s="29"/>
      <c r="H388" s="579"/>
      <c r="I388" s="29"/>
      <c r="J388" s="29"/>
      <c r="K388" s="29"/>
      <c r="L388" s="29"/>
      <c r="M388" s="29"/>
      <c r="N388" s="29"/>
      <c r="O388" s="29"/>
      <c r="P388" s="29"/>
      <c r="Q388" s="29"/>
      <c r="R388" s="29"/>
      <c r="S388" s="29"/>
      <c r="T388" s="29"/>
      <c r="U388" s="29"/>
      <c r="V388" s="29"/>
      <c r="W388" s="29"/>
      <c r="X388" s="29"/>
      <c r="Y388" s="29"/>
      <c r="Z388" s="29"/>
    </row>
    <row r="389" spans="1:26" ht="15.75" customHeight="1">
      <c r="A389" s="29"/>
      <c r="B389" s="29"/>
      <c r="C389" s="29"/>
      <c r="D389" s="29"/>
      <c r="E389" s="29"/>
      <c r="F389" s="29"/>
      <c r="G389" s="29"/>
      <c r="H389" s="579"/>
      <c r="I389" s="29"/>
      <c r="J389" s="29"/>
      <c r="K389" s="29"/>
      <c r="L389" s="29"/>
      <c r="M389" s="29"/>
      <c r="N389" s="29"/>
      <c r="O389" s="29"/>
      <c r="P389" s="29"/>
      <c r="Q389" s="29"/>
      <c r="R389" s="29"/>
      <c r="S389" s="29"/>
      <c r="T389" s="29"/>
      <c r="U389" s="29"/>
      <c r="V389" s="29"/>
      <c r="W389" s="29"/>
      <c r="X389" s="29"/>
      <c r="Y389" s="29"/>
      <c r="Z389" s="29"/>
    </row>
    <row r="390" spans="1:26" ht="15.75" customHeight="1">
      <c r="A390" s="29"/>
      <c r="B390" s="29"/>
      <c r="C390" s="29"/>
      <c r="D390" s="29"/>
      <c r="E390" s="29"/>
      <c r="F390" s="29"/>
      <c r="G390" s="29"/>
      <c r="H390" s="579"/>
      <c r="I390" s="29"/>
      <c r="J390" s="29"/>
      <c r="K390" s="29"/>
      <c r="L390" s="29"/>
      <c r="M390" s="29"/>
      <c r="N390" s="29"/>
      <c r="O390" s="29"/>
      <c r="P390" s="29"/>
      <c r="Q390" s="29"/>
      <c r="R390" s="29"/>
      <c r="S390" s="29"/>
      <c r="T390" s="29"/>
      <c r="U390" s="29"/>
      <c r="V390" s="29"/>
      <c r="W390" s="29"/>
      <c r="X390" s="29"/>
      <c r="Y390" s="29"/>
      <c r="Z390" s="29"/>
    </row>
    <row r="391" spans="1:26" ht="15.75" customHeight="1">
      <c r="A391" s="29"/>
      <c r="B391" s="29"/>
      <c r="C391" s="29"/>
      <c r="D391" s="29"/>
      <c r="E391" s="29"/>
      <c r="F391" s="29"/>
      <c r="G391" s="29"/>
      <c r="H391" s="579"/>
      <c r="I391" s="29"/>
      <c r="J391" s="29"/>
      <c r="K391" s="29"/>
      <c r="L391" s="29"/>
      <c r="M391" s="29"/>
      <c r="N391" s="29"/>
      <c r="O391" s="29"/>
      <c r="P391" s="29"/>
      <c r="Q391" s="29"/>
      <c r="R391" s="29"/>
      <c r="S391" s="29"/>
      <c r="T391" s="29"/>
      <c r="U391" s="29"/>
      <c r="V391" s="29"/>
      <c r="W391" s="29"/>
      <c r="X391" s="29"/>
      <c r="Y391" s="29"/>
      <c r="Z391" s="29"/>
    </row>
    <row r="392" spans="1:26" ht="15.75" customHeight="1">
      <c r="A392" s="29"/>
      <c r="B392" s="29"/>
      <c r="C392" s="29"/>
      <c r="D392" s="29"/>
      <c r="E392" s="29"/>
      <c r="F392" s="29"/>
      <c r="G392" s="29"/>
      <c r="H392" s="579"/>
      <c r="I392" s="29"/>
      <c r="J392" s="29"/>
      <c r="K392" s="29"/>
      <c r="L392" s="29"/>
      <c r="M392" s="29"/>
      <c r="N392" s="29"/>
      <c r="O392" s="29"/>
      <c r="P392" s="29"/>
      <c r="Q392" s="29"/>
      <c r="R392" s="29"/>
      <c r="S392" s="29"/>
      <c r="T392" s="29"/>
      <c r="U392" s="29"/>
      <c r="V392" s="29"/>
      <c r="W392" s="29"/>
      <c r="X392" s="29"/>
      <c r="Y392" s="29"/>
      <c r="Z392" s="29"/>
    </row>
    <row r="393" spans="1:26" ht="15.75" customHeight="1">
      <c r="A393" s="29"/>
      <c r="B393" s="29"/>
      <c r="C393" s="29"/>
      <c r="D393" s="29"/>
      <c r="E393" s="29"/>
      <c r="F393" s="29"/>
      <c r="G393" s="29"/>
      <c r="H393" s="579"/>
      <c r="I393" s="29"/>
      <c r="J393" s="29"/>
      <c r="K393" s="29"/>
      <c r="L393" s="29"/>
      <c r="M393" s="29"/>
      <c r="N393" s="29"/>
      <c r="O393" s="29"/>
      <c r="P393" s="29"/>
      <c r="Q393" s="29"/>
      <c r="R393" s="29"/>
      <c r="S393" s="29"/>
      <c r="T393" s="29"/>
      <c r="U393" s="29"/>
      <c r="V393" s="29"/>
      <c r="W393" s="29"/>
      <c r="X393" s="29"/>
      <c r="Y393" s="29"/>
      <c r="Z393" s="29"/>
    </row>
    <row r="394" spans="1:26" ht="15.75" customHeight="1">
      <c r="A394" s="29"/>
      <c r="B394" s="29"/>
      <c r="C394" s="29"/>
      <c r="D394" s="29"/>
      <c r="E394" s="29"/>
      <c r="F394" s="29"/>
      <c r="G394" s="29"/>
      <c r="H394" s="579"/>
      <c r="I394" s="29"/>
      <c r="J394" s="29"/>
      <c r="K394" s="29"/>
      <c r="L394" s="29"/>
      <c r="M394" s="29"/>
      <c r="N394" s="29"/>
      <c r="O394" s="29"/>
      <c r="P394" s="29"/>
      <c r="Q394" s="29"/>
      <c r="R394" s="29"/>
      <c r="S394" s="29"/>
      <c r="T394" s="29"/>
      <c r="U394" s="29"/>
      <c r="V394" s="29"/>
      <c r="W394" s="29"/>
      <c r="X394" s="29"/>
      <c r="Y394" s="29"/>
      <c r="Z394" s="29"/>
    </row>
    <row r="395" spans="1:26" ht="15.75" customHeight="1">
      <c r="A395" s="29"/>
      <c r="B395" s="29"/>
      <c r="C395" s="29"/>
      <c r="D395" s="29"/>
      <c r="E395" s="29"/>
      <c r="F395" s="29"/>
      <c r="G395" s="29"/>
      <c r="H395" s="579"/>
      <c r="I395" s="29"/>
      <c r="J395" s="29"/>
      <c r="K395" s="29"/>
      <c r="L395" s="29"/>
      <c r="M395" s="29"/>
      <c r="N395" s="29"/>
      <c r="O395" s="29"/>
      <c r="P395" s="29"/>
      <c r="Q395" s="29"/>
      <c r="R395" s="29"/>
      <c r="S395" s="29"/>
      <c r="T395" s="29"/>
      <c r="U395" s="29"/>
      <c r="V395" s="29"/>
      <c r="W395" s="29"/>
      <c r="X395" s="29"/>
      <c r="Y395" s="29"/>
      <c r="Z395" s="29"/>
    </row>
    <row r="396" spans="1:26" ht="15.75" customHeight="1">
      <c r="A396" s="29"/>
      <c r="B396" s="29"/>
      <c r="C396" s="29"/>
      <c r="D396" s="29"/>
      <c r="E396" s="29"/>
      <c r="F396" s="29"/>
      <c r="G396" s="29"/>
      <c r="H396" s="579"/>
      <c r="I396" s="29"/>
      <c r="J396" s="29"/>
      <c r="K396" s="29"/>
      <c r="L396" s="29"/>
      <c r="M396" s="29"/>
      <c r="N396" s="29"/>
      <c r="O396" s="29"/>
      <c r="P396" s="29"/>
      <c r="Q396" s="29"/>
      <c r="R396" s="29"/>
      <c r="S396" s="29"/>
      <c r="T396" s="29"/>
      <c r="U396" s="29"/>
      <c r="V396" s="29"/>
      <c r="W396" s="29"/>
      <c r="X396" s="29"/>
      <c r="Y396" s="29"/>
      <c r="Z396" s="29"/>
    </row>
    <row r="397" spans="1:26" ht="15.75" customHeight="1">
      <c r="A397" s="29"/>
      <c r="B397" s="29"/>
      <c r="C397" s="29"/>
      <c r="D397" s="29"/>
      <c r="E397" s="29"/>
      <c r="F397" s="29"/>
      <c r="G397" s="29"/>
      <c r="H397" s="579"/>
      <c r="I397" s="29"/>
      <c r="J397" s="29"/>
      <c r="K397" s="29"/>
      <c r="L397" s="29"/>
      <c r="M397" s="29"/>
      <c r="N397" s="29"/>
      <c r="O397" s="29"/>
      <c r="P397" s="29"/>
      <c r="Q397" s="29"/>
      <c r="R397" s="29"/>
      <c r="S397" s="29"/>
      <c r="T397" s="29"/>
      <c r="U397" s="29"/>
      <c r="V397" s="29"/>
      <c r="W397" s="29"/>
      <c r="X397" s="29"/>
      <c r="Y397" s="29"/>
      <c r="Z397" s="29"/>
    </row>
    <row r="398" spans="1:26" ht="15.75" customHeight="1">
      <c r="A398" s="29"/>
      <c r="B398" s="29"/>
      <c r="C398" s="29"/>
      <c r="D398" s="29"/>
      <c r="E398" s="29"/>
      <c r="F398" s="29"/>
      <c r="G398" s="29"/>
      <c r="H398" s="579"/>
      <c r="I398" s="29"/>
      <c r="J398" s="29"/>
      <c r="K398" s="29"/>
      <c r="L398" s="29"/>
      <c r="M398" s="29"/>
      <c r="N398" s="29"/>
      <c r="O398" s="29"/>
      <c r="P398" s="29"/>
      <c r="Q398" s="29"/>
      <c r="R398" s="29"/>
      <c r="S398" s="29"/>
      <c r="T398" s="29"/>
      <c r="U398" s="29"/>
      <c r="V398" s="29"/>
      <c r="W398" s="29"/>
      <c r="X398" s="29"/>
      <c r="Y398" s="29"/>
      <c r="Z398" s="29"/>
    </row>
    <row r="399" spans="1:26" ht="15.75" customHeight="1">
      <c r="A399" s="29"/>
      <c r="B399" s="29"/>
      <c r="C399" s="29"/>
      <c r="D399" s="29"/>
      <c r="E399" s="29"/>
      <c r="F399" s="29"/>
      <c r="G399" s="29"/>
      <c r="H399" s="579"/>
      <c r="I399" s="29"/>
      <c r="J399" s="29"/>
      <c r="K399" s="29"/>
      <c r="L399" s="29"/>
      <c r="M399" s="29"/>
      <c r="N399" s="29"/>
      <c r="O399" s="29"/>
      <c r="P399" s="29"/>
      <c r="Q399" s="29"/>
      <c r="R399" s="29"/>
      <c r="S399" s="29"/>
      <c r="T399" s="29"/>
      <c r="U399" s="29"/>
      <c r="V399" s="29"/>
      <c r="W399" s="29"/>
      <c r="X399" s="29"/>
      <c r="Y399" s="29"/>
      <c r="Z399" s="29"/>
    </row>
    <row r="400" spans="1:26" ht="15.75" customHeight="1">
      <c r="A400" s="29"/>
      <c r="B400" s="29"/>
      <c r="C400" s="29"/>
      <c r="D400" s="29"/>
      <c r="E400" s="29"/>
      <c r="F400" s="29"/>
      <c r="G400" s="29"/>
      <c r="H400" s="579"/>
      <c r="I400" s="29"/>
      <c r="J400" s="29"/>
      <c r="K400" s="29"/>
      <c r="L400" s="29"/>
      <c r="M400" s="29"/>
      <c r="N400" s="29"/>
      <c r="O400" s="29"/>
      <c r="P400" s="29"/>
      <c r="Q400" s="29"/>
      <c r="R400" s="29"/>
      <c r="S400" s="29"/>
      <c r="T400" s="29"/>
      <c r="U400" s="29"/>
      <c r="V400" s="29"/>
      <c r="W400" s="29"/>
      <c r="X400" s="29"/>
      <c r="Y400" s="29"/>
      <c r="Z400" s="29"/>
    </row>
    <row r="401" spans="1:26" ht="15.75" customHeight="1">
      <c r="A401" s="29"/>
      <c r="B401" s="29"/>
      <c r="C401" s="29"/>
      <c r="D401" s="29"/>
      <c r="E401" s="29"/>
      <c r="F401" s="29"/>
      <c r="G401" s="29"/>
      <c r="H401" s="579"/>
      <c r="I401" s="29"/>
      <c r="J401" s="29"/>
      <c r="K401" s="29"/>
      <c r="L401" s="29"/>
      <c r="M401" s="29"/>
      <c r="N401" s="29"/>
      <c r="O401" s="29"/>
      <c r="P401" s="29"/>
      <c r="Q401" s="29"/>
      <c r="R401" s="29"/>
      <c r="S401" s="29"/>
      <c r="T401" s="29"/>
      <c r="U401" s="29"/>
      <c r="V401" s="29"/>
      <c r="W401" s="29"/>
      <c r="X401" s="29"/>
      <c r="Y401" s="29"/>
      <c r="Z401" s="29"/>
    </row>
    <row r="402" spans="1:26" ht="15.75" customHeight="1">
      <c r="A402" s="29"/>
      <c r="B402" s="29"/>
      <c r="C402" s="29"/>
      <c r="D402" s="29"/>
      <c r="E402" s="29"/>
      <c r="F402" s="29"/>
      <c r="G402" s="29"/>
      <c r="H402" s="579"/>
      <c r="I402" s="29"/>
      <c r="J402" s="29"/>
      <c r="K402" s="29"/>
      <c r="L402" s="29"/>
      <c r="M402" s="29"/>
      <c r="N402" s="29"/>
      <c r="O402" s="29"/>
      <c r="P402" s="29"/>
      <c r="Q402" s="29"/>
      <c r="R402" s="29"/>
      <c r="S402" s="29"/>
      <c r="T402" s="29"/>
      <c r="U402" s="29"/>
      <c r="V402" s="29"/>
      <c r="W402" s="29"/>
      <c r="X402" s="29"/>
      <c r="Y402" s="29"/>
      <c r="Z402" s="29"/>
    </row>
    <row r="403" spans="1:26" ht="15.75" customHeight="1">
      <c r="A403" s="29"/>
      <c r="B403" s="29"/>
      <c r="C403" s="29"/>
      <c r="D403" s="29"/>
      <c r="E403" s="29"/>
      <c r="F403" s="29"/>
      <c r="G403" s="29"/>
      <c r="H403" s="579"/>
      <c r="I403" s="29"/>
      <c r="J403" s="29"/>
      <c r="K403" s="29"/>
      <c r="L403" s="29"/>
      <c r="M403" s="29"/>
      <c r="N403" s="29"/>
      <c r="O403" s="29"/>
      <c r="P403" s="29"/>
      <c r="Q403" s="29"/>
      <c r="R403" s="29"/>
      <c r="S403" s="29"/>
      <c r="T403" s="29"/>
      <c r="U403" s="29"/>
      <c r="V403" s="29"/>
      <c r="W403" s="29"/>
      <c r="X403" s="29"/>
      <c r="Y403" s="29"/>
      <c r="Z403" s="29"/>
    </row>
    <row r="404" spans="1:26" ht="15.75" customHeight="1">
      <c r="A404" s="29"/>
      <c r="B404" s="29"/>
      <c r="C404" s="29"/>
      <c r="D404" s="29"/>
      <c r="E404" s="29"/>
      <c r="F404" s="29"/>
      <c r="G404" s="29"/>
      <c r="H404" s="579"/>
      <c r="I404" s="29"/>
      <c r="J404" s="29"/>
      <c r="K404" s="29"/>
      <c r="L404" s="29"/>
      <c r="M404" s="29"/>
      <c r="N404" s="29"/>
      <c r="O404" s="29"/>
      <c r="P404" s="29"/>
      <c r="Q404" s="29"/>
      <c r="R404" s="29"/>
      <c r="S404" s="29"/>
      <c r="T404" s="29"/>
      <c r="U404" s="29"/>
      <c r="V404" s="29"/>
      <c r="W404" s="29"/>
      <c r="X404" s="29"/>
      <c r="Y404" s="29"/>
      <c r="Z404" s="29"/>
    </row>
    <row r="405" spans="1:26" ht="15.75" customHeight="1">
      <c r="A405" s="29"/>
      <c r="B405" s="29"/>
      <c r="C405" s="29"/>
      <c r="D405" s="29"/>
      <c r="E405" s="29"/>
      <c r="F405" s="29"/>
      <c r="G405" s="29"/>
      <c r="H405" s="579"/>
      <c r="I405" s="29"/>
      <c r="J405" s="29"/>
      <c r="K405" s="29"/>
      <c r="L405" s="29"/>
      <c r="M405" s="29"/>
      <c r="N405" s="29"/>
      <c r="O405" s="29"/>
      <c r="P405" s="29"/>
      <c r="Q405" s="29"/>
      <c r="R405" s="29"/>
      <c r="S405" s="29"/>
      <c r="T405" s="29"/>
      <c r="U405" s="29"/>
      <c r="V405" s="29"/>
      <c r="W405" s="29"/>
      <c r="X405" s="29"/>
      <c r="Y405" s="29"/>
      <c r="Z405" s="29"/>
    </row>
    <row r="406" spans="1:26" ht="15.75" customHeight="1">
      <c r="A406" s="29"/>
      <c r="B406" s="29"/>
      <c r="C406" s="29"/>
      <c r="D406" s="29"/>
      <c r="E406" s="29"/>
      <c r="F406" s="29"/>
      <c r="G406" s="29"/>
      <c r="H406" s="579"/>
      <c r="I406" s="29"/>
      <c r="J406" s="29"/>
      <c r="K406" s="29"/>
      <c r="L406" s="29"/>
      <c r="M406" s="29"/>
      <c r="N406" s="29"/>
      <c r="O406" s="29"/>
      <c r="P406" s="29"/>
      <c r="Q406" s="29"/>
      <c r="R406" s="29"/>
      <c r="S406" s="29"/>
      <c r="T406" s="29"/>
      <c r="U406" s="29"/>
      <c r="V406" s="29"/>
      <c r="W406" s="29"/>
      <c r="X406" s="29"/>
      <c r="Y406" s="29"/>
      <c r="Z406" s="29"/>
    </row>
    <row r="407" spans="1:26" ht="15.75" customHeight="1">
      <c r="A407" s="29"/>
      <c r="B407" s="29"/>
      <c r="C407" s="29"/>
      <c r="D407" s="29"/>
      <c r="E407" s="29"/>
      <c r="F407" s="29"/>
      <c r="G407" s="29"/>
      <c r="H407" s="579"/>
      <c r="I407" s="29"/>
      <c r="J407" s="29"/>
      <c r="K407" s="29"/>
      <c r="L407" s="29"/>
      <c r="M407" s="29"/>
      <c r="N407" s="29"/>
      <c r="O407" s="29"/>
      <c r="P407" s="29"/>
      <c r="Q407" s="29"/>
      <c r="R407" s="29"/>
      <c r="S407" s="29"/>
      <c r="T407" s="29"/>
      <c r="U407" s="29"/>
      <c r="V407" s="29"/>
      <c r="W407" s="29"/>
      <c r="X407" s="29"/>
      <c r="Y407" s="29"/>
      <c r="Z407" s="29"/>
    </row>
    <row r="408" spans="1:26" ht="15.75" customHeight="1">
      <c r="A408" s="29"/>
      <c r="B408" s="29"/>
      <c r="C408" s="29"/>
      <c r="D408" s="29"/>
      <c r="E408" s="29"/>
      <c r="F408" s="29"/>
      <c r="G408" s="29"/>
      <c r="H408" s="579"/>
      <c r="I408" s="29"/>
      <c r="J408" s="29"/>
      <c r="K408" s="29"/>
      <c r="L408" s="29"/>
      <c r="M408" s="29"/>
      <c r="N408" s="29"/>
      <c r="O408" s="29"/>
      <c r="P408" s="29"/>
      <c r="Q408" s="29"/>
      <c r="R408" s="29"/>
      <c r="S408" s="29"/>
      <c r="T408" s="29"/>
      <c r="U408" s="29"/>
      <c r="V408" s="29"/>
      <c r="W408" s="29"/>
      <c r="X408" s="29"/>
      <c r="Y408" s="29"/>
      <c r="Z408" s="29"/>
    </row>
    <row r="409" spans="1:26" ht="15.75" customHeight="1">
      <c r="A409" s="29"/>
      <c r="B409" s="29"/>
      <c r="C409" s="29"/>
      <c r="D409" s="29"/>
      <c r="E409" s="29"/>
      <c r="F409" s="29"/>
      <c r="G409" s="29"/>
      <c r="H409" s="579"/>
      <c r="I409" s="29"/>
      <c r="J409" s="29"/>
      <c r="K409" s="29"/>
      <c r="L409" s="29"/>
      <c r="M409" s="29"/>
      <c r="N409" s="29"/>
      <c r="O409" s="29"/>
      <c r="P409" s="29"/>
      <c r="Q409" s="29"/>
      <c r="R409" s="29"/>
      <c r="S409" s="29"/>
      <c r="T409" s="29"/>
      <c r="U409" s="29"/>
      <c r="V409" s="29"/>
      <c r="W409" s="29"/>
      <c r="X409" s="29"/>
      <c r="Y409" s="29"/>
      <c r="Z409" s="29"/>
    </row>
    <row r="410" spans="1:26" ht="15.75" customHeight="1">
      <c r="A410" s="29"/>
      <c r="B410" s="29"/>
      <c r="C410" s="29"/>
      <c r="D410" s="29"/>
      <c r="E410" s="29"/>
      <c r="F410" s="29"/>
      <c r="G410" s="29"/>
      <c r="H410" s="579"/>
      <c r="I410" s="29"/>
      <c r="J410" s="29"/>
      <c r="K410" s="29"/>
      <c r="L410" s="29"/>
      <c r="M410" s="29"/>
      <c r="N410" s="29"/>
      <c r="O410" s="29"/>
      <c r="P410" s="29"/>
      <c r="Q410" s="29"/>
      <c r="R410" s="29"/>
      <c r="S410" s="29"/>
      <c r="T410" s="29"/>
      <c r="U410" s="29"/>
      <c r="V410" s="29"/>
      <c r="W410" s="29"/>
      <c r="X410" s="29"/>
      <c r="Y410" s="29"/>
      <c r="Z410" s="29"/>
    </row>
    <row r="411" spans="1:26" ht="15.75" customHeight="1">
      <c r="A411" s="29"/>
      <c r="B411" s="29"/>
      <c r="C411" s="29"/>
      <c r="D411" s="29"/>
      <c r="E411" s="29"/>
      <c r="F411" s="29"/>
      <c r="G411" s="29"/>
      <c r="H411" s="579"/>
      <c r="I411" s="29"/>
      <c r="J411" s="29"/>
      <c r="K411" s="29"/>
      <c r="L411" s="29"/>
      <c r="M411" s="29"/>
      <c r="N411" s="29"/>
      <c r="O411" s="29"/>
      <c r="P411" s="29"/>
      <c r="Q411" s="29"/>
      <c r="R411" s="29"/>
      <c r="S411" s="29"/>
      <c r="T411" s="29"/>
      <c r="U411" s="29"/>
      <c r="V411" s="29"/>
      <c r="W411" s="29"/>
      <c r="X411" s="29"/>
      <c r="Y411" s="29"/>
      <c r="Z411" s="29"/>
    </row>
    <row r="412" spans="1:26" ht="15.75" customHeight="1">
      <c r="A412" s="29"/>
      <c r="B412" s="29"/>
      <c r="C412" s="29"/>
      <c r="D412" s="29"/>
      <c r="E412" s="29"/>
      <c r="F412" s="29"/>
      <c r="G412" s="29"/>
      <c r="H412" s="579"/>
      <c r="I412" s="29"/>
      <c r="J412" s="29"/>
      <c r="K412" s="29"/>
      <c r="L412" s="29"/>
      <c r="M412" s="29"/>
      <c r="N412" s="29"/>
      <c r="O412" s="29"/>
      <c r="P412" s="29"/>
      <c r="Q412" s="29"/>
      <c r="R412" s="29"/>
      <c r="S412" s="29"/>
      <c r="T412" s="29"/>
      <c r="U412" s="29"/>
      <c r="V412" s="29"/>
      <c r="W412" s="29"/>
      <c r="X412" s="29"/>
      <c r="Y412" s="29"/>
      <c r="Z412" s="29"/>
    </row>
    <row r="413" spans="1:26" ht="15.75" customHeight="1">
      <c r="A413" s="29"/>
      <c r="B413" s="29"/>
      <c r="C413" s="29"/>
      <c r="D413" s="29"/>
      <c r="E413" s="29"/>
      <c r="F413" s="29"/>
      <c r="G413" s="29"/>
      <c r="H413" s="579"/>
      <c r="I413" s="29"/>
      <c r="J413" s="29"/>
      <c r="K413" s="29"/>
      <c r="L413" s="29"/>
      <c r="M413" s="29"/>
      <c r="N413" s="29"/>
      <c r="O413" s="29"/>
      <c r="P413" s="29"/>
      <c r="Q413" s="29"/>
      <c r="R413" s="29"/>
      <c r="S413" s="29"/>
      <c r="T413" s="29"/>
      <c r="U413" s="29"/>
      <c r="V413" s="29"/>
      <c r="W413" s="29"/>
      <c r="X413" s="29"/>
      <c r="Y413" s="29"/>
      <c r="Z413" s="29"/>
    </row>
    <row r="414" spans="1:26" ht="15.75" customHeight="1">
      <c r="A414" s="29"/>
      <c r="B414" s="29"/>
      <c r="C414" s="29"/>
      <c r="D414" s="29"/>
      <c r="E414" s="29"/>
      <c r="F414" s="29"/>
      <c r="G414" s="29"/>
      <c r="H414" s="579"/>
      <c r="I414" s="29"/>
      <c r="J414" s="29"/>
      <c r="K414" s="29"/>
      <c r="L414" s="29"/>
      <c r="M414" s="29"/>
      <c r="N414" s="29"/>
      <c r="O414" s="29"/>
      <c r="P414" s="29"/>
      <c r="Q414" s="29"/>
      <c r="R414" s="29"/>
      <c r="S414" s="29"/>
      <c r="T414" s="29"/>
      <c r="U414" s="29"/>
      <c r="V414" s="29"/>
      <c r="W414" s="29"/>
      <c r="X414" s="29"/>
      <c r="Y414" s="29"/>
      <c r="Z414" s="29"/>
    </row>
    <row r="415" spans="1:26" ht="15.75" customHeight="1">
      <c r="A415" s="29"/>
      <c r="B415" s="29"/>
      <c r="C415" s="29"/>
      <c r="D415" s="29"/>
      <c r="E415" s="29"/>
      <c r="F415" s="29"/>
      <c r="G415" s="29"/>
      <c r="H415" s="579"/>
      <c r="I415" s="29"/>
      <c r="J415" s="29"/>
      <c r="K415" s="29"/>
      <c r="L415" s="29"/>
      <c r="M415" s="29"/>
      <c r="N415" s="29"/>
      <c r="O415" s="29"/>
      <c r="P415" s="29"/>
      <c r="Q415" s="29"/>
      <c r="R415" s="29"/>
      <c r="S415" s="29"/>
      <c r="T415" s="29"/>
      <c r="U415" s="29"/>
      <c r="V415" s="29"/>
      <c r="W415" s="29"/>
      <c r="X415" s="29"/>
      <c r="Y415" s="29"/>
      <c r="Z415" s="29"/>
    </row>
    <row r="416" spans="1:26" ht="15.75" customHeight="1">
      <c r="A416" s="29"/>
      <c r="B416" s="29"/>
      <c r="C416" s="29"/>
      <c r="D416" s="29"/>
      <c r="E416" s="29"/>
      <c r="F416" s="29"/>
      <c r="G416" s="29"/>
      <c r="H416" s="579"/>
      <c r="I416" s="29"/>
      <c r="J416" s="29"/>
      <c r="K416" s="29"/>
      <c r="L416" s="29"/>
      <c r="M416" s="29"/>
      <c r="N416" s="29"/>
      <c r="O416" s="29"/>
      <c r="P416" s="29"/>
      <c r="Q416" s="29"/>
      <c r="R416" s="29"/>
      <c r="S416" s="29"/>
      <c r="T416" s="29"/>
      <c r="U416" s="29"/>
      <c r="V416" s="29"/>
      <c r="W416" s="29"/>
      <c r="X416" s="29"/>
      <c r="Y416" s="29"/>
      <c r="Z416" s="29"/>
    </row>
    <row r="417" spans="1:26" ht="15.75" customHeight="1">
      <c r="A417" s="29"/>
      <c r="B417" s="29"/>
      <c r="C417" s="29"/>
      <c r="D417" s="29"/>
      <c r="E417" s="29"/>
      <c r="F417" s="29"/>
      <c r="G417" s="29"/>
      <c r="H417" s="579"/>
      <c r="I417" s="29"/>
      <c r="J417" s="29"/>
      <c r="K417" s="29"/>
      <c r="L417" s="29"/>
      <c r="M417" s="29"/>
      <c r="N417" s="29"/>
      <c r="O417" s="29"/>
      <c r="P417" s="29"/>
      <c r="Q417" s="29"/>
      <c r="R417" s="29"/>
      <c r="S417" s="29"/>
      <c r="T417" s="29"/>
      <c r="U417" s="29"/>
      <c r="V417" s="29"/>
      <c r="W417" s="29"/>
      <c r="X417" s="29"/>
      <c r="Y417" s="29"/>
      <c r="Z417" s="29"/>
    </row>
    <row r="418" spans="1:26" ht="15.75" customHeight="1">
      <c r="A418" s="29"/>
      <c r="B418" s="29"/>
      <c r="C418" s="29"/>
      <c r="D418" s="29"/>
      <c r="E418" s="29"/>
      <c r="F418" s="29"/>
      <c r="G418" s="29"/>
      <c r="H418" s="579"/>
      <c r="I418" s="29"/>
      <c r="J418" s="29"/>
      <c r="K418" s="29"/>
      <c r="L418" s="29"/>
      <c r="M418" s="29"/>
      <c r="N418" s="29"/>
      <c r="O418" s="29"/>
      <c r="P418" s="29"/>
      <c r="Q418" s="29"/>
      <c r="R418" s="29"/>
      <c r="S418" s="29"/>
      <c r="T418" s="29"/>
      <c r="U418" s="29"/>
      <c r="V418" s="29"/>
      <c r="W418" s="29"/>
      <c r="X418" s="29"/>
      <c r="Y418" s="29"/>
      <c r="Z418" s="29"/>
    </row>
    <row r="419" spans="1:26" ht="15.75" customHeight="1">
      <c r="A419" s="29"/>
      <c r="B419" s="29"/>
      <c r="C419" s="29"/>
      <c r="D419" s="29"/>
      <c r="E419" s="29"/>
      <c r="F419" s="29"/>
      <c r="G419" s="29"/>
      <c r="H419" s="579"/>
      <c r="I419" s="29"/>
      <c r="J419" s="29"/>
      <c r="K419" s="29"/>
      <c r="L419" s="29"/>
      <c r="M419" s="29"/>
      <c r="N419" s="29"/>
      <c r="O419" s="29"/>
      <c r="P419" s="29"/>
      <c r="Q419" s="29"/>
      <c r="R419" s="29"/>
      <c r="S419" s="29"/>
      <c r="T419" s="29"/>
      <c r="U419" s="29"/>
      <c r="V419" s="29"/>
      <c r="W419" s="29"/>
      <c r="X419" s="29"/>
      <c r="Y419" s="29"/>
      <c r="Z419" s="29"/>
    </row>
    <row r="420" spans="1:26" ht="15.75" customHeight="1">
      <c r="A420" s="29"/>
      <c r="B420" s="29"/>
      <c r="C420" s="29"/>
      <c r="D420" s="29"/>
      <c r="E420" s="29"/>
      <c r="F420" s="29"/>
      <c r="G420" s="29"/>
      <c r="H420" s="579"/>
      <c r="I420" s="29"/>
      <c r="J420" s="29"/>
      <c r="K420" s="29"/>
      <c r="L420" s="29"/>
      <c r="M420" s="29"/>
      <c r="N420" s="29"/>
      <c r="O420" s="29"/>
      <c r="P420" s="29"/>
      <c r="Q420" s="29"/>
      <c r="R420" s="29"/>
      <c r="S420" s="29"/>
      <c r="T420" s="29"/>
      <c r="U420" s="29"/>
      <c r="V420" s="29"/>
      <c r="W420" s="29"/>
      <c r="X420" s="29"/>
      <c r="Y420" s="29"/>
      <c r="Z420" s="29"/>
    </row>
    <row r="421" spans="1:26" ht="15.75" customHeight="1">
      <c r="A421" s="29"/>
      <c r="B421" s="29"/>
      <c r="C421" s="29"/>
      <c r="D421" s="29"/>
      <c r="E421" s="29"/>
      <c r="F421" s="29"/>
      <c r="G421" s="29"/>
      <c r="H421" s="579"/>
      <c r="I421" s="29"/>
      <c r="J421" s="29"/>
      <c r="K421" s="29"/>
      <c r="L421" s="29"/>
      <c r="M421" s="29"/>
      <c r="N421" s="29"/>
      <c r="O421" s="29"/>
      <c r="P421" s="29"/>
      <c r="Q421" s="29"/>
      <c r="R421" s="29"/>
      <c r="S421" s="29"/>
      <c r="T421" s="29"/>
      <c r="U421" s="29"/>
      <c r="V421" s="29"/>
      <c r="W421" s="29"/>
      <c r="X421" s="29"/>
      <c r="Y421" s="29"/>
      <c r="Z421" s="29"/>
    </row>
    <row r="422" spans="1:26" ht="15.75" customHeight="1">
      <c r="A422" s="29"/>
      <c r="B422" s="29"/>
      <c r="C422" s="29"/>
      <c r="D422" s="29"/>
      <c r="E422" s="29"/>
      <c r="F422" s="29"/>
      <c r="G422" s="29"/>
      <c r="H422" s="579"/>
      <c r="I422" s="29"/>
      <c r="J422" s="29"/>
      <c r="K422" s="29"/>
      <c r="L422" s="29"/>
      <c r="M422" s="29"/>
      <c r="N422" s="29"/>
      <c r="O422" s="29"/>
      <c r="P422" s="29"/>
      <c r="Q422" s="29"/>
      <c r="R422" s="29"/>
      <c r="S422" s="29"/>
      <c r="T422" s="29"/>
      <c r="U422" s="29"/>
      <c r="V422" s="29"/>
      <c r="W422" s="29"/>
      <c r="X422" s="29"/>
      <c r="Y422" s="29"/>
      <c r="Z422" s="29"/>
    </row>
    <row r="423" spans="1:26" ht="15.75" customHeight="1">
      <c r="A423" s="29"/>
      <c r="B423" s="29"/>
      <c r="C423" s="29"/>
      <c r="D423" s="29"/>
      <c r="E423" s="29"/>
      <c r="F423" s="29"/>
      <c r="G423" s="29"/>
      <c r="H423" s="579"/>
      <c r="I423" s="29"/>
      <c r="J423" s="29"/>
      <c r="K423" s="29"/>
      <c r="L423" s="29"/>
      <c r="M423" s="29"/>
      <c r="N423" s="29"/>
      <c r="O423" s="29"/>
      <c r="P423" s="29"/>
      <c r="Q423" s="29"/>
      <c r="R423" s="29"/>
      <c r="S423" s="29"/>
      <c r="T423" s="29"/>
      <c r="U423" s="29"/>
      <c r="V423" s="29"/>
      <c r="W423" s="29"/>
      <c r="X423" s="29"/>
      <c r="Y423" s="29"/>
      <c r="Z423" s="29"/>
    </row>
    <row r="424" spans="1:26" ht="15.75" customHeight="1">
      <c r="A424" s="29"/>
      <c r="B424" s="29"/>
      <c r="C424" s="29"/>
      <c r="D424" s="29"/>
      <c r="E424" s="29"/>
      <c r="F424" s="29"/>
      <c r="G424" s="29"/>
      <c r="H424" s="579"/>
      <c r="I424" s="29"/>
      <c r="J424" s="29"/>
      <c r="K424" s="29"/>
      <c r="L424" s="29"/>
      <c r="M424" s="29"/>
      <c r="N424" s="29"/>
      <c r="O424" s="29"/>
      <c r="P424" s="29"/>
      <c r="Q424" s="29"/>
      <c r="R424" s="29"/>
      <c r="S424" s="29"/>
      <c r="T424" s="29"/>
      <c r="U424" s="29"/>
      <c r="V424" s="29"/>
      <c r="W424" s="29"/>
      <c r="X424" s="29"/>
      <c r="Y424" s="29"/>
      <c r="Z424" s="29"/>
    </row>
    <row r="425" spans="1:26" ht="15.75" customHeight="1">
      <c r="A425" s="29"/>
      <c r="B425" s="29"/>
      <c r="C425" s="29"/>
      <c r="D425" s="29"/>
      <c r="E425" s="29"/>
      <c r="F425" s="29"/>
      <c r="G425" s="29"/>
      <c r="H425" s="579"/>
      <c r="I425" s="29"/>
      <c r="J425" s="29"/>
      <c r="K425" s="29"/>
      <c r="L425" s="29"/>
      <c r="M425" s="29"/>
      <c r="N425" s="29"/>
      <c r="O425" s="29"/>
      <c r="P425" s="29"/>
      <c r="Q425" s="29"/>
      <c r="R425" s="29"/>
      <c r="S425" s="29"/>
      <c r="T425" s="29"/>
      <c r="U425" s="29"/>
      <c r="V425" s="29"/>
      <c r="W425" s="29"/>
      <c r="X425" s="29"/>
      <c r="Y425" s="29"/>
      <c r="Z425" s="29"/>
    </row>
    <row r="426" spans="1:26" ht="15.75" customHeight="1">
      <c r="A426" s="29"/>
      <c r="B426" s="29"/>
      <c r="C426" s="29"/>
      <c r="D426" s="29"/>
      <c r="E426" s="29"/>
      <c r="F426" s="29"/>
      <c r="G426" s="29"/>
      <c r="H426" s="579"/>
      <c r="I426" s="29"/>
      <c r="J426" s="29"/>
      <c r="K426" s="29"/>
      <c r="L426" s="29"/>
      <c r="M426" s="29"/>
      <c r="N426" s="29"/>
      <c r="O426" s="29"/>
      <c r="P426" s="29"/>
      <c r="Q426" s="29"/>
      <c r="R426" s="29"/>
      <c r="S426" s="29"/>
      <c r="T426" s="29"/>
      <c r="U426" s="29"/>
      <c r="V426" s="29"/>
      <c r="W426" s="29"/>
      <c r="X426" s="29"/>
      <c r="Y426" s="29"/>
      <c r="Z426" s="29"/>
    </row>
    <row r="427" spans="1:26" ht="15.75" customHeight="1">
      <c r="A427" s="29"/>
      <c r="B427" s="29"/>
      <c r="C427" s="29"/>
      <c r="D427" s="29"/>
      <c r="E427" s="29"/>
      <c r="F427" s="29"/>
      <c r="G427" s="29"/>
      <c r="H427" s="579"/>
      <c r="I427" s="29"/>
      <c r="J427" s="29"/>
      <c r="K427" s="29"/>
      <c r="L427" s="29"/>
      <c r="M427" s="29"/>
      <c r="N427" s="29"/>
      <c r="O427" s="29"/>
      <c r="P427" s="29"/>
      <c r="Q427" s="29"/>
      <c r="R427" s="29"/>
      <c r="S427" s="29"/>
      <c r="T427" s="29"/>
      <c r="U427" s="29"/>
      <c r="V427" s="29"/>
      <c r="W427" s="29"/>
      <c r="X427" s="29"/>
      <c r="Y427" s="29"/>
      <c r="Z427" s="29"/>
    </row>
    <row r="428" spans="1:26" ht="15.75" customHeight="1">
      <c r="A428" s="29"/>
      <c r="B428" s="29"/>
      <c r="C428" s="29"/>
      <c r="D428" s="29"/>
      <c r="E428" s="29"/>
      <c r="F428" s="29"/>
      <c r="G428" s="29"/>
      <c r="H428" s="579"/>
      <c r="I428" s="29"/>
      <c r="J428" s="29"/>
      <c r="K428" s="29"/>
      <c r="L428" s="29"/>
      <c r="M428" s="29"/>
      <c r="N428" s="29"/>
      <c r="O428" s="29"/>
      <c r="P428" s="29"/>
      <c r="Q428" s="29"/>
      <c r="R428" s="29"/>
      <c r="S428" s="29"/>
      <c r="T428" s="29"/>
      <c r="U428" s="29"/>
      <c r="V428" s="29"/>
      <c r="W428" s="29"/>
      <c r="X428" s="29"/>
      <c r="Y428" s="29"/>
      <c r="Z428" s="29"/>
    </row>
    <row r="429" spans="1:26" ht="15.75" customHeight="1">
      <c r="A429" s="29"/>
      <c r="B429" s="29"/>
      <c r="C429" s="29"/>
      <c r="D429" s="29"/>
      <c r="E429" s="29"/>
      <c r="F429" s="29"/>
      <c r="G429" s="29"/>
      <c r="H429" s="579"/>
      <c r="I429" s="29"/>
      <c r="J429" s="29"/>
      <c r="K429" s="29"/>
      <c r="L429" s="29"/>
      <c r="M429" s="29"/>
      <c r="N429" s="29"/>
      <c r="O429" s="29"/>
      <c r="P429" s="29"/>
      <c r="Q429" s="29"/>
      <c r="R429" s="29"/>
      <c r="S429" s="29"/>
      <c r="T429" s="29"/>
      <c r="U429" s="29"/>
      <c r="V429" s="29"/>
      <c r="W429" s="29"/>
      <c r="X429" s="29"/>
      <c r="Y429" s="29"/>
      <c r="Z429" s="29"/>
    </row>
    <row r="430" spans="1:26" ht="15.75" customHeight="1">
      <c r="A430" s="29"/>
      <c r="B430" s="29"/>
      <c r="C430" s="29"/>
      <c r="D430" s="29"/>
      <c r="E430" s="29"/>
      <c r="F430" s="29"/>
      <c r="G430" s="29"/>
      <c r="H430" s="579"/>
      <c r="I430" s="29"/>
      <c r="J430" s="29"/>
      <c r="K430" s="29"/>
      <c r="L430" s="29"/>
      <c r="M430" s="29"/>
      <c r="N430" s="29"/>
      <c r="O430" s="29"/>
      <c r="P430" s="29"/>
      <c r="Q430" s="29"/>
      <c r="R430" s="29"/>
      <c r="S430" s="29"/>
      <c r="T430" s="29"/>
      <c r="U430" s="29"/>
      <c r="V430" s="29"/>
      <c r="W430" s="29"/>
      <c r="X430" s="29"/>
      <c r="Y430" s="29"/>
      <c r="Z430" s="29"/>
    </row>
    <row r="431" spans="1:26" ht="15.75" customHeight="1">
      <c r="A431" s="29"/>
      <c r="B431" s="29"/>
      <c r="C431" s="29"/>
      <c r="D431" s="29"/>
      <c r="E431" s="29"/>
      <c r="F431" s="29"/>
      <c r="G431" s="29"/>
      <c r="H431" s="579"/>
      <c r="I431" s="29"/>
      <c r="J431" s="29"/>
      <c r="K431" s="29"/>
      <c r="L431" s="29"/>
      <c r="M431" s="29"/>
      <c r="N431" s="29"/>
      <c r="O431" s="29"/>
      <c r="P431" s="29"/>
      <c r="Q431" s="29"/>
      <c r="R431" s="29"/>
      <c r="S431" s="29"/>
      <c r="T431" s="29"/>
      <c r="U431" s="29"/>
      <c r="V431" s="29"/>
      <c r="W431" s="29"/>
      <c r="X431" s="29"/>
      <c r="Y431" s="29"/>
      <c r="Z431" s="29"/>
    </row>
    <row r="432" spans="1:26" ht="15.75" customHeight="1">
      <c r="A432" s="29"/>
      <c r="B432" s="29"/>
      <c r="C432" s="29"/>
      <c r="D432" s="29"/>
      <c r="E432" s="29"/>
      <c r="F432" s="29"/>
      <c r="G432" s="29"/>
      <c r="H432" s="579"/>
      <c r="I432" s="29"/>
      <c r="J432" s="29"/>
      <c r="K432" s="29"/>
      <c r="L432" s="29"/>
      <c r="M432" s="29"/>
      <c r="N432" s="29"/>
      <c r="O432" s="29"/>
      <c r="P432" s="29"/>
      <c r="Q432" s="29"/>
      <c r="R432" s="29"/>
      <c r="S432" s="29"/>
      <c r="T432" s="29"/>
      <c r="U432" s="29"/>
      <c r="V432" s="29"/>
      <c r="W432" s="29"/>
      <c r="X432" s="29"/>
      <c r="Y432" s="29"/>
      <c r="Z432" s="29"/>
    </row>
    <row r="433" spans="1:26" ht="15.75" customHeight="1">
      <c r="A433" s="29"/>
      <c r="B433" s="29"/>
      <c r="C433" s="29"/>
      <c r="D433" s="29"/>
      <c r="E433" s="29"/>
      <c r="F433" s="29"/>
      <c r="G433" s="29"/>
      <c r="H433" s="579"/>
      <c r="I433" s="29"/>
      <c r="J433" s="29"/>
      <c r="K433" s="29"/>
      <c r="L433" s="29"/>
      <c r="M433" s="29"/>
      <c r="N433" s="29"/>
      <c r="O433" s="29"/>
      <c r="P433" s="29"/>
      <c r="Q433" s="29"/>
      <c r="R433" s="29"/>
      <c r="S433" s="29"/>
      <c r="T433" s="29"/>
      <c r="U433" s="29"/>
      <c r="V433" s="29"/>
      <c r="W433" s="29"/>
      <c r="X433" s="29"/>
      <c r="Y433" s="29"/>
      <c r="Z433" s="29"/>
    </row>
    <row r="434" spans="1:26" ht="15.75" customHeight="1">
      <c r="A434" s="29"/>
      <c r="B434" s="29"/>
      <c r="C434" s="29"/>
      <c r="D434" s="29"/>
      <c r="E434" s="29"/>
      <c r="F434" s="29"/>
      <c r="G434" s="29"/>
      <c r="H434" s="579"/>
      <c r="I434" s="29"/>
      <c r="J434" s="29"/>
      <c r="K434" s="29"/>
      <c r="L434" s="29"/>
      <c r="M434" s="29"/>
      <c r="N434" s="29"/>
      <c r="O434" s="29"/>
      <c r="P434" s="29"/>
      <c r="Q434" s="29"/>
      <c r="R434" s="29"/>
      <c r="S434" s="29"/>
      <c r="T434" s="29"/>
      <c r="U434" s="29"/>
      <c r="V434" s="29"/>
      <c r="W434" s="29"/>
      <c r="X434" s="29"/>
      <c r="Y434" s="29"/>
      <c r="Z434" s="29"/>
    </row>
    <row r="435" spans="1:26" ht="15.75" customHeight="1">
      <c r="A435" s="29"/>
      <c r="B435" s="29"/>
      <c r="C435" s="29"/>
      <c r="D435" s="29"/>
      <c r="E435" s="29"/>
      <c r="F435" s="29"/>
      <c r="G435" s="29"/>
      <c r="H435" s="579"/>
      <c r="I435" s="29"/>
      <c r="J435" s="29"/>
      <c r="K435" s="29"/>
      <c r="L435" s="29"/>
      <c r="M435" s="29"/>
      <c r="N435" s="29"/>
      <c r="O435" s="29"/>
      <c r="P435" s="29"/>
      <c r="Q435" s="29"/>
      <c r="R435" s="29"/>
      <c r="S435" s="29"/>
      <c r="T435" s="29"/>
      <c r="U435" s="29"/>
      <c r="V435" s="29"/>
      <c r="W435" s="29"/>
      <c r="X435" s="29"/>
      <c r="Y435" s="29"/>
      <c r="Z435" s="29"/>
    </row>
    <row r="436" spans="1:26" ht="15.75" customHeight="1">
      <c r="A436" s="29"/>
      <c r="B436" s="29"/>
      <c r="C436" s="29"/>
      <c r="D436" s="29"/>
      <c r="E436" s="29"/>
      <c r="F436" s="29"/>
      <c r="G436" s="29"/>
      <c r="H436" s="579"/>
      <c r="I436" s="29"/>
      <c r="J436" s="29"/>
      <c r="K436" s="29"/>
      <c r="L436" s="29"/>
      <c r="M436" s="29"/>
      <c r="N436" s="29"/>
      <c r="O436" s="29"/>
      <c r="P436" s="29"/>
      <c r="Q436" s="29"/>
      <c r="R436" s="29"/>
      <c r="S436" s="29"/>
      <c r="T436" s="29"/>
      <c r="U436" s="29"/>
      <c r="V436" s="29"/>
      <c r="W436" s="29"/>
      <c r="X436" s="29"/>
      <c r="Y436" s="29"/>
      <c r="Z436" s="29"/>
    </row>
    <row r="437" spans="1:26" ht="15.75" customHeight="1">
      <c r="A437" s="29"/>
      <c r="B437" s="29"/>
      <c r="C437" s="29"/>
      <c r="D437" s="29"/>
      <c r="E437" s="29"/>
      <c r="F437" s="29"/>
      <c r="G437" s="29"/>
      <c r="H437" s="579"/>
      <c r="I437" s="29"/>
      <c r="J437" s="29"/>
      <c r="K437" s="29"/>
      <c r="L437" s="29"/>
      <c r="M437" s="29"/>
      <c r="N437" s="29"/>
      <c r="O437" s="29"/>
      <c r="P437" s="29"/>
      <c r="Q437" s="29"/>
      <c r="R437" s="29"/>
      <c r="S437" s="29"/>
      <c r="T437" s="29"/>
      <c r="U437" s="29"/>
      <c r="V437" s="29"/>
      <c r="W437" s="29"/>
      <c r="X437" s="29"/>
      <c r="Y437" s="29"/>
      <c r="Z437" s="29"/>
    </row>
    <row r="438" spans="1:26" ht="15.75" customHeight="1">
      <c r="A438" s="29"/>
      <c r="B438" s="29"/>
      <c r="C438" s="29"/>
      <c r="D438" s="29"/>
      <c r="E438" s="29"/>
      <c r="F438" s="29"/>
      <c r="G438" s="29"/>
      <c r="H438" s="579"/>
      <c r="I438" s="29"/>
      <c r="J438" s="29"/>
      <c r="K438" s="29"/>
      <c r="L438" s="29"/>
      <c r="M438" s="29"/>
      <c r="N438" s="29"/>
      <c r="O438" s="29"/>
      <c r="P438" s="29"/>
      <c r="Q438" s="29"/>
      <c r="R438" s="29"/>
      <c r="S438" s="29"/>
      <c r="T438" s="29"/>
      <c r="U438" s="29"/>
      <c r="V438" s="29"/>
      <c r="W438" s="29"/>
      <c r="X438" s="29"/>
      <c r="Y438" s="29"/>
      <c r="Z438" s="29"/>
    </row>
    <row r="439" spans="1:26" ht="15.75" customHeight="1">
      <c r="A439" s="29"/>
      <c r="B439" s="29"/>
      <c r="C439" s="29"/>
      <c r="D439" s="29"/>
      <c r="E439" s="29"/>
      <c r="F439" s="29"/>
      <c r="G439" s="29"/>
      <c r="H439" s="579"/>
      <c r="I439" s="29"/>
      <c r="J439" s="29"/>
      <c r="K439" s="29"/>
      <c r="L439" s="29"/>
      <c r="M439" s="29"/>
      <c r="N439" s="29"/>
      <c r="O439" s="29"/>
      <c r="P439" s="29"/>
      <c r="Q439" s="29"/>
      <c r="R439" s="29"/>
      <c r="S439" s="29"/>
      <c r="T439" s="29"/>
      <c r="U439" s="29"/>
      <c r="V439" s="29"/>
      <c r="W439" s="29"/>
      <c r="X439" s="29"/>
      <c r="Y439" s="29"/>
      <c r="Z439" s="29"/>
    </row>
    <row r="440" spans="1:26" ht="15.75" customHeight="1">
      <c r="A440" s="29"/>
      <c r="B440" s="29"/>
      <c r="C440" s="29"/>
      <c r="D440" s="29"/>
      <c r="E440" s="29"/>
      <c r="F440" s="29"/>
      <c r="G440" s="29"/>
      <c r="H440" s="579"/>
      <c r="I440" s="29"/>
      <c r="J440" s="29"/>
      <c r="K440" s="29"/>
      <c r="L440" s="29"/>
      <c r="M440" s="29"/>
      <c r="N440" s="29"/>
      <c r="O440" s="29"/>
      <c r="P440" s="29"/>
      <c r="Q440" s="29"/>
      <c r="R440" s="29"/>
      <c r="S440" s="29"/>
      <c r="T440" s="29"/>
      <c r="U440" s="29"/>
      <c r="V440" s="29"/>
      <c r="W440" s="29"/>
      <c r="X440" s="29"/>
      <c r="Y440" s="29"/>
      <c r="Z440" s="29"/>
    </row>
    <row r="441" spans="1:26" ht="15.75" customHeight="1">
      <c r="A441" s="29"/>
      <c r="B441" s="29"/>
      <c r="C441" s="29"/>
      <c r="D441" s="29"/>
      <c r="E441" s="29"/>
      <c r="F441" s="29"/>
      <c r="G441" s="29"/>
      <c r="H441" s="579"/>
      <c r="I441" s="29"/>
      <c r="J441" s="29"/>
      <c r="K441" s="29"/>
      <c r="L441" s="29"/>
      <c r="M441" s="29"/>
      <c r="N441" s="29"/>
      <c r="O441" s="29"/>
      <c r="P441" s="29"/>
      <c r="Q441" s="29"/>
      <c r="R441" s="29"/>
      <c r="S441" s="29"/>
      <c r="T441" s="29"/>
      <c r="U441" s="29"/>
      <c r="V441" s="29"/>
      <c r="W441" s="29"/>
      <c r="X441" s="29"/>
      <c r="Y441" s="29"/>
      <c r="Z441" s="29"/>
    </row>
    <row r="442" spans="1:26" ht="15.75" customHeight="1">
      <c r="A442" s="29"/>
      <c r="B442" s="29"/>
      <c r="C442" s="29"/>
      <c r="D442" s="29"/>
      <c r="E442" s="29"/>
      <c r="F442" s="29"/>
      <c r="G442" s="29"/>
      <c r="H442" s="579"/>
      <c r="I442" s="29"/>
      <c r="J442" s="29"/>
      <c r="K442" s="29"/>
      <c r="L442" s="29"/>
      <c r="M442" s="29"/>
      <c r="N442" s="29"/>
      <c r="O442" s="29"/>
      <c r="P442" s="29"/>
      <c r="Q442" s="29"/>
      <c r="R442" s="29"/>
      <c r="S442" s="29"/>
      <c r="T442" s="29"/>
      <c r="U442" s="29"/>
      <c r="V442" s="29"/>
      <c r="W442" s="29"/>
      <c r="X442" s="29"/>
      <c r="Y442" s="29"/>
      <c r="Z442" s="29"/>
    </row>
    <row r="443" spans="1:26" ht="15.75" customHeight="1">
      <c r="A443" s="29"/>
      <c r="B443" s="29"/>
      <c r="C443" s="29"/>
      <c r="D443" s="29"/>
      <c r="E443" s="29"/>
      <c r="F443" s="29"/>
      <c r="G443" s="29"/>
      <c r="H443" s="579"/>
      <c r="I443" s="29"/>
      <c r="J443" s="29"/>
      <c r="K443" s="29"/>
      <c r="L443" s="29"/>
      <c r="M443" s="29"/>
      <c r="N443" s="29"/>
      <c r="O443" s="29"/>
      <c r="P443" s="29"/>
      <c r="Q443" s="29"/>
      <c r="R443" s="29"/>
      <c r="S443" s="29"/>
      <c r="T443" s="29"/>
      <c r="U443" s="29"/>
      <c r="V443" s="29"/>
      <c r="W443" s="29"/>
      <c r="X443" s="29"/>
      <c r="Y443" s="29"/>
      <c r="Z443" s="29"/>
    </row>
    <row r="444" spans="1:26" ht="15.75" customHeight="1">
      <c r="A444" s="29"/>
      <c r="B444" s="29"/>
      <c r="C444" s="29"/>
      <c r="D444" s="29"/>
      <c r="E444" s="29"/>
      <c r="F444" s="29"/>
      <c r="G444" s="29"/>
      <c r="H444" s="579"/>
      <c r="I444" s="29"/>
      <c r="J444" s="29"/>
      <c r="K444" s="29"/>
      <c r="L444" s="29"/>
      <c r="M444" s="29"/>
      <c r="N444" s="29"/>
      <c r="O444" s="29"/>
      <c r="P444" s="29"/>
      <c r="Q444" s="29"/>
      <c r="R444" s="29"/>
      <c r="S444" s="29"/>
      <c r="T444" s="29"/>
      <c r="U444" s="29"/>
      <c r="V444" s="29"/>
      <c r="W444" s="29"/>
      <c r="X444" s="29"/>
      <c r="Y444" s="29"/>
      <c r="Z444" s="29"/>
    </row>
    <row r="445" spans="1:26" ht="15.75" customHeight="1">
      <c r="A445" s="29"/>
      <c r="B445" s="29"/>
      <c r="C445" s="29"/>
      <c r="D445" s="29"/>
      <c r="E445" s="29"/>
      <c r="F445" s="29"/>
      <c r="G445" s="29"/>
      <c r="H445" s="579"/>
      <c r="I445" s="29"/>
      <c r="J445" s="29"/>
      <c r="K445" s="29"/>
      <c r="L445" s="29"/>
      <c r="M445" s="29"/>
      <c r="N445" s="29"/>
      <c r="O445" s="29"/>
      <c r="P445" s="29"/>
      <c r="Q445" s="29"/>
      <c r="R445" s="29"/>
      <c r="S445" s="29"/>
      <c r="T445" s="29"/>
      <c r="U445" s="29"/>
      <c r="V445" s="29"/>
      <c r="W445" s="29"/>
      <c r="X445" s="29"/>
      <c r="Y445" s="29"/>
      <c r="Z445" s="29"/>
    </row>
    <row r="446" spans="1:26" ht="15.75" customHeight="1">
      <c r="A446" s="29"/>
      <c r="B446" s="29"/>
      <c r="C446" s="29"/>
      <c r="D446" s="29"/>
      <c r="E446" s="29"/>
      <c r="F446" s="29"/>
      <c r="G446" s="29"/>
      <c r="H446" s="579"/>
      <c r="I446" s="29"/>
      <c r="J446" s="29"/>
      <c r="K446" s="29"/>
      <c r="L446" s="29"/>
      <c r="M446" s="29"/>
      <c r="N446" s="29"/>
      <c r="O446" s="29"/>
      <c r="P446" s="29"/>
      <c r="Q446" s="29"/>
      <c r="R446" s="29"/>
      <c r="S446" s="29"/>
      <c r="T446" s="29"/>
      <c r="U446" s="29"/>
      <c r="V446" s="29"/>
      <c r="W446" s="29"/>
      <c r="X446" s="29"/>
      <c r="Y446" s="29"/>
      <c r="Z446" s="29"/>
    </row>
    <row r="447" spans="1:26" ht="15.75" customHeight="1">
      <c r="A447" s="29"/>
      <c r="B447" s="29"/>
      <c r="C447" s="29"/>
      <c r="D447" s="29"/>
      <c r="E447" s="29"/>
      <c r="F447" s="29"/>
      <c r="G447" s="29"/>
      <c r="H447" s="579"/>
      <c r="I447" s="29"/>
      <c r="J447" s="29"/>
      <c r="K447" s="29"/>
      <c r="L447" s="29"/>
      <c r="M447" s="29"/>
      <c r="N447" s="29"/>
      <c r="O447" s="29"/>
      <c r="P447" s="29"/>
      <c r="Q447" s="29"/>
      <c r="R447" s="29"/>
      <c r="S447" s="29"/>
      <c r="T447" s="29"/>
      <c r="U447" s="29"/>
      <c r="V447" s="29"/>
      <c r="W447" s="29"/>
      <c r="X447" s="29"/>
      <c r="Y447" s="29"/>
      <c r="Z447" s="29"/>
    </row>
    <row r="448" spans="1:26" ht="15.75" customHeight="1">
      <c r="A448" s="29"/>
      <c r="B448" s="29"/>
      <c r="C448" s="29"/>
      <c r="D448" s="29"/>
      <c r="E448" s="29"/>
      <c r="F448" s="29"/>
      <c r="G448" s="29"/>
      <c r="H448" s="579"/>
      <c r="I448" s="29"/>
      <c r="J448" s="29"/>
      <c r="K448" s="29"/>
      <c r="L448" s="29"/>
      <c r="M448" s="29"/>
      <c r="N448" s="29"/>
      <c r="O448" s="29"/>
      <c r="P448" s="29"/>
      <c r="Q448" s="29"/>
      <c r="R448" s="29"/>
      <c r="S448" s="29"/>
      <c r="T448" s="29"/>
      <c r="U448" s="29"/>
      <c r="V448" s="29"/>
      <c r="W448" s="29"/>
      <c r="X448" s="29"/>
      <c r="Y448" s="29"/>
      <c r="Z448" s="29"/>
    </row>
    <row r="449" spans="1:26" ht="15.75" customHeight="1">
      <c r="A449" s="29"/>
      <c r="B449" s="29"/>
      <c r="C449" s="29"/>
      <c r="D449" s="29"/>
      <c r="E449" s="29"/>
      <c r="F449" s="29"/>
      <c r="G449" s="29"/>
      <c r="H449" s="579"/>
      <c r="I449" s="29"/>
      <c r="J449" s="29"/>
      <c r="K449" s="29"/>
      <c r="L449" s="29"/>
      <c r="M449" s="29"/>
      <c r="N449" s="29"/>
      <c r="O449" s="29"/>
      <c r="P449" s="29"/>
      <c r="Q449" s="29"/>
      <c r="R449" s="29"/>
      <c r="S449" s="29"/>
      <c r="T449" s="29"/>
      <c r="U449" s="29"/>
      <c r="V449" s="29"/>
      <c r="W449" s="29"/>
      <c r="X449" s="29"/>
      <c r="Y449" s="29"/>
      <c r="Z449" s="29"/>
    </row>
    <row r="450" spans="1:26" ht="15.75" customHeight="1">
      <c r="A450" s="29"/>
      <c r="B450" s="29"/>
      <c r="C450" s="29"/>
      <c r="D450" s="29"/>
      <c r="E450" s="29"/>
      <c r="F450" s="29"/>
      <c r="G450" s="29"/>
      <c r="H450" s="579"/>
      <c r="I450" s="29"/>
      <c r="J450" s="29"/>
      <c r="K450" s="29"/>
      <c r="L450" s="29"/>
      <c r="M450" s="29"/>
      <c r="N450" s="29"/>
      <c r="O450" s="29"/>
      <c r="P450" s="29"/>
      <c r="Q450" s="29"/>
      <c r="R450" s="29"/>
      <c r="S450" s="29"/>
      <c r="T450" s="29"/>
      <c r="U450" s="29"/>
      <c r="V450" s="29"/>
      <c r="W450" s="29"/>
      <c r="X450" s="29"/>
      <c r="Y450" s="29"/>
      <c r="Z450" s="29"/>
    </row>
    <row r="451" spans="1:26" ht="15.75" customHeight="1">
      <c r="A451" s="29"/>
      <c r="B451" s="29"/>
      <c r="C451" s="29"/>
      <c r="D451" s="29"/>
      <c r="E451" s="29"/>
      <c r="F451" s="29"/>
      <c r="G451" s="29"/>
      <c r="H451" s="579"/>
      <c r="I451" s="29"/>
      <c r="J451" s="29"/>
      <c r="K451" s="29"/>
      <c r="L451" s="29"/>
      <c r="M451" s="29"/>
      <c r="N451" s="29"/>
      <c r="O451" s="29"/>
      <c r="P451" s="29"/>
      <c r="Q451" s="29"/>
      <c r="R451" s="29"/>
      <c r="S451" s="29"/>
      <c r="T451" s="29"/>
      <c r="U451" s="29"/>
      <c r="V451" s="29"/>
      <c r="W451" s="29"/>
      <c r="X451" s="29"/>
      <c r="Y451" s="29"/>
      <c r="Z451" s="29"/>
    </row>
    <row r="452" spans="1:26" ht="15.75" customHeight="1">
      <c r="A452" s="29"/>
      <c r="B452" s="29"/>
      <c r="C452" s="29"/>
      <c r="D452" s="29"/>
      <c r="E452" s="29"/>
      <c r="F452" s="29"/>
      <c r="G452" s="29"/>
      <c r="H452" s="579"/>
      <c r="I452" s="29"/>
      <c r="J452" s="29"/>
      <c r="K452" s="29"/>
      <c r="L452" s="29"/>
      <c r="M452" s="29"/>
      <c r="N452" s="29"/>
      <c r="O452" s="29"/>
      <c r="P452" s="29"/>
      <c r="Q452" s="29"/>
      <c r="R452" s="29"/>
      <c r="S452" s="29"/>
      <c r="T452" s="29"/>
      <c r="U452" s="29"/>
      <c r="V452" s="29"/>
      <c r="W452" s="29"/>
      <c r="X452" s="29"/>
      <c r="Y452" s="29"/>
      <c r="Z452" s="29"/>
    </row>
    <row r="453" spans="1:26" ht="15.75" customHeight="1">
      <c r="A453" s="29"/>
      <c r="B453" s="29"/>
      <c r="C453" s="29"/>
      <c r="D453" s="29"/>
      <c r="E453" s="29"/>
      <c r="F453" s="29"/>
      <c r="G453" s="29"/>
      <c r="H453" s="579"/>
      <c r="I453" s="29"/>
      <c r="J453" s="29"/>
      <c r="K453" s="29"/>
      <c r="L453" s="29"/>
      <c r="M453" s="29"/>
      <c r="N453" s="29"/>
      <c r="O453" s="29"/>
      <c r="P453" s="29"/>
      <c r="Q453" s="29"/>
      <c r="R453" s="29"/>
      <c r="S453" s="29"/>
      <c r="T453" s="29"/>
      <c r="U453" s="29"/>
      <c r="V453" s="29"/>
      <c r="W453" s="29"/>
      <c r="X453" s="29"/>
      <c r="Y453" s="29"/>
      <c r="Z453" s="29"/>
    </row>
    <row r="454" spans="1:26" ht="15.75" customHeight="1">
      <c r="A454" s="29"/>
      <c r="B454" s="29"/>
      <c r="C454" s="29"/>
      <c r="D454" s="29"/>
      <c r="E454" s="29"/>
      <c r="F454" s="29"/>
      <c r="G454" s="29"/>
      <c r="H454" s="579"/>
      <c r="I454" s="29"/>
      <c r="J454" s="29"/>
      <c r="K454" s="29"/>
      <c r="L454" s="29"/>
      <c r="M454" s="29"/>
      <c r="N454" s="29"/>
      <c r="O454" s="29"/>
      <c r="P454" s="29"/>
      <c r="Q454" s="29"/>
      <c r="R454" s="29"/>
      <c r="S454" s="29"/>
      <c r="T454" s="29"/>
      <c r="U454" s="29"/>
      <c r="V454" s="29"/>
      <c r="W454" s="29"/>
      <c r="X454" s="29"/>
      <c r="Y454" s="29"/>
      <c r="Z454" s="29"/>
    </row>
    <row r="455" spans="1:26" ht="15.75" customHeight="1">
      <c r="A455" s="29"/>
      <c r="B455" s="29"/>
      <c r="C455" s="29"/>
      <c r="D455" s="29"/>
      <c r="E455" s="29"/>
      <c r="F455" s="29"/>
      <c r="G455" s="29"/>
      <c r="H455" s="579"/>
      <c r="I455" s="29"/>
      <c r="J455" s="29"/>
      <c r="K455" s="29"/>
      <c r="L455" s="29"/>
      <c r="M455" s="29"/>
      <c r="N455" s="29"/>
      <c r="O455" s="29"/>
      <c r="P455" s="29"/>
      <c r="Q455" s="29"/>
      <c r="R455" s="29"/>
      <c r="S455" s="29"/>
      <c r="T455" s="29"/>
      <c r="U455" s="29"/>
      <c r="V455" s="29"/>
      <c r="W455" s="29"/>
      <c r="X455" s="29"/>
      <c r="Y455" s="29"/>
      <c r="Z455" s="29"/>
    </row>
    <row r="456" spans="1:26" ht="15.75" customHeight="1">
      <c r="A456" s="29"/>
      <c r="B456" s="29"/>
      <c r="C456" s="29"/>
      <c r="D456" s="29"/>
      <c r="E456" s="29"/>
      <c r="F456" s="29"/>
      <c r="G456" s="29"/>
      <c r="H456" s="579"/>
      <c r="I456" s="29"/>
      <c r="J456" s="29"/>
      <c r="K456" s="29"/>
      <c r="L456" s="29"/>
      <c r="M456" s="29"/>
      <c r="N456" s="29"/>
      <c r="O456" s="29"/>
      <c r="P456" s="29"/>
      <c r="Q456" s="29"/>
      <c r="R456" s="29"/>
      <c r="S456" s="29"/>
      <c r="T456" s="29"/>
      <c r="U456" s="29"/>
      <c r="V456" s="29"/>
      <c r="W456" s="29"/>
      <c r="X456" s="29"/>
      <c r="Y456" s="29"/>
      <c r="Z456" s="29"/>
    </row>
    <row r="457" spans="1:26" ht="15.75" customHeight="1">
      <c r="A457" s="29"/>
      <c r="B457" s="29"/>
      <c r="C457" s="29"/>
      <c r="D457" s="29"/>
      <c r="E457" s="29"/>
      <c r="F457" s="29"/>
      <c r="G457" s="29"/>
      <c r="H457" s="579"/>
      <c r="I457" s="29"/>
      <c r="J457" s="29"/>
      <c r="K457" s="29"/>
      <c r="L457" s="29"/>
      <c r="M457" s="29"/>
      <c r="N457" s="29"/>
      <c r="O457" s="29"/>
      <c r="P457" s="29"/>
      <c r="Q457" s="29"/>
      <c r="R457" s="29"/>
      <c r="S457" s="29"/>
      <c r="T457" s="29"/>
      <c r="U457" s="29"/>
      <c r="V457" s="29"/>
      <c r="W457" s="29"/>
      <c r="X457" s="29"/>
      <c r="Y457" s="29"/>
      <c r="Z457" s="29"/>
    </row>
    <row r="458" spans="1:26" ht="15.75" customHeight="1">
      <c r="A458" s="29"/>
      <c r="B458" s="29"/>
      <c r="C458" s="29"/>
      <c r="D458" s="29"/>
      <c r="E458" s="29"/>
      <c r="F458" s="29"/>
      <c r="G458" s="29"/>
      <c r="H458" s="579"/>
      <c r="I458" s="29"/>
      <c r="J458" s="29"/>
      <c r="K458" s="29"/>
      <c r="L458" s="29"/>
      <c r="M458" s="29"/>
      <c r="N458" s="29"/>
      <c r="O458" s="29"/>
      <c r="P458" s="29"/>
      <c r="Q458" s="29"/>
      <c r="R458" s="29"/>
      <c r="S458" s="29"/>
      <c r="T458" s="29"/>
      <c r="U458" s="29"/>
      <c r="V458" s="29"/>
      <c r="W458" s="29"/>
      <c r="X458" s="29"/>
      <c r="Y458" s="29"/>
      <c r="Z458" s="29"/>
    </row>
    <row r="459" spans="1:26" ht="15.75" customHeight="1">
      <c r="A459" s="29"/>
      <c r="B459" s="29"/>
      <c r="C459" s="29"/>
      <c r="D459" s="29"/>
      <c r="E459" s="29"/>
      <c r="F459" s="29"/>
      <c r="G459" s="29"/>
      <c r="H459" s="579"/>
      <c r="I459" s="29"/>
      <c r="J459" s="29"/>
      <c r="K459" s="29"/>
      <c r="L459" s="29"/>
      <c r="M459" s="29"/>
      <c r="N459" s="29"/>
      <c r="O459" s="29"/>
      <c r="P459" s="29"/>
      <c r="Q459" s="29"/>
      <c r="R459" s="29"/>
      <c r="S459" s="29"/>
      <c r="T459" s="29"/>
      <c r="U459" s="29"/>
      <c r="V459" s="29"/>
      <c r="W459" s="29"/>
      <c r="X459" s="29"/>
      <c r="Y459" s="29"/>
      <c r="Z459" s="29"/>
    </row>
    <row r="460" spans="1:26" ht="15.75" customHeight="1">
      <c r="A460" s="29"/>
      <c r="B460" s="29"/>
      <c r="C460" s="29"/>
      <c r="D460" s="29"/>
      <c r="E460" s="29"/>
      <c r="F460" s="29"/>
      <c r="G460" s="29"/>
      <c r="H460" s="579"/>
      <c r="I460" s="29"/>
      <c r="J460" s="29"/>
      <c r="K460" s="29"/>
      <c r="L460" s="29"/>
      <c r="M460" s="29"/>
      <c r="N460" s="29"/>
      <c r="O460" s="29"/>
      <c r="P460" s="29"/>
      <c r="Q460" s="29"/>
      <c r="R460" s="29"/>
      <c r="S460" s="29"/>
      <c r="T460" s="29"/>
      <c r="U460" s="29"/>
      <c r="V460" s="29"/>
      <c r="W460" s="29"/>
      <c r="X460" s="29"/>
      <c r="Y460" s="29"/>
      <c r="Z460" s="29"/>
    </row>
    <row r="461" spans="1:26" ht="15.75" customHeight="1">
      <c r="A461" s="29"/>
      <c r="B461" s="29"/>
      <c r="C461" s="29"/>
      <c r="D461" s="29"/>
      <c r="E461" s="29"/>
      <c r="F461" s="29"/>
      <c r="G461" s="29"/>
      <c r="H461" s="579"/>
      <c r="I461" s="29"/>
      <c r="J461" s="29"/>
      <c r="K461" s="29"/>
      <c r="L461" s="29"/>
      <c r="M461" s="29"/>
      <c r="N461" s="29"/>
      <c r="O461" s="29"/>
      <c r="P461" s="29"/>
      <c r="Q461" s="29"/>
      <c r="R461" s="29"/>
      <c r="S461" s="29"/>
      <c r="T461" s="29"/>
      <c r="U461" s="29"/>
      <c r="V461" s="29"/>
      <c r="W461" s="29"/>
      <c r="X461" s="29"/>
      <c r="Y461" s="29"/>
      <c r="Z461" s="29"/>
    </row>
    <row r="462" spans="1:26" ht="15.75" customHeight="1">
      <c r="A462" s="29"/>
      <c r="B462" s="29"/>
      <c r="C462" s="29"/>
      <c r="D462" s="29"/>
      <c r="E462" s="29"/>
      <c r="F462" s="29"/>
      <c r="G462" s="29"/>
      <c r="H462" s="579"/>
      <c r="I462" s="29"/>
      <c r="J462" s="29"/>
      <c r="K462" s="29"/>
      <c r="L462" s="29"/>
      <c r="M462" s="29"/>
      <c r="N462" s="29"/>
      <c r="O462" s="29"/>
      <c r="P462" s="29"/>
      <c r="Q462" s="29"/>
      <c r="R462" s="29"/>
      <c r="S462" s="29"/>
      <c r="T462" s="29"/>
      <c r="U462" s="29"/>
      <c r="V462" s="29"/>
      <c r="W462" s="29"/>
      <c r="X462" s="29"/>
      <c r="Y462" s="29"/>
      <c r="Z462" s="29"/>
    </row>
    <row r="463" spans="1:26" ht="15.75" customHeight="1">
      <c r="A463" s="29"/>
      <c r="B463" s="29"/>
      <c r="C463" s="29"/>
      <c r="D463" s="29"/>
      <c r="E463" s="29"/>
      <c r="F463" s="29"/>
      <c r="G463" s="29"/>
      <c r="H463" s="579"/>
      <c r="I463" s="29"/>
      <c r="J463" s="29"/>
      <c r="K463" s="29"/>
      <c r="L463" s="29"/>
      <c r="M463" s="29"/>
      <c r="N463" s="29"/>
      <c r="O463" s="29"/>
      <c r="P463" s="29"/>
      <c r="Q463" s="29"/>
      <c r="R463" s="29"/>
      <c r="S463" s="29"/>
      <c r="T463" s="29"/>
      <c r="U463" s="29"/>
      <c r="V463" s="29"/>
      <c r="W463" s="29"/>
      <c r="X463" s="29"/>
      <c r="Y463" s="29"/>
      <c r="Z463" s="29"/>
    </row>
    <row r="464" spans="1:26" ht="15.75" customHeight="1">
      <c r="A464" s="29"/>
      <c r="B464" s="29"/>
      <c r="C464" s="29"/>
      <c r="D464" s="29"/>
      <c r="E464" s="29"/>
      <c r="F464" s="29"/>
      <c r="G464" s="29"/>
      <c r="H464" s="579"/>
      <c r="I464" s="29"/>
      <c r="J464" s="29"/>
      <c r="K464" s="29"/>
      <c r="L464" s="29"/>
      <c r="M464" s="29"/>
      <c r="N464" s="29"/>
      <c r="O464" s="29"/>
      <c r="P464" s="29"/>
      <c r="Q464" s="29"/>
      <c r="R464" s="29"/>
      <c r="S464" s="29"/>
      <c r="T464" s="29"/>
      <c r="U464" s="29"/>
      <c r="V464" s="29"/>
      <c r="W464" s="29"/>
      <c r="X464" s="29"/>
      <c r="Y464" s="29"/>
      <c r="Z464" s="29"/>
    </row>
    <row r="465" spans="1:26" ht="15.75" customHeight="1">
      <c r="A465" s="29"/>
      <c r="B465" s="29"/>
      <c r="C465" s="29"/>
      <c r="D465" s="29"/>
      <c r="E465" s="29"/>
      <c r="F465" s="29"/>
      <c r="G465" s="29"/>
      <c r="H465" s="579"/>
      <c r="I465" s="29"/>
      <c r="J465" s="29"/>
      <c r="K465" s="29"/>
      <c r="L465" s="29"/>
      <c r="M465" s="29"/>
      <c r="N465" s="29"/>
      <c r="O465" s="29"/>
      <c r="P465" s="29"/>
      <c r="Q465" s="29"/>
      <c r="R465" s="29"/>
      <c r="S465" s="29"/>
      <c r="T465" s="29"/>
      <c r="U465" s="29"/>
      <c r="V465" s="29"/>
      <c r="W465" s="29"/>
      <c r="X465" s="29"/>
      <c r="Y465" s="29"/>
      <c r="Z465" s="29"/>
    </row>
    <row r="466" spans="1:26" ht="15.75" customHeight="1">
      <c r="A466" s="29"/>
      <c r="B466" s="29"/>
      <c r="C466" s="29"/>
      <c r="D466" s="29"/>
      <c r="E466" s="29"/>
      <c r="F466" s="29"/>
      <c r="G466" s="29"/>
      <c r="H466" s="579"/>
      <c r="I466" s="29"/>
      <c r="J466" s="29"/>
      <c r="K466" s="29"/>
      <c r="L466" s="29"/>
      <c r="M466" s="29"/>
      <c r="N466" s="29"/>
      <c r="O466" s="29"/>
      <c r="P466" s="29"/>
      <c r="Q466" s="29"/>
      <c r="R466" s="29"/>
      <c r="S466" s="29"/>
      <c r="T466" s="29"/>
      <c r="U466" s="29"/>
      <c r="V466" s="29"/>
      <c r="W466" s="29"/>
      <c r="X466" s="29"/>
      <c r="Y466" s="29"/>
      <c r="Z466" s="29"/>
    </row>
    <row r="467" spans="1:26" ht="15.75" customHeight="1">
      <c r="A467" s="29"/>
      <c r="B467" s="29"/>
      <c r="C467" s="29"/>
      <c r="D467" s="29"/>
      <c r="E467" s="29"/>
      <c r="F467" s="29"/>
      <c r="G467" s="29"/>
      <c r="H467" s="579"/>
      <c r="I467" s="29"/>
      <c r="J467" s="29"/>
      <c r="K467" s="29"/>
      <c r="L467" s="29"/>
      <c r="M467" s="29"/>
      <c r="N467" s="29"/>
      <c r="O467" s="29"/>
      <c r="P467" s="29"/>
      <c r="Q467" s="29"/>
      <c r="R467" s="29"/>
      <c r="S467" s="29"/>
      <c r="T467" s="29"/>
      <c r="U467" s="29"/>
      <c r="V467" s="29"/>
      <c r="W467" s="29"/>
      <c r="X467" s="29"/>
      <c r="Y467" s="29"/>
      <c r="Z467" s="29"/>
    </row>
    <row r="468" spans="1:26" ht="15.75" customHeight="1">
      <c r="A468" s="29"/>
      <c r="B468" s="29"/>
      <c r="C468" s="29"/>
      <c r="D468" s="29"/>
      <c r="E468" s="29"/>
      <c r="F468" s="29"/>
      <c r="G468" s="29"/>
      <c r="H468" s="579"/>
      <c r="I468" s="29"/>
      <c r="J468" s="29"/>
      <c r="K468" s="29"/>
      <c r="L468" s="29"/>
      <c r="M468" s="29"/>
      <c r="N468" s="29"/>
      <c r="O468" s="29"/>
      <c r="P468" s="29"/>
      <c r="Q468" s="29"/>
      <c r="R468" s="29"/>
      <c r="S468" s="29"/>
      <c r="T468" s="29"/>
      <c r="U468" s="29"/>
      <c r="V468" s="29"/>
      <c r="W468" s="29"/>
      <c r="X468" s="29"/>
      <c r="Y468" s="29"/>
      <c r="Z468" s="29"/>
    </row>
    <row r="469" spans="1:26" ht="15.75" customHeight="1">
      <c r="A469" s="29"/>
      <c r="B469" s="29"/>
      <c r="C469" s="29"/>
      <c r="D469" s="29"/>
      <c r="E469" s="29"/>
      <c r="F469" s="29"/>
      <c r="G469" s="29"/>
      <c r="H469" s="579"/>
      <c r="I469" s="29"/>
      <c r="J469" s="29"/>
      <c r="K469" s="29"/>
      <c r="L469" s="29"/>
      <c r="M469" s="29"/>
      <c r="N469" s="29"/>
      <c r="O469" s="29"/>
      <c r="P469" s="29"/>
      <c r="Q469" s="29"/>
      <c r="R469" s="29"/>
      <c r="S469" s="29"/>
      <c r="T469" s="29"/>
      <c r="U469" s="29"/>
      <c r="V469" s="29"/>
      <c r="W469" s="29"/>
      <c r="X469" s="29"/>
      <c r="Y469" s="29"/>
      <c r="Z469" s="29"/>
    </row>
    <row r="470" spans="1:26" ht="15.75" customHeight="1">
      <c r="A470" s="29"/>
      <c r="B470" s="29"/>
      <c r="C470" s="29"/>
      <c r="D470" s="29"/>
      <c r="E470" s="29"/>
      <c r="F470" s="29"/>
      <c r="G470" s="29"/>
      <c r="H470" s="579"/>
      <c r="I470" s="29"/>
      <c r="J470" s="29"/>
      <c r="K470" s="29"/>
      <c r="L470" s="29"/>
      <c r="M470" s="29"/>
      <c r="N470" s="29"/>
      <c r="O470" s="29"/>
      <c r="P470" s="29"/>
      <c r="Q470" s="29"/>
      <c r="R470" s="29"/>
      <c r="S470" s="29"/>
      <c r="T470" s="29"/>
      <c r="U470" s="29"/>
      <c r="V470" s="29"/>
      <c r="W470" s="29"/>
      <c r="X470" s="29"/>
      <c r="Y470" s="29"/>
      <c r="Z470" s="29"/>
    </row>
    <row r="471" spans="1:26" ht="15.75" customHeight="1">
      <c r="A471" s="29"/>
      <c r="B471" s="29"/>
      <c r="C471" s="29"/>
      <c r="D471" s="29"/>
      <c r="E471" s="29"/>
      <c r="F471" s="29"/>
      <c r="G471" s="29"/>
      <c r="H471" s="579"/>
      <c r="I471" s="29"/>
      <c r="J471" s="29"/>
      <c r="K471" s="29"/>
      <c r="L471" s="29"/>
      <c r="M471" s="29"/>
      <c r="N471" s="29"/>
      <c r="O471" s="29"/>
      <c r="P471" s="29"/>
      <c r="Q471" s="29"/>
      <c r="R471" s="29"/>
      <c r="S471" s="29"/>
      <c r="T471" s="29"/>
      <c r="U471" s="29"/>
      <c r="V471" s="29"/>
      <c r="W471" s="29"/>
      <c r="X471" s="29"/>
      <c r="Y471" s="29"/>
      <c r="Z471" s="29"/>
    </row>
    <row r="472" spans="1:26" ht="15.75" customHeight="1">
      <c r="A472" s="29"/>
      <c r="B472" s="29"/>
      <c r="C472" s="29"/>
      <c r="D472" s="29"/>
      <c r="E472" s="29"/>
      <c r="F472" s="29"/>
      <c r="G472" s="29"/>
      <c r="H472" s="579"/>
      <c r="I472" s="29"/>
      <c r="J472" s="29"/>
      <c r="K472" s="29"/>
      <c r="L472" s="29"/>
      <c r="M472" s="29"/>
      <c r="N472" s="29"/>
      <c r="O472" s="29"/>
      <c r="P472" s="29"/>
      <c r="Q472" s="29"/>
      <c r="R472" s="29"/>
      <c r="S472" s="29"/>
      <c r="T472" s="29"/>
      <c r="U472" s="29"/>
      <c r="V472" s="29"/>
      <c r="W472" s="29"/>
      <c r="X472" s="29"/>
      <c r="Y472" s="29"/>
      <c r="Z472" s="29"/>
    </row>
    <row r="473" spans="1:26" ht="15.75" customHeight="1">
      <c r="A473" s="29"/>
      <c r="B473" s="29"/>
      <c r="C473" s="29"/>
      <c r="D473" s="29"/>
      <c r="E473" s="29"/>
      <c r="F473" s="29"/>
      <c r="G473" s="29"/>
      <c r="H473" s="579"/>
      <c r="I473" s="29"/>
      <c r="J473" s="29"/>
      <c r="K473" s="29"/>
      <c r="L473" s="29"/>
      <c r="M473" s="29"/>
      <c r="N473" s="29"/>
      <c r="O473" s="29"/>
      <c r="P473" s="29"/>
      <c r="Q473" s="29"/>
      <c r="R473" s="29"/>
      <c r="S473" s="29"/>
      <c r="T473" s="29"/>
      <c r="U473" s="29"/>
      <c r="V473" s="29"/>
      <c r="W473" s="29"/>
      <c r="X473" s="29"/>
      <c r="Y473" s="29"/>
      <c r="Z473" s="29"/>
    </row>
    <row r="474" spans="1:26" ht="15.75" customHeight="1">
      <c r="A474" s="29"/>
      <c r="B474" s="29"/>
      <c r="C474" s="29"/>
      <c r="D474" s="29"/>
      <c r="E474" s="29"/>
      <c r="F474" s="29"/>
      <c r="G474" s="29"/>
      <c r="H474" s="579"/>
      <c r="I474" s="29"/>
      <c r="J474" s="29"/>
      <c r="K474" s="29"/>
      <c r="L474" s="29"/>
      <c r="M474" s="29"/>
      <c r="N474" s="29"/>
      <c r="O474" s="29"/>
      <c r="P474" s="29"/>
      <c r="Q474" s="29"/>
      <c r="R474" s="29"/>
      <c r="S474" s="29"/>
      <c r="T474" s="29"/>
      <c r="U474" s="29"/>
      <c r="V474" s="29"/>
      <c r="W474" s="29"/>
      <c r="X474" s="29"/>
      <c r="Y474" s="29"/>
      <c r="Z474" s="29"/>
    </row>
    <row r="475" spans="1:26" ht="15.75" customHeight="1">
      <c r="A475" s="29"/>
      <c r="B475" s="29"/>
      <c r="C475" s="29"/>
      <c r="D475" s="29"/>
      <c r="E475" s="29"/>
      <c r="F475" s="29"/>
      <c r="G475" s="29"/>
      <c r="H475" s="579"/>
      <c r="I475" s="29"/>
      <c r="J475" s="29"/>
      <c r="K475" s="29"/>
      <c r="L475" s="29"/>
      <c r="M475" s="29"/>
      <c r="N475" s="29"/>
      <c r="O475" s="29"/>
      <c r="P475" s="29"/>
      <c r="Q475" s="29"/>
      <c r="R475" s="29"/>
      <c r="S475" s="29"/>
      <c r="T475" s="29"/>
      <c r="U475" s="29"/>
      <c r="V475" s="29"/>
      <c r="W475" s="29"/>
      <c r="X475" s="29"/>
      <c r="Y475" s="29"/>
      <c r="Z475" s="29"/>
    </row>
    <row r="476" spans="1:26" ht="15.75" customHeight="1">
      <c r="A476" s="29"/>
      <c r="B476" s="29"/>
      <c r="C476" s="29"/>
      <c r="D476" s="29"/>
      <c r="E476" s="29"/>
      <c r="F476" s="29"/>
      <c r="G476" s="29"/>
      <c r="H476" s="579"/>
      <c r="I476" s="29"/>
      <c r="J476" s="29"/>
      <c r="K476" s="29"/>
      <c r="L476" s="29"/>
      <c r="M476" s="29"/>
      <c r="N476" s="29"/>
      <c r="O476" s="29"/>
      <c r="P476" s="29"/>
      <c r="Q476" s="29"/>
      <c r="R476" s="29"/>
      <c r="S476" s="29"/>
      <c r="T476" s="29"/>
      <c r="U476" s="29"/>
      <c r="V476" s="29"/>
      <c r="W476" s="29"/>
      <c r="X476" s="29"/>
      <c r="Y476" s="29"/>
      <c r="Z476" s="29"/>
    </row>
    <row r="477" spans="1:26" ht="15.75" customHeight="1">
      <c r="A477" s="29"/>
      <c r="B477" s="29"/>
      <c r="C477" s="29"/>
      <c r="D477" s="29"/>
      <c r="E477" s="29"/>
      <c r="F477" s="29"/>
      <c r="G477" s="29"/>
      <c r="H477" s="579"/>
      <c r="I477" s="29"/>
      <c r="J477" s="29"/>
      <c r="K477" s="29"/>
      <c r="L477" s="29"/>
      <c r="M477" s="29"/>
      <c r="N477" s="29"/>
      <c r="O477" s="29"/>
      <c r="P477" s="29"/>
      <c r="Q477" s="29"/>
      <c r="R477" s="29"/>
      <c r="S477" s="29"/>
      <c r="T477" s="29"/>
      <c r="U477" s="29"/>
      <c r="V477" s="29"/>
      <c r="W477" s="29"/>
      <c r="X477" s="29"/>
      <c r="Y477" s="29"/>
      <c r="Z477" s="29"/>
    </row>
    <row r="478" spans="1:26" ht="15.75" customHeight="1">
      <c r="A478" s="29"/>
      <c r="B478" s="29"/>
      <c r="C478" s="29"/>
      <c r="D478" s="29"/>
      <c r="E478" s="29"/>
      <c r="F478" s="29"/>
      <c r="G478" s="29"/>
      <c r="H478" s="579"/>
      <c r="I478" s="29"/>
      <c r="J478" s="29"/>
      <c r="K478" s="29"/>
      <c r="L478" s="29"/>
      <c r="M478" s="29"/>
      <c r="N478" s="29"/>
      <c r="O478" s="29"/>
      <c r="P478" s="29"/>
      <c r="Q478" s="29"/>
      <c r="R478" s="29"/>
      <c r="S478" s="29"/>
      <c r="T478" s="29"/>
      <c r="U478" s="29"/>
      <c r="V478" s="29"/>
      <c r="W478" s="29"/>
      <c r="X478" s="29"/>
      <c r="Y478" s="29"/>
      <c r="Z478" s="29"/>
    </row>
    <row r="479" spans="1:26" ht="15.75" customHeight="1">
      <c r="A479" s="29"/>
      <c r="B479" s="29"/>
      <c r="C479" s="29"/>
      <c r="D479" s="29"/>
      <c r="E479" s="29"/>
      <c r="F479" s="29"/>
      <c r="G479" s="29"/>
      <c r="H479" s="579"/>
      <c r="I479" s="29"/>
      <c r="J479" s="29"/>
      <c r="K479" s="29"/>
      <c r="L479" s="29"/>
      <c r="M479" s="29"/>
      <c r="N479" s="29"/>
      <c r="O479" s="29"/>
      <c r="P479" s="29"/>
      <c r="Q479" s="29"/>
      <c r="R479" s="29"/>
      <c r="S479" s="29"/>
      <c r="T479" s="29"/>
      <c r="U479" s="29"/>
      <c r="V479" s="29"/>
      <c r="W479" s="29"/>
      <c r="X479" s="29"/>
      <c r="Y479" s="29"/>
      <c r="Z479" s="29"/>
    </row>
    <row r="480" spans="1:26" ht="15.75" customHeight="1">
      <c r="A480" s="29"/>
      <c r="B480" s="29"/>
      <c r="C480" s="29"/>
      <c r="D480" s="29"/>
      <c r="E480" s="29"/>
      <c r="F480" s="29"/>
      <c r="G480" s="29"/>
      <c r="H480" s="579"/>
      <c r="I480" s="29"/>
      <c r="J480" s="29"/>
      <c r="K480" s="29"/>
      <c r="L480" s="29"/>
      <c r="M480" s="29"/>
      <c r="N480" s="29"/>
      <c r="O480" s="29"/>
      <c r="P480" s="29"/>
      <c r="Q480" s="29"/>
      <c r="R480" s="29"/>
      <c r="S480" s="29"/>
      <c r="T480" s="29"/>
      <c r="U480" s="29"/>
      <c r="V480" s="29"/>
      <c r="W480" s="29"/>
      <c r="X480" s="29"/>
      <c r="Y480" s="29"/>
      <c r="Z480" s="29"/>
    </row>
    <row r="481" spans="1:26" ht="15.75" customHeight="1">
      <c r="A481" s="29"/>
      <c r="B481" s="29"/>
      <c r="C481" s="29"/>
      <c r="D481" s="29"/>
      <c r="E481" s="29"/>
      <c r="F481" s="29"/>
      <c r="G481" s="29"/>
      <c r="H481" s="579"/>
      <c r="I481" s="29"/>
      <c r="J481" s="29"/>
      <c r="K481" s="29"/>
      <c r="L481" s="29"/>
      <c r="M481" s="29"/>
      <c r="N481" s="29"/>
      <c r="O481" s="29"/>
      <c r="P481" s="29"/>
      <c r="Q481" s="29"/>
      <c r="R481" s="29"/>
      <c r="S481" s="29"/>
      <c r="T481" s="29"/>
      <c r="U481" s="29"/>
      <c r="V481" s="29"/>
      <c r="W481" s="29"/>
      <c r="X481" s="29"/>
      <c r="Y481" s="29"/>
      <c r="Z481" s="29"/>
    </row>
    <row r="482" spans="1:26" ht="15.75" customHeight="1">
      <c r="A482" s="29"/>
      <c r="B482" s="29"/>
      <c r="C482" s="29"/>
      <c r="D482" s="29"/>
      <c r="E482" s="29"/>
      <c r="F482" s="29"/>
      <c r="G482" s="29"/>
      <c r="H482" s="579"/>
      <c r="I482" s="29"/>
      <c r="J482" s="29"/>
      <c r="K482" s="29"/>
      <c r="L482" s="29"/>
      <c r="M482" s="29"/>
      <c r="N482" s="29"/>
      <c r="O482" s="29"/>
      <c r="P482" s="29"/>
      <c r="Q482" s="29"/>
      <c r="R482" s="29"/>
      <c r="S482" s="29"/>
      <c r="T482" s="29"/>
      <c r="U482" s="29"/>
      <c r="V482" s="29"/>
      <c r="W482" s="29"/>
      <c r="X482" s="29"/>
      <c r="Y482" s="29"/>
      <c r="Z482" s="29"/>
    </row>
    <row r="483" spans="1:26" ht="15.75" customHeight="1">
      <c r="A483" s="29"/>
      <c r="B483" s="29"/>
      <c r="C483" s="29"/>
      <c r="D483" s="29"/>
      <c r="E483" s="29"/>
      <c r="F483" s="29"/>
      <c r="G483" s="29"/>
      <c r="H483" s="579"/>
      <c r="I483" s="29"/>
      <c r="J483" s="29"/>
      <c r="K483" s="29"/>
      <c r="L483" s="29"/>
      <c r="M483" s="29"/>
      <c r="N483" s="29"/>
      <c r="O483" s="29"/>
      <c r="P483" s="29"/>
      <c r="Q483" s="29"/>
      <c r="R483" s="29"/>
      <c r="S483" s="29"/>
      <c r="T483" s="29"/>
      <c r="U483" s="29"/>
      <c r="V483" s="29"/>
      <c r="W483" s="29"/>
      <c r="X483" s="29"/>
      <c r="Y483" s="29"/>
      <c r="Z483" s="29"/>
    </row>
    <row r="484" spans="1:26" ht="15.75" customHeight="1">
      <c r="A484" s="29"/>
      <c r="B484" s="29"/>
      <c r="C484" s="29"/>
      <c r="D484" s="29"/>
      <c r="E484" s="29"/>
      <c r="F484" s="29"/>
      <c r="G484" s="29"/>
      <c r="H484" s="579"/>
      <c r="I484" s="29"/>
      <c r="J484" s="29"/>
      <c r="K484" s="29"/>
      <c r="L484" s="29"/>
      <c r="M484" s="29"/>
      <c r="N484" s="29"/>
      <c r="O484" s="29"/>
      <c r="P484" s="29"/>
      <c r="Q484" s="29"/>
      <c r="R484" s="29"/>
      <c r="S484" s="29"/>
      <c r="T484" s="29"/>
      <c r="U484" s="29"/>
      <c r="V484" s="29"/>
      <c r="W484" s="29"/>
      <c r="X484" s="29"/>
      <c r="Y484" s="29"/>
      <c r="Z484" s="29"/>
    </row>
    <row r="485" spans="1:26" ht="15.75" customHeight="1">
      <c r="A485" s="29"/>
      <c r="B485" s="29"/>
      <c r="C485" s="29"/>
      <c r="D485" s="29"/>
      <c r="E485" s="29"/>
      <c r="F485" s="29"/>
      <c r="G485" s="29"/>
      <c r="H485" s="579"/>
      <c r="I485" s="29"/>
      <c r="J485" s="29"/>
      <c r="K485" s="29"/>
      <c r="L485" s="29"/>
      <c r="M485" s="29"/>
      <c r="N485" s="29"/>
      <c r="O485" s="29"/>
      <c r="P485" s="29"/>
      <c r="Q485" s="29"/>
      <c r="R485" s="29"/>
      <c r="S485" s="29"/>
      <c r="T485" s="29"/>
      <c r="U485" s="29"/>
      <c r="V485" s="29"/>
      <c r="W485" s="29"/>
      <c r="X485" s="29"/>
      <c r="Y485" s="29"/>
      <c r="Z485" s="29"/>
    </row>
    <row r="486" spans="1:26" ht="15.75" customHeight="1">
      <c r="A486" s="29"/>
      <c r="B486" s="29"/>
      <c r="C486" s="29"/>
      <c r="D486" s="29"/>
      <c r="E486" s="29"/>
      <c r="F486" s="29"/>
      <c r="G486" s="29"/>
      <c r="H486" s="579"/>
      <c r="I486" s="29"/>
      <c r="J486" s="29"/>
      <c r="K486" s="29"/>
      <c r="L486" s="29"/>
      <c r="M486" s="29"/>
      <c r="N486" s="29"/>
      <c r="O486" s="29"/>
      <c r="P486" s="29"/>
      <c r="Q486" s="29"/>
      <c r="R486" s="29"/>
      <c r="S486" s="29"/>
      <c r="T486" s="29"/>
      <c r="U486" s="29"/>
      <c r="V486" s="29"/>
      <c r="W486" s="29"/>
      <c r="X486" s="29"/>
      <c r="Y486" s="29"/>
      <c r="Z486" s="29"/>
    </row>
    <row r="487" spans="1:26" ht="15.75" customHeight="1">
      <c r="A487" s="29"/>
      <c r="B487" s="29"/>
      <c r="C487" s="29"/>
      <c r="D487" s="29"/>
      <c r="E487" s="29"/>
      <c r="F487" s="29"/>
      <c r="G487" s="29"/>
      <c r="H487" s="579"/>
      <c r="I487" s="29"/>
      <c r="J487" s="29"/>
      <c r="K487" s="29"/>
      <c r="L487" s="29"/>
      <c r="M487" s="29"/>
      <c r="N487" s="29"/>
      <c r="O487" s="29"/>
      <c r="P487" s="29"/>
      <c r="Q487" s="29"/>
      <c r="R487" s="29"/>
      <c r="S487" s="29"/>
      <c r="T487" s="29"/>
      <c r="U487" s="29"/>
      <c r="V487" s="29"/>
      <c r="W487" s="29"/>
      <c r="X487" s="29"/>
      <c r="Y487" s="29"/>
      <c r="Z487" s="29"/>
    </row>
    <row r="488" spans="1:26" ht="15.75" customHeight="1">
      <c r="A488" s="29"/>
      <c r="B488" s="29"/>
      <c r="C488" s="29"/>
      <c r="D488" s="29"/>
      <c r="E488" s="29"/>
      <c r="F488" s="29"/>
      <c r="G488" s="29"/>
      <c r="H488" s="579"/>
      <c r="I488" s="29"/>
      <c r="J488" s="29"/>
      <c r="K488" s="29"/>
      <c r="L488" s="29"/>
      <c r="M488" s="29"/>
      <c r="N488" s="29"/>
      <c r="O488" s="29"/>
      <c r="P488" s="29"/>
      <c r="Q488" s="29"/>
      <c r="R488" s="29"/>
      <c r="S488" s="29"/>
      <c r="T488" s="29"/>
      <c r="U488" s="29"/>
      <c r="V488" s="29"/>
      <c r="W488" s="29"/>
      <c r="X488" s="29"/>
      <c r="Y488" s="29"/>
      <c r="Z488" s="29"/>
    </row>
    <row r="489" spans="1:26" ht="15.75" customHeight="1">
      <c r="A489" s="29"/>
      <c r="B489" s="29"/>
      <c r="C489" s="29"/>
      <c r="D489" s="29"/>
      <c r="E489" s="29"/>
      <c r="F489" s="29"/>
      <c r="G489" s="29"/>
      <c r="H489" s="579"/>
      <c r="I489" s="29"/>
      <c r="J489" s="29"/>
      <c r="K489" s="29"/>
      <c r="L489" s="29"/>
      <c r="M489" s="29"/>
      <c r="N489" s="29"/>
      <c r="O489" s="29"/>
      <c r="P489" s="29"/>
      <c r="Q489" s="29"/>
      <c r="R489" s="29"/>
      <c r="S489" s="29"/>
      <c r="T489" s="29"/>
      <c r="U489" s="29"/>
      <c r="V489" s="29"/>
      <c r="W489" s="29"/>
      <c r="X489" s="29"/>
      <c r="Y489" s="29"/>
      <c r="Z489" s="29"/>
    </row>
    <row r="490" spans="1:26" ht="15.75" customHeight="1">
      <c r="A490" s="29"/>
      <c r="B490" s="29"/>
      <c r="C490" s="29"/>
      <c r="D490" s="29"/>
      <c r="E490" s="29"/>
      <c r="F490" s="29"/>
      <c r="G490" s="29"/>
      <c r="H490" s="579"/>
      <c r="I490" s="29"/>
      <c r="J490" s="29"/>
      <c r="K490" s="29"/>
      <c r="L490" s="29"/>
      <c r="M490" s="29"/>
      <c r="N490" s="29"/>
      <c r="O490" s="29"/>
      <c r="P490" s="29"/>
      <c r="Q490" s="29"/>
      <c r="R490" s="29"/>
      <c r="S490" s="29"/>
      <c r="T490" s="29"/>
      <c r="U490" s="29"/>
      <c r="V490" s="29"/>
      <c r="W490" s="29"/>
      <c r="X490" s="29"/>
      <c r="Y490" s="29"/>
      <c r="Z490" s="29"/>
    </row>
    <row r="491" spans="1:26" ht="15.75" customHeight="1">
      <c r="A491" s="29"/>
      <c r="B491" s="29"/>
      <c r="C491" s="29"/>
      <c r="D491" s="29"/>
      <c r="E491" s="29"/>
      <c r="F491" s="29"/>
      <c r="G491" s="29"/>
      <c r="H491" s="579"/>
      <c r="I491" s="29"/>
      <c r="J491" s="29"/>
      <c r="K491" s="29"/>
      <c r="L491" s="29"/>
      <c r="M491" s="29"/>
      <c r="N491" s="29"/>
      <c r="O491" s="29"/>
      <c r="P491" s="29"/>
      <c r="Q491" s="29"/>
      <c r="R491" s="29"/>
      <c r="S491" s="29"/>
      <c r="T491" s="29"/>
      <c r="U491" s="29"/>
      <c r="V491" s="29"/>
      <c r="W491" s="29"/>
      <c r="X491" s="29"/>
      <c r="Y491" s="29"/>
      <c r="Z491" s="29"/>
    </row>
    <row r="492" spans="1:26" ht="15.75" customHeight="1">
      <c r="A492" s="29"/>
      <c r="B492" s="29"/>
      <c r="C492" s="29"/>
      <c r="D492" s="29"/>
      <c r="E492" s="29"/>
      <c r="F492" s="29"/>
      <c r="G492" s="29"/>
      <c r="H492" s="579"/>
      <c r="I492" s="29"/>
      <c r="J492" s="29"/>
      <c r="K492" s="29"/>
      <c r="L492" s="29"/>
      <c r="M492" s="29"/>
      <c r="N492" s="29"/>
      <c r="O492" s="29"/>
      <c r="P492" s="29"/>
      <c r="Q492" s="29"/>
      <c r="R492" s="29"/>
      <c r="S492" s="29"/>
      <c r="T492" s="29"/>
      <c r="U492" s="29"/>
      <c r="V492" s="29"/>
      <c r="W492" s="29"/>
      <c r="X492" s="29"/>
      <c r="Y492" s="29"/>
      <c r="Z492" s="29"/>
    </row>
    <row r="493" spans="1:26" ht="15.75" customHeight="1">
      <c r="A493" s="29"/>
      <c r="B493" s="29"/>
      <c r="C493" s="29"/>
      <c r="D493" s="29"/>
      <c r="E493" s="29"/>
      <c r="F493" s="29"/>
      <c r="G493" s="29"/>
      <c r="H493" s="579"/>
      <c r="I493" s="29"/>
      <c r="J493" s="29"/>
      <c r="K493" s="29"/>
      <c r="L493" s="29"/>
      <c r="M493" s="29"/>
      <c r="N493" s="29"/>
      <c r="O493" s="29"/>
      <c r="P493" s="29"/>
      <c r="Q493" s="29"/>
      <c r="R493" s="29"/>
      <c r="S493" s="29"/>
      <c r="T493" s="29"/>
      <c r="U493" s="29"/>
      <c r="V493" s="29"/>
      <c r="W493" s="29"/>
      <c r="X493" s="29"/>
      <c r="Y493" s="29"/>
      <c r="Z493" s="29"/>
    </row>
    <row r="494" spans="1:26" ht="15.75" customHeight="1">
      <c r="A494" s="29"/>
      <c r="B494" s="29"/>
      <c r="C494" s="29"/>
      <c r="D494" s="29"/>
      <c r="E494" s="29"/>
      <c r="F494" s="29"/>
      <c r="G494" s="29"/>
      <c r="H494" s="579"/>
      <c r="I494" s="29"/>
      <c r="J494" s="29"/>
      <c r="K494" s="29"/>
      <c r="L494" s="29"/>
      <c r="M494" s="29"/>
      <c r="N494" s="29"/>
      <c r="O494" s="29"/>
      <c r="P494" s="29"/>
      <c r="Q494" s="29"/>
      <c r="R494" s="29"/>
      <c r="S494" s="29"/>
      <c r="T494" s="29"/>
      <c r="U494" s="29"/>
      <c r="V494" s="29"/>
      <c r="W494" s="29"/>
      <c r="X494" s="29"/>
      <c r="Y494" s="29"/>
      <c r="Z494" s="29"/>
    </row>
    <row r="495" spans="1:26" ht="15.75" customHeight="1">
      <c r="A495" s="29"/>
      <c r="B495" s="29"/>
      <c r="C495" s="29"/>
      <c r="D495" s="29"/>
      <c r="E495" s="29"/>
      <c r="F495" s="29"/>
      <c r="G495" s="29"/>
      <c r="H495" s="579"/>
      <c r="I495" s="29"/>
      <c r="J495" s="29"/>
      <c r="K495" s="29"/>
      <c r="L495" s="29"/>
      <c r="M495" s="29"/>
      <c r="N495" s="29"/>
      <c r="O495" s="29"/>
      <c r="P495" s="29"/>
      <c r="Q495" s="29"/>
      <c r="R495" s="29"/>
      <c r="S495" s="29"/>
      <c r="T495" s="29"/>
      <c r="U495" s="29"/>
      <c r="V495" s="29"/>
      <c r="W495" s="29"/>
      <c r="X495" s="29"/>
      <c r="Y495" s="29"/>
      <c r="Z495" s="29"/>
    </row>
    <row r="496" spans="1:26" ht="15.75" customHeight="1">
      <c r="A496" s="29"/>
      <c r="B496" s="29"/>
      <c r="C496" s="29"/>
      <c r="D496" s="29"/>
      <c r="E496" s="29"/>
      <c r="F496" s="29"/>
      <c r="G496" s="29"/>
      <c r="H496" s="579"/>
      <c r="I496" s="29"/>
      <c r="J496" s="29"/>
      <c r="K496" s="29"/>
      <c r="L496" s="29"/>
      <c r="M496" s="29"/>
      <c r="N496" s="29"/>
      <c r="O496" s="29"/>
      <c r="P496" s="29"/>
      <c r="Q496" s="29"/>
      <c r="R496" s="29"/>
      <c r="S496" s="29"/>
      <c r="T496" s="29"/>
      <c r="U496" s="29"/>
      <c r="V496" s="29"/>
      <c r="W496" s="29"/>
      <c r="X496" s="29"/>
      <c r="Y496" s="29"/>
      <c r="Z496" s="29"/>
    </row>
    <row r="497" spans="1:26" ht="15.75" customHeight="1">
      <c r="A497" s="29"/>
      <c r="B497" s="29"/>
      <c r="C497" s="29"/>
      <c r="D497" s="29"/>
      <c r="E497" s="29"/>
      <c r="F497" s="29"/>
      <c r="G497" s="29"/>
      <c r="H497" s="579"/>
      <c r="I497" s="29"/>
      <c r="J497" s="29"/>
      <c r="K497" s="29"/>
      <c r="L497" s="29"/>
      <c r="M497" s="29"/>
      <c r="N497" s="29"/>
      <c r="O497" s="29"/>
      <c r="P497" s="29"/>
      <c r="Q497" s="29"/>
      <c r="R497" s="29"/>
      <c r="S497" s="29"/>
      <c r="T497" s="29"/>
      <c r="U497" s="29"/>
      <c r="V497" s="29"/>
      <c r="W497" s="29"/>
      <c r="X497" s="29"/>
      <c r="Y497" s="29"/>
      <c r="Z497" s="29"/>
    </row>
    <row r="498" spans="1:26" ht="15.75" customHeight="1">
      <c r="A498" s="29"/>
      <c r="B498" s="29"/>
      <c r="C498" s="29"/>
      <c r="D498" s="29"/>
      <c r="E498" s="29"/>
      <c r="F498" s="29"/>
      <c r="G498" s="29"/>
      <c r="H498" s="579"/>
      <c r="I498" s="29"/>
      <c r="J498" s="29"/>
      <c r="K498" s="29"/>
      <c r="L498" s="29"/>
      <c r="M498" s="29"/>
      <c r="N498" s="29"/>
      <c r="O498" s="29"/>
      <c r="P498" s="29"/>
      <c r="Q498" s="29"/>
      <c r="R498" s="29"/>
      <c r="S498" s="29"/>
      <c r="T498" s="29"/>
      <c r="U498" s="29"/>
      <c r="V498" s="29"/>
      <c r="W498" s="29"/>
      <c r="X498" s="29"/>
      <c r="Y498" s="29"/>
      <c r="Z498" s="29"/>
    </row>
    <row r="499" spans="1:26" ht="15.75" customHeight="1">
      <c r="A499" s="29"/>
      <c r="B499" s="29"/>
      <c r="C499" s="29"/>
      <c r="D499" s="29"/>
      <c r="E499" s="29"/>
      <c r="F499" s="29"/>
      <c r="G499" s="29"/>
      <c r="H499" s="579"/>
      <c r="I499" s="29"/>
      <c r="J499" s="29"/>
      <c r="K499" s="29"/>
      <c r="L499" s="29"/>
      <c r="M499" s="29"/>
      <c r="N499" s="29"/>
      <c r="O499" s="29"/>
      <c r="P499" s="29"/>
      <c r="Q499" s="29"/>
      <c r="R499" s="29"/>
      <c r="S499" s="29"/>
      <c r="T499" s="29"/>
      <c r="U499" s="29"/>
      <c r="V499" s="29"/>
      <c r="W499" s="29"/>
      <c r="X499" s="29"/>
      <c r="Y499" s="29"/>
      <c r="Z499" s="29"/>
    </row>
    <row r="500" spans="1:26" ht="15.75" customHeight="1">
      <c r="A500" s="29"/>
      <c r="B500" s="29"/>
      <c r="C500" s="29"/>
      <c r="D500" s="29"/>
      <c r="E500" s="29"/>
      <c r="F500" s="29"/>
      <c r="G500" s="29"/>
      <c r="H500" s="579"/>
      <c r="I500" s="29"/>
      <c r="J500" s="29"/>
      <c r="K500" s="29"/>
      <c r="L500" s="29"/>
      <c r="M500" s="29"/>
      <c r="N500" s="29"/>
      <c r="O500" s="29"/>
      <c r="P500" s="29"/>
      <c r="Q500" s="29"/>
      <c r="R500" s="29"/>
      <c r="S500" s="29"/>
      <c r="T500" s="29"/>
      <c r="U500" s="29"/>
      <c r="V500" s="29"/>
      <c r="W500" s="29"/>
      <c r="X500" s="29"/>
      <c r="Y500" s="29"/>
      <c r="Z500" s="29"/>
    </row>
    <row r="501" spans="1:26" ht="15.75" customHeight="1">
      <c r="A501" s="29"/>
      <c r="B501" s="29"/>
      <c r="C501" s="29"/>
      <c r="D501" s="29"/>
      <c r="E501" s="29"/>
      <c r="F501" s="29"/>
      <c r="G501" s="29"/>
      <c r="H501" s="579"/>
      <c r="I501" s="29"/>
      <c r="J501" s="29"/>
      <c r="K501" s="29"/>
      <c r="L501" s="29"/>
      <c r="M501" s="29"/>
      <c r="N501" s="29"/>
      <c r="O501" s="29"/>
      <c r="P501" s="29"/>
      <c r="Q501" s="29"/>
      <c r="R501" s="29"/>
      <c r="S501" s="29"/>
      <c r="T501" s="29"/>
      <c r="U501" s="29"/>
      <c r="V501" s="29"/>
      <c r="W501" s="29"/>
      <c r="X501" s="29"/>
      <c r="Y501" s="29"/>
      <c r="Z501" s="29"/>
    </row>
    <row r="502" spans="1:26" ht="15.75" customHeight="1">
      <c r="A502" s="29"/>
      <c r="B502" s="29"/>
      <c r="C502" s="29"/>
      <c r="D502" s="29"/>
      <c r="E502" s="29"/>
      <c r="F502" s="29"/>
      <c r="G502" s="29"/>
      <c r="H502" s="579"/>
      <c r="I502" s="29"/>
      <c r="J502" s="29"/>
      <c r="K502" s="29"/>
      <c r="L502" s="29"/>
      <c r="M502" s="29"/>
      <c r="N502" s="29"/>
      <c r="O502" s="29"/>
      <c r="P502" s="29"/>
      <c r="Q502" s="29"/>
      <c r="R502" s="29"/>
      <c r="S502" s="29"/>
      <c r="T502" s="29"/>
      <c r="U502" s="29"/>
      <c r="V502" s="29"/>
      <c r="W502" s="29"/>
      <c r="X502" s="29"/>
      <c r="Y502" s="29"/>
      <c r="Z502" s="29"/>
    </row>
    <row r="503" spans="1:26" ht="15.75" customHeight="1">
      <c r="A503" s="29"/>
      <c r="B503" s="29"/>
      <c r="C503" s="29"/>
      <c r="D503" s="29"/>
      <c r="E503" s="29"/>
      <c r="F503" s="29"/>
      <c r="G503" s="29"/>
      <c r="H503" s="579"/>
      <c r="I503" s="29"/>
      <c r="J503" s="29"/>
      <c r="K503" s="29"/>
      <c r="L503" s="29"/>
      <c r="M503" s="29"/>
      <c r="N503" s="29"/>
      <c r="O503" s="29"/>
      <c r="P503" s="29"/>
      <c r="Q503" s="29"/>
      <c r="R503" s="29"/>
      <c r="S503" s="29"/>
      <c r="T503" s="29"/>
      <c r="U503" s="29"/>
      <c r="V503" s="29"/>
      <c r="W503" s="29"/>
      <c r="X503" s="29"/>
      <c r="Y503" s="29"/>
      <c r="Z503" s="29"/>
    </row>
    <row r="504" spans="1:26" ht="15.75" customHeight="1">
      <c r="A504" s="29"/>
      <c r="B504" s="29"/>
      <c r="C504" s="29"/>
      <c r="D504" s="29"/>
      <c r="E504" s="29"/>
      <c r="F504" s="29"/>
      <c r="G504" s="29"/>
      <c r="H504" s="579"/>
      <c r="I504" s="29"/>
      <c r="J504" s="29"/>
      <c r="K504" s="29"/>
      <c r="L504" s="29"/>
      <c r="M504" s="29"/>
      <c r="N504" s="29"/>
      <c r="O504" s="29"/>
      <c r="P504" s="29"/>
      <c r="Q504" s="29"/>
      <c r="R504" s="29"/>
      <c r="S504" s="29"/>
      <c r="T504" s="29"/>
      <c r="U504" s="29"/>
      <c r="V504" s="29"/>
      <c r="W504" s="29"/>
      <c r="X504" s="29"/>
      <c r="Y504" s="29"/>
      <c r="Z504" s="29"/>
    </row>
    <row r="505" spans="1:26" ht="15.75" customHeight="1">
      <c r="A505" s="29"/>
      <c r="B505" s="29"/>
      <c r="C505" s="29"/>
      <c r="D505" s="29"/>
      <c r="E505" s="29"/>
      <c r="F505" s="29"/>
      <c r="G505" s="29"/>
      <c r="H505" s="579"/>
      <c r="I505" s="29"/>
      <c r="J505" s="29"/>
      <c r="K505" s="29"/>
      <c r="L505" s="29"/>
      <c r="M505" s="29"/>
      <c r="N505" s="29"/>
      <c r="O505" s="29"/>
      <c r="P505" s="29"/>
      <c r="Q505" s="29"/>
      <c r="R505" s="29"/>
      <c r="S505" s="29"/>
      <c r="T505" s="29"/>
      <c r="U505" s="29"/>
      <c r="V505" s="29"/>
      <c r="W505" s="29"/>
      <c r="X505" s="29"/>
      <c r="Y505" s="29"/>
      <c r="Z505" s="29"/>
    </row>
    <row r="506" spans="1:26" ht="15.75" customHeight="1">
      <c r="A506" s="29"/>
      <c r="B506" s="29"/>
      <c r="C506" s="29"/>
      <c r="D506" s="29"/>
      <c r="E506" s="29"/>
      <c r="F506" s="29"/>
      <c r="G506" s="29"/>
      <c r="H506" s="579"/>
      <c r="I506" s="29"/>
      <c r="J506" s="29"/>
      <c r="K506" s="29"/>
      <c r="L506" s="29"/>
      <c r="M506" s="29"/>
      <c r="N506" s="29"/>
      <c r="O506" s="29"/>
      <c r="P506" s="29"/>
      <c r="Q506" s="29"/>
      <c r="R506" s="29"/>
      <c r="S506" s="29"/>
      <c r="T506" s="29"/>
      <c r="U506" s="29"/>
      <c r="V506" s="29"/>
      <c r="W506" s="29"/>
      <c r="X506" s="29"/>
      <c r="Y506" s="29"/>
      <c r="Z506" s="29"/>
    </row>
    <row r="507" spans="1:26" ht="15.75" customHeight="1">
      <c r="A507" s="29"/>
      <c r="B507" s="29"/>
      <c r="C507" s="29"/>
      <c r="D507" s="29"/>
      <c r="E507" s="29"/>
      <c r="F507" s="29"/>
      <c r="G507" s="29"/>
      <c r="H507" s="579"/>
      <c r="I507" s="29"/>
      <c r="J507" s="29"/>
      <c r="K507" s="29"/>
      <c r="L507" s="29"/>
      <c r="M507" s="29"/>
      <c r="N507" s="29"/>
      <c r="O507" s="29"/>
      <c r="P507" s="29"/>
      <c r="Q507" s="29"/>
      <c r="R507" s="29"/>
      <c r="S507" s="29"/>
      <c r="T507" s="29"/>
      <c r="U507" s="29"/>
      <c r="V507" s="29"/>
      <c r="W507" s="29"/>
      <c r="X507" s="29"/>
      <c r="Y507" s="29"/>
      <c r="Z507" s="29"/>
    </row>
    <row r="508" spans="1:26" ht="15.75" customHeight="1">
      <c r="A508" s="29"/>
      <c r="B508" s="29"/>
      <c r="C508" s="29"/>
      <c r="D508" s="29"/>
      <c r="E508" s="29"/>
      <c r="F508" s="29"/>
      <c r="G508" s="29"/>
      <c r="H508" s="579"/>
      <c r="I508" s="29"/>
      <c r="J508" s="29"/>
      <c r="K508" s="29"/>
      <c r="L508" s="29"/>
      <c r="M508" s="29"/>
      <c r="N508" s="29"/>
      <c r="O508" s="29"/>
      <c r="P508" s="29"/>
      <c r="Q508" s="29"/>
      <c r="R508" s="29"/>
      <c r="S508" s="29"/>
      <c r="T508" s="29"/>
      <c r="U508" s="29"/>
      <c r="V508" s="29"/>
      <c r="W508" s="29"/>
      <c r="X508" s="29"/>
      <c r="Y508" s="29"/>
      <c r="Z508" s="29"/>
    </row>
    <row r="509" spans="1:26" ht="15.75" customHeight="1">
      <c r="A509" s="29"/>
      <c r="B509" s="29"/>
      <c r="C509" s="29"/>
      <c r="D509" s="29"/>
      <c r="E509" s="29"/>
      <c r="F509" s="29"/>
      <c r="G509" s="29"/>
      <c r="H509" s="579"/>
      <c r="I509" s="29"/>
      <c r="J509" s="29"/>
      <c r="K509" s="29"/>
      <c r="L509" s="29"/>
      <c r="M509" s="29"/>
      <c r="N509" s="29"/>
      <c r="O509" s="29"/>
      <c r="P509" s="29"/>
      <c r="Q509" s="29"/>
      <c r="R509" s="29"/>
      <c r="S509" s="29"/>
      <c r="T509" s="29"/>
      <c r="U509" s="29"/>
      <c r="V509" s="29"/>
      <c r="W509" s="29"/>
      <c r="X509" s="29"/>
      <c r="Y509" s="29"/>
      <c r="Z509" s="29"/>
    </row>
    <row r="510" spans="1:26" ht="15.75" customHeight="1">
      <c r="A510" s="29"/>
      <c r="B510" s="29"/>
      <c r="C510" s="29"/>
      <c r="D510" s="29"/>
      <c r="E510" s="29"/>
      <c r="F510" s="29"/>
      <c r="G510" s="29"/>
      <c r="H510" s="579"/>
      <c r="I510" s="29"/>
      <c r="J510" s="29"/>
      <c r="K510" s="29"/>
      <c r="L510" s="29"/>
      <c r="M510" s="29"/>
      <c r="N510" s="29"/>
      <c r="O510" s="29"/>
      <c r="P510" s="29"/>
      <c r="Q510" s="29"/>
      <c r="R510" s="29"/>
      <c r="S510" s="29"/>
      <c r="T510" s="29"/>
      <c r="U510" s="29"/>
      <c r="V510" s="29"/>
      <c r="W510" s="29"/>
      <c r="X510" s="29"/>
      <c r="Y510" s="29"/>
      <c r="Z510" s="29"/>
    </row>
    <row r="511" spans="1:26" ht="15.75" customHeight="1">
      <c r="A511" s="29"/>
      <c r="B511" s="29"/>
      <c r="C511" s="29"/>
      <c r="D511" s="29"/>
      <c r="E511" s="29"/>
      <c r="F511" s="29"/>
      <c r="G511" s="29"/>
      <c r="H511" s="579"/>
      <c r="I511" s="29"/>
      <c r="J511" s="29"/>
      <c r="K511" s="29"/>
      <c r="L511" s="29"/>
      <c r="M511" s="29"/>
      <c r="N511" s="29"/>
      <c r="O511" s="29"/>
      <c r="P511" s="29"/>
      <c r="Q511" s="29"/>
      <c r="R511" s="29"/>
      <c r="S511" s="29"/>
      <c r="T511" s="29"/>
      <c r="U511" s="29"/>
      <c r="V511" s="29"/>
      <c r="W511" s="29"/>
      <c r="X511" s="29"/>
      <c r="Y511" s="29"/>
      <c r="Z511" s="29"/>
    </row>
    <row r="512" spans="1:26" ht="15.75" customHeight="1">
      <c r="A512" s="29"/>
      <c r="B512" s="29"/>
      <c r="C512" s="29"/>
      <c r="D512" s="29"/>
      <c r="E512" s="29"/>
      <c r="F512" s="29"/>
      <c r="G512" s="29"/>
      <c r="H512" s="579"/>
      <c r="I512" s="29"/>
      <c r="J512" s="29"/>
      <c r="K512" s="29"/>
      <c r="L512" s="29"/>
      <c r="M512" s="29"/>
      <c r="N512" s="29"/>
      <c r="O512" s="29"/>
      <c r="P512" s="29"/>
      <c r="Q512" s="29"/>
      <c r="R512" s="29"/>
      <c r="S512" s="29"/>
      <c r="T512" s="29"/>
      <c r="U512" s="29"/>
      <c r="V512" s="29"/>
      <c r="W512" s="29"/>
      <c r="X512" s="29"/>
      <c r="Y512" s="29"/>
      <c r="Z512" s="29"/>
    </row>
    <row r="513" spans="1:26" ht="15.75" customHeight="1">
      <c r="A513" s="29"/>
      <c r="B513" s="29"/>
      <c r="C513" s="29"/>
      <c r="D513" s="29"/>
      <c r="E513" s="29"/>
      <c r="F513" s="29"/>
      <c r="G513" s="29"/>
      <c r="H513" s="579"/>
      <c r="I513" s="29"/>
      <c r="J513" s="29"/>
      <c r="K513" s="29"/>
      <c r="L513" s="29"/>
      <c r="M513" s="29"/>
      <c r="N513" s="29"/>
      <c r="O513" s="29"/>
      <c r="P513" s="29"/>
      <c r="Q513" s="29"/>
      <c r="R513" s="29"/>
      <c r="S513" s="29"/>
      <c r="T513" s="29"/>
      <c r="U513" s="29"/>
      <c r="V513" s="29"/>
      <c r="W513" s="29"/>
      <c r="X513" s="29"/>
      <c r="Y513" s="29"/>
      <c r="Z513" s="29"/>
    </row>
    <row r="514" spans="1:26" ht="15.75" customHeight="1">
      <c r="A514" s="29"/>
      <c r="B514" s="29"/>
      <c r="C514" s="29"/>
      <c r="D514" s="29"/>
      <c r="E514" s="29"/>
      <c r="F514" s="29"/>
      <c r="G514" s="29"/>
      <c r="H514" s="579"/>
      <c r="I514" s="29"/>
      <c r="J514" s="29"/>
      <c r="K514" s="29"/>
      <c r="L514" s="29"/>
      <c r="M514" s="29"/>
      <c r="N514" s="29"/>
      <c r="O514" s="29"/>
      <c r="P514" s="29"/>
      <c r="Q514" s="29"/>
      <c r="R514" s="29"/>
      <c r="S514" s="29"/>
      <c r="T514" s="29"/>
      <c r="U514" s="29"/>
      <c r="V514" s="29"/>
      <c r="W514" s="29"/>
      <c r="X514" s="29"/>
      <c r="Y514" s="29"/>
      <c r="Z514" s="29"/>
    </row>
    <row r="515" spans="1:26" ht="15.75" customHeight="1">
      <c r="A515" s="29"/>
      <c r="B515" s="29"/>
      <c r="C515" s="29"/>
      <c r="D515" s="29"/>
      <c r="E515" s="29"/>
      <c r="F515" s="29"/>
      <c r="G515" s="29"/>
      <c r="H515" s="579"/>
      <c r="I515" s="29"/>
      <c r="J515" s="29"/>
      <c r="K515" s="29"/>
      <c r="L515" s="29"/>
      <c r="M515" s="29"/>
      <c r="N515" s="29"/>
      <c r="O515" s="29"/>
      <c r="P515" s="29"/>
      <c r="Q515" s="29"/>
      <c r="R515" s="29"/>
      <c r="S515" s="29"/>
      <c r="T515" s="29"/>
      <c r="U515" s="29"/>
      <c r="V515" s="29"/>
      <c r="W515" s="29"/>
      <c r="X515" s="29"/>
      <c r="Y515" s="29"/>
      <c r="Z515" s="29"/>
    </row>
    <row r="516" spans="1:26" ht="15.75" customHeight="1">
      <c r="A516" s="29"/>
      <c r="B516" s="29"/>
      <c r="C516" s="29"/>
      <c r="D516" s="29"/>
      <c r="E516" s="29"/>
      <c r="F516" s="29"/>
      <c r="G516" s="29"/>
      <c r="H516" s="579"/>
      <c r="I516" s="29"/>
      <c r="J516" s="29"/>
      <c r="K516" s="29"/>
      <c r="L516" s="29"/>
      <c r="M516" s="29"/>
      <c r="N516" s="29"/>
      <c r="O516" s="29"/>
      <c r="P516" s="29"/>
      <c r="Q516" s="29"/>
      <c r="R516" s="29"/>
      <c r="S516" s="29"/>
      <c r="T516" s="29"/>
      <c r="U516" s="29"/>
      <c r="V516" s="29"/>
      <c r="W516" s="29"/>
      <c r="X516" s="29"/>
      <c r="Y516" s="29"/>
      <c r="Z516" s="29"/>
    </row>
    <row r="517" spans="1:26" ht="15.75" customHeight="1">
      <c r="A517" s="29"/>
      <c r="B517" s="29"/>
      <c r="C517" s="29"/>
      <c r="D517" s="29"/>
      <c r="E517" s="29"/>
      <c r="F517" s="29"/>
      <c r="G517" s="29"/>
      <c r="H517" s="579"/>
      <c r="I517" s="29"/>
      <c r="J517" s="29"/>
      <c r="K517" s="29"/>
      <c r="L517" s="29"/>
      <c r="M517" s="29"/>
      <c r="N517" s="29"/>
      <c r="O517" s="29"/>
      <c r="P517" s="29"/>
      <c r="Q517" s="29"/>
      <c r="R517" s="29"/>
      <c r="S517" s="29"/>
      <c r="T517" s="29"/>
      <c r="U517" s="29"/>
      <c r="V517" s="29"/>
      <c r="W517" s="29"/>
      <c r="X517" s="29"/>
      <c r="Y517" s="29"/>
      <c r="Z517" s="29"/>
    </row>
    <row r="518" spans="1:26" ht="15.75" customHeight="1">
      <c r="A518" s="29"/>
      <c r="B518" s="29"/>
      <c r="C518" s="29"/>
      <c r="D518" s="29"/>
      <c r="E518" s="29"/>
      <c r="F518" s="29"/>
      <c r="G518" s="29"/>
      <c r="H518" s="579"/>
      <c r="I518" s="29"/>
      <c r="J518" s="29"/>
      <c r="K518" s="29"/>
      <c r="L518" s="29"/>
      <c r="M518" s="29"/>
      <c r="N518" s="29"/>
      <c r="O518" s="29"/>
      <c r="P518" s="29"/>
      <c r="Q518" s="29"/>
      <c r="R518" s="29"/>
      <c r="S518" s="29"/>
      <c r="T518" s="29"/>
      <c r="U518" s="29"/>
      <c r="V518" s="29"/>
      <c r="W518" s="29"/>
      <c r="X518" s="29"/>
      <c r="Y518" s="29"/>
      <c r="Z518" s="29"/>
    </row>
    <row r="519" spans="1:26" ht="15.75" customHeight="1">
      <c r="A519" s="29"/>
      <c r="B519" s="29"/>
      <c r="C519" s="29"/>
      <c r="D519" s="29"/>
      <c r="E519" s="29"/>
      <c r="F519" s="29"/>
      <c r="G519" s="29"/>
      <c r="H519" s="579"/>
      <c r="I519" s="29"/>
      <c r="J519" s="29"/>
      <c r="K519" s="29"/>
      <c r="L519" s="29"/>
      <c r="M519" s="29"/>
      <c r="N519" s="29"/>
      <c r="O519" s="29"/>
      <c r="P519" s="29"/>
      <c r="Q519" s="29"/>
      <c r="R519" s="29"/>
      <c r="S519" s="29"/>
      <c r="T519" s="29"/>
      <c r="U519" s="29"/>
      <c r="V519" s="29"/>
      <c r="W519" s="29"/>
      <c r="X519" s="29"/>
      <c r="Y519" s="29"/>
      <c r="Z519" s="29"/>
    </row>
    <row r="520" spans="1:26" ht="15.75" customHeight="1">
      <c r="A520" s="29"/>
      <c r="B520" s="29"/>
      <c r="C520" s="29"/>
      <c r="D520" s="29"/>
      <c r="E520" s="29"/>
      <c r="F520" s="29"/>
      <c r="G520" s="29"/>
      <c r="H520" s="579"/>
      <c r="I520" s="29"/>
      <c r="J520" s="29"/>
      <c r="K520" s="29"/>
      <c r="L520" s="29"/>
      <c r="M520" s="29"/>
      <c r="N520" s="29"/>
      <c r="O520" s="29"/>
      <c r="P520" s="29"/>
      <c r="Q520" s="29"/>
      <c r="R520" s="29"/>
      <c r="S520" s="29"/>
      <c r="T520" s="29"/>
      <c r="U520" s="29"/>
      <c r="V520" s="29"/>
      <c r="W520" s="29"/>
      <c r="X520" s="29"/>
      <c r="Y520" s="29"/>
      <c r="Z520" s="29"/>
    </row>
    <row r="521" spans="1:26" ht="15.75" customHeight="1">
      <c r="A521" s="29"/>
      <c r="B521" s="29"/>
      <c r="C521" s="29"/>
      <c r="D521" s="29"/>
      <c r="E521" s="29"/>
      <c r="F521" s="29"/>
      <c r="G521" s="29"/>
      <c r="H521" s="579"/>
      <c r="I521" s="29"/>
      <c r="J521" s="29"/>
      <c r="K521" s="29"/>
      <c r="L521" s="29"/>
      <c r="M521" s="29"/>
      <c r="N521" s="29"/>
      <c r="O521" s="29"/>
      <c r="P521" s="29"/>
      <c r="Q521" s="29"/>
      <c r="R521" s="29"/>
      <c r="S521" s="29"/>
      <c r="T521" s="29"/>
      <c r="U521" s="29"/>
      <c r="V521" s="29"/>
      <c r="W521" s="29"/>
      <c r="X521" s="29"/>
      <c r="Y521" s="29"/>
      <c r="Z521" s="29"/>
    </row>
    <row r="522" spans="1:26" ht="15.75" customHeight="1">
      <c r="A522" s="29"/>
      <c r="B522" s="29"/>
      <c r="C522" s="29"/>
      <c r="D522" s="29"/>
      <c r="E522" s="29"/>
      <c r="F522" s="29"/>
      <c r="G522" s="29"/>
      <c r="H522" s="579"/>
      <c r="I522" s="29"/>
      <c r="J522" s="29"/>
      <c r="K522" s="29"/>
      <c r="L522" s="29"/>
      <c r="M522" s="29"/>
      <c r="N522" s="29"/>
      <c r="O522" s="29"/>
      <c r="P522" s="29"/>
      <c r="Q522" s="29"/>
      <c r="R522" s="29"/>
      <c r="S522" s="29"/>
      <c r="T522" s="29"/>
      <c r="U522" s="29"/>
      <c r="V522" s="29"/>
      <c r="W522" s="29"/>
      <c r="X522" s="29"/>
      <c r="Y522" s="29"/>
      <c r="Z522" s="29"/>
    </row>
    <row r="523" spans="1:26" ht="15.75" customHeight="1">
      <c r="A523" s="29"/>
      <c r="B523" s="29"/>
      <c r="C523" s="29"/>
      <c r="D523" s="29"/>
      <c r="E523" s="29"/>
      <c r="F523" s="29"/>
      <c r="G523" s="29"/>
      <c r="H523" s="579"/>
      <c r="I523" s="29"/>
      <c r="J523" s="29"/>
      <c r="K523" s="29"/>
      <c r="L523" s="29"/>
      <c r="M523" s="29"/>
      <c r="N523" s="29"/>
      <c r="O523" s="29"/>
      <c r="P523" s="29"/>
      <c r="Q523" s="29"/>
      <c r="R523" s="29"/>
      <c r="S523" s="29"/>
      <c r="T523" s="29"/>
      <c r="U523" s="29"/>
      <c r="V523" s="29"/>
      <c r="W523" s="29"/>
      <c r="X523" s="29"/>
      <c r="Y523" s="29"/>
      <c r="Z523" s="29"/>
    </row>
    <row r="524" spans="1:26" ht="15.75" customHeight="1">
      <c r="A524" s="29"/>
      <c r="B524" s="29"/>
      <c r="C524" s="29"/>
      <c r="D524" s="29"/>
      <c r="E524" s="29"/>
      <c r="F524" s="29"/>
      <c r="G524" s="29"/>
      <c r="H524" s="579"/>
      <c r="I524" s="29"/>
      <c r="J524" s="29"/>
      <c r="K524" s="29"/>
      <c r="L524" s="29"/>
      <c r="M524" s="29"/>
      <c r="N524" s="29"/>
      <c r="O524" s="29"/>
      <c r="P524" s="29"/>
      <c r="Q524" s="29"/>
      <c r="R524" s="29"/>
      <c r="S524" s="29"/>
      <c r="T524" s="29"/>
      <c r="U524" s="29"/>
      <c r="V524" s="29"/>
      <c r="W524" s="29"/>
      <c r="X524" s="29"/>
      <c r="Y524" s="29"/>
      <c r="Z524" s="29"/>
    </row>
    <row r="525" spans="1:26" ht="15.75" customHeight="1">
      <c r="A525" s="29"/>
      <c r="B525" s="29"/>
      <c r="C525" s="29"/>
      <c r="D525" s="29"/>
      <c r="E525" s="29"/>
      <c r="F525" s="29"/>
      <c r="G525" s="29"/>
      <c r="H525" s="579"/>
      <c r="I525" s="29"/>
      <c r="J525" s="29"/>
      <c r="K525" s="29"/>
      <c r="L525" s="29"/>
      <c r="M525" s="29"/>
      <c r="N525" s="29"/>
      <c r="O525" s="29"/>
      <c r="P525" s="29"/>
      <c r="Q525" s="29"/>
      <c r="R525" s="29"/>
      <c r="S525" s="29"/>
      <c r="T525" s="29"/>
      <c r="U525" s="29"/>
      <c r="V525" s="29"/>
      <c r="W525" s="29"/>
      <c r="X525" s="29"/>
      <c r="Y525" s="29"/>
      <c r="Z525" s="29"/>
    </row>
    <row r="526" spans="1:26" ht="15.75" customHeight="1">
      <c r="A526" s="29"/>
      <c r="B526" s="29"/>
      <c r="C526" s="29"/>
      <c r="D526" s="29"/>
      <c r="E526" s="29"/>
      <c r="F526" s="29"/>
      <c r="G526" s="29"/>
      <c r="H526" s="579"/>
      <c r="I526" s="29"/>
      <c r="J526" s="29"/>
      <c r="K526" s="29"/>
      <c r="L526" s="29"/>
      <c r="M526" s="29"/>
      <c r="N526" s="29"/>
      <c r="O526" s="29"/>
      <c r="P526" s="29"/>
      <c r="Q526" s="29"/>
      <c r="R526" s="29"/>
      <c r="S526" s="29"/>
      <c r="T526" s="29"/>
      <c r="U526" s="29"/>
      <c r="V526" s="29"/>
      <c r="W526" s="29"/>
      <c r="X526" s="29"/>
      <c r="Y526" s="29"/>
      <c r="Z526" s="29"/>
    </row>
    <row r="527" spans="1:26" ht="15.75" customHeight="1">
      <c r="A527" s="29"/>
      <c r="B527" s="29"/>
      <c r="C527" s="29"/>
      <c r="D527" s="29"/>
      <c r="E527" s="29"/>
      <c r="F527" s="29"/>
      <c r="G527" s="29"/>
      <c r="H527" s="579"/>
      <c r="I527" s="29"/>
      <c r="J527" s="29"/>
      <c r="K527" s="29"/>
      <c r="L527" s="29"/>
      <c r="M527" s="29"/>
      <c r="N527" s="29"/>
      <c r="O527" s="29"/>
      <c r="P527" s="29"/>
      <c r="Q527" s="29"/>
      <c r="R527" s="29"/>
      <c r="S527" s="29"/>
      <c r="T527" s="29"/>
      <c r="U527" s="29"/>
      <c r="V527" s="29"/>
      <c r="W527" s="29"/>
      <c r="X527" s="29"/>
      <c r="Y527" s="29"/>
      <c r="Z527" s="29"/>
    </row>
    <row r="528" spans="1:26" ht="15.75" customHeight="1">
      <c r="A528" s="29"/>
      <c r="B528" s="29"/>
      <c r="C528" s="29"/>
      <c r="D528" s="29"/>
      <c r="E528" s="29"/>
      <c r="F528" s="29"/>
      <c r="G528" s="29"/>
      <c r="H528" s="579"/>
      <c r="I528" s="29"/>
      <c r="J528" s="29"/>
      <c r="K528" s="29"/>
      <c r="L528" s="29"/>
      <c r="M528" s="29"/>
      <c r="N528" s="29"/>
      <c r="O528" s="29"/>
      <c r="P528" s="29"/>
      <c r="Q528" s="29"/>
      <c r="R528" s="29"/>
      <c r="S528" s="29"/>
      <c r="T528" s="29"/>
      <c r="U528" s="29"/>
      <c r="V528" s="29"/>
      <c r="W528" s="29"/>
      <c r="X528" s="29"/>
      <c r="Y528" s="29"/>
      <c r="Z528" s="29"/>
    </row>
    <row r="529" spans="1:26" ht="15.75" customHeight="1">
      <c r="A529" s="29"/>
      <c r="B529" s="29"/>
      <c r="C529" s="29"/>
      <c r="D529" s="29"/>
      <c r="E529" s="29"/>
      <c r="F529" s="29"/>
      <c r="G529" s="29"/>
      <c r="H529" s="579"/>
      <c r="I529" s="29"/>
      <c r="J529" s="29"/>
      <c r="K529" s="29"/>
      <c r="L529" s="29"/>
      <c r="M529" s="29"/>
      <c r="N529" s="29"/>
      <c r="O529" s="29"/>
      <c r="P529" s="29"/>
      <c r="Q529" s="29"/>
      <c r="R529" s="29"/>
      <c r="S529" s="29"/>
      <c r="T529" s="29"/>
      <c r="U529" s="29"/>
      <c r="V529" s="29"/>
      <c r="W529" s="29"/>
      <c r="X529" s="29"/>
      <c r="Y529" s="29"/>
      <c r="Z529" s="29"/>
    </row>
    <row r="530" spans="1:26" ht="15.75" customHeight="1">
      <c r="A530" s="29"/>
      <c r="B530" s="29"/>
      <c r="C530" s="29"/>
      <c r="D530" s="29"/>
      <c r="E530" s="29"/>
      <c r="F530" s="29"/>
      <c r="G530" s="29"/>
      <c r="H530" s="579"/>
      <c r="I530" s="29"/>
      <c r="J530" s="29"/>
      <c r="K530" s="29"/>
      <c r="L530" s="29"/>
      <c r="M530" s="29"/>
      <c r="N530" s="29"/>
      <c r="O530" s="29"/>
      <c r="P530" s="29"/>
      <c r="Q530" s="29"/>
      <c r="R530" s="29"/>
      <c r="S530" s="29"/>
      <c r="T530" s="29"/>
      <c r="U530" s="29"/>
      <c r="V530" s="29"/>
      <c r="W530" s="29"/>
      <c r="X530" s="29"/>
      <c r="Y530" s="29"/>
      <c r="Z530" s="29"/>
    </row>
    <row r="531" spans="1:26" ht="15.75" customHeight="1">
      <c r="A531" s="29"/>
      <c r="B531" s="29"/>
      <c r="C531" s="29"/>
      <c r="D531" s="29"/>
      <c r="E531" s="29"/>
      <c r="F531" s="29"/>
      <c r="G531" s="29"/>
      <c r="H531" s="579"/>
      <c r="I531" s="29"/>
      <c r="J531" s="29"/>
      <c r="K531" s="29"/>
      <c r="L531" s="29"/>
      <c r="M531" s="29"/>
      <c r="N531" s="29"/>
      <c r="O531" s="29"/>
      <c r="P531" s="29"/>
      <c r="Q531" s="29"/>
      <c r="R531" s="29"/>
      <c r="S531" s="29"/>
      <c r="T531" s="29"/>
      <c r="U531" s="29"/>
      <c r="V531" s="29"/>
      <c r="W531" s="29"/>
      <c r="X531" s="29"/>
      <c r="Y531" s="29"/>
      <c r="Z531" s="29"/>
    </row>
    <row r="532" spans="1:26" ht="15.75" customHeight="1">
      <c r="A532" s="29"/>
      <c r="B532" s="29"/>
      <c r="C532" s="29"/>
      <c r="D532" s="29"/>
      <c r="E532" s="29"/>
      <c r="F532" s="29"/>
      <c r="G532" s="29"/>
      <c r="H532" s="579"/>
      <c r="I532" s="29"/>
      <c r="J532" s="29"/>
      <c r="K532" s="29"/>
      <c r="L532" s="29"/>
      <c r="M532" s="29"/>
      <c r="N532" s="29"/>
      <c r="O532" s="29"/>
      <c r="P532" s="29"/>
      <c r="Q532" s="29"/>
      <c r="R532" s="29"/>
      <c r="S532" s="29"/>
      <c r="T532" s="29"/>
      <c r="U532" s="29"/>
      <c r="V532" s="29"/>
      <c r="W532" s="29"/>
      <c r="X532" s="29"/>
      <c r="Y532" s="29"/>
      <c r="Z532" s="29"/>
    </row>
    <row r="533" spans="1:26" ht="15.75" customHeight="1">
      <c r="A533" s="29"/>
      <c r="B533" s="29"/>
      <c r="C533" s="29"/>
      <c r="D533" s="29"/>
      <c r="E533" s="29"/>
      <c r="F533" s="29"/>
      <c r="G533" s="29"/>
      <c r="H533" s="579"/>
      <c r="I533" s="29"/>
      <c r="J533" s="29"/>
      <c r="K533" s="29"/>
      <c r="L533" s="29"/>
      <c r="M533" s="29"/>
      <c r="N533" s="29"/>
      <c r="O533" s="29"/>
      <c r="P533" s="29"/>
      <c r="Q533" s="29"/>
      <c r="R533" s="29"/>
      <c r="S533" s="29"/>
      <c r="T533" s="29"/>
      <c r="U533" s="29"/>
      <c r="V533" s="29"/>
      <c r="W533" s="29"/>
      <c r="X533" s="29"/>
      <c r="Y533" s="29"/>
      <c r="Z533" s="29"/>
    </row>
    <row r="534" spans="1:26" ht="15.75" customHeight="1">
      <c r="A534" s="29"/>
      <c r="B534" s="29"/>
      <c r="C534" s="29"/>
      <c r="D534" s="29"/>
      <c r="E534" s="29"/>
      <c r="F534" s="29"/>
      <c r="G534" s="29"/>
      <c r="H534" s="579"/>
      <c r="I534" s="29"/>
      <c r="J534" s="29"/>
      <c r="K534" s="29"/>
      <c r="L534" s="29"/>
      <c r="M534" s="29"/>
      <c r="N534" s="29"/>
      <c r="O534" s="29"/>
      <c r="P534" s="29"/>
      <c r="Q534" s="29"/>
      <c r="R534" s="29"/>
      <c r="S534" s="29"/>
      <c r="T534" s="29"/>
      <c r="U534" s="29"/>
      <c r="V534" s="29"/>
      <c r="W534" s="29"/>
      <c r="X534" s="29"/>
      <c r="Y534" s="29"/>
      <c r="Z534" s="29"/>
    </row>
    <row r="535" spans="1:26" ht="15.75" customHeight="1">
      <c r="A535" s="29"/>
      <c r="B535" s="29"/>
      <c r="C535" s="29"/>
      <c r="D535" s="29"/>
      <c r="E535" s="29"/>
      <c r="F535" s="29"/>
      <c r="G535" s="29"/>
      <c r="H535" s="579"/>
      <c r="I535" s="29"/>
      <c r="J535" s="29"/>
      <c r="K535" s="29"/>
      <c r="L535" s="29"/>
      <c r="M535" s="29"/>
      <c r="N535" s="29"/>
      <c r="O535" s="29"/>
      <c r="P535" s="29"/>
      <c r="Q535" s="29"/>
      <c r="R535" s="29"/>
      <c r="S535" s="29"/>
      <c r="T535" s="29"/>
      <c r="U535" s="29"/>
      <c r="V535" s="29"/>
      <c r="W535" s="29"/>
      <c r="X535" s="29"/>
      <c r="Y535" s="29"/>
      <c r="Z535" s="29"/>
    </row>
    <row r="536" spans="1:26" ht="15.75" customHeight="1">
      <c r="A536" s="29"/>
      <c r="B536" s="29"/>
      <c r="C536" s="29"/>
      <c r="D536" s="29"/>
      <c r="E536" s="29"/>
      <c r="F536" s="29"/>
      <c r="G536" s="29"/>
      <c r="H536" s="579"/>
      <c r="I536" s="29"/>
      <c r="J536" s="29"/>
      <c r="K536" s="29"/>
      <c r="L536" s="29"/>
      <c r="M536" s="29"/>
      <c r="N536" s="29"/>
      <c r="O536" s="29"/>
      <c r="P536" s="29"/>
      <c r="Q536" s="29"/>
      <c r="R536" s="29"/>
      <c r="S536" s="29"/>
      <c r="T536" s="29"/>
      <c r="U536" s="29"/>
      <c r="V536" s="29"/>
      <c r="W536" s="29"/>
      <c r="X536" s="29"/>
      <c r="Y536" s="29"/>
      <c r="Z536" s="29"/>
    </row>
    <row r="537" spans="1:26" ht="15.75" customHeight="1">
      <c r="A537" s="29"/>
      <c r="B537" s="29"/>
      <c r="C537" s="29"/>
      <c r="D537" s="29"/>
      <c r="E537" s="29"/>
      <c r="F537" s="29"/>
      <c r="G537" s="29"/>
      <c r="H537" s="579"/>
      <c r="I537" s="29"/>
      <c r="J537" s="29"/>
      <c r="K537" s="29"/>
      <c r="L537" s="29"/>
      <c r="M537" s="29"/>
      <c r="N537" s="29"/>
      <c r="O537" s="29"/>
      <c r="P537" s="29"/>
      <c r="Q537" s="29"/>
      <c r="R537" s="29"/>
      <c r="S537" s="29"/>
      <c r="T537" s="29"/>
      <c r="U537" s="29"/>
      <c r="V537" s="29"/>
      <c r="W537" s="29"/>
      <c r="X537" s="29"/>
      <c r="Y537" s="29"/>
      <c r="Z537" s="29"/>
    </row>
    <row r="538" spans="1:26" ht="15.75" customHeight="1">
      <c r="A538" s="29"/>
      <c r="B538" s="29"/>
      <c r="C538" s="29"/>
      <c r="D538" s="29"/>
      <c r="E538" s="29"/>
      <c r="F538" s="29"/>
      <c r="G538" s="29"/>
      <c r="H538" s="579"/>
      <c r="I538" s="29"/>
      <c r="J538" s="29"/>
      <c r="K538" s="29"/>
      <c r="L538" s="29"/>
      <c r="M538" s="29"/>
      <c r="N538" s="29"/>
      <c r="O538" s="29"/>
      <c r="P538" s="29"/>
      <c r="Q538" s="29"/>
      <c r="R538" s="29"/>
      <c r="S538" s="29"/>
      <c r="T538" s="29"/>
      <c r="U538" s="29"/>
      <c r="V538" s="29"/>
      <c r="W538" s="29"/>
      <c r="X538" s="29"/>
      <c r="Y538" s="29"/>
      <c r="Z538" s="29"/>
    </row>
    <row r="539" spans="1:26" ht="15.75" customHeight="1">
      <c r="A539" s="29"/>
      <c r="B539" s="29"/>
      <c r="C539" s="29"/>
      <c r="D539" s="29"/>
      <c r="E539" s="29"/>
      <c r="F539" s="29"/>
      <c r="G539" s="29"/>
      <c r="H539" s="579"/>
      <c r="I539" s="29"/>
      <c r="J539" s="29"/>
      <c r="K539" s="29"/>
      <c r="L539" s="29"/>
      <c r="M539" s="29"/>
      <c r="N539" s="29"/>
      <c r="O539" s="29"/>
      <c r="P539" s="29"/>
      <c r="Q539" s="29"/>
      <c r="R539" s="29"/>
      <c r="S539" s="29"/>
      <c r="T539" s="29"/>
      <c r="U539" s="29"/>
      <c r="V539" s="29"/>
      <c r="W539" s="29"/>
      <c r="X539" s="29"/>
      <c r="Y539" s="29"/>
      <c r="Z539" s="29"/>
    </row>
    <row r="540" spans="1:26" ht="15.75" customHeight="1">
      <c r="A540" s="29"/>
      <c r="B540" s="29"/>
      <c r="C540" s="29"/>
      <c r="D540" s="29"/>
      <c r="E540" s="29"/>
      <c r="F540" s="29"/>
      <c r="G540" s="29"/>
      <c r="H540" s="579"/>
      <c r="I540" s="29"/>
      <c r="J540" s="29"/>
      <c r="K540" s="29"/>
      <c r="L540" s="29"/>
      <c r="M540" s="29"/>
      <c r="N540" s="29"/>
      <c r="O540" s="29"/>
      <c r="P540" s="29"/>
      <c r="Q540" s="29"/>
      <c r="R540" s="29"/>
      <c r="S540" s="29"/>
      <c r="T540" s="29"/>
      <c r="U540" s="29"/>
      <c r="V540" s="29"/>
      <c r="W540" s="29"/>
      <c r="X540" s="29"/>
      <c r="Y540" s="29"/>
      <c r="Z540" s="29"/>
    </row>
    <row r="541" spans="1:26" ht="15.75" customHeight="1">
      <c r="A541" s="29"/>
      <c r="B541" s="29"/>
      <c r="C541" s="29"/>
      <c r="D541" s="29"/>
      <c r="E541" s="29"/>
      <c r="F541" s="29"/>
      <c r="G541" s="29"/>
      <c r="H541" s="579"/>
      <c r="I541" s="29"/>
      <c r="J541" s="29"/>
      <c r="K541" s="29"/>
      <c r="L541" s="29"/>
      <c r="M541" s="29"/>
      <c r="N541" s="29"/>
      <c r="O541" s="29"/>
      <c r="P541" s="29"/>
      <c r="Q541" s="29"/>
      <c r="R541" s="29"/>
      <c r="S541" s="29"/>
      <c r="T541" s="29"/>
      <c r="U541" s="29"/>
      <c r="V541" s="29"/>
      <c r="W541" s="29"/>
      <c r="X541" s="29"/>
      <c r="Y541" s="29"/>
      <c r="Z541" s="29"/>
    </row>
    <row r="542" spans="1:26" ht="15.75" customHeight="1">
      <c r="A542" s="29"/>
      <c r="B542" s="29"/>
      <c r="C542" s="29"/>
      <c r="D542" s="29"/>
      <c r="E542" s="29"/>
      <c r="F542" s="29"/>
      <c r="G542" s="29"/>
      <c r="H542" s="579"/>
      <c r="I542" s="29"/>
      <c r="J542" s="29"/>
      <c r="K542" s="29"/>
      <c r="L542" s="29"/>
      <c r="M542" s="29"/>
      <c r="N542" s="29"/>
      <c r="O542" s="29"/>
      <c r="P542" s="29"/>
      <c r="Q542" s="29"/>
      <c r="R542" s="29"/>
      <c r="S542" s="29"/>
      <c r="T542" s="29"/>
      <c r="U542" s="29"/>
      <c r="V542" s="29"/>
      <c r="W542" s="29"/>
      <c r="X542" s="29"/>
      <c r="Y542" s="29"/>
      <c r="Z542" s="29"/>
    </row>
    <row r="543" spans="1:26" ht="15.75" customHeight="1">
      <c r="A543" s="29"/>
      <c r="B543" s="29"/>
      <c r="C543" s="29"/>
      <c r="D543" s="29"/>
      <c r="E543" s="29"/>
      <c r="F543" s="29"/>
      <c r="G543" s="29"/>
      <c r="H543" s="579"/>
      <c r="I543" s="29"/>
      <c r="J543" s="29"/>
      <c r="K543" s="29"/>
      <c r="L543" s="29"/>
      <c r="M543" s="29"/>
      <c r="N543" s="29"/>
      <c r="O543" s="29"/>
      <c r="P543" s="29"/>
      <c r="Q543" s="29"/>
      <c r="R543" s="29"/>
      <c r="S543" s="29"/>
      <c r="T543" s="29"/>
      <c r="U543" s="29"/>
      <c r="V543" s="29"/>
      <c r="W543" s="29"/>
      <c r="X543" s="29"/>
      <c r="Y543" s="29"/>
      <c r="Z543" s="29"/>
    </row>
    <row r="544" spans="1:26" ht="15.75" customHeight="1">
      <c r="A544" s="29"/>
      <c r="B544" s="29"/>
      <c r="C544" s="29"/>
      <c r="D544" s="29"/>
      <c r="E544" s="29"/>
      <c r="F544" s="29"/>
      <c r="G544" s="29"/>
      <c r="H544" s="579"/>
      <c r="I544" s="29"/>
      <c r="J544" s="29"/>
      <c r="K544" s="29"/>
      <c r="L544" s="29"/>
      <c r="M544" s="29"/>
      <c r="N544" s="29"/>
      <c r="O544" s="29"/>
      <c r="P544" s="29"/>
      <c r="Q544" s="29"/>
      <c r="R544" s="29"/>
      <c r="S544" s="29"/>
      <c r="T544" s="29"/>
      <c r="U544" s="29"/>
      <c r="V544" s="29"/>
      <c r="W544" s="29"/>
      <c r="X544" s="29"/>
      <c r="Y544" s="29"/>
      <c r="Z544" s="29"/>
    </row>
    <row r="545" spans="1:26" ht="15.75" customHeight="1">
      <c r="A545" s="29"/>
      <c r="B545" s="29"/>
      <c r="C545" s="29"/>
      <c r="D545" s="29"/>
      <c r="E545" s="29"/>
      <c r="F545" s="29"/>
      <c r="G545" s="29"/>
      <c r="H545" s="579"/>
      <c r="I545" s="29"/>
      <c r="J545" s="29"/>
      <c r="K545" s="29"/>
      <c r="L545" s="29"/>
      <c r="M545" s="29"/>
      <c r="N545" s="29"/>
      <c r="O545" s="29"/>
      <c r="P545" s="29"/>
      <c r="Q545" s="29"/>
      <c r="R545" s="29"/>
      <c r="S545" s="29"/>
      <c r="T545" s="29"/>
      <c r="U545" s="29"/>
      <c r="V545" s="29"/>
      <c r="W545" s="29"/>
      <c r="X545" s="29"/>
      <c r="Y545" s="29"/>
      <c r="Z545" s="29"/>
    </row>
    <row r="546" spans="1:26" ht="15.75" customHeight="1">
      <c r="A546" s="29"/>
      <c r="B546" s="29"/>
      <c r="C546" s="29"/>
      <c r="D546" s="29"/>
      <c r="E546" s="29"/>
      <c r="F546" s="29"/>
      <c r="G546" s="29"/>
      <c r="H546" s="579"/>
      <c r="I546" s="29"/>
      <c r="J546" s="29"/>
      <c r="K546" s="29"/>
      <c r="L546" s="29"/>
      <c r="M546" s="29"/>
      <c r="N546" s="29"/>
      <c r="O546" s="29"/>
      <c r="P546" s="29"/>
      <c r="Q546" s="29"/>
      <c r="R546" s="29"/>
      <c r="S546" s="29"/>
      <c r="T546" s="29"/>
      <c r="U546" s="29"/>
      <c r="V546" s="29"/>
      <c r="W546" s="29"/>
      <c r="X546" s="29"/>
      <c r="Y546" s="29"/>
      <c r="Z546" s="29"/>
    </row>
    <row r="547" spans="1:26" ht="15.75" customHeight="1">
      <c r="A547" s="29"/>
      <c r="B547" s="29"/>
      <c r="C547" s="29"/>
      <c r="D547" s="29"/>
      <c r="E547" s="29"/>
      <c r="F547" s="29"/>
      <c r="G547" s="29"/>
      <c r="H547" s="579"/>
      <c r="I547" s="29"/>
      <c r="J547" s="29"/>
      <c r="K547" s="29"/>
      <c r="L547" s="29"/>
      <c r="M547" s="29"/>
      <c r="N547" s="29"/>
      <c r="O547" s="29"/>
      <c r="P547" s="29"/>
      <c r="Q547" s="29"/>
      <c r="R547" s="29"/>
      <c r="S547" s="29"/>
      <c r="T547" s="29"/>
      <c r="U547" s="29"/>
      <c r="V547" s="29"/>
      <c r="W547" s="29"/>
      <c r="X547" s="29"/>
      <c r="Y547" s="29"/>
      <c r="Z547" s="29"/>
    </row>
    <row r="548" spans="1:26" ht="15.75" customHeight="1">
      <c r="A548" s="29"/>
      <c r="B548" s="29"/>
      <c r="C548" s="29"/>
      <c r="D548" s="29"/>
      <c r="E548" s="29"/>
      <c r="F548" s="29"/>
      <c r="G548" s="29"/>
      <c r="H548" s="579"/>
      <c r="I548" s="29"/>
      <c r="J548" s="29"/>
      <c r="K548" s="29"/>
      <c r="L548" s="29"/>
      <c r="M548" s="29"/>
      <c r="N548" s="29"/>
      <c r="O548" s="29"/>
      <c r="P548" s="29"/>
      <c r="Q548" s="29"/>
      <c r="R548" s="29"/>
      <c r="S548" s="29"/>
      <c r="T548" s="29"/>
      <c r="U548" s="29"/>
      <c r="V548" s="29"/>
      <c r="W548" s="29"/>
      <c r="X548" s="29"/>
      <c r="Y548" s="29"/>
      <c r="Z548" s="29"/>
    </row>
    <row r="549" spans="1:26" ht="15.75" customHeight="1">
      <c r="A549" s="29"/>
      <c r="B549" s="29"/>
      <c r="C549" s="29"/>
      <c r="D549" s="29"/>
      <c r="E549" s="29"/>
      <c r="F549" s="29"/>
      <c r="G549" s="29"/>
      <c r="H549" s="579"/>
      <c r="I549" s="29"/>
      <c r="J549" s="29"/>
      <c r="K549" s="29"/>
      <c r="L549" s="29"/>
      <c r="M549" s="29"/>
      <c r="N549" s="29"/>
      <c r="O549" s="29"/>
      <c r="P549" s="29"/>
      <c r="Q549" s="29"/>
      <c r="R549" s="29"/>
      <c r="S549" s="29"/>
      <c r="T549" s="29"/>
      <c r="U549" s="29"/>
      <c r="V549" s="29"/>
      <c r="W549" s="29"/>
      <c r="X549" s="29"/>
      <c r="Y549" s="29"/>
      <c r="Z549" s="29"/>
    </row>
    <row r="550" spans="1:26" ht="15.75" customHeight="1">
      <c r="A550" s="29"/>
      <c r="B550" s="29"/>
      <c r="C550" s="29"/>
      <c r="D550" s="29"/>
      <c r="E550" s="29"/>
      <c r="F550" s="29"/>
      <c r="G550" s="29"/>
      <c r="H550" s="579"/>
      <c r="I550" s="29"/>
      <c r="J550" s="29"/>
      <c r="K550" s="29"/>
      <c r="L550" s="29"/>
      <c r="M550" s="29"/>
      <c r="N550" s="29"/>
      <c r="O550" s="29"/>
      <c r="P550" s="29"/>
      <c r="Q550" s="29"/>
      <c r="R550" s="29"/>
      <c r="S550" s="29"/>
      <c r="T550" s="29"/>
      <c r="U550" s="29"/>
      <c r="V550" s="29"/>
      <c r="W550" s="29"/>
      <c r="X550" s="29"/>
      <c r="Y550" s="29"/>
      <c r="Z550" s="29"/>
    </row>
    <row r="551" spans="1:26" ht="15.75" customHeight="1">
      <c r="A551" s="29"/>
      <c r="B551" s="29"/>
      <c r="C551" s="29"/>
      <c r="D551" s="29"/>
      <c r="E551" s="29"/>
      <c r="F551" s="29"/>
      <c r="G551" s="29"/>
      <c r="H551" s="579"/>
      <c r="I551" s="29"/>
      <c r="J551" s="29"/>
      <c r="K551" s="29"/>
      <c r="L551" s="29"/>
      <c r="M551" s="29"/>
      <c r="N551" s="29"/>
      <c r="O551" s="29"/>
      <c r="P551" s="29"/>
      <c r="Q551" s="29"/>
      <c r="R551" s="29"/>
      <c r="S551" s="29"/>
      <c r="T551" s="29"/>
      <c r="U551" s="29"/>
      <c r="V551" s="29"/>
      <c r="W551" s="29"/>
      <c r="X551" s="29"/>
      <c r="Y551" s="29"/>
      <c r="Z551" s="29"/>
    </row>
    <row r="552" spans="1:26" ht="15.75" customHeight="1">
      <c r="A552" s="29"/>
      <c r="B552" s="29"/>
      <c r="C552" s="29"/>
      <c r="D552" s="29"/>
      <c r="E552" s="29"/>
      <c r="F552" s="29"/>
      <c r="G552" s="29"/>
      <c r="H552" s="579"/>
      <c r="I552" s="29"/>
      <c r="J552" s="29"/>
      <c r="K552" s="29"/>
      <c r="L552" s="29"/>
      <c r="M552" s="29"/>
      <c r="N552" s="29"/>
      <c r="O552" s="29"/>
      <c r="P552" s="29"/>
      <c r="Q552" s="29"/>
      <c r="R552" s="29"/>
      <c r="S552" s="29"/>
      <c r="T552" s="29"/>
      <c r="U552" s="29"/>
      <c r="V552" s="29"/>
      <c r="W552" s="29"/>
      <c r="X552" s="29"/>
      <c r="Y552" s="29"/>
      <c r="Z552" s="29"/>
    </row>
    <row r="553" spans="1:26" ht="15.75" customHeight="1">
      <c r="A553" s="29"/>
      <c r="B553" s="29"/>
      <c r="C553" s="29"/>
      <c r="D553" s="29"/>
      <c r="E553" s="29"/>
      <c r="F553" s="29"/>
      <c r="G553" s="29"/>
      <c r="H553" s="579"/>
      <c r="I553" s="29"/>
      <c r="J553" s="29"/>
      <c r="K553" s="29"/>
      <c r="L553" s="29"/>
      <c r="M553" s="29"/>
      <c r="N553" s="29"/>
      <c r="O553" s="29"/>
      <c r="P553" s="29"/>
      <c r="Q553" s="29"/>
      <c r="R553" s="29"/>
      <c r="S553" s="29"/>
      <c r="T553" s="29"/>
      <c r="U553" s="29"/>
      <c r="V553" s="29"/>
      <c r="W553" s="29"/>
      <c r="X553" s="29"/>
      <c r="Y553" s="29"/>
      <c r="Z553" s="29"/>
    </row>
    <row r="554" spans="1:26" ht="15.75" customHeight="1">
      <c r="A554" s="29"/>
      <c r="B554" s="29"/>
      <c r="C554" s="29"/>
      <c r="D554" s="29"/>
      <c r="E554" s="29"/>
      <c r="F554" s="29"/>
      <c r="G554" s="29"/>
      <c r="H554" s="579"/>
      <c r="I554" s="29"/>
      <c r="J554" s="29"/>
      <c r="K554" s="29"/>
      <c r="L554" s="29"/>
      <c r="M554" s="29"/>
      <c r="N554" s="29"/>
      <c r="O554" s="29"/>
      <c r="P554" s="29"/>
      <c r="Q554" s="29"/>
      <c r="R554" s="29"/>
      <c r="S554" s="29"/>
      <c r="T554" s="29"/>
      <c r="U554" s="29"/>
      <c r="V554" s="29"/>
      <c r="W554" s="29"/>
      <c r="X554" s="29"/>
      <c r="Y554" s="29"/>
      <c r="Z554" s="29"/>
    </row>
    <row r="555" spans="1:26" ht="15.75" customHeight="1">
      <c r="A555" s="29"/>
      <c r="B555" s="29"/>
      <c r="C555" s="29"/>
      <c r="D555" s="29"/>
      <c r="E555" s="29"/>
      <c r="F555" s="29"/>
      <c r="G555" s="29"/>
      <c r="H555" s="579"/>
      <c r="I555" s="29"/>
      <c r="J555" s="29"/>
      <c r="K555" s="29"/>
      <c r="L555" s="29"/>
      <c r="M555" s="29"/>
      <c r="N555" s="29"/>
      <c r="O555" s="29"/>
      <c r="P555" s="29"/>
      <c r="Q555" s="29"/>
      <c r="R555" s="29"/>
      <c r="S555" s="29"/>
      <c r="T555" s="29"/>
      <c r="U555" s="29"/>
      <c r="V555" s="29"/>
      <c r="W555" s="29"/>
      <c r="X555" s="29"/>
      <c r="Y555" s="29"/>
      <c r="Z555" s="29"/>
    </row>
    <row r="556" spans="1:26" ht="15.75" customHeight="1">
      <c r="A556" s="29"/>
      <c r="B556" s="29"/>
      <c r="C556" s="29"/>
      <c r="D556" s="29"/>
      <c r="E556" s="29"/>
      <c r="F556" s="29"/>
      <c r="G556" s="29"/>
      <c r="H556" s="579"/>
      <c r="I556" s="29"/>
      <c r="J556" s="29"/>
      <c r="K556" s="29"/>
      <c r="L556" s="29"/>
      <c r="M556" s="29"/>
      <c r="N556" s="29"/>
      <c r="O556" s="29"/>
      <c r="P556" s="29"/>
      <c r="Q556" s="29"/>
      <c r="R556" s="29"/>
      <c r="S556" s="29"/>
      <c r="T556" s="29"/>
      <c r="U556" s="29"/>
      <c r="V556" s="29"/>
      <c r="W556" s="29"/>
      <c r="X556" s="29"/>
      <c r="Y556" s="29"/>
      <c r="Z556" s="29"/>
    </row>
    <row r="557" spans="1:26" ht="15.75" customHeight="1">
      <c r="A557" s="29"/>
      <c r="B557" s="29"/>
      <c r="C557" s="29"/>
      <c r="D557" s="29"/>
      <c r="E557" s="29"/>
      <c r="F557" s="29"/>
      <c r="G557" s="29"/>
      <c r="H557" s="579"/>
      <c r="I557" s="29"/>
      <c r="J557" s="29"/>
      <c r="K557" s="29"/>
      <c r="L557" s="29"/>
      <c r="M557" s="29"/>
      <c r="N557" s="29"/>
      <c r="O557" s="29"/>
      <c r="P557" s="29"/>
      <c r="Q557" s="29"/>
      <c r="R557" s="29"/>
      <c r="S557" s="29"/>
      <c r="T557" s="29"/>
      <c r="U557" s="29"/>
      <c r="V557" s="29"/>
      <c r="W557" s="29"/>
      <c r="X557" s="29"/>
      <c r="Y557" s="29"/>
      <c r="Z557" s="29"/>
    </row>
    <row r="558" spans="1:26" ht="15.75" customHeight="1">
      <c r="A558" s="29"/>
      <c r="B558" s="29"/>
      <c r="C558" s="29"/>
      <c r="D558" s="29"/>
      <c r="E558" s="29"/>
      <c r="F558" s="29"/>
      <c r="G558" s="29"/>
      <c r="H558" s="579"/>
      <c r="I558" s="29"/>
      <c r="J558" s="29"/>
      <c r="K558" s="29"/>
      <c r="L558" s="29"/>
      <c r="M558" s="29"/>
      <c r="N558" s="29"/>
      <c r="O558" s="29"/>
      <c r="P558" s="29"/>
      <c r="Q558" s="29"/>
      <c r="R558" s="29"/>
      <c r="S558" s="29"/>
      <c r="T558" s="29"/>
      <c r="U558" s="29"/>
      <c r="V558" s="29"/>
      <c r="W558" s="29"/>
      <c r="X558" s="29"/>
      <c r="Y558" s="29"/>
      <c r="Z558" s="29"/>
    </row>
    <row r="559" spans="1:26" ht="15.75" customHeight="1">
      <c r="A559" s="29"/>
      <c r="B559" s="29"/>
      <c r="C559" s="29"/>
      <c r="D559" s="29"/>
      <c r="E559" s="29"/>
      <c r="F559" s="29"/>
      <c r="G559" s="29"/>
      <c r="H559" s="579"/>
      <c r="I559" s="29"/>
      <c r="J559" s="29"/>
      <c r="K559" s="29"/>
      <c r="L559" s="29"/>
      <c r="M559" s="29"/>
      <c r="N559" s="29"/>
      <c r="O559" s="29"/>
      <c r="P559" s="29"/>
      <c r="Q559" s="29"/>
      <c r="R559" s="29"/>
      <c r="S559" s="29"/>
      <c r="T559" s="29"/>
      <c r="U559" s="29"/>
      <c r="V559" s="29"/>
      <c r="W559" s="29"/>
      <c r="X559" s="29"/>
      <c r="Y559" s="29"/>
      <c r="Z559" s="29"/>
    </row>
    <row r="560" spans="1:26" ht="15.75" customHeight="1">
      <c r="A560" s="29"/>
      <c r="B560" s="29"/>
      <c r="C560" s="29"/>
      <c r="D560" s="29"/>
      <c r="E560" s="29"/>
      <c r="F560" s="29"/>
      <c r="G560" s="29"/>
      <c r="H560" s="579"/>
      <c r="I560" s="29"/>
      <c r="J560" s="29"/>
      <c r="K560" s="29"/>
      <c r="L560" s="29"/>
      <c r="M560" s="29"/>
      <c r="N560" s="29"/>
      <c r="O560" s="29"/>
      <c r="P560" s="29"/>
      <c r="Q560" s="29"/>
      <c r="R560" s="29"/>
      <c r="S560" s="29"/>
      <c r="T560" s="29"/>
      <c r="U560" s="29"/>
      <c r="V560" s="29"/>
      <c r="W560" s="29"/>
      <c r="X560" s="29"/>
      <c r="Y560" s="29"/>
      <c r="Z560" s="29"/>
    </row>
    <row r="561" spans="1:26" ht="15.75" customHeight="1">
      <c r="A561" s="29"/>
      <c r="B561" s="29"/>
      <c r="C561" s="29"/>
      <c r="D561" s="29"/>
      <c r="E561" s="29"/>
      <c r="F561" s="29"/>
      <c r="G561" s="29"/>
      <c r="H561" s="579"/>
      <c r="I561" s="29"/>
      <c r="J561" s="29"/>
      <c r="K561" s="29"/>
      <c r="L561" s="29"/>
      <c r="M561" s="29"/>
      <c r="N561" s="29"/>
      <c r="O561" s="29"/>
      <c r="P561" s="29"/>
      <c r="Q561" s="29"/>
      <c r="R561" s="29"/>
      <c r="S561" s="29"/>
      <c r="T561" s="29"/>
      <c r="U561" s="29"/>
      <c r="V561" s="29"/>
      <c r="W561" s="29"/>
      <c r="X561" s="29"/>
      <c r="Y561" s="29"/>
      <c r="Z561" s="29"/>
    </row>
    <row r="562" spans="1:26" ht="15.75" customHeight="1">
      <c r="A562" s="29"/>
      <c r="B562" s="29"/>
      <c r="C562" s="29"/>
      <c r="D562" s="29"/>
      <c r="E562" s="29"/>
      <c r="F562" s="29"/>
      <c r="G562" s="29"/>
      <c r="H562" s="579"/>
      <c r="I562" s="29"/>
      <c r="J562" s="29"/>
      <c r="K562" s="29"/>
      <c r="L562" s="29"/>
      <c r="M562" s="29"/>
      <c r="N562" s="29"/>
      <c r="O562" s="29"/>
      <c r="P562" s="29"/>
      <c r="Q562" s="29"/>
      <c r="R562" s="29"/>
      <c r="S562" s="29"/>
      <c r="T562" s="29"/>
      <c r="U562" s="29"/>
      <c r="V562" s="29"/>
      <c r="W562" s="29"/>
      <c r="X562" s="29"/>
      <c r="Y562" s="29"/>
      <c r="Z562" s="29"/>
    </row>
    <row r="563" spans="1:26" ht="15.75" customHeight="1">
      <c r="A563" s="29"/>
      <c r="B563" s="29"/>
      <c r="C563" s="29"/>
      <c r="D563" s="29"/>
      <c r="E563" s="29"/>
      <c r="F563" s="29"/>
      <c r="G563" s="29"/>
      <c r="H563" s="579"/>
      <c r="I563" s="29"/>
      <c r="J563" s="29"/>
      <c r="K563" s="29"/>
      <c r="L563" s="29"/>
      <c r="M563" s="29"/>
      <c r="N563" s="29"/>
      <c r="O563" s="29"/>
      <c r="P563" s="29"/>
      <c r="Q563" s="29"/>
      <c r="R563" s="29"/>
      <c r="S563" s="29"/>
      <c r="T563" s="29"/>
      <c r="U563" s="29"/>
      <c r="V563" s="29"/>
      <c r="W563" s="29"/>
      <c r="X563" s="29"/>
      <c r="Y563" s="29"/>
      <c r="Z563" s="29"/>
    </row>
    <row r="564" spans="1:26" ht="15.75" customHeight="1">
      <c r="A564" s="29"/>
      <c r="B564" s="29"/>
      <c r="C564" s="29"/>
      <c r="D564" s="29"/>
      <c r="E564" s="29"/>
      <c r="F564" s="29"/>
      <c r="G564" s="29"/>
      <c r="H564" s="579"/>
      <c r="I564" s="29"/>
      <c r="J564" s="29"/>
      <c r="K564" s="29"/>
      <c r="L564" s="29"/>
      <c r="M564" s="29"/>
      <c r="N564" s="29"/>
      <c r="O564" s="29"/>
      <c r="P564" s="29"/>
      <c r="Q564" s="29"/>
      <c r="R564" s="29"/>
      <c r="S564" s="29"/>
      <c r="T564" s="29"/>
      <c r="U564" s="29"/>
      <c r="V564" s="29"/>
      <c r="W564" s="29"/>
      <c r="X564" s="29"/>
      <c r="Y564" s="29"/>
      <c r="Z564" s="29"/>
    </row>
    <row r="565" spans="1:26" ht="15.75" customHeight="1">
      <c r="A565" s="29"/>
      <c r="B565" s="29"/>
      <c r="C565" s="29"/>
      <c r="D565" s="29"/>
      <c r="E565" s="29"/>
      <c r="F565" s="29"/>
      <c r="G565" s="29"/>
      <c r="H565" s="579"/>
      <c r="I565" s="29"/>
      <c r="J565" s="29"/>
      <c r="K565" s="29"/>
      <c r="L565" s="29"/>
      <c r="M565" s="29"/>
      <c r="N565" s="29"/>
      <c r="O565" s="29"/>
      <c r="P565" s="29"/>
      <c r="Q565" s="29"/>
      <c r="R565" s="29"/>
      <c r="S565" s="29"/>
      <c r="T565" s="29"/>
      <c r="U565" s="29"/>
      <c r="V565" s="29"/>
      <c r="W565" s="29"/>
      <c r="X565" s="29"/>
      <c r="Y565" s="29"/>
      <c r="Z565" s="29"/>
    </row>
    <row r="566" spans="1:26" ht="15.75" customHeight="1">
      <c r="A566" s="29"/>
      <c r="B566" s="29"/>
      <c r="C566" s="29"/>
      <c r="D566" s="29"/>
      <c r="E566" s="29"/>
      <c r="F566" s="29"/>
      <c r="G566" s="29"/>
      <c r="H566" s="579"/>
      <c r="I566" s="29"/>
      <c r="J566" s="29"/>
      <c r="K566" s="29"/>
      <c r="L566" s="29"/>
      <c r="M566" s="29"/>
      <c r="N566" s="29"/>
      <c r="O566" s="29"/>
      <c r="P566" s="29"/>
      <c r="Q566" s="29"/>
      <c r="R566" s="29"/>
      <c r="S566" s="29"/>
      <c r="T566" s="29"/>
      <c r="U566" s="29"/>
      <c r="V566" s="29"/>
      <c r="W566" s="29"/>
      <c r="X566" s="29"/>
      <c r="Y566" s="29"/>
      <c r="Z566" s="29"/>
    </row>
    <row r="567" spans="1:26" ht="15.75" customHeight="1">
      <c r="A567" s="29"/>
      <c r="B567" s="29"/>
      <c r="C567" s="29"/>
      <c r="D567" s="29"/>
      <c r="E567" s="29"/>
      <c r="F567" s="29"/>
      <c r="G567" s="29"/>
      <c r="H567" s="579"/>
      <c r="I567" s="29"/>
      <c r="J567" s="29"/>
      <c r="K567" s="29"/>
      <c r="L567" s="29"/>
      <c r="M567" s="29"/>
      <c r="N567" s="29"/>
      <c r="O567" s="29"/>
      <c r="P567" s="29"/>
      <c r="Q567" s="29"/>
      <c r="R567" s="29"/>
      <c r="S567" s="29"/>
      <c r="T567" s="29"/>
      <c r="U567" s="29"/>
      <c r="V567" s="29"/>
      <c r="W567" s="29"/>
      <c r="X567" s="29"/>
      <c r="Y567" s="29"/>
      <c r="Z567" s="29"/>
    </row>
    <row r="568" spans="1:26" ht="15.75" customHeight="1">
      <c r="A568" s="29"/>
      <c r="B568" s="29"/>
      <c r="C568" s="29"/>
      <c r="D568" s="29"/>
      <c r="E568" s="29"/>
      <c r="F568" s="29"/>
      <c r="G568" s="29"/>
      <c r="H568" s="579"/>
      <c r="I568" s="29"/>
      <c r="J568" s="29"/>
      <c r="K568" s="29"/>
      <c r="L568" s="29"/>
      <c r="M568" s="29"/>
      <c r="N568" s="29"/>
      <c r="O568" s="29"/>
      <c r="P568" s="29"/>
      <c r="Q568" s="29"/>
      <c r="R568" s="29"/>
      <c r="S568" s="29"/>
      <c r="T568" s="29"/>
      <c r="U568" s="29"/>
      <c r="V568" s="29"/>
      <c r="W568" s="29"/>
      <c r="X568" s="29"/>
      <c r="Y568" s="29"/>
      <c r="Z568" s="29"/>
    </row>
    <row r="569" spans="1:26" ht="15.75" customHeight="1">
      <c r="A569" s="29"/>
      <c r="B569" s="29"/>
      <c r="C569" s="29"/>
      <c r="D569" s="29"/>
      <c r="E569" s="29"/>
      <c r="F569" s="29"/>
      <c r="G569" s="29"/>
      <c r="H569" s="579"/>
      <c r="I569" s="29"/>
      <c r="J569" s="29"/>
      <c r="K569" s="29"/>
      <c r="L569" s="29"/>
      <c r="M569" s="29"/>
      <c r="N569" s="29"/>
      <c r="O569" s="29"/>
      <c r="P569" s="29"/>
      <c r="Q569" s="29"/>
      <c r="R569" s="29"/>
      <c r="S569" s="29"/>
      <c r="T569" s="29"/>
      <c r="U569" s="29"/>
      <c r="V569" s="29"/>
      <c r="W569" s="29"/>
      <c r="X569" s="29"/>
      <c r="Y569" s="29"/>
      <c r="Z569" s="29"/>
    </row>
    <row r="570" spans="1:26" ht="15.75" customHeight="1">
      <c r="A570" s="29"/>
      <c r="B570" s="29"/>
      <c r="C570" s="29"/>
      <c r="D570" s="29"/>
      <c r="E570" s="29"/>
      <c r="F570" s="29"/>
      <c r="G570" s="29"/>
      <c r="H570" s="579"/>
      <c r="I570" s="29"/>
      <c r="J570" s="29"/>
      <c r="K570" s="29"/>
      <c r="L570" s="29"/>
      <c r="M570" s="29"/>
      <c r="N570" s="29"/>
      <c r="O570" s="29"/>
      <c r="P570" s="29"/>
      <c r="Q570" s="29"/>
      <c r="R570" s="29"/>
      <c r="S570" s="29"/>
      <c r="T570" s="29"/>
      <c r="U570" s="29"/>
      <c r="V570" s="29"/>
      <c r="W570" s="29"/>
      <c r="X570" s="29"/>
      <c r="Y570" s="29"/>
      <c r="Z570" s="29"/>
    </row>
    <row r="571" spans="1:26" ht="15.75" customHeight="1">
      <c r="A571" s="29"/>
      <c r="B571" s="29"/>
      <c r="C571" s="29"/>
      <c r="D571" s="29"/>
      <c r="E571" s="29"/>
      <c r="F571" s="29"/>
      <c r="G571" s="29"/>
      <c r="H571" s="579"/>
      <c r="I571" s="29"/>
      <c r="J571" s="29"/>
      <c r="K571" s="29"/>
      <c r="L571" s="29"/>
      <c r="M571" s="29"/>
      <c r="N571" s="29"/>
      <c r="O571" s="29"/>
      <c r="P571" s="29"/>
      <c r="Q571" s="29"/>
      <c r="R571" s="29"/>
      <c r="S571" s="29"/>
      <c r="T571" s="29"/>
      <c r="U571" s="29"/>
      <c r="V571" s="29"/>
      <c r="W571" s="29"/>
      <c r="X571" s="29"/>
      <c r="Y571" s="29"/>
      <c r="Z571" s="29"/>
    </row>
    <row r="572" spans="1:26" ht="15.75" customHeight="1">
      <c r="A572" s="29"/>
      <c r="B572" s="29"/>
      <c r="C572" s="29"/>
      <c r="D572" s="29"/>
      <c r="E572" s="29"/>
      <c r="F572" s="29"/>
      <c r="G572" s="29"/>
      <c r="H572" s="579"/>
      <c r="I572" s="29"/>
      <c r="J572" s="29"/>
      <c r="K572" s="29"/>
      <c r="L572" s="29"/>
      <c r="M572" s="29"/>
      <c r="N572" s="29"/>
      <c r="O572" s="29"/>
      <c r="P572" s="29"/>
      <c r="Q572" s="29"/>
      <c r="R572" s="29"/>
      <c r="S572" s="29"/>
      <c r="T572" s="29"/>
      <c r="U572" s="29"/>
      <c r="V572" s="29"/>
      <c r="W572" s="29"/>
      <c r="X572" s="29"/>
      <c r="Y572" s="29"/>
      <c r="Z572" s="29"/>
    </row>
    <row r="573" spans="1:26" ht="15.75" customHeight="1">
      <c r="A573" s="29"/>
      <c r="B573" s="29"/>
      <c r="C573" s="29"/>
      <c r="D573" s="29"/>
      <c r="E573" s="29"/>
      <c r="F573" s="29"/>
      <c r="G573" s="29"/>
      <c r="H573" s="579"/>
      <c r="I573" s="29"/>
      <c r="J573" s="29"/>
      <c r="K573" s="29"/>
      <c r="L573" s="29"/>
      <c r="M573" s="29"/>
      <c r="N573" s="29"/>
      <c r="O573" s="29"/>
      <c r="P573" s="29"/>
      <c r="Q573" s="29"/>
      <c r="R573" s="29"/>
      <c r="S573" s="29"/>
      <c r="T573" s="29"/>
      <c r="U573" s="29"/>
      <c r="V573" s="29"/>
      <c r="W573" s="29"/>
      <c r="X573" s="29"/>
      <c r="Y573" s="29"/>
      <c r="Z573" s="29"/>
    </row>
    <row r="574" spans="1:26" ht="15.75" customHeight="1">
      <c r="A574" s="29"/>
      <c r="B574" s="29"/>
      <c r="C574" s="29"/>
      <c r="D574" s="29"/>
      <c r="E574" s="29"/>
      <c r="F574" s="29"/>
      <c r="G574" s="29"/>
      <c r="H574" s="579"/>
      <c r="I574" s="29"/>
      <c r="J574" s="29"/>
      <c r="K574" s="29"/>
      <c r="L574" s="29"/>
      <c r="M574" s="29"/>
      <c r="N574" s="29"/>
      <c r="O574" s="29"/>
      <c r="P574" s="29"/>
      <c r="Q574" s="29"/>
      <c r="R574" s="29"/>
      <c r="S574" s="29"/>
      <c r="T574" s="29"/>
      <c r="U574" s="29"/>
      <c r="V574" s="29"/>
      <c r="W574" s="29"/>
      <c r="X574" s="29"/>
      <c r="Y574" s="29"/>
      <c r="Z574" s="29"/>
    </row>
    <row r="575" spans="1:26" ht="15.75" customHeight="1">
      <c r="A575" s="29"/>
      <c r="B575" s="29"/>
      <c r="C575" s="29"/>
      <c r="D575" s="29"/>
      <c r="E575" s="29"/>
      <c r="F575" s="29"/>
      <c r="G575" s="29"/>
      <c r="H575" s="579"/>
      <c r="I575" s="29"/>
      <c r="J575" s="29"/>
      <c r="K575" s="29"/>
      <c r="L575" s="29"/>
      <c r="M575" s="29"/>
      <c r="N575" s="29"/>
      <c r="O575" s="29"/>
      <c r="P575" s="29"/>
      <c r="Q575" s="29"/>
      <c r="R575" s="29"/>
      <c r="S575" s="29"/>
      <c r="T575" s="29"/>
      <c r="U575" s="29"/>
      <c r="V575" s="29"/>
      <c r="W575" s="29"/>
      <c r="X575" s="29"/>
      <c r="Y575" s="29"/>
      <c r="Z575" s="29"/>
    </row>
    <row r="576" spans="1:26" ht="15.75" customHeight="1">
      <c r="A576" s="29"/>
      <c r="B576" s="29"/>
      <c r="C576" s="29"/>
      <c r="D576" s="29"/>
      <c r="E576" s="29"/>
      <c r="F576" s="29"/>
      <c r="G576" s="29"/>
      <c r="H576" s="579"/>
      <c r="I576" s="29"/>
      <c r="J576" s="29"/>
      <c r="K576" s="29"/>
      <c r="L576" s="29"/>
      <c r="M576" s="29"/>
      <c r="N576" s="29"/>
      <c r="O576" s="29"/>
      <c r="P576" s="29"/>
      <c r="Q576" s="29"/>
      <c r="R576" s="29"/>
      <c r="S576" s="29"/>
      <c r="T576" s="29"/>
      <c r="U576" s="29"/>
      <c r="V576" s="29"/>
      <c r="W576" s="29"/>
      <c r="X576" s="29"/>
      <c r="Y576" s="29"/>
      <c r="Z576" s="29"/>
    </row>
    <row r="577" spans="1:26" ht="15.75" customHeight="1">
      <c r="A577" s="29"/>
      <c r="B577" s="29"/>
      <c r="C577" s="29"/>
      <c r="D577" s="29"/>
      <c r="E577" s="29"/>
      <c r="F577" s="29"/>
      <c r="G577" s="29"/>
      <c r="H577" s="579"/>
      <c r="I577" s="29"/>
      <c r="J577" s="29"/>
      <c r="K577" s="29"/>
      <c r="L577" s="29"/>
      <c r="M577" s="29"/>
      <c r="N577" s="29"/>
      <c r="O577" s="29"/>
      <c r="P577" s="29"/>
      <c r="Q577" s="29"/>
      <c r="R577" s="29"/>
      <c r="S577" s="29"/>
      <c r="T577" s="29"/>
      <c r="U577" s="29"/>
      <c r="V577" s="29"/>
      <c r="W577" s="29"/>
      <c r="X577" s="29"/>
      <c r="Y577" s="29"/>
      <c r="Z577" s="29"/>
    </row>
    <row r="578" spans="1:26" ht="15.75" customHeight="1">
      <c r="A578" s="29"/>
      <c r="B578" s="29"/>
      <c r="C578" s="29"/>
      <c r="D578" s="29"/>
      <c r="E578" s="29"/>
      <c r="F578" s="29"/>
      <c r="G578" s="29"/>
      <c r="H578" s="579"/>
      <c r="I578" s="29"/>
      <c r="J578" s="29"/>
      <c r="K578" s="29"/>
      <c r="L578" s="29"/>
      <c r="M578" s="29"/>
      <c r="N578" s="29"/>
      <c r="O578" s="29"/>
      <c r="P578" s="29"/>
      <c r="Q578" s="29"/>
      <c r="R578" s="29"/>
      <c r="S578" s="29"/>
      <c r="T578" s="29"/>
      <c r="U578" s="29"/>
      <c r="V578" s="29"/>
      <c r="W578" s="29"/>
      <c r="X578" s="29"/>
      <c r="Y578" s="29"/>
      <c r="Z578" s="29"/>
    </row>
    <row r="579" spans="1:26" ht="15.75" customHeight="1">
      <c r="A579" s="29"/>
      <c r="B579" s="29"/>
      <c r="C579" s="29"/>
      <c r="D579" s="29"/>
      <c r="E579" s="29"/>
      <c r="F579" s="29"/>
      <c r="G579" s="29"/>
      <c r="H579" s="579"/>
      <c r="I579" s="29"/>
      <c r="J579" s="29"/>
      <c r="K579" s="29"/>
      <c r="L579" s="29"/>
      <c r="M579" s="29"/>
      <c r="N579" s="29"/>
      <c r="O579" s="29"/>
      <c r="P579" s="29"/>
      <c r="Q579" s="29"/>
      <c r="R579" s="29"/>
      <c r="S579" s="29"/>
      <c r="T579" s="29"/>
      <c r="U579" s="29"/>
      <c r="V579" s="29"/>
      <c r="W579" s="29"/>
      <c r="X579" s="29"/>
      <c r="Y579" s="29"/>
      <c r="Z579" s="29"/>
    </row>
    <row r="580" spans="1:26" ht="15.75" customHeight="1">
      <c r="A580" s="29"/>
      <c r="B580" s="29"/>
      <c r="C580" s="29"/>
      <c r="D580" s="29"/>
      <c r="E580" s="29"/>
      <c r="F580" s="29"/>
      <c r="G580" s="29"/>
      <c r="H580" s="579"/>
      <c r="I580" s="29"/>
      <c r="J580" s="29"/>
      <c r="K580" s="29"/>
      <c r="L580" s="29"/>
      <c r="M580" s="29"/>
      <c r="N580" s="29"/>
      <c r="O580" s="29"/>
      <c r="P580" s="29"/>
      <c r="Q580" s="29"/>
      <c r="R580" s="29"/>
      <c r="S580" s="29"/>
      <c r="T580" s="29"/>
      <c r="U580" s="29"/>
      <c r="V580" s="29"/>
      <c r="W580" s="29"/>
      <c r="X580" s="29"/>
      <c r="Y580" s="29"/>
      <c r="Z580" s="29"/>
    </row>
    <row r="581" spans="1:26" ht="15.75" customHeight="1">
      <c r="A581" s="29"/>
      <c r="B581" s="29"/>
      <c r="C581" s="29"/>
      <c r="D581" s="29"/>
      <c r="E581" s="29"/>
      <c r="F581" s="29"/>
      <c r="G581" s="29"/>
      <c r="H581" s="579"/>
      <c r="I581" s="29"/>
      <c r="J581" s="29"/>
      <c r="K581" s="29"/>
      <c r="L581" s="29"/>
      <c r="M581" s="29"/>
      <c r="N581" s="29"/>
      <c r="O581" s="29"/>
      <c r="P581" s="29"/>
      <c r="Q581" s="29"/>
      <c r="R581" s="29"/>
      <c r="S581" s="29"/>
      <c r="T581" s="29"/>
      <c r="U581" s="29"/>
      <c r="V581" s="29"/>
      <c r="W581" s="29"/>
      <c r="X581" s="29"/>
      <c r="Y581" s="29"/>
      <c r="Z581" s="29"/>
    </row>
    <row r="582" spans="1:26" ht="15.75" customHeight="1">
      <c r="A582" s="29"/>
      <c r="B582" s="29"/>
      <c r="C582" s="29"/>
      <c r="D582" s="29"/>
      <c r="E582" s="29"/>
      <c r="F582" s="29"/>
      <c r="G582" s="29"/>
      <c r="H582" s="579"/>
      <c r="I582" s="29"/>
      <c r="J582" s="29"/>
      <c r="K582" s="29"/>
      <c r="L582" s="29"/>
      <c r="M582" s="29"/>
      <c r="N582" s="29"/>
      <c r="O582" s="29"/>
      <c r="P582" s="29"/>
      <c r="Q582" s="29"/>
      <c r="R582" s="29"/>
      <c r="S582" s="29"/>
      <c r="T582" s="29"/>
      <c r="U582" s="29"/>
      <c r="V582" s="29"/>
      <c r="W582" s="29"/>
      <c r="X582" s="29"/>
      <c r="Y582" s="29"/>
      <c r="Z582" s="29"/>
    </row>
    <row r="583" spans="1:26" ht="15.75" customHeight="1">
      <c r="A583" s="29"/>
      <c r="B583" s="29"/>
      <c r="C583" s="29"/>
      <c r="D583" s="29"/>
      <c r="E583" s="29"/>
      <c r="F583" s="29"/>
      <c r="G583" s="29"/>
      <c r="H583" s="579"/>
      <c r="I583" s="29"/>
      <c r="J583" s="29"/>
      <c r="K583" s="29"/>
      <c r="L583" s="29"/>
      <c r="M583" s="29"/>
      <c r="N583" s="29"/>
      <c r="O583" s="29"/>
      <c r="P583" s="29"/>
      <c r="Q583" s="29"/>
      <c r="R583" s="29"/>
      <c r="S583" s="29"/>
      <c r="T583" s="29"/>
      <c r="U583" s="29"/>
      <c r="V583" s="29"/>
      <c r="W583" s="29"/>
      <c r="X583" s="29"/>
      <c r="Y583" s="29"/>
      <c r="Z583" s="29"/>
    </row>
    <row r="584" spans="1:26" ht="15.75" customHeight="1">
      <c r="A584" s="29"/>
      <c r="B584" s="29"/>
      <c r="C584" s="29"/>
      <c r="D584" s="29"/>
      <c r="E584" s="29"/>
      <c r="F584" s="29"/>
      <c r="G584" s="29"/>
      <c r="H584" s="579"/>
      <c r="I584" s="29"/>
      <c r="J584" s="29"/>
      <c r="K584" s="29"/>
      <c r="L584" s="29"/>
      <c r="M584" s="29"/>
      <c r="N584" s="29"/>
      <c r="O584" s="29"/>
      <c r="P584" s="29"/>
      <c r="Q584" s="29"/>
      <c r="R584" s="29"/>
      <c r="S584" s="29"/>
      <c r="T584" s="29"/>
      <c r="U584" s="29"/>
      <c r="V584" s="29"/>
      <c r="W584" s="29"/>
      <c r="X584" s="29"/>
      <c r="Y584" s="29"/>
      <c r="Z584" s="29"/>
    </row>
    <row r="585" spans="1:26" ht="15.75" customHeight="1">
      <c r="A585" s="29"/>
      <c r="B585" s="29"/>
      <c r="C585" s="29"/>
      <c r="D585" s="29"/>
      <c r="E585" s="29"/>
      <c r="F585" s="29"/>
      <c r="G585" s="29"/>
      <c r="H585" s="579"/>
      <c r="I585" s="29"/>
      <c r="J585" s="29"/>
      <c r="K585" s="29"/>
      <c r="L585" s="29"/>
      <c r="M585" s="29"/>
      <c r="N585" s="29"/>
      <c r="O585" s="29"/>
      <c r="P585" s="29"/>
      <c r="Q585" s="29"/>
      <c r="R585" s="29"/>
      <c r="S585" s="29"/>
      <c r="T585" s="29"/>
      <c r="U585" s="29"/>
      <c r="V585" s="29"/>
      <c r="W585" s="29"/>
      <c r="X585" s="29"/>
      <c r="Y585" s="29"/>
      <c r="Z585" s="29"/>
    </row>
    <row r="586" spans="1:26" ht="15.75" customHeight="1">
      <c r="A586" s="29"/>
      <c r="B586" s="29"/>
      <c r="C586" s="29"/>
      <c r="D586" s="29"/>
      <c r="E586" s="29"/>
      <c r="F586" s="29"/>
      <c r="G586" s="29"/>
      <c r="H586" s="579"/>
      <c r="I586" s="29"/>
      <c r="J586" s="29"/>
      <c r="K586" s="29"/>
      <c r="L586" s="29"/>
      <c r="M586" s="29"/>
      <c r="N586" s="29"/>
      <c r="O586" s="29"/>
      <c r="P586" s="29"/>
      <c r="Q586" s="29"/>
      <c r="R586" s="29"/>
      <c r="S586" s="29"/>
      <c r="T586" s="29"/>
      <c r="U586" s="29"/>
      <c r="V586" s="29"/>
      <c r="W586" s="29"/>
      <c r="X586" s="29"/>
      <c r="Y586" s="29"/>
      <c r="Z586" s="29"/>
    </row>
    <row r="587" spans="1:26" ht="15.75" customHeight="1">
      <c r="A587" s="29"/>
      <c r="B587" s="29"/>
      <c r="C587" s="29"/>
      <c r="D587" s="29"/>
      <c r="E587" s="29"/>
      <c r="F587" s="29"/>
      <c r="G587" s="29"/>
      <c r="H587" s="579"/>
      <c r="I587" s="29"/>
      <c r="J587" s="29"/>
      <c r="K587" s="29"/>
      <c r="L587" s="29"/>
      <c r="M587" s="29"/>
      <c r="N587" s="29"/>
      <c r="O587" s="29"/>
      <c r="P587" s="29"/>
      <c r="Q587" s="29"/>
      <c r="R587" s="29"/>
      <c r="S587" s="29"/>
      <c r="T587" s="29"/>
      <c r="U587" s="29"/>
      <c r="V587" s="29"/>
      <c r="W587" s="29"/>
      <c r="X587" s="29"/>
      <c r="Y587" s="29"/>
      <c r="Z587" s="29"/>
    </row>
    <row r="588" spans="1:26" ht="15.75" customHeight="1">
      <c r="A588" s="29"/>
      <c r="B588" s="29"/>
      <c r="C588" s="29"/>
      <c r="D588" s="29"/>
      <c r="E588" s="29"/>
      <c r="F588" s="29"/>
      <c r="G588" s="29"/>
      <c r="H588" s="579"/>
      <c r="I588" s="29"/>
      <c r="J588" s="29"/>
      <c r="K588" s="29"/>
      <c r="L588" s="29"/>
      <c r="M588" s="29"/>
      <c r="N588" s="29"/>
      <c r="O588" s="29"/>
      <c r="P588" s="29"/>
      <c r="Q588" s="29"/>
      <c r="R588" s="29"/>
      <c r="S588" s="29"/>
      <c r="T588" s="29"/>
      <c r="U588" s="29"/>
      <c r="V588" s="29"/>
      <c r="W588" s="29"/>
      <c r="X588" s="29"/>
      <c r="Y588" s="29"/>
      <c r="Z588" s="29"/>
    </row>
    <row r="589" spans="1:26" ht="15.75" customHeight="1">
      <c r="A589" s="29"/>
      <c r="B589" s="29"/>
      <c r="C589" s="29"/>
      <c r="D589" s="29"/>
      <c r="E589" s="29"/>
      <c r="F589" s="29"/>
      <c r="G589" s="29"/>
      <c r="H589" s="579"/>
      <c r="I589" s="29"/>
      <c r="J589" s="29"/>
      <c r="K589" s="29"/>
      <c r="L589" s="29"/>
      <c r="M589" s="29"/>
      <c r="N589" s="29"/>
      <c r="O589" s="29"/>
      <c r="P589" s="29"/>
      <c r="Q589" s="29"/>
      <c r="R589" s="29"/>
      <c r="S589" s="29"/>
      <c r="T589" s="29"/>
      <c r="U589" s="29"/>
      <c r="V589" s="29"/>
      <c r="W589" s="29"/>
      <c r="X589" s="29"/>
      <c r="Y589" s="29"/>
      <c r="Z589" s="29"/>
    </row>
    <row r="590" spans="1:26" ht="15.75" customHeight="1">
      <c r="A590" s="29"/>
      <c r="B590" s="29"/>
      <c r="C590" s="29"/>
      <c r="D590" s="29"/>
      <c r="E590" s="29"/>
      <c r="F590" s="29"/>
      <c r="G590" s="29"/>
      <c r="H590" s="579"/>
      <c r="I590" s="29"/>
      <c r="J590" s="29"/>
      <c r="K590" s="29"/>
      <c r="L590" s="29"/>
      <c r="M590" s="29"/>
      <c r="N590" s="29"/>
      <c r="O590" s="29"/>
      <c r="P590" s="29"/>
      <c r="Q590" s="29"/>
      <c r="R590" s="29"/>
      <c r="S590" s="29"/>
      <c r="T590" s="29"/>
      <c r="U590" s="29"/>
      <c r="V590" s="29"/>
      <c r="W590" s="29"/>
      <c r="X590" s="29"/>
      <c r="Y590" s="29"/>
      <c r="Z590" s="29"/>
    </row>
    <row r="591" spans="1:26" ht="15.75" customHeight="1">
      <c r="A591" s="29"/>
      <c r="B591" s="29"/>
      <c r="C591" s="29"/>
      <c r="D591" s="29"/>
      <c r="E591" s="29"/>
      <c r="F591" s="29"/>
      <c r="G591" s="29"/>
      <c r="H591" s="579"/>
      <c r="I591" s="29"/>
      <c r="J591" s="29"/>
      <c r="K591" s="29"/>
      <c r="L591" s="29"/>
      <c r="M591" s="29"/>
      <c r="N591" s="29"/>
      <c r="O591" s="29"/>
      <c r="P591" s="29"/>
      <c r="Q591" s="29"/>
      <c r="R591" s="29"/>
      <c r="S591" s="29"/>
      <c r="T591" s="29"/>
      <c r="U591" s="29"/>
      <c r="V591" s="29"/>
      <c r="W591" s="29"/>
      <c r="X591" s="29"/>
      <c r="Y591" s="29"/>
      <c r="Z591" s="29"/>
    </row>
    <row r="592" spans="1:26" ht="15.75" customHeight="1">
      <c r="A592" s="29"/>
      <c r="B592" s="29"/>
      <c r="C592" s="29"/>
      <c r="D592" s="29"/>
      <c r="E592" s="29"/>
      <c r="F592" s="29"/>
      <c r="G592" s="29"/>
      <c r="H592" s="579"/>
      <c r="I592" s="29"/>
      <c r="J592" s="29"/>
      <c r="K592" s="29"/>
      <c r="L592" s="29"/>
      <c r="M592" s="29"/>
      <c r="N592" s="29"/>
      <c r="O592" s="29"/>
      <c r="P592" s="29"/>
      <c r="Q592" s="29"/>
      <c r="R592" s="29"/>
      <c r="S592" s="29"/>
      <c r="T592" s="29"/>
      <c r="U592" s="29"/>
      <c r="V592" s="29"/>
      <c r="W592" s="29"/>
      <c r="X592" s="29"/>
      <c r="Y592" s="29"/>
      <c r="Z592" s="29"/>
    </row>
    <row r="593" spans="1:26" ht="15.75" customHeight="1">
      <c r="A593" s="29"/>
      <c r="B593" s="29"/>
      <c r="C593" s="29"/>
      <c r="D593" s="29"/>
      <c r="E593" s="29"/>
      <c r="F593" s="29"/>
      <c r="G593" s="29"/>
      <c r="H593" s="579"/>
      <c r="I593" s="29"/>
      <c r="J593" s="29"/>
      <c r="K593" s="29"/>
      <c r="L593" s="29"/>
      <c r="M593" s="29"/>
      <c r="N593" s="29"/>
      <c r="O593" s="29"/>
      <c r="P593" s="29"/>
      <c r="Q593" s="29"/>
      <c r="R593" s="29"/>
      <c r="S593" s="29"/>
      <c r="T593" s="29"/>
      <c r="U593" s="29"/>
      <c r="V593" s="29"/>
      <c r="W593" s="29"/>
      <c r="X593" s="29"/>
      <c r="Y593" s="29"/>
      <c r="Z593" s="29"/>
    </row>
    <row r="594" spans="1:26" ht="15.75" customHeight="1">
      <c r="A594" s="29"/>
      <c r="B594" s="29"/>
      <c r="C594" s="29"/>
      <c r="D594" s="29"/>
      <c r="E594" s="29"/>
      <c r="F594" s="29"/>
      <c r="G594" s="29"/>
      <c r="H594" s="579"/>
      <c r="I594" s="29"/>
      <c r="J594" s="29"/>
      <c r="K594" s="29"/>
      <c r="L594" s="29"/>
      <c r="M594" s="29"/>
      <c r="N594" s="29"/>
      <c r="O594" s="29"/>
      <c r="P594" s="29"/>
      <c r="Q594" s="29"/>
      <c r="R594" s="29"/>
      <c r="S594" s="29"/>
      <c r="T594" s="29"/>
      <c r="U594" s="29"/>
      <c r="V594" s="29"/>
      <c r="W594" s="29"/>
      <c r="X594" s="29"/>
      <c r="Y594" s="29"/>
      <c r="Z594" s="29"/>
    </row>
    <row r="595" spans="1:26" ht="15.75" customHeight="1">
      <c r="A595" s="29"/>
      <c r="B595" s="29"/>
      <c r="C595" s="29"/>
      <c r="D595" s="29"/>
      <c r="E595" s="29"/>
      <c r="F595" s="29"/>
      <c r="G595" s="29"/>
      <c r="H595" s="579"/>
      <c r="I595" s="29"/>
      <c r="J595" s="29"/>
      <c r="K595" s="29"/>
      <c r="L595" s="29"/>
      <c r="M595" s="29"/>
      <c r="N595" s="29"/>
      <c r="O595" s="29"/>
      <c r="P595" s="29"/>
      <c r="Q595" s="29"/>
      <c r="R595" s="29"/>
      <c r="S595" s="29"/>
      <c r="T595" s="29"/>
      <c r="U595" s="29"/>
      <c r="V595" s="29"/>
      <c r="W595" s="29"/>
      <c r="X595" s="29"/>
      <c r="Y595" s="29"/>
      <c r="Z595" s="29"/>
    </row>
    <row r="596" spans="1:26" ht="15.75" customHeight="1">
      <c r="A596" s="29"/>
      <c r="B596" s="29"/>
      <c r="C596" s="29"/>
      <c r="D596" s="29"/>
      <c r="E596" s="29"/>
      <c r="F596" s="29"/>
      <c r="G596" s="29"/>
      <c r="H596" s="579"/>
      <c r="I596" s="29"/>
      <c r="J596" s="29"/>
      <c r="K596" s="29"/>
      <c r="L596" s="29"/>
      <c r="M596" s="29"/>
      <c r="N596" s="29"/>
      <c r="O596" s="29"/>
      <c r="P596" s="29"/>
      <c r="Q596" s="29"/>
      <c r="R596" s="29"/>
      <c r="S596" s="29"/>
      <c r="T596" s="29"/>
      <c r="U596" s="29"/>
      <c r="V596" s="29"/>
      <c r="W596" s="29"/>
      <c r="X596" s="29"/>
      <c r="Y596" s="29"/>
      <c r="Z596" s="29"/>
    </row>
    <row r="597" spans="1:26" ht="15.75" customHeight="1">
      <c r="A597" s="29"/>
      <c r="B597" s="29"/>
      <c r="C597" s="29"/>
      <c r="D597" s="29"/>
      <c r="E597" s="29"/>
      <c r="F597" s="29"/>
      <c r="G597" s="29"/>
      <c r="H597" s="579"/>
      <c r="I597" s="29"/>
      <c r="J597" s="29"/>
      <c r="K597" s="29"/>
      <c r="L597" s="29"/>
      <c r="M597" s="29"/>
      <c r="N597" s="29"/>
      <c r="O597" s="29"/>
      <c r="P597" s="29"/>
      <c r="Q597" s="29"/>
      <c r="R597" s="29"/>
      <c r="S597" s="29"/>
      <c r="T597" s="29"/>
      <c r="U597" s="29"/>
      <c r="V597" s="29"/>
      <c r="W597" s="29"/>
      <c r="X597" s="29"/>
      <c r="Y597" s="29"/>
      <c r="Z597" s="29"/>
    </row>
    <row r="598" spans="1:26" ht="15.75" customHeight="1">
      <c r="A598" s="29"/>
      <c r="B598" s="29"/>
      <c r="C598" s="29"/>
      <c r="D598" s="29"/>
      <c r="E598" s="29"/>
      <c r="F598" s="29"/>
      <c r="G598" s="29"/>
      <c r="H598" s="579"/>
      <c r="I598" s="29"/>
      <c r="J598" s="29"/>
      <c r="K598" s="29"/>
      <c r="L598" s="29"/>
      <c r="M598" s="29"/>
      <c r="N598" s="29"/>
      <c r="O598" s="29"/>
      <c r="P598" s="29"/>
      <c r="Q598" s="29"/>
      <c r="R598" s="29"/>
      <c r="S598" s="29"/>
      <c r="T598" s="29"/>
      <c r="U598" s="29"/>
      <c r="V598" s="29"/>
      <c r="W598" s="29"/>
      <c r="X598" s="29"/>
      <c r="Y598" s="29"/>
      <c r="Z598" s="29"/>
    </row>
    <row r="599" spans="1:26" ht="15.75" customHeight="1">
      <c r="A599" s="29"/>
      <c r="B599" s="29"/>
      <c r="C599" s="29"/>
      <c r="D599" s="29"/>
      <c r="E599" s="29"/>
      <c r="F599" s="29"/>
      <c r="G599" s="29"/>
      <c r="H599" s="579"/>
      <c r="I599" s="29"/>
      <c r="J599" s="29"/>
      <c r="K599" s="29"/>
      <c r="L599" s="29"/>
      <c r="M599" s="29"/>
      <c r="N599" s="29"/>
      <c r="O599" s="29"/>
      <c r="P599" s="29"/>
      <c r="Q599" s="29"/>
      <c r="R599" s="29"/>
      <c r="S599" s="29"/>
      <c r="T599" s="29"/>
      <c r="U599" s="29"/>
      <c r="V599" s="29"/>
      <c r="W599" s="29"/>
      <c r="X599" s="29"/>
      <c r="Y599" s="29"/>
      <c r="Z599" s="29"/>
    </row>
    <row r="600" spans="1:26" ht="15.75" customHeight="1">
      <c r="A600" s="29"/>
      <c r="B600" s="29"/>
      <c r="C600" s="29"/>
      <c r="D600" s="29"/>
      <c r="E600" s="29"/>
      <c r="F600" s="29"/>
      <c r="G600" s="29"/>
      <c r="H600" s="579"/>
      <c r="I600" s="29"/>
      <c r="J600" s="29"/>
      <c r="K600" s="29"/>
      <c r="L600" s="29"/>
      <c r="M600" s="29"/>
      <c r="N600" s="29"/>
      <c r="O600" s="29"/>
      <c r="P600" s="29"/>
      <c r="Q600" s="29"/>
      <c r="R600" s="29"/>
      <c r="S600" s="29"/>
      <c r="T600" s="29"/>
      <c r="U600" s="29"/>
      <c r="V600" s="29"/>
      <c r="W600" s="29"/>
      <c r="X600" s="29"/>
      <c r="Y600" s="29"/>
      <c r="Z600" s="29"/>
    </row>
    <row r="601" spans="1:26" ht="15.75" customHeight="1">
      <c r="A601" s="29"/>
      <c r="B601" s="29"/>
      <c r="C601" s="29"/>
      <c r="D601" s="29"/>
      <c r="E601" s="29"/>
      <c r="F601" s="29"/>
      <c r="G601" s="29"/>
      <c r="H601" s="579"/>
      <c r="I601" s="29"/>
      <c r="J601" s="29"/>
      <c r="K601" s="29"/>
      <c r="L601" s="29"/>
      <c r="M601" s="29"/>
      <c r="N601" s="29"/>
      <c r="O601" s="29"/>
      <c r="P601" s="29"/>
      <c r="Q601" s="29"/>
      <c r="R601" s="29"/>
      <c r="S601" s="29"/>
      <c r="T601" s="29"/>
      <c r="U601" s="29"/>
      <c r="V601" s="29"/>
      <c r="W601" s="29"/>
      <c r="X601" s="29"/>
      <c r="Y601" s="29"/>
      <c r="Z601" s="29"/>
    </row>
    <row r="602" spans="1:26" ht="15.75" customHeight="1">
      <c r="A602" s="29"/>
      <c r="B602" s="29"/>
      <c r="C602" s="29"/>
      <c r="D602" s="29"/>
      <c r="E602" s="29"/>
      <c r="F602" s="29"/>
      <c r="G602" s="29"/>
      <c r="H602" s="579"/>
      <c r="I602" s="29"/>
      <c r="J602" s="29"/>
      <c r="K602" s="29"/>
      <c r="L602" s="29"/>
      <c r="M602" s="29"/>
      <c r="N602" s="29"/>
      <c r="O602" s="29"/>
      <c r="P602" s="29"/>
      <c r="Q602" s="29"/>
      <c r="R602" s="29"/>
      <c r="S602" s="29"/>
      <c r="T602" s="29"/>
      <c r="U602" s="29"/>
      <c r="V602" s="29"/>
      <c r="W602" s="29"/>
      <c r="X602" s="29"/>
      <c r="Y602" s="29"/>
      <c r="Z602" s="29"/>
    </row>
    <row r="603" spans="1:26" ht="15.75" customHeight="1">
      <c r="A603" s="29"/>
      <c r="B603" s="29"/>
      <c r="C603" s="29"/>
      <c r="D603" s="29"/>
      <c r="E603" s="29"/>
      <c r="F603" s="29"/>
      <c r="G603" s="29"/>
      <c r="H603" s="579"/>
      <c r="I603" s="29"/>
      <c r="J603" s="29"/>
      <c r="K603" s="29"/>
      <c r="L603" s="29"/>
      <c r="M603" s="29"/>
      <c r="N603" s="29"/>
      <c r="O603" s="29"/>
      <c r="P603" s="29"/>
      <c r="Q603" s="29"/>
      <c r="R603" s="29"/>
      <c r="S603" s="29"/>
      <c r="T603" s="29"/>
      <c r="U603" s="29"/>
      <c r="V603" s="29"/>
      <c r="W603" s="29"/>
      <c r="X603" s="29"/>
      <c r="Y603" s="29"/>
      <c r="Z603" s="29"/>
    </row>
    <row r="604" spans="1:26" ht="15.75" customHeight="1">
      <c r="A604" s="29"/>
      <c r="B604" s="29"/>
      <c r="C604" s="29"/>
      <c r="D604" s="29"/>
      <c r="E604" s="29"/>
      <c r="F604" s="29"/>
      <c r="G604" s="29"/>
      <c r="H604" s="579"/>
      <c r="I604" s="29"/>
      <c r="J604" s="29"/>
      <c r="K604" s="29"/>
      <c r="L604" s="29"/>
      <c r="M604" s="29"/>
      <c r="N604" s="29"/>
      <c r="O604" s="29"/>
      <c r="P604" s="29"/>
      <c r="Q604" s="29"/>
      <c r="R604" s="29"/>
      <c r="S604" s="29"/>
      <c r="T604" s="29"/>
      <c r="U604" s="29"/>
      <c r="V604" s="29"/>
      <c r="W604" s="29"/>
      <c r="X604" s="29"/>
      <c r="Y604" s="29"/>
      <c r="Z604" s="29"/>
    </row>
    <row r="605" spans="1:26" ht="15.75" customHeight="1">
      <c r="A605" s="29"/>
      <c r="B605" s="29"/>
      <c r="C605" s="29"/>
      <c r="D605" s="29"/>
      <c r="E605" s="29"/>
      <c r="F605" s="29"/>
      <c r="G605" s="29"/>
      <c r="H605" s="579"/>
      <c r="I605" s="29"/>
      <c r="J605" s="29"/>
      <c r="K605" s="29"/>
      <c r="L605" s="29"/>
      <c r="M605" s="29"/>
      <c r="N605" s="29"/>
      <c r="O605" s="29"/>
      <c r="P605" s="29"/>
      <c r="Q605" s="29"/>
      <c r="R605" s="29"/>
      <c r="S605" s="29"/>
      <c r="T605" s="29"/>
      <c r="U605" s="29"/>
      <c r="V605" s="29"/>
      <c r="W605" s="29"/>
      <c r="X605" s="29"/>
      <c r="Y605" s="29"/>
      <c r="Z605" s="29"/>
    </row>
    <row r="606" spans="1:26" ht="15.75" customHeight="1">
      <c r="A606" s="29"/>
      <c r="B606" s="29"/>
      <c r="C606" s="29"/>
      <c r="D606" s="29"/>
      <c r="E606" s="29"/>
      <c r="F606" s="29"/>
      <c r="G606" s="29"/>
      <c r="H606" s="579"/>
      <c r="I606" s="29"/>
      <c r="J606" s="29"/>
      <c r="K606" s="29"/>
      <c r="L606" s="29"/>
      <c r="M606" s="29"/>
      <c r="N606" s="29"/>
      <c r="O606" s="29"/>
      <c r="P606" s="29"/>
      <c r="Q606" s="29"/>
      <c r="R606" s="29"/>
      <c r="S606" s="29"/>
      <c r="T606" s="29"/>
      <c r="U606" s="29"/>
      <c r="V606" s="29"/>
      <c r="W606" s="29"/>
      <c r="X606" s="29"/>
      <c r="Y606" s="29"/>
      <c r="Z606" s="29"/>
    </row>
    <row r="607" spans="1:26" ht="15.75" customHeight="1">
      <c r="A607" s="29"/>
      <c r="B607" s="29"/>
      <c r="C607" s="29"/>
      <c r="D607" s="29"/>
      <c r="E607" s="29"/>
      <c r="F607" s="29"/>
      <c r="G607" s="29"/>
      <c r="H607" s="579"/>
      <c r="I607" s="29"/>
      <c r="J607" s="29"/>
      <c r="K607" s="29"/>
      <c r="L607" s="29"/>
      <c r="M607" s="29"/>
      <c r="N607" s="29"/>
      <c r="O607" s="29"/>
      <c r="P607" s="29"/>
      <c r="Q607" s="29"/>
      <c r="R607" s="29"/>
      <c r="S607" s="29"/>
      <c r="T607" s="29"/>
      <c r="U607" s="29"/>
      <c r="V607" s="29"/>
      <c r="W607" s="29"/>
      <c r="X607" s="29"/>
      <c r="Y607" s="29"/>
      <c r="Z607" s="29"/>
    </row>
    <row r="608" spans="1:26" ht="15.75" customHeight="1">
      <c r="A608" s="29"/>
      <c r="B608" s="29"/>
      <c r="C608" s="29"/>
      <c r="D608" s="29"/>
      <c r="E608" s="29"/>
      <c r="F608" s="29"/>
      <c r="G608" s="29"/>
      <c r="H608" s="579"/>
      <c r="I608" s="29"/>
      <c r="J608" s="29"/>
      <c r="K608" s="29"/>
      <c r="L608" s="29"/>
      <c r="M608" s="29"/>
      <c r="N608" s="29"/>
      <c r="O608" s="29"/>
      <c r="P608" s="29"/>
      <c r="Q608" s="29"/>
      <c r="R608" s="29"/>
      <c r="S608" s="29"/>
      <c r="T608" s="29"/>
      <c r="U608" s="29"/>
      <c r="V608" s="29"/>
      <c r="W608" s="29"/>
      <c r="X608" s="29"/>
      <c r="Y608" s="29"/>
      <c r="Z608" s="29"/>
    </row>
    <row r="609" spans="1:26" ht="15.75" customHeight="1">
      <c r="A609" s="29"/>
      <c r="B609" s="29"/>
      <c r="C609" s="29"/>
      <c r="D609" s="29"/>
      <c r="E609" s="29"/>
      <c r="F609" s="29"/>
      <c r="G609" s="29"/>
      <c r="H609" s="579"/>
      <c r="I609" s="29"/>
      <c r="J609" s="29"/>
      <c r="K609" s="29"/>
      <c r="L609" s="29"/>
      <c r="M609" s="29"/>
      <c r="N609" s="29"/>
      <c r="O609" s="29"/>
      <c r="P609" s="29"/>
      <c r="Q609" s="29"/>
      <c r="R609" s="29"/>
      <c r="S609" s="29"/>
      <c r="T609" s="29"/>
      <c r="U609" s="29"/>
      <c r="V609" s="29"/>
      <c r="W609" s="29"/>
      <c r="X609" s="29"/>
      <c r="Y609" s="29"/>
      <c r="Z609" s="29"/>
    </row>
    <row r="610" spans="1:26" ht="15.75" customHeight="1">
      <c r="A610" s="29"/>
      <c r="B610" s="29"/>
      <c r="C610" s="29"/>
      <c r="D610" s="29"/>
      <c r="E610" s="29"/>
      <c r="F610" s="29"/>
      <c r="G610" s="29"/>
      <c r="H610" s="579"/>
      <c r="I610" s="29"/>
      <c r="J610" s="29"/>
      <c r="K610" s="29"/>
      <c r="L610" s="29"/>
      <c r="M610" s="29"/>
      <c r="N610" s="29"/>
      <c r="O610" s="29"/>
      <c r="P610" s="29"/>
      <c r="Q610" s="29"/>
      <c r="R610" s="29"/>
      <c r="S610" s="29"/>
      <c r="T610" s="29"/>
      <c r="U610" s="29"/>
      <c r="V610" s="29"/>
      <c r="W610" s="29"/>
      <c r="X610" s="29"/>
      <c r="Y610" s="29"/>
      <c r="Z610" s="29"/>
    </row>
    <row r="611" spans="1:26" ht="15.75" customHeight="1">
      <c r="A611" s="29"/>
      <c r="B611" s="29"/>
      <c r="C611" s="29"/>
      <c r="D611" s="29"/>
      <c r="E611" s="29"/>
      <c r="F611" s="29"/>
      <c r="G611" s="29"/>
      <c r="H611" s="579"/>
      <c r="I611" s="29"/>
      <c r="J611" s="29"/>
      <c r="K611" s="29"/>
      <c r="L611" s="29"/>
      <c r="M611" s="29"/>
      <c r="N611" s="29"/>
      <c r="O611" s="29"/>
      <c r="P611" s="29"/>
      <c r="Q611" s="29"/>
      <c r="R611" s="29"/>
      <c r="S611" s="29"/>
      <c r="T611" s="29"/>
      <c r="U611" s="29"/>
      <c r="V611" s="29"/>
      <c r="W611" s="29"/>
      <c r="X611" s="29"/>
      <c r="Y611" s="29"/>
      <c r="Z611" s="29"/>
    </row>
    <row r="612" spans="1:26" ht="15.75" customHeight="1">
      <c r="A612" s="29"/>
      <c r="B612" s="29"/>
      <c r="C612" s="29"/>
      <c r="D612" s="29"/>
      <c r="E612" s="29"/>
      <c r="F612" s="29"/>
      <c r="G612" s="29"/>
      <c r="H612" s="579"/>
      <c r="I612" s="29"/>
      <c r="J612" s="29"/>
      <c r="K612" s="29"/>
      <c r="L612" s="29"/>
      <c r="M612" s="29"/>
      <c r="N612" s="29"/>
      <c r="O612" s="29"/>
      <c r="P612" s="29"/>
      <c r="Q612" s="29"/>
      <c r="R612" s="29"/>
      <c r="S612" s="29"/>
      <c r="T612" s="29"/>
      <c r="U612" s="29"/>
      <c r="V612" s="29"/>
      <c r="W612" s="29"/>
      <c r="X612" s="29"/>
      <c r="Y612" s="29"/>
      <c r="Z612" s="29"/>
    </row>
    <row r="613" spans="1:26" ht="15.75" customHeight="1">
      <c r="A613" s="29"/>
      <c r="B613" s="29"/>
      <c r="C613" s="29"/>
      <c r="D613" s="29"/>
      <c r="E613" s="29"/>
      <c r="F613" s="29"/>
      <c r="G613" s="29"/>
      <c r="H613" s="579"/>
      <c r="I613" s="29"/>
      <c r="J613" s="29"/>
      <c r="K613" s="29"/>
      <c r="L613" s="29"/>
      <c r="M613" s="29"/>
      <c r="N613" s="29"/>
      <c r="O613" s="29"/>
      <c r="P613" s="29"/>
      <c r="Q613" s="29"/>
      <c r="R613" s="29"/>
      <c r="S613" s="29"/>
      <c r="T613" s="29"/>
      <c r="U613" s="29"/>
      <c r="V613" s="29"/>
      <c r="W613" s="29"/>
      <c r="X613" s="29"/>
      <c r="Y613" s="29"/>
      <c r="Z613" s="29"/>
    </row>
    <row r="614" spans="1:26" ht="15.75" customHeight="1">
      <c r="A614" s="29"/>
      <c r="B614" s="29"/>
      <c r="C614" s="29"/>
      <c r="D614" s="29"/>
      <c r="E614" s="29"/>
      <c r="F614" s="29"/>
      <c r="G614" s="29"/>
      <c r="H614" s="579"/>
      <c r="I614" s="29"/>
      <c r="J614" s="29"/>
      <c r="K614" s="29"/>
      <c r="L614" s="29"/>
      <c r="M614" s="29"/>
      <c r="N614" s="29"/>
      <c r="O614" s="29"/>
      <c r="P614" s="29"/>
      <c r="Q614" s="29"/>
      <c r="R614" s="29"/>
      <c r="S614" s="29"/>
      <c r="T614" s="29"/>
      <c r="U614" s="29"/>
      <c r="V614" s="29"/>
      <c r="W614" s="29"/>
      <c r="X614" s="29"/>
      <c r="Y614" s="29"/>
      <c r="Z614" s="29"/>
    </row>
    <row r="615" spans="1:26" ht="15.75" customHeight="1">
      <c r="A615" s="29"/>
      <c r="B615" s="29"/>
      <c r="C615" s="29"/>
      <c r="D615" s="29"/>
      <c r="E615" s="29"/>
      <c r="F615" s="29"/>
      <c r="G615" s="29"/>
      <c r="H615" s="579"/>
      <c r="I615" s="29"/>
      <c r="J615" s="29"/>
      <c r="K615" s="29"/>
      <c r="L615" s="29"/>
      <c r="M615" s="29"/>
      <c r="N615" s="29"/>
      <c r="O615" s="29"/>
      <c r="P615" s="29"/>
      <c r="Q615" s="29"/>
      <c r="R615" s="29"/>
      <c r="S615" s="29"/>
      <c r="T615" s="29"/>
      <c r="U615" s="29"/>
      <c r="V615" s="29"/>
      <c r="W615" s="29"/>
      <c r="X615" s="29"/>
      <c r="Y615" s="29"/>
      <c r="Z615" s="29"/>
    </row>
    <row r="616" spans="1:26" ht="15.75" customHeight="1">
      <c r="A616" s="29"/>
      <c r="B616" s="29"/>
      <c r="C616" s="29"/>
      <c r="D616" s="29"/>
      <c r="E616" s="29"/>
      <c r="F616" s="29"/>
      <c r="G616" s="29"/>
      <c r="H616" s="579"/>
      <c r="I616" s="29"/>
      <c r="J616" s="29"/>
      <c r="K616" s="29"/>
      <c r="L616" s="29"/>
      <c r="M616" s="29"/>
      <c r="N616" s="29"/>
      <c r="O616" s="29"/>
      <c r="P616" s="29"/>
      <c r="Q616" s="29"/>
      <c r="R616" s="29"/>
      <c r="S616" s="29"/>
      <c r="T616" s="29"/>
      <c r="U616" s="29"/>
      <c r="V616" s="29"/>
      <c r="W616" s="29"/>
      <c r="X616" s="29"/>
      <c r="Y616" s="29"/>
      <c r="Z616" s="29"/>
    </row>
    <row r="617" spans="1:26" ht="15.75" customHeight="1">
      <c r="A617" s="29"/>
      <c r="B617" s="29"/>
      <c r="C617" s="29"/>
      <c r="D617" s="29"/>
      <c r="E617" s="29"/>
      <c r="F617" s="29"/>
      <c r="G617" s="29"/>
      <c r="H617" s="579"/>
      <c r="I617" s="29"/>
      <c r="J617" s="29"/>
      <c r="K617" s="29"/>
      <c r="L617" s="29"/>
      <c r="M617" s="29"/>
      <c r="N617" s="29"/>
      <c r="O617" s="29"/>
      <c r="P617" s="29"/>
      <c r="Q617" s="29"/>
      <c r="R617" s="29"/>
      <c r="S617" s="29"/>
      <c r="T617" s="29"/>
      <c r="U617" s="29"/>
      <c r="V617" s="29"/>
      <c r="W617" s="29"/>
      <c r="X617" s="29"/>
      <c r="Y617" s="29"/>
      <c r="Z617" s="29"/>
    </row>
    <row r="618" spans="1:26" ht="15.75" customHeight="1">
      <c r="A618" s="29"/>
      <c r="B618" s="29"/>
      <c r="C618" s="29"/>
      <c r="D618" s="29"/>
      <c r="E618" s="29"/>
      <c r="F618" s="29"/>
      <c r="G618" s="29"/>
      <c r="H618" s="579"/>
      <c r="I618" s="29"/>
      <c r="J618" s="29"/>
      <c r="K618" s="29"/>
      <c r="L618" s="29"/>
      <c r="M618" s="29"/>
      <c r="N618" s="29"/>
      <c r="O618" s="29"/>
      <c r="P618" s="29"/>
      <c r="Q618" s="29"/>
      <c r="R618" s="29"/>
      <c r="S618" s="29"/>
      <c r="T618" s="29"/>
      <c r="U618" s="29"/>
      <c r="V618" s="29"/>
      <c r="W618" s="29"/>
      <c r="X618" s="29"/>
      <c r="Y618" s="29"/>
      <c r="Z618" s="29"/>
    </row>
    <row r="619" spans="1:26" ht="15.75" customHeight="1">
      <c r="A619" s="29"/>
      <c r="B619" s="29"/>
      <c r="C619" s="29"/>
      <c r="D619" s="29"/>
      <c r="E619" s="29"/>
      <c r="F619" s="29"/>
      <c r="G619" s="29"/>
      <c r="H619" s="579"/>
      <c r="I619" s="29"/>
      <c r="J619" s="29"/>
      <c r="K619" s="29"/>
      <c r="L619" s="29"/>
      <c r="M619" s="29"/>
      <c r="N619" s="29"/>
      <c r="O619" s="29"/>
      <c r="P619" s="29"/>
      <c r="Q619" s="29"/>
      <c r="R619" s="29"/>
      <c r="S619" s="29"/>
      <c r="T619" s="29"/>
      <c r="U619" s="29"/>
      <c r="V619" s="29"/>
      <c r="W619" s="29"/>
      <c r="X619" s="29"/>
      <c r="Y619" s="29"/>
      <c r="Z619" s="29"/>
    </row>
    <row r="620" spans="1:26" ht="15.75" customHeight="1">
      <c r="A620" s="29"/>
      <c r="B620" s="29"/>
      <c r="C620" s="29"/>
      <c r="D620" s="29"/>
      <c r="E620" s="29"/>
      <c r="F620" s="29"/>
      <c r="G620" s="29"/>
      <c r="H620" s="579"/>
      <c r="I620" s="29"/>
      <c r="J620" s="29"/>
      <c r="K620" s="29"/>
      <c r="L620" s="29"/>
      <c r="M620" s="29"/>
      <c r="N620" s="29"/>
      <c r="O620" s="29"/>
      <c r="P620" s="29"/>
      <c r="Q620" s="29"/>
      <c r="R620" s="29"/>
      <c r="S620" s="29"/>
      <c r="T620" s="29"/>
      <c r="U620" s="29"/>
      <c r="V620" s="29"/>
      <c r="W620" s="29"/>
      <c r="X620" s="29"/>
      <c r="Y620" s="29"/>
      <c r="Z620" s="29"/>
    </row>
    <row r="621" spans="1:26" ht="15.75" customHeight="1">
      <c r="A621" s="29"/>
      <c r="B621" s="29"/>
      <c r="C621" s="29"/>
      <c r="D621" s="29"/>
      <c r="E621" s="29"/>
      <c r="F621" s="29"/>
      <c r="G621" s="29"/>
      <c r="H621" s="579"/>
      <c r="I621" s="29"/>
      <c r="J621" s="29"/>
      <c r="K621" s="29"/>
      <c r="L621" s="29"/>
      <c r="M621" s="29"/>
      <c r="N621" s="29"/>
      <c r="O621" s="29"/>
      <c r="P621" s="29"/>
      <c r="Q621" s="29"/>
      <c r="R621" s="29"/>
      <c r="S621" s="29"/>
      <c r="T621" s="29"/>
      <c r="U621" s="29"/>
      <c r="V621" s="29"/>
      <c r="W621" s="29"/>
      <c r="X621" s="29"/>
      <c r="Y621" s="29"/>
      <c r="Z621" s="29"/>
    </row>
    <row r="622" spans="1:26" ht="15.75" customHeight="1">
      <c r="A622" s="29"/>
      <c r="B622" s="29"/>
      <c r="C622" s="29"/>
      <c r="D622" s="29"/>
      <c r="E622" s="29"/>
      <c r="F622" s="29"/>
      <c r="G622" s="29"/>
      <c r="H622" s="579"/>
      <c r="I622" s="29"/>
      <c r="J622" s="29"/>
      <c r="K622" s="29"/>
      <c r="L622" s="29"/>
      <c r="M622" s="29"/>
      <c r="N622" s="29"/>
      <c r="O622" s="29"/>
      <c r="P622" s="29"/>
      <c r="Q622" s="29"/>
      <c r="R622" s="29"/>
      <c r="S622" s="29"/>
      <c r="T622" s="29"/>
      <c r="U622" s="29"/>
      <c r="V622" s="29"/>
      <c r="W622" s="29"/>
      <c r="X622" s="29"/>
      <c r="Y622" s="29"/>
      <c r="Z622" s="29"/>
    </row>
    <row r="623" spans="1:26" ht="15.75" customHeight="1">
      <c r="A623" s="29"/>
      <c r="B623" s="29"/>
      <c r="C623" s="29"/>
      <c r="D623" s="29"/>
      <c r="E623" s="29"/>
      <c r="F623" s="29"/>
      <c r="G623" s="29"/>
      <c r="H623" s="579"/>
      <c r="I623" s="29"/>
      <c r="J623" s="29"/>
      <c r="K623" s="29"/>
      <c r="L623" s="29"/>
      <c r="M623" s="29"/>
      <c r="N623" s="29"/>
      <c r="O623" s="29"/>
      <c r="P623" s="29"/>
      <c r="Q623" s="29"/>
      <c r="R623" s="29"/>
      <c r="S623" s="29"/>
      <c r="T623" s="29"/>
      <c r="U623" s="29"/>
      <c r="V623" s="29"/>
      <c r="W623" s="29"/>
      <c r="X623" s="29"/>
      <c r="Y623" s="29"/>
      <c r="Z623" s="29"/>
    </row>
    <row r="624" spans="1:26" ht="15.75" customHeight="1">
      <c r="A624" s="29"/>
      <c r="B624" s="29"/>
      <c r="C624" s="29"/>
      <c r="D624" s="29"/>
      <c r="E624" s="29"/>
      <c r="F624" s="29"/>
      <c r="G624" s="29"/>
      <c r="H624" s="579"/>
      <c r="I624" s="29"/>
      <c r="J624" s="29"/>
      <c r="K624" s="29"/>
      <c r="L624" s="29"/>
      <c r="M624" s="29"/>
      <c r="N624" s="29"/>
      <c r="O624" s="29"/>
      <c r="P624" s="29"/>
      <c r="Q624" s="29"/>
      <c r="R624" s="29"/>
      <c r="S624" s="29"/>
      <c r="T624" s="29"/>
      <c r="U624" s="29"/>
      <c r="V624" s="29"/>
      <c r="W624" s="29"/>
      <c r="X624" s="29"/>
      <c r="Y624" s="29"/>
      <c r="Z624" s="29"/>
    </row>
    <row r="625" spans="1:26" ht="15.75" customHeight="1">
      <c r="A625" s="29"/>
      <c r="B625" s="29"/>
      <c r="C625" s="29"/>
      <c r="D625" s="29"/>
      <c r="E625" s="29"/>
      <c r="F625" s="29"/>
      <c r="G625" s="29"/>
      <c r="H625" s="579"/>
      <c r="I625" s="29"/>
      <c r="J625" s="29"/>
      <c r="K625" s="29"/>
      <c r="L625" s="29"/>
      <c r="M625" s="29"/>
      <c r="N625" s="29"/>
      <c r="O625" s="29"/>
      <c r="P625" s="29"/>
      <c r="Q625" s="29"/>
      <c r="R625" s="29"/>
      <c r="S625" s="29"/>
      <c r="T625" s="29"/>
      <c r="U625" s="29"/>
      <c r="V625" s="29"/>
      <c r="W625" s="29"/>
      <c r="X625" s="29"/>
      <c r="Y625" s="29"/>
      <c r="Z625" s="29"/>
    </row>
    <row r="626" spans="1:26" ht="15.75" customHeight="1">
      <c r="A626" s="29"/>
      <c r="B626" s="29"/>
      <c r="C626" s="29"/>
      <c r="D626" s="29"/>
      <c r="E626" s="29"/>
      <c r="F626" s="29"/>
      <c r="G626" s="29"/>
      <c r="H626" s="579"/>
      <c r="I626" s="29"/>
      <c r="J626" s="29"/>
      <c r="K626" s="29"/>
      <c r="L626" s="29"/>
      <c r="M626" s="29"/>
      <c r="N626" s="29"/>
      <c r="O626" s="29"/>
      <c r="P626" s="29"/>
      <c r="Q626" s="29"/>
      <c r="R626" s="29"/>
      <c r="S626" s="29"/>
      <c r="T626" s="29"/>
      <c r="U626" s="29"/>
      <c r="V626" s="29"/>
      <c r="W626" s="29"/>
      <c r="X626" s="29"/>
      <c r="Y626" s="29"/>
      <c r="Z626" s="29"/>
    </row>
    <row r="627" spans="1:26" ht="15.75" customHeight="1">
      <c r="A627" s="29"/>
      <c r="B627" s="29"/>
      <c r="C627" s="29"/>
      <c r="D627" s="29"/>
      <c r="E627" s="29"/>
      <c r="F627" s="29"/>
      <c r="G627" s="29"/>
      <c r="H627" s="579"/>
      <c r="I627" s="29"/>
      <c r="J627" s="29"/>
      <c r="K627" s="29"/>
      <c r="L627" s="29"/>
      <c r="M627" s="29"/>
      <c r="N627" s="29"/>
      <c r="O627" s="29"/>
      <c r="P627" s="29"/>
      <c r="Q627" s="29"/>
      <c r="R627" s="29"/>
      <c r="S627" s="29"/>
      <c r="T627" s="29"/>
      <c r="U627" s="29"/>
      <c r="V627" s="29"/>
      <c r="W627" s="29"/>
      <c r="X627" s="29"/>
      <c r="Y627" s="29"/>
      <c r="Z627" s="29"/>
    </row>
    <row r="628" spans="1:26" ht="15.75" customHeight="1">
      <c r="A628" s="29"/>
      <c r="B628" s="29"/>
      <c r="C628" s="29"/>
      <c r="D628" s="29"/>
      <c r="E628" s="29"/>
      <c r="F628" s="29"/>
      <c r="G628" s="29"/>
      <c r="H628" s="579"/>
      <c r="I628" s="29"/>
      <c r="J628" s="29"/>
      <c r="K628" s="29"/>
      <c r="L628" s="29"/>
      <c r="M628" s="29"/>
      <c r="N628" s="29"/>
      <c r="O628" s="29"/>
      <c r="P628" s="29"/>
      <c r="Q628" s="29"/>
      <c r="R628" s="29"/>
      <c r="S628" s="29"/>
      <c r="T628" s="29"/>
      <c r="U628" s="29"/>
      <c r="V628" s="29"/>
      <c r="W628" s="29"/>
      <c r="X628" s="29"/>
      <c r="Y628" s="29"/>
      <c r="Z628" s="29"/>
    </row>
    <row r="629" spans="1:26" ht="15.75" customHeight="1">
      <c r="A629" s="29"/>
      <c r="B629" s="29"/>
      <c r="C629" s="29"/>
      <c r="D629" s="29"/>
      <c r="E629" s="29"/>
      <c r="F629" s="29"/>
      <c r="G629" s="29"/>
      <c r="H629" s="579"/>
      <c r="I629" s="29"/>
      <c r="J629" s="29"/>
      <c r="K629" s="29"/>
      <c r="L629" s="29"/>
      <c r="M629" s="29"/>
      <c r="N629" s="29"/>
      <c r="O629" s="29"/>
      <c r="P629" s="29"/>
      <c r="Q629" s="29"/>
      <c r="R629" s="29"/>
      <c r="S629" s="29"/>
      <c r="T629" s="29"/>
      <c r="U629" s="29"/>
      <c r="V629" s="29"/>
      <c r="W629" s="29"/>
      <c r="X629" s="29"/>
      <c r="Y629" s="29"/>
      <c r="Z629" s="29"/>
    </row>
    <row r="630" spans="1:26" ht="15.75" customHeight="1">
      <c r="A630" s="29"/>
      <c r="B630" s="29"/>
      <c r="C630" s="29"/>
      <c r="D630" s="29"/>
      <c r="E630" s="29"/>
      <c r="F630" s="29"/>
      <c r="G630" s="29"/>
      <c r="H630" s="579"/>
      <c r="I630" s="29"/>
      <c r="J630" s="29"/>
      <c r="K630" s="29"/>
      <c r="L630" s="29"/>
      <c r="M630" s="29"/>
      <c r="N630" s="29"/>
      <c r="O630" s="29"/>
      <c r="P630" s="29"/>
      <c r="Q630" s="29"/>
      <c r="R630" s="29"/>
      <c r="S630" s="29"/>
      <c r="T630" s="29"/>
      <c r="U630" s="29"/>
      <c r="V630" s="29"/>
      <c r="W630" s="29"/>
      <c r="X630" s="29"/>
      <c r="Y630" s="29"/>
      <c r="Z630" s="29"/>
    </row>
    <row r="631" spans="1:26" ht="15.75" customHeight="1">
      <c r="A631" s="29"/>
      <c r="B631" s="29"/>
      <c r="C631" s="29"/>
      <c r="D631" s="29"/>
      <c r="E631" s="29"/>
      <c r="F631" s="29"/>
      <c r="G631" s="29"/>
      <c r="H631" s="579"/>
      <c r="I631" s="29"/>
      <c r="J631" s="29"/>
      <c r="K631" s="29"/>
      <c r="L631" s="29"/>
      <c r="M631" s="29"/>
      <c r="N631" s="29"/>
      <c r="O631" s="29"/>
      <c r="P631" s="29"/>
      <c r="Q631" s="29"/>
      <c r="R631" s="29"/>
      <c r="S631" s="29"/>
      <c r="T631" s="29"/>
      <c r="U631" s="29"/>
      <c r="V631" s="29"/>
      <c r="W631" s="29"/>
      <c r="X631" s="29"/>
      <c r="Y631" s="29"/>
      <c r="Z631" s="29"/>
    </row>
    <row r="632" spans="1:26" ht="15.75" customHeight="1">
      <c r="A632" s="29"/>
      <c r="B632" s="29"/>
      <c r="C632" s="29"/>
      <c r="D632" s="29"/>
      <c r="E632" s="29"/>
      <c r="F632" s="29"/>
      <c r="G632" s="29"/>
      <c r="H632" s="579"/>
      <c r="I632" s="29"/>
      <c r="J632" s="29"/>
      <c r="K632" s="29"/>
      <c r="L632" s="29"/>
      <c r="M632" s="29"/>
      <c r="N632" s="29"/>
      <c r="O632" s="29"/>
      <c r="P632" s="29"/>
      <c r="Q632" s="29"/>
      <c r="R632" s="29"/>
      <c r="S632" s="29"/>
      <c r="T632" s="29"/>
      <c r="U632" s="29"/>
      <c r="V632" s="29"/>
      <c r="W632" s="29"/>
      <c r="X632" s="29"/>
      <c r="Y632" s="29"/>
      <c r="Z632" s="29"/>
    </row>
    <row r="633" spans="1:26" ht="15.75" customHeight="1">
      <c r="A633" s="29"/>
      <c r="B633" s="29"/>
      <c r="C633" s="29"/>
      <c r="D633" s="29"/>
      <c r="E633" s="29"/>
      <c r="F633" s="29"/>
      <c r="G633" s="29"/>
      <c r="H633" s="579"/>
      <c r="I633" s="29"/>
      <c r="J633" s="29"/>
      <c r="K633" s="29"/>
      <c r="L633" s="29"/>
      <c r="M633" s="29"/>
      <c r="N633" s="29"/>
      <c r="O633" s="29"/>
      <c r="P633" s="29"/>
      <c r="Q633" s="29"/>
      <c r="R633" s="29"/>
      <c r="S633" s="29"/>
      <c r="T633" s="29"/>
      <c r="U633" s="29"/>
      <c r="V633" s="29"/>
      <c r="W633" s="29"/>
      <c r="X633" s="29"/>
      <c r="Y633" s="29"/>
      <c r="Z633" s="29"/>
    </row>
    <row r="634" spans="1:26" ht="15.75" customHeight="1">
      <c r="A634" s="29"/>
      <c r="B634" s="29"/>
      <c r="C634" s="29"/>
      <c r="D634" s="29"/>
      <c r="E634" s="29"/>
      <c r="F634" s="29"/>
      <c r="G634" s="29"/>
      <c r="H634" s="579"/>
      <c r="I634" s="29"/>
      <c r="J634" s="29"/>
      <c r="K634" s="29"/>
      <c r="L634" s="29"/>
      <c r="M634" s="29"/>
      <c r="N634" s="29"/>
      <c r="O634" s="29"/>
      <c r="P634" s="29"/>
      <c r="Q634" s="29"/>
      <c r="R634" s="29"/>
      <c r="S634" s="29"/>
      <c r="T634" s="29"/>
      <c r="U634" s="29"/>
      <c r="V634" s="29"/>
      <c r="W634" s="29"/>
      <c r="X634" s="29"/>
      <c r="Y634" s="29"/>
      <c r="Z634" s="29"/>
    </row>
    <row r="635" spans="1:26" ht="15.75" customHeight="1">
      <c r="A635" s="29"/>
      <c r="B635" s="29"/>
      <c r="C635" s="29"/>
      <c r="D635" s="29"/>
      <c r="E635" s="29"/>
      <c r="F635" s="29"/>
      <c r="G635" s="29"/>
      <c r="H635" s="579"/>
      <c r="I635" s="29"/>
      <c r="J635" s="29"/>
      <c r="K635" s="29"/>
      <c r="L635" s="29"/>
      <c r="M635" s="29"/>
      <c r="N635" s="29"/>
      <c r="O635" s="29"/>
      <c r="P635" s="29"/>
      <c r="Q635" s="29"/>
      <c r="R635" s="29"/>
      <c r="S635" s="29"/>
      <c r="T635" s="29"/>
      <c r="U635" s="29"/>
      <c r="V635" s="29"/>
      <c r="W635" s="29"/>
      <c r="X635" s="29"/>
      <c r="Y635" s="29"/>
      <c r="Z635" s="29"/>
    </row>
    <row r="636" spans="1:26" ht="15.75" customHeight="1">
      <c r="A636" s="29"/>
      <c r="B636" s="29"/>
      <c r="C636" s="29"/>
      <c r="D636" s="29"/>
      <c r="E636" s="29"/>
      <c r="F636" s="29"/>
      <c r="G636" s="29"/>
      <c r="H636" s="579"/>
      <c r="I636" s="29"/>
      <c r="J636" s="29"/>
      <c r="K636" s="29"/>
      <c r="L636" s="29"/>
      <c r="M636" s="29"/>
      <c r="N636" s="29"/>
      <c r="O636" s="29"/>
      <c r="P636" s="29"/>
      <c r="Q636" s="29"/>
      <c r="R636" s="29"/>
      <c r="S636" s="29"/>
      <c r="T636" s="29"/>
      <c r="U636" s="29"/>
      <c r="V636" s="29"/>
      <c r="W636" s="29"/>
      <c r="X636" s="29"/>
      <c r="Y636" s="29"/>
      <c r="Z636" s="29"/>
    </row>
    <row r="637" spans="1:26" ht="15.75" customHeight="1">
      <c r="A637" s="29"/>
      <c r="B637" s="29"/>
      <c r="C637" s="29"/>
      <c r="D637" s="29"/>
      <c r="E637" s="29"/>
      <c r="F637" s="29"/>
      <c r="G637" s="29"/>
      <c r="H637" s="579"/>
      <c r="I637" s="29"/>
      <c r="J637" s="29"/>
      <c r="K637" s="29"/>
      <c r="L637" s="29"/>
      <c r="M637" s="29"/>
      <c r="N637" s="29"/>
      <c r="O637" s="29"/>
      <c r="P637" s="29"/>
      <c r="Q637" s="29"/>
      <c r="R637" s="29"/>
      <c r="S637" s="29"/>
      <c r="T637" s="29"/>
      <c r="U637" s="29"/>
      <c r="V637" s="29"/>
      <c r="W637" s="29"/>
      <c r="X637" s="29"/>
      <c r="Y637" s="29"/>
      <c r="Z637" s="29"/>
    </row>
    <row r="638" spans="1:26" ht="15.75" customHeight="1">
      <c r="A638" s="29"/>
      <c r="B638" s="29"/>
      <c r="C638" s="29"/>
      <c r="D638" s="29"/>
      <c r="E638" s="29"/>
      <c r="F638" s="29"/>
      <c r="G638" s="29"/>
      <c r="H638" s="579"/>
      <c r="I638" s="29"/>
      <c r="J638" s="29"/>
      <c r="K638" s="29"/>
      <c r="L638" s="29"/>
      <c r="M638" s="29"/>
      <c r="N638" s="29"/>
      <c r="O638" s="29"/>
      <c r="P638" s="29"/>
      <c r="Q638" s="29"/>
      <c r="R638" s="29"/>
      <c r="S638" s="29"/>
      <c r="T638" s="29"/>
      <c r="U638" s="29"/>
      <c r="V638" s="29"/>
      <c r="W638" s="29"/>
      <c r="X638" s="29"/>
      <c r="Y638" s="29"/>
      <c r="Z638" s="29"/>
    </row>
    <row r="639" spans="1:26" ht="15.75" customHeight="1">
      <c r="A639" s="29"/>
      <c r="B639" s="29"/>
      <c r="C639" s="29"/>
      <c r="D639" s="29"/>
      <c r="E639" s="29"/>
      <c r="F639" s="29"/>
      <c r="G639" s="29"/>
      <c r="H639" s="579"/>
      <c r="I639" s="29"/>
      <c r="J639" s="29"/>
      <c r="K639" s="29"/>
      <c r="L639" s="29"/>
      <c r="M639" s="29"/>
      <c r="N639" s="29"/>
      <c r="O639" s="29"/>
      <c r="P639" s="29"/>
      <c r="Q639" s="29"/>
      <c r="R639" s="29"/>
      <c r="S639" s="29"/>
      <c r="T639" s="29"/>
      <c r="U639" s="29"/>
      <c r="V639" s="29"/>
      <c r="W639" s="29"/>
      <c r="X639" s="29"/>
      <c r="Y639" s="29"/>
      <c r="Z639" s="29"/>
    </row>
    <row r="640" spans="1:26" ht="15.75" customHeight="1">
      <c r="A640" s="29"/>
      <c r="B640" s="29"/>
      <c r="C640" s="29"/>
      <c r="D640" s="29"/>
      <c r="E640" s="29"/>
      <c r="F640" s="29"/>
      <c r="G640" s="29"/>
      <c r="H640" s="579"/>
      <c r="I640" s="29"/>
      <c r="J640" s="29"/>
      <c r="K640" s="29"/>
      <c r="L640" s="29"/>
      <c r="M640" s="29"/>
      <c r="N640" s="29"/>
      <c r="O640" s="29"/>
      <c r="P640" s="29"/>
      <c r="Q640" s="29"/>
      <c r="R640" s="29"/>
      <c r="S640" s="29"/>
      <c r="T640" s="29"/>
      <c r="U640" s="29"/>
      <c r="V640" s="29"/>
      <c r="W640" s="29"/>
      <c r="X640" s="29"/>
      <c r="Y640" s="29"/>
      <c r="Z640" s="29"/>
    </row>
    <row r="641" spans="1:26" ht="15.75" customHeight="1">
      <c r="A641" s="29"/>
      <c r="B641" s="29"/>
      <c r="C641" s="29"/>
      <c r="D641" s="29"/>
      <c r="E641" s="29"/>
      <c r="F641" s="29"/>
      <c r="G641" s="29"/>
      <c r="H641" s="579"/>
      <c r="I641" s="29"/>
      <c r="J641" s="29"/>
      <c r="K641" s="29"/>
      <c r="L641" s="29"/>
      <c r="M641" s="29"/>
      <c r="N641" s="29"/>
      <c r="O641" s="29"/>
      <c r="P641" s="29"/>
      <c r="Q641" s="29"/>
      <c r="R641" s="29"/>
      <c r="S641" s="29"/>
      <c r="T641" s="29"/>
      <c r="U641" s="29"/>
      <c r="V641" s="29"/>
      <c r="W641" s="29"/>
      <c r="X641" s="29"/>
      <c r="Y641" s="29"/>
      <c r="Z641" s="29"/>
    </row>
    <row r="642" spans="1:26" ht="15.75" customHeight="1">
      <c r="A642" s="29"/>
      <c r="B642" s="29"/>
      <c r="C642" s="29"/>
      <c r="D642" s="29"/>
      <c r="E642" s="29"/>
      <c r="F642" s="29"/>
      <c r="G642" s="29"/>
      <c r="H642" s="579"/>
      <c r="I642" s="29"/>
      <c r="J642" s="29"/>
      <c r="K642" s="29"/>
      <c r="L642" s="29"/>
      <c r="M642" s="29"/>
      <c r="N642" s="29"/>
      <c r="O642" s="29"/>
      <c r="P642" s="29"/>
      <c r="Q642" s="29"/>
      <c r="R642" s="29"/>
      <c r="S642" s="29"/>
      <c r="T642" s="29"/>
      <c r="U642" s="29"/>
      <c r="V642" s="29"/>
      <c r="W642" s="29"/>
      <c r="X642" s="29"/>
      <c r="Y642" s="29"/>
      <c r="Z642" s="29"/>
    </row>
    <row r="643" spans="1:26" ht="15.75" customHeight="1">
      <c r="A643" s="29"/>
      <c r="B643" s="29"/>
      <c r="C643" s="29"/>
      <c r="D643" s="29"/>
      <c r="E643" s="29"/>
      <c r="F643" s="29"/>
      <c r="G643" s="29"/>
      <c r="H643" s="579"/>
      <c r="I643" s="29"/>
      <c r="J643" s="29"/>
      <c r="K643" s="29"/>
      <c r="L643" s="29"/>
      <c r="M643" s="29"/>
      <c r="N643" s="29"/>
      <c r="O643" s="29"/>
      <c r="P643" s="29"/>
      <c r="Q643" s="29"/>
      <c r="R643" s="29"/>
      <c r="S643" s="29"/>
      <c r="T643" s="29"/>
      <c r="U643" s="29"/>
      <c r="V643" s="29"/>
      <c r="W643" s="29"/>
      <c r="X643" s="29"/>
      <c r="Y643" s="29"/>
      <c r="Z643" s="29"/>
    </row>
    <row r="644" spans="1:26" ht="15.75" customHeight="1">
      <c r="A644" s="29"/>
      <c r="B644" s="29"/>
      <c r="C644" s="29"/>
      <c r="D644" s="29"/>
      <c r="E644" s="29"/>
      <c r="F644" s="29"/>
      <c r="G644" s="29"/>
      <c r="H644" s="579"/>
      <c r="I644" s="29"/>
      <c r="J644" s="29"/>
      <c r="K644" s="29"/>
      <c r="L644" s="29"/>
      <c r="M644" s="29"/>
      <c r="N644" s="29"/>
      <c r="O644" s="29"/>
      <c r="P644" s="29"/>
      <c r="Q644" s="29"/>
      <c r="R644" s="29"/>
      <c r="S644" s="29"/>
      <c r="T644" s="29"/>
      <c r="U644" s="29"/>
      <c r="V644" s="29"/>
      <c r="W644" s="29"/>
      <c r="X644" s="29"/>
      <c r="Y644" s="29"/>
      <c r="Z644" s="29"/>
    </row>
    <row r="645" spans="1:26" ht="15.75" customHeight="1">
      <c r="A645" s="29"/>
      <c r="B645" s="29"/>
      <c r="C645" s="29"/>
      <c r="D645" s="29"/>
      <c r="E645" s="29"/>
      <c r="F645" s="29"/>
      <c r="G645" s="29"/>
      <c r="H645" s="579"/>
      <c r="I645" s="29"/>
      <c r="J645" s="29"/>
      <c r="K645" s="29"/>
      <c r="L645" s="29"/>
      <c r="M645" s="29"/>
      <c r="N645" s="29"/>
      <c r="O645" s="29"/>
      <c r="P645" s="29"/>
      <c r="Q645" s="29"/>
      <c r="R645" s="29"/>
      <c r="S645" s="29"/>
      <c r="T645" s="29"/>
      <c r="U645" s="29"/>
      <c r="V645" s="29"/>
      <c r="W645" s="29"/>
      <c r="X645" s="29"/>
      <c r="Y645" s="29"/>
      <c r="Z645" s="29"/>
    </row>
    <row r="646" spans="1:26" ht="15.75" customHeight="1">
      <c r="A646" s="29"/>
      <c r="B646" s="29"/>
      <c r="C646" s="29"/>
      <c r="D646" s="29"/>
      <c r="E646" s="29"/>
      <c r="F646" s="29"/>
      <c r="G646" s="29"/>
      <c r="H646" s="579"/>
      <c r="I646" s="29"/>
      <c r="J646" s="29"/>
      <c r="K646" s="29"/>
      <c r="L646" s="29"/>
      <c r="M646" s="29"/>
      <c r="N646" s="29"/>
      <c r="O646" s="29"/>
      <c r="P646" s="29"/>
      <c r="Q646" s="29"/>
      <c r="R646" s="29"/>
      <c r="S646" s="29"/>
      <c r="T646" s="29"/>
      <c r="U646" s="29"/>
      <c r="V646" s="29"/>
      <c r="W646" s="29"/>
      <c r="X646" s="29"/>
      <c r="Y646" s="29"/>
      <c r="Z646" s="29"/>
    </row>
    <row r="647" spans="1:26" ht="15.75" customHeight="1">
      <c r="A647" s="29"/>
      <c r="B647" s="29"/>
      <c r="C647" s="29"/>
      <c r="D647" s="29"/>
      <c r="E647" s="29"/>
      <c r="F647" s="29"/>
      <c r="G647" s="29"/>
      <c r="H647" s="579"/>
      <c r="I647" s="29"/>
      <c r="J647" s="29"/>
      <c r="K647" s="29"/>
      <c r="L647" s="29"/>
      <c r="M647" s="29"/>
      <c r="N647" s="29"/>
      <c r="O647" s="29"/>
      <c r="P647" s="29"/>
      <c r="Q647" s="29"/>
      <c r="R647" s="29"/>
      <c r="S647" s="29"/>
      <c r="T647" s="29"/>
      <c r="U647" s="29"/>
      <c r="V647" s="29"/>
      <c r="W647" s="29"/>
      <c r="X647" s="29"/>
      <c r="Y647" s="29"/>
      <c r="Z647" s="29"/>
    </row>
    <row r="648" spans="1:26" ht="15.75" customHeight="1">
      <c r="A648" s="29"/>
      <c r="B648" s="29"/>
      <c r="C648" s="29"/>
      <c r="D648" s="29"/>
      <c r="E648" s="29"/>
      <c r="F648" s="29"/>
      <c r="G648" s="29"/>
      <c r="H648" s="579"/>
      <c r="I648" s="29"/>
      <c r="J648" s="29"/>
      <c r="K648" s="29"/>
      <c r="L648" s="29"/>
      <c r="M648" s="29"/>
      <c r="N648" s="29"/>
      <c r="O648" s="29"/>
      <c r="P648" s="29"/>
      <c r="Q648" s="29"/>
      <c r="R648" s="29"/>
      <c r="S648" s="29"/>
      <c r="T648" s="29"/>
      <c r="U648" s="29"/>
      <c r="V648" s="29"/>
      <c r="W648" s="29"/>
      <c r="X648" s="29"/>
      <c r="Y648" s="29"/>
      <c r="Z648" s="29"/>
    </row>
    <row r="649" spans="1:26" ht="15.75" customHeight="1">
      <c r="A649" s="29"/>
      <c r="B649" s="29"/>
      <c r="C649" s="29"/>
      <c r="D649" s="29"/>
      <c r="E649" s="29"/>
      <c r="F649" s="29"/>
      <c r="G649" s="29"/>
      <c r="H649" s="579"/>
      <c r="I649" s="29"/>
      <c r="J649" s="29"/>
      <c r="K649" s="29"/>
      <c r="L649" s="29"/>
      <c r="M649" s="29"/>
      <c r="N649" s="29"/>
      <c r="O649" s="29"/>
      <c r="P649" s="29"/>
      <c r="Q649" s="29"/>
      <c r="R649" s="29"/>
      <c r="S649" s="29"/>
      <c r="T649" s="29"/>
      <c r="U649" s="29"/>
      <c r="V649" s="29"/>
      <c r="W649" s="29"/>
      <c r="X649" s="29"/>
      <c r="Y649" s="29"/>
      <c r="Z649" s="29"/>
    </row>
    <row r="650" spans="1:26" ht="15.75" customHeight="1">
      <c r="A650" s="29"/>
      <c r="B650" s="29"/>
      <c r="C650" s="29"/>
      <c r="D650" s="29"/>
      <c r="E650" s="29"/>
      <c r="F650" s="29"/>
      <c r="G650" s="29"/>
      <c r="H650" s="579"/>
      <c r="I650" s="29"/>
      <c r="J650" s="29"/>
      <c r="K650" s="29"/>
      <c r="L650" s="29"/>
      <c r="M650" s="29"/>
      <c r="N650" s="29"/>
      <c r="O650" s="29"/>
      <c r="P650" s="29"/>
      <c r="Q650" s="29"/>
      <c r="R650" s="29"/>
      <c r="S650" s="29"/>
      <c r="T650" s="29"/>
      <c r="U650" s="29"/>
      <c r="V650" s="29"/>
      <c r="W650" s="29"/>
      <c r="X650" s="29"/>
      <c r="Y650" s="29"/>
      <c r="Z650" s="29"/>
    </row>
    <row r="651" spans="1:26" ht="15.75" customHeight="1">
      <c r="A651" s="29"/>
      <c r="B651" s="29"/>
      <c r="C651" s="29"/>
      <c r="D651" s="29"/>
      <c r="E651" s="29"/>
      <c r="F651" s="29"/>
      <c r="G651" s="29"/>
      <c r="H651" s="579"/>
      <c r="I651" s="29"/>
      <c r="J651" s="29"/>
      <c r="K651" s="29"/>
      <c r="L651" s="29"/>
      <c r="M651" s="29"/>
      <c r="N651" s="29"/>
      <c r="O651" s="29"/>
      <c r="P651" s="29"/>
      <c r="Q651" s="29"/>
      <c r="R651" s="29"/>
      <c r="S651" s="29"/>
      <c r="T651" s="29"/>
      <c r="U651" s="29"/>
      <c r="V651" s="29"/>
      <c r="W651" s="29"/>
      <c r="X651" s="29"/>
      <c r="Y651" s="29"/>
      <c r="Z651" s="29"/>
    </row>
    <row r="652" spans="1:26" ht="15.75" customHeight="1">
      <c r="A652" s="29"/>
      <c r="B652" s="29"/>
      <c r="C652" s="29"/>
      <c r="D652" s="29"/>
      <c r="E652" s="29"/>
      <c r="F652" s="29"/>
      <c r="G652" s="29"/>
      <c r="H652" s="579"/>
      <c r="I652" s="29"/>
      <c r="J652" s="29"/>
      <c r="K652" s="29"/>
      <c r="L652" s="29"/>
      <c r="M652" s="29"/>
      <c r="N652" s="29"/>
      <c r="O652" s="29"/>
      <c r="P652" s="29"/>
      <c r="Q652" s="29"/>
      <c r="R652" s="29"/>
      <c r="S652" s="29"/>
      <c r="T652" s="29"/>
      <c r="U652" s="29"/>
      <c r="V652" s="29"/>
      <c r="W652" s="29"/>
      <c r="X652" s="29"/>
      <c r="Y652" s="29"/>
      <c r="Z652" s="29"/>
    </row>
    <row r="653" spans="1:26" ht="15.75" customHeight="1">
      <c r="A653" s="29"/>
      <c r="B653" s="29"/>
      <c r="C653" s="29"/>
      <c r="D653" s="29"/>
      <c r="E653" s="29"/>
      <c r="F653" s="29"/>
      <c r="G653" s="29"/>
      <c r="H653" s="579"/>
      <c r="I653" s="29"/>
      <c r="J653" s="29"/>
      <c r="K653" s="29"/>
      <c r="L653" s="29"/>
      <c r="M653" s="29"/>
      <c r="N653" s="29"/>
      <c r="O653" s="29"/>
      <c r="P653" s="29"/>
      <c r="Q653" s="29"/>
      <c r="R653" s="29"/>
      <c r="S653" s="29"/>
      <c r="T653" s="29"/>
      <c r="U653" s="29"/>
      <c r="V653" s="29"/>
      <c r="W653" s="29"/>
      <c r="X653" s="29"/>
      <c r="Y653" s="29"/>
      <c r="Z653" s="29"/>
    </row>
    <row r="654" spans="1:26" ht="15.75" customHeight="1">
      <c r="A654" s="29"/>
      <c r="B654" s="29"/>
      <c r="C654" s="29"/>
      <c r="D654" s="29"/>
      <c r="E654" s="29"/>
      <c r="F654" s="29"/>
      <c r="G654" s="29"/>
      <c r="H654" s="579"/>
      <c r="I654" s="29"/>
      <c r="J654" s="29"/>
      <c r="K654" s="29"/>
      <c r="L654" s="29"/>
      <c r="M654" s="29"/>
      <c r="N654" s="29"/>
      <c r="O654" s="29"/>
      <c r="P654" s="29"/>
      <c r="Q654" s="29"/>
      <c r="R654" s="29"/>
      <c r="S654" s="29"/>
      <c r="T654" s="29"/>
      <c r="U654" s="29"/>
      <c r="V654" s="29"/>
      <c r="W654" s="29"/>
      <c r="X654" s="29"/>
      <c r="Y654" s="29"/>
      <c r="Z654" s="29"/>
    </row>
    <row r="655" spans="1:26" ht="15.75" customHeight="1">
      <c r="A655" s="29"/>
      <c r="B655" s="29"/>
      <c r="C655" s="29"/>
      <c r="D655" s="29"/>
      <c r="E655" s="29"/>
      <c r="F655" s="29"/>
      <c r="G655" s="29"/>
      <c r="H655" s="579"/>
      <c r="I655" s="29"/>
      <c r="J655" s="29"/>
      <c r="K655" s="29"/>
      <c r="L655" s="29"/>
      <c r="M655" s="29"/>
      <c r="N655" s="29"/>
      <c r="O655" s="29"/>
      <c r="P655" s="29"/>
      <c r="Q655" s="29"/>
      <c r="R655" s="29"/>
      <c r="S655" s="29"/>
      <c r="T655" s="29"/>
      <c r="U655" s="29"/>
      <c r="V655" s="29"/>
      <c r="W655" s="29"/>
      <c r="X655" s="29"/>
      <c r="Y655" s="29"/>
      <c r="Z655" s="29"/>
    </row>
    <row r="656" spans="1:26" ht="15.75" customHeight="1">
      <c r="A656" s="29"/>
      <c r="B656" s="29"/>
      <c r="C656" s="29"/>
      <c r="D656" s="29"/>
      <c r="E656" s="29"/>
      <c r="F656" s="29"/>
      <c r="G656" s="29"/>
      <c r="H656" s="579"/>
      <c r="I656" s="29"/>
      <c r="J656" s="29"/>
      <c r="K656" s="29"/>
      <c r="L656" s="29"/>
      <c r="M656" s="29"/>
      <c r="N656" s="29"/>
      <c r="O656" s="29"/>
      <c r="P656" s="29"/>
      <c r="Q656" s="29"/>
      <c r="R656" s="29"/>
      <c r="S656" s="29"/>
      <c r="T656" s="29"/>
      <c r="U656" s="29"/>
      <c r="V656" s="29"/>
      <c r="W656" s="29"/>
      <c r="X656" s="29"/>
      <c r="Y656" s="29"/>
      <c r="Z656" s="29"/>
    </row>
    <row r="657" spans="1:26" ht="15.75" customHeight="1">
      <c r="A657" s="29"/>
      <c r="B657" s="29"/>
      <c r="C657" s="29"/>
      <c r="D657" s="29"/>
      <c r="E657" s="29"/>
      <c r="F657" s="29"/>
      <c r="G657" s="29"/>
      <c r="H657" s="579"/>
      <c r="I657" s="29"/>
      <c r="J657" s="29"/>
      <c r="K657" s="29"/>
      <c r="L657" s="29"/>
      <c r="M657" s="29"/>
      <c r="N657" s="29"/>
      <c r="O657" s="29"/>
      <c r="P657" s="29"/>
      <c r="Q657" s="29"/>
      <c r="R657" s="29"/>
      <c r="S657" s="29"/>
      <c r="T657" s="29"/>
      <c r="U657" s="29"/>
      <c r="V657" s="29"/>
      <c r="W657" s="29"/>
      <c r="X657" s="29"/>
      <c r="Y657" s="29"/>
      <c r="Z657" s="29"/>
    </row>
    <row r="658" spans="1:26" ht="15.75" customHeight="1">
      <c r="A658" s="29"/>
      <c r="B658" s="29"/>
      <c r="C658" s="29"/>
      <c r="D658" s="29"/>
      <c r="E658" s="29"/>
      <c r="F658" s="29"/>
      <c r="G658" s="29"/>
      <c r="H658" s="579"/>
      <c r="I658" s="29"/>
      <c r="J658" s="29"/>
      <c r="K658" s="29"/>
      <c r="L658" s="29"/>
      <c r="M658" s="29"/>
      <c r="N658" s="29"/>
      <c r="O658" s="29"/>
      <c r="P658" s="29"/>
      <c r="Q658" s="29"/>
      <c r="R658" s="29"/>
      <c r="S658" s="29"/>
      <c r="T658" s="29"/>
      <c r="U658" s="29"/>
      <c r="V658" s="29"/>
      <c r="W658" s="29"/>
      <c r="X658" s="29"/>
      <c r="Y658" s="29"/>
      <c r="Z658" s="29"/>
    </row>
    <row r="659" spans="1:26" ht="15.75" customHeight="1">
      <c r="A659" s="29"/>
      <c r="B659" s="29"/>
      <c r="C659" s="29"/>
      <c r="D659" s="29"/>
      <c r="E659" s="29"/>
      <c r="F659" s="29"/>
      <c r="G659" s="29"/>
      <c r="H659" s="579"/>
      <c r="I659" s="29"/>
      <c r="J659" s="29"/>
      <c r="K659" s="29"/>
      <c r="L659" s="29"/>
      <c r="M659" s="29"/>
      <c r="N659" s="29"/>
      <c r="O659" s="29"/>
      <c r="P659" s="29"/>
      <c r="Q659" s="29"/>
      <c r="R659" s="29"/>
      <c r="S659" s="29"/>
      <c r="T659" s="29"/>
      <c r="U659" s="29"/>
      <c r="V659" s="29"/>
      <c r="W659" s="29"/>
      <c r="X659" s="29"/>
      <c r="Y659" s="29"/>
      <c r="Z659" s="29"/>
    </row>
    <row r="660" spans="1:26" ht="15.75" customHeight="1">
      <c r="A660" s="29"/>
      <c r="B660" s="29"/>
      <c r="C660" s="29"/>
      <c r="D660" s="29"/>
      <c r="E660" s="29"/>
      <c r="F660" s="29"/>
      <c r="G660" s="29"/>
      <c r="H660" s="579"/>
      <c r="I660" s="29"/>
      <c r="J660" s="29"/>
      <c r="K660" s="29"/>
      <c r="L660" s="29"/>
      <c r="M660" s="29"/>
      <c r="N660" s="29"/>
      <c r="O660" s="29"/>
      <c r="P660" s="29"/>
      <c r="Q660" s="29"/>
      <c r="R660" s="29"/>
      <c r="S660" s="29"/>
      <c r="T660" s="29"/>
      <c r="U660" s="29"/>
      <c r="V660" s="29"/>
      <c r="W660" s="29"/>
      <c r="X660" s="29"/>
      <c r="Y660" s="29"/>
      <c r="Z660" s="29"/>
    </row>
    <row r="661" spans="1:26" ht="15.75" customHeight="1">
      <c r="A661" s="29"/>
      <c r="B661" s="29"/>
      <c r="C661" s="29"/>
      <c r="D661" s="29"/>
      <c r="E661" s="29"/>
      <c r="F661" s="29"/>
      <c r="G661" s="29"/>
      <c r="H661" s="579"/>
      <c r="I661" s="29"/>
      <c r="J661" s="29"/>
      <c r="K661" s="29"/>
      <c r="L661" s="29"/>
      <c r="M661" s="29"/>
      <c r="N661" s="29"/>
      <c r="O661" s="29"/>
      <c r="P661" s="29"/>
      <c r="Q661" s="29"/>
      <c r="R661" s="29"/>
      <c r="S661" s="29"/>
      <c r="T661" s="29"/>
      <c r="U661" s="29"/>
      <c r="V661" s="29"/>
      <c r="W661" s="29"/>
      <c r="X661" s="29"/>
      <c r="Y661" s="29"/>
      <c r="Z661" s="29"/>
    </row>
    <row r="662" spans="1:26" ht="15.75" customHeight="1">
      <c r="A662" s="29"/>
      <c r="B662" s="29"/>
      <c r="C662" s="29"/>
      <c r="D662" s="29"/>
      <c r="E662" s="29"/>
      <c r="F662" s="29"/>
      <c r="G662" s="29"/>
      <c r="H662" s="579"/>
      <c r="I662" s="29"/>
      <c r="J662" s="29"/>
      <c r="K662" s="29"/>
      <c r="L662" s="29"/>
      <c r="M662" s="29"/>
      <c r="N662" s="29"/>
      <c r="O662" s="29"/>
      <c r="P662" s="29"/>
      <c r="Q662" s="29"/>
      <c r="R662" s="29"/>
      <c r="S662" s="29"/>
      <c r="T662" s="29"/>
      <c r="U662" s="29"/>
      <c r="V662" s="29"/>
      <c r="W662" s="29"/>
      <c r="X662" s="29"/>
      <c r="Y662" s="29"/>
      <c r="Z662" s="29"/>
    </row>
    <row r="663" spans="1:26" ht="15.75" customHeight="1">
      <c r="A663" s="29"/>
      <c r="B663" s="29"/>
      <c r="C663" s="29"/>
      <c r="D663" s="29"/>
      <c r="E663" s="29"/>
      <c r="F663" s="29"/>
      <c r="G663" s="29"/>
      <c r="H663" s="579"/>
      <c r="I663" s="29"/>
      <c r="J663" s="29"/>
      <c r="K663" s="29"/>
      <c r="L663" s="29"/>
      <c r="M663" s="29"/>
      <c r="N663" s="29"/>
      <c r="O663" s="29"/>
      <c r="P663" s="29"/>
      <c r="Q663" s="29"/>
      <c r="R663" s="29"/>
      <c r="S663" s="29"/>
      <c r="T663" s="29"/>
      <c r="U663" s="29"/>
      <c r="V663" s="29"/>
      <c r="W663" s="29"/>
      <c r="X663" s="29"/>
      <c r="Y663" s="29"/>
      <c r="Z663" s="29"/>
    </row>
    <row r="664" spans="1:26" ht="15.75" customHeight="1">
      <c r="A664" s="29"/>
      <c r="B664" s="29"/>
      <c r="C664" s="29"/>
      <c r="D664" s="29"/>
      <c r="E664" s="29"/>
      <c r="F664" s="29"/>
      <c r="G664" s="29"/>
      <c r="H664" s="579"/>
      <c r="I664" s="29"/>
      <c r="J664" s="29"/>
      <c r="K664" s="29"/>
      <c r="L664" s="29"/>
      <c r="M664" s="29"/>
      <c r="N664" s="29"/>
      <c r="O664" s="29"/>
      <c r="P664" s="29"/>
      <c r="Q664" s="29"/>
      <c r="R664" s="29"/>
      <c r="S664" s="29"/>
      <c r="T664" s="29"/>
      <c r="U664" s="29"/>
      <c r="V664" s="29"/>
      <c r="W664" s="29"/>
      <c r="X664" s="29"/>
      <c r="Y664" s="29"/>
      <c r="Z664" s="29"/>
    </row>
    <row r="665" spans="1:26" ht="15.75" customHeight="1">
      <c r="A665" s="29"/>
      <c r="B665" s="29"/>
      <c r="C665" s="29"/>
      <c r="D665" s="29"/>
      <c r="E665" s="29"/>
      <c r="F665" s="29"/>
      <c r="G665" s="29"/>
      <c r="H665" s="579"/>
      <c r="I665" s="29"/>
      <c r="J665" s="29"/>
      <c r="K665" s="29"/>
      <c r="L665" s="29"/>
      <c r="M665" s="29"/>
      <c r="N665" s="29"/>
      <c r="O665" s="29"/>
      <c r="P665" s="29"/>
      <c r="Q665" s="29"/>
      <c r="R665" s="29"/>
      <c r="S665" s="29"/>
      <c r="T665" s="29"/>
      <c r="U665" s="29"/>
      <c r="V665" s="29"/>
      <c r="W665" s="29"/>
      <c r="X665" s="29"/>
      <c r="Y665" s="29"/>
      <c r="Z665" s="29"/>
    </row>
    <row r="666" spans="1:26" ht="15.75" customHeight="1">
      <c r="A666" s="29"/>
      <c r="B666" s="29"/>
      <c r="C666" s="29"/>
      <c r="D666" s="29"/>
      <c r="E666" s="29"/>
      <c r="F666" s="29"/>
      <c r="G666" s="29"/>
      <c r="H666" s="579"/>
      <c r="I666" s="29"/>
      <c r="J666" s="29"/>
      <c r="K666" s="29"/>
      <c r="L666" s="29"/>
      <c r="M666" s="29"/>
      <c r="N666" s="29"/>
      <c r="O666" s="29"/>
      <c r="P666" s="29"/>
      <c r="Q666" s="29"/>
      <c r="R666" s="29"/>
      <c r="S666" s="29"/>
      <c r="T666" s="29"/>
      <c r="U666" s="29"/>
      <c r="V666" s="29"/>
      <c r="W666" s="29"/>
      <c r="X666" s="29"/>
      <c r="Y666" s="29"/>
      <c r="Z666" s="29"/>
    </row>
    <row r="667" spans="1:26" ht="15.75" customHeight="1">
      <c r="A667" s="29"/>
      <c r="B667" s="29"/>
      <c r="C667" s="29"/>
      <c r="D667" s="29"/>
      <c r="E667" s="29"/>
      <c r="F667" s="29"/>
      <c r="G667" s="29"/>
      <c r="H667" s="579"/>
      <c r="I667" s="29"/>
      <c r="J667" s="29"/>
      <c r="K667" s="29"/>
      <c r="L667" s="29"/>
      <c r="M667" s="29"/>
      <c r="N667" s="29"/>
      <c r="O667" s="29"/>
      <c r="P667" s="29"/>
      <c r="Q667" s="29"/>
      <c r="R667" s="29"/>
      <c r="S667" s="29"/>
      <c r="T667" s="29"/>
      <c r="U667" s="29"/>
      <c r="V667" s="29"/>
      <c r="W667" s="29"/>
      <c r="X667" s="29"/>
      <c r="Y667" s="29"/>
      <c r="Z667" s="29"/>
    </row>
    <row r="668" spans="1:26" ht="15.75" customHeight="1">
      <c r="A668" s="29"/>
      <c r="B668" s="29"/>
      <c r="C668" s="29"/>
      <c r="D668" s="29"/>
      <c r="E668" s="29"/>
      <c r="F668" s="29"/>
      <c r="G668" s="29"/>
      <c r="H668" s="579"/>
      <c r="I668" s="29"/>
      <c r="J668" s="29"/>
      <c r="K668" s="29"/>
      <c r="L668" s="29"/>
      <c r="M668" s="29"/>
      <c r="N668" s="29"/>
      <c r="O668" s="29"/>
      <c r="P668" s="29"/>
      <c r="Q668" s="29"/>
      <c r="R668" s="29"/>
      <c r="S668" s="29"/>
      <c r="T668" s="29"/>
      <c r="U668" s="29"/>
      <c r="V668" s="29"/>
      <c r="W668" s="29"/>
      <c r="X668" s="29"/>
      <c r="Y668" s="29"/>
      <c r="Z668" s="29"/>
    </row>
    <row r="669" spans="1:26" ht="15.75" customHeight="1">
      <c r="A669" s="29"/>
      <c r="B669" s="29"/>
      <c r="C669" s="29"/>
      <c r="D669" s="29"/>
      <c r="E669" s="29"/>
      <c r="F669" s="29"/>
      <c r="G669" s="29"/>
      <c r="H669" s="579"/>
      <c r="I669" s="29"/>
      <c r="J669" s="29"/>
      <c r="K669" s="29"/>
      <c r="L669" s="29"/>
      <c r="M669" s="29"/>
      <c r="N669" s="29"/>
      <c r="O669" s="29"/>
      <c r="P669" s="29"/>
      <c r="Q669" s="29"/>
      <c r="R669" s="29"/>
      <c r="S669" s="29"/>
      <c r="T669" s="29"/>
      <c r="U669" s="29"/>
      <c r="V669" s="29"/>
      <c r="W669" s="29"/>
      <c r="X669" s="29"/>
      <c r="Y669" s="29"/>
      <c r="Z669" s="29"/>
    </row>
    <row r="670" spans="1:26" ht="15.75" customHeight="1">
      <c r="A670" s="29"/>
      <c r="B670" s="29"/>
      <c r="C670" s="29"/>
      <c r="D670" s="29"/>
      <c r="E670" s="29"/>
      <c r="F670" s="29"/>
      <c r="G670" s="29"/>
      <c r="H670" s="579"/>
      <c r="I670" s="29"/>
      <c r="J670" s="29"/>
      <c r="K670" s="29"/>
      <c r="L670" s="29"/>
      <c r="M670" s="29"/>
      <c r="N670" s="29"/>
      <c r="O670" s="29"/>
      <c r="P670" s="29"/>
      <c r="Q670" s="29"/>
      <c r="R670" s="29"/>
      <c r="S670" s="29"/>
      <c r="T670" s="29"/>
      <c r="U670" s="29"/>
      <c r="V670" s="29"/>
      <c r="W670" s="29"/>
      <c r="X670" s="29"/>
      <c r="Y670" s="29"/>
      <c r="Z670" s="29"/>
    </row>
    <row r="671" spans="1:26" ht="15.75" customHeight="1">
      <c r="A671" s="29"/>
      <c r="B671" s="29"/>
      <c r="C671" s="29"/>
      <c r="D671" s="29"/>
      <c r="E671" s="29"/>
      <c r="F671" s="29"/>
      <c r="G671" s="29"/>
      <c r="H671" s="579"/>
      <c r="I671" s="29"/>
      <c r="J671" s="29"/>
      <c r="K671" s="29"/>
      <c r="L671" s="29"/>
      <c r="M671" s="29"/>
      <c r="N671" s="29"/>
      <c r="O671" s="29"/>
      <c r="P671" s="29"/>
      <c r="Q671" s="29"/>
      <c r="R671" s="29"/>
      <c r="S671" s="29"/>
      <c r="T671" s="29"/>
      <c r="U671" s="29"/>
      <c r="V671" s="29"/>
      <c r="W671" s="29"/>
      <c r="X671" s="29"/>
      <c r="Y671" s="29"/>
      <c r="Z671" s="29"/>
    </row>
    <row r="672" spans="1:26" ht="15.75" customHeight="1">
      <c r="A672" s="29"/>
      <c r="B672" s="29"/>
      <c r="C672" s="29"/>
      <c r="D672" s="29"/>
      <c r="E672" s="29"/>
      <c r="F672" s="29"/>
      <c r="G672" s="29"/>
      <c r="H672" s="579"/>
      <c r="I672" s="29"/>
      <c r="J672" s="29"/>
      <c r="K672" s="29"/>
      <c r="L672" s="29"/>
      <c r="M672" s="29"/>
      <c r="N672" s="29"/>
      <c r="O672" s="29"/>
      <c r="P672" s="29"/>
      <c r="Q672" s="29"/>
      <c r="R672" s="29"/>
      <c r="S672" s="29"/>
      <c r="T672" s="29"/>
      <c r="U672" s="29"/>
      <c r="V672" s="29"/>
      <c r="W672" s="29"/>
      <c r="X672" s="29"/>
      <c r="Y672" s="29"/>
      <c r="Z672" s="29"/>
    </row>
    <row r="673" spans="1:26" ht="15.75" customHeight="1">
      <c r="A673" s="29"/>
      <c r="B673" s="29"/>
      <c r="C673" s="29"/>
      <c r="D673" s="29"/>
      <c r="E673" s="29"/>
      <c r="F673" s="29"/>
      <c r="G673" s="29"/>
      <c r="H673" s="579"/>
      <c r="I673" s="29"/>
      <c r="J673" s="29"/>
      <c r="K673" s="29"/>
      <c r="L673" s="29"/>
      <c r="M673" s="29"/>
      <c r="N673" s="29"/>
      <c r="O673" s="29"/>
      <c r="P673" s="29"/>
      <c r="Q673" s="29"/>
      <c r="R673" s="29"/>
      <c r="S673" s="29"/>
      <c r="T673" s="29"/>
      <c r="U673" s="29"/>
      <c r="V673" s="29"/>
      <c r="W673" s="29"/>
      <c r="X673" s="29"/>
      <c r="Y673" s="29"/>
      <c r="Z673" s="29"/>
    </row>
    <row r="674" spans="1:26" ht="15.75" customHeight="1">
      <c r="A674" s="29"/>
      <c r="B674" s="29"/>
      <c r="C674" s="29"/>
      <c r="D674" s="29"/>
      <c r="E674" s="29"/>
      <c r="F674" s="29"/>
      <c r="G674" s="29"/>
      <c r="H674" s="579"/>
      <c r="I674" s="29"/>
      <c r="J674" s="29"/>
      <c r="K674" s="29"/>
      <c r="L674" s="29"/>
      <c r="M674" s="29"/>
      <c r="N674" s="29"/>
      <c r="O674" s="29"/>
      <c r="P674" s="29"/>
      <c r="Q674" s="29"/>
      <c r="R674" s="29"/>
      <c r="S674" s="29"/>
      <c r="T674" s="29"/>
      <c r="U674" s="29"/>
      <c r="V674" s="29"/>
      <c r="W674" s="29"/>
      <c r="X674" s="29"/>
      <c r="Y674" s="29"/>
      <c r="Z674" s="29"/>
    </row>
    <row r="675" spans="1:26" ht="15.75" customHeight="1">
      <c r="A675" s="29"/>
      <c r="B675" s="29"/>
      <c r="C675" s="29"/>
      <c r="D675" s="29"/>
      <c r="E675" s="29"/>
      <c r="F675" s="29"/>
      <c r="G675" s="29"/>
      <c r="H675" s="579"/>
      <c r="I675" s="29"/>
      <c r="J675" s="29"/>
      <c r="K675" s="29"/>
      <c r="L675" s="29"/>
      <c r="M675" s="29"/>
      <c r="N675" s="29"/>
      <c r="O675" s="29"/>
      <c r="P675" s="29"/>
      <c r="Q675" s="29"/>
      <c r="R675" s="29"/>
      <c r="S675" s="29"/>
      <c r="T675" s="29"/>
      <c r="U675" s="29"/>
      <c r="V675" s="29"/>
      <c r="W675" s="29"/>
      <c r="X675" s="29"/>
      <c r="Y675" s="29"/>
      <c r="Z675" s="29"/>
    </row>
    <row r="676" spans="1:26" ht="15.75" customHeight="1">
      <c r="A676" s="29"/>
      <c r="B676" s="29"/>
      <c r="C676" s="29"/>
      <c r="D676" s="29"/>
      <c r="E676" s="29"/>
      <c r="F676" s="29"/>
      <c r="G676" s="29"/>
      <c r="H676" s="579"/>
      <c r="I676" s="29"/>
      <c r="J676" s="29"/>
      <c r="K676" s="29"/>
      <c r="L676" s="29"/>
      <c r="M676" s="29"/>
      <c r="N676" s="29"/>
      <c r="O676" s="29"/>
      <c r="P676" s="29"/>
      <c r="Q676" s="29"/>
      <c r="R676" s="29"/>
      <c r="S676" s="29"/>
      <c r="T676" s="29"/>
      <c r="U676" s="29"/>
      <c r="V676" s="29"/>
      <c r="W676" s="29"/>
      <c r="X676" s="29"/>
      <c r="Y676" s="29"/>
      <c r="Z676" s="29"/>
    </row>
    <row r="677" spans="1:26" ht="15.75" customHeight="1">
      <c r="A677" s="29"/>
      <c r="B677" s="29"/>
      <c r="C677" s="29"/>
      <c r="D677" s="29"/>
      <c r="E677" s="29"/>
      <c r="F677" s="29"/>
      <c r="G677" s="29"/>
      <c r="H677" s="579"/>
      <c r="I677" s="29"/>
      <c r="J677" s="29"/>
      <c r="K677" s="29"/>
      <c r="L677" s="29"/>
      <c r="M677" s="29"/>
      <c r="N677" s="29"/>
      <c r="O677" s="29"/>
      <c r="P677" s="29"/>
      <c r="Q677" s="29"/>
      <c r="R677" s="29"/>
      <c r="S677" s="29"/>
      <c r="T677" s="29"/>
      <c r="U677" s="29"/>
      <c r="V677" s="29"/>
      <c r="W677" s="29"/>
      <c r="X677" s="29"/>
      <c r="Y677" s="29"/>
      <c r="Z677" s="29"/>
    </row>
    <row r="678" spans="1:26" ht="15.75" customHeight="1">
      <c r="A678" s="29"/>
      <c r="B678" s="29"/>
      <c r="C678" s="29"/>
      <c r="D678" s="29"/>
      <c r="E678" s="29"/>
      <c r="F678" s="29"/>
      <c r="G678" s="29"/>
      <c r="H678" s="579"/>
      <c r="I678" s="29"/>
      <c r="J678" s="29"/>
      <c r="K678" s="29"/>
      <c r="L678" s="29"/>
      <c r="M678" s="29"/>
      <c r="N678" s="29"/>
      <c r="O678" s="29"/>
      <c r="P678" s="29"/>
      <c r="Q678" s="29"/>
      <c r="R678" s="29"/>
      <c r="S678" s="29"/>
      <c r="T678" s="29"/>
      <c r="U678" s="29"/>
      <c r="V678" s="29"/>
      <c r="W678" s="29"/>
      <c r="X678" s="29"/>
      <c r="Y678" s="29"/>
      <c r="Z678" s="29"/>
    </row>
    <row r="679" spans="1:26" ht="15.75" customHeight="1">
      <c r="A679" s="29"/>
      <c r="B679" s="29"/>
      <c r="C679" s="29"/>
      <c r="D679" s="29"/>
      <c r="E679" s="29"/>
      <c r="F679" s="29"/>
      <c r="G679" s="29"/>
      <c r="H679" s="579"/>
      <c r="I679" s="29"/>
      <c r="J679" s="29"/>
      <c r="K679" s="29"/>
      <c r="L679" s="29"/>
      <c r="M679" s="29"/>
      <c r="N679" s="29"/>
      <c r="O679" s="29"/>
      <c r="P679" s="29"/>
      <c r="Q679" s="29"/>
      <c r="R679" s="29"/>
      <c r="S679" s="29"/>
      <c r="T679" s="29"/>
      <c r="U679" s="29"/>
      <c r="V679" s="29"/>
      <c r="W679" s="29"/>
      <c r="X679" s="29"/>
      <c r="Y679" s="29"/>
      <c r="Z679" s="29"/>
    </row>
    <row r="680" spans="1:26" ht="15.75" customHeight="1">
      <c r="A680" s="29"/>
      <c r="B680" s="29"/>
      <c r="C680" s="29"/>
      <c r="D680" s="29"/>
      <c r="E680" s="29"/>
      <c r="F680" s="29"/>
      <c r="G680" s="29"/>
      <c r="H680" s="579"/>
      <c r="I680" s="29"/>
      <c r="J680" s="29"/>
      <c r="K680" s="29"/>
      <c r="L680" s="29"/>
      <c r="M680" s="29"/>
      <c r="N680" s="29"/>
      <c r="O680" s="29"/>
      <c r="P680" s="29"/>
      <c r="Q680" s="29"/>
      <c r="R680" s="29"/>
      <c r="S680" s="29"/>
      <c r="T680" s="29"/>
      <c r="U680" s="29"/>
      <c r="V680" s="29"/>
      <c r="W680" s="29"/>
      <c r="X680" s="29"/>
      <c r="Y680" s="29"/>
      <c r="Z680" s="29"/>
    </row>
    <row r="681" spans="1:26" ht="15.75" customHeight="1">
      <c r="A681" s="29"/>
      <c r="B681" s="29"/>
      <c r="C681" s="29"/>
      <c r="D681" s="29"/>
      <c r="E681" s="29"/>
      <c r="F681" s="29"/>
      <c r="G681" s="29"/>
      <c r="H681" s="579"/>
      <c r="I681" s="29"/>
      <c r="J681" s="29"/>
      <c r="K681" s="29"/>
      <c r="L681" s="29"/>
      <c r="M681" s="29"/>
      <c r="N681" s="29"/>
      <c r="O681" s="29"/>
      <c r="P681" s="29"/>
      <c r="Q681" s="29"/>
      <c r="R681" s="29"/>
      <c r="S681" s="29"/>
      <c r="T681" s="29"/>
      <c r="U681" s="29"/>
      <c r="V681" s="29"/>
      <c r="W681" s="29"/>
      <c r="X681" s="29"/>
      <c r="Y681" s="29"/>
      <c r="Z681" s="29"/>
    </row>
    <row r="682" spans="1:26" ht="15.75" customHeight="1">
      <c r="A682" s="29"/>
      <c r="B682" s="29"/>
      <c r="C682" s="29"/>
      <c r="D682" s="29"/>
      <c r="E682" s="29"/>
      <c r="F682" s="29"/>
      <c r="G682" s="29"/>
      <c r="H682" s="579"/>
      <c r="I682" s="29"/>
      <c r="J682" s="29"/>
      <c r="K682" s="29"/>
      <c r="L682" s="29"/>
      <c r="M682" s="29"/>
      <c r="N682" s="29"/>
      <c r="O682" s="29"/>
      <c r="P682" s="29"/>
      <c r="Q682" s="29"/>
      <c r="R682" s="29"/>
      <c r="S682" s="29"/>
      <c r="T682" s="29"/>
      <c r="U682" s="29"/>
      <c r="V682" s="29"/>
      <c r="W682" s="29"/>
      <c r="X682" s="29"/>
      <c r="Y682" s="29"/>
      <c r="Z682" s="29"/>
    </row>
    <row r="683" spans="1:26" ht="15.75" customHeight="1">
      <c r="A683" s="29"/>
      <c r="B683" s="29"/>
      <c r="C683" s="29"/>
      <c r="D683" s="29"/>
      <c r="E683" s="29"/>
      <c r="F683" s="29"/>
      <c r="G683" s="29"/>
      <c r="H683" s="579"/>
      <c r="I683" s="29"/>
      <c r="J683" s="29"/>
      <c r="K683" s="29"/>
      <c r="L683" s="29"/>
      <c r="M683" s="29"/>
      <c r="N683" s="29"/>
      <c r="O683" s="29"/>
      <c r="P683" s="29"/>
      <c r="Q683" s="29"/>
      <c r="R683" s="29"/>
      <c r="S683" s="29"/>
      <c r="T683" s="29"/>
      <c r="U683" s="29"/>
      <c r="V683" s="29"/>
      <c r="W683" s="29"/>
      <c r="X683" s="29"/>
      <c r="Y683" s="29"/>
      <c r="Z683" s="29"/>
    </row>
    <row r="684" spans="1:26" ht="15.75" customHeight="1">
      <c r="A684" s="29"/>
      <c r="B684" s="29"/>
      <c r="C684" s="29"/>
      <c r="D684" s="29"/>
      <c r="E684" s="29"/>
      <c r="F684" s="29"/>
      <c r="G684" s="29"/>
      <c r="H684" s="579"/>
      <c r="I684" s="29"/>
      <c r="J684" s="29"/>
      <c r="K684" s="29"/>
      <c r="L684" s="29"/>
      <c r="M684" s="29"/>
      <c r="N684" s="29"/>
      <c r="O684" s="29"/>
      <c r="P684" s="29"/>
      <c r="Q684" s="29"/>
      <c r="R684" s="29"/>
      <c r="S684" s="29"/>
      <c r="T684" s="29"/>
      <c r="U684" s="29"/>
      <c r="V684" s="29"/>
      <c r="W684" s="29"/>
      <c r="X684" s="29"/>
      <c r="Y684" s="29"/>
      <c r="Z684" s="29"/>
    </row>
    <row r="685" spans="1:26" ht="15.75" customHeight="1">
      <c r="A685" s="29"/>
      <c r="B685" s="29"/>
      <c r="C685" s="29"/>
      <c r="D685" s="29"/>
      <c r="E685" s="29"/>
      <c r="F685" s="29"/>
      <c r="G685" s="29"/>
      <c r="H685" s="579"/>
      <c r="I685" s="29"/>
      <c r="J685" s="29"/>
      <c r="K685" s="29"/>
      <c r="L685" s="29"/>
      <c r="M685" s="29"/>
      <c r="N685" s="29"/>
      <c r="O685" s="29"/>
      <c r="P685" s="29"/>
      <c r="Q685" s="29"/>
      <c r="R685" s="29"/>
      <c r="S685" s="29"/>
      <c r="T685" s="29"/>
      <c r="U685" s="29"/>
      <c r="V685" s="29"/>
      <c r="W685" s="29"/>
      <c r="X685" s="29"/>
      <c r="Y685" s="29"/>
      <c r="Z685" s="29"/>
    </row>
    <row r="686" spans="1:26" ht="15.75" customHeight="1">
      <c r="A686" s="29"/>
      <c r="B686" s="29"/>
      <c r="C686" s="29"/>
      <c r="D686" s="29"/>
      <c r="E686" s="29"/>
      <c r="F686" s="29"/>
      <c r="G686" s="29"/>
      <c r="H686" s="579"/>
      <c r="I686" s="29"/>
      <c r="J686" s="29"/>
      <c r="K686" s="29"/>
      <c r="L686" s="29"/>
      <c r="M686" s="29"/>
      <c r="N686" s="29"/>
      <c r="O686" s="29"/>
      <c r="P686" s="29"/>
      <c r="Q686" s="29"/>
      <c r="R686" s="29"/>
      <c r="S686" s="29"/>
      <c r="T686" s="29"/>
      <c r="U686" s="29"/>
      <c r="V686" s="29"/>
      <c r="W686" s="29"/>
      <c r="X686" s="29"/>
      <c r="Y686" s="29"/>
      <c r="Z686" s="29"/>
    </row>
    <row r="687" spans="1:26" ht="15.75" customHeight="1">
      <c r="A687" s="29"/>
      <c r="B687" s="29"/>
      <c r="C687" s="29"/>
      <c r="D687" s="29"/>
      <c r="E687" s="29"/>
      <c r="F687" s="29"/>
      <c r="G687" s="29"/>
      <c r="H687" s="579"/>
      <c r="I687" s="29"/>
      <c r="J687" s="29"/>
      <c r="K687" s="29"/>
      <c r="L687" s="29"/>
      <c r="M687" s="29"/>
      <c r="N687" s="29"/>
      <c r="O687" s="29"/>
      <c r="P687" s="29"/>
      <c r="Q687" s="29"/>
      <c r="R687" s="29"/>
      <c r="S687" s="29"/>
      <c r="T687" s="29"/>
      <c r="U687" s="29"/>
      <c r="V687" s="29"/>
      <c r="W687" s="29"/>
      <c r="X687" s="29"/>
      <c r="Y687" s="29"/>
      <c r="Z687" s="29"/>
    </row>
    <row r="688" spans="1:26" ht="15.75" customHeight="1">
      <c r="A688" s="29"/>
      <c r="B688" s="29"/>
      <c r="C688" s="29"/>
      <c r="D688" s="29"/>
      <c r="E688" s="29"/>
      <c r="F688" s="29"/>
      <c r="G688" s="29"/>
      <c r="H688" s="579"/>
      <c r="I688" s="29"/>
      <c r="J688" s="29"/>
      <c r="K688" s="29"/>
      <c r="L688" s="29"/>
      <c r="M688" s="29"/>
      <c r="N688" s="29"/>
      <c r="O688" s="29"/>
      <c r="P688" s="29"/>
      <c r="Q688" s="29"/>
      <c r="R688" s="29"/>
      <c r="S688" s="29"/>
      <c r="T688" s="29"/>
      <c r="U688" s="29"/>
      <c r="V688" s="29"/>
      <c r="W688" s="29"/>
      <c r="X688" s="29"/>
      <c r="Y688" s="29"/>
      <c r="Z688" s="29"/>
    </row>
    <row r="689" spans="1:26" ht="15.75" customHeight="1">
      <c r="A689" s="29"/>
      <c r="B689" s="29"/>
      <c r="C689" s="29"/>
      <c r="D689" s="29"/>
      <c r="E689" s="29"/>
      <c r="F689" s="29"/>
      <c r="G689" s="29"/>
      <c r="H689" s="579"/>
      <c r="I689" s="29"/>
      <c r="J689" s="29"/>
      <c r="K689" s="29"/>
      <c r="L689" s="29"/>
      <c r="M689" s="29"/>
      <c r="N689" s="29"/>
      <c r="O689" s="29"/>
      <c r="P689" s="29"/>
      <c r="Q689" s="29"/>
      <c r="R689" s="29"/>
      <c r="S689" s="29"/>
      <c r="T689" s="29"/>
      <c r="U689" s="29"/>
      <c r="V689" s="29"/>
      <c r="W689" s="29"/>
      <c r="X689" s="29"/>
      <c r="Y689" s="29"/>
      <c r="Z689" s="29"/>
    </row>
    <row r="690" spans="1:26" ht="15.75" customHeight="1">
      <c r="A690" s="29"/>
      <c r="B690" s="29"/>
      <c r="C690" s="29"/>
      <c r="D690" s="29"/>
      <c r="E690" s="29"/>
      <c r="F690" s="29"/>
      <c r="G690" s="29"/>
      <c r="H690" s="579"/>
      <c r="I690" s="29"/>
      <c r="J690" s="29"/>
      <c r="K690" s="29"/>
      <c r="L690" s="29"/>
      <c r="M690" s="29"/>
      <c r="N690" s="29"/>
      <c r="O690" s="29"/>
      <c r="P690" s="29"/>
      <c r="Q690" s="29"/>
      <c r="R690" s="29"/>
      <c r="S690" s="29"/>
      <c r="T690" s="29"/>
      <c r="U690" s="29"/>
      <c r="V690" s="29"/>
      <c r="W690" s="29"/>
      <c r="X690" s="29"/>
      <c r="Y690" s="29"/>
      <c r="Z690" s="29"/>
    </row>
    <row r="691" spans="1:26" ht="15.75" customHeight="1">
      <c r="A691" s="29"/>
      <c r="B691" s="29"/>
      <c r="C691" s="29"/>
      <c r="D691" s="29"/>
      <c r="E691" s="29"/>
      <c r="F691" s="29"/>
      <c r="G691" s="29"/>
      <c r="H691" s="579"/>
      <c r="I691" s="29"/>
      <c r="J691" s="29"/>
      <c r="K691" s="29"/>
      <c r="L691" s="29"/>
      <c r="M691" s="29"/>
      <c r="N691" s="29"/>
      <c r="O691" s="29"/>
      <c r="P691" s="29"/>
      <c r="Q691" s="29"/>
      <c r="R691" s="29"/>
      <c r="S691" s="29"/>
      <c r="T691" s="29"/>
      <c r="U691" s="29"/>
      <c r="V691" s="29"/>
      <c r="W691" s="29"/>
      <c r="X691" s="29"/>
      <c r="Y691" s="29"/>
      <c r="Z691" s="29"/>
    </row>
    <row r="692" spans="1:26" ht="15.75" customHeight="1">
      <c r="A692" s="29"/>
      <c r="B692" s="29"/>
      <c r="C692" s="29"/>
      <c r="D692" s="29"/>
      <c r="E692" s="29"/>
      <c r="F692" s="29"/>
      <c r="G692" s="29"/>
      <c r="H692" s="579"/>
      <c r="I692" s="29"/>
      <c r="J692" s="29"/>
      <c r="K692" s="29"/>
      <c r="L692" s="29"/>
      <c r="M692" s="29"/>
      <c r="N692" s="29"/>
      <c r="O692" s="29"/>
      <c r="P692" s="29"/>
      <c r="Q692" s="29"/>
      <c r="R692" s="29"/>
      <c r="S692" s="29"/>
      <c r="T692" s="29"/>
      <c r="U692" s="29"/>
      <c r="V692" s="29"/>
      <c r="W692" s="29"/>
      <c r="X692" s="29"/>
      <c r="Y692" s="29"/>
      <c r="Z692" s="29"/>
    </row>
    <row r="693" spans="1:26" ht="15.75" customHeight="1">
      <c r="A693" s="29"/>
      <c r="B693" s="29"/>
      <c r="C693" s="29"/>
      <c r="D693" s="29"/>
      <c r="E693" s="29"/>
      <c r="F693" s="29"/>
      <c r="G693" s="29"/>
      <c r="H693" s="579"/>
      <c r="I693" s="29"/>
      <c r="J693" s="29"/>
      <c r="K693" s="29"/>
      <c r="L693" s="29"/>
      <c r="M693" s="29"/>
      <c r="N693" s="29"/>
      <c r="O693" s="29"/>
      <c r="P693" s="29"/>
      <c r="Q693" s="29"/>
      <c r="R693" s="29"/>
      <c r="S693" s="29"/>
      <c r="T693" s="29"/>
      <c r="U693" s="29"/>
      <c r="V693" s="29"/>
      <c r="W693" s="29"/>
      <c r="X693" s="29"/>
      <c r="Y693" s="29"/>
      <c r="Z693" s="29"/>
    </row>
    <row r="694" spans="1:26" ht="15.75" customHeight="1">
      <c r="A694" s="29"/>
      <c r="B694" s="29"/>
      <c r="C694" s="29"/>
      <c r="D694" s="29"/>
      <c r="E694" s="29"/>
      <c r="F694" s="29"/>
      <c r="G694" s="29"/>
      <c r="H694" s="579"/>
      <c r="I694" s="29"/>
      <c r="J694" s="29"/>
      <c r="K694" s="29"/>
      <c r="L694" s="29"/>
      <c r="M694" s="29"/>
      <c r="N694" s="29"/>
      <c r="O694" s="29"/>
      <c r="P694" s="29"/>
      <c r="Q694" s="29"/>
      <c r="R694" s="29"/>
      <c r="S694" s="29"/>
      <c r="T694" s="29"/>
      <c r="U694" s="29"/>
      <c r="V694" s="29"/>
      <c r="W694" s="29"/>
      <c r="X694" s="29"/>
      <c r="Y694" s="29"/>
      <c r="Z694" s="29"/>
    </row>
    <row r="695" spans="1:26" ht="15.75" customHeight="1">
      <c r="A695" s="29"/>
      <c r="B695" s="29"/>
      <c r="C695" s="29"/>
      <c r="D695" s="29"/>
      <c r="E695" s="29"/>
      <c r="F695" s="29"/>
      <c r="G695" s="29"/>
      <c r="H695" s="579"/>
      <c r="I695" s="29"/>
      <c r="J695" s="29"/>
      <c r="K695" s="29"/>
      <c r="L695" s="29"/>
      <c r="M695" s="29"/>
      <c r="N695" s="29"/>
      <c r="O695" s="29"/>
      <c r="P695" s="29"/>
      <c r="Q695" s="29"/>
      <c r="R695" s="29"/>
      <c r="S695" s="29"/>
      <c r="T695" s="29"/>
      <c r="U695" s="29"/>
      <c r="V695" s="29"/>
      <c r="W695" s="29"/>
      <c r="X695" s="29"/>
      <c r="Y695" s="29"/>
      <c r="Z695" s="29"/>
    </row>
    <row r="696" spans="1:26" ht="15.75" customHeight="1">
      <c r="A696" s="29"/>
      <c r="B696" s="29"/>
      <c r="C696" s="29"/>
      <c r="D696" s="29"/>
      <c r="E696" s="29"/>
      <c r="F696" s="29"/>
      <c r="G696" s="29"/>
      <c r="H696" s="579"/>
      <c r="I696" s="29"/>
      <c r="J696" s="29"/>
      <c r="K696" s="29"/>
      <c r="L696" s="29"/>
      <c r="M696" s="29"/>
      <c r="N696" s="29"/>
      <c r="O696" s="29"/>
      <c r="P696" s="29"/>
      <c r="Q696" s="29"/>
      <c r="R696" s="29"/>
      <c r="S696" s="29"/>
      <c r="T696" s="29"/>
      <c r="U696" s="29"/>
      <c r="V696" s="29"/>
      <c r="W696" s="29"/>
      <c r="X696" s="29"/>
      <c r="Y696" s="29"/>
      <c r="Z696" s="29"/>
    </row>
    <row r="697" spans="1:26" ht="15.75" customHeight="1">
      <c r="A697" s="29"/>
      <c r="B697" s="29"/>
      <c r="C697" s="29"/>
      <c r="D697" s="29"/>
      <c r="E697" s="29"/>
      <c r="F697" s="29"/>
      <c r="G697" s="29"/>
      <c r="H697" s="579"/>
      <c r="I697" s="29"/>
      <c r="J697" s="29"/>
      <c r="K697" s="29"/>
      <c r="L697" s="29"/>
      <c r="M697" s="29"/>
      <c r="N697" s="29"/>
      <c r="O697" s="29"/>
      <c r="P697" s="29"/>
      <c r="Q697" s="29"/>
      <c r="R697" s="29"/>
      <c r="S697" s="29"/>
      <c r="T697" s="29"/>
      <c r="U697" s="29"/>
      <c r="V697" s="29"/>
      <c r="W697" s="29"/>
      <c r="X697" s="29"/>
      <c r="Y697" s="29"/>
      <c r="Z697" s="29"/>
    </row>
    <row r="698" spans="1:26" ht="15.75" customHeight="1">
      <c r="A698" s="29"/>
      <c r="B698" s="29"/>
      <c r="C698" s="29"/>
      <c r="D698" s="29"/>
      <c r="E698" s="29"/>
      <c r="F698" s="29"/>
      <c r="G698" s="29"/>
      <c r="H698" s="579"/>
      <c r="I698" s="29"/>
      <c r="J698" s="29"/>
      <c r="K698" s="29"/>
      <c r="L698" s="29"/>
      <c r="M698" s="29"/>
      <c r="N698" s="29"/>
      <c r="O698" s="29"/>
      <c r="P698" s="29"/>
      <c r="Q698" s="29"/>
      <c r="R698" s="29"/>
      <c r="S698" s="29"/>
      <c r="T698" s="29"/>
      <c r="U698" s="29"/>
      <c r="V698" s="29"/>
      <c r="W698" s="29"/>
      <c r="X698" s="29"/>
      <c r="Y698" s="29"/>
      <c r="Z698" s="29"/>
    </row>
    <row r="699" spans="1:26" ht="15.75" customHeight="1">
      <c r="A699" s="29"/>
      <c r="B699" s="29"/>
      <c r="C699" s="29"/>
      <c r="D699" s="29"/>
      <c r="E699" s="29"/>
      <c r="F699" s="29"/>
      <c r="G699" s="29"/>
      <c r="H699" s="579"/>
      <c r="I699" s="29"/>
      <c r="J699" s="29"/>
      <c r="K699" s="29"/>
      <c r="L699" s="29"/>
      <c r="M699" s="29"/>
      <c r="N699" s="29"/>
      <c r="O699" s="29"/>
      <c r="P699" s="29"/>
      <c r="Q699" s="29"/>
      <c r="R699" s="29"/>
      <c r="S699" s="29"/>
      <c r="T699" s="29"/>
      <c r="U699" s="29"/>
      <c r="V699" s="29"/>
      <c r="W699" s="29"/>
      <c r="X699" s="29"/>
      <c r="Y699" s="29"/>
      <c r="Z699" s="29"/>
    </row>
    <row r="700" spans="1:26" ht="15.75" customHeight="1">
      <c r="A700" s="29"/>
      <c r="B700" s="29"/>
      <c r="C700" s="29"/>
      <c r="D700" s="29"/>
      <c r="E700" s="29"/>
      <c r="F700" s="29"/>
      <c r="G700" s="29"/>
      <c r="H700" s="579"/>
      <c r="I700" s="29"/>
      <c r="J700" s="29"/>
      <c r="K700" s="29"/>
      <c r="L700" s="29"/>
      <c r="M700" s="29"/>
      <c r="N700" s="29"/>
      <c r="O700" s="29"/>
      <c r="P700" s="29"/>
      <c r="Q700" s="29"/>
      <c r="R700" s="29"/>
      <c r="S700" s="29"/>
      <c r="T700" s="29"/>
      <c r="U700" s="29"/>
      <c r="V700" s="29"/>
      <c r="W700" s="29"/>
      <c r="X700" s="29"/>
      <c r="Y700" s="29"/>
      <c r="Z700" s="29"/>
    </row>
    <row r="701" spans="1:26" ht="15.75" customHeight="1">
      <c r="A701" s="29"/>
      <c r="B701" s="29"/>
      <c r="C701" s="29"/>
      <c r="D701" s="29"/>
      <c r="E701" s="29"/>
      <c r="F701" s="29"/>
      <c r="G701" s="29"/>
      <c r="H701" s="579"/>
      <c r="I701" s="29"/>
      <c r="J701" s="29"/>
      <c r="K701" s="29"/>
      <c r="L701" s="29"/>
      <c r="M701" s="29"/>
      <c r="N701" s="29"/>
      <c r="O701" s="29"/>
      <c r="P701" s="29"/>
      <c r="Q701" s="29"/>
      <c r="R701" s="29"/>
      <c r="S701" s="29"/>
      <c r="T701" s="29"/>
      <c r="U701" s="29"/>
      <c r="V701" s="29"/>
      <c r="W701" s="29"/>
      <c r="X701" s="29"/>
      <c r="Y701" s="29"/>
      <c r="Z701" s="29"/>
    </row>
    <row r="702" spans="1:26" ht="15.75" customHeight="1">
      <c r="A702" s="29"/>
      <c r="B702" s="29"/>
      <c r="C702" s="29"/>
      <c r="D702" s="29"/>
      <c r="E702" s="29"/>
      <c r="F702" s="29"/>
      <c r="G702" s="29"/>
      <c r="H702" s="579"/>
      <c r="I702" s="29"/>
      <c r="J702" s="29"/>
      <c r="K702" s="29"/>
      <c r="L702" s="29"/>
      <c r="M702" s="29"/>
      <c r="N702" s="29"/>
      <c r="O702" s="29"/>
      <c r="P702" s="29"/>
      <c r="Q702" s="29"/>
      <c r="R702" s="29"/>
      <c r="S702" s="29"/>
      <c r="T702" s="29"/>
      <c r="U702" s="29"/>
      <c r="V702" s="29"/>
      <c r="W702" s="29"/>
      <c r="X702" s="29"/>
      <c r="Y702" s="29"/>
      <c r="Z702" s="29"/>
    </row>
    <row r="703" spans="1:26" ht="15.75" customHeight="1">
      <c r="A703" s="29"/>
      <c r="B703" s="29"/>
      <c r="C703" s="29"/>
      <c r="D703" s="29"/>
      <c r="E703" s="29"/>
      <c r="F703" s="29"/>
      <c r="G703" s="29"/>
      <c r="H703" s="579"/>
      <c r="I703" s="29"/>
      <c r="J703" s="29"/>
      <c r="K703" s="29"/>
      <c r="L703" s="29"/>
      <c r="M703" s="29"/>
      <c r="N703" s="29"/>
      <c r="O703" s="29"/>
      <c r="P703" s="29"/>
      <c r="Q703" s="29"/>
      <c r="R703" s="29"/>
      <c r="S703" s="29"/>
      <c r="T703" s="29"/>
      <c r="U703" s="29"/>
      <c r="V703" s="29"/>
      <c r="W703" s="29"/>
      <c r="X703" s="29"/>
      <c r="Y703" s="29"/>
      <c r="Z703" s="29"/>
    </row>
    <row r="704" spans="1:26" ht="15.75" customHeight="1">
      <c r="A704" s="29"/>
      <c r="B704" s="29"/>
      <c r="C704" s="29"/>
      <c r="D704" s="29"/>
      <c r="E704" s="29"/>
      <c r="F704" s="29"/>
      <c r="G704" s="29"/>
      <c r="H704" s="579"/>
      <c r="I704" s="29"/>
      <c r="J704" s="29"/>
      <c r="K704" s="29"/>
      <c r="L704" s="29"/>
      <c r="M704" s="29"/>
      <c r="N704" s="29"/>
      <c r="O704" s="29"/>
      <c r="P704" s="29"/>
      <c r="Q704" s="29"/>
      <c r="R704" s="29"/>
      <c r="S704" s="29"/>
      <c r="T704" s="29"/>
      <c r="U704" s="29"/>
      <c r="V704" s="29"/>
      <c r="W704" s="29"/>
      <c r="X704" s="29"/>
      <c r="Y704" s="29"/>
      <c r="Z704" s="29"/>
    </row>
    <row r="705" spans="1:26" ht="15.75" customHeight="1">
      <c r="A705" s="29"/>
      <c r="B705" s="29"/>
      <c r="C705" s="29"/>
      <c r="D705" s="29"/>
      <c r="E705" s="29"/>
      <c r="F705" s="29"/>
      <c r="G705" s="29"/>
      <c r="H705" s="579"/>
      <c r="I705" s="29"/>
      <c r="J705" s="29"/>
      <c r="K705" s="29"/>
      <c r="L705" s="29"/>
      <c r="M705" s="29"/>
      <c r="N705" s="29"/>
      <c r="O705" s="29"/>
      <c r="P705" s="29"/>
      <c r="Q705" s="29"/>
      <c r="R705" s="29"/>
      <c r="S705" s="29"/>
      <c r="T705" s="29"/>
      <c r="U705" s="29"/>
      <c r="V705" s="29"/>
      <c r="W705" s="29"/>
      <c r="X705" s="29"/>
      <c r="Y705" s="29"/>
      <c r="Z705" s="29"/>
    </row>
    <row r="706" spans="1:26" ht="15.75" customHeight="1">
      <c r="A706" s="29"/>
      <c r="B706" s="29"/>
      <c r="C706" s="29"/>
      <c r="D706" s="29"/>
      <c r="E706" s="29"/>
      <c r="F706" s="29"/>
      <c r="G706" s="29"/>
      <c r="H706" s="579"/>
      <c r="I706" s="29"/>
      <c r="J706" s="29"/>
      <c r="K706" s="29"/>
      <c r="L706" s="29"/>
      <c r="M706" s="29"/>
      <c r="N706" s="29"/>
      <c r="O706" s="29"/>
      <c r="P706" s="29"/>
      <c r="Q706" s="29"/>
      <c r="R706" s="29"/>
      <c r="S706" s="29"/>
      <c r="T706" s="29"/>
      <c r="U706" s="29"/>
      <c r="V706" s="29"/>
      <c r="W706" s="29"/>
      <c r="X706" s="29"/>
      <c r="Y706" s="29"/>
      <c r="Z706" s="29"/>
    </row>
    <row r="707" spans="1:26" ht="15.75" customHeight="1">
      <c r="A707" s="29"/>
      <c r="B707" s="29"/>
      <c r="C707" s="29"/>
      <c r="D707" s="29"/>
      <c r="E707" s="29"/>
      <c r="F707" s="29"/>
      <c r="G707" s="29"/>
      <c r="H707" s="579"/>
      <c r="I707" s="29"/>
      <c r="J707" s="29"/>
      <c r="K707" s="29"/>
      <c r="L707" s="29"/>
      <c r="M707" s="29"/>
      <c r="N707" s="29"/>
      <c r="O707" s="29"/>
      <c r="P707" s="29"/>
      <c r="Q707" s="29"/>
      <c r="R707" s="29"/>
      <c r="S707" s="29"/>
      <c r="T707" s="29"/>
      <c r="U707" s="29"/>
      <c r="V707" s="29"/>
      <c r="W707" s="29"/>
      <c r="X707" s="29"/>
      <c r="Y707" s="29"/>
      <c r="Z707" s="29"/>
    </row>
    <row r="708" spans="1:26" ht="15.75" customHeight="1">
      <c r="A708" s="29"/>
      <c r="B708" s="29"/>
      <c r="C708" s="29"/>
      <c r="D708" s="29"/>
      <c r="E708" s="29"/>
      <c r="F708" s="29"/>
      <c r="G708" s="29"/>
      <c r="H708" s="579"/>
      <c r="I708" s="29"/>
      <c r="J708" s="29"/>
      <c r="K708" s="29"/>
      <c r="L708" s="29"/>
      <c r="M708" s="29"/>
      <c r="N708" s="29"/>
      <c r="O708" s="29"/>
      <c r="P708" s="29"/>
      <c r="Q708" s="29"/>
      <c r="R708" s="29"/>
      <c r="S708" s="29"/>
      <c r="T708" s="29"/>
      <c r="U708" s="29"/>
      <c r="V708" s="29"/>
      <c r="W708" s="29"/>
      <c r="X708" s="29"/>
      <c r="Y708" s="29"/>
      <c r="Z708" s="29"/>
    </row>
    <row r="709" spans="1:26" ht="15.75" customHeight="1">
      <c r="A709" s="29"/>
      <c r="B709" s="29"/>
      <c r="C709" s="29"/>
      <c r="D709" s="29"/>
      <c r="E709" s="29"/>
      <c r="F709" s="29"/>
      <c r="G709" s="29"/>
      <c r="H709" s="579"/>
      <c r="I709" s="29"/>
      <c r="J709" s="29"/>
      <c r="K709" s="29"/>
      <c r="L709" s="29"/>
      <c r="M709" s="29"/>
      <c r="N709" s="29"/>
      <c r="O709" s="29"/>
      <c r="P709" s="29"/>
      <c r="Q709" s="29"/>
      <c r="R709" s="29"/>
      <c r="S709" s="29"/>
      <c r="T709" s="29"/>
      <c r="U709" s="29"/>
      <c r="V709" s="29"/>
      <c r="W709" s="29"/>
      <c r="X709" s="29"/>
      <c r="Y709" s="29"/>
      <c r="Z709" s="29"/>
    </row>
    <row r="710" spans="1:26" ht="15.75" customHeight="1">
      <c r="A710" s="29"/>
      <c r="B710" s="29"/>
      <c r="C710" s="29"/>
      <c r="D710" s="29"/>
      <c r="E710" s="29"/>
      <c r="F710" s="29"/>
      <c r="G710" s="29"/>
      <c r="H710" s="579"/>
      <c r="I710" s="29"/>
      <c r="J710" s="29"/>
      <c r="K710" s="29"/>
      <c r="L710" s="29"/>
      <c r="M710" s="29"/>
      <c r="N710" s="29"/>
      <c r="O710" s="29"/>
      <c r="P710" s="29"/>
      <c r="Q710" s="29"/>
      <c r="R710" s="29"/>
      <c r="S710" s="29"/>
      <c r="T710" s="29"/>
      <c r="U710" s="29"/>
      <c r="V710" s="29"/>
      <c r="W710" s="29"/>
      <c r="X710" s="29"/>
      <c r="Y710" s="29"/>
      <c r="Z710" s="29"/>
    </row>
    <row r="711" spans="1:26" ht="15.75" customHeight="1">
      <c r="A711" s="29"/>
      <c r="B711" s="29"/>
      <c r="C711" s="29"/>
      <c r="D711" s="29"/>
      <c r="E711" s="29"/>
      <c r="F711" s="29"/>
      <c r="G711" s="29"/>
      <c r="H711" s="579"/>
      <c r="I711" s="29"/>
      <c r="J711" s="29"/>
      <c r="K711" s="29"/>
      <c r="L711" s="29"/>
      <c r="M711" s="29"/>
      <c r="N711" s="29"/>
      <c r="O711" s="29"/>
      <c r="P711" s="29"/>
      <c r="Q711" s="29"/>
      <c r="R711" s="29"/>
      <c r="S711" s="29"/>
      <c r="T711" s="29"/>
      <c r="U711" s="29"/>
      <c r="V711" s="29"/>
      <c r="W711" s="29"/>
      <c r="X711" s="29"/>
      <c r="Y711" s="29"/>
      <c r="Z711" s="29"/>
    </row>
    <row r="712" spans="1:26" ht="15.75" customHeight="1">
      <c r="A712" s="29"/>
      <c r="B712" s="29"/>
      <c r="C712" s="29"/>
      <c r="D712" s="29"/>
      <c r="E712" s="29"/>
      <c r="F712" s="29"/>
      <c r="G712" s="29"/>
      <c r="H712" s="579"/>
      <c r="I712" s="29"/>
      <c r="J712" s="29"/>
      <c r="K712" s="29"/>
      <c r="L712" s="29"/>
      <c r="M712" s="29"/>
      <c r="N712" s="29"/>
      <c r="O712" s="29"/>
      <c r="P712" s="29"/>
      <c r="Q712" s="29"/>
      <c r="R712" s="29"/>
      <c r="S712" s="29"/>
      <c r="T712" s="29"/>
      <c r="U712" s="29"/>
      <c r="V712" s="29"/>
      <c r="W712" s="29"/>
      <c r="X712" s="29"/>
      <c r="Y712" s="29"/>
      <c r="Z712" s="29"/>
    </row>
    <row r="713" spans="1:26" ht="15.75" customHeight="1">
      <c r="A713" s="29"/>
      <c r="B713" s="29"/>
      <c r="C713" s="29"/>
      <c r="D713" s="29"/>
      <c r="E713" s="29"/>
      <c r="F713" s="29"/>
      <c r="G713" s="29"/>
      <c r="H713" s="579"/>
      <c r="I713" s="29"/>
      <c r="J713" s="29"/>
      <c r="K713" s="29"/>
      <c r="L713" s="29"/>
      <c r="M713" s="29"/>
      <c r="N713" s="29"/>
      <c r="O713" s="29"/>
      <c r="P713" s="29"/>
      <c r="Q713" s="29"/>
      <c r="R713" s="29"/>
      <c r="S713" s="29"/>
      <c r="T713" s="29"/>
      <c r="U713" s="29"/>
      <c r="V713" s="29"/>
      <c r="W713" s="29"/>
      <c r="X713" s="29"/>
      <c r="Y713" s="29"/>
      <c r="Z713" s="29"/>
    </row>
    <row r="714" spans="1:26" ht="15.75" customHeight="1">
      <c r="A714" s="29"/>
      <c r="B714" s="29"/>
      <c r="C714" s="29"/>
      <c r="D714" s="29"/>
      <c r="E714" s="29"/>
      <c r="F714" s="29"/>
      <c r="G714" s="29"/>
      <c r="H714" s="579"/>
      <c r="I714" s="29"/>
      <c r="J714" s="29"/>
      <c r="K714" s="29"/>
      <c r="L714" s="29"/>
      <c r="M714" s="29"/>
      <c r="N714" s="29"/>
      <c r="O714" s="29"/>
      <c r="P714" s="29"/>
      <c r="Q714" s="29"/>
      <c r="R714" s="29"/>
      <c r="S714" s="29"/>
      <c r="T714" s="29"/>
      <c r="U714" s="29"/>
      <c r="V714" s="29"/>
      <c r="W714" s="29"/>
      <c r="X714" s="29"/>
      <c r="Y714" s="29"/>
      <c r="Z714" s="29"/>
    </row>
    <row r="715" spans="1:26" ht="15.75" customHeight="1">
      <c r="A715" s="29"/>
      <c r="B715" s="29"/>
      <c r="C715" s="29"/>
      <c r="D715" s="29"/>
      <c r="E715" s="29"/>
      <c r="F715" s="29"/>
      <c r="G715" s="29"/>
      <c r="H715" s="579"/>
      <c r="I715" s="29"/>
      <c r="J715" s="29"/>
      <c r="K715" s="29"/>
      <c r="L715" s="29"/>
      <c r="M715" s="29"/>
      <c r="N715" s="29"/>
      <c r="O715" s="29"/>
      <c r="P715" s="29"/>
      <c r="Q715" s="29"/>
      <c r="R715" s="29"/>
      <c r="S715" s="29"/>
      <c r="T715" s="29"/>
      <c r="U715" s="29"/>
      <c r="V715" s="29"/>
      <c r="W715" s="29"/>
      <c r="X715" s="29"/>
      <c r="Y715" s="29"/>
      <c r="Z715" s="29"/>
    </row>
    <row r="716" spans="1:26" ht="15.75" customHeight="1">
      <c r="A716" s="29"/>
      <c r="B716" s="29"/>
      <c r="C716" s="29"/>
      <c r="D716" s="29"/>
      <c r="E716" s="29"/>
      <c r="F716" s="29"/>
      <c r="G716" s="29"/>
      <c r="H716" s="579"/>
      <c r="I716" s="29"/>
      <c r="J716" s="29"/>
      <c r="K716" s="29"/>
      <c r="L716" s="29"/>
      <c r="M716" s="29"/>
      <c r="N716" s="29"/>
      <c r="O716" s="29"/>
      <c r="P716" s="29"/>
      <c r="Q716" s="29"/>
      <c r="R716" s="29"/>
      <c r="S716" s="29"/>
      <c r="T716" s="29"/>
      <c r="U716" s="29"/>
      <c r="V716" s="29"/>
      <c r="W716" s="29"/>
      <c r="X716" s="29"/>
      <c r="Y716" s="29"/>
      <c r="Z716" s="29"/>
    </row>
    <row r="717" spans="1:26" ht="15.75" customHeight="1">
      <c r="A717" s="29"/>
      <c r="B717" s="29"/>
      <c r="C717" s="29"/>
      <c r="D717" s="29"/>
      <c r="E717" s="29"/>
      <c r="F717" s="29"/>
      <c r="G717" s="29"/>
      <c r="H717" s="579"/>
      <c r="I717" s="29"/>
      <c r="J717" s="29"/>
      <c r="K717" s="29"/>
      <c r="L717" s="29"/>
      <c r="M717" s="29"/>
      <c r="N717" s="29"/>
      <c r="O717" s="29"/>
      <c r="P717" s="29"/>
      <c r="Q717" s="29"/>
      <c r="R717" s="29"/>
      <c r="S717" s="29"/>
      <c r="T717" s="29"/>
      <c r="U717" s="29"/>
      <c r="V717" s="29"/>
      <c r="W717" s="29"/>
      <c r="X717" s="29"/>
      <c r="Y717" s="29"/>
      <c r="Z717" s="29"/>
    </row>
    <row r="718" spans="1:26" ht="15.75" customHeight="1">
      <c r="A718" s="29"/>
      <c r="B718" s="29"/>
      <c r="C718" s="29"/>
      <c r="D718" s="29"/>
      <c r="E718" s="29"/>
      <c r="F718" s="29"/>
      <c r="G718" s="29"/>
      <c r="H718" s="579"/>
      <c r="I718" s="29"/>
      <c r="J718" s="29"/>
      <c r="K718" s="29"/>
      <c r="L718" s="29"/>
      <c r="M718" s="29"/>
      <c r="N718" s="29"/>
      <c r="O718" s="29"/>
      <c r="P718" s="29"/>
      <c r="Q718" s="29"/>
      <c r="R718" s="29"/>
      <c r="S718" s="29"/>
      <c r="T718" s="29"/>
      <c r="U718" s="29"/>
      <c r="V718" s="29"/>
      <c r="W718" s="29"/>
      <c r="X718" s="29"/>
      <c r="Y718" s="29"/>
      <c r="Z718" s="29"/>
    </row>
    <row r="719" spans="1:26" ht="15.75" customHeight="1">
      <c r="A719" s="29"/>
      <c r="B719" s="29"/>
      <c r="C719" s="29"/>
      <c r="D719" s="29"/>
      <c r="E719" s="29"/>
      <c r="F719" s="29"/>
      <c r="G719" s="29"/>
      <c r="H719" s="579"/>
      <c r="I719" s="29"/>
      <c r="J719" s="29"/>
      <c r="K719" s="29"/>
      <c r="L719" s="29"/>
      <c r="M719" s="29"/>
      <c r="N719" s="29"/>
      <c r="O719" s="29"/>
      <c r="P719" s="29"/>
      <c r="Q719" s="29"/>
      <c r="R719" s="29"/>
      <c r="S719" s="29"/>
      <c r="T719" s="29"/>
      <c r="U719" s="29"/>
      <c r="V719" s="29"/>
      <c r="W719" s="29"/>
      <c r="X719" s="29"/>
      <c r="Y719" s="29"/>
      <c r="Z719" s="29"/>
    </row>
    <row r="720" spans="1:26" ht="15.75" customHeight="1">
      <c r="A720" s="29"/>
      <c r="B720" s="29"/>
      <c r="C720" s="29"/>
      <c r="D720" s="29"/>
      <c r="E720" s="29"/>
      <c r="F720" s="29"/>
      <c r="G720" s="29"/>
      <c r="H720" s="579"/>
      <c r="I720" s="29"/>
      <c r="J720" s="29"/>
      <c r="K720" s="29"/>
      <c r="L720" s="29"/>
      <c r="M720" s="29"/>
      <c r="N720" s="29"/>
      <c r="O720" s="29"/>
      <c r="P720" s="29"/>
      <c r="Q720" s="29"/>
      <c r="R720" s="29"/>
      <c r="S720" s="29"/>
      <c r="T720" s="29"/>
      <c r="U720" s="29"/>
      <c r="V720" s="29"/>
      <c r="W720" s="29"/>
      <c r="X720" s="29"/>
      <c r="Y720" s="29"/>
      <c r="Z720" s="29"/>
    </row>
    <row r="721" spans="1:26" ht="15.75" customHeight="1">
      <c r="A721" s="29"/>
      <c r="B721" s="29"/>
      <c r="C721" s="29"/>
      <c r="D721" s="29"/>
      <c r="E721" s="29"/>
      <c r="F721" s="29"/>
      <c r="G721" s="29"/>
      <c r="H721" s="579"/>
      <c r="I721" s="29"/>
      <c r="J721" s="29"/>
      <c r="K721" s="29"/>
      <c r="L721" s="29"/>
      <c r="M721" s="29"/>
      <c r="N721" s="29"/>
      <c r="O721" s="29"/>
      <c r="P721" s="29"/>
      <c r="Q721" s="29"/>
      <c r="R721" s="29"/>
      <c r="S721" s="29"/>
      <c r="T721" s="29"/>
      <c r="U721" s="29"/>
      <c r="V721" s="29"/>
      <c r="W721" s="29"/>
      <c r="X721" s="29"/>
      <c r="Y721" s="29"/>
      <c r="Z721" s="29"/>
    </row>
    <row r="722" spans="1:26" ht="15.75" customHeight="1">
      <c r="A722" s="29"/>
      <c r="B722" s="29"/>
      <c r="C722" s="29"/>
      <c r="D722" s="29"/>
      <c r="E722" s="29"/>
      <c r="F722" s="29"/>
      <c r="G722" s="29"/>
      <c r="H722" s="579"/>
      <c r="I722" s="29"/>
      <c r="J722" s="29"/>
      <c r="K722" s="29"/>
      <c r="L722" s="29"/>
      <c r="M722" s="29"/>
      <c r="N722" s="29"/>
      <c r="O722" s="29"/>
      <c r="P722" s="29"/>
      <c r="Q722" s="29"/>
      <c r="R722" s="29"/>
      <c r="S722" s="29"/>
      <c r="T722" s="29"/>
      <c r="U722" s="29"/>
      <c r="V722" s="29"/>
      <c r="W722" s="29"/>
      <c r="X722" s="29"/>
      <c r="Y722" s="29"/>
      <c r="Z722" s="29"/>
    </row>
    <row r="723" spans="1:26" ht="15.75" customHeight="1">
      <c r="A723" s="29"/>
      <c r="B723" s="29"/>
      <c r="C723" s="29"/>
      <c r="D723" s="29"/>
      <c r="E723" s="29"/>
      <c r="F723" s="29"/>
      <c r="G723" s="29"/>
      <c r="H723" s="579"/>
      <c r="I723" s="29"/>
      <c r="J723" s="29"/>
      <c r="K723" s="29"/>
      <c r="L723" s="29"/>
      <c r="M723" s="29"/>
      <c r="N723" s="29"/>
      <c r="O723" s="29"/>
      <c r="P723" s="29"/>
      <c r="Q723" s="29"/>
      <c r="R723" s="29"/>
      <c r="S723" s="29"/>
      <c r="T723" s="29"/>
      <c r="U723" s="29"/>
      <c r="V723" s="29"/>
      <c r="W723" s="29"/>
      <c r="X723" s="29"/>
      <c r="Y723" s="29"/>
      <c r="Z723" s="29"/>
    </row>
    <row r="724" spans="1:26" ht="15.75" customHeight="1">
      <c r="A724" s="29"/>
      <c r="B724" s="29"/>
      <c r="C724" s="29"/>
      <c r="D724" s="29"/>
      <c r="E724" s="29"/>
      <c r="F724" s="29"/>
      <c r="G724" s="29"/>
      <c r="H724" s="579"/>
      <c r="I724" s="29"/>
      <c r="J724" s="29"/>
      <c r="K724" s="29"/>
      <c r="L724" s="29"/>
      <c r="M724" s="29"/>
      <c r="N724" s="29"/>
      <c r="O724" s="29"/>
      <c r="P724" s="29"/>
      <c r="Q724" s="29"/>
      <c r="R724" s="29"/>
      <c r="S724" s="29"/>
      <c r="T724" s="29"/>
      <c r="U724" s="29"/>
      <c r="V724" s="29"/>
      <c r="W724" s="29"/>
      <c r="X724" s="29"/>
      <c r="Y724" s="29"/>
      <c r="Z724" s="29"/>
    </row>
    <row r="725" spans="1:26" ht="15.75" customHeight="1">
      <c r="A725" s="29"/>
      <c r="B725" s="29"/>
      <c r="C725" s="29"/>
      <c r="D725" s="29"/>
      <c r="E725" s="29"/>
      <c r="F725" s="29"/>
      <c r="G725" s="29"/>
      <c r="H725" s="579"/>
      <c r="I725" s="29"/>
      <c r="J725" s="29"/>
      <c r="K725" s="29"/>
      <c r="L725" s="29"/>
      <c r="M725" s="29"/>
      <c r="N725" s="29"/>
      <c r="O725" s="29"/>
      <c r="P725" s="29"/>
      <c r="Q725" s="29"/>
      <c r="R725" s="29"/>
      <c r="S725" s="29"/>
      <c r="T725" s="29"/>
      <c r="U725" s="29"/>
      <c r="V725" s="29"/>
      <c r="W725" s="29"/>
      <c r="X725" s="29"/>
      <c r="Y725" s="29"/>
      <c r="Z725" s="29"/>
    </row>
    <row r="726" spans="1:26" ht="15.75" customHeight="1">
      <c r="A726" s="29"/>
      <c r="B726" s="29"/>
      <c r="C726" s="29"/>
      <c r="D726" s="29"/>
      <c r="E726" s="29"/>
      <c r="F726" s="29"/>
      <c r="G726" s="29"/>
      <c r="H726" s="579"/>
      <c r="I726" s="29"/>
      <c r="J726" s="29"/>
      <c r="K726" s="29"/>
      <c r="L726" s="29"/>
      <c r="M726" s="29"/>
      <c r="N726" s="29"/>
      <c r="O726" s="29"/>
      <c r="P726" s="29"/>
      <c r="Q726" s="29"/>
      <c r="R726" s="29"/>
      <c r="S726" s="29"/>
      <c r="T726" s="29"/>
      <c r="U726" s="29"/>
      <c r="V726" s="29"/>
      <c r="W726" s="29"/>
      <c r="X726" s="29"/>
      <c r="Y726" s="29"/>
      <c r="Z726" s="29"/>
    </row>
    <row r="727" spans="1:26" ht="15.75" customHeight="1">
      <c r="A727" s="29"/>
      <c r="B727" s="29"/>
      <c r="C727" s="29"/>
      <c r="D727" s="29"/>
      <c r="E727" s="29"/>
      <c r="F727" s="29"/>
      <c r="G727" s="29"/>
      <c r="H727" s="579"/>
      <c r="I727" s="29"/>
      <c r="J727" s="29"/>
      <c r="K727" s="29"/>
      <c r="L727" s="29"/>
      <c r="M727" s="29"/>
      <c r="N727" s="29"/>
      <c r="O727" s="29"/>
      <c r="P727" s="29"/>
      <c r="Q727" s="29"/>
      <c r="R727" s="29"/>
      <c r="S727" s="29"/>
      <c r="T727" s="29"/>
      <c r="U727" s="29"/>
      <c r="V727" s="29"/>
      <c r="W727" s="29"/>
      <c r="X727" s="29"/>
      <c r="Y727" s="29"/>
      <c r="Z727" s="29"/>
    </row>
    <row r="728" spans="1:26" ht="15.75" customHeight="1">
      <c r="A728" s="29"/>
      <c r="B728" s="29"/>
      <c r="C728" s="29"/>
      <c r="D728" s="29"/>
      <c r="E728" s="29"/>
      <c r="F728" s="29"/>
      <c r="G728" s="29"/>
      <c r="H728" s="579"/>
      <c r="I728" s="29"/>
      <c r="J728" s="29"/>
      <c r="K728" s="29"/>
      <c r="L728" s="29"/>
      <c r="M728" s="29"/>
      <c r="N728" s="29"/>
      <c r="O728" s="29"/>
      <c r="P728" s="29"/>
      <c r="Q728" s="29"/>
      <c r="R728" s="29"/>
      <c r="S728" s="29"/>
      <c r="T728" s="29"/>
      <c r="U728" s="29"/>
      <c r="V728" s="29"/>
      <c r="W728" s="29"/>
      <c r="X728" s="29"/>
      <c r="Y728" s="29"/>
      <c r="Z728" s="29"/>
    </row>
    <row r="729" spans="1:26" ht="15.75" customHeight="1">
      <c r="A729" s="29"/>
      <c r="B729" s="29"/>
      <c r="C729" s="29"/>
      <c r="D729" s="29"/>
      <c r="E729" s="29"/>
      <c r="F729" s="29"/>
      <c r="G729" s="29"/>
      <c r="H729" s="579"/>
      <c r="I729" s="29"/>
      <c r="J729" s="29"/>
      <c r="K729" s="29"/>
      <c r="L729" s="29"/>
      <c r="M729" s="29"/>
      <c r="N729" s="29"/>
      <c r="O729" s="29"/>
      <c r="P729" s="29"/>
      <c r="Q729" s="29"/>
      <c r="R729" s="29"/>
      <c r="S729" s="29"/>
      <c r="T729" s="29"/>
      <c r="U729" s="29"/>
      <c r="V729" s="29"/>
      <c r="W729" s="29"/>
      <c r="X729" s="29"/>
      <c r="Y729" s="29"/>
      <c r="Z729" s="29"/>
    </row>
    <row r="730" spans="1:26" ht="15.75" customHeight="1">
      <c r="A730" s="29"/>
      <c r="B730" s="29"/>
      <c r="C730" s="29"/>
      <c r="D730" s="29"/>
      <c r="E730" s="29"/>
      <c r="F730" s="29"/>
      <c r="G730" s="29"/>
      <c r="H730" s="579"/>
      <c r="I730" s="29"/>
      <c r="J730" s="29"/>
      <c r="K730" s="29"/>
      <c r="L730" s="29"/>
      <c r="M730" s="29"/>
      <c r="N730" s="29"/>
      <c r="O730" s="29"/>
      <c r="P730" s="29"/>
      <c r="Q730" s="29"/>
      <c r="R730" s="29"/>
      <c r="S730" s="29"/>
      <c r="T730" s="29"/>
      <c r="U730" s="29"/>
      <c r="V730" s="29"/>
      <c r="W730" s="29"/>
      <c r="X730" s="29"/>
      <c r="Y730" s="29"/>
      <c r="Z730" s="29"/>
    </row>
    <row r="731" spans="1:26" ht="15.75" customHeight="1">
      <c r="A731" s="29"/>
      <c r="B731" s="29"/>
      <c r="C731" s="29"/>
      <c r="D731" s="29"/>
      <c r="E731" s="29"/>
      <c r="F731" s="29"/>
      <c r="G731" s="29"/>
      <c r="H731" s="579"/>
      <c r="I731" s="29"/>
      <c r="J731" s="29"/>
      <c r="K731" s="29"/>
      <c r="L731" s="29"/>
      <c r="M731" s="29"/>
      <c r="N731" s="29"/>
      <c r="O731" s="29"/>
      <c r="P731" s="29"/>
      <c r="Q731" s="29"/>
      <c r="R731" s="29"/>
      <c r="S731" s="29"/>
      <c r="T731" s="29"/>
      <c r="U731" s="29"/>
      <c r="V731" s="29"/>
      <c r="W731" s="29"/>
      <c r="X731" s="29"/>
      <c r="Y731" s="29"/>
      <c r="Z731" s="29"/>
    </row>
    <row r="732" spans="1:26" ht="15.75" customHeight="1">
      <c r="A732" s="29"/>
      <c r="B732" s="29"/>
      <c r="C732" s="29"/>
      <c r="D732" s="29"/>
      <c r="E732" s="29"/>
      <c r="F732" s="29"/>
      <c r="G732" s="29"/>
      <c r="H732" s="579"/>
      <c r="I732" s="29"/>
      <c r="J732" s="29"/>
      <c r="K732" s="29"/>
      <c r="L732" s="29"/>
      <c r="M732" s="29"/>
      <c r="N732" s="29"/>
      <c r="O732" s="29"/>
      <c r="P732" s="29"/>
      <c r="Q732" s="29"/>
      <c r="R732" s="29"/>
      <c r="S732" s="29"/>
      <c r="T732" s="29"/>
      <c r="U732" s="29"/>
      <c r="V732" s="29"/>
      <c r="W732" s="29"/>
      <c r="X732" s="29"/>
      <c r="Y732" s="29"/>
      <c r="Z732" s="29"/>
    </row>
    <row r="733" spans="1:26" ht="15.75" customHeight="1">
      <c r="A733" s="29"/>
      <c r="B733" s="29"/>
      <c r="C733" s="29"/>
      <c r="D733" s="29"/>
      <c r="E733" s="29"/>
      <c r="F733" s="29"/>
      <c r="G733" s="29"/>
      <c r="H733" s="579"/>
      <c r="I733" s="29"/>
      <c r="J733" s="29"/>
      <c r="K733" s="29"/>
      <c r="L733" s="29"/>
      <c r="M733" s="29"/>
      <c r="N733" s="29"/>
      <c r="O733" s="29"/>
      <c r="P733" s="29"/>
      <c r="Q733" s="29"/>
      <c r="R733" s="29"/>
      <c r="S733" s="29"/>
      <c r="T733" s="29"/>
      <c r="U733" s="29"/>
      <c r="V733" s="29"/>
      <c r="W733" s="29"/>
      <c r="X733" s="29"/>
      <c r="Y733" s="29"/>
      <c r="Z733" s="29"/>
    </row>
    <row r="734" spans="1:26" ht="15.75" customHeight="1">
      <c r="A734" s="29"/>
      <c r="B734" s="29"/>
      <c r="C734" s="29"/>
      <c r="D734" s="29"/>
      <c r="E734" s="29"/>
      <c r="F734" s="29"/>
      <c r="G734" s="29"/>
      <c r="H734" s="579"/>
      <c r="I734" s="29"/>
      <c r="J734" s="29"/>
      <c r="K734" s="29"/>
      <c r="L734" s="29"/>
      <c r="M734" s="29"/>
      <c r="N734" s="29"/>
      <c r="O734" s="29"/>
      <c r="P734" s="29"/>
      <c r="Q734" s="29"/>
      <c r="R734" s="29"/>
      <c r="S734" s="29"/>
      <c r="T734" s="29"/>
      <c r="U734" s="29"/>
      <c r="V734" s="29"/>
      <c r="W734" s="29"/>
      <c r="X734" s="29"/>
      <c r="Y734" s="29"/>
      <c r="Z734" s="29"/>
    </row>
    <row r="735" spans="1:26" ht="15.75" customHeight="1">
      <c r="A735" s="29"/>
      <c r="B735" s="29"/>
      <c r="C735" s="29"/>
      <c r="D735" s="29"/>
      <c r="E735" s="29"/>
      <c r="F735" s="29"/>
      <c r="G735" s="29"/>
      <c r="H735" s="579"/>
      <c r="I735" s="29"/>
      <c r="J735" s="29"/>
      <c r="K735" s="29"/>
      <c r="L735" s="29"/>
      <c r="M735" s="29"/>
      <c r="N735" s="29"/>
      <c r="O735" s="29"/>
      <c r="P735" s="29"/>
      <c r="Q735" s="29"/>
      <c r="R735" s="29"/>
      <c r="S735" s="29"/>
      <c r="T735" s="29"/>
      <c r="U735" s="29"/>
      <c r="V735" s="29"/>
      <c r="W735" s="29"/>
      <c r="X735" s="29"/>
      <c r="Y735" s="29"/>
      <c r="Z735" s="29"/>
    </row>
    <row r="736" spans="1:26" ht="15.75" customHeight="1">
      <c r="A736" s="29"/>
      <c r="B736" s="29"/>
      <c r="C736" s="29"/>
      <c r="D736" s="29"/>
      <c r="E736" s="29"/>
      <c r="F736" s="29"/>
      <c r="G736" s="29"/>
      <c r="H736" s="579"/>
      <c r="I736" s="29"/>
      <c r="J736" s="29"/>
      <c r="K736" s="29"/>
      <c r="L736" s="29"/>
      <c r="M736" s="29"/>
      <c r="N736" s="29"/>
      <c r="O736" s="29"/>
      <c r="P736" s="29"/>
      <c r="Q736" s="29"/>
      <c r="R736" s="29"/>
      <c r="S736" s="29"/>
      <c r="T736" s="29"/>
      <c r="U736" s="29"/>
      <c r="V736" s="29"/>
      <c r="W736" s="29"/>
      <c r="X736" s="29"/>
      <c r="Y736" s="29"/>
      <c r="Z736" s="29"/>
    </row>
    <row r="737" spans="1:26" ht="15.75" customHeight="1">
      <c r="A737" s="29"/>
      <c r="B737" s="29"/>
      <c r="C737" s="29"/>
      <c r="D737" s="29"/>
      <c r="E737" s="29"/>
      <c r="F737" s="29"/>
      <c r="G737" s="29"/>
      <c r="H737" s="579"/>
      <c r="I737" s="29"/>
      <c r="J737" s="29"/>
      <c r="K737" s="29"/>
      <c r="L737" s="29"/>
      <c r="M737" s="29"/>
      <c r="N737" s="29"/>
      <c r="O737" s="29"/>
      <c r="P737" s="29"/>
      <c r="Q737" s="29"/>
      <c r="R737" s="29"/>
      <c r="S737" s="29"/>
      <c r="T737" s="29"/>
      <c r="U737" s="29"/>
      <c r="V737" s="29"/>
      <c r="W737" s="29"/>
      <c r="X737" s="29"/>
      <c r="Y737" s="29"/>
      <c r="Z737" s="29"/>
    </row>
    <row r="738" spans="1:26" ht="15.75" customHeight="1">
      <c r="A738" s="29"/>
      <c r="B738" s="29"/>
      <c r="C738" s="29"/>
      <c r="D738" s="29"/>
      <c r="E738" s="29"/>
      <c r="F738" s="29"/>
      <c r="G738" s="29"/>
      <c r="H738" s="579"/>
      <c r="I738" s="29"/>
      <c r="J738" s="29"/>
      <c r="K738" s="29"/>
      <c r="L738" s="29"/>
      <c r="M738" s="29"/>
      <c r="N738" s="29"/>
      <c r="O738" s="29"/>
      <c r="P738" s="29"/>
      <c r="Q738" s="29"/>
      <c r="R738" s="29"/>
      <c r="S738" s="29"/>
      <c r="T738" s="29"/>
      <c r="U738" s="29"/>
      <c r="V738" s="29"/>
      <c r="W738" s="29"/>
      <c r="X738" s="29"/>
      <c r="Y738" s="29"/>
      <c r="Z738" s="29"/>
    </row>
    <row r="739" spans="1:26" ht="15.75" customHeight="1">
      <c r="A739" s="29"/>
      <c r="B739" s="29"/>
      <c r="C739" s="29"/>
      <c r="D739" s="29"/>
      <c r="E739" s="29"/>
      <c r="F739" s="29"/>
      <c r="G739" s="29"/>
      <c r="H739" s="579"/>
      <c r="I739" s="29"/>
      <c r="J739" s="29"/>
      <c r="K739" s="29"/>
      <c r="L739" s="29"/>
      <c r="M739" s="29"/>
      <c r="N739" s="29"/>
      <c r="O739" s="29"/>
      <c r="P739" s="29"/>
      <c r="Q739" s="29"/>
      <c r="R739" s="29"/>
      <c r="S739" s="29"/>
      <c r="T739" s="29"/>
      <c r="U739" s="29"/>
      <c r="V739" s="29"/>
      <c r="W739" s="29"/>
      <c r="X739" s="29"/>
      <c r="Y739" s="29"/>
      <c r="Z739" s="29"/>
    </row>
    <row r="740" spans="1:26" ht="15.75" customHeight="1">
      <c r="A740" s="29"/>
      <c r="B740" s="29"/>
      <c r="C740" s="29"/>
      <c r="D740" s="29"/>
      <c r="E740" s="29"/>
      <c r="F740" s="29"/>
      <c r="G740" s="29"/>
      <c r="H740" s="579"/>
      <c r="I740" s="29"/>
      <c r="J740" s="29"/>
      <c r="K740" s="29"/>
      <c r="L740" s="29"/>
      <c r="M740" s="29"/>
      <c r="N740" s="29"/>
      <c r="O740" s="29"/>
      <c r="P740" s="29"/>
      <c r="Q740" s="29"/>
      <c r="R740" s="29"/>
      <c r="S740" s="29"/>
      <c r="T740" s="29"/>
      <c r="U740" s="29"/>
      <c r="V740" s="29"/>
      <c r="W740" s="29"/>
      <c r="X740" s="29"/>
      <c r="Y740" s="29"/>
      <c r="Z740" s="29"/>
    </row>
    <row r="741" spans="1:26" ht="15.75" customHeight="1">
      <c r="A741" s="29"/>
      <c r="B741" s="29"/>
      <c r="C741" s="29"/>
      <c r="D741" s="29"/>
      <c r="E741" s="29"/>
      <c r="F741" s="29"/>
      <c r="G741" s="29"/>
      <c r="H741" s="579"/>
      <c r="I741" s="29"/>
      <c r="J741" s="29"/>
      <c r="K741" s="29"/>
      <c r="L741" s="29"/>
      <c r="M741" s="29"/>
      <c r="N741" s="29"/>
      <c r="O741" s="29"/>
      <c r="P741" s="29"/>
      <c r="Q741" s="29"/>
      <c r="R741" s="29"/>
      <c r="S741" s="29"/>
      <c r="T741" s="29"/>
      <c r="U741" s="29"/>
      <c r="V741" s="29"/>
      <c r="W741" s="29"/>
      <c r="X741" s="29"/>
      <c r="Y741" s="29"/>
      <c r="Z741" s="29"/>
    </row>
    <row r="742" spans="1:26" ht="15.75" customHeight="1">
      <c r="A742" s="29"/>
      <c r="B742" s="29"/>
      <c r="C742" s="29"/>
      <c r="D742" s="29"/>
      <c r="E742" s="29"/>
      <c r="F742" s="29"/>
      <c r="G742" s="29"/>
      <c r="H742" s="579"/>
      <c r="I742" s="29"/>
      <c r="J742" s="29"/>
      <c r="K742" s="29"/>
      <c r="L742" s="29"/>
      <c r="M742" s="29"/>
      <c r="N742" s="29"/>
      <c r="O742" s="29"/>
      <c r="P742" s="29"/>
      <c r="Q742" s="29"/>
      <c r="R742" s="29"/>
      <c r="S742" s="29"/>
      <c r="T742" s="29"/>
      <c r="U742" s="29"/>
      <c r="V742" s="29"/>
      <c r="W742" s="29"/>
      <c r="X742" s="29"/>
      <c r="Y742" s="29"/>
      <c r="Z742" s="29"/>
    </row>
    <row r="743" spans="1:26" ht="15.75" customHeight="1">
      <c r="A743" s="29"/>
      <c r="B743" s="29"/>
      <c r="C743" s="29"/>
      <c r="D743" s="29"/>
      <c r="E743" s="29"/>
      <c r="F743" s="29"/>
      <c r="G743" s="29"/>
      <c r="H743" s="579"/>
      <c r="I743" s="29"/>
      <c r="J743" s="29"/>
      <c r="K743" s="29"/>
      <c r="L743" s="29"/>
      <c r="M743" s="29"/>
      <c r="N743" s="29"/>
      <c r="O743" s="29"/>
      <c r="P743" s="29"/>
      <c r="Q743" s="29"/>
      <c r="R743" s="29"/>
      <c r="S743" s="29"/>
      <c r="T743" s="29"/>
      <c r="U743" s="29"/>
      <c r="V743" s="29"/>
      <c r="W743" s="29"/>
      <c r="X743" s="29"/>
      <c r="Y743" s="29"/>
      <c r="Z743" s="29"/>
    </row>
    <row r="744" spans="1:26" ht="15.75" customHeight="1">
      <c r="A744" s="29"/>
      <c r="B744" s="29"/>
      <c r="C744" s="29"/>
      <c r="D744" s="29"/>
      <c r="E744" s="29"/>
      <c r="F744" s="29"/>
      <c r="G744" s="29"/>
      <c r="H744" s="579"/>
      <c r="I744" s="29"/>
      <c r="J744" s="29"/>
      <c r="K744" s="29"/>
      <c r="L744" s="29"/>
      <c r="M744" s="29"/>
      <c r="N744" s="29"/>
      <c r="O744" s="29"/>
      <c r="P744" s="29"/>
      <c r="Q744" s="29"/>
      <c r="R744" s="29"/>
      <c r="S744" s="29"/>
      <c r="T744" s="29"/>
      <c r="U744" s="29"/>
      <c r="V744" s="29"/>
      <c r="W744" s="29"/>
      <c r="X744" s="29"/>
      <c r="Y744" s="29"/>
      <c r="Z744" s="29"/>
    </row>
    <row r="745" spans="1:26" ht="15.75" customHeight="1">
      <c r="A745" s="29"/>
      <c r="B745" s="29"/>
      <c r="C745" s="29"/>
      <c r="D745" s="29"/>
      <c r="E745" s="29"/>
      <c r="F745" s="29"/>
      <c r="G745" s="29"/>
      <c r="H745" s="579"/>
      <c r="I745" s="29"/>
      <c r="J745" s="29"/>
      <c r="K745" s="29"/>
      <c r="L745" s="29"/>
      <c r="M745" s="29"/>
      <c r="N745" s="29"/>
      <c r="O745" s="29"/>
      <c r="P745" s="29"/>
      <c r="Q745" s="29"/>
      <c r="R745" s="29"/>
      <c r="S745" s="29"/>
      <c r="T745" s="29"/>
      <c r="U745" s="29"/>
      <c r="V745" s="29"/>
      <c r="W745" s="29"/>
      <c r="X745" s="29"/>
      <c r="Y745" s="29"/>
      <c r="Z745" s="29"/>
    </row>
    <row r="746" spans="1:26" ht="15.75" customHeight="1">
      <c r="A746" s="29"/>
      <c r="B746" s="29"/>
      <c r="C746" s="29"/>
      <c r="D746" s="29"/>
      <c r="E746" s="29"/>
      <c r="F746" s="29"/>
      <c r="G746" s="29"/>
      <c r="H746" s="579"/>
      <c r="I746" s="29"/>
      <c r="J746" s="29"/>
      <c r="K746" s="29"/>
      <c r="L746" s="29"/>
      <c r="M746" s="29"/>
      <c r="N746" s="29"/>
      <c r="O746" s="29"/>
      <c r="P746" s="29"/>
      <c r="Q746" s="29"/>
      <c r="R746" s="29"/>
      <c r="S746" s="29"/>
      <c r="T746" s="29"/>
      <c r="U746" s="29"/>
      <c r="V746" s="29"/>
      <c r="W746" s="29"/>
      <c r="X746" s="29"/>
      <c r="Y746" s="29"/>
      <c r="Z746" s="29"/>
    </row>
    <row r="747" spans="1:26" ht="15.75" customHeight="1">
      <c r="A747" s="29"/>
      <c r="B747" s="29"/>
      <c r="C747" s="29"/>
      <c r="D747" s="29"/>
      <c r="E747" s="29"/>
      <c r="F747" s="29"/>
      <c r="G747" s="29"/>
      <c r="H747" s="579"/>
      <c r="I747" s="29"/>
      <c r="J747" s="29"/>
      <c r="K747" s="29"/>
      <c r="L747" s="29"/>
      <c r="M747" s="29"/>
      <c r="N747" s="29"/>
      <c r="O747" s="29"/>
      <c r="P747" s="29"/>
      <c r="Q747" s="29"/>
      <c r="R747" s="29"/>
      <c r="S747" s="29"/>
      <c r="T747" s="29"/>
      <c r="U747" s="29"/>
      <c r="V747" s="29"/>
      <c r="W747" s="29"/>
      <c r="X747" s="29"/>
      <c r="Y747" s="29"/>
      <c r="Z747" s="29"/>
    </row>
    <row r="748" spans="1:26" ht="15.75" customHeight="1">
      <c r="A748" s="29"/>
      <c r="B748" s="29"/>
      <c r="C748" s="29"/>
      <c r="D748" s="29"/>
      <c r="E748" s="29"/>
      <c r="F748" s="29"/>
      <c r="G748" s="29"/>
      <c r="H748" s="579"/>
      <c r="I748" s="29"/>
      <c r="J748" s="29"/>
      <c r="K748" s="29"/>
      <c r="L748" s="29"/>
      <c r="M748" s="29"/>
      <c r="N748" s="29"/>
      <c r="O748" s="29"/>
      <c r="P748" s="29"/>
      <c r="Q748" s="29"/>
      <c r="R748" s="29"/>
      <c r="S748" s="29"/>
      <c r="T748" s="29"/>
      <c r="U748" s="29"/>
      <c r="V748" s="29"/>
      <c r="W748" s="29"/>
      <c r="X748" s="29"/>
      <c r="Y748" s="29"/>
      <c r="Z748" s="29"/>
    </row>
    <row r="749" spans="1:26" ht="15.75" customHeight="1">
      <c r="A749" s="29"/>
      <c r="B749" s="29"/>
      <c r="C749" s="29"/>
      <c r="D749" s="29"/>
      <c r="E749" s="29"/>
      <c r="F749" s="29"/>
      <c r="G749" s="29"/>
      <c r="H749" s="579"/>
      <c r="I749" s="29"/>
      <c r="J749" s="29"/>
      <c r="K749" s="29"/>
      <c r="L749" s="29"/>
      <c r="M749" s="29"/>
      <c r="N749" s="29"/>
      <c r="O749" s="29"/>
      <c r="P749" s="29"/>
      <c r="Q749" s="29"/>
      <c r="R749" s="29"/>
      <c r="S749" s="29"/>
      <c r="T749" s="29"/>
      <c r="U749" s="29"/>
      <c r="V749" s="29"/>
      <c r="W749" s="29"/>
      <c r="X749" s="29"/>
      <c r="Y749" s="29"/>
      <c r="Z749" s="29"/>
    </row>
    <row r="750" spans="1:26" ht="15.75" customHeight="1">
      <c r="A750" s="29"/>
      <c r="B750" s="29"/>
      <c r="C750" s="29"/>
      <c r="D750" s="29"/>
      <c r="E750" s="29"/>
      <c r="F750" s="29"/>
      <c r="G750" s="29"/>
      <c r="H750" s="579"/>
      <c r="I750" s="29"/>
      <c r="J750" s="29"/>
      <c r="K750" s="29"/>
      <c r="L750" s="29"/>
      <c r="M750" s="29"/>
      <c r="N750" s="29"/>
      <c r="O750" s="29"/>
      <c r="P750" s="29"/>
      <c r="Q750" s="29"/>
      <c r="R750" s="29"/>
      <c r="S750" s="29"/>
      <c r="T750" s="29"/>
      <c r="U750" s="29"/>
      <c r="V750" s="29"/>
      <c r="W750" s="29"/>
      <c r="X750" s="29"/>
      <c r="Y750" s="29"/>
      <c r="Z750" s="29"/>
    </row>
    <row r="751" spans="1:26" ht="15.75" customHeight="1">
      <c r="A751" s="29"/>
      <c r="B751" s="29"/>
      <c r="C751" s="29"/>
      <c r="D751" s="29"/>
      <c r="E751" s="29"/>
      <c r="F751" s="29"/>
      <c r="G751" s="29"/>
      <c r="H751" s="579"/>
      <c r="I751" s="29"/>
      <c r="J751" s="29"/>
      <c r="K751" s="29"/>
      <c r="L751" s="29"/>
      <c r="M751" s="29"/>
      <c r="N751" s="29"/>
      <c r="O751" s="29"/>
      <c r="P751" s="29"/>
      <c r="Q751" s="29"/>
      <c r="R751" s="29"/>
      <c r="S751" s="29"/>
      <c r="T751" s="29"/>
      <c r="U751" s="29"/>
      <c r="V751" s="29"/>
      <c r="W751" s="29"/>
      <c r="X751" s="29"/>
      <c r="Y751" s="29"/>
      <c r="Z751" s="29"/>
    </row>
    <row r="752" spans="1:26" ht="15.75" customHeight="1">
      <c r="A752" s="29"/>
      <c r="B752" s="29"/>
      <c r="C752" s="29"/>
      <c r="D752" s="29"/>
      <c r="E752" s="29"/>
      <c r="F752" s="29"/>
      <c r="G752" s="29"/>
      <c r="H752" s="579"/>
      <c r="I752" s="29"/>
      <c r="J752" s="29"/>
      <c r="K752" s="29"/>
      <c r="L752" s="29"/>
      <c r="M752" s="29"/>
      <c r="N752" s="29"/>
      <c r="O752" s="29"/>
      <c r="P752" s="29"/>
      <c r="Q752" s="29"/>
      <c r="R752" s="29"/>
      <c r="S752" s="29"/>
      <c r="T752" s="29"/>
      <c r="U752" s="29"/>
      <c r="V752" s="29"/>
      <c r="W752" s="29"/>
      <c r="X752" s="29"/>
      <c r="Y752" s="29"/>
      <c r="Z752" s="29"/>
    </row>
    <row r="753" spans="1:26" ht="15.75" customHeight="1">
      <c r="A753" s="29"/>
      <c r="B753" s="29"/>
      <c r="C753" s="29"/>
      <c r="D753" s="29"/>
      <c r="E753" s="29"/>
      <c r="F753" s="29"/>
      <c r="G753" s="29"/>
      <c r="H753" s="579"/>
      <c r="I753" s="29"/>
      <c r="J753" s="29"/>
      <c r="K753" s="29"/>
      <c r="L753" s="29"/>
      <c r="M753" s="29"/>
      <c r="N753" s="29"/>
      <c r="O753" s="29"/>
      <c r="P753" s="29"/>
      <c r="Q753" s="29"/>
      <c r="R753" s="29"/>
      <c r="S753" s="29"/>
      <c r="T753" s="29"/>
      <c r="U753" s="29"/>
      <c r="V753" s="29"/>
      <c r="W753" s="29"/>
      <c r="X753" s="29"/>
      <c r="Y753" s="29"/>
      <c r="Z753" s="29"/>
    </row>
    <row r="754" spans="1:26" ht="15.75" customHeight="1">
      <c r="A754" s="29"/>
      <c r="B754" s="29"/>
      <c r="C754" s="29"/>
      <c r="D754" s="29"/>
      <c r="E754" s="29"/>
      <c r="F754" s="29"/>
      <c r="G754" s="29"/>
      <c r="H754" s="579"/>
      <c r="I754" s="29"/>
      <c r="J754" s="29"/>
      <c r="K754" s="29"/>
      <c r="L754" s="29"/>
      <c r="M754" s="29"/>
      <c r="N754" s="29"/>
      <c r="O754" s="29"/>
      <c r="P754" s="29"/>
      <c r="Q754" s="29"/>
      <c r="R754" s="29"/>
      <c r="S754" s="29"/>
      <c r="T754" s="29"/>
      <c r="U754" s="29"/>
      <c r="V754" s="29"/>
      <c r="W754" s="29"/>
      <c r="X754" s="29"/>
      <c r="Y754" s="29"/>
      <c r="Z754" s="29"/>
    </row>
    <row r="755" spans="1:26" ht="15.75" customHeight="1">
      <c r="A755" s="29"/>
      <c r="B755" s="29"/>
      <c r="C755" s="29"/>
      <c r="D755" s="29"/>
      <c r="E755" s="29"/>
      <c r="F755" s="29"/>
      <c r="G755" s="29"/>
      <c r="H755" s="579"/>
      <c r="I755" s="29"/>
      <c r="J755" s="29"/>
      <c r="K755" s="29"/>
      <c r="L755" s="29"/>
      <c r="M755" s="29"/>
      <c r="N755" s="29"/>
      <c r="O755" s="29"/>
      <c r="P755" s="29"/>
      <c r="Q755" s="29"/>
      <c r="R755" s="29"/>
      <c r="S755" s="29"/>
      <c r="T755" s="29"/>
      <c r="U755" s="29"/>
      <c r="V755" s="29"/>
      <c r="W755" s="29"/>
      <c r="X755" s="29"/>
      <c r="Y755" s="29"/>
      <c r="Z755" s="29"/>
    </row>
    <row r="756" spans="1:26" ht="15.75" customHeight="1">
      <c r="A756" s="29"/>
      <c r="B756" s="29"/>
      <c r="C756" s="29"/>
      <c r="D756" s="29"/>
      <c r="E756" s="29"/>
      <c r="F756" s="29"/>
      <c r="G756" s="29"/>
      <c r="H756" s="579"/>
      <c r="I756" s="29"/>
      <c r="J756" s="29"/>
      <c r="K756" s="29"/>
      <c r="L756" s="29"/>
      <c r="M756" s="29"/>
      <c r="N756" s="29"/>
      <c r="O756" s="29"/>
      <c r="P756" s="29"/>
      <c r="Q756" s="29"/>
      <c r="R756" s="29"/>
      <c r="S756" s="29"/>
      <c r="T756" s="29"/>
      <c r="U756" s="29"/>
      <c r="V756" s="29"/>
      <c r="W756" s="29"/>
      <c r="X756" s="29"/>
      <c r="Y756" s="29"/>
      <c r="Z756" s="29"/>
    </row>
    <row r="757" spans="1:26" ht="15.75" customHeight="1">
      <c r="A757" s="29"/>
      <c r="B757" s="29"/>
      <c r="C757" s="29"/>
      <c r="D757" s="29"/>
      <c r="E757" s="29"/>
      <c r="F757" s="29"/>
      <c r="G757" s="29"/>
      <c r="H757" s="579"/>
      <c r="I757" s="29"/>
      <c r="J757" s="29"/>
      <c r="K757" s="29"/>
      <c r="L757" s="29"/>
      <c r="M757" s="29"/>
      <c r="N757" s="29"/>
      <c r="O757" s="29"/>
      <c r="P757" s="29"/>
      <c r="Q757" s="29"/>
      <c r="R757" s="29"/>
      <c r="S757" s="29"/>
      <c r="T757" s="29"/>
      <c r="U757" s="29"/>
      <c r="V757" s="29"/>
      <c r="W757" s="29"/>
      <c r="X757" s="29"/>
      <c r="Y757" s="29"/>
      <c r="Z757" s="29"/>
    </row>
    <row r="758" spans="1:26" ht="15.75" customHeight="1">
      <c r="A758" s="29"/>
      <c r="B758" s="29"/>
      <c r="C758" s="29"/>
      <c r="D758" s="29"/>
      <c r="E758" s="29"/>
      <c r="F758" s="29"/>
      <c r="G758" s="29"/>
      <c r="H758" s="579"/>
      <c r="I758" s="29"/>
      <c r="J758" s="29"/>
      <c r="K758" s="29"/>
      <c r="L758" s="29"/>
      <c r="M758" s="29"/>
      <c r="N758" s="29"/>
      <c r="O758" s="29"/>
      <c r="P758" s="29"/>
      <c r="Q758" s="29"/>
      <c r="R758" s="29"/>
      <c r="S758" s="29"/>
      <c r="T758" s="29"/>
      <c r="U758" s="29"/>
      <c r="V758" s="29"/>
      <c r="W758" s="29"/>
      <c r="X758" s="29"/>
      <c r="Y758" s="29"/>
      <c r="Z758" s="29"/>
    </row>
    <row r="759" spans="1:26" ht="15.75" customHeight="1">
      <c r="A759" s="29"/>
      <c r="B759" s="29"/>
      <c r="C759" s="29"/>
      <c r="D759" s="29"/>
      <c r="E759" s="29"/>
      <c r="F759" s="29"/>
      <c r="G759" s="29"/>
      <c r="H759" s="579"/>
      <c r="I759" s="29"/>
      <c r="J759" s="29"/>
      <c r="K759" s="29"/>
      <c r="L759" s="29"/>
      <c r="M759" s="29"/>
      <c r="N759" s="29"/>
      <c r="O759" s="29"/>
      <c r="P759" s="29"/>
      <c r="Q759" s="29"/>
      <c r="R759" s="29"/>
      <c r="S759" s="29"/>
      <c r="T759" s="29"/>
      <c r="U759" s="29"/>
      <c r="V759" s="29"/>
      <c r="W759" s="29"/>
      <c r="X759" s="29"/>
      <c r="Y759" s="29"/>
      <c r="Z759" s="29"/>
    </row>
    <row r="760" spans="1:26" ht="15.75" customHeight="1">
      <c r="A760" s="29"/>
      <c r="B760" s="29"/>
      <c r="C760" s="29"/>
      <c r="D760" s="29"/>
      <c r="E760" s="29"/>
      <c r="F760" s="29"/>
      <c r="G760" s="29"/>
      <c r="H760" s="579"/>
      <c r="I760" s="29"/>
      <c r="J760" s="29"/>
      <c r="K760" s="29"/>
      <c r="L760" s="29"/>
      <c r="M760" s="29"/>
      <c r="N760" s="29"/>
      <c r="O760" s="29"/>
      <c r="P760" s="29"/>
      <c r="Q760" s="29"/>
      <c r="R760" s="29"/>
      <c r="S760" s="29"/>
      <c r="T760" s="29"/>
      <c r="U760" s="29"/>
      <c r="V760" s="29"/>
      <c r="W760" s="29"/>
      <c r="X760" s="29"/>
      <c r="Y760" s="29"/>
      <c r="Z760" s="29"/>
    </row>
    <row r="761" spans="1:26" ht="15.75" customHeight="1">
      <c r="A761" s="29"/>
      <c r="B761" s="29"/>
      <c r="C761" s="29"/>
      <c r="D761" s="29"/>
      <c r="E761" s="29"/>
      <c r="F761" s="29"/>
      <c r="G761" s="29"/>
      <c r="H761" s="579"/>
      <c r="I761" s="29"/>
      <c r="J761" s="29"/>
      <c r="K761" s="29"/>
      <c r="L761" s="29"/>
      <c r="M761" s="29"/>
      <c r="N761" s="29"/>
      <c r="O761" s="29"/>
      <c r="P761" s="29"/>
      <c r="Q761" s="29"/>
      <c r="R761" s="29"/>
      <c r="S761" s="29"/>
      <c r="T761" s="29"/>
      <c r="U761" s="29"/>
      <c r="V761" s="29"/>
      <c r="W761" s="29"/>
      <c r="X761" s="29"/>
      <c r="Y761" s="29"/>
      <c r="Z761" s="29"/>
    </row>
    <row r="762" spans="1:26" ht="15.75" customHeight="1">
      <c r="A762" s="29"/>
      <c r="B762" s="29"/>
      <c r="C762" s="29"/>
      <c r="D762" s="29"/>
      <c r="E762" s="29"/>
      <c r="F762" s="29"/>
      <c r="G762" s="29"/>
      <c r="H762" s="579"/>
      <c r="I762" s="29"/>
      <c r="J762" s="29"/>
      <c r="K762" s="29"/>
      <c r="L762" s="29"/>
      <c r="M762" s="29"/>
      <c r="N762" s="29"/>
      <c r="O762" s="29"/>
      <c r="P762" s="29"/>
      <c r="Q762" s="29"/>
      <c r="R762" s="29"/>
      <c r="S762" s="29"/>
      <c r="T762" s="29"/>
      <c r="U762" s="29"/>
      <c r="V762" s="29"/>
      <c r="W762" s="29"/>
      <c r="X762" s="29"/>
      <c r="Y762" s="29"/>
      <c r="Z762" s="29"/>
    </row>
    <row r="763" spans="1:26" ht="15.75" customHeight="1">
      <c r="A763" s="29"/>
      <c r="B763" s="29"/>
      <c r="C763" s="29"/>
      <c r="D763" s="29"/>
      <c r="E763" s="29"/>
      <c r="F763" s="29"/>
      <c r="G763" s="29"/>
      <c r="H763" s="579"/>
      <c r="I763" s="29"/>
      <c r="J763" s="29"/>
      <c r="K763" s="29"/>
      <c r="L763" s="29"/>
      <c r="M763" s="29"/>
      <c r="N763" s="29"/>
      <c r="O763" s="29"/>
      <c r="P763" s="29"/>
      <c r="Q763" s="29"/>
      <c r="R763" s="29"/>
      <c r="S763" s="29"/>
      <c r="T763" s="29"/>
      <c r="U763" s="29"/>
      <c r="V763" s="29"/>
      <c r="W763" s="29"/>
      <c r="X763" s="29"/>
      <c r="Y763" s="29"/>
      <c r="Z763" s="29"/>
    </row>
    <row r="764" spans="1:26" ht="15.75" customHeight="1">
      <c r="A764" s="29"/>
      <c r="B764" s="29"/>
      <c r="C764" s="29"/>
      <c r="D764" s="29"/>
      <c r="E764" s="29"/>
      <c r="F764" s="29"/>
      <c r="G764" s="29"/>
      <c r="H764" s="579"/>
      <c r="I764" s="29"/>
      <c r="J764" s="29"/>
      <c r="K764" s="29"/>
      <c r="L764" s="29"/>
      <c r="M764" s="29"/>
      <c r="N764" s="29"/>
      <c r="O764" s="29"/>
      <c r="P764" s="29"/>
      <c r="Q764" s="29"/>
      <c r="R764" s="29"/>
      <c r="S764" s="29"/>
      <c r="T764" s="29"/>
      <c r="U764" s="29"/>
      <c r="V764" s="29"/>
      <c r="W764" s="29"/>
      <c r="X764" s="29"/>
      <c r="Y764" s="29"/>
      <c r="Z764" s="29"/>
    </row>
    <row r="765" spans="1:26" ht="15.75" customHeight="1">
      <c r="A765" s="29"/>
      <c r="B765" s="29"/>
      <c r="C765" s="29"/>
      <c r="D765" s="29"/>
      <c r="E765" s="29"/>
      <c r="F765" s="29"/>
      <c r="G765" s="29"/>
      <c r="H765" s="579"/>
      <c r="I765" s="29"/>
      <c r="J765" s="29"/>
      <c r="K765" s="29"/>
      <c r="L765" s="29"/>
      <c r="M765" s="29"/>
      <c r="N765" s="29"/>
      <c r="O765" s="29"/>
      <c r="P765" s="29"/>
      <c r="Q765" s="29"/>
      <c r="R765" s="29"/>
      <c r="S765" s="29"/>
      <c r="T765" s="29"/>
      <c r="U765" s="29"/>
      <c r="V765" s="29"/>
      <c r="W765" s="29"/>
      <c r="X765" s="29"/>
      <c r="Y765" s="29"/>
      <c r="Z765" s="29"/>
    </row>
    <row r="766" spans="1:26" ht="15.75" customHeight="1">
      <c r="A766" s="29"/>
      <c r="B766" s="29"/>
      <c r="C766" s="29"/>
      <c r="D766" s="29"/>
      <c r="E766" s="29"/>
      <c r="F766" s="29"/>
      <c r="G766" s="29"/>
      <c r="H766" s="579"/>
      <c r="I766" s="29"/>
      <c r="J766" s="29"/>
      <c r="K766" s="29"/>
      <c r="L766" s="29"/>
      <c r="M766" s="29"/>
      <c r="N766" s="29"/>
      <c r="O766" s="29"/>
      <c r="P766" s="29"/>
      <c r="Q766" s="29"/>
      <c r="R766" s="29"/>
      <c r="S766" s="29"/>
      <c r="T766" s="29"/>
      <c r="U766" s="29"/>
      <c r="V766" s="29"/>
      <c r="W766" s="29"/>
      <c r="X766" s="29"/>
      <c r="Y766" s="29"/>
      <c r="Z766" s="29"/>
    </row>
    <row r="767" spans="1:26" ht="15.75" customHeight="1">
      <c r="A767" s="29"/>
      <c r="B767" s="29"/>
      <c r="C767" s="29"/>
      <c r="D767" s="29"/>
      <c r="E767" s="29"/>
      <c r="F767" s="29"/>
      <c r="G767" s="29"/>
      <c r="H767" s="579"/>
      <c r="I767" s="29"/>
      <c r="J767" s="29"/>
      <c r="K767" s="29"/>
      <c r="L767" s="29"/>
      <c r="M767" s="29"/>
      <c r="N767" s="29"/>
      <c r="O767" s="29"/>
      <c r="P767" s="29"/>
      <c r="Q767" s="29"/>
      <c r="R767" s="29"/>
      <c r="S767" s="29"/>
      <c r="T767" s="29"/>
      <c r="U767" s="29"/>
      <c r="V767" s="29"/>
      <c r="W767" s="29"/>
      <c r="X767" s="29"/>
      <c r="Y767" s="29"/>
      <c r="Z767" s="29"/>
    </row>
    <row r="768" spans="1:26" ht="15.75" customHeight="1">
      <c r="A768" s="29"/>
      <c r="B768" s="29"/>
      <c r="C768" s="29"/>
      <c r="D768" s="29"/>
      <c r="E768" s="29"/>
      <c r="F768" s="29"/>
      <c r="G768" s="29"/>
      <c r="H768" s="579"/>
      <c r="I768" s="29"/>
      <c r="J768" s="29"/>
      <c r="K768" s="29"/>
      <c r="L768" s="29"/>
      <c r="M768" s="29"/>
      <c r="N768" s="29"/>
      <c r="O768" s="29"/>
      <c r="P768" s="29"/>
      <c r="Q768" s="29"/>
      <c r="R768" s="29"/>
      <c r="S768" s="29"/>
      <c r="T768" s="29"/>
      <c r="U768" s="29"/>
      <c r="V768" s="29"/>
      <c r="W768" s="29"/>
      <c r="X768" s="29"/>
      <c r="Y768" s="29"/>
      <c r="Z768" s="29"/>
    </row>
    <row r="769" spans="1:26" ht="15.75" customHeight="1">
      <c r="A769" s="29"/>
      <c r="B769" s="29"/>
      <c r="C769" s="29"/>
      <c r="D769" s="29"/>
      <c r="E769" s="29"/>
      <c r="F769" s="29"/>
      <c r="G769" s="29"/>
      <c r="H769" s="579"/>
      <c r="I769" s="29"/>
      <c r="J769" s="29"/>
      <c r="K769" s="29"/>
      <c r="L769" s="29"/>
      <c r="M769" s="29"/>
      <c r="N769" s="29"/>
      <c r="O769" s="29"/>
      <c r="P769" s="29"/>
      <c r="Q769" s="29"/>
      <c r="R769" s="29"/>
      <c r="S769" s="29"/>
      <c r="T769" s="29"/>
      <c r="U769" s="29"/>
      <c r="V769" s="29"/>
      <c r="W769" s="29"/>
      <c r="X769" s="29"/>
      <c r="Y769" s="29"/>
      <c r="Z769" s="29"/>
    </row>
    <row r="770" spans="1:26" ht="15.75" customHeight="1">
      <c r="A770" s="29"/>
      <c r="B770" s="29"/>
      <c r="C770" s="29"/>
      <c r="D770" s="29"/>
      <c r="E770" s="29"/>
      <c r="F770" s="29"/>
      <c r="G770" s="29"/>
      <c r="H770" s="579"/>
      <c r="I770" s="29"/>
      <c r="J770" s="29"/>
      <c r="K770" s="29"/>
      <c r="L770" s="29"/>
      <c r="M770" s="29"/>
      <c r="N770" s="29"/>
      <c r="O770" s="29"/>
      <c r="P770" s="29"/>
      <c r="Q770" s="29"/>
      <c r="R770" s="29"/>
      <c r="S770" s="29"/>
      <c r="T770" s="29"/>
      <c r="U770" s="29"/>
      <c r="V770" s="29"/>
      <c r="W770" s="29"/>
      <c r="X770" s="29"/>
      <c r="Y770" s="29"/>
      <c r="Z770" s="29"/>
    </row>
    <row r="771" spans="1:26" ht="15.75" customHeight="1">
      <c r="A771" s="29"/>
      <c r="B771" s="29"/>
      <c r="C771" s="29"/>
      <c r="D771" s="29"/>
      <c r="E771" s="29"/>
      <c r="F771" s="29"/>
      <c r="G771" s="29"/>
      <c r="H771" s="579"/>
      <c r="I771" s="29"/>
      <c r="J771" s="29"/>
      <c r="K771" s="29"/>
      <c r="L771" s="29"/>
      <c r="M771" s="29"/>
      <c r="N771" s="29"/>
      <c r="O771" s="29"/>
      <c r="P771" s="29"/>
      <c r="Q771" s="29"/>
      <c r="R771" s="29"/>
      <c r="S771" s="29"/>
      <c r="T771" s="29"/>
      <c r="U771" s="29"/>
      <c r="V771" s="29"/>
      <c r="W771" s="29"/>
      <c r="X771" s="29"/>
      <c r="Y771" s="29"/>
      <c r="Z771" s="29"/>
    </row>
    <row r="772" spans="1:26" ht="15.75" customHeight="1">
      <c r="A772" s="29"/>
      <c r="B772" s="29"/>
      <c r="C772" s="29"/>
      <c r="D772" s="29"/>
      <c r="E772" s="29"/>
      <c r="F772" s="29"/>
      <c r="G772" s="29"/>
      <c r="H772" s="579"/>
      <c r="I772" s="29"/>
      <c r="J772" s="29"/>
      <c r="K772" s="29"/>
      <c r="L772" s="29"/>
      <c r="M772" s="29"/>
      <c r="N772" s="29"/>
      <c r="O772" s="29"/>
      <c r="P772" s="29"/>
      <c r="Q772" s="29"/>
      <c r="R772" s="29"/>
      <c r="S772" s="29"/>
      <c r="T772" s="29"/>
      <c r="U772" s="29"/>
      <c r="V772" s="29"/>
      <c r="W772" s="29"/>
      <c r="X772" s="29"/>
      <c r="Y772" s="29"/>
      <c r="Z772" s="29"/>
    </row>
    <row r="773" spans="1:26" ht="15.75" customHeight="1">
      <c r="A773" s="29"/>
      <c r="B773" s="29"/>
      <c r="C773" s="29"/>
      <c r="D773" s="29"/>
      <c r="E773" s="29"/>
      <c r="F773" s="29"/>
      <c r="G773" s="29"/>
      <c r="H773" s="579"/>
      <c r="I773" s="29"/>
      <c r="J773" s="29"/>
      <c r="K773" s="29"/>
      <c r="L773" s="29"/>
      <c r="M773" s="29"/>
      <c r="N773" s="29"/>
      <c r="O773" s="29"/>
      <c r="P773" s="29"/>
      <c r="Q773" s="29"/>
      <c r="R773" s="29"/>
      <c r="S773" s="29"/>
      <c r="T773" s="29"/>
      <c r="U773" s="29"/>
      <c r="V773" s="29"/>
      <c r="W773" s="29"/>
      <c r="X773" s="29"/>
      <c r="Y773" s="29"/>
      <c r="Z773" s="29"/>
    </row>
    <row r="774" spans="1:26" ht="15.75" customHeight="1">
      <c r="A774" s="29"/>
      <c r="B774" s="29"/>
      <c r="C774" s="29"/>
      <c r="D774" s="29"/>
      <c r="E774" s="29"/>
      <c r="F774" s="29"/>
      <c r="G774" s="29"/>
      <c r="H774" s="579"/>
      <c r="I774" s="29"/>
      <c r="J774" s="29"/>
      <c r="K774" s="29"/>
      <c r="L774" s="29"/>
      <c r="M774" s="29"/>
      <c r="N774" s="29"/>
      <c r="O774" s="29"/>
      <c r="P774" s="29"/>
      <c r="Q774" s="29"/>
      <c r="R774" s="29"/>
      <c r="S774" s="29"/>
      <c r="T774" s="29"/>
      <c r="U774" s="29"/>
      <c r="V774" s="29"/>
      <c r="W774" s="29"/>
      <c r="X774" s="29"/>
      <c r="Y774" s="29"/>
      <c r="Z774" s="29"/>
    </row>
    <row r="775" spans="1:26" ht="15.75" customHeight="1">
      <c r="A775" s="29"/>
      <c r="B775" s="29"/>
      <c r="C775" s="29"/>
      <c r="D775" s="29"/>
      <c r="E775" s="29"/>
      <c r="F775" s="29"/>
      <c r="G775" s="29"/>
      <c r="H775" s="579"/>
      <c r="I775" s="29"/>
      <c r="J775" s="29"/>
      <c r="K775" s="29"/>
      <c r="L775" s="29"/>
      <c r="M775" s="29"/>
      <c r="N775" s="29"/>
      <c r="O775" s="29"/>
      <c r="P775" s="29"/>
      <c r="Q775" s="29"/>
      <c r="R775" s="29"/>
      <c r="S775" s="29"/>
      <c r="T775" s="29"/>
      <c r="U775" s="29"/>
      <c r="V775" s="29"/>
      <c r="W775" s="29"/>
      <c r="X775" s="29"/>
      <c r="Y775" s="29"/>
      <c r="Z775" s="29"/>
    </row>
    <row r="776" spans="1:26" ht="15.75" customHeight="1">
      <c r="A776" s="29"/>
      <c r="B776" s="29"/>
      <c r="C776" s="29"/>
      <c r="D776" s="29"/>
      <c r="E776" s="29"/>
      <c r="F776" s="29"/>
      <c r="G776" s="29"/>
      <c r="H776" s="579"/>
      <c r="I776" s="29"/>
      <c r="J776" s="29"/>
      <c r="K776" s="29"/>
      <c r="L776" s="29"/>
      <c r="M776" s="29"/>
      <c r="N776" s="29"/>
      <c r="O776" s="29"/>
      <c r="P776" s="29"/>
      <c r="Q776" s="29"/>
      <c r="R776" s="29"/>
      <c r="S776" s="29"/>
      <c r="T776" s="29"/>
      <c r="U776" s="29"/>
      <c r="V776" s="29"/>
      <c r="W776" s="29"/>
      <c r="X776" s="29"/>
      <c r="Y776" s="29"/>
      <c r="Z776" s="29"/>
    </row>
    <row r="777" spans="1:26" ht="15.75" customHeight="1">
      <c r="A777" s="29"/>
      <c r="B777" s="29"/>
      <c r="C777" s="29"/>
      <c r="D777" s="29"/>
      <c r="E777" s="29"/>
      <c r="F777" s="29"/>
      <c r="G777" s="29"/>
      <c r="H777" s="579"/>
      <c r="I777" s="29"/>
      <c r="J777" s="29"/>
      <c r="K777" s="29"/>
      <c r="L777" s="29"/>
      <c r="M777" s="29"/>
      <c r="N777" s="29"/>
      <c r="O777" s="29"/>
      <c r="P777" s="29"/>
      <c r="Q777" s="29"/>
      <c r="R777" s="29"/>
      <c r="S777" s="29"/>
      <c r="T777" s="29"/>
      <c r="U777" s="29"/>
      <c r="V777" s="29"/>
      <c r="W777" s="29"/>
      <c r="X777" s="29"/>
      <c r="Y777" s="29"/>
      <c r="Z777" s="29"/>
    </row>
    <row r="778" spans="1:26" ht="15.75" customHeight="1">
      <c r="A778" s="29"/>
      <c r="B778" s="29"/>
      <c r="C778" s="29"/>
      <c r="D778" s="29"/>
      <c r="E778" s="29"/>
      <c r="F778" s="29"/>
      <c r="G778" s="29"/>
      <c r="H778" s="579"/>
      <c r="I778" s="29"/>
      <c r="J778" s="29"/>
      <c r="K778" s="29"/>
      <c r="L778" s="29"/>
      <c r="M778" s="29"/>
      <c r="N778" s="29"/>
      <c r="O778" s="29"/>
      <c r="P778" s="29"/>
      <c r="Q778" s="29"/>
      <c r="R778" s="29"/>
      <c r="S778" s="29"/>
      <c r="T778" s="29"/>
      <c r="U778" s="29"/>
      <c r="V778" s="29"/>
      <c r="W778" s="29"/>
      <c r="X778" s="29"/>
      <c r="Y778" s="29"/>
      <c r="Z778" s="29"/>
    </row>
    <row r="779" spans="1:26" ht="15.75" customHeight="1">
      <c r="A779" s="29"/>
      <c r="B779" s="29"/>
      <c r="C779" s="29"/>
      <c r="D779" s="29"/>
      <c r="E779" s="29"/>
      <c r="F779" s="29"/>
      <c r="G779" s="29"/>
      <c r="H779" s="579"/>
      <c r="I779" s="29"/>
      <c r="J779" s="29"/>
      <c r="K779" s="29"/>
      <c r="L779" s="29"/>
      <c r="M779" s="29"/>
      <c r="N779" s="29"/>
      <c r="O779" s="29"/>
      <c r="P779" s="29"/>
      <c r="Q779" s="29"/>
      <c r="R779" s="29"/>
      <c r="S779" s="29"/>
      <c r="T779" s="29"/>
      <c r="U779" s="29"/>
      <c r="V779" s="29"/>
      <c r="W779" s="29"/>
      <c r="X779" s="29"/>
      <c r="Y779" s="29"/>
      <c r="Z779" s="29"/>
    </row>
    <row r="780" spans="1:26" ht="15.75" customHeight="1">
      <c r="A780" s="29"/>
      <c r="B780" s="29"/>
      <c r="C780" s="29"/>
      <c r="D780" s="29"/>
      <c r="E780" s="29"/>
      <c r="F780" s="29"/>
      <c r="G780" s="29"/>
      <c r="H780" s="579"/>
      <c r="I780" s="29"/>
      <c r="J780" s="29"/>
      <c r="K780" s="29"/>
      <c r="L780" s="29"/>
      <c r="M780" s="29"/>
      <c r="N780" s="29"/>
      <c r="O780" s="29"/>
      <c r="P780" s="29"/>
      <c r="Q780" s="29"/>
      <c r="R780" s="29"/>
      <c r="S780" s="29"/>
      <c r="T780" s="29"/>
      <c r="U780" s="29"/>
      <c r="V780" s="29"/>
      <c r="W780" s="29"/>
      <c r="X780" s="29"/>
      <c r="Y780" s="29"/>
      <c r="Z780" s="29"/>
    </row>
    <row r="781" spans="1:26" ht="15.75" customHeight="1">
      <c r="A781" s="29"/>
      <c r="B781" s="29"/>
      <c r="C781" s="29"/>
      <c r="D781" s="29"/>
      <c r="E781" s="29"/>
      <c r="F781" s="29"/>
      <c r="G781" s="29"/>
      <c r="H781" s="579"/>
      <c r="I781" s="29"/>
      <c r="J781" s="29"/>
      <c r="K781" s="29"/>
      <c r="L781" s="29"/>
      <c r="M781" s="29"/>
      <c r="N781" s="29"/>
      <c r="O781" s="29"/>
      <c r="P781" s="29"/>
      <c r="Q781" s="29"/>
      <c r="R781" s="29"/>
      <c r="S781" s="29"/>
      <c r="T781" s="29"/>
      <c r="U781" s="29"/>
      <c r="V781" s="29"/>
      <c r="W781" s="29"/>
      <c r="X781" s="29"/>
      <c r="Y781" s="29"/>
      <c r="Z781" s="29"/>
    </row>
    <row r="782" spans="1:26" ht="15.75" customHeight="1">
      <c r="A782" s="29"/>
      <c r="B782" s="29"/>
      <c r="C782" s="29"/>
      <c r="D782" s="29"/>
      <c r="E782" s="29"/>
      <c r="F782" s="29"/>
      <c r="G782" s="29"/>
      <c r="H782" s="579"/>
      <c r="I782" s="29"/>
      <c r="J782" s="29"/>
      <c r="K782" s="29"/>
      <c r="L782" s="29"/>
      <c r="M782" s="29"/>
      <c r="N782" s="29"/>
      <c r="O782" s="29"/>
      <c r="P782" s="29"/>
      <c r="Q782" s="29"/>
      <c r="R782" s="29"/>
      <c r="S782" s="29"/>
      <c r="T782" s="29"/>
      <c r="U782" s="29"/>
      <c r="V782" s="29"/>
      <c r="W782" s="29"/>
      <c r="X782" s="29"/>
      <c r="Y782" s="29"/>
      <c r="Z782" s="29"/>
    </row>
    <row r="783" spans="1:26" ht="15.75" customHeight="1">
      <c r="A783" s="29"/>
      <c r="B783" s="29"/>
      <c r="C783" s="29"/>
      <c r="D783" s="29"/>
      <c r="E783" s="29"/>
      <c r="F783" s="29"/>
      <c r="G783" s="29"/>
      <c r="H783" s="579"/>
      <c r="I783" s="29"/>
      <c r="J783" s="29"/>
      <c r="K783" s="29"/>
      <c r="L783" s="29"/>
      <c r="M783" s="29"/>
      <c r="N783" s="29"/>
      <c r="O783" s="29"/>
      <c r="P783" s="29"/>
      <c r="Q783" s="29"/>
      <c r="R783" s="29"/>
      <c r="S783" s="29"/>
      <c r="T783" s="29"/>
      <c r="U783" s="29"/>
      <c r="V783" s="29"/>
      <c r="W783" s="29"/>
      <c r="X783" s="29"/>
      <c r="Y783" s="29"/>
      <c r="Z783" s="29"/>
    </row>
    <row r="784" spans="1:26" ht="15.75" customHeight="1">
      <c r="A784" s="29"/>
      <c r="B784" s="29"/>
      <c r="C784" s="29"/>
      <c r="D784" s="29"/>
      <c r="E784" s="29"/>
      <c r="F784" s="29"/>
      <c r="G784" s="29"/>
      <c r="H784" s="579"/>
      <c r="I784" s="29"/>
      <c r="J784" s="29"/>
      <c r="K784" s="29"/>
      <c r="L784" s="29"/>
      <c r="M784" s="29"/>
      <c r="N784" s="29"/>
      <c r="O784" s="29"/>
      <c r="P784" s="29"/>
      <c r="Q784" s="29"/>
      <c r="R784" s="29"/>
      <c r="S784" s="29"/>
      <c r="T784" s="29"/>
      <c r="U784" s="29"/>
      <c r="V784" s="29"/>
      <c r="W784" s="29"/>
      <c r="X784" s="29"/>
      <c r="Y784" s="29"/>
      <c r="Z784" s="29"/>
    </row>
    <row r="785" spans="1:26" ht="15.75" customHeight="1">
      <c r="A785" s="29"/>
      <c r="B785" s="29"/>
      <c r="C785" s="29"/>
      <c r="D785" s="29"/>
      <c r="E785" s="29"/>
      <c r="F785" s="29"/>
      <c r="G785" s="29"/>
      <c r="H785" s="579"/>
      <c r="I785" s="29"/>
      <c r="J785" s="29"/>
      <c r="K785" s="29"/>
      <c r="L785" s="29"/>
      <c r="M785" s="29"/>
      <c r="N785" s="29"/>
      <c r="O785" s="29"/>
      <c r="P785" s="29"/>
      <c r="Q785" s="29"/>
      <c r="R785" s="29"/>
      <c r="S785" s="29"/>
      <c r="T785" s="29"/>
      <c r="U785" s="29"/>
      <c r="V785" s="29"/>
      <c r="W785" s="29"/>
      <c r="X785" s="29"/>
      <c r="Y785" s="29"/>
      <c r="Z785" s="29"/>
    </row>
    <row r="786" spans="1:26" ht="15.75" customHeight="1">
      <c r="A786" s="29"/>
      <c r="B786" s="29"/>
      <c r="C786" s="29"/>
      <c r="D786" s="29"/>
      <c r="E786" s="29"/>
      <c r="F786" s="29"/>
      <c r="G786" s="29"/>
      <c r="H786" s="579"/>
      <c r="I786" s="29"/>
      <c r="J786" s="29"/>
      <c r="K786" s="29"/>
      <c r="L786" s="29"/>
      <c r="M786" s="29"/>
      <c r="N786" s="29"/>
      <c r="O786" s="29"/>
      <c r="P786" s="29"/>
      <c r="Q786" s="29"/>
      <c r="R786" s="29"/>
      <c r="S786" s="29"/>
      <c r="T786" s="29"/>
      <c r="U786" s="29"/>
      <c r="V786" s="29"/>
      <c r="W786" s="29"/>
      <c r="X786" s="29"/>
      <c r="Y786" s="29"/>
      <c r="Z786" s="29"/>
    </row>
    <row r="787" spans="1:26" ht="15.75" customHeight="1">
      <c r="A787" s="29"/>
      <c r="B787" s="29"/>
      <c r="C787" s="29"/>
      <c r="D787" s="29"/>
      <c r="E787" s="29"/>
      <c r="F787" s="29"/>
      <c r="G787" s="29"/>
      <c r="H787" s="579"/>
      <c r="I787" s="29"/>
      <c r="J787" s="29"/>
      <c r="K787" s="29"/>
      <c r="L787" s="29"/>
      <c r="M787" s="29"/>
      <c r="N787" s="29"/>
      <c r="O787" s="29"/>
      <c r="P787" s="29"/>
      <c r="Q787" s="29"/>
      <c r="R787" s="29"/>
      <c r="S787" s="29"/>
      <c r="T787" s="29"/>
      <c r="U787" s="29"/>
      <c r="V787" s="29"/>
      <c r="W787" s="29"/>
      <c r="X787" s="29"/>
      <c r="Y787" s="29"/>
      <c r="Z787" s="29"/>
    </row>
    <row r="788" spans="1:26" ht="15.75" customHeight="1">
      <c r="A788" s="29"/>
      <c r="B788" s="29"/>
      <c r="C788" s="29"/>
      <c r="D788" s="29"/>
      <c r="E788" s="29"/>
      <c r="F788" s="29"/>
      <c r="G788" s="29"/>
      <c r="H788" s="579"/>
      <c r="I788" s="29"/>
      <c r="J788" s="29"/>
      <c r="K788" s="29"/>
      <c r="L788" s="29"/>
      <c r="M788" s="29"/>
      <c r="N788" s="29"/>
      <c r="O788" s="29"/>
      <c r="P788" s="29"/>
      <c r="Q788" s="29"/>
      <c r="R788" s="29"/>
      <c r="S788" s="29"/>
      <c r="T788" s="29"/>
      <c r="U788" s="29"/>
      <c r="V788" s="29"/>
      <c r="W788" s="29"/>
      <c r="X788" s="29"/>
      <c r="Y788" s="29"/>
      <c r="Z788" s="29"/>
    </row>
    <row r="789" spans="1:26" ht="15.75" customHeight="1">
      <c r="A789" s="29"/>
      <c r="B789" s="29"/>
      <c r="C789" s="29"/>
      <c r="D789" s="29"/>
      <c r="E789" s="29"/>
      <c r="F789" s="29"/>
      <c r="G789" s="29"/>
      <c r="H789" s="579"/>
      <c r="I789" s="29"/>
      <c r="J789" s="29"/>
      <c r="K789" s="29"/>
      <c r="L789" s="29"/>
      <c r="M789" s="29"/>
      <c r="N789" s="29"/>
      <c r="O789" s="29"/>
      <c r="P789" s="29"/>
      <c r="Q789" s="29"/>
      <c r="R789" s="29"/>
      <c r="S789" s="29"/>
      <c r="T789" s="29"/>
      <c r="U789" s="29"/>
      <c r="V789" s="29"/>
      <c r="W789" s="29"/>
      <c r="X789" s="29"/>
      <c r="Y789" s="29"/>
      <c r="Z789" s="29"/>
    </row>
    <row r="790" spans="1:26" ht="15.75" customHeight="1">
      <c r="A790" s="29"/>
      <c r="B790" s="29"/>
      <c r="C790" s="29"/>
      <c r="D790" s="29"/>
      <c r="E790" s="29"/>
      <c r="F790" s="29"/>
      <c r="G790" s="29"/>
      <c r="H790" s="579"/>
      <c r="I790" s="29"/>
      <c r="J790" s="29"/>
      <c r="K790" s="29"/>
      <c r="L790" s="29"/>
      <c r="M790" s="29"/>
      <c r="N790" s="29"/>
      <c r="O790" s="29"/>
      <c r="P790" s="29"/>
      <c r="Q790" s="29"/>
      <c r="R790" s="29"/>
      <c r="S790" s="29"/>
      <c r="T790" s="29"/>
      <c r="U790" s="29"/>
      <c r="V790" s="29"/>
      <c r="W790" s="29"/>
      <c r="X790" s="29"/>
      <c r="Y790" s="29"/>
      <c r="Z790" s="29"/>
    </row>
    <row r="791" spans="1:26" ht="15.75" customHeight="1">
      <c r="A791" s="29"/>
      <c r="B791" s="29"/>
      <c r="C791" s="29"/>
      <c r="D791" s="29"/>
      <c r="E791" s="29"/>
      <c r="F791" s="29"/>
      <c r="G791" s="29"/>
      <c r="H791" s="579"/>
      <c r="I791" s="29"/>
      <c r="J791" s="29"/>
      <c r="K791" s="29"/>
      <c r="L791" s="29"/>
      <c r="M791" s="29"/>
      <c r="N791" s="29"/>
      <c r="O791" s="29"/>
      <c r="P791" s="29"/>
      <c r="Q791" s="29"/>
      <c r="R791" s="29"/>
      <c r="S791" s="29"/>
      <c r="T791" s="29"/>
      <c r="U791" s="29"/>
      <c r="V791" s="29"/>
      <c r="W791" s="29"/>
      <c r="X791" s="29"/>
      <c r="Y791" s="29"/>
      <c r="Z791" s="29"/>
    </row>
    <row r="792" spans="1:26" ht="15.75" customHeight="1">
      <c r="A792" s="29"/>
      <c r="B792" s="29"/>
      <c r="C792" s="29"/>
      <c r="D792" s="29"/>
      <c r="E792" s="29"/>
      <c r="F792" s="29"/>
      <c r="G792" s="29"/>
      <c r="H792" s="579"/>
      <c r="I792" s="29"/>
      <c r="J792" s="29"/>
      <c r="K792" s="29"/>
      <c r="L792" s="29"/>
      <c r="M792" s="29"/>
      <c r="N792" s="29"/>
      <c r="O792" s="29"/>
      <c r="P792" s="29"/>
      <c r="Q792" s="29"/>
      <c r="R792" s="29"/>
      <c r="S792" s="29"/>
      <c r="T792" s="29"/>
      <c r="U792" s="29"/>
      <c r="V792" s="29"/>
      <c r="W792" s="29"/>
      <c r="X792" s="29"/>
      <c r="Y792" s="29"/>
      <c r="Z792" s="29"/>
    </row>
    <row r="793" spans="1:26" ht="15.75" customHeight="1">
      <c r="A793" s="29"/>
      <c r="B793" s="29"/>
      <c r="C793" s="29"/>
      <c r="D793" s="29"/>
      <c r="E793" s="29"/>
      <c r="F793" s="29"/>
      <c r="G793" s="29"/>
      <c r="H793" s="579"/>
      <c r="I793" s="29"/>
      <c r="J793" s="29"/>
      <c r="K793" s="29"/>
      <c r="L793" s="29"/>
      <c r="M793" s="29"/>
      <c r="N793" s="29"/>
      <c r="O793" s="29"/>
      <c r="P793" s="29"/>
      <c r="Q793" s="29"/>
      <c r="R793" s="29"/>
      <c r="S793" s="29"/>
      <c r="T793" s="29"/>
      <c r="U793" s="29"/>
      <c r="V793" s="29"/>
      <c r="W793" s="29"/>
      <c r="X793" s="29"/>
      <c r="Y793" s="29"/>
      <c r="Z793" s="29"/>
    </row>
    <row r="794" spans="1:26" ht="15.75" customHeight="1">
      <c r="A794" s="29"/>
      <c r="B794" s="29"/>
      <c r="C794" s="29"/>
      <c r="D794" s="29"/>
      <c r="E794" s="29"/>
      <c r="F794" s="29"/>
      <c r="G794" s="29"/>
      <c r="H794" s="579"/>
      <c r="I794" s="29"/>
      <c r="J794" s="29"/>
      <c r="K794" s="29"/>
      <c r="L794" s="29"/>
      <c r="M794" s="29"/>
      <c r="N794" s="29"/>
      <c r="O794" s="29"/>
      <c r="P794" s="29"/>
      <c r="Q794" s="29"/>
      <c r="R794" s="29"/>
      <c r="S794" s="29"/>
      <c r="T794" s="29"/>
      <c r="U794" s="29"/>
      <c r="V794" s="29"/>
      <c r="W794" s="29"/>
      <c r="X794" s="29"/>
      <c r="Y794" s="29"/>
      <c r="Z794" s="29"/>
    </row>
    <row r="795" spans="1:26" ht="15.75" customHeight="1">
      <c r="A795" s="29"/>
      <c r="B795" s="29"/>
      <c r="C795" s="29"/>
      <c r="D795" s="29"/>
      <c r="E795" s="29"/>
      <c r="F795" s="29"/>
      <c r="G795" s="29"/>
      <c r="H795" s="579"/>
      <c r="I795" s="29"/>
      <c r="J795" s="29"/>
      <c r="K795" s="29"/>
      <c r="L795" s="29"/>
      <c r="M795" s="29"/>
      <c r="N795" s="29"/>
      <c r="O795" s="29"/>
      <c r="P795" s="29"/>
      <c r="Q795" s="29"/>
      <c r="R795" s="29"/>
      <c r="S795" s="29"/>
      <c r="T795" s="29"/>
      <c r="U795" s="29"/>
      <c r="V795" s="29"/>
      <c r="W795" s="29"/>
      <c r="X795" s="29"/>
      <c r="Y795" s="29"/>
      <c r="Z795" s="29"/>
    </row>
    <row r="796" spans="1:26" ht="15.75" customHeight="1">
      <c r="A796" s="29"/>
      <c r="B796" s="29"/>
      <c r="C796" s="29"/>
      <c r="D796" s="29"/>
      <c r="E796" s="29"/>
      <c r="F796" s="29"/>
      <c r="G796" s="29"/>
      <c r="H796" s="579"/>
      <c r="I796" s="29"/>
      <c r="J796" s="29"/>
      <c r="K796" s="29"/>
      <c r="L796" s="29"/>
      <c r="M796" s="29"/>
      <c r="N796" s="29"/>
      <c r="O796" s="29"/>
      <c r="P796" s="29"/>
      <c r="Q796" s="29"/>
      <c r="R796" s="29"/>
      <c r="S796" s="29"/>
      <c r="T796" s="29"/>
      <c r="U796" s="29"/>
      <c r="V796" s="29"/>
      <c r="W796" s="29"/>
      <c r="X796" s="29"/>
      <c r="Y796" s="29"/>
      <c r="Z796" s="29"/>
    </row>
    <row r="797" spans="1:26" ht="15.75" customHeight="1">
      <c r="A797" s="29"/>
      <c r="B797" s="29"/>
      <c r="C797" s="29"/>
      <c r="D797" s="29"/>
      <c r="E797" s="29"/>
      <c r="F797" s="29"/>
      <c r="G797" s="29"/>
      <c r="H797" s="579"/>
      <c r="I797" s="29"/>
      <c r="J797" s="29"/>
      <c r="K797" s="29"/>
      <c r="L797" s="29"/>
      <c r="M797" s="29"/>
      <c r="N797" s="29"/>
      <c r="O797" s="29"/>
      <c r="P797" s="29"/>
      <c r="Q797" s="29"/>
      <c r="R797" s="29"/>
      <c r="S797" s="29"/>
      <c r="T797" s="29"/>
      <c r="U797" s="29"/>
      <c r="V797" s="29"/>
      <c r="W797" s="29"/>
      <c r="X797" s="29"/>
      <c r="Y797" s="29"/>
      <c r="Z797" s="29"/>
    </row>
    <row r="798" spans="1:26" ht="15.75" customHeight="1">
      <c r="A798" s="29"/>
      <c r="B798" s="29"/>
      <c r="C798" s="29"/>
      <c r="D798" s="29"/>
      <c r="E798" s="29"/>
      <c r="F798" s="29"/>
      <c r="G798" s="29"/>
      <c r="H798" s="579"/>
      <c r="I798" s="29"/>
      <c r="J798" s="29"/>
      <c r="K798" s="29"/>
      <c r="L798" s="29"/>
      <c r="M798" s="29"/>
      <c r="N798" s="29"/>
      <c r="O798" s="29"/>
      <c r="P798" s="29"/>
      <c r="Q798" s="29"/>
      <c r="R798" s="29"/>
      <c r="S798" s="29"/>
      <c r="T798" s="29"/>
      <c r="U798" s="29"/>
      <c r="V798" s="29"/>
      <c r="W798" s="29"/>
      <c r="X798" s="29"/>
      <c r="Y798" s="29"/>
      <c r="Z798" s="29"/>
    </row>
    <row r="799" spans="1:26" ht="15.75" customHeight="1">
      <c r="A799" s="29"/>
      <c r="B799" s="29"/>
      <c r="C799" s="29"/>
      <c r="D799" s="29"/>
      <c r="E799" s="29"/>
      <c r="F799" s="29"/>
      <c r="G799" s="29"/>
      <c r="H799" s="579"/>
      <c r="I799" s="29"/>
      <c r="J799" s="29"/>
      <c r="K799" s="29"/>
      <c r="L799" s="29"/>
      <c r="M799" s="29"/>
      <c r="N799" s="29"/>
      <c r="O799" s="29"/>
      <c r="P799" s="29"/>
      <c r="Q799" s="29"/>
      <c r="R799" s="29"/>
      <c r="S799" s="29"/>
      <c r="T799" s="29"/>
      <c r="U799" s="29"/>
      <c r="V799" s="29"/>
      <c r="W799" s="29"/>
      <c r="X799" s="29"/>
      <c r="Y799" s="29"/>
      <c r="Z799" s="29"/>
    </row>
    <row r="800" spans="1:26" ht="15.75" customHeight="1">
      <c r="A800" s="29"/>
      <c r="B800" s="29"/>
      <c r="C800" s="29"/>
      <c r="D800" s="29"/>
      <c r="E800" s="29"/>
      <c r="F800" s="29"/>
      <c r="G800" s="29"/>
      <c r="H800" s="579"/>
      <c r="I800" s="29"/>
      <c r="J800" s="29"/>
      <c r="K800" s="29"/>
      <c r="L800" s="29"/>
      <c r="M800" s="29"/>
      <c r="N800" s="29"/>
      <c r="O800" s="29"/>
      <c r="P800" s="29"/>
      <c r="Q800" s="29"/>
      <c r="R800" s="29"/>
      <c r="S800" s="29"/>
      <c r="T800" s="29"/>
      <c r="U800" s="29"/>
      <c r="V800" s="29"/>
      <c r="W800" s="29"/>
      <c r="X800" s="29"/>
      <c r="Y800" s="29"/>
      <c r="Z800" s="29"/>
    </row>
    <row r="801" spans="1:26" ht="15.75" customHeight="1">
      <c r="A801" s="29"/>
      <c r="B801" s="29"/>
      <c r="C801" s="29"/>
      <c r="D801" s="29"/>
      <c r="E801" s="29"/>
      <c r="F801" s="29"/>
      <c r="G801" s="29"/>
      <c r="H801" s="579"/>
      <c r="I801" s="29"/>
      <c r="J801" s="29"/>
      <c r="K801" s="29"/>
      <c r="L801" s="29"/>
      <c r="M801" s="29"/>
      <c r="N801" s="29"/>
      <c r="O801" s="29"/>
      <c r="P801" s="29"/>
      <c r="Q801" s="29"/>
      <c r="R801" s="29"/>
      <c r="S801" s="29"/>
      <c r="T801" s="29"/>
      <c r="U801" s="29"/>
      <c r="V801" s="29"/>
      <c r="W801" s="29"/>
      <c r="X801" s="29"/>
      <c r="Y801" s="29"/>
      <c r="Z801" s="29"/>
    </row>
    <row r="802" spans="1:26" ht="15.75" customHeight="1">
      <c r="A802" s="29"/>
      <c r="B802" s="29"/>
      <c r="C802" s="29"/>
      <c r="D802" s="29"/>
      <c r="E802" s="29"/>
      <c r="F802" s="29"/>
      <c r="G802" s="29"/>
      <c r="H802" s="579"/>
      <c r="I802" s="29"/>
      <c r="J802" s="29"/>
      <c r="K802" s="29"/>
      <c r="L802" s="29"/>
      <c r="M802" s="29"/>
      <c r="N802" s="29"/>
      <c r="O802" s="29"/>
      <c r="P802" s="29"/>
      <c r="Q802" s="29"/>
      <c r="R802" s="29"/>
      <c r="S802" s="29"/>
      <c r="T802" s="29"/>
      <c r="U802" s="29"/>
      <c r="V802" s="29"/>
      <c r="W802" s="29"/>
      <c r="X802" s="29"/>
      <c r="Y802" s="29"/>
      <c r="Z802" s="29"/>
    </row>
    <row r="803" spans="1:26" ht="15.75" customHeight="1">
      <c r="A803" s="29"/>
      <c r="B803" s="29"/>
      <c r="C803" s="29"/>
      <c r="D803" s="29"/>
      <c r="E803" s="29"/>
      <c r="F803" s="29"/>
      <c r="G803" s="29"/>
      <c r="H803" s="579"/>
      <c r="I803" s="29"/>
      <c r="J803" s="29"/>
      <c r="K803" s="29"/>
      <c r="L803" s="29"/>
      <c r="M803" s="29"/>
      <c r="N803" s="29"/>
      <c r="O803" s="29"/>
      <c r="P803" s="29"/>
      <c r="Q803" s="29"/>
      <c r="R803" s="29"/>
      <c r="S803" s="29"/>
      <c r="T803" s="29"/>
      <c r="U803" s="29"/>
      <c r="V803" s="29"/>
      <c r="W803" s="29"/>
      <c r="X803" s="29"/>
      <c r="Y803" s="29"/>
      <c r="Z803" s="29"/>
    </row>
    <row r="804" spans="1:26" ht="15.75" customHeight="1">
      <c r="A804" s="29"/>
      <c r="B804" s="29"/>
      <c r="C804" s="29"/>
      <c r="D804" s="29"/>
      <c r="E804" s="29"/>
      <c r="F804" s="29"/>
      <c r="G804" s="29"/>
      <c r="H804" s="579"/>
      <c r="I804" s="29"/>
      <c r="J804" s="29"/>
      <c r="K804" s="29"/>
      <c r="L804" s="29"/>
      <c r="M804" s="29"/>
      <c r="N804" s="29"/>
      <c r="O804" s="29"/>
      <c r="P804" s="29"/>
      <c r="Q804" s="29"/>
      <c r="R804" s="29"/>
      <c r="S804" s="29"/>
      <c r="T804" s="29"/>
      <c r="U804" s="29"/>
      <c r="V804" s="29"/>
      <c r="W804" s="29"/>
      <c r="X804" s="29"/>
      <c r="Y804" s="29"/>
      <c r="Z804" s="29"/>
    </row>
    <row r="805" spans="1:26" ht="15.75" customHeight="1">
      <c r="A805" s="29"/>
      <c r="B805" s="29"/>
      <c r="C805" s="29"/>
      <c r="D805" s="29"/>
      <c r="E805" s="29"/>
      <c r="F805" s="29"/>
      <c r="G805" s="29"/>
      <c r="H805" s="579"/>
      <c r="I805" s="29"/>
      <c r="J805" s="29"/>
      <c r="K805" s="29"/>
      <c r="L805" s="29"/>
      <c r="M805" s="29"/>
      <c r="N805" s="29"/>
      <c r="O805" s="29"/>
      <c r="P805" s="29"/>
      <c r="Q805" s="29"/>
      <c r="R805" s="29"/>
      <c r="S805" s="29"/>
      <c r="T805" s="29"/>
      <c r="U805" s="29"/>
      <c r="V805" s="29"/>
      <c r="W805" s="29"/>
      <c r="X805" s="29"/>
      <c r="Y805" s="29"/>
      <c r="Z805" s="29"/>
    </row>
    <row r="806" spans="1:26" ht="15.75" customHeight="1">
      <c r="A806" s="29"/>
      <c r="B806" s="29"/>
      <c r="C806" s="29"/>
      <c r="D806" s="29"/>
      <c r="E806" s="29"/>
      <c r="F806" s="29"/>
      <c r="G806" s="29"/>
      <c r="H806" s="579"/>
      <c r="I806" s="29"/>
      <c r="J806" s="29"/>
      <c r="K806" s="29"/>
      <c r="L806" s="29"/>
      <c r="M806" s="29"/>
      <c r="N806" s="29"/>
      <c r="O806" s="29"/>
      <c r="P806" s="29"/>
      <c r="Q806" s="29"/>
      <c r="R806" s="29"/>
      <c r="S806" s="29"/>
      <c r="T806" s="29"/>
      <c r="U806" s="29"/>
      <c r="V806" s="29"/>
      <c r="W806" s="29"/>
      <c r="X806" s="29"/>
      <c r="Y806" s="29"/>
      <c r="Z806" s="29"/>
    </row>
    <row r="807" spans="1:26" ht="15.75" customHeight="1">
      <c r="A807" s="29"/>
      <c r="B807" s="29"/>
      <c r="C807" s="29"/>
      <c r="D807" s="29"/>
      <c r="E807" s="29"/>
      <c r="F807" s="29"/>
      <c r="G807" s="29"/>
      <c r="H807" s="579"/>
      <c r="I807" s="29"/>
      <c r="J807" s="29"/>
      <c r="K807" s="29"/>
      <c r="L807" s="29"/>
      <c r="M807" s="29"/>
      <c r="N807" s="29"/>
      <c r="O807" s="29"/>
      <c r="P807" s="29"/>
      <c r="Q807" s="29"/>
      <c r="R807" s="29"/>
      <c r="S807" s="29"/>
      <c r="T807" s="29"/>
      <c r="U807" s="29"/>
      <c r="V807" s="29"/>
      <c r="W807" s="29"/>
      <c r="X807" s="29"/>
      <c r="Y807" s="29"/>
      <c r="Z807" s="29"/>
    </row>
    <row r="808" spans="1:26" ht="15.75" customHeight="1">
      <c r="A808" s="29"/>
      <c r="B808" s="29"/>
      <c r="C808" s="29"/>
      <c r="D808" s="29"/>
      <c r="E808" s="29"/>
      <c r="F808" s="29"/>
      <c r="G808" s="29"/>
      <c r="H808" s="579"/>
      <c r="I808" s="29"/>
      <c r="J808" s="29"/>
      <c r="K808" s="29"/>
      <c r="L808" s="29"/>
      <c r="M808" s="29"/>
      <c r="N808" s="29"/>
      <c r="O808" s="29"/>
      <c r="P808" s="29"/>
      <c r="Q808" s="29"/>
      <c r="R808" s="29"/>
      <c r="S808" s="29"/>
      <c r="T808" s="29"/>
      <c r="U808" s="29"/>
      <c r="V808" s="29"/>
      <c r="W808" s="29"/>
      <c r="X808" s="29"/>
      <c r="Y808" s="29"/>
      <c r="Z808" s="29"/>
    </row>
    <row r="809" spans="1:26" ht="15.75" customHeight="1">
      <c r="A809" s="29"/>
      <c r="B809" s="29"/>
      <c r="C809" s="29"/>
      <c r="D809" s="29"/>
      <c r="E809" s="29"/>
      <c r="F809" s="29"/>
      <c r="G809" s="29"/>
      <c r="H809" s="579"/>
      <c r="I809" s="29"/>
      <c r="J809" s="29"/>
      <c r="K809" s="29"/>
      <c r="L809" s="29"/>
      <c r="M809" s="29"/>
      <c r="N809" s="29"/>
      <c r="O809" s="29"/>
      <c r="P809" s="29"/>
      <c r="Q809" s="29"/>
      <c r="R809" s="29"/>
      <c r="S809" s="29"/>
      <c r="T809" s="29"/>
      <c r="U809" s="29"/>
      <c r="V809" s="29"/>
      <c r="W809" s="29"/>
      <c r="X809" s="29"/>
      <c r="Y809" s="29"/>
      <c r="Z809" s="29"/>
    </row>
    <row r="810" spans="1:26" ht="15.75" customHeight="1">
      <c r="A810" s="29"/>
      <c r="B810" s="29"/>
      <c r="C810" s="29"/>
      <c r="D810" s="29"/>
      <c r="E810" s="29"/>
      <c r="F810" s="29"/>
      <c r="G810" s="29"/>
      <c r="H810" s="579"/>
      <c r="I810" s="29"/>
      <c r="J810" s="29"/>
      <c r="K810" s="29"/>
      <c r="L810" s="29"/>
      <c r="M810" s="29"/>
      <c r="N810" s="29"/>
      <c r="O810" s="29"/>
      <c r="P810" s="29"/>
      <c r="Q810" s="29"/>
      <c r="R810" s="29"/>
      <c r="S810" s="29"/>
      <c r="T810" s="29"/>
      <c r="U810" s="29"/>
      <c r="V810" s="29"/>
      <c r="W810" s="29"/>
      <c r="X810" s="29"/>
      <c r="Y810" s="29"/>
      <c r="Z810" s="29"/>
    </row>
    <row r="811" spans="1:26" ht="15.75" customHeight="1">
      <c r="A811" s="29"/>
      <c r="B811" s="29"/>
      <c r="C811" s="29"/>
      <c r="D811" s="29"/>
      <c r="E811" s="29"/>
      <c r="F811" s="29"/>
      <c r="G811" s="29"/>
      <c r="H811" s="579"/>
      <c r="I811" s="29"/>
      <c r="J811" s="29"/>
      <c r="K811" s="29"/>
      <c r="L811" s="29"/>
      <c r="M811" s="29"/>
      <c r="N811" s="29"/>
      <c r="O811" s="29"/>
      <c r="P811" s="29"/>
      <c r="Q811" s="29"/>
      <c r="R811" s="29"/>
      <c r="S811" s="29"/>
      <c r="T811" s="29"/>
      <c r="U811" s="29"/>
      <c r="V811" s="29"/>
      <c r="W811" s="29"/>
      <c r="X811" s="29"/>
      <c r="Y811" s="29"/>
      <c r="Z811" s="29"/>
    </row>
    <row r="812" spans="1:26" ht="15.75" customHeight="1">
      <c r="A812" s="29"/>
      <c r="B812" s="29"/>
      <c r="C812" s="29"/>
      <c r="D812" s="29"/>
      <c r="E812" s="29"/>
      <c r="F812" s="29"/>
      <c r="G812" s="29"/>
      <c r="H812" s="579"/>
      <c r="I812" s="29"/>
      <c r="J812" s="29"/>
      <c r="K812" s="29"/>
      <c r="L812" s="29"/>
      <c r="M812" s="29"/>
      <c r="N812" s="29"/>
      <c r="O812" s="29"/>
      <c r="P812" s="29"/>
      <c r="Q812" s="29"/>
      <c r="R812" s="29"/>
      <c r="S812" s="29"/>
      <c r="T812" s="29"/>
      <c r="U812" s="29"/>
      <c r="V812" s="29"/>
      <c r="W812" s="29"/>
      <c r="X812" s="29"/>
      <c r="Y812" s="29"/>
      <c r="Z812" s="29"/>
    </row>
    <row r="813" spans="1:26" ht="15.75" customHeight="1">
      <c r="A813" s="29"/>
      <c r="B813" s="29"/>
      <c r="C813" s="29"/>
      <c r="D813" s="29"/>
      <c r="E813" s="29"/>
      <c r="F813" s="29"/>
      <c r="G813" s="29"/>
      <c r="H813" s="579"/>
      <c r="I813" s="29"/>
      <c r="J813" s="29"/>
      <c r="K813" s="29"/>
      <c r="L813" s="29"/>
      <c r="M813" s="29"/>
      <c r="N813" s="29"/>
      <c r="O813" s="29"/>
      <c r="P813" s="29"/>
      <c r="Q813" s="29"/>
      <c r="R813" s="29"/>
      <c r="S813" s="29"/>
      <c r="T813" s="29"/>
      <c r="U813" s="29"/>
      <c r="V813" s="29"/>
      <c r="W813" s="29"/>
      <c r="X813" s="29"/>
      <c r="Y813" s="29"/>
      <c r="Z813" s="29"/>
    </row>
    <row r="814" spans="1:26" ht="15.75" customHeight="1">
      <c r="A814" s="29"/>
      <c r="B814" s="29"/>
      <c r="C814" s="29"/>
      <c r="D814" s="29"/>
      <c r="E814" s="29"/>
      <c r="F814" s="29"/>
      <c r="G814" s="29"/>
      <c r="H814" s="579"/>
      <c r="I814" s="29"/>
      <c r="J814" s="29"/>
      <c r="K814" s="29"/>
      <c r="L814" s="29"/>
      <c r="M814" s="29"/>
      <c r="N814" s="29"/>
      <c r="O814" s="29"/>
      <c r="P814" s="29"/>
      <c r="Q814" s="29"/>
      <c r="R814" s="29"/>
      <c r="S814" s="29"/>
      <c r="T814" s="29"/>
      <c r="U814" s="29"/>
      <c r="V814" s="29"/>
      <c r="W814" s="29"/>
      <c r="X814" s="29"/>
      <c r="Y814" s="29"/>
      <c r="Z814" s="29"/>
    </row>
    <row r="815" spans="1:26" ht="15.75" customHeight="1">
      <c r="A815" s="29"/>
      <c r="B815" s="29"/>
      <c r="C815" s="29"/>
      <c r="D815" s="29"/>
      <c r="E815" s="29"/>
      <c r="F815" s="29"/>
      <c r="G815" s="29"/>
      <c r="H815" s="579"/>
      <c r="I815" s="29"/>
      <c r="J815" s="29"/>
      <c r="K815" s="29"/>
      <c r="L815" s="29"/>
      <c r="M815" s="29"/>
      <c r="N815" s="29"/>
      <c r="O815" s="29"/>
      <c r="P815" s="29"/>
      <c r="Q815" s="29"/>
      <c r="R815" s="29"/>
      <c r="S815" s="29"/>
      <c r="T815" s="29"/>
      <c r="U815" s="29"/>
      <c r="V815" s="29"/>
      <c r="W815" s="29"/>
      <c r="X815" s="29"/>
      <c r="Y815" s="29"/>
      <c r="Z815" s="29"/>
    </row>
    <row r="816" spans="1:26" ht="15.75" customHeight="1">
      <c r="A816" s="29"/>
      <c r="B816" s="29"/>
      <c r="C816" s="29"/>
      <c r="D816" s="29"/>
      <c r="E816" s="29"/>
      <c r="F816" s="29"/>
      <c r="G816" s="29"/>
      <c r="H816" s="579"/>
      <c r="I816" s="29"/>
      <c r="J816" s="29"/>
      <c r="K816" s="29"/>
      <c r="L816" s="29"/>
      <c r="M816" s="29"/>
      <c r="N816" s="29"/>
      <c r="O816" s="29"/>
      <c r="P816" s="29"/>
      <c r="Q816" s="29"/>
      <c r="R816" s="29"/>
      <c r="S816" s="29"/>
      <c r="T816" s="29"/>
      <c r="U816" s="29"/>
      <c r="V816" s="29"/>
      <c r="W816" s="29"/>
      <c r="X816" s="29"/>
      <c r="Y816" s="29"/>
      <c r="Z816" s="29"/>
    </row>
    <row r="817" spans="1:26" ht="15.75" customHeight="1">
      <c r="A817" s="29"/>
      <c r="B817" s="29"/>
      <c r="C817" s="29"/>
      <c r="D817" s="29"/>
      <c r="E817" s="29"/>
      <c r="F817" s="29"/>
      <c r="G817" s="29"/>
      <c r="H817" s="579"/>
      <c r="I817" s="29"/>
      <c r="J817" s="29"/>
      <c r="K817" s="29"/>
      <c r="L817" s="29"/>
      <c r="M817" s="29"/>
      <c r="N817" s="29"/>
      <c r="O817" s="29"/>
      <c r="P817" s="29"/>
      <c r="Q817" s="29"/>
      <c r="R817" s="29"/>
      <c r="S817" s="29"/>
      <c r="T817" s="29"/>
      <c r="U817" s="29"/>
      <c r="V817" s="29"/>
      <c r="W817" s="29"/>
      <c r="X817" s="29"/>
      <c r="Y817" s="29"/>
      <c r="Z817" s="29"/>
    </row>
    <row r="818" spans="1:26" ht="15.75" customHeight="1">
      <c r="A818" s="29"/>
      <c r="B818" s="29"/>
      <c r="C818" s="29"/>
      <c r="D818" s="29"/>
      <c r="E818" s="29"/>
      <c r="F818" s="29"/>
      <c r="G818" s="29"/>
      <c r="H818" s="579"/>
      <c r="I818" s="29"/>
      <c r="J818" s="29"/>
      <c r="K818" s="29"/>
      <c r="L818" s="29"/>
      <c r="M818" s="29"/>
      <c r="N818" s="29"/>
      <c r="O818" s="29"/>
      <c r="P818" s="29"/>
      <c r="Q818" s="29"/>
      <c r="R818" s="29"/>
      <c r="S818" s="29"/>
      <c r="T818" s="29"/>
      <c r="U818" s="29"/>
      <c r="V818" s="29"/>
      <c r="W818" s="29"/>
      <c r="X818" s="29"/>
      <c r="Y818" s="29"/>
      <c r="Z818" s="29"/>
    </row>
    <row r="819" spans="1:26" ht="15.75" customHeight="1">
      <c r="A819" s="29"/>
      <c r="B819" s="29"/>
      <c r="C819" s="29"/>
      <c r="D819" s="29"/>
      <c r="E819" s="29"/>
      <c r="F819" s="29"/>
      <c r="G819" s="29"/>
      <c r="H819" s="579"/>
      <c r="I819" s="29"/>
      <c r="J819" s="29"/>
      <c r="K819" s="29"/>
      <c r="L819" s="29"/>
      <c r="M819" s="29"/>
      <c r="N819" s="29"/>
      <c r="O819" s="29"/>
      <c r="P819" s="29"/>
      <c r="Q819" s="29"/>
      <c r="R819" s="29"/>
      <c r="S819" s="29"/>
      <c r="T819" s="29"/>
      <c r="U819" s="29"/>
      <c r="V819" s="29"/>
      <c r="W819" s="29"/>
      <c r="X819" s="29"/>
      <c r="Y819" s="29"/>
      <c r="Z819" s="29"/>
    </row>
    <row r="820" spans="1:26" ht="15.75" customHeight="1">
      <c r="A820" s="29"/>
      <c r="B820" s="29"/>
      <c r="C820" s="29"/>
      <c r="D820" s="29"/>
      <c r="E820" s="29"/>
      <c r="F820" s="29"/>
      <c r="G820" s="29"/>
      <c r="H820" s="579"/>
      <c r="I820" s="29"/>
      <c r="J820" s="29"/>
      <c r="K820" s="29"/>
      <c r="L820" s="29"/>
      <c r="M820" s="29"/>
      <c r="N820" s="29"/>
      <c r="O820" s="29"/>
      <c r="P820" s="29"/>
      <c r="Q820" s="29"/>
      <c r="R820" s="29"/>
      <c r="S820" s="29"/>
      <c r="T820" s="29"/>
      <c r="U820" s="29"/>
      <c r="V820" s="29"/>
      <c r="W820" s="29"/>
      <c r="X820" s="29"/>
      <c r="Y820" s="29"/>
      <c r="Z820" s="29"/>
    </row>
    <row r="821" spans="1:26" ht="15.75" customHeight="1">
      <c r="A821" s="29"/>
      <c r="B821" s="29"/>
      <c r="C821" s="29"/>
      <c r="D821" s="29"/>
      <c r="E821" s="29"/>
      <c r="F821" s="29"/>
      <c r="G821" s="29"/>
      <c r="H821" s="579"/>
      <c r="I821" s="29"/>
      <c r="J821" s="29"/>
      <c r="K821" s="29"/>
      <c r="L821" s="29"/>
      <c r="M821" s="29"/>
      <c r="N821" s="29"/>
      <c r="O821" s="29"/>
      <c r="P821" s="29"/>
      <c r="Q821" s="29"/>
      <c r="R821" s="29"/>
      <c r="S821" s="29"/>
      <c r="T821" s="29"/>
      <c r="U821" s="29"/>
      <c r="V821" s="29"/>
      <c r="W821" s="29"/>
      <c r="X821" s="29"/>
      <c r="Y821" s="29"/>
      <c r="Z821" s="29"/>
    </row>
    <row r="822" spans="1:26" ht="15.75" customHeight="1">
      <c r="A822" s="29"/>
      <c r="B822" s="29"/>
      <c r="C822" s="29"/>
      <c r="D822" s="29"/>
      <c r="E822" s="29"/>
      <c r="F822" s="29"/>
      <c r="G822" s="29"/>
      <c r="H822" s="579"/>
      <c r="I822" s="29"/>
      <c r="J822" s="29"/>
      <c r="K822" s="29"/>
      <c r="L822" s="29"/>
      <c r="M822" s="29"/>
      <c r="N822" s="29"/>
      <c r="O822" s="29"/>
      <c r="P822" s="29"/>
      <c r="Q822" s="29"/>
      <c r="R822" s="29"/>
      <c r="S822" s="29"/>
      <c r="T822" s="29"/>
      <c r="U822" s="29"/>
      <c r="V822" s="29"/>
      <c r="W822" s="29"/>
      <c r="X822" s="29"/>
      <c r="Y822" s="29"/>
      <c r="Z822" s="29"/>
    </row>
    <row r="823" spans="1:26" ht="15.75" customHeight="1">
      <c r="A823" s="29"/>
      <c r="B823" s="29"/>
      <c r="C823" s="29"/>
      <c r="D823" s="29"/>
      <c r="E823" s="29"/>
      <c r="F823" s="29"/>
      <c r="G823" s="29"/>
      <c r="H823" s="579"/>
      <c r="I823" s="29"/>
      <c r="J823" s="29"/>
      <c r="K823" s="29"/>
      <c r="L823" s="29"/>
      <c r="M823" s="29"/>
      <c r="N823" s="29"/>
      <c r="O823" s="29"/>
      <c r="P823" s="29"/>
      <c r="Q823" s="29"/>
      <c r="R823" s="29"/>
      <c r="S823" s="29"/>
      <c r="T823" s="29"/>
      <c r="U823" s="29"/>
      <c r="V823" s="29"/>
      <c r="W823" s="29"/>
      <c r="X823" s="29"/>
      <c r="Y823" s="29"/>
      <c r="Z823" s="29"/>
    </row>
    <row r="824" spans="1:26" ht="15.75" customHeight="1">
      <c r="A824" s="29"/>
      <c r="B824" s="29"/>
      <c r="C824" s="29"/>
      <c r="D824" s="29"/>
      <c r="E824" s="29"/>
      <c r="F824" s="29"/>
      <c r="G824" s="29"/>
      <c r="H824" s="579"/>
      <c r="I824" s="29"/>
      <c r="J824" s="29"/>
      <c r="K824" s="29"/>
      <c r="L824" s="29"/>
      <c r="M824" s="29"/>
      <c r="N824" s="29"/>
      <c r="O824" s="29"/>
      <c r="P824" s="29"/>
      <c r="Q824" s="29"/>
      <c r="R824" s="29"/>
      <c r="S824" s="29"/>
      <c r="T824" s="29"/>
      <c r="U824" s="29"/>
      <c r="V824" s="29"/>
      <c r="W824" s="29"/>
      <c r="X824" s="29"/>
      <c r="Y824" s="29"/>
      <c r="Z824" s="29"/>
    </row>
    <row r="825" spans="1:26" ht="15.75" customHeight="1">
      <c r="A825" s="29"/>
      <c r="B825" s="29"/>
      <c r="C825" s="29"/>
      <c r="D825" s="29"/>
      <c r="E825" s="29"/>
      <c r="F825" s="29"/>
      <c r="G825" s="29"/>
      <c r="H825" s="579"/>
      <c r="I825" s="29"/>
      <c r="J825" s="29"/>
      <c r="K825" s="29"/>
      <c r="L825" s="29"/>
      <c r="M825" s="29"/>
      <c r="N825" s="29"/>
      <c r="O825" s="29"/>
      <c r="P825" s="29"/>
      <c r="Q825" s="29"/>
      <c r="R825" s="29"/>
      <c r="S825" s="29"/>
      <c r="T825" s="29"/>
      <c r="U825" s="29"/>
      <c r="V825" s="29"/>
      <c r="W825" s="29"/>
      <c r="X825" s="29"/>
      <c r="Y825" s="29"/>
      <c r="Z825" s="29"/>
    </row>
    <row r="826" spans="1:26" ht="15.75" customHeight="1">
      <c r="A826" s="29"/>
      <c r="B826" s="29"/>
      <c r="C826" s="29"/>
      <c r="D826" s="29"/>
      <c r="E826" s="29"/>
      <c r="F826" s="29"/>
      <c r="G826" s="29"/>
      <c r="H826" s="579"/>
      <c r="I826" s="29"/>
      <c r="J826" s="29"/>
      <c r="K826" s="29"/>
      <c r="L826" s="29"/>
      <c r="M826" s="29"/>
      <c r="N826" s="29"/>
      <c r="O826" s="29"/>
      <c r="P826" s="29"/>
      <c r="Q826" s="29"/>
      <c r="R826" s="29"/>
      <c r="S826" s="29"/>
      <c r="T826" s="29"/>
      <c r="U826" s="29"/>
      <c r="V826" s="29"/>
      <c r="W826" s="29"/>
      <c r="X826" s="29"/>
      <c r="Y826" s="29"/>
      <c r="Z826" s="29"/>
    </row>
    <row r="827" spans="1:26" ht="15.75" customHeight="1">
      <c r="A827" s="29"/>
      <c r="B827" s="29"/>
      <c r="C827" s="29"/>
      <c r="D827" s="29"/>
      <c r="E827" s="29"/>
      <c r="F827" s="29"/>
      <c r="G827" s="29"/>
      <c r="H827" s="579"/>
      <c r="I827" s="29"/>
      <c r="J827" s="29"/>
      <c r="K827" s="29"/>
      <c r="L827" s="29"/>
      <c r="M827" s="29"/>
      <c r="N827" s="29"/>
      <c r="O827" s="29"/>
      <c r="P827" s="29"/>
      <c r="Q827" s="29"/>
      <c r="R827" s="29"/>
      <c r="S827" s="29"/>
      <c r="T827" s="29"/>
      <c r="U827" s="29"/>
      <c r="V827" s="29"/>
      <c r="W827" s="29"/>
      <c r="X827" s="29"/>
      <c r="Y827" s="29"/>
      <c r="Z827" s="29"/>
    </row>
    <row r="828" spans="1:26" ht="15.75" customHeight="1">
      <c r="A828" s="29"/>
      <c r="B828" s="29"/>
      <c r="C828" s="29"/>
      <c r="D828" s="29"/>
      <c r="E828" s="29"/>
      <c r="F828" s="29"/>
      <c r="G828" s="29"/>
      <c r="H828" s="579"/>
      <c r="I828" s="29"/>
      <c r="J828" s="29"/>
      <c r="K828" s="29"/>
      <c r="L828" s="29"/>
      <c r="M828" s="29"/>
      <c r="N828" s="29"/>
      <c r="O828" s="29"/>
      <c r="P828" s="29"/>
      <c r="Q828" s="29"/>
      <c r="R828" s="29"/>
      <c r="S828" s="29"/>
      <c r="T828" s="29"/>
      <c r="U828" s="29"/>
      <c r="V828" s="29"/>
      <c r="W828" s="29"/>
      <c r="X828" s="29"/>
      <c r="Y828" s="29"/>
      <c r="Z828" s="29"/>
    </row>
    <row r="829" spans="1:26" ht="15.75" customHeight="1">
      <c r="A829" s="29"/>
      <c r="B829" s="29"/>
      <c r="C829" s="29"/>
      <c r="D829" s="29"/>
      <c r="E829" s="29"/>
      <c r="F829" s="29"/>
      <c r="G829" s="29"/>
      <c r="H829" s="579"/>
      <c r="I829" s="29"/>
      <c r="J829" s="29"/>
      <c r="K829" s="29"/>
      <c r="L829" s="29"/>
      <c r="M829" s="29"/>
      <c r="N829" s="29"/>
      <c r="O829" s="29"/>
      <c r="P829" s="29"/>
      <c r="Q829" s="29"/>
      <c r="R829" s="29"/>
      <c r="S829" s="29"/>
      <c r="T829" s="29"/>
      <c r="U829" s="29"/>
      <c r="V829" s="29"/>
      <c r="W829" s="29"/>
      <c r="X829" s="29"/>
      <c r="Y829" s="29"/>
      <c r="Z829" s="29"/>
    </row>
    <row r="830" spans="1:26" ht="15.75" customHeight="1">
      <c r="A830" s="29"/>
      <c r="B830" s="29"/>
      <c r="C830" s="29"/>
      <c r="D830" s="29"/>
      <c r="E830" s="29"/>
      <c r="F830" s="29"/>
      <c r="G830" s="29"/>
      <c r="H830" s="579"/>
      <c r="I830" s="29"/>
      <c r="J830" s="29"/>
      <c r="K830" s="29"/>
      <c r="L830" s="29"/>
      <c r="M830" s="29"/>
      <c r="N830" s="29"/>
      <c r="O830" s="29"/>
      <c r="P830" s="29"/>
      <c r="Q830" s="29"/>
      <c r="R830" s="29"/>
      <c r="S830" s="29"/>
      <c r="T830" s="29"/>
      <c r="U830" s="29"/>
      <c r="V830" s="29"/>
      <c r="W830" s="29"/>
      <c r="X830" s="29"/>
      <c r="Y830" s="29"/>
      <c r="Z830" s="29"/>
    </row>
    <row r="831" spans="1:26" ht="15.75" customHeight="1">
      <c r="A831" s="29"/>
      <c r="B831" s="29"/>
      <c r="C831" s="29"/>
      <c r="D831" s="29"/>
      <c r="E831" s="29"/>
      <c r="F831" s="29"/>
      <c r="G831" s="29"/>
      <c r="H831" s="579"/>
      <c r="I831" s="29"/>
      <c r="J831" s="29"/>
      <c r="K831" s="29"/>
      <c r="L831" s="29"/>
      <c r="M831" s="29"/>
      <c r="N831" s="29"/>
      <c r="O831" s="29"/>
      <c r="P831" s="29"/>
      <c r="Q831" s="29"/>
      <c r="R831" s="29"/>
      <c r="S831" s="29"/>
      <c r="T831" s="29"/>
      <c r="U831" s="29"/>
      <c r="V831" s="29"/>
      <c r="W831" s="29"/>
      <c r="X831" s="29"/>
      <c r="Y831" s="29"/>
      <c r="Z831" s="29"/>
    </row>
    <row r="832" spans="1:26" ht="15.75" customHeight="1">
      <c r="A832" s="29"/>
      <c r="B832" s="29"/>
      <c r="C832" s="29"/>
      <c r="D832" s="29"/>
      <c r="E832" s="29"/>
      <c r="F832" s="29"/>
      <c r="G832" s="29"/>
      <c r="H832" s="579"/>
      <c r="I832" s="29"/>
      <c r="J832" s="29"/>
      <c r="K832" s="29"/>
      <c r="L832" s="29"/>
      <c r="M832" s="29"/>
      <c r="N832" s="29"/>
      <c r="O832" s="29"/>
      <c r="P832" s="29"/>
      <c r="Q832" s="29"/>
      <c r="R832" s="29"/>
      <c r="S832" s="29"/>
      <c r="T832" s="29"/>
      <c r="U832" s="29"/>
      <c r="V832" s="29"/>
      <c r="W832" s="29"/>
      <c r="X832" s="29"/>
      <c r="Y832" s="29"/>
      <c r="Z832" s="29"/>
    </row>
    <row r="833" spans="1:26" ht="15.75" customHeight="1">
      <c r="A833" s="29"/>
      <c r="B833" s="29"/>
      <c r="C833" s="29"/>
      <c r="D833" s="29"/>
      <c r="E833" s="29"/>
      <c r="F833" s="29"/>
      <c r="G833" s="29"/>
      <c r="H833" s="579"/>
      <c r="I833" s="29"/>
      <c r="J833" s="29"/>
      <c r="K833" s="29"/>
      <c r="L833" s="29"/>
      <c r="M833" s="29"/>
      <c r="N833" s="29"/>
      <c r="O833" s="29"/>
      <c r="P833" s="29"/>
      <c r="Q833" s="29"/>
      <c r="R833" s="29"/>
      <c r="S833" s="29"/>
      <c r="T833" s="29"/>
      <c r="U833" s="29"/>
      <c r="V833" s="29"/>
      <c r="W833" s="29"/>
      <c r="X833" s="29"/>
      <c r="Y833" s="29"/>
      <c r="Z833" s="29"/>
    </row>
    <row r="834" spans="1:26" ht="15.75" customHeight="1">
      <c r="A834" s="29"/>
      <c r="B834" s="29"/>
      <c r="C834" s="29"/>
      <c r="D834" s="29"/>
      <c r="E834" s="29"/>
      <c r="F834" s="29"/>
      <c r="G834" s="29"/>
      <c r="H834" s="579"/>
      <c r="I834" s="29"/>
      <c r="J834" s="29"/>
      <c r="K834" s="29"/>
      <c r="L834" s="29"/>
      <c r="M834" s="29"/>
      <c r="N834" s="29"/>
      <c r="O834" s="29"/>
      <c r="P834" s="29"/>
      <c r="Q834" s="29"/>
      <c r="R834" s="29"/>
      <c r="S834" s="29"/>
      <c r="T834" s="29"/>
      <c r="U834" s="29"/>
      <c r="V834" s="29"/>
      <c r="W834" s="29"/>
      <c r="X834" s="29"/>
      <c r="Y834" s="29"/>
      <c r="Z834" s="29"/>
    </row>
    <row r="835" spans="1:26" ht="15.75" customHeight="1">
      <c r="A835" s="29"/>
      <c r="B835" s="29"/>
      <c r="C835" s="29"/>
      <c r="D835" s="29"/>
      <c r="E835" s="29"/>
      <c r="F835" s="29"/>
      <c r="G835" s="29"/>
      <c r="H835" s="579"/>
      <c r="I835" s="29"/>
      <c r="J835" s="29"/>
      <c r="K835" s="29"/>
      <c r="L835" s="29"/>
      <c r="M835" s="29"/>
      <c r="N835" s="29"/>
      <c r="O835" s="29"/>
      <c r="P835" s="29"/>
      <c r="Q835" s="29"/>
      <c r="R835" s="29"/>
      <c r="S835" s="29"/>
      <c r="T835" s="29"/>
      <c r="U835" s="29"/>
      <c r="V835" s="29"/>
      <c r="W835" s="29"/>
      <c r="X835" s="29"/>
      <c r="Y835" s="29"/>
      <c r="Z835" s="29"/>
    </row>
    <row r="836" spans="1:26" ht="15.75" customHeight="1">
      <c r="A836" s="29"/>
      <c r="B836" s="29"/>
      <c r="C836" s="29"/>
      <c r="D836" s="29"/>
      <c r="E836" s="29"/>
      <c r="F836" s="29"/>
      <c r="G836" s="29"/>
      <c r="H836" s="579"/>
      <c r="I836" s="29"/>
      <c r="J836" s="29"/>
      <c r="K836" s="29"/>
      <c r="L836" s="29"/>
      <c r="M836" s="29"/>
      <c r="N836" s="29"/>
      <c r="O836" s="29"/>
      <c r="P836" s="29"/>
      <c r="Q836" s="29"/>
      <c r="R836" s="29"/>
      <c r="S836" s="29"/>
      <c r="T836" s="29"/>
      <c r="U836" s="29"/>
      <c r="V836" s="29"/>
      <c r="W836" s="29"/>
      <c r="X836" s="29"/>
      <c r="Y836" s="29"/>
      <c r="Z836" s="29"/>
    </row>
    <row r="837" spans="1:26" ht="15.75" customHeight="1">
      <c r="A837" s="29"/>
      <c r="B837" s="29"/>
      <c r="C837" s="29"/>
      <c r="D837" s="29"/>
      <c r="E837" s="29"/>
      <c r="F837" s="29"/>
      <c r="G837" s="29"/>
      <c r="H837" s="579"/>
      <c r="I837" s="29"/>
      <c r="J837" s="29"/>
      <c r="K837" s="29"/>
      <c r="L837" s="29"/>
      <c r="M837" s="29"/>
      <c r="N837" s="29"/>
      <c r="O837" s="29"/>
      <c r="P837" s="29"/>
      <c r="Q837" s="29"/>
      <c r="R837" s="29"/>
      <c r="S837" s="29"/>
      <c r="T837" s="29"/>
      <c r="U837" s="29"/>
      <c r="V837" s="29"/>
      <c r="W837" s="29"/>
      <c r="X837" s="29"/>
      <c r="Y837" s="29"/>
      <c r="Z837" s="29"/>
    </row>
    <row r="838" spans="1:26" ht="15.75" customHeight="1">
      <c r="A838" s="29"/>
      <c r="B838" s="29"/>
      <c r="C838" s="29"/>
      <c r="D838" s="29"/>
      <c r="E838" s="29"/>
      <c r="F838" s="29"/>
      <c r="G838" s="29"/>
      <c r="H838" s="579"/>
      <c r="I838" s="29"/>
      <c r="J838" s="29"/>
      <c r="K838" s="29"/>
      <c r="L838" s="29"/>
      <c r="M838" s="29"/>
      <c r="N838" s="29"/>
      <c r="O838" s="29"/>
      <c r="P838" s="29"/>
      <c r="Q838" s="29"/>
      <c r="R838" s="29"/>
      <c r="S838" s="29"/>
      <c r="T838" s="29"/>
      <c r="U838" s="29"/>
      <c r="V838" s="29"/>
      <c r="W838" s="29"/>
      <c r="X838" s="29"/>
      <c r="Y838" s="29"/>
      <c r="Z838" s="29"/>
    </row>
    <row r="839" spans="1:26" ht="15.75" customHeight="1">
      <c r="A839" s="29"/>
      <c r="B839" s="29"/>
      <c r="C839" s="29"/>
      <c r="D839" s="29"/>
      <c r="E839" s="29"/>
      <c r="F839" s="29"/>
      <c r="G839" s="29"/>
      <c r="H839" s="579"/>
      <c r="I839" s="29"/>
      <c r="J839" s="29"/>
      <c r="K839" s="29"/>
      <c r="L839" s="29"/>
      <c r="M839" s="29"/>
      <c r="N839" s="29"/>
      <c r="O839" s="29"/>
      <c r="P839" s="29"/>
      <c r="Q839" s="29"/>
      <c r="R839" s="29"/>
      <c r="S839" s="29"/>
      <c r="T839" s="29"/>
      <c r="U839" s="29"/>
      <c r="V839" s="29"/>
      <c r="W839" s="29"/>
      <c r="X839" s="29"/>
      <c r="Y839" s="29"/>
      <c r="Z839" s="29"/>
    </row>
    <row r="840" spans="1:26" ht="15.75" customHeight="1">
      <c r="A840" s="29"/>
      <c r="B840" s="29"/>
      <c r="C840" s="29"/>
      <c r="D840" s="29"/>
      <c r="E840" s="29"/>
      <c r="F840" s="29"/>
      <c r="G840" s="29"/>
      <c r="H840" s="579"/>
      <c r="I840" s="29"/>
      <c r="J840" s="29"/>
      <c r="K840" s="29"/>
      <c r="L840" s="29"/>
      <c r="M840" s="29"/>
      <c r="N840" s="29"/>
      <c r="O840" s="29"/>
      <c r="P840" s="29"/>
      <c r="Q840" s="29"/>
      <c r="R840" s="29"/>
      <c r="S840" s="29"/>
      <c r="T840" s="29"/>
      <c r="U840" s="29"/>
      <c r="V840" s="29"/>
      <c r="W840" s="29"/>
      <c r="X840" s="29"/>
      <c r="Y840" s="29"/>
      <c r="Z840" s="29"/>
    </row>
    <row r="841" spans="1:26" ht="15.75" customHeight="1">
      <c r="A841" s="29"/>
      <c r="B841" s="29"/>
      <c r="C841" s="29"/>
      <c r="D841" s="29"/>
      <c r="E841" s="29"/>
      <c r="F841" s="29"/>
      <c r="G841" s="29"/>
      <c r="H841" s="579"/>
      <c r="I841" s="29"/>
      <c r="J841" s="29"/>
      <c r="K841" s="29"/>
      <c r="L841" s="29"/>
      <c r="M841" s="29"/>
      <c r="N841" s="29"/>
      <c r="O841" s="29"/>
      <c r="P841" s="29"/>
      <c r="Q841" s="29"/>
      <c r="R841" s="29"/>
      <c r="S841" s="29"/>
      <c r="T841" s="29"/>
      <c r="U841" s="29"/>
      <c r="V841" s="29"/>
      <c r="W841" s="29"/>
      <c r="X841" s="29"/>
      <c r="Y841" s="29"/>
      <c r="Z841" s="29"/>
    </row>
    <row r="842" spans="1:26" ht="15.75" customHeight="1">
      <c r="A842" s="29"/>
      <c r="B842" s="29"/>
      <c r="C842" s="29"/>
      <c r="D842" s="29"/>
      <c r="E842" s="29"/>
      <c r="F842" s="29"/>
      <c r="G842" s="29"/>
      <c r="H842" s="579"/>
      <c r="I842" s="29"/>
      <c r="J842" s="29"/>
      <c r="K842" s="29"/>
      <c r="L842" s="29"/>
      <c r="M842" s="29"/>
      <c r="N842" s="29"/>
      <c r="O842" s="29"/>
      <c r="P842" s="29"/>
      <c r="Q842" s="29"/>
      <c r="R842" s="29"/>
      <c r="S842" s="29"/>
      <c r="T842" s="29"/>
      <c r="U842" s="29"/>
      <c r="V842" s="29"/>
      <c r="W842" s="29"/>
      <c r="X842" s="29"/>
      <c r="Y842" s="29"/>
      <c r="Z842" s="29"/>
    </row>
    <row r="843" spans="1:26" ht="15.75" customHeight="1">
      <c r="A843" s="29"/>
      <c r="B843" s="29"/>
      <c r="C843" s="29"/>
      <c r="D843" s="29"/>
      <c r="E843" s="29"/>
      <c r="F843" s="29"/>
      <c r="G843" s="29"/>
      <c r="H843" s="579"/>
      <c r="I843" s="29"/>
      <c r="J843" s="29"/>
      <c r="K843" s="29"/>
      <c r="L843" s="29"/>
      <c r="M843" s="29"/>
      <c r="N843" s="29"/>
      <c r="O843" s="29"/>
      <c r="P843" s="29"/>
      <c r="Q843" s="29"/>
      <c r="R843" s="29"/>
      <c r="S843" s="29"/>
      <c r="T843" s="29"/>
      <c r="U843" s="29"/>
      <c r="V843" s="29"/>
      <c r="W843" s="29"/>
      <c r="X843" s="29"/>
      <c r="Y843" s="29"/>
      <c r="Z843" s="29"/>
    </row>
    <row r="844" spans="1:26" ht="15.75" customHeight="1">
      <c r="A844" s="29"/>
      <c r="B844" s="29"/>
      <c r="C844" s="29"/>
      <c r="D844" s="29"/>
      <c r="E844" s="29"/>
      <c r="F844" s="29"/>
      <c r="G844" s="29"/>
      <c r="H844" s="579"/>
      <c r="I844" s="29"/>
      <c r="J844" s="29"/>
      <c r="K844" s="29"/>
      <c r="L844" s="29"/>
      <c r="M844" s="29"/>
      <c r="N844" s="29"/>
      <c r="O844" s="29"/>
      <c r="P844" s="29"/>
      <c r="Q844" s="29"/>
      <c r="R844" s="29"/>
      <c r="S844" s="29"/>
      <c r="T844" s="29"/>
      <c r="U844" s="29"/>
      <c r="V844" s="29"/>
      <c r="W844" s="29"/>
      <c r="X844" s="29"/>
      <c r="Y844" s="29"/>
      <c r="Z844" s="29"/>
    </row>
    <row r="845" spans="1:26" ht="15.75" customHeight="1">
      <c r="A845" s="29"/>
      <c r="B845" s="29"/>
      <c r="C845" s="29"/>
      <c r="D845" s="29"/>
      <c r="E845" s="29"/>
      <c r="F845" s="29"/>
      <c r="G845" s="29"/>
      <c r="H845" s="579"/>
      <c r="I845" s="29"/>
      <c r="J845" s="29"/>
      <c r="K845" s="29"/>
      <c r="L845" s="29"/>
      <c r="M845" s="29"/>
      <c r="N845" s="29"/>
      <c r="O845" s="29"/>
      <c r="P845" s="29"/>
      <c r="Q845" s="29"/>
      <c r="R845" s="29"/>
      <c r="S845" s="29"/>
      <c r="T845" s="29"/>
      <c r="U845" s="29"/>
      <c r="V845" s="29"/>
      <c r="W845" s="29"/>
      <c r="X845" s="29"/>
      <c r="Y845" s="29"/>
      <c r="Z845" s="29"/>
    </row>
    <row r="846" spans="1:26" ht="15.75" customHeight="1">
      <c r="A846" s="29"/>
      <c r="B846" s="29"/>
      <c r="C846" s="29"/>
      <c r="D846" s="29"/>
      <c r="E846" s="29"/>
      <c r="F846" s="29"/>
      <c r="G846" s="29"/>
      <c r="H846" s="579"/>
      <c r="I846" s="29"/>
      <c r="J846" s="29"/>
      <c r="K846" s="29"/>
      <c r="L846" s="29"/>
      <c r="M846" s="29"/>
      <c r="N846" s="29"/>
      <c r="O846" s="29"/>
      <c r="P846" s="29"/>
      <c r="Q846" s="29"/>
      <c r="R846" s="29"/>
      <c r="S846" s="29"/>
      <c r="T846" s="29"/>
      <c r="U846" s="29"/>
      <c r="V846" s="29"/>
      <c r="W846" s="29"/>
      <c r="X846" s="29"/>
      <c r="Y846" s="29"/>
      <c r="Z846" s="29"/>
    </row>
    <row r="847" spans="1:26" ht="15.75" customHeight="1">
      <c r="A847" s="29"/>
      <c r="B847" s="29"/>
      <c r="C847" s="29"/>
      <c r="D847" s="29"/>
      <c r="E847" s="29"/>
      <c r="F847" s="29"/>
      <c r="G847" s="29"/>
      <c r="H847" s="579"/>
      <c r="I847" s="29"/>
      <c r="J847" s="29"/>
      <c r="K847" s="29"/>
      <c r="L847" s="29"/>
      <c r="M847" s="29"/>
      <c r="N847" s="29"/>
      <c r="O847" s="29"/>
      <c r="P847" s="29"/>
      <c r="Q847" s="29"/>
      <c r="R847" s="29"/>
      <c r="S847" s="29"/>
      <c r="T847" s="29"/>
      <c r="U847" s="29"/>
      <c r="V847" s="29"/>
      <c r="W847" s="29"/>
      <c r="X847" s="29"/>
      <c r="Y847" s="29"/>
      <c r="Z847" s="29"/>
    </row>
    <row r="848" spans="1:26" ht="15.75" customHeight="1">
      <c r="A848" s="29"/>
      <c r="B848" s="29"/>
      <c r="C848" s="29"/>
      <c r="D848" s="29"/>
      <c r="E848" s="29"/>
      <c r="F848" s="29"/>
      <c r="G848" s="29"/>
      <c r="H848" s="579"/>
      <c r="I848" s="29"/>
      <c r="J848" s="29"/>
      <c r="K848" s="29"/>
      <c r="L848" s="29"/>
      <c r="M848" s="29"/>
      <c r="N848" s="29"/>
      <c r="O848" s="29"/>
      <c r="P848" s="29"/>
      <c r="Q848" s="29"/>
      <c r="R848" s="29"/>
      <c r="S848" s="29"/>
      <c r="T848" s="29"/>
      <c r="U848" s="29"/>
      <c r="V848" s="29"/>
      <c r="W848" s="29"/>
      <c r="X848" s="29"/>
      <c r="Y848" s="29"/>
      <c r="Z848" s="29"/>
    </row>
    <row r="849" spans="1:26" ht="15.75" customHeight="1">
      <c r="A849" s="29"/>
      <c r="B849" s="29"/>
      <c r="C849" s="29"/>
      <c r="D849" s="29"/>
      <c r="E849" s="29"/>
      <c r="F849" s="29"/>
      <c r="G849" s="29"/>
      <c r="H849" s="579"/>
      <c r="I849" s="29"/>
      <c r="J849" s="29"/>
      <c r="K849" s="29"/>
      <c r="L849" s="29"/>
      <c r="M849" s="29"/>
      <c r="N849" s="29"/>
      <c r="O849" s="29"/>
      <c r="P849" s="29"/>
      <c r="Q849" s="29"/>
      <c r="R849" s="29"/>
      <c r="S849" s="29"/>
      <c r="T849" s="29"/>
      <c r="U849" s="29"/>
      <c r="V849" s="29"/>
      <c r="W849" s="29"/>
      <c r="X849" s="29"/>
      <c r="Y849" s="29"/>
      <c r="Z849" s="29"/>
    </row>
    <row r="850" spans="1:26" ht="15.75" customHeight="1">
      <c r="A850" s="29"/>
      <c r="B850" s="29"/>
      <c r="C850" s="29"/>
      <c r="D850" s="29"/>
      <c r="E850" s="29"/>
      <c r="F850" s="29"/>
      <c r="G850" s="29"/>
      <c r="H850" s="579"/>
      <c r="I850" s="29"/>
      <c r="J850" s="29"/>
      <c r="K850" s="29"/>
      <c r="L850" s="29"/>
      <c r="M850" s="29"/>
      <c r="N850" s="29"/>
      <c r="O850" s="29"/>
      <c r="P850" s="29"/>
      <c r="Q850" s="29"/>
      <c r="R850" s="29"/>
      <c r="S850" s="29"/>
      <c r="T850" s="29"/>
      <c r="U850" s="29"/>
      <c r="V850" s="29"/>
      <c r="W850" s="29"/>
      <c r="X850" s="29"/>
      <c r="Y850" s="29"/>
      <c r="Z850" s="29"/>
    </row>
    <row r="851" spans="1:26" ht="15.75" customHeight="1">
      <c r="A851" s="29"/>
      <c r="B851" s="29"/>
      <c r="C851" s="29"/>
      <c r="D851" s="29"/>
      <c r="E851" s="29"/>
      <c r="F851" s="29"/>
      <c r="G851" s="29"/>
      <c r="H851" s="579"/>
      <c r="I851" s="29"/>
      <c r="J851" s="29"/>
      <c r="K851" s="29"/>
      <c r="L851" s="29"/>
      <c r="M851" s="29"/>
      <c r="N851" s="29"/>
      <c r="O851" s="29"/>
      <c r="P851" s="29"/>
      <c r="Q851" s="29"/>
      <c r="R851" s="29"/>
      <c r="S851" s="29"/>
      <c r="T851" s="29"/>
      <c r="U851" s="29"/>
      <c r="V851" s="29"/>
      <c r="W851" s="29"/>
      <c r="X851" s="29"/>
      <c r="Y851" s="29"/>
      <c r="Z851" s="29"/>
    </row>
    <row r="852" spans="1:26" ht="15.75" customHeight="1">
      <c r="A852" s="29"/>
      <c r="B852" s="29"/>
      <c r="C852" s="29"/>
      <c r="D852" s="29"/>
      <c r="E852" s="29"/>
      <c r="F852" s="29"/>
      <c r="G852" s="29"/>
      <c r="H852" s="579"/>
      <c r="I852" s="29"/>
      <c r="J852" s="29"/>
      <c r="K852" s="29"/>
      <c r="L852" s="29"/>
      <c r="M852" s="29"/>
      <c r="N852" s="29"/>
      <c r="O852" s="29"/>
      <c r="P852" s="29"/>
      <c r="Q852" s="29"/>
      <c r="R852" s="29"/>
      <c r="S852" s="29"/>
      <c r="T852" s="29"/>
      <c r="U852" s="29"/>
      <c r="V852" s="29"/>
      <c r="W852" s="29"/>
      <c r="X852" s="29"/>
      <c r="Y852" s="29"/>
      <c r="Z852" s="29"/>
    </row>
    <row r="853" spans="1:26" ht="15.75" customHeight="1">
      <c r="A853" s="29"/>
      <c r="B853" s="29"/>
      <c r="C853" s="29"/>
      <c r="D853" s="29"/>
      <c r="E853" s="29"/>
      <c r="F853" s="29"/>
      <c r="G853" s="29"/>
      <c r="H853" s="579"/>
      <c r="I853" s="29"/>
      <c r="J853" s="29"/>
      <c r="K853" s="29"/>
      <c r="L853" s="29"/>
      <c r="M853" s="29"/>
      <c r="N853" s="29"/>
      <c r="O853" s="29"/>
      <c r="P853" s="29"/>
      <c r="Q853" s="29"/>
      <c r="R853" s="29"/>
      <c r="S853" s="29"/>
      <c r="T853" s="29"/>
      <c r="U853" s="29"/>
      <c r="V853" s="29"/>
      <c r="W853" s="29"/>
      <c r="X853" s="29"/>
      <c r="Y853" s="29"/>
      <c r="Z853" s="29"/>
    </row>
    <row r="854" spans="1:26" ht="15.75" customHeight="1">
      <c r="A854" s="29"/>
      <c r="B854" s="29"/>
      <c r="C854" s="29"/>
      <c r="D854" s="29"/>
      <c r="E854" s="29"/>
      <c r="F854" s="29"/>
      <c r="G854" s="29"/>
      <c r="H854" s="579"/>
      <c r="I854" s="29"/>
      <c r="J854" s="29"/>
      <c r="K854" s="29"/>
      <c r="L854" s="29"/>
      <c r="M854" s="29"/>
      <c r="N854" s="29"/>
      <c r="O854" s="29"/>
      <c r="P854" s="29"/>
      <c r="Q854" s="29"/>
      <c r="R854" s="29"/>
      <c r="S854" s="29"/>
      <c r="T854" s="29"/>
      <c r="U854" s="29"/>
      <c r="V854" s="29"/>
      <c r="W854" s="29"/>
      <c r="X854" s="29"/>
      <c r="Y854" s="29"/>
      <c r="Z854" s="29"/>
    </row>
    <row r="855" spans="1:26" ht="15.75" customHeight="1">
      <c r="A855" s="29"/>
      <c r="B855" s="29"/>
      <c r="C855" s="29"/>
      <c r="D855" s="29"/>
      <c r="E855" s="29"/>
      <c r="F855" s="29"/>
      <c r="G855" s="29"/>
      <c r="H855" s="579"/>
      <c r="I855" s="29"/>
      <c r="J855" s="29"/>
      <c r="K855" s="29"/>
      <c r="L855" s="29"/>
      <c r="M855" s="29"/>
      <c r="N855" s="29"/>
      <c r="O855" s="29"/>
      <c r="P855" s="29"/>
      <c r="Q855" s="29"/>
      <c r="R855" s="29"/>
      <c r="S855" s="29"/>
      <c r="T855" s="29"/>
      <c r="U855" s="29"/>
      <c r="V855" s="29"/>
      <c r="W855" s="29"/>
      <c r="X855" s="29"/>
      <c r="Y855" s="29"/>
      <c r="Z855" s="29"/>
    </row>
    <row r="856" spans="1:26" ht="15.75" customHeight="1">
      <c r="A856" s="29"/>
      <c r="B856" s="29"/>
      <c r="C856" s="29"/>
      <c r="D856" s="29"/>
      <c r="E856" s="29"/>
      <c r="F856" s="29"/>
      <c r="G856" s="29"/>
      <c r="H856" s="579"/>
      <c r="I856" s="29"/>
      <c r="J856" s="29"/>
      <c r="K856" s="29"/>
      <c r="L856" s="29"/>
      <c r="M856" s="29"/>
      <c r="N856" s="29"/>
      <c r="O856" s="29"/>
      <c r="P856" s="29"/>
      <c r="Q856" s="29"/>
      <c r="R856" s="29"/>
      <c r="S856" s="29"/>
      <c r="T856" s="29"/>
      <c r="U856" s="29"/>
      <c r="V856" s="29"/>
      <c r="W856" s="29"/>
      <c r="X856" s="29"/>
      <c r="Y856" s="29"/>
      <c r="Z856" s="29"/>
    </row>
    <row r="857" spans="1:26" ht="15.75" customHeight="1">
      <c r="A857" s="29"/>
      <c r="B857" s="29"/>
      <c r="C857" s="29"/>
      <c r="D857" s="29"/>
      <c r="E857" s="29"/>
      <c r="F857" s="29"/>
      <c r="G857" s="29"/>
      <c r="H857" s="579"/>
      <c r="I857" s="29"/>
      <c r="J857" s="29"/>
      <c r="K857" s="29"/>
      <c r="L857" s="29"/>
      <c r="M857" s="29"/>
      <c r="N857" s="29"/>
      <c r="O857" s="29"/>
      <c r="P857" s="29"/>
      <c r="Q857" s="29"/>
      <c r="R857" s="29"/>
      <c r="S857" s="29"/>
      <c r="T857" s="29"/>
      <c r="U857" s="29"/>
      <c r="V857" s="29"/>
      <c r="W857" s="29"/>
      <c r="X857" s="29"/>
      <c r="Y857" s="29"/>
      <c r="Z857" s="29"/>
    </row>
    <row r="858" spans="1:26" ht="15.75" customHeight="1">
      <c r="A858" s="29"/>
      <c r="B858" s="29"/>
      <c r="C858" s="29"/>
      <c r="D858" s="29"/>
      <c r="E858" s="29"/>
      <c r="F858" s="29"/>
      <c r="G858" s="29"/>
      <c r="H858" s="579"/>
      <c r="I858" s="29"/>
      <c r="J858" s="29"/>
      <c r="K858" s="29"/>
      <c r="L858" s="29"/>
      <c r="M858" s="29"/>
      <c r="N858" s="29"/>
      <c r="O858" s="29"/>
      <c r="P858" s="29"/>
      <c r="Q858" s="29"/>
      <c r="R858" s="29"/>
      <c r="S858" s="29"/>
      <c r="T858" s="29"/>
      <c r="U858" s="29"/>
      <c r="V858" s="29"/>
      <c r="W858" s="29"/>
      <c r="X858" s="29"/>
      <c r="Y858" s="29"/>
      <c r="Z858" s="29"/>
    </row>
    <row r="859" spans="1:26" ht="15.75" customHeight="1">
      <c r="A859" s="29"/>
      <c r="B859" s="29"/>
      <c r="C859" s="29"/>
      <c r="D859" s="29"/>
      <c r="E859" s="29"/>
      <c r="F859" s="29"/>
      <c r="G859" s="29"/>
      <c r="H859" s="579"/>
      <c r="I859" s="29"/>
      <c r="J859" s="29"/>
      <c r="K859" s="29"/>
      <c r="L859" s="29"/>
      <c r="M859" s="29"/>
      <c r="N859" s="29"/>
      <c r="O859" s="29"/>
      <c r="P859" s="29"/>
      <c r="Q859" s="29"/>
      <c r="R859" s="29"/>
      <c r="S859" s="29"/>
      <c r="T859" s="29"/>
      <c r="U859" s="29"/>
      <c r="V859" s="29"/>
      <c r="W859" s="29"/>
      <c r="X859" s="29"/>
      <c r="Y859" s="29"/>
      <c r="Z859" s="29"/>
    </row>
    <row r="860" spans="1:26" ht="15.75" customHeight="1">
      <c r="A860" s="29"/>
      <c r="B860" s="29"/>
      <c r="C860" s="29"/>
      <c r="D860" s="29"/>
      <c r="E860" s="29"/>
      <c r="F860" s="29"/>
      <c r="G860" s="29"/>
      <c r="H860" s="579"/>
      <c r="I860" s="29"/>
      <c r="J860" s="29"/>
      <c r="K860" s="29"/>
      <c r="L860" s="29"/>
      <c r="M860" s="29"/>
      <c r="N860" s="29"/>
      <c r="O860" s="29"/>
      <c r="P860" s="29"/>
      <c r="Q860" s="29"/>
      <c r="R860" s="29"/>
      <c r="S860" s="29"/>
      <c r="T860" s="29"/>
      <c r="U860" s="29"/>
      <c r="V860" s="29"/>
      <c r="W860" s="29"/>
      <c r="X860" s="29"/>
      <c r="Y860" s="29"/>
      <c r="Z860" s="29"/>
    </row>
    <row r="861" spans="1:26" ht="15.75" customHeight="1">
      <c r="A861" s="29"/>
      <c r="B861" s="29"/>
      <c r="C861" s="29"/>
      <c r="D861" s="29"/>
      <c r="E861" s="29"/>
      <c r="F861" s="29"/>
      <c r="G861" s="29"/>
      <c r="H861" s="579"/>
      <c r="I861" s="29"/>
      <c r="J861" s="29"/>
      <c r="K861" s="29"/>
      <c r="L861" s="29"/>
      <c r="M861" s="29"/>
      <c r="N861" s="29"/>
      <c r="O861" s="29"/>
      <c r="P861" s="29"/>
      <c r="Q861" s="29"/>
      <c r="R861" s="29"/>
      <c r="S861" s="29"/>
      <c r="T861" s="29"/>
      <c r="U861" s="29"/>
      <c r="V861" s="29"/>
      <c r="W861" s="29"/>
      <c r="X861" s="29"/>
      <c r="Y861" s="29"/>
      <c r="Z861" s="29"/>
    </row>
    <row r="862" spans="1:26" ht="15.75" customHeight="1">
      <c r="A862" s="29"/>
      <c r="B862" s="29"/>
      <c r="C862" s="29"/>
      <c r="D862" s="29"/>
      <c r="E862" s="29"/>
      <c r="F862" s="29"/>
      <c r="G862" s="29"/>
      <c r="H862" s="579"/>
      <c r="I862" s="29"/>
      <c r="J862" s="29"/>
      <c r="K862" s="29"/>
      <c r="L862" s="29"/>
      <c r="M862" s="29"/>
      <c r="N862" s="29"/>
      <c r="O862" s="29"/>
      <c r="P862" s="29"/>
      <c r="Q862" s="29"/>
      <c r="R862" s="29"/>
      <c r="S862" s="29"/>
      <c r="T862" s="29"/>
      <c r="U862" s="29"/>
      <c r="V862" s="29"/>
      <c r="W862" s="29"/>
      <c r="X862" s="29"/>
      <c r="Y862" s="29"/>
      <c r="Z862" s="29"/>
    </row>
    <row r="863" spans="1:26" ht="15.75" customHeight="1">
      <c r="A863" s="29"/>
      <c r="B863" s="29"/>
      <c r="C863" s="29"/>
      <c r="D863" s="29"/>
      <c r="E863" s="29"/>
      <c r="F863" s="29"/>
      <c r="G863" s="29"/>
      <c r="H863" s="579"/>
      <c r="I863" s="29"/>
      <c r="J863" s="29"/>
      <c r="K863" s="29"/>
      <c r="L863" s="29"/>
      <c r="M863" s="29"/>
      <c r="N863" s="29"/>
      <c r="O863" s="29"/>
      <c r="P863" s="29"/>
      <c r="Q863" s="29"/>
      <c r="R863" s="29"/>
      <c r="S863" s="29"/>
      <c r="T863" s="29"/>
      <c r="U863" s="29"/>
      <c r="V863" s="29"/>
      <c r="W863" s="29"/>
      <c r="X863" s="29"/>
      <c r="Y863" s="29"/>
      <c r="Z863" s="29"/>
    </row>
    <row r="864" spans="1:26" ht="15.75" customHeight="1">
      <c r="A864" s="29"/>
      <c r="B864" s="29"/>
      <c r="C864" s="29"/>
      <c r="D864" s="29"/>
      <c r="E864" s="29"/>
      <c r="F864" s="29"/>
      <c r="G864" s="29"/>
      <c r="H864" s="579"/>
      <c r="I864" s="29"/>
      <c r="J864" s="29"/>
      <c r="K864" s="29"/>
      <c r="L864" s="29"/>
      <c r="M864" s="29"/>
      <c r="N864" s="29"/>
      <c r="O864" s="29"/>
      <c r="P864" s="29"/>
      <c r="Q864" s="29"/>
      <c r="R864" s="29"/>
      <c r="S864" s="29"/>
      <c r="T864" s="29"/>
      <c r="U864" s="29"/>
      <c r="V864" s="29"/>
      <c r="W864" s="29"/>
      <c r="X864" s="29"/>
      <c r="Y864" s="29"/>
      <c r="Z864" s="29"/>
    </row>
    <row r="865" spans="1:26" ht="15.75" customHeight="1">
      <c r="A865" s="29"/>
      <c r="B865" s="29"/>
      <c r="C865" s="29"/>
      <c r="D865" s="29"/>
      <c r="E865" s="29"/>
      <c r="F865" s="29"/>
      <c r="G865" s="29"/>
      <c r="H865" s="579"/>
      <c r="I865" s="29"/>
      <c r="J865" s="29"/>
      <c r="K865" s="29"/>
      <c r="L865" s="29"/>
      <c r="M865" s="29"/>
      <c r="N865" s="29"/>
      <c r="O865" s="29"/>
      <c r="P865" s="29"/>
      <c r="Q865" s="29"/>
      <c r="R865" s="29"/>
      <c r="S865" s="29"/>
      <c r="T865" s="29"/>
      <c r="U865" s="29"/>
      <c r="V865" s="29"/>
      <c r="W865" s="29"/>
      <c r="X865" s="29"/>
      <c r="Y865" s="29"/>
      <c r="Z865" s="29"/>
    </row>
    <row r="866" spans="1:26" ht="15.75" customHeight="1">
      <c r="A866" s="29"/>
      <c r="B866" s="29"/>
      <c r="C866" s="29"/>
      <c r="D866" s="29"/>
      <c r="E866" s="29"/>
      <c r="F866" s="29"/>
      <c r="G866" s="29"/>
      <c r="H866" s="579"/>
      <c r="I866" s="29"/>
      <c r="J866" s="29"/>
      <c r="K866" s="29"/>
      <c r="L866" s="29"/>
      <c r="M866" s="29"/>
      <c r="N866" s="29"/>
      <c r="O866" s="29"/>
      <c r="P866" s="29"/>
      <c r="Q866" s="29"/>
      <c r="R866" s="29"/>
      <c r="S866" s="29"/>
      <c r="T866" s="29"/>
      <c r="U866" s="29"/>
      <c r="V866" s="29"/>
      <c r="W866" s="29"/>
      <c r="X866" s="29"/>
      <c r="Y866" s="29"/>
      <c r="Z866" s="29"/>
    </row>
    <row r="867" spans="1:26" ht="15.75" customHeight="1">
      <c r="A867" s="29"/>
      <c r="B867" s="29"/>
      <c r="C867" s="29"/>
      <c r="D867" s="29"/>
      <c r="E867" s="29"/>
      <c r="F867" s="29"/>
      <c r="G867" s="29"/>
      <c r="H867" s="579"/>
      <c r="I867" s="29"/>
      <c r="J867" s="29"/>
      <c r="K867" s="29"/>
      <c r="L867" s="29"/>
      <c r="M867" s="29"/>
      <c r="N867" s="29"/>
      <c r="O867" s="29"/>
      <c r="P867" s="29"/>
      <c r="Q867" s="29"/>
      <c r="R867" s="29"/>
      <c r="S867" s="29"/>
      <c r="T867" s="29"/>
      <c r="U867" s="29"/>
      <c r="V867" s="29"/>
      <c r="W867" s="29"/>
      <c r="X867" s="29"/>
      <c r="Y867" s="29"/>
      <c r="Z867" s="29"/>
    </row>
    <row r="868" spans="1:26" ht="15.75" customHeight="1">
      <c r="A868" s="29"/>
      <c r="B868" s="29"/>
      <c r="C868" s="29"/>
      <c r="D868" s="29"/>
      <c r="E868" s="29"/>
      <c r="F868" s="29"/>
      <c r="G868" s="29"/>
      <c r="H868" s="579"/>
      <c r="I868" s="29"/>
      <c r="J868" s="29"/>
      <c r="K868" s="29"/>
      <c r="L868" s="29"/>
      <c r="M868" s="29"/>
      <c r="N868" s="29"/>
      <c r="O868" s="29"/>
      <c r="P868" s="29"/>
      <c r="Q868" s="29"/>
      <c r="R868" s="29"/>
      <c r="S868" s="29"/>
      <c r="T868" s="29"/>
      <c r="U868" s="29"/>
      <c r="V868" s="29"/>
      <c r="W868" s="29"/>
      <c r="X868" s="29"/>
      <c r="Y868" s="29"/>
      <c r="Z868" s="29"/>
    </row>
    <row r="869" spans="1:26" ht="15.75" customHeight="1">
      <c r="A869" s="29"/>
      <c r="B869" s="29"/>
      <c r="C869" s="29"/>
      <c r="D869" s="29"/>
      <c r="E869" s="29"/>
      <c r="F869" s="29"/>
      <c r="G869" s="29"/>
      <c r="H869" s="579"/>
      <c r="I869" s="29"/>
      <c r="J869" s="29"/>
      <c r="K869" s="29"/>
      <c r="L869" s="29"/>
      <c r="M869" s="29"/>
      <c r="N869" s="29"/>
      <c r="O869" s="29"/>
      <c r="P869" s="29"/>
      <c r="Q869" s="29"/>
      <c r="R869" s="29"/>
      <c r="S869" s="29"/>
      <c r="T869" s="29"/>
      <c r="U869" s="29"/>
      <c r="V869" s="29"/>
      <c r="W869" s="29"/>
      <c r="X869" s="29"/>
      <c r="Y869" s="29"/>
      <c r="Z869" s="29"/>
    </row>
    <row r="870" spans="1:26" ht="15.75" customHeight="1">
      <c r="A870" s="29"/>
      <c r="B870" s="29"/>
      <c r="C870" s="29"/>
      <c r="D870" s="29"/>
      <c r="E870" s="29"/>
      <c r="F870" s="29"/>
      <c r="G870" s="29"/>
      <c r="H870" s="579"/>
      <c r="I870" s="29"/>
      <c r="J870" s="29"/>
      <c r="K870" s="29"/>
      <c r="L870" s="29"/>
      <c r="M870" s="29"/>
      <c r="N870" s="29"/>
      <c r="O870" s="29"/>
      <c r="P870" s="29"/>
      <c r="Q870" s="29"/>
      <c r="R870" s="29"/>
      <c r="S870" s="29"/>
      <c r="T870" s="29"/>
      <c r="U870" s="29"/>
      <c r="V870" s="29"/>
      <c r="W870" s="29"/>
      <c r="X870" s="29"/>
      <c r="Y870" s="29"/>
      <c r="Z870" s="29"/>
    </row>
    <row r="871" spans="1:26" ht="15.75" customHeight="1">
      <c r="A871" s="29"/>
      <c r="B871" s="29"/>
      <c r="C871" s="29"/>
      <c r="D871" s="29"/>
      <c r="E871" s="29"/>
      <c r="F871" s="29"/>
      <c r="G871" s="29"/>
      <c r="H871" s="579"/>
      <c r="I871" s="29"/>
      <c r="J871" s="29"/>
      <c r="K871" s="29"/>
      <c r="L871" s="29"/>
      <c r="M871" s="29"/>
      <c r="N871" s="29"/>
      <c r="O871" s="29"/>
      <c r="P871" s="29"/>
      <c r="Q871" s="29"/>
      <c r="R871" s="29"/>
      <c r="S871" s="29"/>
      <c r="T871" s="29"/>
      <c r="U871" s="29"/>
      <c r="V871" s="29"/>
      <c r="W871" s="29"/>
      <c r="X871" s="29"/>
      <c r="Y871" s="29"/>
      <c r="Z871" s="29"/>
    </row>
    <row r="872" spans="1:26" ht="15.75" customHeight="1">
      <c r="A872" s="29"/>
      <c r="B872" s="29"/>
      <c r="C872" s="29"/>
      <c r="D872" s="29"/>
      <c r="E872" s="29"/>
      <c r="F872" s="29"/>
      <c r="G872" s="29"/>
      <c r="H872" s="579"/>
      <c r="I872" s="29"/>
      <c r="J872" s="29"/>
      <c r="K872" s="29"/>
      <c r="L872" s="29"/>
      <c r="M872" s="29"/>
      <c r="N872" s="29"/>
      <c r="O872" s="29"/>
      <c r="P872" s="29"/>
      <c r="Q872" s="29"/>
      <c r="R872" s="29"/>
      <c r="S872" s="29"/>
      <c r="T872" s="29"/>
      <c r="U872" s="29"/>
      <c r="V872" s="29"/>
      <c r="W872" s="29"/>
      <c r="X872" s="29"/>
      <c r="Y872" s="29"/>
      <c r="Z872" s="29"/>
    </row>
    <row r="873" spans="1:26" ht="15.75" customHeight="1">
      <c r="A873" s="29"/>
      <c r="B873" s="29"/>
      <c r="C873" s="29"/>
      <c r="D873" s="29"/>
      <c r="E873" s="29"/>
      <c r="F873" s="29"/>
      <c r="G873" s="29"/>
      <c r="H873" s="579"/>
      <c r="I873" s="29"/>
      <c r="J873" s="29"/>
      <c r="K873" s="29"/>
      <c r="L873" s="29"/>
      <c r="M873" s="29"/>
      <c r="N873" s="29"/>
      <c r="O873" s="29"/>
      <c r="P873" s="29"/>
      <c r="Q873" s="29"/>
      <c r="R873" s="29"/>
      <c r="S873" s="29"/>
      <c r="T873" s="29"/>
      <c r="U873" s="29"/>
      <c r="V873" s="29"/>
      <c r="W873" s="29"/>
      <c r="X873" s="29"/>
      <c r="Y873" s="29"/>
      <c r="Z873" s="29"/>
    </row>
    <row r="874" spans="1:26" ht="15.75" customHeight="1">
      <c r="A874" s="29"/>
      <c r="B874" s="29"/>
      <c r="C874" s="29"/>
      <c r="D874" s="29"/>
      <c r="E874" s="29"/>
      <c r="F874" s="29"/>
      <c r="G874" s="29"/>
      <c r="H874" s="579"/>
      <c r="I874" s="29"/>
      <c r="J874" s="29"/>
      <c r="K874" s="29"/>
      <c r="L874" s="29"/>
      <c r="M874" s="29"/>
      <c r="N874" s="29"/>
      <c r="O874" s="29"/>
      <c r="P874" s="29"/>
      <c r="Q874" s="29"/>
      <c r="R874" s="29"/>
      <c r="S874" s="29"/>
      <c r="T874" s="29"/>
      <c r="U874" s="29"/>
      <c r="V874" s="29"/>
      <c r="W874" s="29"/>
      <c r="X874" s="29"/>
      <c r="Y874" s="29"/>
      <c r="Z874" s="29"/>
    </row>
    <row r="875" spans="1:26" ht="15.75" customHeight="1">
      <c r="A875" s="29"/>
      <c r="B875" s="29"/>
      <c r="C875" s="29"/>
      <c r="D875" s="29"/>
      <c r="E875" s="29"/>
      <c r="F875" s="29"/>
      <c r="G875" s="29"/>
      <c r="H875" s="579"/>
      <c r="I875" s="29"/>
      <c r="J875" s="29"/>
      <c r="K875" s="29"/>
      <c r="L875" s="29"/>
      <c r="M875" s="29"/>
      <c r="N875" s="29"/>
      <c r="O875" s="29"/>
      <c r="P875" s="29"/>
      <c r="Q875" s="29"/>
      <c r="R875" s="29"/>
      <c r="S875" s="29"/>
      <c r="T875" s="29"/>
      <c r="U875" s="29"/>
      <c r="V875" s="29"/>
      <c r="W875" s="29"/>
      <c r="X875" s="29"/>
      <c r="Y875" s="29"/>
      <c r="Z875" s="29"/>
    </row>
    <row r="876" spans="1:26" ht="15.75" customHeight="1">
      <c r="A876" s="29"/>
      <c r="B876" s="29"/>
      <c r="C876" s="29"/>
      <c r="D876" s="29"/>
      <c r="E876" s="29"/>
      <c r="F876" s="29"/>
      <c r="G876" s="29"/>
      <c r="H876" s="579"/>
      <c r="I876" s="29"/>
      <c r="J876" s="29"/>
      <c r="K876" s="29"/>
      <c r="L876" s="29"/>
      <c r="M876" s="29"/>
      <c r="N876" s="29"/>
      <c r="O876" s="29"/>
      <c r="P876" s="29"/>
      <c r="Q876" s="29"/>
      <c r="R876" s="29"/>
      <c r="S876" s="29"/>
      <c r="T876" s="29"/>
      <c r="U876" s="29"/>
      <c r="V876" s="29"/>
      <c r="W876" s="29"/>
      <c r="X876" s="29"/>
      <c r="Y876" s="29"/>
      <c r="Z876" s="29"/>
    </row>
    <row r="877" spans="1:26" ht="15.75" customHeight="1">
      <c r="A877" s="29"/>
      <c r="B877" s="29"/>
      <c r="C877" s="29"/>
      <c r="D877" s="29"/>
      <c r="E877" s="29"/>
      <c r="F877" s="29"/>
      <c r="G877" s="29"/>
      <c r="H877" s="579"/>
      <c r="I877" s="29"/>
      <c r="J877" s="29"/>
      <c r="K877" s="29"/>
      <c r="L877" s="29"/>
      <c r="M877" s="29"/>
      <c r="N877" s="29"/>
      <c r="O877" s="29"/>
      <c r="P877" s="29"/>
      <c r="Q877" s="29"/>
      <c r="R877" s="29"/>
      <c r="S877" s="29"/>
      <c r="T877" s="29"/>
      <c r="U877" s="29"/>
      <c r="V877" s="29"/>
      <c r="W877" s="29"/>
      <c r="X877" s="29"/>
      <c r="Y877" s="29"/>
      <c r="Z877" s="29"/>
    </row>
    <row r="878" spans="1:26" ht="15.75" customHeight="1">
      <c r="A878" s="29"/>
      <c r="B878" s="29"/>
      <c r="C878" s="29"/>
      <c r="D878" s="29"/>
      <c r="E878" s="29"/>
      <c r="F878" s="29"/>
      <c r="G878" s="29"/>
      <c r="H878" s="579"/>
      <c r="I878" s="29"/>
      <c r="J878" s="29"/>
      <c r="K878" s="29"/>
      <c r="L878" s="29"/>
      <c r="M878" s="29"/>
      <c r="N878" s="29"/>
      <c r="O878" s="29"/>
      <c r="P878" s="29"/>
      <c r="Q878" s="29"/>
      <c r="R878" s="29"/>
      <c r="S878" s="29"/>
      <c r="T878" s="29"/>
      <c r="U878" s="29"/>
      <c r="V878" s="29"/>
      <c r="W878" s="29"/>
      <c r="X878" s="29"/>
      <c r="Y878" s="29"/>
      <c r="Z878" s="29"/>
    </row>
    <row r="879" spans="1:26" ht="15.75" customHeight="1">
      <c r="A879" s="29"/>
      <c r="B879" s="29"/>
      <c r="C879" s="29"/>
      <c r="D879" s="29"/>
      <c r="E879" s="29"/>
      <c r="F879" s="29"/>
      <c r="G879" s="29"/>
      <c r="H879" s="579"/>
      <c r="I879" s="29"/>
      <c r="J879" s="29"/>
      <c r="K879" s="29"/>
      <c r="L879" s="29"/>
      <c r="M879" s="29"/>
      <c r="N879" s="29"/>
      <c r="O879" s="29"/>
      <c r="P879" s="29"/>
      <c r="Q879" s="29"/>
      <c r="R879" s="29"/>
      <c r="S879" s="29"/>
      <c r="T879" s="29"/>
      <c r="U879" s="29"/>
      <c r="V879" s="29"/>
      <c r="W879" s="29"/>
      <c r="X879" s="29"/>
      <c r="Y879" s="29"/>
      <c r="Z879" s="29"/>
    </row>
    <row r="880" spans="1:26" ht="15.75" customHeight="1">
      <c r="A880" s="29"/>
      <c r="B880" s="29"/>
      <c r="C880" s="29"/>
      <c r="D880" s="29"/>
      <c r="E880" s="29"/>
      <c r="F880" s="29"/>
      <c r="G880" s="29"/>
      <c r="H880" s="579"/>
      <c r="I880" s="29"/>
      <c r="J880" s="29"/>
      <c r="K880" s="29"/>
      <c r="L880" s="29"/>
      <c r="M880" s="29"/>
      <c r="N880" s="29"/>
      <c r="O880" s="29"/>
      <c r="P880" s="29"/>
      <c r="Q880" s="29"/>
      <c r="R880" s="29"/>
      <c r="S880" s="29"/>
      <c r="T880" s="29"/>
      <c r="U880" s="29"/>
      <c r="V880" s="29"/>
      <c r="W880" s="29"/>
      <c r="X880" s="29"/>
      <c r="Y880" s="29"/>
      <c r="Z880" s="29"/>
    </row>
    <row r="881" spans="1:26" ht="15.75" customHeight="1">
      <c r="A881" s="29"/>
      <c r="B881" s="29"/>
      <c r="C881" s="29"/>
      <c r="D881" s="29"/>
      <c r="E881" s="29"/>
      <c r="F881" s="29"/>
      <c r="G881" s="29"/>
      <c r="H881" s="579"/>
      <c r="I881" s="29"/>
      <c r="J881" s="29"/>
      <c r="K881" s="29"/>
      <c r="L881" s="29"/>
      <c r="M881" s="29"/>
      <c r="N881" s="29"/>
      <c r="O881" s="29"/>
      <c r="P881" s="29"/>
      <c r="Q881" s="29"/>
      <c r="R881" s="29"/>
      <c r="S881" s="29"/>
      <c r="T881" s="29"/>
      <c r="U881" s="29"/>
      <c r="V881" s="29"/>
      <c r="W881" s="29"/>
      <c r="X881" s="29"/>
      <c r="Y881" s="29"/>
      <c r="Z881" s="29"/>
    </row>
    <row r="882" spans="1:26" ht="15.75" customHeight="1">
      <c r="A882" s="29"/>
      <c r="B882" s="29"/>
      <c r="C882" s="29"/>
      <c r="D882" s="29"/>
      <c r="E882" s="29"/>
      <c r="F882" s="29"/>
      <c r="G882" s="29"/>
      <c r="H882" s="579"/>
      <c r="I882" s="29"/>
      <c r="J882" s="29"/>
      <c r="K882" s="29"/>
      <c r="L882" s="29"/>
      <c r="M882" s="29"/>
      <c r="N882" s="29"/>
      <c r="O882" s="29"/>
      <c r="P882" s="29"/>
      <c r="Q882" s="29"/>
      <c r="R882" s="29"/>
      <c r="S882" s="29"/>
      <c r="T882" s="29"/>
      <c r="U882" s="29"/>
      <c r="V882" s="29"/>
      <c r="W882" s="29"/>
      <c r="X882" s="29"/>
      <c r="Y882" s="29"/>
      <c r="Z882" s="29"/>
    </row>
    <row r="883" spans="1:26" ht="15.75" customHeight="1">
      <c r="A883" s="29"/>
      <c r="B883" s="29"/>
      <c r="C883" s="29"/>
      <c r="D883" s="29"/>
      <c r="E883" s="29"/>
      <c r="F883" s="29"/>
      <c r="G883" s="29"/>
      <c r="H883" s="579"/>
      <c r="I883" s="29"/>
      <c r="J883" s="29"/>
      <c r="K883" s="29"/>
      <c r="L883" s="29"/>
      <c r="M883" s="29"/>
      <c r="N883" s="29"/>
      <c r="O883" s="29"/>
      <c r="P883" s="29"/>
      <c r="Q883" s="29"/>
      <c r="R883" s="29"/>
      <c r="S883" s="29"/>
      <c r="T883" s="29"/>
      <c r="U883" s="29"/>
      <c r="V883" s="29"/>
      <c r="W883" s="29"/>
      <c r="X883" s="29"/>
      <c r="Y883" s="29"/>
      <c r="Z883" s="29"/>
    </row>
    <row r="884" spans="1:26" ht="15.75" customHeight="1">
      <c r="A884" s="29"/>
      <c r="B884" s="29"/>
      <c r="C884" s="29"/>
      <c r="D884" s="29"/>
      <c r="E884" s="29"/>
      <c r="F884" s="29"/>
      <c r="G884" s="29"/>
      <c r="H884" s="579"/>
      <c r="I884" s="29"/>
      <c r="J884" s="29"/>
      <c r="K884" s="29"/>
      <c r="L884" s="29"/>
      <c r="M884" s="29"/>
      <c r="N884" s="29"/>
      <c r="O884" s="29"/>
      <c r="P884" s="29"/>
      <c r="Q884" s="29"/>
      <c r="R884" s="29"/>
      <c r="S884" s="29"/>
      <c r="T884" s="29"/>
      <c r="U884" s="29"/>
      <c r="V884" s="29"/>
      <c r="W884" s="29"/>
      <c r="X884" s="29"/>
      <c r="Y884" s="29"/>
      <c r="Z884" s="29"/>
    </row>
    <row r="885" spans="1:26" ht="15.75" customHeight="1">
      <c r="A885" s="29"/>
      <c r="B885" s="29"/>
      <c r="C885" s="29"/>
      <c r="D885" s="29"/>
      <c r="E885" s="29"/>
      <c r="F885" s="29"/>
      <c r="G885" s="29"/>
      <c r="H885" s="579"/>
      <c r="I885" s="29"/>
      <c r="J885" s="29"/>
      <c r="K885" s="29"/>
      <c r="L885" s="29"/>
      <c r="M885" s="29"/>
      <c r="N885" s="29"/>
      <c r="O885" s="29"/>
      <c r="P885" s="29"/>
      <c r="Q885" s="29"/>
      <c r="R885" s="29"/>
      <c r="S885" s="29"/>
      <c r="T885" s="29"/>
      <c r="U885" s="29"/>
      <c r="V885" s="29"/>
      <c r="W885" s="29"/>
      <c r="X885" s="29"/>
      <c r="Y885" s="29"/>
      <c r="Z885" s="29"/>
    </row>
    <row r="886" spans="1:26" ht="15.75" customHeight="1">
      <c r="A886" s="29"/>
      <c r="B886" s="29"/>
      <c r="C886" s="29"/>
      <c r="D886" s="29"/>
      <c r="E886" s="29"/>
      <c r="F886" s="29"/>
      <c r="G886" s="29"/>
      <c r="H886" s="579"/>
      <c r="I886" s="29"/>
      <c r="J886" s="29"/>
      <c r="K886" s="29"/>
      <c r="L886" s="29"/>
      <c r="M886" s="29"/>
      <c r="N886" s="29"/>
      <c r="O886" s="29"/>
      <c r="P886" s="29"/>
      <c r="Q886" s="29"/>
      <c r="R886" s="29"/>
      <c r="S886" s="29"/>
      <c r="T886" s="29"/>
      <c r="U886" s="29"/>
      <c r="V886" s="29"/>
      <c r="W886" s="29"/>
      <c r="X886" s="29"/>
      <c r="Y886" s="29"/>
      <c r="Z886" s="29"/>
    </row>
    <row r="887" spans="1:26" ht="15.75" customHeight="1">
      <c r="A887" s="29"/>
      <c r="B887" s="29"/>
      <c r="C887" s="29"/>
      <c r="D887" s="29"/>
      <c r="E887" s="29"/>
      <c r="F887" s="29"/>
      <c r="G887" s="29"/>
      <c r="H887" s="579"/>
      <c r="I887" s="29"/>
      <c r="J887" s="29"/>
      <c r="K887" s="29"/>
      <c r="L887" s="29"/>
      <c r="M887" s="29"/>
      <c r="N887" s="29"/>
      <c r="O887" s="29"/>
      <c r="P887" s="29"/>
      <c r="Q887" s="29"/>
      <c r="R887" s="29"/>
      <c r="S887" s="29"/>
      <c r="T887" s="29"/>
      <c r="U887" s="29"/>
      <c r="V887" s="29"/>
      <c r="W887" s="29"/>
      <c r="X887" s="29"/>
      <c r="Y887" s="29"/>
      <c r="Z887" s="29"/>
    </row>
    <row r="888" spans="1:26" ht="15.75" customHeight="1">
      <c r="A888" s="29"/>
      <c r="B888" s="29"/>
      <c r="C888" s="29"/>
      <c r="D888" s="29"/>
      <c r="E888" s="29"/>
      <c r="F888" s="29"/>
      <c r="G888" s="29"/>
      <c r="H888" s="579"/>
      <c r="I888" s="29"/>
      <c r="J888" s="29"/>
      <c r="K888" s="29"/>
      <c r="L888" s="29"/>
      <c r="M888" s="29"/>
      <c r="N888" s="29"/>
      <c r="O888" s="29"/>
      <c r="P888" s="29"/>
      <c r="Q888" s="29"/>
      <c r="R888" s="29"/>
      <c r="S888" s="29"/>
      <c r="T888" s="29"/>
      <c r="U888" s="29"/>
      <c r="V888" s="29"/>
      <c r="W888" s="29"/>
      <c r="X888" s="29"/>
      <c r="Y888" s="29"/>
      <c r="Z888" s="29"/>
    </row>
    <row r="889" spans="1:26" ht="15.75" customHeight="1">
      <c r="A889" s="29"/>
      <c r="B889" s="29"/>
      <c r="C889" s="29"/>
      <c r="D889" s="29"/>
      <c r="E889" s="29"/>
      <c r="F889" s="29"/>
      <c r="G889" s="29"/>
      <c r="H889" s="579"/>
      <c r="I889" s="29"/>
      <c r="J889" s="29"/>
      <c r="K889" s="29"/>
      <c r="L889" s="29"/>
      <c r="M889" s="29"/>
      <c r="N889" s="29"/>
      <c r="O889" s="29"/>
      <c r="P889" s="29"/>
      <c r="Q889" s="29"/>
      <c r="R889" s="29"/>
      <c r="S889" s="29"/>
      <c r="T889" s="29"/>
      <c r="U889" s="29"/>
      <c r="V889" s="29"/>
      <c r="W889" s="29"/>
      <c r="X889" s="29"/>
      <c r="Y889" s="29"/>
      <c r="Z889" s="29"/>
    </row>
    <row r="890" spans="1:26" ht="15.75" customHeight="1">
      <c r="A890" s="29"/>
      <c r="B890" s="29"/>
      <c r="C890" s="29"/>
      <c r="D890" s="29"/>
      <c r="E890" s="29"/>
      <c r="F890" s="29"/>
      <c r="G890" s="29"/>
      <c r="H890" s="579"/>
      <c r="I890" s="29"/>
      <c r="J890" s="29"/>
      <c r="K890" s="29"/>
      <c r="L890" s="29"/>
      <c r="M890" s="29"/>
      <c r="N890" s="29"/>
      <c r="O890" s="29"/>
      <c r="P890" s="29"/>
      <c r="Q890" s="29"/>
      <c r="R890" s="29"/>
      <c r="S890" s="29"/>
      <c r="T890" s="29"/>
      <c r="U890" s="29"/>
      <c r="V890" s="29"/>
      <c r="W890" s="29"/>
      <c r="X890" s="29"/>
      <c r="Y890" s="29"/>
      <c r="Z890" s="29"/>
    </row>
    <row r="891" spans="1:26" ht="15.75" customHeight="1">
      <c r="A891" s="29"/>
      <c r="B891" s="29"/>
      <c r="C891" s="29"/>
      <c r="D891" s="29"/>
      <c r="E891" s="29"/>
      <c r="F891" s="29"/>
      <c r="G891" s="29"/>
      <c r="H891" s="579"/>
      <c r="I891" s="29"/>
      <c r="J891" s="29"/>
      <c r="K891" s="29"/>
      <c r="L891" s="29"/>
      <c r="M891" s="29"/>
      <c r="N891" s="29"/>
      <c r="O891" s="29"/>
      <c r="P891" s="29"/>
      <c r="Q891" s="29"/>
      <c r="R891" s="29"/>
      <c r="S891" s="29"/>
      <c r="T891" s="29"/>
      <c r="U891" s="29"/>
      <c r="V891" s="29"/>
      <c r="W891" s="29"/>
      <c r="X891" s="29"/>
      <c r="Y891" s="29"/>
      <c r="Z891" s="29"/>
    </row>
    <row r="892" spans="1:26" ht="15.75" customHeight="1">
      <c r="A892" s="29"/>
      <c r="B892" s="29"/>
      <c r="C892" s="29"/>
      <c r="D892" s="29"/>
      <c r="E892" s="29"/>
      <c r="F892" s="29"/>
      <c r="G892" s="29"/>
      <c r="H892" s="579"/>
      <c r="I892" s="29"/>
      <c r="J892" s="29"/>
      <c r="K892" s="29"/>
      <c r="L892" s="29"/>
      <c r="M892" s="29"/>
      <c r="N892" s="29"/>
      <c r="O892" s="29"/>
      <c r="P892" s="29"/>
      <c r="Q892" s="29"/>
      <c r="R892" s="29"/>
      <c r="S892" s="29"/>
      <c r="T892" s="29"/>
      <c r="U892" s="29"/>
      <c r="V892" s="29"/>
      <c r="W892" s="29"/>
      <c r="X892" s="29"/>
      <c r="Y892" s="29"/>
      <c r="Z892" s="29"/>
    </row>
    <row r="893" spans="1:26" ht="15.75" customHeight="1">
      <c r="A893" s="29"/>
      <c r="B893" s="29"/>
      <c r="C893" s="29"/>
      <c r="D893" s="29"/>
      <c r="E893" s="29"/>
      <c r="F893" s="29"/>
      <c r="G893" s="29"/>
      <c r="H893" s="579"/>
      <c r="I893" s="29"/>
      <c r="J893" s="29"/>
      <c r="K893" s="29"/>
      <c r="L893" s="29"/>
      <c r="M893" s="29"/>
      <c r="N893" s="29"/>
      <c r="O893" s="29"/>
      <c r="P893" s="29"/>
      <c r="Q893" s="29"/>
      <c r="R893" s="29"/>
      <c r="S893" s="29"/>
      <c r="T893" s="29"/>
      <c r="U893" s="29"/>
      <c r="V893" s="29"/>
      <c r="W893" s="29"/>
      <c r="X893" s="29"/>
      <c r="Y893" s="29"/>
      <c r="Z893" s="29"/>
    </row>
    <row r="894" spans="1:26" ht="15.75" customHeight="1">
      <c r="A894" s="29"/>
      <c r="B894" s="29"/>
      <c r="C894" s="29"/>
      <c r="D894" s="29"/>
      <c r="E894" s="29"/>
      <c r="F894" s="29"/>
      <c r="G894" s="29"/>
      <c r="H894" s="579"/>
      <c r="I894" s="29"/>
      <c r="J894" s="29"/>
      <c r="K894" s="29"/>
      <c r="L894" s="29"/>
      <c r="M894" s="29"/>
      <c r="N894" s="29"/>
      <c r="O894" s="29"/>
      <c r="P894" s="29"/>
      <c r="Q894" s="29"/>
      <c r="R894" s="29"/>
      <c r="S894" s="29"/>
      <c r="T894" s="29"/>
      <c r="U894" s="29"/>
      <c r="V894" s="29"/>
      <c r="W894" s="29"/>
      <c r="X894" s="29"/>
      <c r="Y894" s="29"/>
      <c r="Z894" s="29"/>
    </row>
    <row r="895" spans="1:26" ht="15.75" customHeight="1">
      <c r="A895" s="29"/>
      <c r="B895" s="29"/>
      <c r="C895" s="29"/>
      <c r="D895" s="29"/>
      <c r="E895" s="29"/>
      <c r="F895" s="29"/>
      <c r="G895" s="29"/>
      <c r="H895" s="579"/>
      <c r="I895" s="29"/>
      <c r="J895" s="29"/>
      <c r="K895" s="29"/>
      <c r="L895" s="29"/>
      <c r="M895" s="29"/>
      <c r="N895" s="29"/>
      <c r="O895" s="29"/>
      <c r="P895" s="29"/>
      <c r="Q895" s="29"/>
      <c r="R895" s="29"/>
      <c r="S895" s="29"/>
      <c r="T895" s="29"/>
      <c r="U895" s="29"/>
      <c r="V895" s="29"/>
      <c r="W895" s="29"/>
      <c r="X895" s="29"/>
      <c r="Y895" s="29"/>
      <c r="Z895" s="29"/>
    </row>
    <row r="896" spans="1:26" ht="15.75" customHeight="1">
      <c r="A896" s="29"/>
      <c r="B896" s="29"/>
      <c r="C896" s="29"/>
      <c r="D896" s="29"/>
      <c r="E896" s="29"/>
      <c r="F896" s="29"/>
      <c r="G896" s="29"/>
      <c r="H896" s="579"/>
      <c r="I896" s="29"/>
      <c r="J896" s="29"/>
      <c r="K896" s="29"/>
      <c r="L896" s="29"/>
      <c r="M896" s="29"/>
      <c r="N896" s="29"/>
      <c r="O896" s="29"/>
      <c r="P896" s="29"/>
      <c r="Q896" s="29"/>
      <c r="R896" s="29"/>
      <c r="S896" s="29"/>
      <c r="T896" s="29"/>
      <c r="U896" s="29"/>
      <c r="V896" s="29"/>
      <c r="W896" s="29"/>
      <c r="X896" s="29"/>
      <c r="Y896" s="29"/>
      <c r="Z896" s="29"/>
    </row>
    <row r="897" spans="1:26" ht="15.75" customHeight="1">
      <c r="A897" s="29"/>
      <c r="B897" s="29"/>
      <c r="C897" s="29"/>
      <c r="D897" s="29"/>
      <c r="E897" s="29"/>
      <c r="F897" s="29"/>
      <c r="G897" s="29"/>
      <c r="H897" s="579"/>
      <c r="I897" s="29"/>
      <c r="J897" s="29"/>
      <c r="K897" s="29"/>
      <c r="L897" s="29"/>
      <c r="M897" s="29"/>
      <c r="N897" s="29"/>
      <c r="O897" s="29"/>
      <c r="P897" s="29"/>
      <c r="Q897" s="29"/>
      <c r="R897" s="29"/>
      <c r="S897" s="29"/>
      <c r="T897" s="29"/>
      <c r="U897" s="29"/>
      <c r="V897" s="29"/>
      <c r="W897" s="29"/>
      <c r="X897" s="29"/>
      <c r="Y897" s="29"/>
      <c r="Z897" s="29"/>
    </row>
    <row r="898" spans="1:26" ht="15.75" customHeight="1">
      <c r="A898" s="29"/>
      <c r="B898" s="29"/>
      <c r="C898" s="29"/>
      <c r="D898" s="29"/>
      <c r="E898" s="29"/>
      <c r="F898" s="29"/>
      <c r="G898" s="29"/>
      <c r="H898" s="579"/>
      <c r="I898" s="29"/>
      <c r="J898" s="29"/>
      <c r="K898" s="29"/>
      <c r="L898" s="29"/>
      <c r="M898" s="29"/>
      <c r="N898" s="29"/>
      <c r="O898" s="29"/>
      <c r="P898" s="29"/>
      <c r="Q898" s="29"/>
      <c r="R898" s="29"/>
      <c r="S898" s="29"/>
      <c r="T898" s="29"/>
      <c r="U898" s="29"/>
      <c r="V898" s="29"/>
      <c r="W898" s="29"/>
      <c r="X898" s="29"/>
      <c r="Y898" s="29"/>
      <c r="Z898" s="29"/>
    </row>
    <row r="899" spans="1:26" ht="15.75" customHeight="1">
      <c r="A899" s="29"/>
      <c r="B899" s="29"/>
      <c r="C899" s="29"/>
      <c r="D899" s="29"/>
      <c r="E899" s="29"/>
      <c r="F899" s="29"/>
      <c r="G899" s="29"/>
      <c r="H899" s="579"/>
      <c r="I899" s="29"/>
      <c r="J899" s="29"/>
      <c r="K899" s="29"/>
      <c r="L899" s="29"/>
      <c r="M899" s="29"/>
      <c r="N899" s="29"/>
      <c r="O899" s="29"/>
      <c r="P899" s="29"/>
      <c r="Q899" s="29"/>
      <c r="R899" s="29"/>
      <c r="S899" s="29"/>
      <c r="T899" s="29"/>
      <c r="U899" s="29"/>
      <c r="V899" s="29"/>
      <c r="W899" s="29"/>
      <c r="X899" s="29"/>
      <c r="Y899" s="29"/>
      <c r="Z899" s="29"/>
    </row>
    <row r="900" spans="1:26" ht="15.75" customHeight="1">
      <c r="A900" s="29"/>
      <c r="B900" s="29"/>
      <c r="C900" s="29"/>
      <c r="D900" s="29"/>
      <c r="E900" s="29"/>
      <c r="F900" s="29"/>
      <c r="G900" s="29"/>
      <c r="H900" s="579"/>
      <c r="I900" s="29"/>
      <c r="J900" s="29"/>
      <c r="K900" s="29"/>
      <c r="L900" s="29"/>
      <c r="M900" s="29"/>
      <c r="N900" s="29"/>
      <c r="O900" s="29"/>
      <c r="P900" s="29"/>
      <c r="Q900" s="29"/>
      <c r="R900" s="29"/>
      <c r="S900" s="29"/>
      <c r="T900" s="29"/>
      <c r="U900" s="29"/>
      <c r="V900" s="29"/>
      <c r="W900" s="29"/>
      <c r="X900" s="29"/>
      <c r="Y900" s="29"/>
      <c r="Z900" s="29"/>
    </row>
    <row r="901" spans="1:26" ht="15.75" customHeight="1">
      <c r="A901" s="29"/>
      <c r="B901" s="29"/>
      <c r="C901" s="29"/>
      <c r="D901" s="29"/>
      <c r="E901" s="29"/>
      <c r="F901" s="29"/>
      <c r="G901" s="29"/>
      <c r="H901" s="579"/>
      <c r="I901" s="29"/>
      <c r="J901" s="29"/>
      <c r="K901" s="29"/>
      <c r="L901" s="29"/>
      <c r="M901" s="29"/>
      <c r="N901" s="29"/>
      <c r="O901" s="29"/>
      <c r="P901" s="29"/>
      <c r="Q901" s="29"/>
      <c r="R901" s="29"/>
      <c r="S901" s="29"/>
      <c r="T901" s="29"/>
      <c r="U901" s="29"/>
      <c r="V901" s="29"/>
      <c r="W901" s="29"/>
      <c r="X901" s="29"/>
      <c r="Y901" s="29"/>
      <c r="Z901" s="29"/>
    </row>
    <row r="902" spans="1:26" ht="15.75" customHeight="1">
      <c r="A902" s="29"/>
      <c r="B902" s="29"/>
      <c r="C902" s="29"/>
      <c r="D902" s="29"/>
      <c r="E902" s="29"/>
      <c r="F902" s="29"/>
      <c r="G902" s="29"/>
      <c r="H902" s="579"/>
      <c r="I902" s="29"/>
      <c r="J902" s="29"/>
      <c r="K902" s="29"/>
      <c r="L902" s="29"/>
      <c r="M902" s="29"/>
      <c r="N902" s="29"/>
      <c r="O902" s="29"/>
      <c r="P902" s="29"/>
      <c r="Q902" s="29"/>
      <c r="R902" s="29"/>
      <c r="S902" s="29"/>
      <c r="T902" s="29"/>
      <c r="U902" s="29"/>
      <c r="V902" s="29"/>
      <c r="W902" s="29"/>
      <c r="X902" s="29"/>
      <c r="Y902" s="29"/>
      <c r="Z902" s="29"/>
    </row>
    <row r="903" spans="1:26" ht="15.75" customHeight="1">
      <c r="A903" s="29"/>
      <c r="B903" s="29"/>
      <c r="C903" s="29"/>
      <c r="D903" s="29"/>
      <c r="E903" s="29"/>
      <c r="F903" s="29"/>
      <c r="G903" s="29"/>
      <c r="H903" s="579"/>
      <c r="I903" s="29"/>
      <c r="J903" s="29"/>
      <c r="K903" s="29"/>
      <c r="L903" s="29"/>
      <c r="M903" s="29"/>
      <c r="N903" s="29"/>
      <c r="O903" s="29"/>
      <c r="P903" s="29"/>
      <c r="Q903" s="29"/>
      <c r="R903" s="29"/>
      <c r="S903" s="29"/>
      <c r="T903" s="29"/>
      <c r="U903" s="29"/>
      <c r="V903" s="29"/>
      <c r="W903" s="29"/>
      <c r="X903" s="29"/>
      <c r="Y903" s="29"/>
      <c r="Z903" s="29"/>
    </row>
    <row r="904" spans="1:26" ht="15.75" customHeight="1">
      <c r="A904" s="29"/>
      <c r="B904" s="29"/>
      <c r="C904" s="29"/>
      <c r="D904" s="29"/>
      <c r="E904" s="29"/>
      <c r="F904" s="29"/>
      <c r="G904" s="29"/>
      <c r="H904" s="579"/>
      <c r="I904" s="29"/>
      <c r="J904" s="29"/>
      <c r="K904" s="29"/>
      <c r="L904" s="29"/>
      <c r="M904" s="29"/>
      <c r="N904" s="29"/>
      <c r="O904" s="29"/>
      <c r="P904" s="29"/>
      <c r="Q904" s="29"/>
      <c r="R904" s="29"/>
      <c r="S904" s="29"/>
      <c r="T904" s="29"/>
      <c r="U904" s="29"/>
      <c r="V904" s="29"/>
      <c r="W904" s="29"/>
      <c r="X904" s="29"/>
      <c r="Y904" s="29"/>
      <c r="Z904" s="29"/>
    </row>
    <row r="905" spans="1:26" ht="15.75" customHeight="1">
      <c r="A905" s="29"/>
      <c r="B905" s="29"/>
      <c r="C905" s="29"/>
      <c r="D905" s="29"/>
      <c r="E905" s="29"/>
      <c r="F905" s="29"/>
      <c r="G905" s="29"/>
      <c r="H905" s="579"/>
      <c r="I905" s="29"/>
      <c r="J905" s="29"/>
      <c r="K905" s="29"/>
      <c r="L905" s="29"/>
      <c r="M905" s="29"/>
      <c r="N905" s="29"/>
      <c r="O905" s="29"/>
      <c r="P905" s="29"/>
      <c r="Q905" s="29"/>
      <c r="R905" s="29"/>
      <c r="S905" s="29"/>
      <c r="T905" s="29"/>
      <c r="U905" s="29"/>
      <c r="V905" s="29"/>
      <c r="W905" s="29"/>
      <c r="X905" s="29"/>
      <c r="Y905" s="29"/>
      <c r="Z905" s="29"/>
    </row>
    <row r="906" spans="1:26" ht="15.75" customHeight="1">
      <c r="A906" s="29"/>
      <c r="B906" s="29"/>
      <c r="C906" s="29"/>
      <c r="D906" s="29"/>
      <c r="E906" s="29"/>
      <c r="F906" s="29"/>
      <c r="G906" s="29"/>
      <c r="H906" s="579"/>
      <c r="I906" s="29"/>
      <c r="J906" s="29"/>
      <c r="K906" s="29"/>
      <c r="L906" s="29"/>
      <c r="M906" s="29"/>
      <c r="N906" s="29"/>
      <c r="O906" s="29"/>
      <c r="P906" s="29"/>
      <c r="Q906" s="29"/>
      <c r="R906" s="29"/>
      <c r="S906" s="29"/>
      <c r="T906" s="29"/>
      <c r="U906" s="29"/>
      <c r="V906" s="29"/>
      <c r="W906" s="29"/>
      <c r="X906" s="29"/>
      <c r="Y906" s="29"/>
      <c r="Z906" s="29"/>
    </row>
    <row r="907" spans="1:26" ht="15.75" customHeight="1">
      <c r="A907" s="29"/>
      <c r="B907" s="29"/>
      <c r="C907" s="29"/>
      <c r="D907" s="29"/>
      <c r="E907" s="29"/>
      <c r="F907" s="29"/>
      <c r="G907" s="29"/>
      <c r="H907" s="579"/>
      <c r="I907" s="29"/>
      <c r="J907" s="29"/>
      <c r="K907" s="29"/>
      <c r="L907" s="29"/>
      <c r="M907" s="29"/>
      <c r="N907" s="29"/>
      <c r="O907" s="29"/>
      <c r="P907" s="29"/>
      <c r="Q907" s="29"/>
      <c r="R907" s="29"/>
      <c r="S907" s="29"/>
      <c r="T907" s="29"/>
      <c r="U907" s="29"/>
      <c r="V907" s="29"/>
      <c r="W907" s="29"/>
      <c r="X907" s="29"/>
      <c r="Y907" s="29"/>
      <c r="Z907" s="29"/>
    </row>
    <row r="908" spans="1:26" ht="15.75" customHeight="1">
      <c r="A908" s="29"/>
      <c r="B908" s="29"/>
      <c r="C908" s="29"/>
      <c r="D908" s="29"/>
      <c r="E908" s="29"/>
      <c r="F908" s="29"/>
      <c r="G908" s="29"/>
      <c r="H908" s="579"/>
      <c r="I908" s="29"/>
      <c r="J908" s="29"/>
      <c r="K908" s="29"/>
      <c r="L908" s="29"/>
      <c r="M908" s="29"/>
      <c r="N908" s="29"/>
      <c r="O908" s="29"/>
      <c r="P908" s="29"/>
      <c r="Q908" s="29"/>
      <c r="R908" s="29"/>
      <c r="S908" s="29"/>
      <c r="T908" s="29"/>
      <c r="U908" s="29"/>
      <c r="V908" s="29"/>
      <c r="W908" s="29"/>
      <c r="X908" s="29"/>
      <c r="Y908" s="29"/>
      <c r="Z908" s="29"/>
    </row>
    <row r="909" spans="1:26" ht="15.75" customHeight="1">
      <c r="A909" s="29"/>
      <c r="B909" s="29"/>
      <c r="C909" s="29"/>
      <c r="D909" s="29"/>
      <c r="E909" s="29"/>
      <c r="F909" s="29"/>
      <c r="G909" s="29"/>
      <c r="H909" s="579"/>
      <c r="I909" s="29"/>
      <c r="J909" s="29"/>
      <c r="K909" s="29"/>
      <c r="L909" s="29"/>
      <c r="M909" s="29"/>
      <c r="N909" s="29"/>
      <c r="O909" s="29"/>
      <c r="P909" s="29"/>
      <c r="Q909" s="29"/>
      <c r="R909" s="29"/>
      <c r="S909" s="29"/>
      <c r="T909" s="29"/>
      <c r="U909" s="29"/>
      <c r="V909" s="29"/>
      <c r="W909" s="29"/>
      <c r="X909" s="29"/>
      <c r="Y909" s="29"/>
      <c r="Z909" s="29"/>
    </row>
    <row r="910" spans="1:26" ht="15.75" customHeight="1">
      <c r="A910" s="29"/>
      <c r="B910" s="29"/>
      <c r="C910" s="29"/>
      <c r="D910" s="29"/>
      <c r="E910" s="29"/>
      <c r="F910" s="29"/>
      <c r="G910" s="29"/>
      <c r="H910" s="579"/>
      <c r="I910" s="29"/>
      <c r="J910" s="29"/>
      <c r="K910" s="29"/>
      <c r="L910" s="29"/>
      <c r="M910" s="29"/>
      <c r="N910" s="29"/>
      <c r="O910" s="29"/>
      <c r="P910" s="29"/>
      <c r="Q910" s="29"/>
      <c r="R910" s="29"/>
      <c r="S910" s="29"/>
      <c r="T910" s="29"/>
      <c r="U910" s="29"/>
      <c r="V910" s="29"/>
      <c r="W910" s="29"/>
      <c r="X910" s="29"/>
      <c r="Y910" s="29"/>
      <c r="Z910" s="29"/>
    </row>
    <row r="911" spans="1:26" ht="15.75" customHeight="1">
      <c r="A911" s="29"/>
      <c r="B911" s="29"/>
      <c r="C911" s="29"/>
      <c r="D911" s="29"/>
      <c r="E911" s="29"/>
      <c r="F911" s="29"/>
      <c r="G911" s="29"/>
      <c r="H911" s="579"/>
      <c r="I911" s="29"/>
      <c r="J911" s="29"/>
      <c r="K911" s="29"/>
      <c r="L911" s="29"/>
      <c r="M911" s="29"/>
      <c r="N911" s="29"/>
      <c r="O911" s="29"/>
      <c r="P911" s="29"/>
      <c r="Q911" s="29"/>
      <c r="R911" s="29"/>
      <c r="S911" s="29"/>
      <c r="T911" s="29"/>
      <c r="U911" s="29"/>
      <c r="V911" s="29"/>
      <c r="W911" s="29"/>
      <c r="X911" s="29"/>
      <c r="Y911" s="29"/>
      <c r="Z911" s="29"/>
    </row>
    <row r="912" spans="1:26" ht="15.75" customHeight="1">
      <c r="A912" s="29"/>
      <c r="B912" s="29"/>
      <c r="C912" s="29"/>
      <c r="D912" s="29"/>
      <c r="E912" s="29"/>
      <c r="F912" s="29"/>
      <c r="G912" s="29"/>
      <c r="H912" s="579"/>
      <c r="I912" s="29"/>
      <c r="J912" s="29"/>
      <c r="K912" s="29"/>
      <c r="L912" s="29"/>
      <c r="M912" s="29"/>
      <c r="N912" s="29"/>
      <c r="O912" s="29"/>
      <c r="P912" s="29"/>
      <c r="Q912" s="29"/>
      <c r="R912" s="29"/>
      <c r="S912" s="29"/>
      <c r="T912" s="29"/>
      <c r="U912" s="29"/>
      <c r="V912" s="29"/>
      <c r="W912" s="29"/>
      <c r="X912" s="29"/>
      <c r="Y912" s="29"/>
      <c r="Z912" s="29"/>
    </row>
    <row r="913" spans="1:26" ht="15.75" customHeight="1">
      <c r="A913" s="29"/>
      <c r="B913" s="29"/>
      <c r="C913" s="29"/>
      <c r="D913" s="29"/>
      <c r="E913" s="29"/>
      <c r="F913" s="29"/>
      <c r="G913" s="29"/>
      <c r="H913" s="579"/>
      <c r="I913" s="29"/>
      <c r="J913" s="29"/>
      <c r="K913" s="29"/>
      <c r="L913" s="29"/>
      <c r="M913" s="29"/>
      <c r="N913" s="29"/>
      <c r="O913" s="29"/>
      <c r="P913" s="29"/>
      <c r="Q913" s="29"/>
      <c r="R913" s="29"/>
      <c r="S913" s="29"/>
      <c r="T913" s="29"/>
      <c r="U913" s="29"/>
      <c r="V913" s="29"/>
      <c r="W913" s="29"/>
      <c r="X913" s="29"/>
      <c r="Y913" s="29"/>
      <c r="Z913" s="29"/>
    </row>
    <row r="914" spans="1:26" ht="15.75" customHeight="1">
      <c r="A914" s="29"/>
      <c r="B914" s="29"/>
      <c r="C914" s="29"/>
      <c r="D914" s="29"/>
      <c r="E914" s="29"/>
      <c r="F914" s="29"/>
      <c r="G914" s="29"/>
      <c r="H914" s="579"/>
      <c r="I914" s="29"/>
      <c r="J914" s="29"/>
      <c r="K914" s="29"/>
      <c r="L914" s="29"/>
      <c r="M914" s="29"/>
      <c r="N914" s="29"/>
      <c r="O914" s="29"/>
      <c r="P914" s="29"/>
      <c r="Q914" s="29"/>
      <c r="R914" s="29"/>
      <c r="S914" s="29"/>
      <c r="T914" s="29"/>
      <c r="U914" s="29"/>
      <c r="V914" s="29"/>
      <c r="W914" s="29"/>
      <c r="X914" s="29"/>
      <c r="Y914" s="29"/>
      <c r="Z914" s="29"/>
    </row>
    <row r="915" spans="1:26" ht="15.75" customHeight="1">
      <c r="A915" s="29"/>
      <c r="B915" s="29"/>
      <c r="C915" s="29"/>
      <c r="D915" s="29"/>
      <c r="E915" s="29"/>
      <c r="F915" s="29"/>
      <c r="G915" s="29"/>
      <c r="H915" s="579"/>
      <c r="I915" s="29"/>
      <c r="J915" s="29"/>
      <c r="K915" s="29"/>
      <c r="L915" s="29"/>
      <c r="M915" s="29"/>
      <c r="N915" s="29"/>
      <c r="O915" s="29"/>
      <c r="P915" s="29"/>
      <c r="Q915" s="29"/>
      <c r="R915" s="29"/>
      <c r="S915" s="29"/>
      <c r="T915" s="29"/>
      <c r="U915" s="29"/>
      <c r="V915" s="29"/>
      <c r="W915" s="29"/>
      <c r="X915" s="29"/>
      <c r="Y915" s="29"/>
      <c r="Z915" s="29"/>
    </row>
    <row r="916" spans="1:26" ht="15.75" customHeight="1">
      <c r="A916" s="29"/>
      <c r="B916" s="29"/>
      <c r="C916" s="29"/>
      <c r="D916" s="29"/>
      <c r="E916" s="29"/>
      <c r="F916" s="29"/>
      <c r="G916" s="29"/>
      <c r="H916" s="579"/>
      <c r="I916" s="29"/>
      <c r="J916" s="29"/>
      <c r="K916" s="29"/>
      <c r="L916" s="29"/>
      <c r="M916" s="29"/>
      <c r="N916" s="29"/>
      <c r="O916" s="29"/>
      <c r="P916" s="29"/>
      <c r="Q916" s="29"/>
      <c r="R916" s="29"/>
      <c r="S916" s="29"/>
      <c r="T916" s="29"/>
      <c r="U916" s="29"/>
      <c r="V916" s="29"/>
      <c r="W916" s="29"/>
      <c r="X916" s="29"/>
      <c r="Y916" s="29"/>
      <c r="Z916" s="29"/>
    </row>
    <row r="917" spans="1:26" ht="15.75" customHeight="1">
      <c r="A917" s="29"/>
      <c r="B917" s="29"/>
      <c r="C917" s="29"/>
      <c r="D917" s="29"/>
      <c r="E917" s="29"/>
      <c r="F917" s="29"/>
      <c r="G917" s="29"/>
      <c r="H917" s="579"/>
      <c r="I917" s="29"/>
      <c r="J917" s="29"/>
      <c r="K917" s="29"/>
      <c r="L917" s="29"/>
      <c r="M917" s="29"/>
      <c r="N917" s="29"/>
      <c r="O917" s="29"/>
      <c r="P917" s="29"/>
      <c r="Q917" s="29"/>
      <c r="R917" s="29"/>
      <c r="S917" s="29"/>
      <c r="T917" s="29"/>
      <c r="U917" s="29"/>
      <c r="V917" s="29"/>
      <c r="W917" s="29"/>
      <c r="X917" s="29"/>
      <c r="Y917" s="29"/>
      <c r="Z917" s="29"/>
    </row>
    <row r="918" spans="1:26" ht="15.75" customHeight="1">
      <c r="A918" s="29"/>
      <c r="B918" s="29"/>
      <c r="C918" s="29"/>
      <c r="D918" s="29"/>
      <c r="E918" s="29"/>
      <c r="F918" s="29"/>
      <c r="G918" s="29"/>
      <c r="H918" s="579"/>
      <c r="I918" s="29"/>
      <c r="J918" s="29"/>
      <c r="K918" s="29"/>
      <c r="L918" s="29"/>
      <c r="M918" s="29"/>
      <c r="N918" s="29"/>
      <c r="O918" s="29"/>
      <c r="P918" s="29"/>
      <c r="Q918" s="29"/>
      <c r="R918" s="29"/>
      <c r="S918" s="29"/>
      <c r="T918" s="29"/>
      <c r="U918" s="29"/>
      <c r="V918" s="29"/>
      <c r="W918" s="29"/>
      <c r="X918" s="29"/>
      <c r="Y918" s="29"/>
      <c r="Z918" s="29"/>
    </row>
    <row r="919" spans="1:26" ht="15.75" customHeight="1">
      <c r="A919" s="29"/>
      <c r="B919" s="29"/>
      <c r="C919" s="29"/>
      <c r="D919" s="29"/>
      <c r="E919" s="29"/>
      <c r="F919" s="29"/>
      <c r="G919" s="29"/>
      <c r="H919" s="579"/>
      <c r="I919" s="29"/>
      <c r="J919" s="29"/>
      <c r="K919" s="29"/>
      <c r="L919" s="29"/>
      <c r="M919" s="29"/>
      <c r="N919" s="29"/>
      <c r="O919" s="29"/>
      <c r="P919" s="29"/>
      <c r="Q919" s="29"/>
      <c r="R919" s="29"/>
      <c r="S919" s="29"/>
      <c r="T919" s="29"/>
      <c r="U919" s="29"/>
      <c r="V919" s="29"/>
      <c r="W919" s="29"/>
      <c r="X919" s="29"/>
      <c r="Y919" s="29"/>
      <c r="Z919" s="29"/>
    </row>
    <row r="920" spans="1:26" ht="15.75" customHeight="1">
      <c r="A920" s="29"/>
      <c r="B920" s="29"/>
      <c r="C920" s="29"/>
      <c r="D920" s="29"/>
      <c r="E920" s="29"/>
      <c r="F920" s="29"/>
      <c r="G920" s="29"/>
      <c r="H920" s="579"/>
      <c r="I920" s="29"/>
      <c r="J920" s="29"/>
      <c r="K920" s="29"/>
      <c r="L920" s="29"/>
      <c r="M920" s="29"/>
      <c r="N920" s="29"/>
      <c r="O920" s="29"/>
      <c r="P920" s="29"/>
      <c r="Q920" s="29"/>
      <c r="R920" s="29"/>
      <c r="S920" s="29"/>
      <c r="T920" s="29"/>
      <c r="U920" s="29"/>
      <c r="V920" s="29"/>
      <c r="W920" s="29"/>
      <c r="X920" s="29"/>
      <c r="Y920" s="29"/>
      <c r="Z920" s="29"/>
    </row>
    <row r="921" spans="1:26" ht="15.75" customHeight="1">
      <c r="A921" s="29"/>
      <c r="B921" s="29"/>
      <c r="C921" s="29"/>
      <c r="D921" s="29"/>
      <c r="E921" s="29"/>
      <c r="F921" s="29"/>
      <c r="G921" s="29"/>
      <c r="H921" s="579"/>
      <c r="I921" s="29"/>
      <c r="J921" s="29"/>
      <c r="K921" s="29"/>
      <c r="L921" s="29"/>
      <c r="M921" s="29"/>
      <c r="N921" s="29"/>
      <c r="O921" s="29"/>
      <c r="P921" s="29"/>
      <c r="Q921" s="29"/>
      <c r="R921" s="29"/>
      <c r="S921" s="29"/>
      <c r="T921" s="29"/>
      <c r="U921" s="29"/>
      <c r="V921" s="29"/>
      <c r="W921" s="29"/>
      <c r="X921" s="29"/>
      <c r="Y921" s="29"/>
      <c r="Z921" s="29"/>
    </row>
    <row r="922" spans="1:26" ht="15.75" customHeight="1">
      <c r="A922" s="29"/>
      <c r="B922" s="29"/>
      <c r="C922" s="29"/>
      <c r="D922" s="29"/>
      <c r="E922" s="29"/>
      <c r="F922" s="29"/>
      <c r="G922" s="29"/>
      <c r="H922" s="579"/>
      <c r="I922" s="29"/>
      <c r="J922" s="29"/>
      <c r="K922" s="29"/>
      <c r="L922" s="29"/>
      <c r="M922" s="29"/>
      <c r="N922" s="29"/>
      <c r="O922" s="29"/>
      <c r="P922" s="29"/>
      <c r="Q922" s="29"/>
      <c r="R922" s="29"/>
      <c r="S922" s="29"/>
      <c r="T922" s="29"/>
      <c r="U922" s="29"/>
      <c r="V922" s="29"/>
      <c r="W922" s="29"/>
      <c r="X922" s="29"/>
      <c r="Y922" s="29"/>
      <c r="Z922" s="29"/>
    </row>
    <row r="923" spans="1:26" ht="15.75" customHeight="1">
      <c r="A923" s="29"/>
      <c r="B923" s="29"/>
      <c r="C923" s="29"/>
      <c r="D923" s="29"/>
      <c r="E923" s="29"/>
      <c r="F923" s="29"/>
      <c r="G923" s="29"/>
      <c r="H923" s="579"/>
      <c r="I923" s="29"/>
      <c r="J923" s="29"/>
      <c r="K923" s="29"/>
      <c r="L923" s="29"/>
      <c r="M923" s="29"/>
      <c r="N923" s="29"/>
      <c r="O923" s="29"/>
      <c r="P923" s="29"/>
      <c r="Q923" s="29"/>
      <c r="R923" s="29"/>
      <c r="S923" s="29"/>
      <c r="T923" s="29"/>
      <c r="U923" s="29"/>
      <c r="V923" s="29"/>
      <c r="W923" s="29"/>
      <c r="X923" s="29"/>
      <c r="Y923" s="29"/>
      <c r="Z923" s="29"/>
    </row>
    <row r="924" spans="1:26" ht="15.75" customHeight="1">
      <c r="A924" s="29"/>
      <c r="B924" s="29"/>
      <c r="C924" s="29"/>
      <c r="D924" s="29"/>
      <c r="E924" s="29"/>
      <c r="F924" s="29"/>
      <c r="G924" s="29"/>
      <c r="H924" s="579"/>
      <c r="I924" s="29"/>
      <c r="J924" s="29"/>
      <c r="K924" s="29"/>
      <c r="L924" s="29"/>
      <c r="M924" s="29"/>
      <c r="N924" s="29"/>
      <c r="O924" s="29"/>
      <c r="P924" s="29"/>
      <c r="Q924" s="29"/>
      <c r="R924" s="29"/>
      <c r="S924" s="29"/>
      <c r="T924" s="29"/>
      <c r="U924" s="29"/>
      <c r="V924" s="29"/>
      <c r="W924" s="29"/>
      <c r="X924" s="29"/>
      <c r="Y924" s="29"/>
      <c r="Z924" s="29"/>
    </row>
    <row r="925" spans="1:26" ht="15.75" customHeight="1">
      <c r="A925" s="29"/>
      <c r="B925" s="29"/>
      <c r="C925" s="29"/>
      <c r="D925" s="29"/>
      <c r="E925" s="29"/>
      <c r="F925" s="29"/>
      <c r="G925" s="29"/>
      <c r="H925" s="579"/>
      <c r="I925" s="29"/>
      <c r="J925" s="29"/>
      <c r="K925" s="29"/>
      <c r="L925" s="29"/>
      <c r="M925" s="29"/>
      <c r="N925" s="29"/>
      <c r="O925" s="29"/>
      <c r="P925" s="29"/>
      <c r="Q925" s="29"/>
      <c r="R925" s="29"/>
      <c r="S925" s="29"/>
      <c r="T925" s="29"/>
      <c r="U925" s="29"/>
      <c r="V925" s="29"/>
      <c r="W925" s="29"/>
      <c r="X925" s="29"/>
      <c r="Y925" s="29"/>
      <c r="Z925" s="29"/>
    </row>
    <row r="926" spans="1:26" ht="15.75" customHeight="1">
      <c r="A926" s="29"/>
      <c r="B926" s="29"/>
      <c r="C926" s="29"/>
      <c r="D926" s="29"/>
      <c r="E926" s="29"/>
      <c r="F926" s="29"/>
      <c r="G926" s="29"/>
      <c r="H926" s="579"/>
      <c r="I926" s="29"/>
      <c r="J926" s="29"/>
      <c r="K926" s="29"/>
      <c r="L926" s="29"/>
      <c r="M926" s="29"/>
      <c r="N926" s="29"/>
      <c r="O926" s="29"/>
      <c r="P926" s="29"/>
      <c r="Q926" s="29"/>
      <c r="R926" s="29"/>
      <c r="S926" s="29"/>
      <c r="T926" s="29"/>
      <c r="U926" s="29"/>
      <c r="V926" s="29"/>
      <c r="W926" s="29"/>
      <c r="X926" s="29"/>
      <c r="Y926" s="29"/>
      <c r="Z926" s="29"/>
    </row>
    <row r="927" spans="1:26" ht="15.75" customHeight="1">
      <c r="A927" s="29"/>
      <c r="B927" s="29"/>
      <c r="C927" s="29"/>
      <c r="D927" s="29"/>
      <c r="E927" s="29"/>
      <c r="F927" s="29"/>
      <c r="G927" s="29"/>
      <c r="H927" s="579"/>
      <c r="I927" s="29"/>
      <c r="J927" s="29"/>
      <c r="K927" s="29"/>
      <c r="L927" s="29"/>
      <c r="M927" s="29"/>
      <c r="N927" s="29"/>
      <c r="O927" s="29"/>
      <c r="P927" s="29"/>
      <c r="Q927" s="29"/>
      <c r="R927" s="29"/>
      <c r="S927" s="29"/>
      <c r="T927" s="29"/>
      <c r="U927" s="29"/>
      <c r="V927" s="29"/>
      <c r="W927" s="29"/>
      <c r="X927" s="29"/>
      <c r="Y927" s="29"/>
      <c r="Z927" s="29"/>
    </row>
    <row r="928" spans="1:26" ht="15.75" customHeight="1">
      <c r="A928" s="29"/>
      <c r="B928" s="29"/>
      <c r="C928" s="29"/>
      <c r="D928" s="29"/>
      <c r="E928" s="29"/>
      <c r="F928" s="29"/>
      <c r="G928" s="29"/>
      <c r="H928" s="579"/>
      <c r="I928" s="29"/>
      <c r="J928" s="29"/>
      <c r="K928" s="29"/>
      <c r="L928" s="29"/>
      <c r="M928" s="29"/>
      <c r="N928" s="29"/>
      <c r="O928" s="29"/>
      <c r="P928" s="29"/>
      <c r="Q928" s="29"/>
      <c r="R928" s="29"/>
      <c r="S928" s="29"/>
      <c r="T928" s="29"/>
      <c r="U928" s="29"/>
      <c r="V928" s="29"/>
      <c r="W928" s="29"/>
      <c r="X928" s="29"/>
      <c r="Y928" s="29"/>
      <c r="Z928" s="29"/>
    </row>
    <row r="929" spans="1:26" ht="15.75" customHeight="1">
      <c r="A929" s="29"/>
      <c r="B929" s="29"/>
      <c r="C929" s="29"/>
      <c r="D929" s="29"/>
      <c r="E929" s="29"/>
      <c r="F929" s="29"/>
      <c r="G929" s="29"/>
      <c r="H929" s="579"/>
      <c r="I929" s="29"/>
      <c r="J929" s="29"/>
      <c r="K929" s="29"/>
      <c r="L929" s="29"/>
      <c r="M929" s="29"/>
      <c r="N929" s="29"/>
      <c r="O929" s="29"/>
      <c r="P929" s="29"/>
      <c r="Q929" s="29"/>
      <c r="R929" s="29"/>
      <c r="S929" s="29"/>
      <c r="T929" s="29"/>
      <c r="U929" s="29"/>
      <c r="V929" s="29"/>
      <c r="W929" s="29"/>
      <c r="X929" s="29"/>
      <c r="Y929" s="29"/>
      <c r="Z929" s="29"/>
    </row>
    <row r="930" spans="1:26" ht="15.75" customHeight="1">
      <c r="A930" s="29"/>
      <c r="B930" s="29"/>
      <c r="C930" s="29"/>
      <c r="D930" s="29"/>
      <c r="E930" s="29"/>
      <c r="F930" s="29"/>
      <c r="G930" s="29"/>
      <c r="H930" s="579"/>
      <c r="I930" s="29"/>
      <c r="J930" s="29"/>
      <c r="K930" s="29"/>
      <c r="L930" s="29"/>
      <c r="M930" s="29"/>
      <c r="N930" s="29"/>
      <c r="O930" s="29"/>
      <c r="P930" s="29"/>
      <c r="Q930" s="29"/>
      <c r="R930" s="29"/>
      <c r="S930" s="29"/>
      <c r="T930" s="29"/>
      <c r="U930" s="29"/>
      <c r="V930" s="29"/>
      <c r="W930" s="29"/>
      <c r="X930" s="29"/>
      <c r="Y930" s="29"/>
      <c r="Z930" s="29"/>
    </row>
    <row r="931" spans="1:26" ht="15.75" customHeight="1">
      <c r="A931" s="29"/>
      <c r="B931" s="29"/>
      <c r="C931" s="29"/>
      <c r="D931" s="29"/>
      <c r="E931" s="29"/>
      <c r="F931" s="29"/>
      <c r="G931" s="29"/>
      <c r="H931" s="579"/>
      <c r="I931" s="29"/>
      <c r="J931" s="29"/>
      <c r="K931" s="29"/>
      <c r="L931" s="29"/>
      <c r="M931" s="29"/>
      <c r="N931" s="29"/>
      <c r="O931" s="29"/>
      <c r="P931" s="29"/>
      <c r="Q931" s="29"/>
      <c r="R931" s="29"/>
      <c r="S931" s="29"/>
      <c r="T931" s="29"/>
      <c r="U931" s="29"/>
      <c r="V931" s="29"/>
      <c r="W931" s="29"/>
      <c r="X931" s="29"/>
      <c r="Y931" s="29"/>
      <c r="Z931" s="29"/>
    </row>
    <row r="932" spans="1:26" ht="15.75" customHeight="1">
      <c r="A932" s="29"/>
      <c r="B932" s="29"/>
      <c r="C932" s="29"/>
      <c r="D932" s="29"/>
      <c r="E932" s="29"/>
      <c r="F932" s="29"/>
      <c r="G932" s="29"/>
      <c r="H932" s="579"/>
      <c r="I932" s="29"/>
      <c r="J932" s="29"/>
      <c r="K932" s="29"/>
      <c r="L932" s="29"/>
      <c r="M932" s="29"/>
      <c r="N932" s="29"/>
      <c r="O932" s="29"/>
      <c r="P932" s="29"/>
      <c r="Q932" s="29"/>
      <c r="R932" s="29"/>
      <c r="S932" s="29"/>
      <c r="T932" s="29"/>
      <c r="U932" s="29"/>
      <c r="V932" s="29"/>
      <c r="W932" s="29"/>
      <c r="X932" s="29"/>
      <c r="Y932" s="29"/>
      <c r="Z932" s="29"/>
    </row>
    <row r="933" spans="1:26" ht="15.75" customHeight="1">
      <c r="A933" s="29"/>
      <c r="B933" s="29"/>
      <c r="C933" s="29"/>
      <c r="D933" s="29"/>
      <c r="E933" s="29"/>
      <c r="F933" s="29"/>
      <c r="G933" s="29"/>
      <c r="H933" s="579"/>
      <c r="I933" s="29"/>
      <c r="J933" s="29"/>
      <c r="K933" s="29"/>
      <c r="L933" s="29"/>
      <c r="M933" s="29"/>
      <c r="N933" s="29"/>
      <c r="O933" s="29"/>
      <c r="P933" s="29"/>
      <c r="Q933" s="29"/>
      <c r="R933" s="29"/>
      <c r="S933" s="29"/>
      <c r="T933" s="29"/>
      <c r="U933" s="29"/>
      <c r="V933" s="29"/>
      <c r="W933" s="29"/>
      <c r="X933" s="29"/>
      <c r="Y933" s="29"/>
      <c r="Z933" s="29"/>
    </row>
    <row r="934" spans="1:26" ht="15.75" customHeight="1">
      <c r="A934" s="29"/>
      <c r="B934" s="29"/>
      <c r="C934" s="29"/>
      <c r="D934" s="29"/>
      <c r="E934" s="29"/>
      <c r="F934" s="29"/>
      <c r="G934" s="29"/>
      <c r="H934" s="579"/>
      <c r="I934" s="29"/>
      <c r="J934" s="29"/>
      <c r="K934" s="29"/>
      <c r="L934" s="29"/>
      <c r="M934" s="29"/>
      <c r="N934" s="29"/>
      <c r="O934" s="29"/>
      <c r="P934" s="29"/>
      <c r="Q934" s="29"/>
      <c r="R934" s="29"/>
      <c r="S934" s="29"/>
      <c r="T934" s="29"/>
      <c r="U934" s="29"/>
      <c r="V934" s="29"/>
      <c r="W934" s="29"/>
      <c r="X934" s="29"/>
      <c r="Y934" s="29"/>
      <c r="Z934" s="29"/>
    </row>
    <row r="935" spans="1:26" ht="15.75" customHeight="1">
      <c r="A935" s="29"/>
      <c r="B935" s="29"/>
      <c r="C935" s="29"/>
      <c r="D935" s="29"/>
      <c r="E935" s="29"/>
      <c r="F935" s="29"/>
      <c r="G935" s="29"/>
      <c r="H935" s="579"/>
      <c r="I935" s="29"/>
      <c r="J935" s="29"/>
      <c r="K935" s="29"/>
      <c r="L935" s="29"/>
      <c r="M935" s="29"/>
      <c r="N935" s="29"/>
      <c r="O935" s="29"/>
      <c r="P935" s="29"/>
      <c r="Q935" s="29"/>
      <c r="R935" s="29"/>
      <c r="S935" s="29"/>
      <c r="T935" s="29"/>
      <c r="U935" s="29"/>
      <c r="V935" s="29"/>
      <c r="W935" s="29"/>
      <c r="X935" s="29"/>
      <c r="Y935" s="29"/>
      <c r="Z935" s="29"/>
    </row>
    <row r="936" spans="1:26" ht="15.75" customHeight="1">
      <c r="A936" s="29"/>
      <c r="B936" s="29"/>
      <c r="C936" s="29"/>
      <c r="D936" s="29"/>
      <c r="E936" s="29"/>
      <c r="F936" s="29"/>
      <c r="G936" s="29"/>
      <c r="H936" s="579"/>
      <c r="I936" s="29"/>
      <c r="J936" s="29"/>
      <c r="K936" s="29"/>
      <c r="L936" s="29"/>
      <c r="M936" s="29"/>
      <c r="N936" s="29"/>
      <c r="O936" s="29"/>
      <c r="P936" s="29"/>
      <c r="Q936" s="29"/>
      <c r="R936" s="29"/>
      <c r="S936" s="29"/>
      <c r="T936" s="29"/>
      <c r="U936" s="29"/>
      <c r="V936" s="29"/>
      <c r="W936" s="29"/>
      <c r="X936" s="29"/>
      <c r="Y936" s="29"/>
      <c r="Z936" s="29"/>
    </row>
    <row r="937" spans="1:26" ht="15.75" customHeight="1">
      <c r="A937" s="29"/>
      <c r="B937" s="29"/>
      <c r="C937" s="29"/>
      <c r="D937" s="29"/>
      <c r="E937" s="29"/>
      <c r="F937" s="29"/>
      <c r="G937" s="29"/>
      <c r="H937" s="579"/>
      <c r="I937" s="29"/>
      <c r="J937" s="29"/>
      <c r="K937" s="29"/>
      <c r="L937" s="29"/>
      <c r="M937" s="29"/>
      <c r="N937" s="29"/>
      <c r="O937" s="29"/>
      <c r="P937" s="29"/>
      <c r="Q937" s="29"/>
      <c r="R937" s="29"/>
      <c r="S937" s="29"/>
      <c r="T937" s="29"/>
      <c r="U937" s="29"/>
      <c r="V937" s="29"/>
      <c r="W937" s="29"/>
      <c r="X937" s="29"/>
      <c r="Y937" s="29"/>
      <c r="Z937" s="29"/>
    </row>
    <row r="938" spans="1:26" ht="15.75" customHeight="1">
      <c r="A938" s="29"/>
      <c r="B938" s="29"/>
      <c r="C938" s="29"/>
      <c r="D938" s="29"/>
      <c r="E938" s="29"/>
      <c r="F938" s="29"/>
      <c r="G938" s="29"/>
      <c r="H938" s="579"/>
      <c r="I938" s="29"/>
      <c r="J938" s="29"/>
      <c r="K938" s="29"/>
      <c r="L938" s="29"/>
      <c r="M938" s="29"/>
      <c r="N938" s="29"/>
      <c r="O938" s="29"/>
      <c r="P938" s="29"/>
      <c r="Q938" s="29"/>
      <c r="R938" s="29"/>
      <c r="S938" s="29"/>
      <c r="T938" s="29"/>
      <c r="U938" s="29"/>
      <c r="V938" s="29"/>
      <c r="W938" s="29"/>
      <c r="X938" s="29"/>
      <c r="Y938" s="29"/>
      <c r="Z938" s="29"/>
    </row>
    <row r="939" spans="1:26" ht="15.75" customHeight="1">
      <c r="A939" s="29"/>
      <c r="B939" s="29"/>
      <c r="C939" s="29"/>
      <c r="D939" s="29"/>
      <c r="E939" s="29"/>
      <c r="F939" s="29"/>
      <c r="G939" s="29"/>
      <c r="H939" s="579"/>
      <c r="I939" s="29"/>
      <c r="J939" s="29"/>
      <c r="K939" s="29"/>
      <c r="L939" s="29"/>
      <c r="M939" s="29"/>
      <c r="N939" s="29"/>
      <c r="O939" s="29"/>
      <c r="P939" s="29"/>
      <c r="Q939" s="29"/>
      <c r="R939" s="29"/>
      <c r="S939" s="29"/>
      <c r="T939" s="29"/>
      <c r="U939" s="29"/>
      <c r="V939" s="29"/>
      <c r="W939" s="29"/>
      <c r="X939" s="29"/>
      <c r="Y939" s="29"/>
      <c r="Z939" s="29"/>
    </row>
    <row r="940" spans="1:26" ht="15.75" customHeight="1">
      <c r="A940" s="29"/>
      <c r="B940" s="29"/>
      <c r="C940" s="29"/>
      <c r="D940" s="29"/>
      <c r="E940" s="29"/>
      <c r="F940" s="29"/>
      <c r="G940" s="29"/>
      <c r="H940" s="579"/>
      <c r="I940" s="29"/>
      <c r="J940" s="29"/>
      <c r="K940" s="29"/>
      <c r="L940" s="29"/>
      <c r="M940" s="29"/>
      <c r="N940" s="29"/>
      <c r="O940" s="29"/>
      <c r="P940" s="29"/>
      <c r="Q940" s="29"/>
      <c r="R940" s="29"/>
      <c r="S940" s="29"/>
      <c r="T940" s="29"/>
      <c r="U940" s="29"/>
      <c r="V940" s="29"/>
      <c r="W940" s="29"/>
      <c r="X940" s="29"/>
      <c r="Y940" s="29"/>
      <c r="Z940" s="29"/>
    </row>
    <row r="941" spans="1:26" ht="15.75" customHeight="1">
      <c r="A941" s="29"/>
      <c r="B941" s="29"/>
      <c r="C941" s="29"/>
      <c r="D941" s="29"/>
      <c r="E941" s="29"/>
      <c r="F941" s="29"/>
      <c r="G941" s="29"/>
      <c r="H941" s="579"/>
      <c r="I941" s="29"/>
      <c r="J941" s="29"/>
      <c r="K941" s="29"/>
      <c r="L941" s="29"/>
      <c r="M941" s="29"/>
      <c r="N941" s="29"/>
      <c r="O941" s="29"/>
      <c r="P941" s="29"/>
      <c r="Q941" s="29"/>
      <c r="R941" s="29"/>
      <c r="S941" s="29"/>
      <c r="T941" s="29"/>
      <c r="U941" s="29"/>
      <c r="V941" s="29"/>
      <c r="W941" s="29"/>
      <c r="X941" s="29"/>
      <c r="Y941" s="29"/>
      <c r="Z941" s="29"/>
    </row>
    <row r="942" spans="1:26" ht="15.75" customHeight="1">
      <c r="A942" s="29"/>
      <c r="B942" s="29"/>
      <c r="C942" s="29"/>
      <c r="D942" s="29"/>
      <c r="E942" s="29"/>
      <c r="F942" s="29"/>
      <c r="G942" s="29"/>
      <c r="H942" s="579"/>
      <c r="I942" s="29"/>
      <c r="J942" s="29"/>
      <c r="K942" s="29"/>
      <c r="L942" s="29"/>
      <c r="M942" s="29"/>
      <c r="N942" s="29"/>
      <c r="O942" s="29"/>
      <c r="P942" s="29"/>
      <c r="Q942" s="29"/>
      <c r="R942" s="29"/>
      <c r="S942" s="29"/>
      <c r="T942" s="29"/>
      <c r="U942" s="29"/>
      <c r="V942" s="29"/>
      <c r="W942" s="29"/>
      <c r="X942" s="29"/>
      <c r="Y942" s="29"/>
      <c r="Z942" s="29"/>
    </row>
    <row r="943" spans="1:26" ht="15.75" customHeight="1">
      <c r="A943" s="29"/>
      <c r="B943" s="29"/>
      <c r="C943" s="29"/>
      <c r="D943" s="29"/>
      <c r="E943" s="29"/>
      <c r="F943" s="29"/>
      <c r="G943" s="29"/>
      <c r="H943" s="579"/>
      <c r="I943" s="29"/>
      <c r="J943" s="29"/>
      <c r="K943" s="29"/>
      <c r="L943" s="29"/>
      <c r="M943" s="29"/>
      <c r="N943" s="29"/>
      <c r="O943" s="29"/>
      <c r="P943" s="29"/>
      <c r="Q943" s="29"/>
      <c r="R943" s="29"/>
      <c r="S943" s="29"/>
      <c r="T943" s="29"/>
      <c r="U943" s="29"/>
      <c r="V943" s="29"/>
      <c r="W943" s="29"/>
      <c r="X943" s="29"/>
      <c r="Y943" s="29"/>
      <c r="Z943" s="29"/>
    </row>
    <row r="944" spans="1:26" ht="15.75" customHeight="1">
      <c r="A944" s="29"/>
      <c r="B944" s="29"/>
      <c r="C944" s="29"/>
      <c r="D944" s="29"/>
      <c r="E944" s="29"/>
      <c r="F944" s="29"/>
      <c r="G944" s="29"/>
      <c r="H944" s="579"/>
      <c r="I944" s="29"/>
      <c r="J944" s="29"/>
      <c r="K944" s="29"/>
      <c r="L944" s="29"/>
      <c r="M944" s="29"/>
      <c r="N944" s="29"/>
      <c r="O944" s="29"/>
      <c r="P944" s="29"/>
      <c r="Q944" s="29"/>
      <c r="R944" s="29"/>
      <c r="S944" s="29"/>
      <c r="T944" s="29"/>
      <c r="U944" s="29"/>
      <c r="V944" s="29"/>
      <c r="W944" s="29"/>
      <c r="X944" s="29"/>
      <c r="Y944" s="29"/>
      <c r="Z944" s="29"/>
    </row>
    <row r="945" spans="1:26" ht="15.75" customHeight="1">
      <c r="A945" s="29"/>
      <c r="B945" s="29"/>
      <c r="C945" s="29"/>
      <c r="D945" s="29"/>
      <c r="E945" s="29"/>
      <c r="F945" s="29"/>
      <c r="G945" s="29"/>
      <c r="H945" s="579"/>
      <c r="I945" s="29"/>
      <c r="J945" s="29"/>
      <c r="K945" s="29"/>
      <c r="L945" s="29"/>
      <c r="M945" s="29"/>
      <c r="N945" s="29"/>
      <c r="O945" s="29"/>
      <c r="P945" s="29"/>
      <c r="Q945" s="29"/>
      <c r="R945" s="29"/>
      <c r="S945" s="29"/>
      <c r="T945" s="29"/>
      <c r="U945" s="29"/>
      <c r="V945" s="29"/>
      <c r="W945" s="29"/>
      <c r="X945" s="29"/>
      <c r="Y945" s="29"/>
      <c r="Z945" s="29"/>
    </row>
    <row r="946" spans="1:26" ht="15.75" customHeight="1">
      <c r="A946" s="29"/>
      <c r="B946" s="29"/>
      <c r="C946" s="29"/>
      <c r="D946" s="29"/>
      <c r="E946" s="29"/>
      <c r="F946" s="29"/>
      <c r="G946" s="29"/>
      <c r="H946" s="579"/>
      <c r="I946" s="29"/>
      <c r="J946" s="29"/>
      <c r="K946" s="29"/>
      <c r="L946" s="29"/>
      <c r="M946" s="29"/>
      <c r="N946" s="29"/>
      <c r="O946" s="29"/>
      <c r="P946" s="29"/>
      <c r="Q946" s="29"/>
      <c r="R946" s="29"/>
      <c r="S946" s="29"/>
      <c r="T946" s="29"/>
      <c r="U946" s="29"/>
      <c r="V946" s="29"/>
      <c r="W946" s="29"/>
      <c r="X946" s="29"/>
      <c r="Y946" s="29"/>
      <c r="Z946" s="29"/>
    </row>
    <row r="947" spans="1:26" ht="15.75" customHeight="1">
      <c r="A947" s="29"/>
      <c r="B947" s="29"/>
      <c r="C947" s="29"/>
      <c r="D947" s="29"/>
      <c r="E947" s="29"/>
      <c r="F947" s="29"/>
      <c r="G947" s="29"/>
      <c r="H947" s="579"/>
      <c r="I947" s="29"/>
      <c r="J947" s="29"/>
      <c r="K947" s="29"/>
      <c r="L947" s="29"/>
      <c r="M947" s="29"/>
      <c r="N947" s="29"/>
      <c r="O947" s="29"/>
      <c r="P947" s="29"/>
      <c r="Q947" s="29"/>
      <c r="R947" s="29"/>
      <c r="S947" s="29"/>
      <c r="T947" s="29"/>
      <c r="U947" s="29"/>
      <c r="V947" s="29"/>
      <c r="W947" s="29"/>
      <c r="X947" s="29"/>
      <c r="Y947" s="29"/>
      <c r="Z947" s="29"/>
    </row>
    <row r="948" spans="1:26" ht="15.75" customHeight="1">
      <c r="A948" s="29"/>
      <c r="B948" s="29"/>
      <c r="C948" s="29"/>
      <c r="D948" s="29"/>
      <c r="E948" s="29"/>
      <c r="F948" s="29"/>
      <c r="G948" s="29"/>
      <c r="H948" s="579"/>
      <c r="I948" s="29"/>
      <c r="J948" s="29"/>
      <c r="K948" s="29"/>
      <c r="L948" s="29"/>
      <c r="M948" s="29"/>
      <c r="N948" s="29"/>
      <c r="O948" s="29"/>
      <c r="P948" s="29"/>
      <c r="Q948" s="29"/>
      <c r="R948" s="29"/>
      <c r="S948" s="29"/>
      <c r="T948" s="29"/>
      <c r="U948" s="29"/>
      <c r="V948" s="29"/>
      <c r="W948" s="29"/>
      <c r="X948" s="29"/>
      <c r="Y948" s="29"/>
      <c r="Z948" s="29"/>
    </row>
    <row r="949" spans="1:26" ht="15.75" customHeight="1">
      <c r="A949" s="29"/>
      <c r="B949" s="29"/>
      <c r="C949" s="29"/>
      <c r="D949" s="29"/>
      <c r="E949" s="29"/>
      <c r="F949" s="29"/>
      <c r="G949" s="29"/>
      <c r="H949" s="579"/>
      <c r="I949" s="29"/>
      <c r="J949" s="29"/>
      <c r="K949" s="29"/>
      <c r="L949" s="29"/>
      <c r="M949" s="29"/>
      <c r="N949" s="29"/>
      <c r="O949" s="29"/>
      <c r="P949" s="29"/>
      <c r="Q949" s="29"/>
      <c r="R949" s="29"/>
      <c r="S949" s="29"/>
      <c r="T949" s="29"/>
      <c r="U949" s="29"/>
      <c r="V949" s="29"/>
      <c r="W949" s="29"/>
      <c r="X949" s="29"/>
      <c r="Y949" s="29"/>
      <c r="Z949" s="29"/>
    </row>
    <row r="950" spans="1:26" ht="15.75" customHeight="1">
      <c r="A950" s="29"/>
      <c r="B950" s="29"/>
      <c r="C950" s="29"/>
      <c r="D950" s="29"/>
      <c r="E950" s="29"/>
      <c r="F950" s="29"/>
      <c r="G950" s="29"/>
      <c r="H950" s="579"/>
      <c r="I950" s="29"/>
      <c r="J950" s="29"/>
      <c r="K950" s="29"/>
      <c r="L950" s="29"/>
      <c r="M950" s="29"/>
      <c r="N950" s="29"/>
      <c r="O950" s="29"/>
      <c r="P950" s="29"/>
      <c r="Q950" s="29"/>
      <c r="R950" s="29"/>
      <c r="S950" s="29"/>
      <c r="T950" s="29"/>
      <c r="U950" s="29"/>
      <c r="V950" s="29"/>
      <c r="W950" s="29"/>
      <c r="X950" s="29"/>
      <c r="Y950" s="29"/>
      <c r="Z950" s="29"/>
    </row>
    <row r="951" spans="1:26" ht="15.75" customHeight="1">
      <c r="A951" s="29"/>
      <c r="B951" s="29"/>
      <c r="C951" s="29"/>
      <c r="D951" s="29"/>
      <c r="E951" s="29"/>
      <c r="F951" s="29"/>
      <c r="G951" s="29"/>
      <c r="H951" s="579"/>
      <c r="I951" s="29"/>
      <c r="J951" s="29"/>
      <c r="K951" s="29"/>
      <c r="L951" s="29"/>
      <c r="M951" s="29"/>
      <c r="N951" s="29"/>
      <c r="O951" s="29"/>
      <c r="P951" s="29"/>
      <c r="Q951" s="29"/>
      <c r="R951" s="29"/>
      <c r="S951" s="29"/>
      <c r="T951" s="29"/>
      <c r="U951" s="29"/>
      <c r="V951" s="29"/>
      <c r="W951" s="29"/>
      <c r="X951" s="29"/>
      <c r="Y951" s="29"/>
      <c r="Z951" s="29"/>
    </row>
    <row r="952" spans="1:26" ht="15.75" customHeight="1">
      <c r="A952" s="29"/>
      <c r="B952" s="29"/>
      <c r="C952" s="29"/>
      <c r="D952" s="29"/>
      <c r="E952" s="29"/>
      <c r="F952" s="29"/>
      <c r="G952" s="29"/>
      <c r="H952" s="579"/>
      <c r="I952" s="29"/>
      <c r="J952" s="29"/>
      <c r="K952" s="29"/>
      <c r="L952" s="29"/>
      <c r="M952" s="29"/>
      <c r="N952" s="29"/>
      <c r="O952" s="29"/>
      <c r="P952" s="29"/>
      <c r="Q952" s="29"/>
      <c r="R952" s="29"/>
      <c r="S952" s="29"/>
      <c r="T952" s="29"/>
      <c r="U952" s="29"/>
      <c r="V952" s="29"/>
      <c r="W952" s="29"/>
      <c r="X952" s="29"/>
      <c r="Y952" s="29"/>
      <c r="Z952" s="29"/>
    </row>
    <row r="953" spans="1:26" ht="15.75" customHeight="1">
      <c r="A953" s="29"/>
      <c r="B953" s="29"/>
      <c r="C953" s="29"/>
      <c r="D953" s="29"/>
      <c r="E953" s="29"/>
      <c r="F953" s="29"/>
      <c r="G953" s="29"/>
      <c r="H953" s="579"/>
      <c r="I953" s="29"/>
      <c r="J953" s="29"/>
      <c r="K953" s="29"/>
      <c r="L953" s="29"/>
      <c r="M953" s="29"/>
      <c r="N953" s="29"/>
      <c r="O953" s="29"/>
      <c r="P953" s="29"/>
      <c r="Q953" s="29"/>
      <c r="R953" s="29"/>
      <c r="S953" s="29"/>
      <c r="T953" s="29"/>
      <c r="U953" s="29"/>
      <c r="V953" s="29"/>
      <c r="W953" s="29"/>
      <c r="X953" s="29"/>
      <c r="Y953" s="29"/>
      <c r="Z953" s="29"/>
    </row>
    <row r="954" spans="1:26" ht="15.75" customHeight="1">
      <c r="A954" s="29"/>
      <c r="B954" s="29"/>
      <c r="C954" s="29"/>
      <c r="D954" s="29"/>
      <c r="E954" s="29"/>
      <c r="F954" s="29"/>
      <c r="G954" s="29"/>
      <c r="H954" s="579"/>
      <c r="I954" s="29"/>
      <c r="J954" s="29"/>
      <c r="K954" s="29"/>
      <c r="L954" s="29"/>
      <c r="M954" s="29"/>
      <c r="N954" s="29"/>
      <c r="O954" s="29"/>
      <c r="P954" s="29"/>
      <c r="Q954" s="29"/>
      <c r="R954" s="29"/>
      <c r="S954" s="29"/>
      <c r="T954" s="29"/>
      <c r="U954" s="29"/>
      <c r="V954" s="29"/>
      <c r="W954" s="29"/>
      <c r="X954" s="29"/>
      <c r="Y954" s="29"/>
      <c r="Z954" s="29"/>
    </row>
    <row r="955" spans="1:26" ht="15.75" customHeight="1">
      <c r="A955" s="29"/>
      <c r="B955" s="29"/>
      <c r="C955" s="29"/>
      <c r="D955" s="29"/>
      <c r="E955" s="29"/>
      <c r="F955" s="29"/>
      <c r="G955" s="29"/>
      <c r="H955" s="579"/>
      <c r="I955" s="29"/>
      <c r="J955" s="29"/>
      <c r="K955" s="29"/>
      <c r="L955" s="29"/>
      <c r="M955" s="29"/>
      <c r="N955" s="29"/>
      <c r="O955" s="29"/>
      <c r="P955" s="29"/>
      <c r="Q955" s="29"/>
      <c r="R955" s="29"/>
      <c r="S955" s="29"/>
      <c r="T955" s="29"/>
      <c r="U955" s="29"/>
      <c r="V955" s="29"/>
      <c r="W955" s="29"/>
      <c r="X955" s="29"/>
      <c r="Y955" s="29"/>
      <c r="Z955" s="29"/>
    </row>
    <row r="956" spans="1:26" ht="15.75" customHeight="1">
      <c r="A956" s="29"/>
      <c r="B956" s="29"/>
      <c r="C956" s="29"/>
      <c r="D956" s="29"/>
      <c r="E956" s="29"/>
      <c r="F956" s="29"/>
      <c r="G956" s="29"/>
      <c r="H956" s="579"/>
      <c r="I956" s="29"/>
      <c r="J956" s="29"/>
      <c r="K956" s="29"/>
      <c r="L956" s="29"/>
      <c r="M956" s="29"/>
      <c r="N956" s="29"/>
      <c r="O956" s="29"/>
      <c r="P956" s="29"/>
      <c r="Q956" s="29"/>
      <c r="R956" s="29"/>
      <c r="S956" s="29"/>
      <c r="T956" s="29"/>
      <c r="U956" s="29"/>
      <c r="V956" s="29"/>
      <c r="W956" s="29"/>
      <c r="X956" s="29"/>
      <c r="Y956" s="29"/>
      <c r="Z956" s="29"/>
    </row>
    <row r="957" spans="1:26" ht="15.75" customHeight="1">
      <c r="A957" s="29"/>
      <c r="B957" s="29"/>
      <c r="C957" s="29"/>
      <c r="D957" s="29"/>
      <c r="E957" s="29"/>
      <c r="F957" s="29"/>
      <c r="G957" s="29"/>
      <c r="H957" s="579"/>
      <c r="I957" s="29"/>
      <c r="J957" s="29"/>
      <c r="K957" s="29"/>
      <c r="L957" s="29"/>
      <c r="M957" s="29"/>
      <c r="N957" s="29"/>
      <c r="O957" s="29"/>
      <c r="P957" s="29"/>
      <c r="Q957" s="29"/>
      <c r="R957" s="29"/>
      <c r="S957" s="29"/>
      <c r="T957" s="29"/>
      <c r="U957" s="29"/>
      <c r="V957" s="29"/>
      <c r="W957" s="29"/>
      <c r="X957" s="29"/>
      <c r="Y957" s="29"/>
      <c r="Z957" s="29"/>
    </row>
    <row r="958" spans="1:26" ht="15.75" customHeight="1">
      <c r="A958" s="29"/>
      <c r="B958" s="29"/>
      <c r="C958" s="29"/>
      <c r="D958" s="29"/>
      <c r="E958" s="29"/>
      <c r="F958" s="29"/>
      <c r="G958" s="29"/>
      <c r="H958" s="579"/>
      <c r="I958" s="29"/>
      <c r="J958" s="29"/>
      <c r="K958" s="29"/>
      <c r="L958" s="29"/>
      <c r="M958" s="29"/>
      <c r="N958" s="29"/>
      <c r="O958" s="29"/>
      <c r="P958" s="29"/>
      <c r="Q958" s="29"/>
      <c r="R958" s="29"/>
      <c r="S958" s="29"/>
      <c r="T958" s="29"/>
      <c r="U958" s="29"/>
      <c r="V958" s="29"/>
      <c r="W958" s="29"/>
      <c r="X958" s="29"/>
      <c r="Y958" s="29"/>
      <c r="Z958" s="29"/>
    </row>
    <row r="959" spans="1:26" ht="15.75" customHeight="1">
      <c r="A959" s="29"/>
      <c r="B959" s="29"/>
      <c r="C959" s="29"/>
      <c r="D959" s="29"/>
      <c r="E959" s="29"/>
      <c r="F959" s="29"/>
      <c r="G959" s="29"/>
      <c r="H959" s="579"/>
      <c r="I959" s="29"/>
      <c r="J959" s="29"/>
      <c r="K959" s="29"/>
      <c r="L959" s="29"/>
      <c r="M959" s="29"/>
      <c r="N959" s="29"/>
      <c r="O959" s="29"/>
      <c r="P959" s="29"/>
      <c r="Q959" s="29"/>
      <c r="R959" s="29"/>
      <c r="S959" s="29"/>
      <c r="T959" s="29"/>
      <c r="U959" s="29"/>
      <c r="V959" s="29"/>
      <c r="W959" s="29"/>
      <c r="X959" s="29"/>
      <c r="Y959" s="29"/>
      <c r="Z959" s="29"/>
    </row>
    <row r="960" spans="1:26" ht="15.75" customHeight="1">
      <c r="A960" s="29"/>
      <c r="B960" s="29"/>
      <c r="C960" s="29"/>
      <c r="D960" s="29"/>
      <c r="E960" s="29"/>
      <c r="F960" s="29"/>
      <c r="G960" s="29"/>
      <c r="H960" s="579"/>
      <c r="I960" s="29"/>
      <c r="J960" s="29"/>
      <c r="K960" s="29"/>
      <c r="L960" s="29"/>
      <c r="M960" s="29"/>
      <c r="N960" s="29"/>
      <c r="O960" s="29"/>
      <c r="P960" s="29"/>
      <c r="Q960" s="29"/>
      <c r="R960" s="29"/>
      <c r="S960" s="29"/>
      <c r="T960" s="29"/>
      <c r="U960" s="29"/>
      <c r="V960" s="29"/>
      <c r="W960" s="29"/>
      <c r="X960" s="29"/>
      <c r="Y960" s="29"/>
      <c r="Z960" s="29"/>
    </row>
    <row r="961" spans="1:26" ht="15.75" customHeight="1">
      <c r="A961" s="29"/>
      <c r="B961" s="29"/>
      <c r="C961" s="29"/>
      <c r="D961" s="29"/>
      <c r="E961" s="29"/>
      <c r="F961" s="29"/>
      <c r="G961" s="29"/>
      <c r="H961" s="579"/>
      <c r="I961" s="29"/>
      <c r="J961" s="29"/>
      <c r="K961" s="29"/>
      <c r="L961" s="29"/>
      <c r="M961" s="29"/>
      <c r="N961" s="29"/>
      <c r="O961" s="29"/>
      <c r="P961" s="29"/>
      <c r="Q961" s="29"/>
      <c r="R961" s="29"/>
      <c r="S961" s="29"/>
      <c r="T961" s="29"/>
      <c r="U961" s="29"/>
      <c r="V961" s="29"/>
      <c r="W961" s="29"/>
      <c r="X961" s="29"/>
      <c r="Y961" s="29"/>
      <c r="Z961" s="29"/>
    </row>
    <row r="962" spans="1:26" ht="15.75" customHeight="1">
      <c r="A962" s="29"/>
      <c r="B962" s="29"/>
      <c r="C962" s="29"/>
      <c r="D962" s="29"/>
      <c r="E962" s="29"/>
      <c r="F962" s="29"/>
      <c r="G962" s="29"/>
      <c r="H962" s="579"/>
      <c r="I962" s="29"/>
      <c r="J962" s="29"/>
      <c r="K962" s="29"/>
      <c r="L962" s="29"/>
      <c r="M962" s="29"/>
      <c r="N962" s="29"/>
      <c r="O962" s="29"/>
      <c r="P962" s="29"/>
      <c r="Q962" s="29"/>
      <c r="R962" s="29"/>
      <c r="S962" s="29"/>
      <c r="T962" s="29"/>
      <c r="U962" s="29"/>
      <c r="V962" s="29"/>
      <c r="W962" s="29"/>
      <c r="X962" s="29"/>
      <c r="Y962" s="29"/>
      <c r="Z962" s="29"/>
    </row>
    <row r="963" spans="1:26" ht="15.75" customHeight="1">
      <c r="A963" s="29"/>
      <c r="B963" s="29"/>
      <c r="C963" s="29"/>
      <c r="D963" s="29"/>
      <c r="E963" s="29"/>
      <c r="F963" s="29"/>
      <c r="G963" s="29"/>
      <c r="H963" s="579"/>
      <c r="I963" s="29"/>
      <c r="J963" s="29"/>
      <c r="K963" s="29"/>
      <c r="L963" s="29"/>
      <c r="M963" s="29"/>
      <c r="N963" s="29"/>
      <c r="O963" s="29"/>
      <c r="P963" s="29"/>
      <c r="Q963" s="29"/>
      <c r="R963" s="29"/>
      <c r="S963" s="29"/>
      <c r="T963" s="29"/>
      <c r="U963" s="29"/>
      <c r="V963" s="29"/>
      <c r="W963" s="29"/>
      <c r="X963" s="29"/>
      <c r="Y963" s="29"/>
      <c r="Z963" s="29"/>
    </row>
    <row r="964" spans="1:26" ht="15.75" customHeight="1">
      <c r="A964" s="29"/>
      <c r="B964" s="29"/>
      <c r="C964" s="29"/>
      <c r="D964" s="29"/>
      <c r="E964" s="29"/>
      <c r="F964" s="29"/>
      <c r="G964" s="29"/>
      <c r="H964" s="579"/>
      <c r="I964" s="29"/>
      <c r="J964" s="29"/>
      <c r="K964" s="29"/>
      <c r="L964" s="29"/>
      <c r="M964" s="29"/>
      <c r="N964" s="29"/>
      <c r="O964" s="29"/>
      <c r="P964" s="29"/>
      <c r="Q964" s="29"/>
      <c r="R964" s="29"/>
      <c r="S964" s="29"/>
      <c r="T964" s="29"/>
      <c r="U964" s="29"/>
      <c r="V964" s="29"/>
      <c r="W964" s="29"/>
      <c r="X964" s="29"/>
      <c r="Y964" s="29"/>
      <c r="Z964" s="29"/>
    </row>
    <row r="965" spans="1:26" ht="15.75" customHeight="1">
      <c r="A965" s="29"/>
      <c r="B965" s="29"/>
      <c r="C965" s="29"/>
      <c r="D965" s="29"/>
      <c r="E965" s="29"/>
      <c r="F965" s="29"/>
      <c r="G965" s="29"/>
      <c r="H965" s="579"/>
      <c r="I965" s="29"/>
      <c r="J965" s="29"/>
      <c r="K965" s="29"/>
      <c r="L965" s="29"/>
      <c r="M965" s="29"/>
      <c r="N965" s="29"/>
      <c r="O965" s="29"/>
      <c r="P965" s="29"/>
      <c r="Q965" s="29"/>
      <c r="R965" s="29"/>
      <c r="S965" s="29"/>
      <c r="T965" s="29"/>
      <c r="U965" s="29"/>
      <c r="V965" s="29"/>
      <c r="W965" s="29"/>
      <c r="X965" s="29"/>
      <c r="Y965" s="29"/>
      <c r="Z965" s="29"/>
    </row>
    <row r="966" spans="1:26" ht="15.75" customHeight="1">
      <c r="A966" s="29"/>
      <c r="B966" s="29"/>
      <c r="C966" s="29"/>
      <c r="D966" s="29"/>
      <c r="E966" s="29"/>
      <c r="F966" s="29"/>
      <c r="G966" s="29"/>
      <c r="H966" s="579"/>
      <c r="I966" s="29"/>
      <c r="J966" s="29"/>
      <c r="K966" s="29"/>
      <c r="L966" s="29"/>
      <c r="M966" s="29"/>
      <c r="N966" s="29"/>
      <c r="O966" s="29"/>
      <c r="P966" s="29"/>
      <c r="Q966" s="29"/>
      <c r="R966" s="29"/>
      <c r="S966" s="29"/>
      <c r="T966" s="29"/>
      <c r="U966" s="29"/>
      <c r="V966" s="29"/>
      <c r="W966" s="29"/>
      <c r="X966" s="29"/>
      <c r="Y966" s="29"/>
      <c r="Z966" s="29"/>
    </row>
    <row r="967" spans="1:26" ht="15.75" customHeight="1">
      <c r="A967" s="29"/>
      <c r="B967" s="29"/>
      <c r="C967" s="29"/>
      <c r="D967" s="29"/>
      <c r="E967" s="29"/>
      <c r="F967" s="29"/>
      <c r="G967" s="29"/>
      <c r="H967" s="579"/>
      <c r="I967" s="29"/>
      <c r="J967" s="29"/>
      <c r="K967" s="29"/>
      <c r="L967" s="29"/>
      <c r="M967" s="29"/>
      <c r="N967" s="29"/>
      <c r="O967" s="29"/>
      <c r="P967" s="29"/>
      <c r="Q967" s="29"/>
      <c r="R967" s="29"/>
      <c r="S967" s="29"/>
      <c r="T967" s="29"/>
      <c r="U967" s="29"/>
      <c r="V967" s="29"/>
      <c r="W967" s="29"/>
      <c r="X967" s="29"/>
      <c r="Y967" s="29"/>
      <c r="Z967" s="29"/>
    </row>
    <row r="968" spans="1:26" ht="15.75" customHeight="1">
      <c r="A968" s="29"/>
      <c r="B968" s="29"/>
      <c r="C968" s="29"/>
      <c r="D968" s="29"/>
      <c r="E968" s="29"/>
      <c r="F968" s="29"/>
      <c r="G968" s="29"/>
      <c r="H968" s="579"/>
      <c r="I968" s="29"/>
      <c r="J968" s="29"/>
      <c r="K968" s="29"/>
      <c r="L968" s="29"/>
      <c r="M968" s="29"/>
      <c r="N968" s="29"/>
      <c r="O968" s="29"/>
      <c r="P968" s="29"/>
      <c r="Q968" s="29"/>
      <c r="R968" s="29"/>
      <c r="S968" s="29"/>
      <c r="T968" s="29"/>
      <c r="U968" s="29"/>
      <c r="V968" s="29"/>
      <c r="W968" s="29"/>
      <c r="X968" s="29"/>
      <c r="Y968" s="29"/>
      <c r="Z968" s="29"/>
    </row>
    <row r="969" spans="1:26" ht="15.75" customHeight="1">
      <c r="A969" s="29"/>
      <c r="B969" s="29"/>
      <c r="C969" s="29"/>
      <c r="D969" s="29"/>
      <c r="E969" s="29"/>
      <c r="F969" s="29"/>
      <c r="G969" s="29"/>
      <c r="H969" s="579"/>
      <c r="I969" s="29"/>
      <c r="J969" s="29"/>
      <c r="K969" s="29"/>
      <c r="L969" s="29"/>
      <c r="M969" s="29"/>
      <c r="N969" s="29"/>
      <c r="O969" s="29"/>
      <c r="P969" s="29"/>
      <c r="Q969" s="29"/>
      <c r="R969" s="29"/>
      <c r="S969" s="29"/>
      <c r="T969" s="29"/>
      <c r="U969" s="29"/>
      <c r="V969" s="29"/>
      <c r="W969" s="29"/>
      <c r="X969" s="29"/>
      <c r="Y969" s="29"/>
      <c r="Z969" s="29"/>
    </row>
    <row r="970" spans="1:26" ht="15.75" customHeight="1">
      <c r="A970" s="29"/>
      <c r="B970" s="29"/>
      <c r="C970" s="29"/>
      <c r="D970" s="29"/>
      <c r="E970" s="29"/>
      <c r="F970" s="29"/>
      <c r="G970" s="29"/>
      <c r="H970" s="579"/>
      <c r="I970" s="29"/>
      <c r="J970" s="29"/>
      <c r="K970" s="29"/>
      <c r="L970" s="29"/>
      <c r="M970" s="29"/>
      <c r="N970" s="29"/>
      <c r="O970" s="29"/>
      <c r="P970" s="29"/>
      <c r="Q970" s="29"/>
      <c r="R970" s="29"/>
      <c r="S970" s="29"/>
      <c r="T970" s="29"/>
      <c r="U970" s="29"/>
      <c r="V970" s="29"/>
      <c r="W970" s="29"/>
      <c r="X970" s="29"/>
      <c r="Y970" s="29"/>
      <c r="Z970" s="29"/>
    </row>
    <row r="971" spans="1:26" ht="15.75" customHeight="1">
      <c r="A971" s="29"/>
      <c r="B971" s="29"/>
      <c r="C971" s="29"/>
      <c r="D971" s="29"/>
      <c r="E971" s="29"/>
      <c r="F971" s="29"/>
      <c r="G971" s="29"/>
      <c r="H971" s="579"/>
      <c r="I971" s="29"/>
      <c r="J971" s="29"/>
      <c r="K971" s="29"/>
      <c r="L971" s="29"/>
      <c r="M971" s="29"/>
      <c r="N971" s="29"/>
      <c r="O971" s="29"/>
      <c r="P971" s="29"/>
      <c r="Q971" s="29"/>
      <c r="R971" s="29"/>
      <c r="S971" s="29"/>
      <c r="T971" s="29"/>
      <c r="U971" s="29"/>
      <c r="V971" s="29"/>
      <c r="W971" s="29"/>
      <c r="X971" s="29"/>
      <c r="Y971" s="29"/>
      <c r="Z971" s="29"/>
    </row>
    <row r="972" spans="1:26" ht="15.75" customHeight="1">
      <c r="A972" s="29"/>
      <c r="B972" s="29"/>
      <c r="C972" s="29"/>
      <c r="D972" s="29"/>
      <c r="E972" s="29"/>
      <c r="F972" s="29"/>
      <c r="G972" s="29"/>
      <c r="H972" s="579"/>
      <c r="I972" s="29"/>
      <c r="J972" s="29"/>
      <c r="K972" s="29"/>
      <c r="L972" s="29"/>
      <c r="M972" s="29"/>
      <c r="N972" s="29"/>
      <c r="O972" s="29"/>
      <c r="P972" s="29"/>
      <c r="Q972" s="29"/>
      <c r="R972" s="29"/>
      <c r="S972" s="29"/>
      <c r="T972" s="29"/>
      <c r="U972" s="29"/>
      <c r="V972" s="29"/>
      <c r="W972" s="29"/>
      <c r="X972" s="29"/>
      <c r="Y972" s="29"/>
      <c r="Z972" s="29"/>
    </row>
    <row r="973" spans="1:26" ht="15.75" customHeight="1">
      <c r="A973" s="29"/>
      <c r="B973" s="29"/>
      <c r="C973" s="29"/>
      <c r="D973" s="29"/>
      <c r="E973" s="29"/>
      <c r="F973" s="29"/>
      <c r="G973" s="29"/>
      <c r="H973" s="579"/>
      <c r="I973" s="29"/>
      <c r="J973" s="29"/>
      <c r="K973" s="29"/>
      <c r="L973" s="29"/>
      <c r="M973" s="29"/>
      <c r="N973" s="29"/>
      <c r="O973" s="29"/>
      <c r="P973" s="29"/>
      <c r="Q973" s="29"/>
      <c r="R973" s="29"/>
      <c r="S973" s="29"/>
      <c r="T973" s="29"/>
      <c r="U973" s="29"/>
      <c r="V973" s="29"/>
      <c r="W973" s="29"/>
      <c r="X973" s="29"/>
      <c r="Y973" s="29"/>
      <c r="Z973" s="29"/>
    </row>
    <row r="974" spans="1:26" ht="15.75" customHeight="1">
      <c r="A974" s="29"/>
      <c r="B974" s="29"/>
      <c r="C974" s="29"/>
      <c r="D974" s="29"/>
      <c r="E974" s="29"/>
      <c r="F974" s="29"/>
      <c r="G974" s="29"/>
      <c r="H974" s="579"/>
      <c r="I974" s="29"/>
      <c r="J974" s="29"/>
      <c r="K974" s="29"/>
      <c r="L974" s="29"/>
      <c r="M974" s="29"/>
      <c r="N974" s="29"/>
      <c r="O974" s="29"/>
      <c r="P974" s="29"/>
      <c r="Q974" s="29"/>
      <c r="R974" s="29"/>
      <c r="S974" s="29"/>
      <c r="T974" s="29"/>
      <c r="U974" s="29"/>
      <c r="V974" s="29"/>
      <c r="W974" s="29"/>
      <c r="X974" s="29"/>
      <c r="Y974" s="29"/>
      <c r="Z974" s="29"/>
    </row>
    <row r="975" spans="1:26" ht="15.75" customHeight="1">
      <c r="A975" s="29"/>
      <c r="B975" s="29"/>
      <c r="C975" s="29"/>
      <c r="D975" s="29"/>
      <c r="E975" s="29"/>
      <c r="F975" s="29"/>
      <c r="G975" s="29"/>
      <c r="H975" s="579"/>
      <c r="I975" s="29"/>
      <c r="J975" s="29"/>
      <c r="K975" s="29"/>
      <c r="L975" s="29"/>
      <c r="M975" s="29"/>
      <c r="N975" s="29"/>
      <c r="O975" s="29"/>
      <c r="P975" s="29"/>
      <c r="Q975" s="29"/>
      <c r="R975" s="29"/>
      <c r="S975" s="29"/>
      <c r="T975" s="29"/>
      <c r="U975" s="29"/>
      <c r="V975" s="29"/>
      <c r="W975" s="29"/>
      <c r="X975" s="29"/>
      <c r="Y975" s="29"/>
      <c r="Z975" s="29"/>
    </row>
    <row r="976" spans="1:26" ht="15.75" customHeight="1">
      <c r="A976" s="29"/>
      <c r="B976" s="29"/>
      <c r="C976" s="29"/>
      <c r="D976" s="29"/>
      <c r="E976" s="29"/>
      <c r="F976" s="29"/>
      <c r="G976" s="29"/>
      <c r="H976" s="579"/>
      <c r="I976" s="29"/>
      <c r="J976" s="29"/>
      <c r="K976" s="29"/>
      <c r="L976" s="29"/>
      <c r="M976" s="29"/>
      <c r="N976" s="29"/>
      <c r="O976" s="29"/>
      <c r="P976" s="29"/>
      <c r="Q976" s="29"/>
      <c r="R976" s="29"/>
      <c r="S976" s="29"/>
      <c r="T976" s="29"/>
      <c r="U976" s="29"/>
      <c r="V976" s="29"/>
      <c r="W976" s="29"/>
      <c r="X976" s="29"/>
      <c r="Y976" s="29"/>
      <c r="Z976" s="29"/>
    </row>
    <row r="977" spans="1:26" ht="15.75" customHeight="1">
      <c r="A977" s="29"/>
      <c r="B977" s="29"/>
      <c r="C977" s="29"/>
      <c r="D977" s="29"/>
      <c r="E977" s="29"/>
      <c r="F977" s="29"/>
      <c r="G977" s="29"/>
      <c r="H977" s="579"/>
      <c r="I977" s="29"/>
      <c r="J977" s="29"/>
      <c r="K977" s="29"/>
      <c r="L977" s="29"/>
      <c r="M977" s="29"/>
      <c r="N977" s="29"/>
      <c r="O977" s="29"/>
      <c r="P977" s="29"/>
      <c r="Q977" s="29"/>
      <c r="R977" s="29"/>
      <c r="S977" s="29"/>
      <c r="T977" s="29"/>
      <c r="U977" s="29"/>
      <c r="V977" s="29"/>
      <c r="W977" s="29"/>
      <c r="X977" s="29"/>
      <c r="Y977" s="29"/>
      <c r="Z977" s="29"/>
    </row>
    <row r="978" spans="1:26" ht="15.75" customHeight="1">
      <c r="A978" s="29"/>
      <c r="B978" s="29"/>
      <c r="C978" s="29"/>
      <c r="D978" s="29"/>
      <c r="E978" s="29"/>
      <c r="F978" s="29"/>
      <c r="G978" s="29"/>
      <c r="H978" s="579"/>
      <c r="I978" s="29"/>
      <c r="J978" s="29"/>
      <c r="K978" s="29"/>
      <c r="L978" s="29"/>
      <c r="M978" s="29"/>
      <c r="N978" s="29"/>
      <c r="O978" s="29"/>
      <c r="P978" s="29"/>
      <c r="Q978" s="29"/>
      <c r="R978" s="29"/>
      <c r="S978" s="29"/>
      <c r="T978" s="29"/>
      <c r="U978" s="29"/>
      <c r="V978" s="29"/>
      <c r="W978" s="29"/>
      <c r="X978" s="29"/>
      <c r="Y978" s="29"/>
      <c r="Z978" s="29"/>
    </row>
    <row r="979" spans="1:26" ht="15.75" customHeight="1">
      <c r="A979" s="29"/>
      <c r="B979" s="29"/>
      <c r="C979" s="29"/>
      <c r="D979" s="29"/>
      <c r="E979" s="29"/>
      <c r="F979" s="29"/>
      <c r="G979" s="29"/>
      <c r="H979" s="579"/>
      <c r="I979" s="29"/>
      <c r="J979" s="29"/>
      <c r="K979" s="29"/>
      <c r="L979" s="29"/>
      <c r="M979" s="29"/>
      <c r="N979" s="29"/>
      <c r="O979" s="29"/>
      <c r="P979" s="29"/>
      <c r="Q979" s="29"/>
      <c r="R979" s="29"/>
      <c r="S979" s="29"/>
      <c r="T979" s="29"/>
      <c r="U979" s="29"/>
      <c r="V979" s="29"/>
      <c r="W979" s="29"/>
      <c r="X979" s="29"/>
      <c r="Y979" s="29"/>
      <c r="Z979" s="29"/>
    </row>
    <row r="980" spans="1:26" ht="15.75" customHeight="1">
      <c r="A980" s="29"/>
      <c r="B980" s="29"/>
      <c r="C980" s="29"/>
      <c r="D980" s="29"/>
      <c r="E980" s="29"/>
      <c r="F980" s="29"/>
      <c r="G980" s="29"/>
      <c r="H980" s="579"/>
      <c r="I980" s="29"/>
      <c r="J980" s="29"/>
      <c r="K980" s="29"/>
      <c r="L980" s="29"/>
      <c r="M980" s="29"/>
      <c r="N980" s="29"/>
      <c r="O980" s="29"/>
      <c r="P980" s="29"/>
      <c r="Q980" s="29"/>
      <c r="R980" s="29"/>
      <c r="S980" s="29"/>
      <c r="T980" s="29"/>
      <c r="U980" s="29"/>
      <c r="V980" s="29"/>
      <c r="W980" s="29"/>
      <c r="X980" s="29"/>
      <c r="Y980" s="29"/>
      <c r="Z980" s="29"/>
    </row>
    <row r="981" spans="1:26" ht="15.75" customHeight="1">
      <c r="A981" s="29"/>
      <c r="B981" s="29"/>
      <c r="C981" s="29"/>
      <c r="D981" s="29"/>
      <c r="E981" s="29"/>
      <c r="F981" s="29"/>
      <c r="G981" s="29"/>
      <c r="H981" s="579"/>
      <c r="I981" s="29"/>
      <c r="J981" s="29"/>
      <c r="K981" s="29"/>
      <c r="L981" s="29"/>
      <c r="M981" s="29"/>
      <c r="N981" s="29"/>
      <c r="O981" s="29"/>
      <c r="P981" s="29"/>
      <c r="Q981" s="29"/>
      <c r="R981" s="29"/>
      <c r="S981" s="29"/>
      <c r="T981" s="29"/>
      <c r="U981" s="29"/>
      <c r="V981" s="29"/>
      <c r="W981" s="29"/>
      <c r="X981" s="29"/>
      <c r="Y981" s="29"/>
      <c r="Z981" s="29"/>
    </row>
    <row r="982" spans="1:26" ht="15.75" customHeight="1">
      <c r="A982" s="29"/>
      <c r="B982" s="29"/>
      <c r="C982" s="29"/>
      <c r="D982" s="29"/>
      <c r="E982" s="29"/>
      <c r="F982" s="29"/>
      <c r="G982" s="29"/>
      <c r="H982" s="579"/>
      <c r="I982" s="29"/>
      <c r="J982" s="29"/>
      <c r="K982" s="29"/>
      <c r="L982" s="29"/>
      <c r="M982" s="29"/>
      <c r="N982" s="29"/>
      <c r="O982" s="29"/>
      <c r="P982" s="29"/>
      <c r="Q982" s="29"/>
      <c r="R982" s="29"/>
      <c r="S982" s="29"/>
      <c r="T982" s="29"/>
      <c r="U982" s="29"/>
      <c r="V982" s="29"/>
      <c r="W982" s="29"/>
      <c r="X982" s="29"/>
      <c r="Y982" s="29"/>
      <c r="Z982" s="29"/>
    </row>
    <row r="983" spans="1:26" ht="15.75" customHeight="1">
      <c r="A983" s="29"/>
      <c r="B983" s="29"/>
      <c r="C983" s="29"/>
      <c r="D983" s="29"/>
      <c r="E983" s="29"/>
      <c r="F983" s="29"/>
      <c r="G983" s="29"/>
      <c r="H983" s="579"/>
      <c r="I983" s="29"/>
      <c r="J983" s="29"/>
      <c r="K983" s="29"/>
      <c r="L983" s="29"/>
      <c r="M983" s="29"/>
      <c r="N983" s="29"/>
      <c r="O983" s="29"/>
      <c r="P983" s="29"/>
      <c r="Q983" s="29"/>
      <c r="R983" s="29"/>
      <c r="S983" s="29"/>
      <c r="T983" s="29"/>
      <c r="U983" s="29"/>
      <c r="V983" s="29"/>
      <c r="W983" s="29"/>
      <c r="X983" s="29"/>
      <c r="Y983" s="29"/>
      <c r="Z983" s="29"/>
    </row>
    <row r="984" spans="1:26" ht="15.75" customHeight="1">
      <c r="A984" s="29"/>
      <c r="B984" s="29"/>
      <c r="C984" s="29"/>
      <c r="D984" s="29"/>
      <c r="E984" s="29"/>
      <c r="F984" s="29"/>
      <c r="G984" s="29"/>
      <c r="H984" s="579"/>
      <c r="I984" s="29"/>
      <c r="J984" s="29"/>
      <c r="K984" s="29"/>
      <c r="L984" s="29"/>
      <c r="M984" s="29"/>
      <c r="N984" s="29"/>
      <c r="O984" s="29"/>
      <c r="P984" s="29"/>
      <c r="Q984" s="29"/>
      <c r="R984" s="29"/>
      <c r="S984" s="29"/>
      <c r="T984" s="29"/>
      <c r="U984" s="29"/>
      <c r="V984" s="29"/>
      <c r="W984" s="29"/>
      <c r="X984" s="29"/>
      <c r="Y984" s="29"/>
      <c r="Z984" s="29"/>
    </row>
    <row r="985" spans="1:26" ht="15.75" customHeight="1">
      <c r="A985" s="29"/>
      <c r="B985" s="29"/>
      <c r="C985" s="29"/>
      <c r="D985" s="29"/>
      <c r="E985" s="29"/>
      <c r="F985" s="29"/>
      <c r="G985" s="29"/>
      <c r="H985" s="579"/>
      <c r="I985" s="29"/>
      <c r="J985" s="29"/>
      <c r="K985" s="29"/>
      <c r="L985" s="29"/>
      <c r="M985" s="29"/>
      <c r="N985" s="29"/>
      <c r="O985" s="29"/>
      <c r="P985" s="29"/>
      <c r="Q985" s="29"/>
      <c r="R985" s="29"/>
      <c r="S985" s="29"/>
      <c r="T985" s="29"/>
      <c r="U985" s="29"/>
      <c r="V985" s="29"/>
      <c r="W985" s="29"/>
      <c r="X985" s="29"/>
      <c r="Y985" s="29"/>
      <c r="Z985" s="29"/>
    </row>
    <row r="986" spans="1:26" ht="15.75" customHeight="1">
      <c r="A986" s="29"/>
      <c r="B986" s="29"/>
      <c r="C986" s="29"/>
      <c r="D986" s="29"/>
      <c r="E986" s="29"/>
      <c r="F986" s="29"/>
      <c r="G986" s="29"/>
      <c r="H986" s="579"/>
      <c r="I986" s="29"/>
      <c r="J986" s="29"/>
      <c r="K986" s="29"/>
      <c r="L986" s="29"/>
      <c r="M986" s="29"/>
      <c r="N986" s="29"/>
      <c r="O986" s="29"/>
      <c r="P986" s="29"/>
      <c r="Q986" s="29"/>
      <c r="R986" s="29"/>
      <c r="S986" s="29"/>
      <c r="T986" s="29"/>
      <c r="U986" s="29"/>
      <c r="V986" s="29"/>
      <c r="W986" s="29"/>
      <c r="X986" s="29"/>
      <c r="Y986" s="29"/>
      <c r="Z986" s="29"/>
    </row>
    <row r="987" spans="1:26" ht="15.75" customHeight="1">
      <c r="A987" s="29"/>
      <c r="B987" s="29"/>
      <c r="C987" s="29"/>
      <c r="D987" s="29"/>
      <c r="E987" s="29"/>
      <c r="F987" s="29"/>
      <c r="G987" s="29"/>
      <c r="H987" s="579"/>
      <c r="I987" s="29"/>
      <c r="J987" s="29"/>
      <c r="K987" s="29"/>
      <c r="L987" s="29"/>
      <c r="M987" s="29"/>
      <c r="N987" s="29"/>
      <c r="O987" s="29"/>
      <c r="P987" s="29"/>
      <c r="Q987" s="29"/>
      <c r="R987" s="29"/>
      <c r="S987" s="29"/>
      <c r="T987" s="29"/>
      <c r="U987" s="29"/>
      <c r="V987" s="29"/>
      <c r="W987" s="29"/>
      <c r="X987" s="29"/>
      <c r="Y987" s="29"/>
      <c r="Z987" s="29"/>
    </row>
    <row r="988" spans="1:26" ht="15.75" customHeight="1">
      <c r="A988" s="29"/>
      <c r="B988" s="29"/>
      <c r="C988" s="29"/>
      <c r="D988" s="29"/>
      <c r="E988" s="29"/>
      <c r="F988" s="29"/>
      <c r="G988" s="29"/>
      <c r="H988" s="579"/>
      <c r="I988" s="29"/>
      <c r="J988" s="29"/>
      <c r="K988" s="29"/>
      <c r="L988" s="29"/>
      <c r="M988" s="29"/>
      <c r="N988" s="29"/>
      <c r="O988" s="29"/>
      <c r="P988" s="29"/>
      <c r="Q988" s="29"/>
      <c r="R988" s="29"/>
      <c r="S988" s="29"/>
      <c r="T988" s="29"/>
      <c r="U988" s="29"/>
      <c r="V988" s="29"/>
      <c r="W988" s="29"/>
      <c r="X988" s="29"/>
      <c r="Y988" s="29"/>
      <c r="Z988" s="29"/>
    </row>
    <row r="989" spans="1:26" ht="15.75" customHeight="1">
      <c r="A989" s="29"/>
      <c r="B989" s="29"/>
      <c r="C989" s="29"/>
      <c r="D989" s="29"/>
      <c r="E989" s="29"/>
      <c r="F989" s="29"/>
      <c r="G989" s="29"/>
      <c r="H989" s="579"/>
      <c r="I989" s="29"/>
      <c r="J989" s="29"/>
      <c r="K989" s="29"/>
      <c r="L989" s="29"/>
      <c r="M989" s="29"/>
      <c r="N989" s="29"/>
      <c r="O989" s="29"/>
      <c r="P989" s="29"/>
      <c r="Q989" s="29"/>
      <c r="R989" s="29"/>
      <c r="S989" s="29"/>
      <c r="T989" s="29"/>
      <c r="U989" s="29"/>
      <c r="V989" s="29"/>
      <c r="W989" s="29"/>
      <c r="X989" s="29"/>
      <c r="Y989" s="29"/>
      <c r="Z989" s="29"/>
    </row>
    <row r="990" spans="1:26" ht="15.75" customHeight="1">
      <c r="A990" s="29"/>
      <c r="B990" s="29"/>
      <c r="C990" s="29"/>
      <c r="D990" s="29"/>
      <c r="E990" s="29"/>
      <c r="F990" s="29"/>
      <c r="G990" s="29"/>
      <c r="H990" s="579"/>
      <c r="I990" s="29"/>
      <c r="J990" s="29"/>
      <c r="K990" s="29"/>
      <c r="L990" s="29"/>
      <c r="M990" s="29"/>
      <c r="N990" s="29"/>
      <c r="O990" s="29"/>
      <c r="P990" s="29"/>
      <c r="Q990" s="29"/>
      <c r="R990" s="29"/>
      <c r="S990" s="29"/>
      <c r="T990" s="29"/>
      <c r="U990" s="29"/>
      <c r="V990" s="29"/>
      <c r="W990" s="29"/>
      <c r="X990" s="29"/>
      <c r="Y990" s="29"/>
      <c r="Z990" s="29"/>
    </row>
    <row r="991" spans="1:26" ht="15.75" customHeight="1">
      <c r="A991" s="29"/>
      <c r="B991" s="29"/>
      <c r="C991" s="29"/>
      <c r="D991" s="29"/>
      <c r="E991" s="29"/>
      <c r="F991" s="29"/>
      <c r="G991" s="29"/>
      <c r="H991" s="579"/>
      <c r="I991" s="29"/>
      <c r="J991" s="29"/>
      <c r="K991" s="29"/>
      <c r="L991" s="29"/>
      <c r="M991" s="29"/>
      <c r="N991" s="29"/>
      <c r="O991" s="29"/>
      <c r="P991" s="29"/>
      <c r="Q991" s="29"/>
      <c r="R991" s="29"/>
      <c r="S991" s="29"/>
      <c r="T991" s="29"/>
      <c r="U991" s="29"/>
      <c r="V991" s="29"/>
      <c r="W991" s="29"/>
      <c r="X991" s="29"/>
      <c r="Y991" s="29"/>
      <c r="Z991" s="29"/>
    </row>
    <row r="992" spans="1:26" ht="15.75" customHeight="1">
      <c r="A992" s="29"/>
      <c r="B992" s="29"/>
      <c r="C992" s="29"/>
      <c r="D992" s="29"/>
      <c r="E992" s="29"/>
      <c r="F992" s="29"/>
      <c r="G992" s="29"/>
      <c r="H992" s="579"/>
      <c r="I992" s="29"/>
      <c r="J992" s="29"/>
      <c r="K992" s="29"/>
      <c r="L992" s="29"/>
      <c r="M992" s="29"/>
      <c r="N992" s="29"/>
      <c r="O992" s="29"/>
      <c r="P992" s="29"/>
      <c r="Q992" s="29"/>
      <c r="R992" s="29"/>
      <c r="S992" s="29"/>
      <c r="T992" s="29"/>
      <c r="U992" s="29"/>
      <c r="V992" s="29"/>
      <c r="W992" s="29"/>
      <c r="X992" s="29"/>
      <c r="Y992" s="29"/>
      <c r="Z992" s="29"/>
    </row>
    <row r="993" spans="1:26" ht="15.75" customHeight="1">
      <c r="A993" s="29"/>
      <c r="B993" s="29"/>
      <c r="C993" s="29"/>
      <c r="D993" s="29"/>
      <c r="E993" s="29"/>
      <c r="F993" s="29"/>
      <c r="G993" s="29"/>
      <c r="H993" s="579"/>
      <c r="I993" s="29"/>
      <c r="J993" s="29"/>
      <c r="K993" s="29"/>
      <c r="L993" s="29"/>
      <c r="M993" s="29"/>
      <c r="N993" s="29"/>
      <c r="O993" s="29"/>
      <c r="P993" s="29"/>
      <c r="Q993" s="29"/>
      <c r="R993" s="29"/>
      <c r="S993" s="29"/>
      <c r="T993" s="29"/>
      <c r="U993" s="29"/>
      <c r="V993" s="29"/>
      <c r="W993" s="29"/>
      <c r="X993" s="29"/>
      <c r="Y993" s="29"/>
      <c r="Z993" s="29"/>
    </row>
    <row r="994" spans="1:26" ht="15.75" customHeight="1">
      <c r="A994" s="29"/>
      <c r="B994" s="29"/>
      <c r="C994" s="29"/>
      <c r="D994" s="29"/>
      <c r="E994" s="29"/>
      <c r="F994" s="29"/>
      <c r="G994" s="29"/>
      <c r="H994" s="579"/>
      <c r="I994" s="29"/>
      <c r="J994" s="29"/>
      <c r="K994" s="29"/>
      <c r="L994" s="29"/>
      <c r="M994" s="29"/>
      <c r="N994" s="29"/>
      <c r="O994" s="29"/>
      <c r="P994" s="29"/>
      <c r="Q994" s="29"/>
      <c r="R994" s="29"/>
      <c r="S994" s="29"/>
      <c r="T994" s="29"/>
      <c r="U994" s="29"/>
      <c r="V994" s="29"/>
      <c r="W994" s="29"/>
      <c r="X994" s="29"/>
      <c r="Y994" s="29"/>
      <c r="Z994" s="29"/>
    </row>
    <row r="995" spans="1:26" ht="15.75" customHeight="1">
      <c r="A995" s="29"/>
      <c r="B995" s="29"/>
      <c r="C995" s="29"/>
      <c r="D995" s="29"/>
      <c r="E995" s="29"/>
      <c r="F995" s="29"/>
      <c r="G995" s="29"/>
      <c r="H995" s="579"/>
      <c r="I995" s="29"/>
      <c r="J995" s="29"/>
      <c r="K995" s="29"/>
      <c r="L995" s="29"/>
      <c r="M995" s="29"/>
      <c r="N995" s="29"/>
      <c r="O995" s="29"/>
      <c r="P995" s="29"/>
      <c r="Q995" s="29"/>
      <c r="R995" s="29"/>
      <c r="S995" s="29"/>
      <c r="T995" s="29"/>
      <c r="U995" s="29"/>
      <c r="V995" s="29"/>
      <c r="W995" s="29"/>
      <c r="X995" s="29"/>
      <c r="Y995" s="29"/>
      <c r="Z995" s="29"/>
    </row>
    <row r="996" spans="1:26" ht="15.75" customHeight="1">
      <c r="A996" s="29"/>
      <c r="B996" s="29"/>
      <c r="C996" s="29"/>
      <c r="D996" s="29"/>
      <c r="E996" s="29"/>
      <c r="F996" s="29"/>
      <c r="G996" s="29"/>
      <c r="H996" s="579"/>
      <c r="I996" s="29"/>
      <c r="J996" s="29"/>
      <c r="K996" s="29"/>
      <c r="L996" s="29"/>
      <c r="M996" s="29"/>
      <c r="N996" s="29"/>
      <c r="O996" s="29"/>
      <c r="P996" s="29"/>
      <c r="Q996" s="29"/>
      <c r="R996" s="29"/>
      <c r="S996" s="29"/>
      <c r="T996" s="29"/>
      <c r="U996" s="29"/>
      <c r="V996" s="29"/>
      <c r="W996" s="29"/>
      <c r="X996" s="29"/>
      <c r="Y996" s="29"/>
      <c r="Z996" s="29"/>
    </row>
    <row r="997" spans="1:26" ht="15.75" customHeight="1">
      <c r="A997" s="29"/>
      <c r="B997" s="29"/>
      <c r="C997" s="29"/>
      <c r="D997" s="29"/>
      <c r="E997" s="29"/>
      <c r="F997" s="29"/>
      <c r="G997" s="29"/>
      <c r="H997" s="579"/>
      <c r="I997" s="29"/>
      <c r="J997" s="29"/>
      <c r="K997" s="29"/>
      <c r="L997" s="29"/>
      <c r="M997" s="29"/>
      <c r="N997" s="29"/>
      <c r="O997" s="29"/>
      <c r="P997" s="29"/>
      <c r="Q997" s="29"/>
      <c r="R997" s="29"/>
      <c r="S997" s="29"/>
      <c r="T997" s="29"/>
      <c r="U997" s="29"/>
      <c r="V997" s="29"/>
      <c r="W997" s="29"/>
      <c r="X997" s="29"/>
      <c r="Y997" s="29"/>
      <c r="Z997" s="29"/>
    </row>
    <row r="998" spans="1:26" ht="15.75" customHeight="1">
      <c r="A998" s="29"/>
      <c r="B998" s="29"/>
      <c r="C998" s="29"/>
      <c r="D998" s="29"/>
      <c r="E998" s="29"/>
      <c r="F998" s="29"/>
      <c r="G998" s="29"/>
      <c r="H998" s="579"/>
      <c r="I998" s="29"/>
      <c r="J998" s="29"/>
      <c r="K998" s="29"/>
      <c r="L998" s="29"/>
      <c r="M998" s="29"/>
      <c r="N998" s="29"/>
      <c r="O998" s="29"/>
      <c r="P998" s="29"/>
      <c r="Q998" s="29"/>
      <c r="R998" s="29"/>
      <c r="S998" s="29"/>
      <c r="T998" s="29"/>
      <c r="U998" s="29"/>
      <c r="V998" s="29"/>
      <c r="W998" s="29"/>
      <c r="X998" s="29"/>
      <c r="Y998" s="29"/>
      <c r="Z998" s="29"/>
    </row>
    <row r="999" spans="1:26" ht="15.75" customHeight="1">
      <c r="A999" s="29"/>
      <c r="B999" s="29"/>
      <c r="C999" s="29"/>
      <c r="D999" s="29"/>
      <c r="E999" s="29"/>
      <c r="F999" s="29"/>
      <c r="G999" s="29"/>
      <c r="H999" s="579"/>
      <c r="I999" s="29"/>
      <c r="J999" s="29"/>
      <c r="K999" s="29"/>
      <c r="L999" s="29"/>
      <c r="M999" s="29"/>
      <c r="N999" s="29"/>
      <c r="O999" s="29"/>
      <c r="P999" s="29"/>
      <c r="Q999" s="29"/>
      <c r="R999" s="29"/>
      <c r="S999" s="29"/>
      <c r="T999" s="29"/>
      <c r="U999" s="29"/>
      <c r="V999" s="29"/>
      <c r="W999" s="29"/>
      <c r="X999" s="29"/>
      <c r="Y999" s="29"/>
      <c r="Z999" s="29"/>
    </row>
    <row r="1000" spans="1:26" ht="15.75" customHeight="1">
      <c r="A1000" s="29"/>
      <c r="B1000" s="29"/>
      <c r="C1000" s="29"/>
      <c r="D1000" s="29"/>
      <c r="E1000" s="29"/>
      <c r="F1000" s="29"/>
      <c r="G1000" s="29"/>
      <c r="H1000" s="579"/>
      <c r="I1000" s="29"/>
      <c r="J1000" s="29"/>
      <c r="K1000" s="29"/>
      <c r="L1000" s="29"/>
      <c r="M1000" s="29"/>
      <c r="N1000" s="29"/>
      <c r="O1000" s="29"/>
      <c r="P1000" s="29"/>
      <c r="Q1000" s="29"/>
      <c r="R1000" s="29"/>
      <c r="S1000" s="29"/>
      <c r="T1000" s="29"/>
      <c r="U1000" s="29"/>
      <c r="V1000" s="29"/>
      <c r="W1000" s="29"/>
      <c r="X1000" s="29"/>
      <c r="Y1000" s="29"/>
      <c r="Z1000" s="29"/>
    </row>
  </sheetData>
  <sheetProtection algorithmName="SHA-512" hashValue="WsjVJ15xVrmlwaGBbikc91YF0eLVTZYZOg1e/1jARoA1mNwVGAivUjwL1iPTkALDIKx4CwR5X+fzJRUCy82pFw==" saltValue="tiCs+Z/wKFFFg13vDzTUDA==" spinCount="100000" sheet="1" objects="1" scenarios="1"/>
  <mergeCells count="1">
    <mergeCell ref="A1:M1"/>
  </mergeCells>
  <conditionalFormatting sqref="C3:N14">
    <cfRule type="expression" dxfId="383" priority="2">
      <formula>$O3=" "</formula>
    </cfRule>
  </conditionalFormatting>
  <dataValidations count="1">
    <dataValidation type="whole" allowBlank="1" showInputMessage="1" showErrorMessage="1" promptTitle="number only" prompt="nonnegative" sqref="C3:N14" xr:uid="{00000000-0002-0000-0200-000000000000}">
      <formula1>0</formula1>
      <formula2>1E+29</formula2>
    </dataValidation>
  </dataValidations>
  <hyperlinks>
    <hyperlink ref="N1" location="DASHBOARD!A1" display="BACK" xr:uid="{00000000-0004-0000-0200-000000000000}"/>
  </hyperlinks>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Z1000"/>
  <sheetViews>
    <sheetView topLeftCell="A121" workbookViewId="0">
      <selection activeCell="D124" sqref="D124 E67 F65 F123"/>
    </sheetView>
  </sheetViews>
  <sheetFormatPr defaultColWidth="11.1796875" defaultRowHeight="15" customHeight="1"/>
  <cols>
    <col min="1" max="1" width="31.90625" customWidth="1"/>
    <col min="2" max="2" width="34.36328125" customWidth="1"/>
    <col min="3" max="3" width="10.90625" customWidth="1"/>
    <col min="4" max="7" width="9" customWidth="1"/>
    <col min="8" max="13" width="9.08984375" customWidth="1"/>
    <col min="14" max="14" width="9.08984375" style="621" customWidth="1"/>
    <col min="15" max="15" width="10.54296875" style="297" customWidth="1"/>
    <col min="16" max="20" width="8.90625" customWidth="1"/>
    <col min="21" max="26" width="8.54296875" customWidth="1"/>
  </cols>
  <sheetData>
    <row r="1" spans="1:26" ht="21.75" customHeight="1">
      <c r="A1" s="404" t="s">
        <v>379</v>
      </c>
      <c r="B1" s="167" t="s">
        <v>204</v>
      </c>
      <c r="C1" s="224">
        <f ca="1">NOW()</f>
        <v>45742.870458449077</v>
      </c>
      <c r="D1" s="170"/>
      <c r="E1" s="170"/>
      <c r="F1" s="170"/>
      <c r="G1" s="170"/>
      <c r="H1" s="170"/>
      <c r="I1" s="170"/>
      <c r="J1" s="170"/>
      <c r="K1" s="170"/>
      <c r="L1" s="170"/>
      <c r="M1" s="170"/>
      <c r="N1" s="590"/>
      <c r="O1" s="622"/>
      <c r="P1" s="170"/>
      <c r="Q1" s="170"/>
      <c r="R1" s="170"/>
      <c r="S1" s="170"/>
      <c r="T1" s="170"/>
      <c r="U1" s="170"/>
      <c r="V1" s="170"/>
      <c r="W1" s="170"/>
      <c r="X1" s="170"/>
      <c r="Y1" s="170"/>
      <c r="Z1" s="170"/>
    </row>
    <row r="2" spans="1:26" ht="48.75" customHeight="1">
      <c r="A2" s="170"/>
      <c r="B2" s="170" t="s">
        <v>329</v>
      </c>
      <c r="C2" s="170"/>
      <c r="D2" s="170"/>
      <c r="E2" s="779" t="s">
        <v>330</v>
      </c>
      <c r="F2" s="743"/>
      <c r="G2" s="743"/>
      <c r="H2" s="743"/>
      <c r="I2" s="743"/>
      <c r="J2" s="743"/>
      <c r="K2" s="743"/>
      <c r="L2" s="743"/>
      <c r="M2" s="744"/>
      <c r="N2" s="590"/>
      <c r="O2" s="622"/>
      <c r="P2" s="170"/>
      <c r="Q2" s="170"/>
      <c r="R2" s="170"/>
      <c r="S2" s="170"/>
      <c r="T2" s="170"/>
      <c r="U2" s="170"/>
      <c r="V2" s="170"/>
      <c r="W2" s="170"/>
      <c r="X2" s="170"/>
      <c r="Y2" s="170"/>
      <c r="Z2" s="170"/>
    </row>
    <row r="3" spans="1:26" ht="23.25" customHeight="1">
      <c r="A3" s="170"/>
      <c r="B3" s="171" t="s">
        <v>254</v>
      </c>
      <c r="C3" s="225">
        <f>'1'!E2</f>
        <v>12</v>
      </c>
      <c r="D3" s="170"/>
      <c r="E3" s="775"/>
      <c r="F3" s="741"/>
      <c r="G3" s="741"/>
      <c r="H3" s="741"/>
      <c r="I3" s="741"/>
      <c r="J3" s="741"/>
      <c r="K3" s="741"/>
      <c r="L3" s="741"/>
      <c r="M3" s="776"/>
      <c r="N3" s="590"/>
      <c r="O3" s="622"/>
      <c r="P3" s="170"/>
      <c r="Q3" s="170"/>
      <c r="R3" s="170"/>
      <c r="S3" s="170"/>
      <c r="T3" s="170"/>
      <c r="U3" s="170"/>
      <c r="V3" s="170"/>
      <c r="W3" s="170"/>
      <c r="X3" s="170"/>
      <c r="Y3" s="170"/>
      <c r="Z3" s="170"/>
    </row>
    <row r="4" spans="1:26" ht="6" customHeight="1">
      <c r="A4" s="170"/>
      <c r="B4" s="174"/>
      <c r="C4" s="226"/>
      <c r="D4" s="170"/>
      <c r="E4" s="763"/>
      <c r="F4" s="764"/>
      <c r="G4" s="764"/>
      <c r="H4" s="764"/>
      <c r="I4" s="764"/>
      <c r="J4" s="764"/>
      <c r="K4" s="764"/>
      <c r="L4" s="764"/>
      <c r="M4" s="765"/>
      <c r="N4" s="590"/>
      <c r="O4" s="622"/>
      <c r="P4" s="170"/>
      <c r="Q4" s="170"/>
      <c r="R4" s="170"/>
      <c r="S4" s="170"/>
      <c r="T4" s="170"/>
      <c r="U4" s="170"/>
      <c r="V4" s="170"/>
      <c r="W4" s="170"/>
      <c r="X4" s="170"/>
      <c r="Y4" s="170"/>
      <c r="Z4" s="170"/>
    </row>
    <row r="5" spans="1:26" ht="23.25" customHeight="1">
      <c r="A5" s="170"/>
      <c r="B5" s="176" t="s">
        <v>331</v>
      </c>
      <c r="C5" s="227">
        <f>IF(C3=1,'1'!B19,(IF(C3=2,'1'!C19,(IF(C3=3,'1'!D19,(IF(C3=4,'1'!E19,(IF(C3=5,'1'!F19,(IF(C3=6,'1'!G19,(IF(C3=7,'1'!H19,(IF(C3=8,'1'!I19,(IF(C3=9,'1'!J19,(IF(C3=10,'1'!K19,(IF(C3=11,'1'!L19,(IF(C3=12,'1'!M19)))))))))))))))))))))))</f>
        <v>3000</v>
      </c>
      <c r="D5" s="170"/>
      <c r="E5" s="170"/>
      <c r="F5" s="170"/>
      <c r="G5" s="170"/>
      <c r="H5" s="170"/>
      <c r="I5" s="170"/>
      <c r="J5" s="170"/>
      <c r="K5" s="170"/>
      <c r="L5" s="170"/>
      <c r="M5" s="170"/>
      <c r="N5" s="590"/>
      <c r="O5" s="622"/>
      <c r="P5" s="170"/>
      <c r="Q5" s="170"/>
      <c r="R5" s="170"/>
      <c r="S5" s="170"/>
      <c r="T5" s="170"/>
      <c r="U5" s="170"/>
      <c r="V5" s="170"/>
      <c r="W5" s="170"/>
      <c r="X5" s="170"/>
      <c r="Y5" s="170"/>
      <c r="Z5" s="170"/>
    </row>
    <row r="6" spans="1:26" ht="23.25" customHeight="1">
      <c r="A6" s="170"/>
      <c r="B6" s="243" t="s">
        <v>191</v>
      </c>
      <c r="C6" s="244">
        <v>1</v>
      </c>
      <c r="D6" s="245">
        <v>2</v>
      </c>
      <c r="E6" s="244">
        <v>3</v>
      </c>
      <c r="F6" s="245">
        <v>4</v>
      </c>
      <c r="G6" s="244">
        <v>5</v>
      </c>
      <c r="H6" s="245">
        <v>6</v>
      </c>
      <c r="I6" s="244">
        <v>7</v>
      </c>
      <c r="J6" s="245">
        <v>8</v>
      </c>
      <c r="K6" s="244">
        <v>9</v>
      </c>
      <c r="L6" s="245">
        <v>10</v>
      </c>
      <c r="M6" s="244">
        <v>11</v>
      </c>
      <c r="N6" s="661">
        <v>12</v>
      </c>
      <c r="O6" s="622"/>
      <c r="P6" s="170"/>
      <c r="Q6" s="170"/>
      <c r="R6" s="170"/>
      <c r="S6" s="170"/>
      <c r="T6" s="170"/>
      <c r="U6" s="170"/>
      <c r="V6" s="170"/>
      <c r="W6" s="170"/>
      <c r="X6" s="170"/>
      <c r="Y6" s="170"/>
      <c r="Z6" s="170"/>
    </row>
    <row r="7" spans="1:26" ht="23.25" customHeight="1">
      <c r="A7" s="383">
        <v>0</v>
      </c>
      <c r="B7" s="181" t="s">
        <v>18</v>
      </c>
      <c r="C7" s="182">
        <f>MAX(0,MIN(C24,A117/C29))</f>
        <v>4000</v>
      </c>
      <c r="D7" s="182">
        <f>MAX(0,MIN(D24,C117/D29))</f>
        <v>4000</v>
      </c>
      <c r="E7" s="182">
        <f t="shared" ref="E7:N7" si="0">MAX(0,MIN(E24,D117/E29))</f>
        <v>4000</v>
      </c>
      <c r="F7" s="182">
        <f t="shared" si="0"/>
        <v>4000</v>
      </c>
      <c r="G7" s="182">
        <f t="shared" si="0"/>
        <v>4000</v>
      </c>
      <c r="H7" s="182">
        <f t="shared" si="0"/>
        <v>4000</v>
      </c>
      <c r="I7" s="182">
        <f t="shared" si="0"/>
        <v>3000</v>
      </c>
      <c r="J7" s="182">
        <f t="shared" si="0"/>
        <v>3000</v>
      </c>
      <c r="K7" s="182">
        <f t="shared" si="0"/>
        <v>3000</v>
      </c>
      <c r="L7" s="182">
        <f t="shared" si="0"/>
        <v>3000</v>
      </c>
      <c r="M7" s="182">
        <f t="shared" si="0"/>
        <v>3000</v>
      </c>
      <c r="N7" s="592">
        <f t="shared" si="0"/>
        <v>3000</v>
      </c>
      <c r="O7" s="622"/>
      <c r="P7" s="170"/>
      <c r="Q7" s="170"/>
      <c r="R7" s="170"/>
      <c r="S7" s="170"/>
      <c r="T7" s="170"/>
      <c r="U7" s="170"/>
      <c r="V7" s="170"/>
      <c r="W7" s="170"/>
      <c r="X7" s="170"/>
      <c r="Y7" s="170"/>
      <c r="Z7" s="170"/>
    </row>
    <row r="8" spans="1:26" ht="23.25" customHeight="1">
      <c r="A8" s="383">
        <v>5000</v>
      </c>
      <c r="B8" s="181" t="s">
        <v>19</v>
      </c>
      <c r="C8" s="230">
        <f>'1'!B26</f>
        <v>4000</v>
      </c>
      <c r="D8" s="230">
        <f>'1'!C26</f>
        <v>4000</v>
      </c>
      <c r="E8" s="230">
        <f>'1'!D26</f>
        <v>4000</v>
      </c>
      <c r="F8" s="230">
        <f>'1'!E26</f>
        <v>4000</v>
      </c>
      <c r="G8" s="230">
        <f>'1'!F26</f>
        <v>4000</v>
      </c>
      <c r="H8" s="230">
        <f>'1'!G26</f>
        <v>4000</v>
      </c>
      <c r="I8" s="230">
        <f>'1'!H26</f>
        <v>3000</v>
      </c>
      <c r="J8" s="230">
        <f>'1'!I26</f>
        <v>3000</v>
      </c>
      <c r="K8" s="230">
        <f>'1'!J26</f>
        <v>3000</v>
      </c>
      <c r="L8" s="230">
        <f>'1'!K26</f>
        <v>3000</v>
      </c>
      <c r="M8" s="230">
        <f>'1'!L26</f>
        <v>3000</v>
      </c>
      <c r="N8" s="593">
        <f>'1'!M26</f>
        <v>3000</v>
      </c>
      <c r="O8" s="622"/>
      <c r="P8" s="170"/>
      <c r="Q8" s="170"/>
      <c r="R8" s="170"/>
      <c r="S8" s="170"/>
      <c r="T8" s="170"/>
      <c r="U8" s="170"/>
      <c r="V8" s="170"/>
      <c r="W8" s="170"/>
      <c r="X8" s="170"/>
      <c r="Y8" s="170"/>
      <c r="Z8" s="170"/>
    </row>
    <row r="9" spans="1:26" ht="23.25" customHeight="1">
      <c r="A9" s="383">
        <v>10000</v>
      </c>
      <c r="B9" s="181" t="s">
        <v>20</v>
      </c>
      <c r="C9" s="230">
        <f>'1'!B32</f>
        <v>10000</v>
      </c>
      <c r="D9" s="230">
        <f>'1'!C32</f>
        <v>6000</v>
      </c>
      <c r="E9" s="230">
        <f>'1'!D32</f>
        <v>6000</v>
      </c>
      <c r="F9" s="230">
        <f>'1'!E32</f>
        <v>6000</v>
      </c>
      <c r="G9" s="230">
        <f>'1'!F32</f>
        <v>6000</v>
      </c>
      <c r="H9" s="230">
        <f>'1'!G32</f>
        <v>6000</v>
      </c>
      <c r="I9" s="230">
        <f>'1'!H32</f>
        <v>6000</v>
      </c>
      <c r="J9" s="230">
        <f>'1'!I32</f>
        <v>7000</v>
      </c>
      <c r="K9" s="230">
        <f>'1'!J32</f>
        <v>7000</v>
      </c>
      <c r="L9" s="230">
        <f>'1'!K32</f>
        <v>7000</v>
      </c>
      <c r="M9" s="230">
        <f>'1'!L32</f>
        <v>7000</v>
      </c>
      <c r="N9" s="593">
        <f>'1'!M32</f>
        <v>7000</v>
      </c>
      <c r="O9" s="622"/>
      <c r="P9" s="170"/>
      <c r="Q9" s="170"/>
      <c r="R9" s="170"/>
      <c r="S9" s="170"/>
      <c r="T9" s="170"/>
      <c r="U9" s="170"/>
      <c r="V9" s="170"/>
      <c r="W9" s="170"/>
      <c r="X9" s="170"/>
      <c r="Y9" s="170"/>
      <c r="Z9" s="170"/>
    </row>
    <row r="10" spans="1:26" ht="23.25" customHeight="1">
      <c r="A10" s="402">
        <v>5000</v>
      </c>
      <c r="B10" s="185" t="s">
        <v>193</v>
      </c>
      <c r="C10" s="230">
        <f>'1'!B38</f>
        <v>4000</v>
      </c>
      <c r="D10" s="230">
        <f>'1'!C38</f>
        <v>4000</v>
      </c>
      <c r="E10" s="230">
        <f>'1'!D38</f>
        <v>4000</v>
      </c>
      <c r="F10" s="230">
        <f>'1'!E38</f>
        <v>4000</v>
      </c>
      <c r="G10" s="230">
        <f>'1'!F38</f>
        <v>4000</v>
      </c>
      <c r="H10" s="230">
        <f>'1'!G38</f>
        <v>4000</v>
      </c>
      <c r="I10" s="230">
        <f>'1'!H38</f>
        <v>3000</v>
      </c>
      <c r="J10" s="230">
        <f>'1'!I38</f>
        <v>3000</v>
      </c>
      <c r="K10" s="230">
        <f>'1'!J38</f>
        <v>3000</v>
      </c>
      <c r="L10" s="230">
        <f>'1'!K38</f>
        <v>3000</v>
      </c>
      <c r="M10" s="230">
        <f>'1'!L38</f>
        <v>3000</v>
      </c>
      <c r="N10" s="593">
        <f>'1'!M38</f>
        <v>3000</v>
      </c>
      <c r="O10" s="622"/>
      <c r="P10" s="170"/>
      <c r="Q10" s="170"/>
      <c r="R10" s="170"/>
      <c r="S10" s="170"/>
      <c r="T10" s="170"/>
      <c r="U10" s="170"/>
      <c r="V10" s="170"/>
      <c r="W10" s="170"/>
      <c r="X10" s="170"/>
      <c r="Y10" s="170"/>
      <c r="Z10" s="170"/>
    </row>
    <row r="11" spans="1:26" ht="23.25" customHeight="1">
      <c r="A11" s="402"/>
      <c r="B11" s="185" t="s">
        <v>22</v>
      </c>
      <c r="C11" s="186">
        <f>'1'!B126</f>
        <v>0.5</v>
      </c>
      <c r="D11" s="186">
        <f>'1'!C126</f>
        <v>0.5</v>
      </c>
      <c r="E11" s="186">
        <f>'1'!D126</f>
        <v>0.5</v>
      </c>
      <c r="F11" s="186">
        <f>'1'!E126</f>
        <v>0.5</v>
      </c>
      <c r="G11" s="186">
        <f>'1'!F126</f>
        <v>0.5</v>
      </c>
      <c r="H11" s="186">
        <f>'1'!G126</f>
        <v>0.5</v>
      </c>
      <c r="I11" s="186">
        <f>'1'!H126</f>
        <v>0.5</v>
      </c>
      <c r="J11" s="186">
        <f>'1'!I126</f>
        <v>0.5</v>
      </c>
      <c r="K11" s="186">
        <f>'1'!J126</f>
        <v>0.5</v>
      </c>
      <c r="L11" s="186">
        <f>'1'!K126</f>
        <v>0.5</v>
      </c>
      <c r="M11" s="186">
        <f>'1'!L126</f>
        <v>0.5</v>
      </c>
      <c r="N11" s="595">
        <f>'1'!M126</f>
        <v>0.5</v>
      </c>
      <c r="O11" s="623"/>
      <c r="P11" s="185"/>
      <c r="Q11" s="185"/>
      <c r="R11" s="185"/>
      <c r="S11" s="185"/>
      <c r="T11" s="185"/>
      <c r="U11" s="185"/>
      <c r="V11" s="185"/>
      <c r="W11" s="185"/>
      <c r="X11" s="185"/>
      <c r="Y11" s="185"/>
      <c r="Z11" s="185"/>
    </row>
    <row r="12" spans="1:26" ht="23.25" customHeight="1">
      <c r="A12" s="402">
        <v>0</v>
      </c>
      <c r="B12" s="232" t="s">
        <v>23</v>
      </c>
      <c r="C12" s="233">
        <f>'1'!B50</f>
        <v>0</v>
      </c>
      <c r="D12" s="233">
        <f>'1'!C50</f>
        <v>0</v>
      </c>
      <c r="E12" s="233">
        <f>'1'!D50</f>
        <v>0</v>
      </c>
      <c r="F12" s="233">
        <f>'1'!E50</f>
        <v>0</v>
      </c>
      <c r="G12" s="233">
        <f>'1'!F50</f>
        <v>0</v>
      </c>
      <c r="H12" s="233">
        <f>'1'!G50</f>
        <v>0</v>
      </c>
      <c r="I12" s="233">
        <f>'1'!H50</f>
        <v>0</v>
      </c>
      <c r="J12" s="233">
        <f>'1'!I50</f>
        <v>0</v>
      </c>
      <c r="K12" s="233">
        <f>'1'!J50</f>
        <v>0</v>
      </c>
      <c r="L12" s="233">
        <f>'1'!K50</f>
        <v>0</v>
      </c>
      <c r="M12" s="233">
        <f>'1'!L50</f>
        <v>0</v>
      </c>
      <c r="N12" s="596">
        <f>'1'!M50</f>
        <v>0</v>
      </c>
      <c r="O12" s="623"/>
      <c r="P12" s="185"/>
      <c r="Q12" s="185"/>
      <c r="R12" s="185"/>
      <c r="S12" s="185"/>
      <c r="T12" s="185"/>
      <c r="U12" s="185"/>
      <c r="V12" s="185"/>
      <c r="W12" s="185"/>
      <c r="X12" s="185"/>
      <c r="Y12" s="185"/>
      <c r="Z12" s="185"/>
    </row>
    <row r="13" spans="1:26" ht="23.25" customHeight="1">
      <c r="A13" s="402">
        <v>1000</v>
      </c>
      <c r="B13" s="185" t="s">
        <v>256</v>
      </c>
      <c r="C13" s="234">
        <f>'1'!B56</f>
        <v>10000</v>
      </c>
      <c r="D13" s="234">
        <f>'1'!C56</f>
        <v>6000</v>
      </c>
      <c r="E13" s="234">
        <f>'1'!D56</f>
        <v>6000</v>
      </c>
      <c r="F13" s="234">
        <f>'1'!E56</f>
        <v>6000</v>
      </c>
      <c r="G13" s="234">
        <f>'1'!F56</f>
        <v>6000</v>
      </c>
      <c r="H13" s="234">
        <f>'1'!G56</f>
        <v>6000</v>
      </c>
      <c r="I13" s="234">
        <f>'1'!H56</f>
        <v>6000</v>
      </c>
      <c r="J13" s="234">
        <f>'1'!I56</f>
        <v>7000</v>
      </c>
      <c r="K13" s="234">
        <f>'1'!J56</f>
        <v>7000</v>
      </c>
      <c r="L13" s="234">
        <f>'1'!K56</f>
        <v>7000</v>
      </c>
      <c r="M13" s="234">
        <f>'1'!L56</f>
        <v>7000</v>
      </c>
      <c r="N13" s="597">
        <f>'1'!M56</f>
        <v>7000</v>
      </c>
      <c r="O13" s="623"/>
      <c r="P13" s="185"/>
      <c r="Q13" s="185"/>
      <c r="R13" s="185"/>
      <c r="S13" s="185"/>
      <c r="T13" s="185"/>
      <c r="U13" s="185"/>
      <c r="V13" s="185"/>
      <c r="W13" s="185"/>
      <c r="X13" s="185"/>
      <c r="Y13" s="185"/>
      <c r="Z13" s="185"/>
    </row>
    <row r="14" spans="1:26" ht="23.25" customHeight="1">
      <c r="A14" s="402">
        <v>0</v>
      </c>
      <c r="B14" s="185" t="s">
        <v>235</v>
      </c>
      <c r="C14" s="234">
        <f>'1'!B63</f>
        <v>0</v>
      </c>
      <c r="D14" s="234">
        <f>'1'!C63</f>
        <v>0</v>
      </c>
      <c r="E14" s="234">
        <f>'1'!D63</f>
        <v>0</v>
      </c>
      <c r="F14" s="234">
        <f>'1'!E63</f>
        <v>0</v>
      </c>
      <c r="G14" s="234">
        <f>'1'!F63</f>
        <v>0</v>
      </c>
      <c r="H14" s="234">
        <f>'1'!G63</f>
        <v>0</v>
      </c>
      <c r="I14" s="234">
        <f>'1'!H63</f>
        <v>0</v>
      </c>
      <c r="J14" s="234">
        <f>'1'!I63</f>
        <v>0</v>
      </c>
      <c r="K14" s="234">
        <f>'1'!J63</f>
        <v>0</v>
      </c>
      <c r="L14" s="234">
        <f>'1'!K63</f>
        <v>0</v>
      </c>
      <c r="M14" s="234">
        <f>'1'!L63</f>
        <v>0</v>
      </c>
      <c r="N14" s="597">
        <f>'1'!M63</f>
        <v>0</v>
      </c>
      <c r="O14" s="623"/>
      <c r="P14" s="185"/>
      <c r="Q14" s="185"/>
      <c r="R14" s="185"/>
      <c r="S14" s="185"/>
      <c r="T14" s="185"/>
      <c r="U14" s="185"/>
      <c r="V14" s="185"/>
      <c r="W14" s="185"/>
      <c r="X14" s="185"/>
      <c r="Y14" s="185"/>
      <c r="Z14" s="185"/>
    </row>
    <row r="15" spans="1:26" ht="23.25" customHeight="1">
      <c r="A15" s="402">
        <v>0</v>
      </c>
      <c r="B15" s="185" t="s">
        <v>236</v>
      </c>
      <c r="C15" s="234">
        <f>'1'!B70</f>
        <v>10000</v>
      </c>
      <c r="D15" s="234">
        <f>'1'!C70</f>
        <v>10000</v>
      </c>
      <c r="E15" s="234">
        <f>'1'!D70</f>
        <v>10000</v>
      </c>
      <c r="F15" s="234">
        <f>'1'!E70</f>
        <v>10000</v>
      </c>
      <c r="G15" s="234">
        <f>'1'!F70</f>
        <v>10000</v>
      </c>
      <c r="H15" s="234">
        <f>'1'!G70</f>
        <v>10000</v>
      </c>
      <c r="I15" s="234">
        <f>'1'!H70</f>
        <v>10000</v>
      </c>
      <c r="J15" s="234">
        <f>'1'!I70</f>
        <v>10000</v>
      </c>
      <c r="K15" s="234">
        <f>'1'!J70</f>
        <v>10000</v>
      </c>
      <c r="L15" s="234">
        <f>'1'!K70</f>
        <v>10000</v>
      </c>
      <c r="M15" s="234">
        <f>'1'!L70</f>
        <v>10000</v>
      </c>
      <c r="N15" s="597">
        <f>'1'!M70</f>
        <v>10000</v>
      </c>
      <c r="O15" s="623"/>
      <c r="P15" s="185"/>
      <c r="Q15" s="185"/>
      <c r="R15" s="185"/>
      <c r="S15" s="185"/>
      <c r="T15" s="185"/>
      <c r="U15" s="185"/>
      <c r="V15" s="185"/>
      <c r="W15" s="185"/>
      <c r="X15" s="185"/>
      <c r="Y15" s="185"/>
      <c r="Z15" s="185"/>
    </row>
    <row r="16" spans="1:26" ht="23.25" customHeight="1">
      <c r="A16" s="184">
        <f>A60</f>
        <v>2000</v>
      </c>
      <c r="B16" s="185" t="s">
        <v>237</v>
      </c>
      <c r="C16" s="234">
        <f>'1'!B77</f>
        <v>20000</v>
      </c>
      <c r="D16" s="234">
        <f>'1'!C77</f>
        <v>16000</v>
      </c>
      <c r="E16" s="234">
        <f>'1'!D77</f>
        <v>16000</v>
      </c>
      <c r="F16" s="234">
        <f>'1'!E77</f>
        <v>16000</v>
      </c>
      <c r="G16" s="234">
        <f>'1'!F77</f>
        <v>16000</v>
      </c>
      <c r="H16" s="234">
        <f>'1'!G77</f>
        <v>16000</v>
      </c>
      <c r="I16" s="234">
        <f>'1'!H77</f>
        <v>16000</v>
      </c>
      <c r="J16" s="234">
        <f>'1'!I77</f>
        <v>17000</v>
      </c>
      <c r="K16" s="234">
        <f>'1'!J77</f>
        <v>17000</v>
      </c>
      <c r="L16" s="234">
        <f>'1'!K77</f>
        <v>17000</v>
      </c>
      <c r="M16" s="234">
        <f>'1'!L77</f>
        <v>17000</v>
      </c>
      <c r="N16" s="597">
        <f>'1'!M77</f>
        <v>17000</v>
      </c>
      <c r="O16" s="623"/>
      <c r="P16" s="185"/>
      <c r="Q16" s="185"/>
      <c r="R16" s="185"/>
      <c r="S16" s="185"/>
      <c r="T16" s="185"/>
      <c r="U16" s="185"/>
      <c r="V16" s="185"/>
      <c r="W16" s="185"/>
      <c r="X16" s="185"/>
      <c r="Y16" s="185"/>
      <c r="Z16" s="185"/>
    </row>
    <row r="17" spans="1:26" ht="23.25" customHeight="1">
      <c r="A17" s="184">
        <f>A27</f>
        <v>110000</v>
      </c>
      <c r="B17" s="185" t="s">
        <v>239</v>
      </c>
      <c r="C17" s="234">
        <f>'1'!B91</f>
        <v>20000</v>
      </c>
      <c r="D17" s="234">
        <f>'1'!C91</f>
        <v>36000</v>
      </c>
      <c r="E17" s="234">
        <f>'1'!D91</f>
        <v>52000</v>
      </c>
      <c r="F17" s="234">
        <f>'1'!E91</f>
        <v>68000</v>
      </c>
      <c r="G17" s="234">
        <f>'1'!F91</f>
        <v>84000</v>
      </c>
      <c r="H17" s="234">
        <f>'1'!G91</f>
        <v>100000</v>
      </c>
      <c r="I17" s="234">
        <f>'1'!H91</f>
        <v>116000</v>
      </c>
      <c r="J17" s="234">
        <f>'1'!I91</f>
        <v>133000</v>
      </c>
      <c r="K17" s="234">
        <f>'1'!J91</f>
        <v>150000</v>
      </c>
      <c r="L17" s="234">
        <f>'1'!K91</f>
        <v>167000</v>
      </c>
      <c r="M17" s="234">
        <f>'1'!L91</f>
        <v>184000</v>
      </c>
      <c r="N17" s="597">
        <f>'1'!M91</f>
        <v>201000</v>
      </c>
      <c r="O17" s="623"/>
      <c r="P17" s="185"/>
      <c r="Q17" s="185"/>
      <c r="R17" s="185"/>
      <c r="S17" s="185"/>
      <c r="T17" s="185"/>
      <c r="U17" s="185"/>
      <c r="V17" s="185"/>
      <c r="W17" s="185"/>
      <c r="X17" s="185"/>
      <c r="Y17" s="185"/>
      <c r="Z17" s="185"/>
    </row>
    <row r="18" spans="1:26" ht="23.25" customHeight="1">
      <c r="A18" s="184">
        <f>A172</f>
        <v>100</v>
      </c>
      <c r="B18" s="185" t="s">
        <v>327</v>
      </c>
      <c r="C18" s="242">
        <f>'1'!B119</f>
        <v>1</v>
      </c>
      <c r="D18" s="242">
        <f>'1'!C119</f>
        <v>1</v>
      </c>
      <c r="E18" s="242">
        <f>'1'!D119</f>
        <v>1</v>
      </c>
      <c r="F18" s="242">
        <f>'1'!E119</f>
        <v>1</v>
      </c>
      <c r="G18" s="242">
        <f>'1'!F119</f>
        <v>1</v>
      </c>
      <c r="H18" s="242">
        <f>'1'!G119</f>
        <v>1</v>
      </c>
      <c r="I18" s="242">
        <f>'1'!H119</f>
        <v>1</v>
      </c>
      <c r="J18" s="242">
        <f>'1'!I119</f>
        <v>1</v>
      </c>
      <c r="K18" s="242">
        <f>'1'!J119</f>
        <v>1</v>
      </c>
      <c r="L18" s="242">
        <f>'1'!K119</f>
        <v>1</v>
      </c>
      <c r="M18" s="242">
        <f>'1'!L119</f>
        <v>1</v>
      </c>
      <c r="N18" s="660">
        <f>'1'!M119</f>
        <v>1</v>
      </c>
      <c r="O18" s="623"/>
      <c r="P18" s="185"/>
      <c r="Q18" s="185"/>
      <c r="R18" s="185"/>
      <c r="S18" s="185"/>
      <c r="T18" s="185"/>
      <c r="U18" s="185"/>
      <c r="V18" s="185"/>
      <c r="W18" s="185"/>
      <c r="X18" s="185"/>
      <c r="Y18" s="185"/>
      <c r="Z18" s="185"/>
    </row>
    <row r="19" spans="1:26" ht="23.25" customHeight="1">
      <c r="A19" s="184">
        <f>A86</f>
        <v>81000</v>
      </c>
      <c r="B19" s="185" t="s">
        <v>259</v>
      </c>
      <c r="C19" s="234">
        <f>'1'!B105</f>
        <v>50000</v>
      </c>
      <c r="D19" s="234">
        <f>'1'!C105</f>
        <v>54000</v>
      </c>
      <c r="E19" s="234">
        <f>'1'!D105</f>
        <v>54000</v>
      </c>
      <c r="F19" s="234">
        <f>'1'!E105</f>
        <v>54000</v>
      </c>
      <c r="G19" s="234">
        <f>'1'!F105</f>
        <v>54000</v>
      </c>
      <c r="H19" s="234">
        <f>'1'!G105</f>
        <v>54000</v>
      </c>
      <c r="I19" s="234">
        <f>'1'!H105</f>
        <v>36000</v>
      </c>
      <c r="J19" s="234">
        <f>'1'!I105</f>
        <v>35000</v>
      </c>
      <c r="K19" s="234">
        <f>'1'!J105</f>
        <v>35000</v>
      </c>
      <c r="L19" s="234">
        <f>'1'!K105</f>
        <v>35000</v>
      </c>
      <c r="M19" s="234">
        <f>'1'!L105</f>
        <v>35000</v>
      </c>
      <c r="N19" s="597">
        <f>'1'!M105</f>
        <v>35000</v>
      </c>
      <c r="O19" s="623"/>
      <c r="P19" s="185"/>
      <c r="Q19" s="185"/>
      <c r="R19" s="185"/>
      <c r="S19" s="185"/>
      <c r="T19" s="185"/>
      <c r="U19" s="185"/>
      <c r="V19" s="185"/>
      <c r="W19" s="185"/>
      <c r="X19" s="185"/>
      <c r="Y19" s="185"/>
      <c r="Z19" s="185"/>
    </row>
    <row r="20" spans="1:26" ht="23.25" customHeight="1">
      <c r="A20" s="189">
        <f>(A27-A85)/A27</f>
        <v>0.73636363636363633</v>
      </c>
      <c r="B20" s="185" t="s">
        <v>159</v>
      </c>
      <c r="C20" s="186">
        <f t="shared" ref="C20:N20" si="1">IFERROR((C27-C85)/C27,0)</f>
        <v>0.31846590909090911</v>
      </c>
      <c r="D20" s="186">
        <f t="shared" si="1"/>
        <v>0.36306534090909093</v>
      </c>
      <c r="E20" s="186">
        <f t="shared" si="1"/>
        <v>0.36220741477272728</v>
      </c>
      <c r="F20" s="186">
        <f t="shared" si="1"/>
        <v>0.36134670426136367</v>
      </c>
      <c r="G20" s="186">
        <f t="shared" si="1"/>
        <v>0.36048323721875003</v>
      </c>
      <c r="H20" s="186">
        <f t="shared" si="1"/>
        <v>0.35961704121019888</v>
      </c>
      <c r="I20" s="186">
        <f t="shared" si="1"/>
        <v>0.22227025197322015</v>
      </c>
      <c r="J20" s="186">
        <f t="shared" si="1"/>
        <v>0.20595664036257882</v>
      </c>
      <c r="K20" s="186">
        <f t="shared" si="1"/>
        <v>0.2047910133528924</v>
      </c>
      <c r="L20" s="186">
        <f t="shared" si="1"/>
        <v>0.20362189109815143</v>
      </c>
      <c r="M20" s="186">
        <f t="shared" si="1"/>
        <v>0.20244930855080615</v>
      </c>
      <c r="N20" s="595">
        <f t="shared" si="1"/>
        <v>0.20127330031378304</v>
      </c>
      <c r="O20" s="623"/>
      <c r="P20" s="185"/>
      <c r="Q20" s="185"/>
      <c r="R20" s="185"/>
      <c r="S20" s="185"/>
      <c r="T20" s="185"/>
      <c r="U20" s="185"/>
      <c r="V20" s="185"/>
      <c r="W20" s="185"/>
      <c r="X20" s="185"/>
      <c r="Y20" s="185"/>
      <c r="Z20" s="185"/>
    </row>
    <row r="21" spans="1:26" ht="36" customHeight="1">
      <c r="A21" s="166"/>
      <c r="B21" s="190"/>
      <c r="C21" s="780" t="s">
        <v>260</v>
      </c>
      <c r="D21" s="768"/>
      <c r="E21" s="768"/>
      <c r="F21" s="768"/>
      <c r="G21" s="768"/>
      <c r="H21" s="768"/>
      <c r="I21" s="768"/>
      <c r="J21" s="768"/>
      <c r="K21" s="768"/>
      <c r="L21" s="768"/>
      <c r="M21" s="768"/>
      <c r="N21" s="778"/>
      <c r="O21" s="622"/>
      <c r="P21" s="170"/>
      <c r="Q21" s="170"/>
      <c r="R21" s="170"/>
      <c r="S21" s="170"/>
      <c r="T21" s="170"/>
      <c r="U21" s="170"/>
      <c r="V21" s="170"/>
      <c r="W21" s="170"/>
      <c r="X21" s="170"/>
      <c r="Y21" s="170"/>
      <c r="Z21" s="170"/>
    </row>
    <row r="22" spans="1:26" ht="24" customHeight="1">
      <c r="A22" s="191">
        <v>0</v>
      </c>
      <c r="B22" s="236" t="s">
        <v>261</v>
      </c>
      <c r="C22" s="237">
        <v>1</v>
      </c>
      <c r="D22" s="237">
        <v>2</v>
      </c>
      <c r="E22" s="237">
        <v>3</v>
      </c>
      <c r="F22" s="237">
        <v>4</v>
      </c>
      <c r="G22" s="237">
        <v>5</v>
      </c>
      <c r="H22" s="237">
        <v>6</v>
      </c>
      <c r="I22" s="237">
        <v>7</v>
      </c>
      <c r="J22" s="237">
        <v>8</v>
      </c>
      <c r="K22" s="237">
        <v>9</v>
      </c>
      <c r="L22" s="237">
        <v>10</v>
      </c>
      <c r="M22" s="237">
        <v>11</v>
      </c>
      <c r="N22" s="601">
        <v>12</v>
      </c>
      <c r="O22" s="622"/>
      <c r="P22" s="170"/>
      <c r="Q22" s="170"/>
      <c r="R22" s="170"/>
      <c r="S22" s="170"/>
      <c r="T22" s="170"/>
      <c r="U22" s="170"/>
      <c r="V22" s="170"/>
      <c r="W22" s="170"/>
      <c r="X22" s="170"/>
      <c r="Y22" s="170"/>
      <c r="Z22" s="170"/>
    </row>
    <row r="23" spans="1:26" ht="5.25" customHeight="1">
      <c r="A23" s="166"/>
      <c r="B23" s="238"/>
      <c r="C23" s="239"/>
      <c r="D23" s="240"/>
      <c r="E23" s="239"/>
      <c r="F23" s="239"/>
      <c r="G23" s="239"/>
      <c r="H23" s="239"/>
      <c r="I23" s="239"/>
      <c r="J23" s="239"/>
      <c r="K23" s="239"/>
      <c r="L23" s="239"/>
      <c r="M23" s="239"/>
      <c r="N23" s="602"/>
      <c r="O23" s="622"/>
      <c r="P23" s="170"/>
      <c r="Q23" s="170"/>
      <c r="R23" s="170"/>
      <c r="S23" s="170"/>
      <c r="T23" s="170"/>
      <c r="U23" s="170"/>
      <c r="V23" s="170"/>
      <c r="W23" s="170"/>
      <c r="X23" s="170"/>
      <c r="Y23" s="170"/>
      <c r="Z23" s="170"/>
    </row>
    <row r="24" spans="1:26" ht="32.25" customHeight="1">
      <c r="A24" s="383">
        <v>5000</v>
      </c>
      <c r="B24" s="197" t="s">
        <v>332</v>
      </c>
      <c r="C24" s="241">
        <f>IF(ISBLANK(inputs!$C$83),$A24,VALUE(inputs!$E$83))</f>
        <v>4000</v>
      </c>
      <c r="D24" s="241">
        <f>IF(ISBLANK(inputs!$C$84),$A24,VALUE(inputs!$E$84))</f>
        <v>4000</v>
      </c>
      <c r="E24" s="241">
        <f>IF(ISBLANK(inputs!$C$85),$A24,VALUE(inputs!$E$85))</f>
        <v>4000</v>
      </c>
      <c r="F24" s="241">
        <f>IF(ISBLANK(inputs!$C$86),$A24,VALUE(inputs!$E$86))</f>
        <v>4000</v>
      </c>
      <c r="G24" s="241">
        <f>IF(ISBLANK(inputs!$C$87),$A24,VALUE(inputs!$E$87))</f>
        <v>4000</v>
      </c>
      <c r="H24" s="241">
        <f>IF(ISBLANK(inputs!$C$88),$A24,VALUE(inputs!$E$88))</f>
        <v>4000</v>
      </c>
      <c r="I24" s="241">
        <f>IF(ISBLANK(inputs!$C$89),$A24,VALUE(inputs!$E$89))</f>
        <v>3000</v>
      </c>
      <c r="J24" s="241">
        <f>IF(ISBLANK(inputs!$C$90),$A24,VALUE(inputs!$E$90))</f>
        <v>3000</v>
      </c>
      <c r="K24" s="241">
        <f>IF(ISBLANK(inputs!$C$91),$A24,VALUE(inputs!$E$91))</f>
        <v>3000</v>
      </c>
      <c r="L24" s="241">
        <f>IF(ISBLANK(inputs!$C$92),$A24,VALUE(inputs!$E$92))</f>
        <v>3000</v>
      </c>
      <c r="M24" s="241">
        <f>IF(ISBLANK(inputs!$C$93),$A24,VALUE(inputs!$E$93))</f>
        <v>3000</v>
      </c>
      <c r="N24" s="603">
        <f>IF(ISBLANK(inputs!$C$94),$A24,VALUE(inputs!$E$94))</f>
        <v>3000</v>
      </c>
      <c r="O24" s="624"/>
      <c r="P24" s="770"/>
      <c r="Q24" s="755"/>
      <c r="R24" s="755"/>
      <c r="S24" s="755"/>
      <c r="T24" s="756"/>
      <c r="U24" s="170"/>
      <c r="V24" s="170"/>
      <c r="W24" s="170"/>
      <c r="X24" s="170"/>
      <c r="Y24" s="170"/>
      <c r="Z24" s="170"/>
    </row>
    <row r="25" spans="1:26" ht="23.25" customHeight="1">
      <c r="A25" s="166"/>
      <c r="B25" s="170"/>
      <c r="C25" s="781"/>
      <c r="D25" s="768"/>
      <c r="E25" s="768"/>
      <c r="F25" s="768"/>
      <c r="G25" s="768"/>
      <c r="H25" s="768"/>
      <c r="I25" s="768"/>
      <c r="J25" s="768"/>
      <c r="K25" s="768"/>
      <c r="L25" s="768"/>
      <c r="M25" s="768"/>
      <c r="N25" s="778"/>
      <c r="O25" s="622"/>
      <c r="P25" s="770"/>
      <c r="Q25" s="755"/>
      <c r="R25" s="755"/>
      <c r="S25" s="755"/>
      <c r="T25" s="756"/>
      <c r="U25" s="170"/>
      <c r="V25" s="170"/>
      <c r="W25" s="170"/>
      <c r="X25" s="170"/>
      <c r="Y25" s="170"/>
      <c r="Z25" s="170"/>
    </row>
    <row r="26" spans="1:26" ht="23.25" customHeight="1">
      <c r="A26" s="166"/>
      <c r="B26" s="170"/>
      <c r="C26" s="782"/>
      <c r="D26" s="768"/>
      <c r="E26" s="768"/>
      <c r="F26" s="768"/>
      <c r="G26" s="768"/>
      <c r="H26" s="768"/>
      <c r="I26" s="768"/>
      <c r="J26" s="768"/>
      <c r="K26" s="768"/>
      <c r="L26" s="768"/>
      <c r="M26" s="768"/>
      <c r="N26" s="778"/>
      <c r="O26" s="625" t="s">
        <v>263</v>
      </c>
      <c r="P26" s="770"/>
      <c r="Q26" s="755"/>
      <c r="R26" s="755"/>
      <c r="S26" s="755"/>
      <c r="T26" s="756"/>
      <c r="U26" s="170"/>
      <c r="V26" s="170"/>
      <c r="W26" s="170"/>
      <c r="X26" s="170"/>
      <c r="Y26" s="170"/>
      <c r="Z26" s="170"/>
    </row>
    <row r="27" spans="1:26" ht="23.25" customHeight="1">
      <c r="A27" s="166">
        <f>A10*A30</f>
        <v>110000</v>
      </c>
      <c r="B27" s="170" t="s">
        <v>264</v>
      </c>
      <c r="C27" s="200">
        <f t="shared" ref="C27:N27" si="2">C10*C30</f>
        <v>88000</v>
      </c>
      <c r="D27" s="200">
        <f t="shared" si="2"/>
        <v>88000</v>
      </c>
      <c r="E27" s="200">
        <f t="shared" si="2"/>
        <v>88000</v>
      </c>
      <c r="F27" s="200">
        <f t="shared" si="2"/>
        <v>88000</v>
      </c>
      <c r="G27" s="200">
        <f t="shared" si="2"/>
        <v>88000</v>
      </c>
      <c r="H27" s="200">
        <f t="shared" si="2"/>
        <v>88000</v>
      </c>
      <c r="I27" s="200">
        <f t="shared" si="2"/>
        <v>66000</v>
      </c>
      <c r="J27" s="200">
        <f t="shared" si="2"/>
        <v>66000</v>
      </c>
      <c r="K27" s="200">
        <f t="shared" si="2"/>
        <v>66000</v>
      </c>
      <c r="L27" s="200">
        <f t="shared" si="2"/>
        <v>66000</v>
      </c>
      <c r="M27" s="200">
        <f t="shared" si="2"/>
        <v>66000</v>
      </c>
      <c r="N27" s="604">
        <f t="shared" si="2"/>
        <v>66000</v>
      </c>
      <c r="O27" s="625">
        <f t="shared" ref="O27:O28" si="3">SUM(C27:N27)</f>
        <v>924000</v>
      </c>
      <c r="P27" s="770"/>
      <c r="Q27" s="755"/>
      <c r="R27" s="755"/>
      <c r="S27" s="755"/>
      <c r="T27" s="756"/>
      <c r="U27" s="170"/>
      <c r="V27" s="170"/>
      <c r="W27" s="170"/>
      <c r="X27" s="170"/>
      <c r="Y27" s="170"/>
      <c r="Z27" s="170"/>
    </row>
    <row r="28" spans="1:26" ht="23.25" customHeight="1">
      <c r="A28" s="166">
        <f>A29*A10</f>
        <v>20000</v>
      </c>
      <c r="B28" s="170" t="s">
        <v>265</v>
      </c>
      <c r="C28" s="202">
        <f t="shared" ref="C28:N28" si="4">C29*C10</f>
        <v>16000</v>
      </c>
      <c r="D28" s="202">
        <f t="shared" si="4"/>
        <v>16000</v>
      </c>
      <c r="E28" s="202">
        <f t="shared" si="4"/>
        <v>16000</v>
      </c>
      <c r="F28" s="202">
        <f t="shared" si="4"/>
        <v>16000</v>
      </c>
      <c r="G28" s="202">
        <f t="shared" si="4"/>
        <v>16000</v>
      </c>
      <c r="H28" s="202">
        <f t="shared" si="4"/>
        <v>16000</v>
      </c>
      <c r="I28" s="202">
        <f t="shared" si="4"/>
        <v>12000</v>
      </c>
      <c r="J28" s="202">
        <f t="shared" si="4"/>
        <v>12000</v>
      </c>
      <c r="K28" s="202">
        <f t="shared" si="4"/>
        <v>12000</v>
      </c>
      <c r="L28" s="202">
        <f t="shared" si="4"/>
        <v>12000</v>
      </c>
      <c r="M28" s="202">
        <f t="shared" si="4"/>
        <v>12000</v>
      </c>
      <c r="N28" s="605">
        <f t="shared" si="4"/>
        <v>12000</v>
      </c>
      <c r="O28" s="625">
        <f t="shared" si="3"/>
        <v>168000</v>
      </c>
      <c r="P28" s="770"/>
      <c r="Q28" s="755"/>
      <c r="R28" s="755"/>
      <c r="S28" s="755"/>
      <c r="T28" s="756"/>
      <c r="U28" s="170"/>
      <c r="V28" s="170"/>
      <c r="W28" s="170"/>
      <c r="X28" s="170"/>
      <c r="Y28" s="170"/>
      <c r="Z28" s="170"/>
    </row>
    <row r="29" spans="1:26" ht="23.25" customHeight="1">
      <c r="A29" s="166">
        <v>4</v>
      </c>
      <c r="B29" s="170" t="s">
        <v>266</v>
      </c>
      <c r="C29" s="203">
        <f>A29</f>
        <v>4</v>
      </c>
      <c r="D29" s="204">
        <f t="shared" ref="D29:N29" si="5">C29</f>
        <v>4</v>
      </c>
      <c r="E29" s="204">
        <f t="shared" si="5"/>
        <v>4</v>
      </c>
      <c r="F29" s="204">
        <f t="shared" si="5"/>
        <v>4</v>
      </c>
      <c r="G29" s="204">
        <f t="shared" si="5"/>
        <v>4</v>
      </c>
      <c r="H29" s="204">
        <f t="shared" si="5"/>
        <v>4</v>
      </c>
      <c r="I29" s="204">
        <f t="shared" si="5"/>
        <v>4</v>
      </c>
      <c r="J29" s="204">
        <f t="shared" si="5"/>
        <v>4</v>
      </c>
      <c r="K29" s="204">
        <f t="shared" si="5"/>
        <v>4</v>
      </c>
      <c r="L29" s="204">
        <f t="shared" si="5"/>
        <v>4</v>
      </c>
      <c r="M29" s="204">
        <f t="shared" si="5"/>
        <v>4</v>
      </c>
      <c r="N29" s="606">
        <f t="shared" si="5"/>
        <v>4</v>
      </c>
      <c r="O29" s="625">
        <f t="shared" ref="O29:O30" si="6">AVERAGE(C29:N29)</f>
        <v>4</v>
      </c>
      <c r="P29" s="770"/>
      <c r="Q29" s="755"/>
      <c r="R29" s="755"/>
      <c r="S29" s="755"/>
      <c r="T29" s="756"/>
      <c r="U29" s="170"/>
      <c r="V29" s="170"/>
      <c r="W29" s="170"/>
      <c r="X29" s="170"/>
      <c r="Y29" s="170"/>
      <c r="Z29" s="170"/>
    </row>
    <row r="30" spans="1:26" ht="42" customHeight="1">
      <c r="A30" s="205">
        <f>INTRO!J14</f>
        <v>22</v>
      </c>
      <c r="B30" s="170" t="s">
        <v>7</v>
      </c>
      <c r="C30" s="206">
        <f>IF(ISBLANK(inputs!$C$83),$A30,VALUE(inputs!$F$83))</f>
        <v>22</v>
      </c>
      <c r="D30" s="207">
        <f>IF(ISBLANK(inputs!$C$84),$A30,VALUE(inputs!$F$84))</f>
        <v>22</v>
      </c>
      <c r="E30" s="207">
        <f>IF(ISBLANK(inputs!$C$85),$A30,VALUE(inputs!$F$85))</f>
        <v>22</v>
      </c>
      <c r="F30" s="207">
        <f>IF(ISBLANK(inputs!$C$86),$A30,VALUE(inputs!$F$86))</f>
        <v>22</v>
      </c>
      <c r="G30" s="207">
        <f>IF(ISBLANK(inputs!$C$87),$A30,VALUE(inputs!$F$87))</f>
        <v>22</v>
      </c>
      <c r="H30" s="207">
        <f>IF(ISBLANK(inputs!$C$88),$A30,VALUE(inputs!$F$88))</f>
        <v>22</v>
      </c>
      <c r="I30" s="207">
        <f>IF(ISBLANK(inputs!$C$89),$A30,VALUE(inputs!$F$89))</f>
        <v>22</v>
      </c>
      <c r="J30" s="207">
        <f>IF(ISBLANK(inputs!$C$90),$A30,VALUE(inputs!$F$90))</f>
        <v>22</v>
      </c>
      <c r="K30" s="207">
        <f>IF(ISBLANK(inputs!$C$91),$A30,VALUE(inputs!$F$91))</f>
        <v>22</v>
      </c>
      <c r="L30" s="207">
        <f>IF(ISBLANK(inputs!$C$92),$A30,VALUE(inputs!$F$92))</f>
        <v>22</v>
      </c>
      <c r="M30" s="207">
        <f>IF(ISBLANK(inputs!$C$93),$A30,VALUE(inputs!$F$93))</f>
        <v>22</v>
      </c>
      <c r="N30" s="607">
        <f>IF(ISBLANK(inputs!$C$94),$A30,VALUE(inputs!$F$94))</f>
        <v>22</v>
      </c>
      <c r="O30" s="625">
        <f t="shared" si="6"/>
        <v>22</v>
      </c>
      <c r="P30" s="770" t="s">
        <v>207</v>
      </c>
      <c r="Q30" s="755"/>
      <c r="R30" s="755"/>
      <c r="S30" s="755"/>
      <c r="T30" s="756"/>
      <c r="U30" s="170"/>
      <c r="V30" s="170"/>
      <c r="W30" s="170"/>
      <c r="X30" s="170"/>
      <c r="Y30" s="170"/>
      <c r="Z30" s="170"/>
    </row>
    <row r="31" spans="1:26" ht="23.25" customHeight="1">
      <c r="A31" s="205">
        <v>0</v>
      </c>
      <c r="B31" s="170" t="s">
        <v>321</v>
      </c>
      <c r="C31" s="208">
        <f>IF(ISBLANK(inputs!$C$83),$A31,VALUE(inputs!$G$83))</f>
        <v>0</v>
      </c>
      <c r="D31" s="209">
        <f>IF(ISBLANK(inputs!$C$84),$A31,VALUE(inputs!$G$84))</f>
        <v>0</v>
      </c>
      <c r="E31" s="209">
        <f>IF(ISBLANK(inputs!$C$85),$A31,VALUE(inputs!$G$85))</f>
        <v>0</v>
      </c>
      <c r="F31" s="209">
        <f>IF(ISBLANK(inputs!$C$86),$A31,VALUE(inputs!$G$86))</f>
        <v>0</v>
      </c>
      <c r="G31" s="209">
        <f>IF(ISBLANK(inputs!$C$87),$A31,VALUE(inputs!$G$87))</f>
        <v>0</v>
      </c>
      <c r="H31" s="209">
        <f>IF(ISBLANK(inputs!$C$88),$A31,VALUE(inputs!$G$88))</f>
        <v>0</v>
      </c>
      <c r="I31" s="209">
        <f>IF(ISBLANK(inputs!$C$89),$A31,VALUE(inputs!$G$89))</f>
        <v>0</v>
      </c>
      <c r="J31" s="209">
        <f>IF(ISBLANK(inputs!$C$90),$A31,VALUE(inputs!$G$90))</f>
        <v>0</v>
      </c>
      <c r="K31" s="209">
        <f>IF(ISBLANK(inputs!$C$91),$A31,VALUE(inputs!$G$91))</f>
        <v>0</v>
      </c>
      <c r="L31" s="209">
        <f>IF(ISBLANK(inputs!$C$92),$A31,VALUE(inputs!$G$92))</f>
        <v>0</v>
      </c>
      <c r="M31" s="209">
        <f>IF(ISBLANK(inputs!$C$93),$A31,VALUE(inputs!$G$93))</f>
        <v>0</v>
      </c>
      <c r="N31" s="608">
        <f>IF(ISBLANK(inputs!$C$94),$A31,VALUE(inputs!$G$94))</f>
        <v>0</v>
      </c>
      <c r="O31" s="625">
        <f t="shared" ref="O31:O33" si="7">SUM(C31:N31)</f>
        <v>0</v>
      </c>
      <c r="P31" s="170"/>
      <c r="Q31" s="170"/>
      <c r="R31" s="170"/>
      <c r="S31" s="170"/>
      <c r="T31" s="170"/>
      <c r="U31" s="170"/>
      <c r="V31" s="170"/>
      <c r="W31" s="170"/>
      <c r="X31" s="170"/>
      <c r="Y31" s="170"/>
      <c r="Z31" s="170"/>
    </row>
    <row r="32" spans="1:26" ht="23.25" customHeight="1">
      <c r="A32" s="205">
        <v>0</v>
      </c>
      <c r="B32" s="170" t="s">
        <v>322</v>
      </c>
      <c r="C32" s="208">
        <f>IF(ISBLANK(inputs!$C$83),$A32,VALUE(inputs!$H$83))</f>
        <v>0</v>
      </c>
      <c r="D32" s="209">
        <f>IF(ISBLANK(inputs!$C$84),$A32,VALUE(inputs!$H$84))</f>
        <v>0</v>
      </c>
      <c r="E32" s="209">
        <f>IF(ISBLANK(inputs!$C$85),$A32,VALUE(inputs!$H$85))</f>
        <v>0</v>
      </c>
      <c r="F32" s="209">
        <f>IF(ISBLANK(inputs!$C$86),$A32,VALUE(inputs!$H$86))</f>
        <v>0</v>
      </c>
      <c r="G32" s="209">
        <f>IF(ISBLANK(inputs!$C$87),$A32,VALUE(inputs!$H$87))</f>
        <v>0</v>
      </c>
      <c r="H32" s="209">
        <f>IF(ISBLANK(inputs!$C$88),$A32,VALUE(inputs!$H$88))</f>
        <v>0</v>
      </c>
      <c r="I32" s="209">
        <f>IF(ISBLANK(inputs!$C$89),$A32,VALUE(inputs!$H$89))</f>
        <v>0</v>
      </c>
      <c r="J32" s="209">
        <f>IF(ISBLANK(inputs!$C$90),$A32,VALUE(inputs!$H$90))</f>
        <v>0</v>
      </c>
      <c r="K32" s="209">
        <f>IF(ISBLANK(inputs!$C$91),$A32,VALUE(inputs!$H$91))</f>
        <v>0</v>
      </c>
      <c r="L32" s="209">
        <f>IF(ISBLANK(inputs!$C$92),$A32,VALUE(inputs!$H$92))</f>
        <v>0</v>
      </c>
      <c r="M32" s="209">
        <f>IF(ISBLANK(inputs!$C$93),$A32,VALUE(inputs!$H$93))</f>
        <v>0</v>
      </c>
      <c r="N32" s="608">
        <f>IF(ISBLANK(inputs!$C$94),$A32,VALUE(inputs!$H$94))</f>
        <v>0</v>
      </c>
      <c r="O32" s="625">
        <f t="shared" si="7"/>
        <v>0</v>
      </c>
      <c r="P32" s="170"/>
      <c r="Q32" s="170"/>
      <c r="R32" s="170"/>
      <c r="S32" s="170"/>
      <c r="T32" s="170"/>
      <c r="U32" s="170"/>
      <c r="V32" s="170"/>
      <c r="W32" s="170"/>
      <c r="X32" s="170"/>
      <c r="Y32" s="170"/>
      <c r="Z32" s="170"/>
    </row>
    <row r="33" spans="1:26" ht="23.25" customHeight="1">
      <c r="A33" s="205">
        <v>1000</v>
      </c>
      <c r="B33" s="170" t="s">
        <v>10</v>
      </c>
      <c r="C33" s="207">
        <f>IF(ISBLANK(inputs!$C$83),$A33,VALUE(inputs!$I$83))</f>
        <v>0</v>
      </c>
      <c r="D33" s="209">
        <f>IF(ISBLANK(inputs!$C$84),$A33,VALUE(inputs!$I$84))</f>
        <v>0</v>
      </c>
      <c r="E33" s="209">
        <f>IF(ISBLANK(inputs!$C$85),$A33,VALUE(inputs!$I$85))</f>
        <v>0</v>
      </c>
      <c r="F33" s="209">
        <f>IF(ISBLANK(inputs!$C$86),$A33,VALUE(inputs!$I$86))</f>
        <v>0</v>
      </c>
      <c r="G33" s="209">
        <f>IF(ISBLANK(inputs!$C$87),$A33,VALUE(inputs!$I$87))</f>
        <v>0</v>
      </c>
      <c r="H33" s="209">
        <f>IF(ISBLANK(inputs!$C$88),$A33,VALUE(inputs!$I$88))</f>
        <v>0</v>
      </c>
      <c r="I33" s="209">
        <f>IF(ISBLANK(inputs!$C$89),$A33,VALUE(inputs!$I$89))</f>
        <v>0</v>
      </c>
      <c r="J33" s="209">
        <f>IF(ISBLANK(inputs!$C$90),$A33,VALUE(inputs!$I$90))</f>
        <v>0</v>
      </c>
      <c r="K33" s="209">
        <f>IF(ISBLANK(inputs!$C$91),$A33,VALUE(inputs!$I$91))</f>
        <v>0</v>
      </c>
      <c r="L33" s="209">
        <f>IF(ISBLANK(inputs!$C$92),$A33,VALUE(inputs!$I$92))</f>
        <v>0</v>
      </c>
      <c r="M33" s="209">
        <f>IF(ISBLANK(inputs!$C$93),$A33,VALUE(inputs!$I$93))</f>
        <v>0</v>
      </c>
      <c r="N33" s="608">
        <f>IF(ISBLANK(inputs!$C$94),$A33,VALUE(inputs!$I$94))</f>
        <v>0</v>
      </c>
      <c r="O33" s="625">
        <f t="shared" si="7"/>
        <v>0</v>
      </c>
      <c r="P33" s="170"/>
      <c r="Q33" s="170"/>
      <c r="R33" s="170"/>
      <c r="S33" s="170"/>
      <c r="T33" s="170"/>
      <c r="U33" s="170"/>
      <c r="V33" s="170"/>
      <c r="W33" s="170"/>
      <c r="X33" s="170"/>
      <c r="Y33" s="170"/>
      <c r="Z33" s="170"/>
    </row>
    <row r="34" spans="1:26" ht="23.25" customHeight="1">
      <c r="A34" s="205">
        <v>40</v>
      </c>
      <c r="B34" s="170" t="s">
        <v>267</v>
      </c>
      <c r="C34" s="207">
        <f>IF(ISBLANK(inputs!$C$83),$A34,VALUE(inputs!$J$83))</f>
        <v>0</v>
      </c>
      <c r="D34" s="209">
        <f>IF(ISBLANK(inputs!$C$84),$A34,VALUE(inputs!$J$84))</f>
        <v>0</v>
      </c>
      <c r="E34" s="209">
        <f>IF(ISBLANK(inputs!$C$85),$A34,VALUE(inputs!$J$85))</f>
        <v>0</v>
      </c>
      <c r="F34" s="209">
        <f>IF(ISBLANK(inputs!$C$86),$A34,VALUE(inputs!$J$86))</f>
        <v>0</v>
      </c>
      <c r="G34" s="209">
        <f>IF(ISBLANK(inputs!$C$87),$A34,VALUE(inputs!$J$87))</f>
        <v>0</v>
      </c>
      <c r="H34" s="209">
        <f>IF(ISBLANK(inputs!$C$88),$A34,VALUE(inputs!$J$88))</f>
        <v>0</v>
      </c>
      <c r="I34" s="209">
        <f>IF(ISBLANK(inputs!$C$89),$A34,VALUE(inputs!$J$89))</f>
        <v>0</v>
      </c>
      <c r="J34" s="209">
        <f>IF(ISBLANK(inputs!$C$90),$A34,VALUE(inputs!$J$90))</f>
        <v>0</v>
      </c>
      <c r="K34" s="209">
        <f>IF(ISBLANK(inputs!$C$91),$A34,VALUE(inputs!$J$91))</f>
        <v>0</v>
      </c>
      <c r="L34" s="209">
        <f>IF(ISBLANK(inputs!$C$92),$A34,VALUE(inputs!$J$92))</f>
        <v>0</v>
      </c>
      <c r="M34" s="209">
        <f>IF(ISBLANK(inputs!$C$93),$A34,VALUE(inputs!$J$93))</f>
        <v>0</v>
      </c>
      <c r="N34" s="608">
        <f>IF(ISBLANK(inputs!$C$94),$A34,VALUE(inputs!$J$94))</f>
        <v>0</v>
      </c>
      <c r="O34" s="625">
        <f>AVERAGE(C34:N34)</f>
        <v>0</v>
      </c>
      <c r="P34" s="170"/>
      <c r="Q34" s="170"/>
      <c r="R34" s="170"/>
      <c r="S34" s="170"/>
      <c r="T34" s="170"/>
      <c r="U34" s="170"/>
      <c r="V34" s="170"/>
      <c r="W34" s="170"/>
      <c r="X34" s="170"/>
      <c r="Y34" s="170"/>
      <c r="Z34" s="170"/>
    </row>
    <row r="35" spans="1:26" ht="23.25" customHeight="1">
      <c r="A35" s="205">
        <v>200000</v>
      </c>
      <c r="B35" s="170" t="s">
        <v>268</v>
      </c>
      <c r="C35" s="207">
        <f>IF(ISBLANK(inputs!$C$83),$A35,VALUE(inputs!$K$83))</f>
        <v>0</v>
      </c>
      <c r="D35" s="209">
        <f>IF(ISBLANK(inputs!$C$84),$A35,VALUE(inputs!$K$84))</f>
        <v>0</v>
      </c>
      <c r="E35" s="209">
        <f>IF(ISBLANK(inputs!$C$85),$A35,VALUE(inputs!$K$85))</f>
        <v>0</v>
      </c>
      <c r="F35" s="209">
        <f>IF(ISBLANK(inputs!$C$86),$A35,VALUE(inputs!$K$86))</f>
        <v>0</v>
      </c>
      <c r="G35" s="209">
        <f>IF(ISBLANK(inputs!$C$87),$A35,VALUE(inputs!$K$87))</f>
        <v>0</v>
      </c>
      <c r="H35" s="209">
        <f>IF(ISBLANK(inputs!$C$88),$A35,VALUE(inputs!$K$88))</f>
        <v>0</v>
      </c>
      <c r="I35" s="209">
        <f>IF(ISBLANK(inputs!$C$89),$A35,VALUE(inputs!$K$89))</f>
        <v>0</v>
      </c>
      <c r="J35" s="209">
        <f>IF(ISBLANK(inputs!$C$90),$A35,VALUE(inputs!$K$90))</f>
        <v>0</v>
      </c>
      <c r="K35" s="209">
        <f>IF(ISBLANK(inputs!$C$91),$A35,VALUE(inputs!$K$91))</f>
        <v>0</v>
      </c>
      <c r="L35" s="209">
        <f>IF(ISBLANK(inputs!$C$92),$A35,VALUE(inputs!$K$92))</f>
        <v>0</v>
      </c>
      <c r="M35" s="209">
        <f>IF(ISBLANK(inputs!$C$93),$A35,VALUE(inputs!$K$93))</f>
        <v>0</v>
      </c>
      <c r="N35" s="608">
        <f>IF(ISBLANK(inputs!$C$94),$A35,VALUE(inputs!$K$94))</f>
        <v>0</v>
      </c>
      <c r="O35" s="625">
        <f t="shared" ref="O35:O37" si="8">SUM(C35:N35)</f>
        <v>0</v>
      </c>
      <c r="P35" s="170"/>
      <c r="Q35" s="170"/>
      <c r="R35" s="170"/>
      <c r="S35" s="170"/>
      <c r="T35" s="170"/>
      <c r="U35" s="170"/>
      <c r="V35" s="170"/>
      <c r="W35" s="170"/>
      <c r="X35" s="170"/>
      <c r="Y35" s="170"/>
      <c r="Z35" s="170"/>
    </row>
    <row r="36" spans="1:26" ht="23.25" customHeight="1">
      <c r="A36" s="205">
        <v>1000</v>
      </c>
      <c r="B36" s="170" t="s">
        <v>13</v>
      </c>
      <c r="C36" s="207">
        <f>IF(ISBLANK(inputs!$C$83),$A36,VALUE(inputs!$L$83))</f>
        <v>0</v>
      </c>
      <c r="D36" s="209">
        <f>IF(ISBLANK(inputs!$C$84),$A36,VALUE(inputs!$L$84))</f>
        <v>0</v>
      </c>
      <c r="E36" s="209">
        <f>IF(ISBLANK(inputs!$C$85),$A36,VALUE(inputs!$L$85))</f>
        <v>0</v>
      </c>
      <c r="F36" s="209">
        <f>IF(ISBLANK(inputs!$C$86),$A36,VALUE(inputs!$L$86))</f>
        <v>0</v>
      </c>
      <c r="G36" s="209">
        <f>IF(ISBLANK(inputs!$C$87),$A36,VALUE(inputs!$L$87))</f>
        <v>0</v>
      </c>
      <c r="H36" s="209">
        <f>IF(ISBLANK(inputs!$C$88),$A36,VALUE(inputs!$L$88))</f>
        <v>0</v>
      </c>
      <c r="I36" s="209">
        <f>IF(ISBLANK(inputs!$C$89),$A36,VALUE(inputs!$L$89))</f>
        <v>0</v>
      </c>
      <c r="J36" s="209">
        <f>IF(ISBLANK(inputs!$C$90),$A36,VALUE(inputs!$L$90))</f>
        <v>0</v>
      </c>
      <c r="K36" s="209">
        <f>IF(ISBLANK(inputs!$C$91),$A36,VALUE(inputs!$L$91))</f>
        <v>0</v>
      </c>
      <c r="L36" s="209">
        <f>IF(ISBLANK(inputs!$C$92),$A36,VALUE(inputs!$L$92))</f>
        <v>0</v>
      </c>
      <c r="M36" s="209">
        <f>IF(ISBLANK(inputs!$C$93),$A36,VALUE(inputs!$L$93))</f>
        <v>0</v>
      </c>
      <c r="N36" s="608">
        <f>IF(ISBLANK(inputs!$C$94),$A36,VALUE(inputs!$L$94))</f>
        <v>0</v>
      </c>
      <c r="O36" s="625">
        <f t="shared" si="8"/>
        <v>0</v>
      </c>
      <c r="P36" s="170"/>
      <c r="Q36" s="170"/>
      <c r="R36" s="170"/>
      <c r="S36" s="170"/>
      <c r="T36" s="170"/>
      <c r="U36" s="170"/>
      <c r="V36" s="170"/>
      <c r="W36" s="170"/>
      <c r="X36" s="170"/>
      <c r="Y36" s="170"/>
      <c r="Z36" s="170"/>
    </row>
    <row r="37" spans="1:26" ht="23.25" customHeight="1">
      <c r="A37" s="205">
        <v>1000</v>
      </c>
      <c r="B37" s="170" t="s">
        <v>14</v>
      </c>
      <c r="C37" s="207">
        <f>IF(ISBLANK(inputs!$C$83),$A37,VALUE(inputs!$M$83))</f>
        <v>0</v>
      </c>
      <c r="D37" s="209">
        <f>IF(ISBLANK(inputs!$C$84),$A37,VALUE(inputs!$M$84))</f>
        <v>0</v>
      </c>
      <c r="E37" s="209">
        <f>IF(ISBLANK(inputs!$C$85),$A37,VALUE(inputs!$M$85))</f>
        <v>0</v>
      </c>
      <c r="F37" s="209">
        <f>IF(ISBLANK(inputs!$C$86),$A37,VALUE(inputs!$M$86))</f>
        <v>0</v>
      </c>
      <c r="G37" s="209">
        <f>IF(ISBLANK(inputs!$C$87),$A37,VALUE(inputs!$M$87))</f>
        <v>0</v>
      </c>
      <c r="H37" s="209">
        <f>IF(ISBLANK(inputs!$C$88),$A37,VALUE(inputs!$M$88))</f>
        <v>0</v>
      </c>
      <c r="I37" s="209">
        <f>IF(ISBLANK(inputs!$C$89),$A37,VALUE(inputs!$M$89))</f>
        <v>0</v>
      </c>
      <c r="J37" s="209">
        <f>IF(ISBLANK(inputs!$C$90),$A37,VALUE(inputs!$M$90))</f>
        <v>0</v>
      </c>
      <c r="K37" s="209">
        <f>IF(ISBLANK(inputs!$C$91),$A37,VALUE(inputs!$M$91))</f>
        <v>0</v>
      </c>
      <c r="L37" s="209">
        <f>IF(ISBLANK(inputs!$C$92),$A37,VALUE(inputs!$M$92))</f>
        <v>0</v>
      </c>
      <c r="M37" s="209">
        <f>IF(ISBLANK(inputs!$C$93),$A37,VALUE(inputs!$M$93))</f>
        <v>0</v>
      </c>
      <c r="N37" s="608">
        <f>IF(ISBLANK(inputs!$C$94),$A37,VALUE(inputs!$M$94))</f>
        <v>0</v>
      </c>
      <c r="O37" s="625">
        <f t="shared" si="8"/>
        <v>0</v>
      </c>
      <c r="P37" s="170"/>
      <c r="Q37" s="170"/>
      <c r="R37" s="170"/>
      <c r="S37" s="170"/>
      <c r="T37" s="170"/>
      <c r="U37" s="170"/>
      <c r="V37" s="170"/>
      <c r="W37" s="170"/>
      <c r="X37" s="170"/>
      <c r="Y37" s="170"/>
      <c r="Z37" s="170"/>
    </row>
    <row r="38" spans="1:26" ht="23.25" customHeight="1">
      <c r="A38" s="166"/>
      <c r="B38" s="170"/>
      <c r="C38" s="204"/>
      <c r="D38" s="204"/>
      <c r="E38" s="204"/>
      <c r="F38" s="204"/>
      <c r="G38" s="204"/>
      <c r="H38" s="204"/>
      <c r="I38" s="204"/>
      <c r="J38" s="204"/>
      <c r="K38" s="204"/>
      <c r="L38" s="204"/>
      <c r="M38" s="204"/>
      <c r="N38" s="606"/>
      <c r="O38" s="625"/>
      <c r="P38" s="170"/>
      <c r="Q38" s="170"/>
      <c r="R38" s="170"/>
      <c r="S38" s="170"/>
      <c r="T38" s="170"/>
      <c r="U38" s="170"/>
      <c r="V38" s="170"/>
      <c r="W38" s="170"/>
      <c r="X38" s="170"/>
      <c r="Y38" s="170"/>
      <c r="Z38" s="170"/>
    </row>
    <row r="39" spans="1:26" ht="23.25" customHeight="1">
      <c r="A39" s="166"/>
      <c r="B39" s="170"/>
      <c r="C39" s="204"/>
      <c r="D39" s="204"/>
      <c r="E39" s="204"/>
      <c r="F39" s="204"/>
      <c r="G39" s="204"/>
      <c r="H39" s="204"/>
      <c r="I39" s="204"/>
      <c r="J39" s="204"/>
      <c r="K39" s="204"/>
      <c r="L39" s="204"/>
      <c r="M39" s="204"/>
      <c r="N39" s="606"/>
      <c r="O39" s="625"/>
      <c r="P39" s="170"/>
      <c r="Q39" s="170"/>
      <c r="R39" s="170"/>
      <c r="S39" s="170"/>
      <c r="T39" s="170"/>
      <c r="U39" s="170"/>
      <c r="V39" s="170"/>
      <c r="W39" s="170"/>
      <c r="X39" s="170"/>
      <c r="Y39" s="170"/>
      <c r="Z39" s="170"/>
    </row>
    <row r="40" spans="1:26" ht="23.25" customHeight="1">
      <c r="A40" s="205"/>
      <c r="B40" s="170" t="s">
        <v>15</v>
      </c>
      <c r="C40" s="207">
        <f>d!L3</f>
        <v>0</v>
      </c>
      <c r="D40" s="207">
        <f>d!L4</f>
        <v>0</v>
      </c>
      <c r="E40" s="207">
        <f>d!L5</f>
        <v>0</v>
      </c>
      <c r="F40" s="207">
        <f>d!L6</f>
        <v>0</v>
      </c>
      <c r="G40" s="207">
        <f>d!L7</f>
        <v>0</v>
      </c>
      <c r="H40" s="207">
        <f>d!L8</f>
        <v>0</v>
      </c>
      <c r="I40" s="207">
        <f>d!L9</f>
        <v>0</v>
      </c>
      <c r="J40" s="207">
        <f>d!L10</f>
        <v>0</v>
      </c>
      <c r="K40" s="207">
        <f>d!L11</f>
        <v>0</v>
      </c>
      <c r="L40" s="207">
        <f>d!L12</f>
        <v>0</v>
      </c>
      <c r="M40" s="207">
        <f>d!L13</f>
        <v>0</v>
      </c>
      <c r="N40" s="607">
        <f>d!L14</f>
        <v>0</v>
      </c>
      <c r="O40" s="625">
        <f t="shared" ref="O40:O41" si="9">AVERAGE(C40:N40)</f>
        <v>0</v>
      </c>
      <c r="P40" s="170"/>
      <c r="Q40" s="170"/>
      <c r="R40" s="170"/>
      <c r="S40" s="170"/>
      <c r="T40" s="170"/>
      <c r="U40" s="170"/>
      <c r="V40" s="170"/>
      <c r="W40" s="170"/>
      <c r="X40" s="170"/>
      <c r="Y40" s="170"/>
      <c r="Z40" s="170"/>
    </row>
    <row r="41" spans="1:26" ht="23.25" customHeight="1">
      <c r="A41" s="205"/>
      <c r="B41" s="170" t="s">
        <v>16</v>
      </c>
      <c r="C41" s="207">
        <f>d!M3</f>
        <v>0</v>
      </c>
      <c r="D41" s="207">
        <f>d!M4</f>
        <v>0</v>
      </c>
      <c r="E41" s="207">
        <f>d!M5</f>
        <v>0</v>
      </c>
      <c r="F41" s="207">
        <f>d!M6</f>
        <v>0</v>
      </c>
      <c r="G41" s="207">
        <f>d!M7</f>
        <v>0</v>
      </c>
      <c r="H41" s="207">
        <f>d!M8</f>
        <v>0</v>
      </c>
      <c r="I41" s="207">
        <f>d!M9</f>
        <v>0</v>
      </c>
      <c r="J41" s="207">
        <f>d!M10</f>
        <v>0</v>
      </c>
      <c r="K41" s="207">
        <f>d!M11</f>
        <v>0</v>
      </c>
      <c r="L41" s="207">
        <f>d!M12</f>
        <v>0</v>
      </c>
      <c r="M41" s="207">
        <f>d!M13</f>
        <v>0</v>
      </c>
      <c r="N41" s="607">
        <f>d!M14</f>
        <v>0</v>
      </c>
      <c r="O41" s="625">
        <f t="shared" si="9"/>
        <v>0</v>
      </c>
      <c r="P41" s="170"/>
      <c r="Q41" s="170"/>
      <c r="R41" s="170"/>
      <c r="S41" s="170"/>
      <c r="T41" s="170"/>
      <c r="U41" s="170"/>
      <c r="V41" s="170"/>
      <c r="W41" s="170"/>
      <c r="X41" s="170"/>
      <c r="Y41" s="170"/>
      <c r="Z41" s="170"/>
    </row>
    <row r="42" spans="1:26" ht="23.25" customHeight="1">
      <c r="A42" s="166"/>
      <c r="B42" s="170"/>
      <c r="C42" s="204"/>
      <c r="D42" s="204"/>
      <c r="E42" s="204"/>
      <c r="F42" s="204"/>
      <c r="G42" s="204"/>
      <c r="H42" s="204"/>
      <c r="I42" s="204"/>
      <c r="J42" s="204"/>
      <c r="K42" s="204"/>
      <c r="L42" s="204"/>
      <c r="M42" s="204"/>
      <c r="N42" s="606"/>
      <c r="O42" s="625"/>
      <c r="P42" s="170"/>
      <c r="Q42" s="170"/>
      <c r="R42" s="170"/>
      <c r="S42" s="170"/>
      <c r="T42" s="170"/>
      <c r="U42" s="170"/>
      <c r="V42" s="170"/>
      <c r="W42" s="170"/>
      <c r="X42" s="170"/>
      <c r="Y42" s="170"/>
      <c r="Z42" s="170"/>
    </row>
    <row r="43" spans="1:26" ht="23.25" customHeight="1">
      <c r="A43" s="205">
        <f>INTRO!J6</f>
        <v>250</v>
      </c>
      <c r="B43" s="170" t="s">
        <v>63</v>
      </c>
      <c r="C43" s="207">
        <f>A43</f>
        <v>250</v>
      </c>
      <c r="D43" s="209">
        <f t="shared" ref="D43:N43" si="10">C43</f>
        <v>250</v>
      </c>
      <c r="E43" s="209">
        <f t="shared" si="10"/>
        <v>250</v>
      </c>
      <c r="F43" s="209">
        <f t="shared" si="10"/>
        <v>250</v>
      </c>
      <c r="G43" s="209">
        <f t="shared" si="10"/>
        <v>250</v>
      </c>
      <c r="H43" s="209">
        <f t="shared" si="10"/>
        <v>250</v>
      </c>
      <c r="I43" s="209">
        <f t="shared" si="10"/>
        <v>250</v>
      </c>
      <c r="J43" s="209">
        <f t="shared" si="10"/>
        <v>250</v>
      </c>
      <c r="K43" s="209">
        <f t="shared" si="10"/>
        <v>250</v>
      </c>
      <c r="L43" s="209">
        <f t="shared" si="10"/>
        <v>250</v>
      </c>
      <c r="M43" s="209">
        <f t="shared" si="10"/>
        <v>250</v>
      </c>
      <c r="N43" s="608">
        <f t="shared" si="10"/>
        <v>250</v>
      </c>
      <c r="O43" s="625">
        <f t="shared" ref="O43:O49" si="11">AVERAGE(C43:N43)</f>
        <v>250</v>
      </c>
      <c r="P43" s="170"/>
      <c r="Q43" s="170"/>
      <c r="R43" s="170"/>
      <c r="S43" s="170"/>
      <c r="T43" s="170"/>
      <c r="U43" s="170"/>
      <c r="V43" s="170"/>
      <c r="W43" s="170"/>
      <c r="X43" s="170"/>
      <c r="Y43" s="170"/>
      <c r="Z43" s="170"/>
    </row>
    <row r="44" spans="1:26" ht="23.25" customHeight="1">
      <c r="A44" s="394">
        <f>(A43*0.001)+(A36*0.001)</f>
        <v>1.25</v>
      </c>
      <c r="B44" s="170" t="s">
        <v>64</v>
      </c>
      <c r="C44" s="210">
        <f t="shared" ref="C44:N44" si="12">(C43*0.001)+(C36*0.001)</f>
        <v>0.25</v>
      </c>
      <c r="D44" s="210">
        <f t="shared" si="12"/>
        <v>0.25</v>
      </c>
      <c r="E44" s="210">
        <f t="shared" si="12"/>
        <v>0.25</v>
      </c>
      <c r="F44" s="210">
        <f t="shared" si="12"/>
        <v>0.25</v>
      </c>
      <c r="G44" s="210">
        <f t="shared" si="12"/>
        <v>0.25</v>
      </c>
      <c r="H44" s="210">
        <f t="shared" si="12"/>
        <v>0.25</v>
      </c>
      <c r="I44" s="210">
        <f t="shared" si="12"/>
        <v>0.25</v>
      </c>
      <c r="J44" s="210">
        <f t="shared" si="12"/>
        <v>0.25</v>
      </c>
      <c r="K44" s="210">
        <f t="shared" si="12"/>
        <v>0.25</v>
      </c>
      <c r="L44" s="210">
        <f t="shared" si="12"/>
        <v>0.25</v>
      </c>
      <c r="M44" s="210">
        <f t="shared" si="12"/>
        <v>0.25</v>
      </c>
      <c r="N44" s="609">
        <f t="shared" si="12"/>
        <v>0.25</v>
      </c>
      <c r="O44" s="625">
        <f t="shared" si="11"/>
        <v>0.25</v>
      </c>
      <c r="P44" s="170"/>
      <c r="Q44" s="170"/>
      <c r="R44" s="170"/>
      <c r="S44" s="170"/>
      <c r="T44" s="170"/>
      <c r="U44" s="170"/>
      <c r="V44" s="170"/>
      <c r="W44" s="170"/>
      <c r="X44" s="170"/>
      <c r="Y44" s="170"/>
      <c r="Z44" s="170"/>
    </row>
    <row r="45" spans="1:26" ht="23.25" customHeight="1">
      <c r="A45" s="205">
        <v>0.1</v>
      </c>
      <c r="B45" s="170" t="s">
        <v>65</v>
      </c>
      <c r="C45" s="210">
        <f>0.05</f>
        <v>0.05</v>
      </c>
      <c r="D45" s="211">
        <f t="shared" ref="D45:N45" si="13">C45</f>
        <v>0.05</v>
      </c>
      <c r="E45" s="211">
        <f t="shared" si="13"/>
        <v>0.05</v>
      </c>
      <c r="F45" s="211">
        <f t="shared" si="13"/>
        <v>0.05</v>
      </c>
      <c r="G45" s="211">
        <f t="shared" si="13"/>
        <v>0.05</v>
      </c>
      <c r="H45" s="211">
        <f t="shared" si="13"/>
        <v>0.05</v>
      </c>
      <c r="I45" s="211">
        <f t="shared" si="13"/>
        <v>0.05</v>
      </c>
      <c r="J45" s="211">
        <f t="shared" si="13"/>
        <v>0.05</v>
      </c>
      <c r="K45" s="211">
        <f t="shared" si="13"/>
        <v>0.05</v>
      </c>
      <c r="L45" s="211">
        <f t="shared" si="13"/>
        <v>0.05</v>
      </c>
      <c r="M45" s="211">
        <f t="shared" si="13"/>
        <v>0.05</v>
      </c>
      <c r="N45" s="610">
        <f t="shared" si="13"/>
        <v>0.05</v>
      </c>
      <c r="O45" s="625">
        <f t="shared" si="11"/>
        <v>4.9999999999999996E-2</v>
      </c>
      <c r="P45" s="170"/>
      <c r="Q45" s="170"/>
      <c r="R45" s="170"/>
      <c r="S45" s="170"/>
      <c r="T45" s="170"/>
      <c r="U45" s="170"/>
      <c r="V45" s="170"/>
      <c r="W45" s="170"/>
      <c r="X45" s="170"/>
      <c r="Y45" s="170"/>
      <c r="Z45" s="170"/>
    </row>
    <row r="46" spans="1:26" ht="23.25" customHeight="1">
      <c r="A46" s="394">
        <f>A43*0.001</f>
        <v>0.25</v>
      </c>
      <c r="B46" s="170" t="s">
        <v>66</v>
      </c>
      <c r="C46" s="210">
        <f t="shared" ref="C46:N46" si="14">C43*0.001</f>
        <v>0.25</v>
      </c>
      <c r="D46" s="210">
        <f t="shared" si="14"/>
        <v>0.25</v>
      </c>
      <c r="E46" s="210">
        <f t="shared" si="14"/>
        <v>0.25</v>
      </c>
      <c r="F46" s="210">
        <f t="shared" si="14"/>
        <v>0.25</v>
      </c>
      <c r="G46" s="210">
        <f t="shared" si="14"/>
        <v>0.25</v>
      </c>
      <c r="H46" s="210">
        <f t="shared" si="14"/>
        <v>0.25</v>
      </c>
      <c r="I46" s="210">
        <f t="shared" si="14"/>
        <v>0.25</v>
      </c>
      <c r="J46" s="210">
        <f t="shared" si="14"/>
        <v>0.25</v>
      </c>
      <c r="K46" s="210">
        <f t="shared" si="14"/>
        <v>0.25</v>
      </c>
      <c r="L46" s="210">
        <f t="shared" si="14"/>
        <v>0.25</v>
      </c>
      <c r="M46" s="210">
        <f t="shared" si="14"/>
        <v>0.25</v>
      </c>
      <c r="N46" s="609">
        <f t="shared" si="14"/>
        <v>0.25</v>
      </c>
      <c r="O46" s="625">
        <f t="shared" si="11"/>
        <v>0.25</v>
      </c>
      <c r="P46" s="170"/>
      <c r="Q46" s="170"/>
      <c r="R46" s="170"/>
      <c r="S46" s="170"/>
      <c r="T46" s="170"/>
      <c r="U46" s="170"/>
      <c r="V46" s="170"/>
      <c r="W46" s="170"/>
      <c r="X46" s="170"/>
      <c r="Y46" s="170"/>
      <c r="Z46" s="170"/>
    </row>
    <row r="47" spans="1:26" ht="23.25" customHeight="1">
      <c r="A47" s="394">
        <f>A43</f>
        <v>250</v>
      </c>
      <c r="B47" s="170" t="s">
        <v>67</v>
      </c>
      <c r="C47" s="210">
        <f>C43</f>
        <v>250</v>
      </c>
      <c r="D47" s="211">
        <f t="shared" ref="D47:N47" si="15">C47</f>
        <v>250</v>
      </c>
      <c r="E47" s="211">
        <f t="shared" si="15"/>
        <v>250</v>
      </c>
      <c r="F47" s="211">
        <f t="shared" si="15"/>
        <v>250</v>
      </c>
      <c r="G47" s="211">
        <f t="shared" si="15"/>
        <v>250</v>
      </c>
      <c r="H47" s="211">
        <f t="shared" si="15"/>
        <v>250</v>
      </c>
      <c r="I47" s="211">
        <f t="shared" si="15"/>
        <v>250</v>
      </c>
      <c r="J47" s="211">
        <f t="shared" si="15"/>
        <v>250</v>
      </c>
      <c r="K47" s="211">
        <f t="shared" si="15"/>
        <v>250</v>
      </c>
      <c r="L47" s="211">
        <f t="shared" si="15"/>
        <v>250</v>
      </c>
      <c r="M47" s="211">
        <f t="shared" si="15"/>
        <v>250</v>
      </c>
      <c r="N47" s="610">
        <f t="shared" si="15"/>
        <v>250</v>
      </c>
      <c r="O47" s="625">
        <f t="shared" si="11"/>
        <v>250</v>
      </c>
      <c r="P47" s="170"/>
      <c r="Q47" s="170"/>
      <c r="R47" s="170"/>
      <c r="S47" s="170"/>
      <c r="T47" s="170"/>
      <c r="U47" s="170"/>
      <c r="V47" s="170"/>
      <c r="W47" s="170"/>
      <c r="X47" s="170"/>
      <c r="Y47" s="170"/>
      <c r="Z47" s="170"/>
    </row>
    <row r="48" spans="1:26" ht="23.25" customHeight="1">
      <c r="A48" s="394">
        <f>A43*2</f>
        <v>500</v>
      </c>
      <c r="B48" s="170" t="s">
        <v>68</v>
      </c>
      <c r="C48" s="210">
        <f>C43*2</f>
        <v>500</v>
      </c>
      <c r="D48" s="211">
        <f t="shared" ref="D48:N48" si="16">C48</f>
        <v>500</v>
      </c>
      <c r="E48" s="211">
        <f t="shared" si="16"/>
        <v>500</v>
      </c>
      <c r="F48" s="211">
        <f t="shared" si="16"/>
        <v>500</v>
      </c>
      <c r="G48" s="211">
        <f t="shared" si="16"/>
        <v>500</v>
      </c>
      <c r="H48" s="211">
        <f t="shared" si="16"/>
        <v>500</v>
      </c>
      <c r="I48" s="211">
        <f t="shared" si="16"/>
        <v>500</v>
      </c>
      <c r="J48" s="211">
        <f t="shared" si="16"/>
        <v>500</v>
      </c>
      <c r="K48" s="211">
        <f t="shared" si="16"/>
        <v>500</v>
      </c>
      <c r="L48" s="211">
        <f t="shared" si="16"/>
        <v>500</v>
      </c>
      <c r="M48" s="211">
        <f t="shared" si="16"/>
        <v>500</v>
      </c>
      <c r="N48" s="610">
        <f t="shared" si="16"/>
        <v>500</v>
      </c>
      <c r="O48" s="625">
        <f t="shared" si="11"/>
        <v>500</v>
      </c>
      <c r="P48" s="170"/>
      <c r="Q48" s="170"/>
      <c r="R48" s="170"/>
      <c r="S48" s="170"/>
      <c r="T48" s="170"/>
      <c r="U48" s="170"/>
      <c r="V48" s="170"/>
      <c r="W48" s="170"/>
      <c r="X48" s="170"/>
      <c r="Y48" s="170"/>
      <c r="Z48" s="170"/>
    </row>
    <row r="49" spans="1:26" ht="23.25" customHeight="1">
      <c r="A49" s="205">
        <v>5</v>
      </c>
      <c r="B49" s="170" t="s">
        <v>69</v>
      </c>
      <c r="C49" s="210">
        <v>5</v>
      </c>
      <c r="D49" s="211">
        <f t="shared" ref="D49:N49" si="17">C49</f>
        <v>5</v>
      </c>
      <c r="E49" s="211">
        <f t="shared" si="17"/>
        <v>5</v>
      </c>
      <c r="F49" s="211">
        <f t="shared" si="17"/>
        <v>5</v>
      </c>
      <c r="G49" s="211">
        <f t="shared" si="17"/>
        <v>5</v>
      </c>
      <c r="H49" s="211">
        <f t="shared" si="17"/>
        <v>5</v>
      </c>
      <c r="I49" s="211">
        <f t="shared" si="17"/>
        <v>5</v>
      </c>
      <c r="J49" s="211">
        <f t="shared" si="17"/>
        <v>5</v>
      </c>
      <c r="K49" s="211">
        <f t="shared" si="17"/>
        <v>5</v>
      </c>
      <c r="L49" s="211">
        <f t="shared" si="17"/>
        <v>5</v>
      </c>
      <c r="M49" s="211">
        <f t="shared" si="17"/>
        <v>5</v>
      </c>
      <c r="N49" s="610">
        <f t="shared" si="17"/>
        <v>5</v>
      </c>
      <c r="O49" s="625">
        <f t="shared" si="11"/>
        <v>5</v>
      </c>
      <c r="P49" s="170"/>
      <c r="Q49" s="170"/>
      <c r="R49" s="170"/>
      <c r="S49" s="170"/>
      <c r="T49" s="170"/>
      <c r="U49" s="170"/>
      <c r="V49" s="170"/>
      <c r="W49" s="170"/>
      <c r="X49" s="170"/>
      <c r="Y49" s="170"/>
      <c r="Z49" s="170"/>
    </row>
    <row r="50" spans="1:26" ht="23.25" customHeight="1">
      <c r="A50" s="212">
        <f>A53*A49/100</f>
        <v>125</v>
      </c>
      <c r="B50" s="170" t="s">
        <v>70</v>
      </c>
      <c r="C50" s="204">
        <f t="shared" ref="C50:N50" si="18">C53*C49/100</f>
        <v>123.75</v>
      </c>
      <c r="D50" s="204">
        <f t="shared" si="18"/>
        <v>122.5125</v>
      </c>
      <c r="E50" s="204">
        <f t="shared" si="18"/>
        <v>121.287375</v>
      </c>
      <c r="F50" s="204">
        <f t="shared" si="18"/>
        <v>120.07450124999997</v>
      </c>
      <c r="G50" s="204">
        <f t="shared" si="18"/>
        <v>118.87375623749999</v>
      </c>
      <c r="H50" s="204">
        <f t="shared" si="18"/>
        <v>117.68501867512498</v>
      </c>
      <c r="I50" s="204">
        <f t="shared" si="18"/>
        <v>116.50816848837374</v>
      </c>
      <c r="J50" s="204">
        <f t="shared" si="18"/>
        <v>115.34308680349001</v>
      </c>
      <c r="K50" s="204">
        <f t="shared" si="18"/>
        <v>114.18965593545508</v>
      </c>
      <c r="L50" s="204">
        <f t="shared" si="18"/>
        <v>113.04775937610054</v>
      </c>
      <c r="M50" s="204">
        <f t="shared" si="18"/>
        <v>111.91728178233953</v>
      </c>
      <c r="N50" s="606">
        <f t="shared" si="18"/>
        <v>110.79810896451615</v>
      </c>
      <c r="O50" s="625">
        <f t="shared" ref="O50:O51" si="19">SUM(C50:N50)</f>
        <v>1405.9872125128998</v>
      </c>
      <c r="P50" s="170"/>
      <c r="Q50" s="170"/>
      <c r="R50" s="170"/>
      <c r="S50" s="170"/>
      <c r="T50" s="170"/>
      <c r="U50" s="170"/>
      <c r="V50" s="170"/>
      <c r="W50" s="170"/>
      <c r="X50" s="170"/>
      <c r="Y50" s="170"/>
      <c r="Z50" s="170"/>
    </row>
    <row r="51" spans="1:26" ht="23.25" customHeight="1">
      <c r="A51" s="213">
        <f>(A31*A47)+(A32*A48)</f>
        <v>0</v>
      </c>
      <c r="B51" s="170" t="s">
        <v>172</v>
      </c>
      <c r="C51" s="210">
        <f t="shared" ref="C51:N51" si="20">(C31*C47)+(C32*C48)</f>
        <v>0</v>
      </c>
      <c r="D51" s="210">
        <f t="shared" si="20"/>
        <v>0</v>
      </c>
      <c r="E51" s="210">
        <f t="shared" si="20"/>
        <v>0</v>
      </c>
      <c r="F51" s="210">
        <f t="shared" si="20"/>
        <v>0</v>
      </c>
      <c r="G51" s="210">
        <f t="shared" si="20"/>
        <v>0</v>
      </c>
      <c r="H51" s="210">
        <f t="shared" si="20"/>
        <v>0</v>
      </c>
      <c r="I51" s="210">
        <f t="shared" si="20"/>
        <v>0</v>
      </c>
      <c r="J51" s="210">
        <f t="shared" si="20"/>
        <v>0</v>
      </c>
      <c r="K51" s="210">
        <f t="shared" si="20"/>
        <v>0</v>
      </c>
      <c r="L51" s="210">
        <f t="shared" si="20"/>
        <v>0</v>
      </c>
      <c r="M51" s="210">
        <f t="shared" si="20"/>
        <v>0</v>
      </c>
      <c r="N51" s="609">
        <f t="shared" si="20"/>
        <v>0</v>
      </c>
      <c r="O51" s="625">
        <f t="shared" si="19"/>
        <v>0</v>
      </c>
      <c r="P51" s="170"/>
      <c r="Q51" s="170"/>
      <c r="R51" s="170"/>
      <c r="S51" s="170"/>
      <c r="T51" s="170"/>
      <c r="U51" s="170"/>
      <c r="V51" s="170"/>
      <c r="W51" s="170"/>
      <c r="X51" s="170"/>
      <c r="Y51" s="170"/>
      <c r="Z51" s="170"/>
    </row>
    <row r="52" spans="1:26" ht="23.25" customHeight="1">
      <c r="A52" s="205">
        <v>10</v>
      </c>
      <c r="B52" s="170" t="s">
        <v>323</v>
      </c>
      <c r="C52" s="214">
        <f>A52*(1-0.01*ROUND(C44+C46,0))+C31-C32</f>
        <v>9.9</v>
      </c>
      <c r="D52" s="214">
        <f t="shared" ref="D52:N52" si="21">C52*(1-0.01*ROUND(D44+D46,0))+D31-D32</f>
        <v>9.8010000000000002</v>
      </c>
      <c r="E52" s="214">
        <f t="shared" si="21"/>
        <v>9.7029899999999998</v>
      </c>
      <c r="F52" s="214">
        <f t="shared" si="21"/>
        <v>9.605960099999999</v>
      </c>
      <c r="G52" s="214">
        <f t="shared" si="21"/>
        <v>9.5099004989999987</v>
      </c>
      <c r="H52" s="214">
        <f t="shared" si="21"/>
        <v>9.414801494009998</v>
      </c>
      <c r="I52" s="214">
        <f t="shared" si="21"/>
        <v>9.3206534790698985</v>
      </c>
      <c r="J52" s="214">
        <f t="shared" si="21"/>
        <v>9.2274469442791993</v>
      </c>
      <c r="K52" s="214">
        <f t="shared" si="21"/>
        <v>9.1351724748364074</v>
      </c>
      <c r="L52" s="214">
        <f t="shared" si="21"/>
        <v>9.0438207500880434</v>
      </c>
      <c r="M52" s="214">
        <f t="shared" si="21"/>
        <v>8.9533825425871623</v>
      </c>
      <c r="N52" s="611">
        <f t="shared" si="21"/>
        <v>8.8638487171612912</v>
      </c>
      <c r="O52" s="625">
        <f>AVERAGE(C52:N52)</f>
        <v>9.3732480834193321</v>
      </c>
      <c r="P52" s="170"/>
      <c r="Q52" s="170"/>
      <c r="R52" s="170"/>
      <c r="S52" s="170"/>
      <c r="T52" s="170"/>
      <c r="U52" s="170"/>
      <c r="V52" s="170"/>
      <c r="W52" s="170"/>
      <c r="X52" s="170"/>
      <c r="Y52" s="170"/>
      <c r="Z52" s="170"/>
    </row>
    <row r="53" spans="1:26" ht="23.25" customHeight="1">
      <c r="A53" s="212">
        <f>A52*A43</f>
        <v>2500</v>
      </c>
      <c r="B53" s="170" t="s">
        <v>173</v>
      </c>
      <c r="C53" s="204">
        <f t="shared" ref="C53:N53" si="22">C52*C43</f>
        <v>2475</v>
      </c>
      <c r="D53" s="204">
        <f t="shared" si="22"/>
        <v>2450.25</v>
      </c>
      <c r="E53" s="204">
        <f t="shared" si="22"/>
        <v>2425.7474999999999</v>
      </c>
      <c r="F53" s="204">
        <f t="shared" si="22"/>
        <v>2401.4900249999996</v>
      </c>
      <c r="G53" s="204">
        <f t="shared" si="22"/>
        <v>2377.4751247499998</v>
      </c>
      <c r="H53" s="204">
        <f t="shared" si="22"/>
        <v>2353.7003735024996</v>
      </c>
      <c r="I53" s="204">
        <f t="shared" si="22"/>
        <v>2330.1633697674747</v>
      </c>
      <c r="J53" s="204">
        <f t="shared" si="22"/>
        <v>2306.8617360697999</v>
      </c>
      <c r="K53" s="204">
        <f t="shared" si="22"/>
        <v>2283.7931187091017</v>
      </c>
      <c r="L53" s="204">
        <f t="shared" si="22"/>
        <v>2260.9551875220109</v>
      </c>
      <c r="M53" s="204">
        <f t="shared" si="22"/>
        <v>2238.3456356467905</v>
      </c>
      <c r="N53" s="606">
        <f t="shared" si="22"/>
        <v>2215.9621792903226</v>
      </c>
      <c r="O53" s="625">
        <f t="shared" ref="O53:O62" si="23">SUM(C53:N53)</f>
        <v>28119.744250257998</v>
      </c>
      <c r="P53" s="170"/>
      <c r="Q53" s="170"/>
      <c r="R53" s="170"/>
      <c r="S53" s="170"/>
      <c r="T53" s="170"/>
      <c r="U53" s="170"/>
      <c r="V53" s="170"/>
      <c r="W53" s="170"/>
      <c r="X53" s="170"/>
      <c r="Y53" s="170"/>
      <c r="Z53" s="170"/>
    </row>
    <row r="54" spans="1:26" ht="23.25" customHeight="1">
      <c r="A54" s="212">
        <f>A53*0.2</f>
        <v>500</v>
      </c>
      <c r="B54" s="170" t="s">
        <v>174</v>
      </c>
      <c r="C54" s="204">
        <f t="shared" ref="C54:N54" si="24">C53*0.2</f>
        <v>495</v>
      </c>
      <c r="D54" s="204">
        <f t="shared" si="24"/>
        <v>490.05</v>
      </c>
      <c r="E54" s="204">
        <f t="shared" si="24"/>
        <v>485.14949999999999</v>
      </c>
      <c r="F54" s="204">
        <f t="shared" si="24"/>
        <v>480.29800499999993</v>
      </c>
      <c r="G54" s="204">
        <f t="shared" si="24"/>
        <v>475.49502495000002</v>
      </c>
      <c r="H54" s="204">
        <f t="shared" si="24"/>
        <v>470.74007470049992</v>
      </c>
      <c r="I54" s="204">
        <f t="shared" si="24"/>
        <v>466.03267395349496</v>
      </c>
      <c r="J54" s="204">
        <f t="shared" si="24"/>
        <v>461.37234721395998</v>
      </c>
      <c r="K54" s="204">
        <f t="shared" si="24"/>
        <v>456.75862374182037</v>
      </c>
      <c r="L54" s="204">
        <f t="shared" si="24"/>
        <v>452.19103750440217</v>
      </c>
      <c r="M54" s="204">
        <f t="shared" si="24"/>
        <v>447.66912712935812</v>
      </c>
      <c r="N54" s="606">
        <f t="shared" si="24"/>
        <v>443.19243585806453</v>
      </c>
      <c r="O54" s="625">
        <f t="shared" si="23"/>
        <v>5623.9488500516009</v>
      </c>
      <c r="P54" s="170"/>
      <c r="Q54" s="170"/>
      <c r="R54" s="170"/>
      <c r="S54" s="170"/>
      <c r="T54" s="170"/>
      <c r="U54" s="170"/>
      <c r="V54" s="170"/>
      <c r="W54" s="170"/>
      <c r="X54" s="170"/>
      <c r="Y54" s="170"/>
      <c r="Z54" s="170"/>
    </row>
    <row r="55" spans="1:26" ht="23.25" customHeight="1">
      <c r="A55" s="212">
        <f>SUM(A53:A54)+A51</f>
        <v>3000</v>
      </c>
      <c r="B55" s="170" t="s">
        <v>269</v>
      </c>
      <c r="C55" s="204">
        <f t="shared" ref="C55:N55" si="25">SUM(C53:C54)+C51</f>
        <v>2970</v>
      </c>
      <c r="D55" s="204">
        <f t="shared" si="25"/>
        <v>2940.3</v>
      </c>
      <c r="E55" s="204">
        <f t="shared" si="25"/>
        <v>2910.8969999999999</v>
      </c>
      <c r="F55" s="204">
        <f t="shared" si="25"/>
        <v>2881.7880299999997</v>
      </c>
      <c r="G55" s="204">
        <f t="shared" si="25"/>
        <v>2852.9701496999996</v>
      </c>
      <c r="H55" s="204">
        <f t="shared" si="25"/>
        <v>2824.4404482029995</v>
      </c>
      <c r="I55" s="204">
        <f t="shared" si="25"/>
        <v>2796.1960437209696</v>
      </c>
      <c r="J55" s="204">
        <f t="shared" si="25"/>
        <v>2768.2340832837599</v>
      </c>
      <c r="K55" s="204">
        <f t="shared" si="25"/>
        <v>2740.5517424509221</v>
      </c>
      <c r="L55" s="204">
        <f t="shared" si="25"/>
        <v>2713.146225026413</v>
      </c>
      <c r="M55" s="204">
        <f t="shared" si="25"/>
        <v>2686.0147627761485</v>
      </c>
      <c r="N55" s="606">
        <f t="shared" si="25"/>
        <v>2659.1546151483872</v>
      </c>
      <c r="O55" s="625">
        <f t="shared" si="23"/>
        <v>33743.693100309603</v>
      </c>
      <c r="P55" s="170"/>
      <c r="Q55" s="170"/>
      <c r="R55" s="170"/>
      <c r="S55" s="170"/>
      <c r="T55" s="170"/>
      <c r="U55" s="170"/>
      <c r="V55" s="170"/>
      <c r="W55" s="170"/>
      <c r="X55" s="170"/>
      <c r="Y55" s="170"/>
      <c r="Z55" s="170"/>
    </row>
    <row r="56" spans="1:26" ht="23.25" customHeight="1">
      <c r="A56" s="212"/>
      <c r="B56" s="170"/>
      <c r="C56" s="204"/>
      <c r="D56" s="204"/>
      <c r="E56" s="204"/>
      <c r="F56" s="204"/>
      <c r="G56" s="204"/>
      <c r="H56" s="204"/>
      <c r="I56" s="204"/>
      <c r="J56" s="204"/>
      <c r="K56" s="204"/>
      <c r="L56" s="204"/>
      <c r="M56" s="204"/>
      <c r="N56" s="606"/>
      <c r="O56" s="625">
        <f t="shared" si="23"/>
        <v>0</v>
      </c>
      <c r="P56" s="170"/>
      <c r="Q56" s="170"/>
      <c r="R56" s="170"/>
      <c r="S56" s="170"/>
      <c r="T56" s="170"/>
      <c r="U56" s="170"/>
      <c r="V56" s="170"/>
      <c r="W56" s="170"/>
      <c r="X56" s="170"/>
      <c r="Y56" s="170"/>
      <c r="Z56" s="170"/>
    </row>
    <row r="57" spans="1:26" ht="23.25" customHeight="1">
      <c r="A57" s="212">
        <f>A13</f>
        <v>1000</v>
      </c>
      <c r="B57" s="170" t="s">
        <v>270</v>
      </c>
      <c r="C57" s="204">
        <f t="shared" ref="C57:N57" si="26">C13</f>
        <v>10000</v>
      </c>
      <c r="D57" s="204">
        <f t="shared" si="26"/>
        <v>6000</v>
      </c>
      <c r="E57" s="204">
        <f t="shared" si="26"/>
        <v>6000</v>
      </c>
      <c r="F57" s="204">
        <f t="shared" si="26"/>
        <v>6000</v>
      </c>
      <c r="G57" s="204">
        <f t="shared" si="26"/>
        <v>6000</v>
      </c>
      <c r="H57" s="204">
        <f t="shared" si="26"/>
        <v>6000</v>
      </c>
      <c r="I57" s="204">
        <f t="shared" si="26"/>
        <v>6000</v>
      </c>
      <c r="J57" s="204">
        <f t="shared" si="26"/>
        <v>7000</v>
      </c>
      <c r="K57" s="204">
        <f t="shared" si="26"/>
        <v>7000</v>
      </c>
      <c r="L57" s="204">
        <f t="shared" si="26"/>
        <v>7000</v>
      </c>
      <c r="M57" s="204">
        <f t="shared" si="26"/>
        <v>7000</v>
      </c>
      <c r="N57" s="606">
        <f t="shared" si="26"/>
        <v>7000</v>
      </c>
      <c r="O57" s="625">
        <f t="shared" si="23"/>
        <v>81000</v>
      </c>
      <c r="P57" s="170"/>
      <c r="Q57" s="170"/>
      <c r="R57" s="170"/>
      <c r="S57" s="170"/>
      <c r="T57" s="170"/>
      <c r="U57" s="170"/>
      <c r="V57" s="170"/>
      <c r="W57" s="170"/>
      <c r="X57" s="170"/>
      <c r="Y57" s="170"/>
      <c r="Z57" s="170"/>
    </row>
    <row r="58" spans="1:26" ht="23.25" customHeight="1">
      <c r="A58" s="395">
        <v>2000</v>
      </c>
      <c r="B58" s="170" t="s">
        <v>271</v>
      </c>
      <c r="C58" s="204">
        <f>A58</f>
        <v>2000</v>
      </c>
      <c r="D58" s="204">
        <f t="shared" ref="D58:N58" si="27">C58</f>
        <v>2000</v>
      </c>
      <c r="E58" s="204">
        <f t="shared" si="27"/>
        <v>2000</v>
      </c>
      <c r="F58" s="204">
        <f t="shared" si="27"/>
        <v>2000</v>
      </c>
      <c r="G58" s="204">
        <f t="shared" si="27"/>
        <v>2000</v>
      </c>
      <c r="H58" s="204">
        <f t="shared" si="27"/>
        <v>2000</v>
      </c>
      <c r="I58" s="204">
        <f t="shared" si="27"/>
        <v>2000</v>
      </c>
      <c r="J58" s="204">
        <f t="shared" si="27"/>
        <v>2000</v>
      </c>
      <c r="K58" s="204">
        <f t="shared" si="27"/>
        <v>2000</v>
      </c>
      <c r="L58" s="204">
        <f t="shared" si="27"/>
        <v>2000</v>
      </c>
      <c r="M58" s="204">
        <f t="shared" si="27"/>
        <v>2000</v>
      </c>
      <c r="N58" s="606">
        <f t="shared" si="27"/>
        <v>2000</v>
      </c>
      <c r="O58" s="625">
        <f t="shared" si="23"/>
        <v>24000</v>
      </c>
      <c r="P58" s="170"/>
      <c r="Q58" s="170"/>
      <c r="R58" s="170"/>
      <c r="S58" s="170"/>
      <c r="T58" s="170"/>
      <c r="U58" s="170"/>
      <c r="V58" s="170"/>
      <c r="W58" s="170"/>
      <c r="X58" s="170"/>
      <c r="Y58" s="170"/>
      <c r="Z58" s="170"/>
    </row>
    <row r="59" spans="1:26" ht="23.25" customHeight="1">
      <c r="A59" s="212">
        <f>-A14</f>
        <v>0</v>
      </c>
      <c r="B59" s="170" t="s">
        <v>183</v>
      </c>
      <c r="C59" s="212">
        <f t="shared" ref="C59:N59" si="28">-C14</f>
        <v>0</v>
      </c>
      <c r="D59" s="212">
        <f t="shared" si="28"/>
        <v>0</v>
      </c>
      <c r="E59" s="212">
        <f t="shared" si="28"/>
        <v>0</v>
      </c>
      <c r="F59" s="212">
        <f t="shared" si="28"/>
        <v>0</v>
      </c>
      <c r="G59" s="212">
        <f t="shared" si="28"/>
        <v>0</v>
      </c>
      <c r="H59" s="212">
        <f t="shared" si="28"/>
        <v>0</v>
      </c>
      <c r="I59" s="212">
        <f t="shared" si="28"/>
        <v>0</v>
      </c>
      <c r="J59" s="212">
        <f t="shared" si="28"/>
        <v>0</v>
      </c>
      <c r="K59" s="212">
        <f t="shared" si="28"/>
        <v>0</v>
      </c>
      <c r="L59" s="212">
        <f t="shared" si="28"/>
        <v>0</v>
      </c>
      <c r="M59" s="212">
        <f t="shared" si="28"/>
        <v>0</v>
      </c>
      <c r="N59" s="612">
        <f t="shared" si="28"/>
        <v>0</v>
      </c>
      <c r="O59" s="625">
        <f t="shared" si="23"/>
        <v>0</v>
      </c>
      <c r="P59" s="170"/>
      <c r="Q59" s="170"/>
      <c r="R59" s="170"/>
      <c r="S59" s="170"/>
      <c r="T59" s="170"/>
      <c r="U59" s="170"/>
      <c r="V59" s="170"/>
      <c r="W59" s="170"/>
      <c r="X59" s="170"/>
      <c r="Y59" s="170"/>
      <c r="Z59" s="170"/>
    </row>
    <row r="60" spans="1:26" ht="23.25" customHeight="1">
      <c r="A60" s="212">
        <f>SUM(A58:A59)</f>
        <v>2000</v>
      </c>
      <c r="B60" s="170" t="s">
        <v>272</v>
      </c>
      <c r="C60" s="204">
        <f t="shared" ref="C60:N60" si="29">SUM(C57:C59)</f>
        <v>12000</v>
      </c>
      <c r="D60" s="204">
        <f t="shared" si="29"/>
        <v>8000</v>
      </c>
      <c r="E60" s="204">
        <f t="shared" si="29"/>
        <v>8000</v>
      </c>
      <c r="F60" s="204">
        <f t="shared" si="29"/>
        <v>8000</v>
      </c>
      <c r="G60" s="204">
        <f t="shared" si="29"/>
        <v>8000</v>
      </c>
      <c r="H60" s="204">
        <f t="shared" si="29"/>
        <v>8000</v>
      </c>
      <c r="I60" s="204">
        <f t="shared" si="29"/>
        <v>8000</v>
      </c>
      <c r="J60" s="204">
        <f t="shared" si="29"/>
        <v>9000</v>
      </c>
      <c r="K60" s="204">
        <f t="shared" si="29"/>
        <v>9000</v>
      </c>
      <c r="L60" s="204">
        <f t="shared" si="29"/>
        <v>9000</v>
      </c>
      <c r="M60" s="204">
        <f t="shared" si="29"/>
        <v>9000</v>
      </c>
      <c r="N60" s="606">
        <f t="shared" si="29"/>
        <v>9000</v>
      </c>
      <c r="O60" s="625">
        <f t="shared" si="23"/>
        <v>105000</v>
      </c>
      <c r="P60" s="170"/>
      <c r="Q60" s="170"/>
      <c r="R60" s="170"/>
      <c r="S60" s="170"/>
      <c r="T60" s="170"/>
      <c r="U60" s="170"/>
      <c r="V60" s="170"/>
      <c r="W60" s="170"/>
      <c r="X60" s="170"/>
      <c r="Y60" s="170"/>
      <c r="Z60" s="170"/>
    </row>
    <row r="61" spans="1:26" ht="23.25" customHeight="1">
      <c r="A61" s="166"/>
      <c r="B61" s="170"/>
      <c r="C61" s="204"/>
      <c r="D61" s="204"/>
      <c r="E61" s="204"/>
      <c r="F61" s="204"/>
      <c r="G61" s="204"/>
      <c r="H61" s="204"/>
      <c r="I61" s="204"/>
      <c r="J61" s="204"/>
      <c r="K61" s="204"/>
      <c r="L61" s="204"/>
      <c r="M61" s="204"/>
      <c r="N61" s="606"/>
      <c r="O61" s="625">
        <f t="shared" si="23"/>
        <v>0</v>
      </c>
      <c r="P61" s="170"/>
      <c r="Q61" s="170"/>
      <c r="R61" s="170"/>
      <c r="S61" s="170"/>
      <c r="T61" s="170"/>
      <c r="U61" s="170"/>
      <c r="V61" s="170"/>
      <c r="W61" s="170"/>
      <c r="X61" s="170"/>
      <c r="Y61" s="170"/>
      <c r="Z61" s="170"/>
    </row>
    <row r="62" spans="1:26" ht="23.25" customHeight="1">
      <c r="A62" s="166"/>
      <c r="B62" s="170"/>
      <c r="C62" s="204"/>
      <c r="D62" s="204"/>
      <c r="E62" s="204"/>
      <c r="F62" s="204"/>
      <c r="G62" s="204"/>
      <c r="H62" s="204"/>
      <c r="I62" s="204"/>
      <c r="J62" s="204"/>
      <c r="K62" s="204"/>
      <c r="L62" s="204"/>
      <c r="M62" s="204"/>
      <c r="N62" s="606"/>
      <c r="O62" s="625">
        <f t="shared" si="23"/>
        <v>0</v>
      </c>
      <c r="P62" s="170"/>
      <c r="Q62" s="170"/>
      <c r="R62" s="170"/>
      <c r="S62" s="170"/>
      <c r="T62" s="170"/>
      <c r="U62" s="170"/>
      <c r="V62" s="170"/>
      <c r="W62" s="170"/>
      <c r="X62" s="170"/>
      <c r="Y62" s="170"/>
      <c r="Z62" s="170"/>
    </row>
    <row r="63" spans="1:26" ht="23.25" customHeight="1">
      <c r="A63" s="205">
        <v>0</v>
      </c>
      <c r="B63" s="170" t="s">
        <v>273</v>
      </c>
      <c r="C63" s="207">
        <v>1000000</v>
      </c>
      <c r="D63" s="211">
        <f t="shared" ref="D63:N63" si="30">C63</f>
        <v>1000000</v>
      </c>
      <c r="E63" s="211">
        <f t="shared" si="30"/>
        <v>1000000</v>
      </c>
      <c r="F63" s="211">
        <f t="shared" si="30"/>
        <v>1000000</v>
      </c>
      <c r="G63" s="211">
        <f t="shared" si="30"/>
        <v>1000000</v>
      </c>
      <c r="H63" s="211">
        <f t="shared" si="30"/>
        <v>1000000</v>
      </c>
      <c r="I63" s="211">
        <f t="shared" si="30"/>
        <v>1000000</v>
      </c>
      <c r="J63" s="211">
        <f t="shared" si="30"/>
        <v>1000000</v>
      </c>
      <c r="K63" s="211">
        <f t="shared" si="30"/>
        <v>1000000</v>
      </c>
      <c r="L63" s="211">
        <f t="shared" si="30"/>
        <v>1000000</v>
      </c>
      <c r="M63" s="211">
        <f t="shared" si="30"/>
        <v>1000000</v>
      </c>
      <c r="N63" s="610">
        <f t="shared" si="30"/>
        <v>1000000</v>
      </c>
      <c r="O63" s="625">
        <f t="shared" ref="O63:O66" si="31">AVERAGE(C63:N63)</f>
        <v>1000000</v>
      </c>
      <c r="P63" s="170"/>
      <c r="Q63" s="170"/>
      <c r="R63" s="170"/>
      <c r="S63" s="170"/>
      <c r="T63" s="170"/>
      <c r="U63" s="170"/>
      <c r="V63" s="170"/>
      <c r="W63" s="170"/>
      <c r="X63" s="170"/>
      <c r="Y63" s="170"/>
      <c r="Z63" s="170"/>
    </row>
    <row r="64" spans="1:26" ht="23.25" customHeight="1">
      <c r="A64" s="205">
        <v>0</v>
      </c>
      <c r="B64" s="170" t="s">
        <v>274</v>
      </c>
      <c r="C64" s="207">
        <v>365000</v>
      </c>
      <c r="D64" s="211">
        <f t="shared" ref="D64:N64" si="32">C64</f>
        <v>365000</v>
      </c>
      <c r="E64" s="211">
        <f t="shared" si="32"/>
        <v>365000</v>
      </c>
      <c r="F64" s="211">
        <f t="shared" si="32"/>
        <v>365000</v>
      </c>
      <c r="G64" s="211">
        <f t="shared" si="32"/>
        <v>365000</v>
      </c>
      <c r="H64" s="211">
        <f t="shared" si="32"/>
        <v>365000</v>
      </c>
      <c r="I64" s="211">
        <f t="shared" si="32"/>
        <v>365000</v>
      </c>
      <c r="J64" s="211">
        <f t="shared" si="32"/>
        <v>365000</v>
      </c>
      <c r="K64" s="211">
        <f t="shared" si="32"/>
        <v>365000</v>
      </c>
      <c r="L64" s="211">
        <f t="shared" si="32"/>
        <v>365000</v>
      </c>
      <c r="M64" s="211">
        <f t="shared" si="32"/>
        <v>365000</v>
      </c>
      <c r="N64" s="610">
        <f t="shared" si="32"/>
        <v>365000</v>
      </c>
      <c r="O64" s="625">
        <f t="shared" si="31"/>
        <v>365000</v>
      </c>
      <c r="P64" s="170"/>
      <c r="Q64" s="170"/>
      <c r="R64" s="170"/>
      <c r="S64" s="170"/>
      <c r="T64" s="170"/>
      <c r="U64" s="170"/>
      <c r="V64" s="170"/>
      <c r="W64" s="170"/>
      <c r="X64" s="170"/>
      <c r="Y64" s="170"/>
      <c r="Z64" s="170"/>
    </row>
    <row r="65" spans="1:26" ht="23.25" customHeight="1">
      <c r="A65" s="205">
        <v>0.2</v>
      </c>
      <c r="B65" s="170" t="s">
        <v>71</v>
      </c>
      <c r="C65" s="207">
        <v>0.2</v>
      </c>
      <c r="D65" s="211">
        <f t="shared" ref="D65:N65" si="33">C65</f>
        <v>0.2</v>
      </c>
      <c r="E65" s="211">
        <f t="shared" si="33"/>
        <v>0.2</v>
      </c>
      <c r="F65" s="211">
        <f t="shared" si="33"/>
        <v>0.2</v>
      </c>
      <c r="G65" s="211">
        <f t="shared" si="33"/>
        <v>0.2</v>
      </c>
      <c r="H65" s="211">
        <f t="shared" si="33"/>
        <v>0.2</v>
      </c>
      <c r="I65" s="211">
        <f t="shared" si="33"/>
        <v>0.2</v>
      </c>
      <c r="J65" s="211">
        <f t="shared" si="33"/>
        <v>0.2</v>
      </c>
      <c r="K65" s="211">
        <f t="shared" si="33"/>
        <v>0.2</v>
      </c>
      <c r="L65" s="211">
        <f t="shared" si="33"/>
        <v>0.2</v>
      </c>
      <c r="M65" s="211">
        <f t="shared" si="33"/>
        <v>0.2</v>
      </c>
      <c r="N65" s="610">
        <f t="shared" si="33"/>
        <v>0.2</v>
      </c>
      <c r="O65" s="625">
        <f t="shared" si="31"/>
        <v>0.19999999999999998</v>
      </c>
      <c r="P65" s="170"/>
      <c r="Q65" s="170"/>
      <c r="R65" s="170"/>
      <c r="S65" s="170"/>
      <c r="T65" s="170"/>
      <c r="U65" s="170"/>
      <c r="V65" s="170"/>
      <c r="W65" s="170"/>
      <c r="X65" s="170"/>
      <c r="Y65" s="170"/>
      <c r="Z65" s="170"/>
    </row>
    <row r="66" spans="1:26" ht="23.25" customHeight="1">
      <c r="A66" s="205">
        <v>1</v>
      </c>
      <c r="B66" s="170" t="s">
        <v>72</v>
      </c>
      <c r="C66" s="207">
        <v>1</v>
      </c>
      <c r="D66" s="211">
        <f t="shared" ref="D66:N66" si="34">C66</f>
        <v>1</v>
      </c>
      <c r="E66" s="211">
        <f t="shared" si="34"/>
        <v>1</v>
      </c>
      <c r="F66" s="211">
        <f t="shared" si="34"/>
        <v>1</v>
      </c>
      <c r="G66" s="211">
        <f t="shared" si="34"/>
        <v>1</v>
      </c>
      <c r="H66" s="211">
        <f t="shared" si="34"/>
        <v>1</v>
      </c>
      <c r="I66" s="211">
        <f t="shared" si="34"/>
        <v>1</v>
      </c>
      <c r="J66" s="211">
        <f t="shared" si="34"/>
        <v>1</v>
      </c>
      <c r="K66" s="211">
        <f t="shared" si="34"/>
        <v>1</v>
      </c>
      <c r="L66" s="211">
        <f t="shared" si="34"/>
        <v>1</v>
      </c>
      <c r="M66" s="211">
        <f t="shared" si="34"/>
        <v>1</v>
      </c>
      <c r="N66" s="610">
        <f t="shared" si="34"/>
        <v>1</v>
      </c>
      <c r="O66" s="625">
        <f t="shared" si="31"/>
        <v>1</v>
      </c>
      <c r="P66" s="170"/>
      <c r="Q66" s="170"/>
      <c r="R66" s="170"/>
      <c r="S66" s="170"/>
      <c r="T66" s="170"/>
      <c r="U66" s="170"/>
      <c r="V66" s="170"/>
      <c r="W66" s="170"/>
      <c r="X66" s="170"/>
      <c r="Y66" s="170"/>
      <c r="Z66" s="170"/>
    </row>
    <row r="67" spans="1:26" ht="23.25" customHeight="1">
      <c r="A67" s="383">
        <v>0</v>
      </c>
      <c r="B67" s="170" t="s">
        <v>275</v>
      </c>
      <c r="C67" s="204">
        <f t="shared" ref="C67:N67" si="35">C65*C123/100</f>
        <v>2000</v>
      </c>
      <c r="D67" s="204">
        <f t="shared" si="35"/>
        <v>2000</v>
      </c>
      <c r="E67" s="204">
        <f t="shared" si="35"/>
        <v>2000</v>
      </c>
      <c r="F67" s="204">
        <f t="shared" si="35"/>
        <v>2000</v>
      </c>
      <c r="G67" s="204">
        <f t="shared" si="35"/>
        <v>2000</v>
      </c>
      <c r="H67" s="204">
        <f t="shared" si="35"/>
        <v>2000</v>
      </c>
      <c r="I67" s="204">
        <f t="shared" si="35"/>
        <v>2000</v>
      </c>
      <c r="J67" s="204">
        <f t="shared" si="35"/>
        <v>2000</v>
      </c>
      <c r="K67" s="204">
        <f t="shared" si="35"/>
        <v>2000</v>
      </c>
      <c r="L67" s="204">
        <f t="shared" si="35"/>
        <v>2000</v>
      </c>
      <c r="M67" s="204">
        <f t="shared" si="35"/>
        <v>2000</v>
      </c>
      <c r="N67" s="606">
        <f t="shared" si="35"/>
        <v>2000</v>
      </c>
      <c r="O67" s="625">
        <f t="shared" ref="O67:O69" si="36">SUM(C67:N67)</f>
        <v>24000</v>
      </c>
      <c r="P67" s="170"/>
      <c r="Q67" s="170"/>
      <c r="R67" s="170"/>
      <c r="S67" s="170"/>
      <c r="T67" s="170"/>
      <c r="U67" s="170"/>
      <c r="V67" s="170"/>
      <c r="W67" s="170"/>
      <c r="X67" s="170"/>
      <c r="Y67" s="170"/>
      <c r="Z67" s="170"/>
    </row>
    <row r="68" spans="1:26" ht="23.25" customHeight="1">
      <c r="A68" s="383">
        <v>0</v>
      </c>
      <c r="B68" s="170" t="s">
        <v>276</v>
      </c>
      <c r="C68" s="204">
        <f t="shared" ref="C68:N68" si="37">C66*C125/100</f>
        <v>5000</v>
      </c>
      <c r="D68" s="204">
        <f t="shared" si="37"/>
        <v>5000</v>
      </c>
      <c r="E68" s="204">
        <f t="shared" si="37"/>
        <v>5000</v>
      </c>
      <c r="F68" s="204">
        <f t="shared" si="37"/>
        <v>5000</v>
      </c>
      <c r="G68" s="204">
        <f t="shared" si="37"/>
        <v>5000</v>
      </c>
      <c r="H68" s="204">
        <f t="shared" si="37"/>
        <v>5000</v>
      </c>
      <c r="I68" s="204">
        <f t="shared" si="37"/>
        <v>5000</v>
      </c>
      <c r="J68" s="204">
        <f t="shared" si="37"/>
        <v>5000</v>
      </c>
      <c r="K68" s="204">
        <f t="shared" si="37"/>
        <v>5000</v>
      </c>
      <c r="L68" s="204">
        <f t="shared" si="37"/>
        <v>5000</v>
      </c>
      <c r="M68" s="204">
        <f t="shared" si="37"/>
        <v>5000</v>
      </c>
      <c r="N68" s="606">
        <f t="shared" si="37"/>
        <v>5000</v>
      </c>
      <c r="O68" s="625">
        <f t="shared" si="36"/>
        <v>60000</v>
      </c>
      <c r="P68" s="170"/>
      <c r="Q68" s="170"/>
      <c r="R68" s="170"/>
      <c r="S68" s="170"/>
      <c r="T68" s="170"/>
      <c r="U68" s="170"/>
      <c r="V68" s="170"/>
      <c r="W68" s="170"/>
      <c r="X68" s="170"/>
      <c r="Y68" s="170"/>
      <c r="Z68" s="170"/>
    </row>
    <row r="69" spans="1:26" ht="23.25" customHeight="1">
      <c r="A69" s="212">
        <f>SUM(A67:A68)</f>
        <v>0</v>
      </c>
      <c r="B69" s="170" t="s">
        <v>277</v>
      </c>
      <c r="C69" s="204">
        <f t="shared" ref="C69:N69" si="38">SUM(C67:C68)</f>
        <v>7000</v>
      </c>
      <c r="D69" s="204">
        <f t="shared" si="38"/>
        <v>7000</v>
      </c>
      <c r="E69" s="204">
        <f t="shared" si="38"/>
        <v>7000</v>
      </c>
      <c r="F69" s="204">
        <f t="shared" si="38"/>
        <v>7000</v>
      </c>
      <c r="G69" s="204">
        <f t="shared" si="38"/>
        <v>7000</v>
      </c>
      <c r="H69" s="204">
        <f t="shared" si="38"/>
        <v>7000</v>
      </c>
      <c r="I69" s="204">
        <f t="shared" si="38"/>
        <v>7000</v>
      </c>
      <c r="J69" s="204">
        <f t="shared" si="38"/>
        <v>7000</v>
      </c>
      <c r="K69" s="204">
        <f t="shared" si="38"/>
        <v>7000</v>
      </c>
      <c r="L69" s="204">
        <f t="shared" si="38"/>
        <v>7000</v>
      </c>
      <c r="M69" s="204">
        <f t="shared" si="38"/>
        <v>7000</v>
      </c>
      <c r="N69" s="606">
        <f t="shared" si="38"/>
        <v>7000</v>
      </c>
      <c r="O69" s="625">
        <f t="shared" si="36"/>
        <v>84000</v>
      </c>
      <c r="P69" s="170"/>
      <c r="Q69" s="170"/>
      <c r="R69" s="170"/>
      <c r="S69" s="170"/>
      <c r="T69" s="170"/>
      <c r="U69" s="170"/>
      <c r="V69" s="170"/>
      <c r="W69" s="170"/>
      <c r="X69" s="170"/>
      <c r="Y69" s="170"/>
      <c r="Z69" s="170"/>
    </row>
    <row r="70" spans="1:26" ht="23.25" customHeight="1">
      <c r="A70" s="166"/>
      <c r="B70" s="170"/>
      <c r="C70" s="204"/>
      <c r="D70" s="204"/>
      <c r="E70" s="204"/>
      <c r="F70" s="204"/>
      <c r="G70" s="204"/>
      <c r="H70" s="204"/>
      <c r="I70" s="204"/>
      <c r="J70" s="204"/>
      <c r="K70" s="204"/>
      <c r="L70" s="204"/>
      <c r="M70" s="204"/>
      <c r="N70" s="606"/>
      <c r="O70" s="625"/>
      <c r="P70" s="170"/>
      <c r="Q70" s="170"/>
      <c r="R70" s="170"/>
      <c r="S70" s="170"/>
      <c r="T70" s="170"/>
      <c r="U70" s="170"/>
      <c r="V70" s="170"/>
      <c r="W70" s="170"/>
      <c r="X70" s="170"/>
      <c r="Y70" s="170"/>
      <c r="Z70" s="170"/>
    </row>
    <row r="71" spans="1:26" ht="23.25" customHeight="1">
      <c r="A71" s="383">
        <v>0</v>
      </c>
      <c r="B71" s="170" t="s">
        <v>278</v>
      </c>
      <c r="C71" s="204">
        <f>-A72</f>
        <v>0</v>
      </c>
      <c r="D71" s="204">
        <f t="shared" ref="D71:N71" si="39">C72</f>
        <v>0</v>
      </c>
      <c r="E71" s="204">
        <f t="shared" si="39"/>
        <v>0</v>
      </c>
      <c r="F71" s="204">
        <f t="shared" si="39"/>
        <v>0</v>
      </c>
      <c r="G71" s="204">
        <f t="shared" si="39"/>
        <v>0</v>
      </c>
      <c r="H71" s="204">
        <f t="shared" si="39"/>
        <v>0</v>
      </c>
      <c r="I71" s="204">
        <f t="shared" si="39"/>
        <v>0</v>
      </c>
      <c r="J71" s="204">
        <f t="shared" si="39"/>
        <v>0</v>
      </c>
      <c r="K71" s="204">
        <f t="shared" si="39"/>
        <v>0</v>
      </c>
      <c r="L71" s="204">
        <f t="shared" si="39"/>
        <v>0</v>
      </c>
      <c r="M71" s="204">
        <f t="shared" si="39"/>
        <v>0</v>
      </c>
      <c r="N71" s="606">
        <f t="shared" si="39"/>
        <v>0</v>
      </c>
      <c r="O71" s="625">
        <f t="shared" ref="O71:O72" si="40">SUM(C71:N71)</f>
        <v>0</v>
      </c>
      <c r="P71" s="170"/>
      <c r="Q71" s="170"/>
      <c r="R71" s="170"/>
      <c r="S71" s="170"/>
      <c r="T71" s="170"/>
      <c r="U71" s="170"/>
      <c r="V71" s="170"/>
      <c r="W71" s="170"/>
      <c r="X71" s="170"/>
      <c r="Y71" s="170"/>
      <c r="Z71" s="170"/>
    </row>
    <row r="72" spans="1:26" ht="23.25" customHeight="1">
      <c r="A72" s="383">
        <v>0</v>
      </c>
      <c r="B72" s="170" t="s">
        <v>279</v>
      </c>
      <c r="C72" s="204">
        <f t="shared" ref="C72:N72" si="41">-C14</f>
        <v>0</v>
      </c>
      <c r="D72" s="204">
        <f t="shared" si="41"/>
        <v>0</v>
      </c>
      <c r="E72" s="204">
        <f t="shared" si="41"/>
        <v>0</v>
      </c>
      <c r="F72" s="204">
        <f t="shared" si="41"/>
        <v>0</v>
      </c>
      <c r="G72" s="204">
        <f t="shared" si="41"/>
        <v>0</v>
      </c>
      <c r="H72" s="204">
        <f t="shared" si="41"/>
        <v>0</v>
      </c>
      <c r="I72" s="204">
        <f t="shared" si="41"/>
        <v>0</v>
      </c>
      <c r="J72" s="204">
        <f t="shared" si="41"/>
        <v>0</v>
      </c>
      <c r="K72" s="204">
        <f t="shared" si="41"/>
        <v>0</v>
      </c>
      <c r="L72" s="204">
        <f t="shared" si="41"/>
        <v>0</v>
      </c>
      <c r="M72" s="204">
        <f t="shared" si="41"/>
        <v>0</v>
      </c>
      <c r="N72" s="606">
        <f t="shared" si="41"/>
        <v>0</v>
      </c>
      <c r="O72" s="625">
        <f t="shared" si="40"/>
        <v>0</v>
      </c>
      <c r="P72" s="170"/>
      <c r="Q72" s="170"/>
      <c r="R72" s="170"/>
      <c r="S72" s="170"/>
      <c r="T72" s="170"/>
      <c r="U72" s="170"/>
      <c r="V72" s="170"/>
      <c r="W72" s="170"/>
      <c r="X72" s="170"/>
      <c r="Y72" s="170"/>
      <c r="Z72" s="170"/>
    </row>
    <row r="73" spans="1:26" ht="23.25" customHeight="1">
      <c r="A73" s="166"/>
      <c r="B73" s="170"/>
      <c r="C73" s="204"/>
      <c r="D73" s="204"/>
      <c r="E73" s="204"/>
      <c r="F73" s="204"/>
      <c r="G73" s="204"/>
      <c r="H73" s="204"/>
      <c r="I73" s="204"/>
      <c r="J73" s="204"/>
      <c r="K73" s="204"/>
      <c r="L73" s="204"/>
      <c r="M73" s="204"/>
      <c r="N73" s="606"/>
      <c r="O73" s="625"/>
      <c r="P73" s="170"/>
      <c r="Q73" s="170"/>
      <c r="R73" s="170"/>
      <c r="S73" s="170"/>
      <c r="T73" s="170"/>
      <c r="U73" s="170"/>
      <c r="V73" s="170"/>
      <c r="W73" s="170"/>
      <c r="X73" s="170"/>
      <c r="Y73" s="170"/>
      <c r="Z73" s="170"/>
    </row>
    <row r="74" spans="1:26" ht="23.25" customHeight="1">
      <c r="A74" s="403">
        <v>0</v>
      </c>
      <c r="B74" s="170" t="s">
        <v>280</v>
      </c>
      <c r="C74" s="207">
        <v>100</v>
      </c>
      <c r="D74" s="207">
        <v>200</v>
      </c>
      <c r="E74" s="207">
        <v>300</v>
      </c>
      <c r="F74" s="207">
        <v>400</v>
      </c>
      <c r="G74" s="207">
        <v>500</v>
      </c>
      <c r="H74" s="207">
        <v>600</v>
      </c>
      <c r="I74" s="207">
        <v>700</v>
      </c>
      <c r="J74" s="207">
        <v>800</v>
      </c>
      <c r="K74" s="207">
        <v>900</v>
      </c>
      <c r="L74" s="207">
        <v>1000</v>
      </c>
      <c r="M74" s="207">
        <v>1100</v>
      </c>
      <c r="N74" s="607">
        <v>1200</v>
      </c>
      <c r="O74" s="625">
        <f t="shared" ref="O74:O75" si="42">SUM(C74:N74)</f>
        <v>7800</v>
      </c>
      <c r="P74" s="170"/>
      <c r="Q74" s="170"/>
      <c r="R74" s="170"/>
      <c r="S74" s="170"/>
      <c r="T74" s="170"/>
      <c r="U74" s="170"/>
      <c r="V74" s="170"/>
      <c r="W74" s="170"/>
      <c r="X74" s="170"/>
      <c r="Y74" s="170"/>
      <c r="Z74" s="170"/>
    </row>
    <row r="75" spans="1:26" ht="23.25" customHeight="1">
      <c r="A75" s="166">
        <f t="shared" ref="A75" si="43">A15</f>
        <v>0</v>
      </c>
      <c r="B75" s="170" t="s">
        <v>281</v>
      </c>
      <c r="C75" s="204">
        <f t="shared" ref="C75:N75" si="44">C15</f>
        <v>10000</v>
      </c>
      <c r="D75" s="204">
        <f t="shared" si="44"/>
        <v>10000</v>
      </c>
      <c r="E75" s="204">
        <f t="shared" si="44"/>
        <v>10000</v>
      </c>
      <c r="F75" s="204">
        <f t="shared" si="44"/>
        <v>10000</v>
      </c>
      <c r="G75" s="204">
        <f t="shared" si="44"/>
        <v>10000</v>
      </c>
      <c r="H75" s="204">
        <f t="shared" si="44"/>
        <v>10000</v>
      </c>
      <c r="I75" s="204">
        <f t="shared" si="44"/>
        <v>10000</v>
      </c>
      <c r="J75" s="204">
        <f t="shared" si="44"/>
        <v>10000</v>
      </c>
      <c r="K75" s="204">
        <f t="shared" si="44"/>
        <v>10000</v>
      </c>
      <c r="L75" s="204">
        <f t="shared" si="44"/>
        <v>10000</v>
      </c>
      <c r="M75" s="204">
        <f t="shared" si="44"/>
        <v>10000</v>
      </c>
      <c r="N75" s="606">
        <f t="shared" si="44"/>
        <v>10000</v>
      </c>
      <c r="O75" s="625">
        <f t="shared" si="42"/>
        <v>120000</v>
      </c>
      <c r="P75" s="170"/>
      <c r="Q75" s="170"/>
      <c r="R75" s="170"/>
      <c r="S75" s="170"/>
      <c r="T75" s="170"/>
      <c r="U75" s="170"/>
      <c r="V75" s="170"/>
      <c r="W75" s="170"/>
      <c r="X75" s="170"/>
      <c r="Y75" s="170"/>
      <c r="Z75" s="170"/>
    </row>
    <row r="76" spans="1:26" ht="23.25" customHeight="1">
      <c r="A76" s="205">
        <v>1</v>
      </c>
      <c r="B76" s="170" t="s">
        <v>74</v>
      </c>
      <c r="C76" s="207">
        <v>1</v>
      </c>
      <c r="D76" s="211">
        <f t="shared" ref="D76:N76" si="45">C76</f>
        <v>1</v>
      </c>
      <c r="E76" s="211">
        <f t="shared" si="45"/>
        <v>1</v>
      </c>
      <c r="F76" s="211">
        <f t="shared" si="45"/>
        <v>1</v>
      </c>
      <c r="G76" s="211">
        <f t="shared" si="45"/>
        <v>1</v>
      </c>
      <c r="H76" s="211">
        <f t="shared" si="45"/>
        <v>1</v>
      </c>
      <c r="I76" s="211">
        <f t="shared" si="45"/>
        <v>1</v>
      </c>
      <c r="J76" s="211">
        <f t="shared" si="45"/>
        <v>1</v>
      </c>
      <c r="K76" s="211">
        <f t="shared" si="45"/>
        <v>1</v>
      </c>
      <c r="L76" s="211">
        <f t="shared" si="45"/>
        <v>1</v>
      </c>
      <c r="M76" s="211">
        <f t="shared" si="45"/>
        <v>1</v>
      </c>
      <c r="N76" s="610">
        <f t="shared" si="45"/>
        <v>1</v>
      </c>
      <c r="O76" s="625">
        <f>AVERAGE(C76:N76)</f>
        <v>1</v>
      </c>
      <c r="P76" s="170"/>
      <c r="Q76" s="170"/>
      <c r="R76" s="170"/>
      <c r="S76" s="170"/>
      <c r="T76" s="170"/>
      <c r="U76" s="170"/>
      <c r="V76" s="170"/>
      <c r="W76" s="170"/>
      <c r="X76" s="170"/>
      <c r="Y76" s="170"/>
      <c r="Z76" s="170"/>
    </row>
    <row r="77" spans="1:26" ht="23.25" customHeight="1">
      <c r="A77" s="166">
        <f>(A76*A24)+A15</f>
        <v>5000</v>
      </c>
      <c r="B77" s="170" t="s">
        <v>185</v>
      </c>
      <c r="C77" s="204">
        <f t="shared" ref="C77:N77" si="46">(C76*C24)+C15</f>
        <v>14000</v>
      </c>
      <c r="D77" s="204">
        <f t="shared" si="46"/>
        <v>14000</v>
      </c>
      <c r="E77" s="204">
        <f t="shared" si="46"/>
        <v>14000</v>
      </c>
      <c r="F77" s="204">
        <f t="shared" si="46"/>
        <v>14000</v>
      </c>
      <c r="G77" s="204">
        <f t="shared" si="46"/>
        <v>14000</v>
      </c>
      <c r="H77" s="204">
        <f t="shared" si="46"/>
        <v>14000</v>
      </c>
      <c r="I77" s="204">
        <f t="shared" si="46"/>
        <v>13000</v>
      </c>
      <c r="J77" s="204">
        <f t="shared" si="46"/>
        <v>13000</v>
      </c>
      <c r="K77" s="204">
        <f t="shared" si="46"/>
        <v>13000</v>
      </c>
      <c r="L77" s="204">
        <f t="shared" si="46"/>
        <v>13000</v>
      </c>
      <c r="M77" s="204">
        <f t="shared" si="46"/>
        <v>13000</v>
      </c>
      <c r="N77" s="606">
        <f t="shared" si="46"/>
        <v>13000</v>
      </c>
      <c r="O77" s="625">
        <f>SUM(C77:N77)</f>
        <v>162000</v>
      </c>
      <c r="P77" s="170"/>
      <c r="Q77" s="170"/>
      <c r="R77" s="170"/>
      <c r="S77" s="170"/>
      <c r="T77" s="170"/>
      <c r="U77" s="170"/>
      <c r="V77" s="170"/>
      <c r="W77" s="170"/>
      <c r="X77" s="170"/>
      <c r="Y77" s="170"/>
      <c r="Z77" s="170"/>
    </row>
    <row r="78" spans="1:26" ht="23.25" customHeight="1">
      <c r="A78" s="166"/>
      <c r="B78" s="170"/>
      <c r="C78" s="204"/>
      <c r="D78" s="204"/>
      <c r="E78" s="204"/>
      <c r="F78" s="204"/>
      <c r="G78" s="204"/>
      <c r="H78" s="204"/>
      <c r="I78" s="204"/>
      <c r="J78" s="204"/>
      <c r="K78" s="204"/>
      <c r="L78" s="204"/>
      <c r="M78" s="204"/>
      <c r="N78" s="606"/>
      <c r="O78" s="625"/>
      <c r="P78" s="170"/>
      <c r="Q78" s="170"/>
      <c r="R78" s="170"/>
      <c r="S78" s="170"/>
      <c r="T78" s="170"/>
      <c r="U78" s="170"/>
      <c r="V78" s="170"/>
      <c r="W78" s="170"/>
      <c r="X78" s="170"/>
      <c r="Y78" s="170"/>
      <c r="Z78" s="170"/>
    </row>
    <row r="79" spans="1:26" ht="23.25" customHeight="1">
      <c r="A79" s="205">
        <v>0.1</v>
      </c>
      <c r="B79" s="170" t="s">
        <v>75</v>
      </c>
      <c r="C79" s="207">
        <v>0.1</v>
      </c>
      <c r="D79" s="211">
        <f t="shared" ref="D79:N79" si="47">C79</f>
        <v>0.1</v>
      </c>
      <c r="E79" s="211">
        <f t="shared" si="47"/>
        <v>0.1</v>
      </c>
      <c r="F79" s="211">
        <f t="shared" si="47"/>
        <v>0.1</v>
      </c>
      <c r="G79" s="211">
        <f t="shared" si="47"/>
        <v>0.1</v>
      </c>
      <c r="H79" s="211">
        <f t="shared" si="47"/>
        <v>0.1</v>
      </c>
      <c r="I79" s="211">
        <f t="shared" si="47"/>
        <v>0.1</v>
      </c>
      <c r="J79" s="211">
        <f t="shared" si="47"/>
        <v>0.1</v>
      </c>
      <c r="K79" s="211">
        <f t="shared" si="47"/>
        <v>0.1</v>
      </c>
      <c r="L79" s="211">
        <f t="shared" si="47"/>
        <v>0.1</v>
      </c>
      <c r="M79" s="211">
        <f t="shared" si="47"/>
        <v>0.1</v>
      </c>
      <c r="N79" s="610">
        <f t="shared" si="47"/>
        <v>0.1</v>
      </c>
      <c r="O79" s="625">
        <f>AVERAGE(C79:N79)</f>
        <v>9.9999999999999992E-2</v>
      </c>
      <c r="P79" s="170"/>
      <c r="Q79" s="170"/>
      <c r="R79" s="170"/>
      <c r="S79" s="170"/>
      <c r="T79" s="170"/>
      <c r="U79" s="170"/>
      <c r="V79" s="170"/>
      <c r="W79" s="170"/>
      <c r="X79" s="170"/>
      <c r="Y79" s="170"/>
      <c r="Z79" s="170"/>
    </row>
    <row r="80" spans="1:26" ht="23.25" customHeight="1">
      <c r="A80" s="166">
        <f>A10*A79</f>
        <v>500</v>
      </c>
      <c r="B80" s="170" t="s">
        <v>282</v>
      </c>
      <c r="C80" s="204">
        <f t="shared" ref="C80:N80" si="48">C10*C79</f>
        <v>400</v>
      </c>
      <c r="D80" s="204">
        <f t="shared" si="48"/>
        <v>400</v>
      </c>
      <c r="E80" s="204">
        <f t="shared" si="48"/>
        <v>400</v>
      </c>
      <c r="F80" s="204">
        <f t="shared" si="48"/>
        <v>400</v>
      </c>
      <c r="G80" s="204">
        <f t="shared" si="48"/>
        <v>400</v>
      </c>
      <c r="H80" s="204">
        <f t="shared" si="48"/>
        <v>400</v>
      </c>
      <c r="I80" s="204">
        <f t="shared" si="48"/>
        <v>300</v>
      </c>
      <c r="J80" s="204">
        <f t="shared" si="48"/>
        <v>300</v>
      </c>
      <c r="K80" s="204">
        <f t="shared" si="48"/>
        <v>300</v>
      </c>
      <c r="L80" s="204">
        <f t="shared" si="48"/>
        <v>300</v>
      </c>
      <c r="M80" s="204">
        <f t="shared" si="48"/>
        <v>300</v>
      </c>
      <c r="N80" s="606">
        <f t="shared" si="48"/>
        <v>300</v>
      </c>
      <c r="O80" s="625">
        <f t="shared" ref="O80:O82" si="49">SUM(C80:N80)</f>
        <v>4200</v>
      </c>
      <c r="P80" s="170"/>
      <c r="Q80" s="170"/>
      <c r="R80" s="170"/>
      <c r="S80" s="170"/>
      <c r="T80" s="170"/>
      <c r="U80" s="170"/>
      <c r="V80" s="170"/>
      <c r="W80" s="170"/>
      <c r="X80" s="170"/>
      <c r="Y80" s="170"/>
      <c r="Z80" s="170"/>
    </row>
    <row r="81" spans="1:26" ht="23.25" customHeight="1">
      <c r="A81" s="205">
        <v>1000</v>
      </c>
      <c r="B81" s="170" t="s">
        <v>283</v>
      </c>
      <c r="C81" s="207">
        <v>1000</v>
      </c>
      <c r="D81" s="211">
        <f t="shared" ref="D81:N81" si="50">C81</f>
        <v>1000</v>
      </c>
      <c r="E81" s="211">
        <f t="shared" si="50"/>
        <v>1000</v>
      </c>
      <c r="F81" s="211">
        <f t="shared" si="50"/>
        <v>1000</v>
      </c>
      <c r="G81" s="211">
        <f t="shared" si="50"/>
        <v>1000</v>
      </c>
      <c r="H81" s="211">
        <f t="shared" si="50"/>
        <v>1000</v>
      </c>
      <c r="I81" s="211">
        <f t="shared" si="50"/>
        <v>1000</v>
      </c>
      <c r="J81" s="211">
        <f t="shared" si="50"/>
        <v>1000</v>
      </c>
      <c r="K81" s="211">
        <f t="shared" si="50"/>
        <v>1000</v>
      </c>
      <c r="L81" s="211">
        <f t="shared" si="50"/>
        <v>1000</v>
      </c>
      <c r="M81" s="211">
        <f t="shared" si="50"/>
        <v>1000</v>
      </c>
      <c r="N81" s="610">
        <f t="shared" si="50"/>
        <v>1000</v>
      </c>
      <c r="O81" s="625">
        <f t="shared" si="49"/>
        <v>12000</v>
      </c>
      <c r="P81" s="170"/>
      <c r="Q81" s="170"/>
      <c r="R81" s="170"/>
      <c r="S81" s="170"/>
      <c r="T81" s="170"/>
      <c r="U81" s="170"/>
      <c r="V81" s="170"/>
      <c r="W81" s="170"/>
      <c r="X81" s="170"/>
      <c r="Y81" s="170"/>
      <c r="Z81" s="170"/>
    </row>
    <row r="82" spans="1:26" ht="23.25" customHeight="1">
      <c r="A82" s="166">
        <f>SUM(A80:A81)</f>
        <v>1500</v>
      </c>
      <c r="B82" s="170" t="s">
        <v>284</v>
      </c>
      <c r="C82" s="204">
        <f t="shared" ref="C82:N82" si="51">SUM(C80:C81)</f>
        <v>1400</v>
      </c>
      <c r="D82" s="204">
        <f t="shared" si="51"/>
        <v>1400</v>
      </c>
      <c r="E82" s="204">
        <f t="shared" si="51"/>
        <v>1400</v>
      </c>
      <c r="F82" s="204">
        <f t="shared" si="51"/>
        <v>1400</v>
      </c>
      <c r="G82" s="204">
        <f t="shared" si="51"/>
        <v>1400</v>
      </c>
      <c r="H82" s="204">
        <f t="shared" si="51"/>
        <v>1400</v>
      </c>
      <c r="I82" s="204">
        <f t="shared" si="51"/>
        <v>1300</v>
      </c>
      <c r="J82" s="204">
        <f t="shared" si="51"/>
        <v>1300</v>
      </c>
      <c r="K82" s="204">
        <f t="shared" si="51"/>
        <v>1300</v>
      </c>
      <c r="L82" s="204">
        <f t="shared" si="51"/>
        <v>1300</v>
      </c>
      <c r="M82" s="204">
        <f t="shared" si="51"/>
        <v>1300</v>
      </c>
      <c r="N82" s="606">
        <f t="shared" si="51"/>
        <v>1300</v>
      </c>
      <c r="O82" s="625">
        <f t="shared" si="49"/>
        <v>16200</v>
      </c>
      <c r="P82" s="170"/>
      <c r="Q82" s="170"/>
      <c r="R82" s="170"/>
      <c r="S82" s="170"/>
      <c r="T82" s="170"/>
      <c r="U82" s="170"/>
      <c r="V82" s="170"/>
      <c r="W82" s="170"/>
      <c r="X82" s="170"/>
      <c r="Y82" s="170"/>
      <c r="Z82" s="170"/>
    </row>
    <row r="83" spans="1:26" ht="23.25" customHeight="1">
      <c r="A83" s="166"/>
      <c r="B83" s="170"/>
      <c r="C83" s="204"/>
      <c r="D83" s="204"/>
      <c r="E83" s="204"/>
      <c r="F83" s="204"/>
      <c r="G83" s="204"/>
      <c r="H83" s="204"/>
      <c r="I83" s="204"/>
      <c r="J83" s="204"/>
      <c r="K83" s="204"/>
      <c r="L83" s="204"/>
      <c r="M83" s="204"/>
      <c r="N83" s="606"/>
      <c r="O83" s="625"/>
      <c r="P83" s="170"/>
      <c r="Q83" s="170"/>
      <c r="R83" s="170"/>
      <c r="S83" s="170"/>
      <c r="T83" s="170"/>
      <c r="U83" s="170"/>
      <c r="V83" s="170"/>
      <c r="W83" s="170"/>
      <c r="X83" s="170"/>
      <c r="Y83" s="170"/>
      <c r="Z83" s="170"/>
    </row>
    <row r="84" spans="1:26" ht="23.25" customHeight="1">
      <c r="A84" s="166">
        <f>A28+A57+A59</f>
        <v>21000</v>
      </c>
      <c r="B84" s="170" t="s">
        <v>285</v>
      </c>
      <c r="C84" s="204">
        <f t="shared" ref="C84:N84" si="52">C28+C57+C59</f>
        <v>26000</v>
      </c>
      <c r="D84" s="204">
        <f t="shared" si="52"/>
        <v>22000</v>
      </c>
      <c r="E84" s="204">
        <f t="shared" si="52"/>
        <v>22000</v>
      </c>
      <c r="F84" s="204">
        <f t="shared" si="52"/>
        <v>22000</v>
      </c>
      <c r="G84" s="204">
        <f t="shared" si="52"/>
        <v>22000</v>
      </c>
      <c r="H84" s="204">
        <f t="shared" si="52"/>
        <v>22000</v>
      </c>
      <c r="I84" s="204">
        <f t="shared" si="52"/>
        <v>18000</v>
      </c>
      <c r="J84" s="204">
        <f t="shared" si="52"/>
        <v>19000</v>
      </c>
      <c r="K84" s="204">
        <f t="shared" si="52"/>
        <v>19000</v>
      </c>
      <c r="L84" s="204">
        <f t="shared" si="52"/>
        <v>19000</v>
      </c>
      <c r="M84" s="204">
        <f t="shared" si="52"/>
        <v>19000</v>
      </c>
      <c r="N84" s="606">
        <f t="shared" si="52"/>
        <v>19000</v>
      </c>
      <c r="O84" s="625">
        <f t="shared" ref="O84:O86" si="53">SUM(C84:N84)</f>
        <v>249000</v>
      </c>
      <c r="P84" s="170"/>
      <c r="Q84" s="170"/>
      <c r="R84" s="170"/>
      <c r="S84" s="170"/>
      <c r="T84" s="170"/>
      <c r="U84" s="170"/>
      <c r="V84" s="170"/>
      <c r="W84" s="170"/>
      <c r="X84" s="170"/>
      <c r="Y84" s="170"/>
      <c r="Z84" s="170"/>
    </row>
    <row r="85" spans="1:26" ht="23.25" customHeight="1">
      <c r="A85" s="212">
        <f>A80+A77+A69+A57+A59+A53+A28+A74+A75</f>
        <v>29000</v>
      </c>
      <c r="B85" s="170" t="s">
        <v>286</v>
      </c>
      <c r="C85" s="204">
        <f t="shared" ref="C85:N85" si="54">C80+C77+C69+C57+C59+C53+C28+C74+C75</f>
        <v>59975</v>
      </c>
      <c r="D85" s="204">
        <f t="shared" si="54"/>
        <v>56050.25</v>
      </c>
      <c r="E85" s="204">
        <f t="shared" si="54"/>
        <v>56125.747499999998</v>
      </c>
      <c r="F85" s="204">
        <f t="shared" si="54"/>
        <v>56201.490024999999</v>
      </c>
      <c r="G85" s="204">
        <f t="shared" si="54"/>
        <v>56277.475124749995</v>
      </c>
      <c r="H85" s="204">
        <f t="shared" si="54"/>
        <v>56353.700373502499</v>
      </c>
      <c r="I85" s="204">
        <f t="shared" si="54"/>
        <v>51330.16336976747</v>
      </c>
      <c r="J85" s="204">
        <f t="shared" si="54"/>
        <v>52406.861736069797</v>
      </c>
      <c r="K85" s="204">
        <f t="shared" si="54"/>
        <v>52483.793118709102</v>
      </c>
      <c r="L85" s="204">
        <f t="shared" si="54"/>
        <v>52560.955187522006</v>
      </c>
      <c r="M85" s="204">
        <f t="shared" si="54"/>
        <v>52638.345635646794</v>
      </c>
      <c r="N85" s="606">
        <f t="shared" si="54"/>
        <v>52715.96217929032</v>
      </c>
      <c r="O85" s="625">
        <f t="shared" si="53"/>
        <v>655119.74425025808</v>
      </c>
      <c r="P85" s="170"/>
      <c r="Q85" s="170"/>
      <c r="R85" s="170"/>
      <c r="S85" s="170"/>
      <c r="T85" s="170"/>
      <c r="U85" s="170"/>
      <c r="V85" s="170"/>
      <c r="W85" s="170"/>
      <c r="X85" s="170"/>
      <c r="Y85" s="170"/>
      <c r="Z85" s="170"/>
    </row>
    <row r="86" spans="1:26" ht="23.25" customHeight="1">
      <c r="A86" s="166">
        <f>A27-A85</f>
        <v>81000</v>
      </c>
      <c r="B86" s="170" t="s">
        <v>287</v>
      </c>
      <c r="C86" s="204">
        <f t="shared" ref="C86:N86" si="55">C27-C85</f>
        <v>28025</v>
      </c>
      <c r="D86" s="204">
        <f t="shared" si="55"/>
        <v>31949.75</v>
      </c>
      <c r="E86" s="204">
        <f t="shared" si="55"/>
        <v>31874.252500000002</v>
      </c>
      <c r="F86" s="204">
        <f t="shared" si="55"/>
        <v>31798.509975000001</v>
      </c>
      <c r="G86" s="204">
        <f t="shared" si="55"/>
        <v>31722.524875250005</v>
      </c>
      <c r="H86" s="204">
        <f t="shared" si="55"/>
        <v>31646.299626497501</v>
      </c>
      <c r="I86" s="204">
        <f t="shared" si="55"/>
        <v>14669.83663023253</v>
      </c>
      <c r="J86" s="204">
        <f t="shared" si="55"/>
        <v>13593.138263930203</v>
      </c>
      <c r="K86" s="204">
        <f t="shared" si="55"/>
        <v>13516.206881290898</v>
      </c>
      <c r="L86" s="204">
        <f t="shared" si="55"/>
        <v>13439.044812477994</v>
      </c>
      <c r="M86" s="204">
        <f t="shared" si="55"/>
        <v>13361.654364353206</v>
      </c>
      <c r="N86" s="606">
        <f t="shared" si="55"/>
        <v>13284.03782070968</v>
      </c>
      <c r="O86" s="625">
        <f t="shared" si="53"/>
        <v>268880.25574974203</v>
      </c>
      <c r="P86" s="170"/>
      <c r="Q86" s="170"/>
      <c r="R86" s="170"/>
      <c r="S86" s="170"/>
      <c r="T86" s="170"/>
      <c r="U86" s="170"/>
      <c r="V86" s="170"/>
      <c r="W86" s="170"/>
      <c r="X86" s="170"/>
      <c r="Y86" s="170"/>
      <c r="Z86" s="170"/>
    </row>
    <row r="87" spans="1:26" ht="23.25" customHeight="1">
      <c r="A87" s="166"/>
      <c r="B87" s="170"/>
      <c r="C87" s="204"/>
      <c r="D87" s="204"/>
      <c r="E87" s="204"/>
      <c r="F87" s="204"/>
      <c r="G87" s="204"/>
      <c r="H87" s="204"/>
      <c r="I87" s="204"/>
      <c r="J87" s="204"/>
      <c r="K87" s="204"/>
      <c r="L87" s="204"/>
      <c r="M87" s="204"/>
      <c r="N87" s="606"/>
      <c r="O87" s="625"/>
      <c r="P87" s="170"/>
      <c r="Q87" s="170"/>
      <c r="R87" s="170"/>
      <c r="S87" s="170"/>
      <c r="T87" s="170"/>
      <c r="U87" s="170"/>
      <c r="V87" s="170"/>
      <c r="W87" s="170"/>
      <c r="X87" s="170"/>
      <c r="Y87" s="170"/>
      <c r="Z87" s="170"/>
    </row>
    <row r="88" spans="1:26" ht="23.25" customHeight="1">
      <c r="A88" s="166">
        <f>A54+A33+A81+A36+A37+A71+A50+A51</f>
        <v>4625</v>
      </c>
      <c r="B88" s="215" t="s">
        <v>288</v>
      </c>
      <c r="C88" s="204">
        <f t="shared" ref="C88:N88" si="56">C54+C33+C81+C36+C37+C71+C50+C51+C74</f>
        <v>1718.75</v>
      </c>
      <c r="D88" s="204">
        <f t="shared" si="56"/>
        <v>1812.5625</v>
      </c>
      <c r="E88" s="204">
        <f t="shared" si="56"/>
        <v>1906.4368749999999</v>
      </c>
      <c r="F88" s="204">
        <f t="shared" si="56"/>
        <v>2000.3725062499998</v>
      </c>
      <c r="G88" s="204">
        <f t="shared" si="56"/>
        <v>2094.3687811874997</v>
      </c>
      <c r="H88" s="204">
        <f t="shared" si="56"/>
        <v>2188.4250933756248</v>
      </c>
      <c r="I88" s="204">
        <f t="shared" si="56"/>
        <v>2282.5408424418683</v>
      </c>
      <c r="J88" s="204">
        <f t="shared" si="56"/>
        <v>2376.7154340174502</v>
      </c>
      <c r="K88" s="204">
        <f t="shared" si="56"/>
        <v>2470.9482796772754</v>
      </c>
      <c r="L88" s="204">
        <f t="shared" si="56"/>
        <v>2565.2387968805028</v>
      </c>
      <c r="M88" s="204">
        <f t="shared" si="56"/>
        <v>2659.5864089116976</v>
      </c>
      <c r="N88" s="606">
        <f t="shared" si="56"/>
        <v>2753.9905448225809</v>
      </c>
      <c r="O88" s="625">
        <f t="shared" ref="O88:O89" si="57">SUM(C88:N88)</f>
        <v>26829.936062564499</v>
      </c>
      <c r="P88" s="170"/>
      <c r="Q88" s="170"/>
      <c r="R88" s="170"/>
      <c r="S88" s="170"/>
      <c r="T88" s="170"/>
      <c r="U88" s="170"/>
      <c r="V88" s="170"/>
      <c r="W88" s="170"/>
      <c r="X88" s="170"/>
      <c r="Y88" s="170"/>
      <c r="Z88" s="170"/>
    </row>
    <row r="89" spans="1:26" ht="23.25" customHeight="1">
      <c r="A89" s="166">
        <f>A88+A85</f>
        <v>33625</v>
      </c>
      <c r="B89" s="215" t="s">
        <v>289</v>
      </c>
      <c r="C89" s="204">
        <f t="shared" ref="C89:N89" si="58">C88+C85</f>
        <v>61693.75</v>
      </c>
      <c r="D89" s="204">
        <f t="shared" si="58"/>
        <v>57862.8125</v>
      </c>
      <c r="E89" s="204">
        <f t="shared" si="58"/>
        <v>58032.184374999997</v>
      </c>
      <c r="F89" s="204">
        <f t="shared" si="58"/>
        <v>58201.862531250001</v>
      </c>
      <c r="G89" s="204">
        <f t="shared" si="58"/>
        <v>58371.843905937494</v>
      </c>
      <c r="H89" s="204">
        <f t="shared" si="58"/>
        <v>58542.125466878126</v>
      </c>
      <c r="I89" s="204">
        <f t="shared" si="58"/>
        <v>53612.704212209341</v>
      </c>
      <c r="J89" s="204">
        <f t="shared" si="58"/>
        <v>54783.57717008725</v>
      </c>
      <c r="K89" s="204">
        <f t="shared" si="58"/>
        <v>54954.741398386381</v>
      </c>
      <c r="L89" s="204">
        <f t="shared" si="58"/>
        <v>55126.193984402511</v>
      </c>
      <c r="M89" s="204">
        <f t="shared" si="58"/>
        <v>55297.932044558489</v>
      </c>
      <c r="N89" s="606">
        <f t="shared" si="58"/>
        <v>55469.952724112904</v>
      </c>
      <c r="O89" s="625">
        <f t="shared" si="57"/>
        <v>681949.68031282246</v>
      </c>
      <c r="P89" s="170"/>
      <c r="Q89" s="170"/>
      <c r="R89" s="170"/>
      <c r="S89" s="170"/>
      <c r="T89" s="170"/>
      <c r="U89" s="170"/>
      <c r="V89" s="170"/>
      <c r="W89" s="170"/>
      <c r="X89" s="170"/>
      <c r="Y89" s="170"/>
      <c r="Z89" s="170"/>
    </row>
    <row r="90" spans="1:26" ht="23.25" customHeight="1">
      <c r="A90" s="166"/>
      <c r="B90" s="215"/>
      <c r="C90" s="204"/>
      <c r="D90" s="204"/>
      <c r="E90" s="204"/>
      <c r="F90" s="204"/>
      <c r="G90" s="204"/>
      <c r="H90" s="204"/>
      <c r="I90" s="204"/>
      <c r="J90" s="204"/>
      <c r="K90" s="204"/>
      <c r="L90" s="204"/>
      <c r="M90" s="204"/>
      <c r="N90" s="606"/>
      <c r="O90" s="625"/>
      <c r="P90" s="170"/>
      <c r="Q90" s="170"/>
      <c r="R90" s="170"/>
      <c r="S90" s="170"/>
      <c r="T90" s="170"/>
      <c r="U90" s="170"/>
      <c r="V90" s="170"/>
      <c r="W90" s="170"/>
      <c r="X90" s="170"/>
      <c r="Y90" s="170"/>
      <c r="Z90" s="170"/>
    </row>
    <row r="91" spans="1:26" ht="23.25" customHeight="1">
      <c r="A91" s="166">
        <f>A86-A88</f>
        <v>76375</v>
      </c>
      <c r="B91" s="170" t="s">
        <v>109</v>
      </c>
      <c r="C91" s="204">
        <f t="shared" ref="C91:N91" si="59">C86-C88</f>
        <v>26306.25</v>
      </c>
      <c r="D91" s="204">
        <f t="shared" si="59"/>
        <v>30137.1875</v>
      </c>
      <c r="E91" s="204">
        <f t="shared" si="59"/>
        <v>29967.815625000003</v>
      </c>
      <c r="F91" s="204">
        <f t="shared" si="59"/>
        <v>29798.137468749999</v>
      </c>
      <c r="G91" s="204">
        <f t="shared" si="59"/>
        <v>29628.156094062506</v>
      </c>
      <c r="H91" s="204">
        <f t="shared" si="59"/>
        <v>29457.874533121874</v>
      </c>
      <c r="I91" s="204">
        <f t="shared" si="59"/>
        <v>12387.295787790663</v>
      </c>
      <c r="J91" s="204">
        <f t="shared" si="59"/>
        <v>11216.422829912754</v>
      </c>
      <c r="K91" s="204">
        <f t="shared" si="59"/>
        <v>11045.258601613623</v>
      </c>
      <c r="L91" s="204">
        <f t="shared" si="59"/>
        <v>10873.806015597491</v>
      </c>
      <c r="M91" s="204">
        <f t="shared" si="59"/>
        <v>10702.067955441507</v>
      </c>
      <c r="N91" s="606">
        <f t="shared" si="59"/>
        <v>10530.0472758871</v>
      </c>
      <c r="O91" s="625">
        <f>SUM(C91:N91)</f>
        <v>242050.31968717751</v>
      </c>
      <c r="P91" s="170"/>
      <c r="Q91" s="170"/>
      <c r="R91" s="170"/>
      <c r="S91" s="170"/>
      <c r="T91" s="170"/>
      <c r="U91" s="170"/>
      <c r="V91" s="170"/>
      <c r="W91" s="170"/>
      <c r="X91" s="170"/>
      <c r="Y91" s="170"/>
      <c r="Z91" s="170"/>
    </row>
    <row r="92" spans="1:26" ht="23.25" customHeight="1">
      <c r="A92" s="166"/>
      <c r="B92" s="170"/>
      <c r="C92" s="204"/>
      <c r="D92" s="204"/>
      <c r="E92" s="204"/>
      <c r="F92" s="204"/>
      <c r="G92" s="204"/>
      <c r="H92" s="204"/>
      <c r="I92" s="204"/>
      <c r="J92" s="204"/>
      <c r="K92" s="204"/>
      <c r="L92" s="204"/>
      <c r="M92" s="204"/>
      <c r="N92" s="606"/>
      <c r="O92" s="625"/>
      <c r="P92" s="170"/>
      <c r="Q92" s="170"/>
      <c r="R92" s="170"/>
      <c r="S92" s="170"/>
      <c r="T92" s="170"/>
      <c r="U92" s="170"/>
      <c r="V92" s="170"/>
      <c r="W92" s="170"/>
      <c r="X92" s="170"/>
      <c r="Y92" s="170"/>
      <c r="Z92" s="170"/>
    </row>
    <row r="93" spans="1:26" ht="23.25" customHeight="1">
      <c r="A93" s="166"/>
      <c r="B93" s="170"/>
      <c r="C93" s="204"/>
      <c r="D93" s="204"/>
      <c r="E93" s="204"/>
      <c r="F93" s="204"/>
      <c r="G93" s="204"/>
      <c r="H93" s="204"/>
      <c r="I93" s="204"/>
      <c r="J93" s="204"/>
      <c r="K93" s="204"/>
      <c r="L93" s="204"/>
      <c r="M93" s="204"/>
      <c r="N93" s="606"/>
      <c r="O93" s="625"/>
      <c r="P93" s="170"/>
      <c r="Q93" s="170"/>
      <c r="R93" s="170"/>
      <c r="S93" s="170"/>
      <c r="T93" s="170"/>
      <c r="U93" s="170"/>
      <c r="V93" s="170"/>
      <c r="W93" s="170"/>
      <c r="X93" s="170"/>
      <c r="Y93" s="170"/>
      <c r="Z93" s="170"/>
    </row>
    <row r="94" spans="1:26" ht="23.25" customHeight="1">
      <c r="A94" s="205">
        <v>5</v>
      </c>
      <c r="B94" s="170" t="s">
        <v>77</v>
      </c>
      <c r="C94" s="207">
        <v>5</v>
      </c>
      <c r="D94" s="211">
        <f t="shared" ref="D94:N94" si="60">C94</f>
        <v>5</v>
      </c>
      <c r="E94" s="211">
        <f t="shared" si="60"/>
        <v>5</v>
      </c>
      <c r="F94" s="211">
        <f t="shared" si="60"/>
        <v>5</v>
      </c>
      <c r="G94" s="211">
        <f t="shared" si="60"/>
        <v>5</v>
      </c>
      <c r="H94" s="211">
        <f t="shared" si="60"/>
        <v>5</v>
      </c>
      <c r="I94" s="211">
        <f t="shared" si="60"/>
        <v>5</v>
      </c>
      <c r="J94" s="211">
        <f t="shared" si="60"/>
        <v>5</v>
      </c>
      <c r="K94" s="211">
        <f t="shared" si="60"/>
        <v>5</v>
      </c>
      <c r="L94" s="211">
        <f t="shared" si="60"/>
        <v>5</v>
      </c>
      <c r="M94" s="211">
        <f t="shared" si="60"/>
        <v>5</v>
      </c>
      <c r="N94" s="610">
        <f t="shared" si="60"/>
        <v>5</v>
      </c>
      <c r="O94" s="625">
        <f t="shared" ref="O94:O95" si="61">AVERAGE(C94:N94)</f>
        <v>5</v>
      </c>
      <c r="P94" s="170"/>
      <c r="Q94" s="170"/>
      <c r="R94" s="170"/>
      <c r="S94" s="170"/>
      <c r="T94" s="170"/>
      <c r="U94" s="170"/>
      <c r="V94" s="170"/>
      <c r="W94" s="170"/>
      <c r="X94" s="170"/>
      <c r="Y94" s="170"/>
      <c r="Z94" s="170"/>
    </row>
    <row r="95" spans="1:26" ht="23.25" customHeight="1">
      <c r="A95" s="205">
        <v>20</v>
      </c>
      <c r="B95" s="170" t="s">
        <v>78</v>
      </c>
      <c r="C95" s="207">
        <v>20</v>
      </c>
      <c r="D95" s="211">
        <f t="shared" ref="D95:N95" si="62">C95</f>
        <v>20</v>
      </c>
      <c r="E95" s="211">
        <f t="shared" si="62"/>
        <v>20</v>
      </c>
      <c r="F95" s="211">
        <f t="shared" si="62"/>
        <v>20</v>
      </c>
      <c r="G95" s="211">
        <f t="shared" si="62"/>
        <v>20</v>
      </c>
      <c r="H95" s="211">
        <f t="shared" si="62"/>
        <v>20</v>
      </c>
      <c r="I95" s="211">
        <f t="shared" si="62"/>
        <v>20</v>
      </c>
      <c r="J95" s="211">
        <f t="shared" si="62"/>
        <v>20</v>
      </c>
      <c r="K95" s="211">
        <f t="shared" si="62"/>
        <v>20</v>
      </c>
      <c r="L95" s="211">
        <f t="shared" si="62"/>
        <v>20</v>
      </c>
      <c r="M95" s="211">
        <f t="shared" si="62"/>
        <v>20</v>
      </c>
      <c r="N95" s="610">
        <f t="shared" si="62"/>
        <v>20</v>
      </c>
      <c r="O95" s="625">
        <f t="shared" si="61"/>
        <v>20</v>
      </c>
      <c r="P95" s="170"/>
      <c r="Q95" s="170"/>
      <c r="R95" s="170"/>
      <c r="S95" s="170"/>
      <c r="T95" s="170"/>
      <c r="U95" s="170"/>
      <c r="V95" s="170"/>
      <c r="W95" s="170"/>
      <c r="X95" s="170"/>
      <c r="Y95" s="170"/>
      <c r="Z95" s="170"/>
    </row>
    <row r="96" spans="1:26" ht="23.25" customHeight="1">
      <c r="A96" s="166">
        <f>A94*A137/100</f>
        <v>5000</v>
      </c>
      <c r="B96" s="170" t="s">
        <v>290</v>
      </c>
      <c r="C96" s="204">
        <f t="shared" ref="C96:N96" si="63">C94*C137/100</f>
        <v>5000</v>
      </c>
      <c r="D96" s="204">
        <f t="shared" si="63"/>
        <v>5000</v>
      </c>
      <c r="E96" s="204">
        <f t="shared" si="63"/>
        <v>5000</v>
      </c>
      <c r="F96" s="204">
        <f t="shared" si="63"/>
        <v>5000</v>
      </c>
      <c r="G96" s="204">
        <f t="shared" si="63"/>
        <v>5000</v>
      </c>
      <c r="H96" s="204">
        <f t="shared" si="63"/>
        <v>5000</v>
      </c>
      <c r="I96" s="204">
        <f t="shared" si="63"/>
        <v>5000</v>
      </c>
      <c r="J96" s="204">
        <f t="shared" si="63"/>
        <v>5000</v>
      </c>
      <c r="K96" s="204">
        <f t="shared" si="63"/>
        <v>5000</v>
      </c>
      <c r="L96" s="204">
        <f t="shared" si="63"/>
        <v>5000</v>
      </c>
      <c r="M96" s="204">
        <f t="shared" si="63"/>
        <v>5000</v>
      </c>
      <c r="N96" s="606">
        <f t="shared" si="63"/>
        <v>5000</v>
      </c>
      <c r="O96" s="625">
        <f t="shared" ref="O96:O98" si="64">SUM(C96:N96)</f>
        <v>60000</v>
      </c>
      <c r="P96" s="170"/>
      <c r="Q96" s="170"/>
      <c r="R96" s="170"/>
      <c r="S96" s="170"/>
      <c r="T96" s="170"/>
      <c r="U96" s="170"/>
      <c r="V96" s="170"/>
      <c r="W96" s="170"/>
      <c r="X96" s="170"/>
      <c r="Y96" s="170"/>
      <c r="Z96" s="170"/>
    </row>
    <row r="97" spans="1:26" ht="23.25" customHeight="1">
      <c r="A97" s="166">
        <f>MAX(0,A95*A91/100)</f>
        <v>15275</v>
      </c>
      <c r="B97" s="170" t="s">
        <v>291</v>
      </c>
      <c r="C97" s="204">
        <f t="shared" ref="C97:N97" si="65">MAX(0,C95*(C91-C96)/100)</f>
        <v>4261.25</v>
      </c>
      <c r="D97" s="204">
        <f t="shared" si="65"/>
        <v>5027.4375</v>
      </c>
      <c r="E97" s="204">
        <f t="shared" si="65"/>
        <v>4993.5631250000006</v>
      </c>
      <c r="F97" s="204">
        <f t="shared" si="65"/>
        <v>4959.6274937500002</v>
      </c>
      <c r="G97" s="204">
        <f t="shared" si="65"/>
        <v>4925.6312188125012</v>
      </c>
      <c r="H97" s="204">
        <f t="shared" si="65"/>
        <v>4891.5749066243752</v>
      </c>
      <c r="I97" s="204">
        <f t="shared" si="65"/>
        <v>1477.4591575581323</v>
      </c>
      <c r="J97" s="204">
        <f t="shared" si="65"/>
        <v>1243.2845659825507</v>
      </c>
      <c r="K97" s="204">
        <f t="shared" si="65"/>
        <v>1209.0517203227246</v>
      </c>
      <c r="L97" s="204">
        <f t="shared" si="65"/>
        <v>1174.7612031194981</v>
      </c>
      <c r="M97" s="204">
        <f t="shared" si="65"/>
        <v>1140.4135910883015</v>
      </c>
      <c r="N97" s="606">
        <f t="shared" si="65"/>
        <v>1106.00945517742</v>
      </c>
      <c r="O97" s="625">
        <f t="shared" si="64"/>
        <v>36410.063937435494</v>
      </c>
      <c r="P97" s="170"/>
      <c r="Q97" s="170"/>
      <c r="R97" s="170"/>
      <c r="S97" s="170"/>
      <c r="T97" s="170"/>
      <c r="U97" s="170"/>
      <c r="V97" s="170"/>
      <c r="W97" s="170"/>
      <c r="X97" s="170"/>
      <c r="Y97" s="170"/>
      <c r="Z97" s="170"/>
    </row>
    <row r="98" spans="1:26" ht="23.25" customHeight="1">
      <c r="A98" s="166">
        <f>A91-A96-A97</f>
        <v>56100</v>
      </c>
      <c r="B98" s="170" t="s">
        <v>112</v>
      </c>
      <c r="C98" s="204">
        <f t="shared" ref="C98:N98" si="66">C91-C96-C97</f>
        <v>17045</v>
      </c>
      <c r="D98" s="204">
        <f t="shared" si="66"/>
        <v>20109.75</v>
      </c>
      <c r="E98" s="204">
        <f t="shared" si="66"/>
        <v>19974.252500000002</v>
      </c>
      <c r="F98" s="204">
        <f t="shared" si="66"/>
        <v>19838.509975000001</v>
      </c>
      <c r="G98" s="204">
        <f t="shared" si="66"/>
        <v>19702.524875250005</v>
      </c>
      <c r="H98" s="204">
        <f t="shared" si="66"/>
        <v>19566.299626497501</v>
      </c>
      <c r="I98" s="204">
        <f t="shared" si="66"/>
        <v>5909.8366302325303</v>
      </c>
      <c r="J98" s="204">
        <f t="shared" si="66"/>
        <v>4973.1382639302028</v>
      </c>
      <c r="K98" s="204">
        <f t="shared" si="66"/>
        <v>4836.2068812908983</v>
      </c>
      <c r="L98" s="204">
        <f t="shared" si="66"/>
        <v>4699.0448124779923</v>
      </c>
      <c r="M98" s="204">
        <f t="shared" si="66"/>
        <v>4561.6543643532059</v>
      </c>
      <c r="N98" s="606">
        <f t="shared" si="66"/>
        <v>4424.0378207096801</v>
      </c>
      <c r="O98" s="625">
        <f t="shared" si="64"/>
        <v>145640.25574974198</v>
      </c>
      <c r="P98" s="170"/>
      <c r="Q98" s="170"/>
      <c r="R98" s="170"/>
      <c r="S98" s="170"/>
      <c r="T98" s="170"/>
      <c r="U98" s="170"/>
      <c r="V98" s="170"/>
      <c r="W98" s="170"/>
      <c r="X98" s="170"/>
      <c r="Y98" s="170"/>
      <c r="Z98" s="170"/>
    </row>
    <row r="99" spans="1:26" ht="23.25" customHeight="1">
      <c r="A99" s="166"/>
      <c r="B99" s="170"/>
      <c r="C99" s="204"/>
      <c r="D99" s="204"/>
      <c r="E99" s="204"/>
      <c r="F99" s="204"/>
      <c r="G99" s="204"/>
      <c r="H99" s="204"/>
      <c r="I99" s="204"/>
      <c r="J99" s="204"/>
      <c r="K99" s="204"/>
      <c r="L99" s="204"/>
      <c r="M99" s="204"/>
      <c r="N99" s="606"/>
      <c r="O99" s="625"/>
      <c r="P99" s="170"/>
      <c r="Q99" s="170"/>
      <c r="R99" s="170"/>
      <c r="S99" s="170"/>
      <c r="T99" s="170"/>
      <c r="U99" s="170"/>
      <c r="V99" s="170"/>
      <c r="W99" s="170"/>
      <c r="X99" s="170"/>
      <c r="Y99" s="170"/>
      <c r="Z99" s="170"/>
    </row>
    <row r="100" spans="1:26" ht="23.25" customHeight="1">
      <c r="A100" s="166">
        <f>MAX(0,A98*A34/100)</f>
        <v>22440</v>
      </c>
      <c r="B100" s="170" t="s">
        <v>292</v>
      </c>
      <c r="C100" s="204">
        <f t="shared" ref="C100:N100" si="67">MAX(0,C98*C34/100)</f>
        <v>0</v>
      </c>
      <c r="D100" s="204">
        <f t="shared" si="67"/>
        <v>0</v>
      </c>
      <c r="E100" s="204">
        <f t="shared" si="67"/>
        <v>0</v>
      </c>
      <c r="F100" s="204">
        <f t="shared" si="67"/>
        <v>0</v>
      </c>
      <c r="G100" s="204">
        <f t="shared" si="67"/>
        <v>0</v>
      </c>
      <c r="H100" s="204">
        <f t="shared" si="67"/>
        <v>0</v>
      </c>
      <c r="I100" s="204">
        <f t="shared" si="67"/>
        <v>0</v>
      </c>
      <c r="J100" s="204">
        <f t="shared" si="67"/>
        <v>0</v>
      </c>
      <c r="K100" s="204">
        <f t="shared" si="67"/>
        <v>0</v>
      </c>
      <c r="L100" s="204">
        <f t="shared" si="67"/>
        <v>0</v>
      </c>
      <c r="M100" s="204">
        <f t="shared" si="67"/>
        <v>0</v>
      </c>
      <c r="N100" s="606">
        <f t="shared" si="67"/>
        <v>0</v>
      </c>
      <c r="O100" s="625">
        <f>SUM(C100:N100)</f>
        <v>0</v>
      </c>
      <c r="P100" s="170"/>
      <c r="Q100" s="170"/>
      <c r="R100" s="170"/>
      <c r="S100" s="170"/>
      <c r="T100" s="170"/>
      <c r="U100" s="170"/>
      <c r="V100" s="170"/>
      <c r="W100" s="170"/>
      <c r="X100" s="170"/>
      <c r="Y100" s="170"/>
      <c r="Z100" s="170"/>
    </row>
    <row r="101" spans="1:26" ht="23.25" customHeight="1">
      <c r="A101" s="166"/>
      <c r="B101" s="170"/>
      <c r="C101" s="204"/>
      <c r="D101" s="204"/>
      <c r="E101" s="204"/>
      <c r="F101" s="204"/>
      <c r="G101" s="204"/>
      <c r="H101" s="204"/>
      <c r="I101" s="204"/>
      <c r="J101" s="204"/>
      <c r="K101" s="204"/>
      <c r="L101" s="204"/>
      <c r="M101" s="204"/>
      <c r="N101" s="606"/>
      <c r="O101" s="625"/>
      <c r="P101" s="170"/>
      <c r="Q101" s="170"/>
      <c r="R101" s="170"/>
      <c r="S101" s="170"/>
      <c r="T101" s="170"/>
      <c r="U101" s="170"/>
      <c r="V101" s="170"/>
      <c r="W101" s="170"/>
      <c r="X101" s="170"/>
      <c r="Y101" s="170"/>
      <c r="Z101" s="170"/>
    </row>
    <row r="102" spans="1:26" ht="23.25" customHeight="1">
      <c r="A102" s="212">
        <f>A98-A100</f>
        <v>33660</v>
      </c>
      <c r="B102" s="170" t="s">
        <v>293</v>
      </c>
      <c r="C102" s="204">
        <f>A102+C98-C100</f>
        <v>50705</v>
      </c>
      <c r="D102" s="204">
        <f t="shared" ref="D102:N102" si="68">C102+D98-D100</f>
        <v>70814.75</v>
      </c>
      <c r="E102" s="204">
        <f t="shared" si="68"/>
        <v>90789.002500000002</v>
      </c>
      <c r="F102" s="204">
        <f t="shared" si="68"/>
        <v>110627.512475</v>
      </c>
      <c r="G102" s="204">
        <f t="shared" si="68"/>
        <v>130330.03735025</v>
      </c>
      <c r="H102" s="204">
        <f t="shared" si="68"/>
        <v>149896.33697674749</v>
      </c>
      <c r="I102" s="204">
        <f t="shared" si="68"/>
        <v>155806.17360698001</v>
      </c>
      <c r="J102" s="204">
        <f t="shared" si="68"/>
        <v>160779.31187091023</v>
      </c>
      <c r="K102" s="204">
        <f t="shared" si="68"/>
        <v>165615.51875220111</v>
      </c>
      <c r="L102" s="204">
        <f t="shared" si="68"/>
        <v>170314.56356467909</v>
      </c>
      <c r="M102" s="204">
        <f t="shared" si="68"/>
        <v>174876.21792903228</v>
      </c>
      <c r="N102" s="606">
        <f t="shared" si="68"/>
        <v>179300.25574974198</v>
      </c>
      <c r="O102" s="626">
        <f>SUM(C102:N102)</f>
        <v>1609854.6807755423</v>
      </c>
      <c r="P102" s="170"/>
      <c r="Q102" s="170"/>
      <c r="R102" s="170"/>
      <c r="S102" s="170"/>
      <c r="T102" s="170"/>
      <c r="U102" s="170"/>
      <c r="V102" s="170"/>
      <c r="W102" s="170"/>
      <c r="X102" s="170"/>
      <c r="Y102" s="170"/>
      <c r="Z102" s="170"/>
    </row>
    <row r="103" spans="1:26" ht="23.25" customHeight="1">
      <c r="A103" s="166"/>
      <c r="B103" s="170"/>
      <c r="C103" s="204"/>
      <c r="D103" s="204"/>
      <c r="E103" s="204"/>
      <c r="F103" s="204"/>
      <c r="G103" s="204"/>
      <c r="H103" s="204"/>
      <c r="I103" s="204"/>
      <c r="J103" s="204"/>
      <c r="K103" s="204"/>
      <c r="L103" s="204"/>
      <c r="M103" s="204"/>
      <c r="N103" s="606"/>
      <c r="O103" s="625"/>
      <c r="P103" s="170"/>
      <c r="Q103" s="170"/>
      <c r="R103" s="170"/>
      <c r="S103" s="170"/>
      <c r="T103" s="170"/>
      <c r="U103" s="170"/>
      <c r="V103" s="170"/>
      <c r="W103" s="170"/>
      <c r="X103" s="170"/>
      <c r="Y103" s="170"/>
      <c r="Z103" s="170"/>
    </row>
    <row r="104" spans="1:26" ht="23.25" customHeight="1">
      <c r="A104" s="166"/>
      <c r="B104" s="170"/>
      <c r="C104" s="204"/>
      <c r="D104" s="204"/>
      <c r="E104" s="204"/>
      <c r="F104" s="204"/>
      <c r="G104" s="204"/>
      <c r="H104" s="204"/>
      <c r="I104" s="204"/>
      <c r="J104" s="204"/>
      <c r="K104" s="204"/>
      <c r="L104" s="204"/>
      <c r="M104" s="204"/>
      <c r="N104" s="606"/>
      <c r="O104" s="625"/>
      <c r="P104" s="170"/>
      <c r="Q104" s="170"/>
      <c r="R104" s="170"/>
      <c r="S104" s="170"/>
      <c r="T104" s="170"/>
      <c r="U104" s="170"/>
      <c r="V104" s="170"/>
      <c r="W104" s="170"/>
      <c r="X104" s="170"/>
      <c r="Y104" s="170"/>
      <c r="Z104" s="170"/>
    </row>
    <row r="105" spans="1:26" ht="23.25" customHeight="1">
      <c r="A105" s="205">
        <v>0.01</v>
      </c>
      <c r="B105" s="170" t="s">
        <v>80</v>
      </c>
      <c r="C105" s="207">
        <v>0.01</v>
      </c>
      <c r="D105" s="211">
        <f t="shared" ref="D105:N105" si="69">C105</f>
        <v>0.01</v>
      </c>
      <c r="E105" s="211">
        <f t="shared" si="69"/>
        <v>0.01</v>
      </c>
      <c r="F105" s="211">
        <f t="shared" si="69"/>
        <v>0.01</v>
      </c>
      <c r="G105" s="211">
        <f t="shared" si="69"/>
        <v>0.01</v>
      </c>
      <c r="H105" s="211">
        <f t="shared" si="69"/>
        <v>0.01</v>
      </c>
      <c r="I105" s="211">
        <f t="shared" si="69"/>
        <v>0.01</v>
      </c>
      <c r="J105" s="211">
        <f t="shared" si="69"/>
        <v>0.01</v>
      </c>
      <c r="K105" s="211">
        <f t="shared" si="69"/>
        <v>0.01</v>
      </c>
      <c r="L105" s="211">
        <f t="shared" si="69"/>
        <v>0.01</v>
      </c>
      <c r="M105" s="211">
        <f t="shared" si="69"/>
        <v>0.01</v>
      </c>
      <c r="N105" s="610">
        <f t="shared" si="69"/>
        <v>0.01</v>
      </c>
      <c r="O105" s="625">
        <f t="shared" ref="O105:O106" si="70">SUM(C105:N105)</f>
        <v>0.11999999999999998</v>
      </c>
      <c r="P105" s="170"/>
      <c r="Q105" s="170"/>
      <c r="R105" s="170"/>
      <c r="S105" s="170"/>
      <c r="T105" s="170"/>
      <c r="U105" s="170"/>
      <c r="V105" s="170"/>
      <c r="W105" s="170"/>
      <c r="X105" s="170"/>
      <c r="Y105" s="170"/>
      <c r="Z105" s="170"/>
    </row>
    <row r="106" spans="1:26" ht="23.25" customHeight="1">
      <c r="A106" s="166">
        <f>10+(A105*A10)</f>
        <v>60</v>
      </c>
      <c r="B106" s="170" t="s">
        <v>179</v>
      </c>
      <c r="C106" s="204">
        <f>10+(C105*C10)</f>
        <v>50</v>
      </c>
      <c r="D106" s="204">
        <f t="shared" ref="D106:N106" si="71">10+(D105*D10)</f>
        <v>50</v>
      </c>
      <c r="E106" s="204">
        <f t="shared" si="71"/>
        <v>50</v>
      </c>
      <c r="F106" s="204">
        <f t="shared" si="71"/>
        <v>50</v>
      </c>
      <c r="G106" s="204">
        <f t="shared" si="71"/>
        <v>50</v>
      </c>
      <c r="H106" s="204">
        <f t="shared" si="71"/>
        <v>50</v>
      </c>
      <c r="I106" s="204">
        <f t="shared" si="71"/>
        <v>40</v>
      </c>
      <c r="J106" s="204">
        <f t="shared" si="71"/>
        <v>40</v>
      </c>
      <c r="K106" s="204">
        <f t="shared" si="71"/>
        <v>40</v>
      </c>
      <c r="L106" s="204">
        <f t="shared" si="71"/>
        <v>40</v>
      </c>
      <c r="M106" s="204">
        <f t="shared" si="71"/>
        <v>40</v>
      </c>
      <c r="N106" s="606">
        <f t="shared" si="71"/>
        <v>40</v>
      </c>
      <c r="O106" s="625">
        <f t="shared" si="70"/>
        <v>540</v>
      </c>
      <c r="P106" s="170"/>
      <c r="Q106" s="170"/>
      <c r="R106" s="170"/>
      <c r="S106" s="170"/>
      <c r="T106" s="170"/>
      <c r="U106" s="170"/>
      <c r="V106" s="170"/>
      <c r="W106" s="170"/>
      <c r="X106" s="170"/>
      <c r="Y106" s="170"/>
      <c r="Z106" s="170"/>
    </row>
    <row r="107" spans="1:26" ht="23.25" customHeight="1">
      <c r="A107" s="166"/>
      <c r="B107" s="170"/>
      <c r="C107" s="204"/>
      <c r="D107" s="204"/>
      <c r="E107" s="204"/>
      <c r="F107" s="204"/>
      <c r="G107" s="204"/>
      <c r="H107" s="204"/>
      <c r="I107" s="204"/>
      <c r="J107" s="204"/>
      <c r="K107" s="204"/>
      <c r="L107" s="204"/>
      <c r="M107" s="204"/>
      <c r="N107" s="606"/>
      <c r="O107" s="625"/>
      <c r="P107" s="170"/>
      <c r="Q107" s="170"/>
      <c r="R107" s="170"/>
      <c r="S107" s="170"/>
      <c r="T107" s="170"/>
      <c r="U107" s="170"/>
      <c r="V107" s="170"/>
      <c r="W107" s="170"/>
      <c r="X107" s="170"/>
      <c r="Y107" s="170"/>
      <c r="Z107" s="170"/>
    </row>
    <row r="108" spans="1:26" ht="23.25" customHeight="1">
      <c r="A108" s="166">
        <f>A11</f>
        <v>0</v>
      </c>
      <c r="B108" s="170" t="s">
        <v>180</v>
      </c>
      <c r="C108" s="204">
        <f>(A9+C9)/2</f>
        <v>10000</v>
      </c>
      <c r="D108" s="204">
        <f t="shared" ref="D108:N108" si="72">(C9+D9)/2</f>
        <v>8000</v>
      </c>
      <c r="E108" s="204">
        <f t="shared" si="72"/>
        <v>6000</v>
      </c>
      <c r="F108" s="204">
        <f t="shared" si="72"/>
        <v>6000</v>
      </c>
      <c r="G108" s="204">
        <f t="shared" si="72"/>
        <v>6000</v>
      </c>
      <c r="H108" s="204">
        <f t="shared" si="72"/>
        <v>6000</v>
      </c>
      <c r="I108" s="204">
        <f t="shared" si="72"/>
        <v>6000</v>
      </c>
      <c r="J108" s="204">
        <f t="shared" si="72"/>
        <v>6500</v>
      </c>
      <c r="K108" s="204">
        <f t="shared" si="72"/>
        <v>7000</v>
      </c>
      <c r="L108" s="204">
        <f t="shared" si="72"/>
        <v>7000</v>
      </c>
      <c r="M108" s="204">
        <f t="shared" si="72"/>
        <v>7000</v>
      </c>
      <c r="N108" s="606">
        <f t="shared" si="72"/>
        <v>7000</v>
      </c>
      <c r="O108" s="625">
        <f t="shared" ref="O108:O113" si="73">AVERAGE(C108:N108)</f>
        <v>6875</v>
      </c>
      <c r="P108" s="170"/>
      <c r="Q108" s="170"/>
      <c r="R108" s="170"/>
      <c r="S108" s="170"/>
      <c r="T108" s="170"/>
      <c r="U108" s="170"/>
      <c r="V108" s="170"/>
      <c r="W108" s="170"/>
      <c r="X108" s="170"/>
      <c r="Y108" s="170"/>
      <c r="Z108" s="170"/>
    </row>
    <row r="109" spans="1:26" ht="23.25" customHeight="1">
      <c r="A109" s="166">
        <f>A114</f>
        <v>0.5</v>
      </c>
      <c r="B109" s="170" t="s">
        <v>294</v>
      </c>
      <c r="C109" s="204">
        <f t="shared" ref="C109:N109" si="74">C10/C108</f>
        <v>0.4</v>
      </c>
      <c r="D109" s="204">
        <f t="shared" si="74"/>
        <v>0.5</v>
      </c>
      <c r="E109" s="204">
        <f t="shared" si="74"/>
        <v>0.66666666666666663</v>
      </c>
      <c r="F109" s="204">
        <f t="shared" si="74"/>
        <v>0.66666666666666663</v>
      </c>
      <c r="G109" s="204">
        <f t="shared" si="74"/>
        <v>0.66666666666666663</v>
      </c>
      <c r="H109" s="204">
        <f t="shared" si="74"/>
        <v>0.66666666666666663</v>
      </c>
      <c r="I109" s="204">
        <f t="shared" si="74"/>
        <v>0.5</v>
      </c>
      <c r="J109" s="204">
        <f t="shared" si="74"/>
        <v>0.46153846153846156</v>
      </c>
      <c r="K109" s="204">
        <f t="shared" si="74"/>
        <v>0.42857142857142855</v>
      </c>
      <c r="L109" s="204">
        <f t="shared" si="74"/>
        <v>0.42857142857142855</v>
      </c>
      <c r="M109" s="204">
        <f t="shared" si="74"/>
        <v>0.42857142857142855</v>
      </c>
      <c r="N109" s="606">
        <f t="shared" si="74"/>
        <v>0.42857142857142855</v>
      </c>
      <c r="O109" s="625">
        <f t="shared" si="73"/>
        <v>0.52020757020757025</v>
      </c>
      <c r="P109" s="170"/>
      <c r="Q109" s="170"/>
      <c r="R109" s="170"/>
      <c r="S109" s="170"/>
      <c r="T109" s="170"/>
      <c r="U109" s="170"/>
      <c r="V109" s="170"/>
      <c r="W109" s="170"/>
      <c r="X109" s="170"/>
      <c r="Y109" s="170"/>
      <c r="Z109" s="170"/>
    </row>
    <row r="110" spans="1:26" ht="23.25" customHeight="1">
      <c r="A110" s="166">
        <f>A98*100/((A142))</f>
        <v>2.9814100315678709</v>
      </c>
      <c r="B110" s="170" t="s">
        <v>156</v>
      </c>
      <c r="C110" s="204">
        <f>C98*100/((A142+C142)/2)</f>
        <v>0.9017647766816167</v>
      </c>
      <c r="D110" s="204">
        <f t="shared" ref="D110:N110" si="75">D98*100/((C142+D142)/2)</f>
        <v>1.0535505415525355</v>
      </c>
      <c r="E110" s="204">
        <f t="shared" si="75"/>
        <v>1.0355782387994243</v>
      </c>
      <c r="F110" s="204">
        <f t="shared" si="75"/>
        <v>1.0180338641648752</v>
      </c>
      <c r="G110" s="204">
        <f t="shared" si="75"/>
        <v>1.0009010575247144</v>
      </c>
      <c r="H110" s="204">
        <f t="shared" si="75"/>
        <v>0.98416426956119796</v>
      </c>
      <c r="I110" s="204">
        <f t="shared" si="75"/>
        <v>0.29536611552718661</v>
      </c>
      <c r="J110" s="204">
        <f t="shared" si="75"/>
        <v>0.24787700010024397</v>
      </c>
      <c r="K110" s="204">
        <f t="shared" si="75"/>
        <v>0.24046405611264765</v>
      </c>
      <c r="L110" s="204">
        <f t="shared" si="75"/>
        <v>0.23309158227157381</v>
      </c>
      <c r="M110" s="204">
        <f t="shared" si="75"/>
        <v>0.22575793180776879</v>
      </c>
      <c r="N110" s="606">
        <f t="shared" si="75"/>
        <v>0.21846148430620493</v>
      </c>
      <c r="O110" s="625">
        <f t="shared" si="73"/>
        <v>0.62125090986749909</v>
      </c>
      <c r="P110" s="170"/>
      <c r="Q110" s="170"/>
      <c r="R110" s="170"/>
      <c r="S110" s="170"/>
      <c r="T110" s="170"/>
      <c r="U110" s="170"/>
      <c r="V110" s="170"/>
      <c r="W110" s="170"/>
      <c r="X110" s="170"/>
      <c r="Y110" s="170"/>
      <c r="Z110" s="170"/>
    </row>
    <row r="111" spans="1:26" ht="23.25" customHeight="1">
      <c r="A111" s="166">
        <f>A98*100/((A129))</f>
        <v>2.827927421570382</v>
      </c>
      <c r="B111" s="170" t="s">
        <v>157</v>
      </c>
      <c r="C111" s="204">
        <f>C98*100/((A129+C129)/2)</f>
        <v>0.85551405346209963</v>
      </c>
      <c r="D111" s="204">
        <f t="shared" ref="D111:N111" si="76">D98*100/((C129+D129)/2)</f>
        <v>0.99995282051067214</v>
      </c>
      <c r="E111" s="204">
        <f t="shared" si="76"/>
        <v>0.98335566652651407</v>
      </c>
      <c r="F111" s="204">
        <f t="shared" si="76"/>
        <v>0.96713735979012516</v>
      </c>
      <c r="G111" s="204">
        <f t="shared" si="76"/>
        <v>0.95128392057204181</v>
      </c>
      <c r="H111" s="204">
        <f t="shared" si="76"/>
        <v>0.93354962988138546</v>
      </c>
      <c r="I111" s="204">
        <f t="shared" si="76"/>
        <v>0.27958899240133028</v>
      </c>
      <c r="J111" s="204">
        <f t="shared" si="76"/>
        <v>0.23465769220479585</v>
      </c>
      <c r="K111" s="204">
        <f t="shared" si="76"/>
        <v>0.22765739121144882</v>
      </c>
      <c r="L111" s="204">
        <f t="shared" si="76"/>
        <v>0.22069358256671884</v>
      </c>
      <c r="M111" s="204">
        <f t="shared" si="76"/>
        <v>0.21376479287680675</v>
      </c>
      <c r="N111" s="606">
        <f t="shared" si="76"/>
        <v>0.20686957148520088</v>
      </c>
      <c r="O111" s="625">
        <f t="shared" si="73"/>
        <v>0.58950212279076164</v>
      </c>
      <c r="P111" s="170"/>
      <c r="Q111" s="170"/>
      <c r="R111" s="170"/>
      <c r="S111" s="170"/>
      <c r="T111" s="170"/>
      <c r="U111" s="170"/>
      <c r="V111" s="170"/>
      <c r="W111" s="170"/>
      <c r="X111" s="170"/>
      <c r="Y111" s="170"/>
      <c r="Z111" s="170"/>
    </row>
    <row r="112" spans="1:26" ht="23.25" customHeight="1">
      <c r="A112" s="166">
        <f>A138*100/A142</f>
        <v>5.4273885824219041</v>
      </c>
      <c r="B112" s="170" t="s">
        <v>158</v>
      </c>
      <c r="C112" s="204">
        <f>C98*100/((C138+A138)/2)</f>
        <v>16.680224343879779</v>
      </c>
      <c r="D112" s="204">
        <f t="shared" ref="D112:N112" si="77">D98*100/((D138+C138)/2)</f>
        <v>19.655702054069611</v>
      </c>
      <c r="E112" s="204">
        <f t="shared" si="77"/>
        <v>19.500030062349371</v>
      </c>
      <c r="F112" s="204">
        <f t="shared" si="77"/>
        <v>19.344719164128154</v>
      </c>
      <c r="G112" s="204">
        <f t="shared" si="77"/>
        <v>19.189762662344187</v>
      </c>
      <c r="H112" s="204">
        <f t="shared" si="77"/>
        <v>18.152182755887257</v>
      </c>
      <c r="I112" s="204">
        <f t="shared" si="77"/>
        <v>5.2342314863730302</v>
      </c>
      <c r="J112" s="204">
        <f t="shared" si="77"/>
        <v>4.400097588633967</v>
      </c>
      <c r="K112" s="204">
        <f t="shared" si="77"/>
        <v>4.2746038970383511</v>
      </c>
      <c r="L112" s="204">
        <f t="shared" si="77"/>
        <v>4.1492029022645145</v>
      </c>
      <c r="M112" s="204">
        <f t="shared" si="77"/>
        <v>4.0238921445824474</v>
      </c>
      <c r="N112" s="606">
        <f t="shared" si="77"/>
        <v>3.8986692138123913</v>
      </c>
      <c r="O112" s="625">
        <f t="shared" si="73"/>
        <v>11.541943189613589</v>
      </c>
      <c r="P112" s="170"/>
      <c r="Q112" s="170"/>
      <c r="R112" s="170"/>
      <c r="S112" s="170"/>
      <c r="T112" s="170"/>
      <c r="U112" s="170"/>
      <c r="V112" s="170"/>
      <c r="W112" s="170"/>
      <c r="X112" s="170"/>
      <c r="Y112" s="170"/>
      <c r="Z112" s="170"/>
    </row>
    <row r="113" spans="1:26" ht="23.25" customHeight="1">
      <c r="A113" s="166">
        <f>A118</f>
        <v>40000</v>
      </c>
      <c r="B113" s="170" t="s">
        <v>295</v>
      </c>
      <c r="C113" s="204">
        <f>(A118+C118)/2</f>
        <v>32000</v>
      </c>
      <c r="D113" s="204">
        <f t="shared" ref="D113:N113" si="78">(C118+D118)/2</f>
        <v>16000</v>
      </c>
      <c r="E113" s="204">
        <f t="shared" si="78"/>
        <v>8000</v>
      </c>
      <c r="F113" s="204">
        <f t="shared" si="78"/>
        <v>8000</v>
      </c>
      <c r="G113" s="204">
        <f t="shared" si="78"/>
        <v>8000</v>
      </c>
      <c r="H113" s="204">
        <f t="shared" si="78"/>
        <v>8000</v>
      </c>
      <c r="I113" s="204">
        <f t="shared" si="78"/>
        <v>10000</v>
      </c>
      <c r="J113" s="204">
        <f t="shared" si="78"/>
        <v>14000</v>
      </c>
      <c r="K113" s="204">
        <f t="shared" si="78"/>
        <v>16000</v>
      </c>
      <c r="L113" s="204">
        <f t="shared" si="78"/>
        <v>16000</v>
      </c>
      <c r="M113" s="204">
        <f t="shared" si="78"/>
        <v>16000</v>
      </c>
      <c r="N113" s="606">
        <f t="shared" si="78"/>
        <v>16000</v>
      </c>
      <c r="O113" s="625">
        <f t="shared" si="73"/>
        <v>14000</v>
      </c>
      <c r="P113" s="170"/>
      <c r="Q113" s="170"/>
      <c r="R113" s="170"/>
      <c r="S113" s="170"/>
      <c r="T113" s="170"/>
      <c r="U113" s="170"/>
      <c r="V113" s="170"/>
      <c r="W113" s="170"/>
      <c r="X113" s="170"/>
      <c r="Y113" s="170"/>
      <c r="Z113" s="170"/>
    </row>
    <row r="114" spans="1:26" ht="23.25" customHeight="1">
      <c r="A114" s="166">
        <f>A28/A113</f>
        <v>0.5</v>
      </c>
      <c r="B114" s="170" t="s">
        <v>186</v>
      </c>
      <c r="C114" s="204">
        <f t="shared" ref="C114:N114" si="79">C28/C113</f>
        <v>0.5</v>
      </c>
      <c r="D114" s="204">
        <f t="shared" si="79"/>
        <v>1</v>
      </c>
      <c r="E114" s="204">
        <f t="shared" si="79"/>
        <v>2</v>
      </c>
      <c r="F114" s="204">
        <f t="shared" si="79"/>
        <v>2</v>
      </c>
      <c r="G114" s="204">
        <f t="shared" si="79"/>
        <v>2</v>
      </c>
      <c r="H114" s="204">
        <f t="shared" si="79"/>
        <v>2</v>
      </c>
      <c r="I114" s="204">
        <f t="shared" si="79"/>
        <v>1.2</v>
      </c>
      <c r="J114" s="204">
        <f t="shared" si="79"/>
        <v>0.8571428571428571</v>
      </c>
      <c r="K114" s="204">
        <f t="shared" si="79"/>
        <v>0.75</v>
      </c>
      <c r="L114" s="204">
        <f t="shared" si="79"/>
        <v>0.75</v>
      </c>
      <c r="M114" s="204">
        <f t="shared" si="79"/>
        <v>0.75</v>
      </c>
      <c r="N114" s="606">
        <f t="shared" si="79"/>
        <v>0.75</v>
      </c>
      <c r="O114" s="625">
        <f>O28/O118</f>
        <v>12.923076923076923</v>
      </c>
      <c r="P114" s="170"/>
      <c r="Q114" s="170"/>
      <c r="R114" s="170"/>
      <c r="S114" s="170"/>
      <c r="T114" s="170"/>
      <c r="U114" s="170"/>
      <c r="V114" s="170"/>
      <c r="W114" s="170"/>
      <c r="X114" s="170"/>
      <c r="Y114" s="170"/>
      <c r="Z114" s="170"/>
    </row>
    <row r="115" spans="1:26" ht="23.25" customHeight="1">
      <c r="A115" s="166"/>
      <c r="B115" s="170"/>
      <c r="C115" s="204"/>
      <c r="D115" s="204"/>
      <c r="E115" s="204"/>
      <c r="F115" s="204"/>
      <c r="G115" s="204"/>
      <c r="H115" s="204"/>
      <c r="I115" s="204"/>
      <c r="J115" s="204"/>
      <c r="K115" s="204"/>
      <c r="L115" s="204"/>
      <c r="M115" s="204"/>
      <c r="N115" s="606"/>
      <c r="O115" s="625"/>
      <c r="P115" s="170"/>
      <c r="Q115" s="170"/>
      <c r="R115" s="170"/>
      <c r="S115" s="170"/>
      <c r="T115" s="170"/>
      <c r="U115" s="170"/>
      <c r="V115" s="170"/>
      <c r="W115" s="170"/>
      <c r="X115" s="170"/>
      <c r="Y115" s="170"/>
      <c r="Z115" s="170"/>
    </row>
    <row r="116" spans="1:26" ht="23.25" customHeight="1">
      <c r="A116" s="166"/>
      <c r="B116" s="170"/>
      <c r="C116" s="204"/>
      <c r="D116" s="204"/>
      <c r="E116" s="204"/>
      <c r="F116" s="204"/>
      <c r="G116" s="204"/>
      <c r="H116" s="204"/>
      <c r="I116" s="204"/>
      <c r="J116" s="204"/>
      <c r="K116" s="204"/>
      <c r="L116" s="204"/>
      <c r="M116" s="204"/>
      <c r="N116" s="606"/>
      <c r="O116" s="625"/>
      <c r="P116" s="170"/>
      <c r="Q116" s="170"/>
      <c r="R116" s="170"/>
      <c r="S116" s="170"/>
      <c r="T116" s="170"/>
      <c r="U116" s="170"/>
      <c r="V116" s="170"/>
      <c r="W116" s="170"/>
      <c r="X116" s="170"/>
      <c r="Y116" s="170"/>
      <c r="Z116" s="170"/>
    </row>
    <row r="117" spans="1:26" ht="23.25" customHeight="1">
      <c r="A117" s="166">
        <f>A98+A50+A69+A35+A146-A100</f>
        <v>233785</v>
      </c>
      <c r="B117" s="170" t="s">
        <v>116</v>
      </c>
      <c r="C117" s="204">
        <f>(A117+C98+C69-(C118-A118)-(C119-A119)+(C136-A136)+(C135-A135)+(C72-A72)+C35+C146-C100)</f>
        <v>295953.75</v>
      </c>
      <c r="D117" s="204">
        <f t="shared" ref="D117:N117" si="80">C117+D98+D69-(D118-C118)-(D119-C119)+(D136-C136)+(D135-C135)+(D72-C72)+D35+D146-D100</f>
        <v>339186.01250000001</v>
      </c>
      <c r="E117" s="204">
        <f t="shared" si="80"/>
        <v>366281.55237500003</v>
      </c>
      <c r="F117" s="204">
        <f t="shared" si="80"/>
        <v>393240.13685125002</v>
      </c>
      <c r="G117" s="204">
        <f t="shared" si="80"/>
        <v>420061.53548273753</v>
      </c>
      <c r="H117" s="204">
        <f t="shared" si="80"/>
        <v>456745.52012791013</v>
      </c>
      <c r="I117" s="204">
        <f t="shared" si="80"/>
        <v>487771.86492663104</v>
      </c>
      <c r="J117" s="204">
        <f t="shared" si="80"/>
        <v>495860.34627736476</v>
      </c>
      <c r="K117" s="204">
        <f t="shared" si="80"/>
        <v>507810.7428145911</v>
      </c>
      <c r="L117" s="204">
        <f t="shared" si="80"/>
        <v>519622.83538644522</v>
      </c>
      <c r="M117" s="204">
        <f t="shared" si="80"/>
        <v>531296.40703258081</v>
      </c>
      <c r="N117" s="606">
        <f t="shared" si="80"/>
        <v>542831.24296225491</v>
      </c>
      <c r="O117" s="625">
        <f t="shared" ref="O117:O119" si="81">AVERAGE(C117:N117)</f>
        <v>446388.49556139711</v>
      </c>
      <c r="P117" s="170"/>
      <c r="Q117" s="170"/>
      <c r="R117" s="170"/>
      <c r="S117" s="170"/>
      <c r="T117" s="170"/>
      <c r="U117" s="170"/>
      <c r="V117" s="170"/>
      <c r="W117" s="170"/>
      <c r="X117" s="170"/>
      <c r="Y117" s="170"/>
      <c r="Z117" s="170"/>
    </row>
    <row r="118" spans="1:26" ht="23.25" customHeight="1">
      <c r="A118" s="166">
        <f>A9*A29</f>
        <v>40000</v>
      </c>
      <c r="B118" s="170" t="s">
        <v>370</v>
      </c>
      <c r="C118" s="204">
        <f>(C9-C10)*A29</f>
        <v>24000</v>
      </c>
      <c r="D118" s="204">
        <f>(D9-D10)*C29</f>
        <v>8000</v>
      </c>
      <c r="E118" s="204">
        <f>(E9-E10)*D29</f>
        <v>8000</v>
      </c>
      <c r="F118" s="204">
        <f>(F9-F10)*E29</f>
        <v>8000</v>
      </c>
      <c r="G118" s="204">
        <f t="shared" ref="G118:N118" si="82">(G9-G10)*F29</f>
        <v>8000</v>
      </c>
      <c r="H118" s="204">
        <f t="shared" si="82"/>
        <v>8000</v>
      </c>
      <c r="I118" s="204">
        <f t="shared" si="82"/>
        <v>12000</v>
      </c>
      <c r="J118" s="204">
        <f t="shared" si="82"/>
        <v>16000</v>
      </c>
      <c r="K118" s="204">
        <f t="shared" si="82"/>
        <v>16000</v>
      </c>
      <c r="L118" s="204">
        <f t="shared" si="82"/>
        <v>16000</v>
      </c>
      <c r="M118" s="204">
        <f t="shared" si="82"/>
        <v>16000</v>
      </c>
      <c r="N118" s="606">
        <f t="shared" si="82"/>
        <v>16000</v>
      </c>
      <c r="O118" s="625">
        <f t="shared" si="81"/>
        <v>13000</v>
      </c>
      <c r="P118" s="170"/>
      <c r="Q118" s="170"/>
      <c r="R118" s="170"/>
      <c r="S118" s="170"/>
      <c r="T118" s="170"/>
      <c r="U118" s="170"/>
      <c r="V118" s="170"/>
      <c r="W118" s="170"/>
      <c r="X118" s="170"/>
      <c r="Y118" s="170"/>
      <c r="Z118" s="170"/>
    </row>
    <row r="119" spans="1:26" ht="23.25" customHeight="1">
      <c r="A119" s="166">
        <f>A10*A30</f>
        <v>110000</v>
      </c>
      <c r="B119" s="170" t="s">
        <v>117</v>
      </c>
      <c r="C119" s="204">
        <f t="shared" ref="C119:N119" si="83">C10*C30</f>
        <v>88000</v>
      </c>
      <c r="D119" s="204">
        <f t="shared" si="83"/>
        <v>88000</v>
      </c>
      <c r="E119" s="204">
        <f t="shared" si="83"/>
        <v>88000</v>
      </c>
      <c r="F119" s="204">
        <f t="shared" si="83"/>
        <v>88000</v>
      </c>
      <c r="G119" s="204">
        <f t="shared" si="83"/>
        <v>88000</v>
      </c>
      <c r="H119" s="204">
        <f t="shared" si="83"/>
        <v>88000</v>
      </c>
      <c r="I119" s="204">
        <f t="shared" si="83"/>
        <v>66000</v>
      </c>
      <c r="J119" s="204">
        <f t="shared" si="83"/>
        <v>66000</v>
      </c>
      <c r="K119" s="204">
        <f t="shared" si="83"/>
        <v>66000</v>
      </c>
      <c r="L119" s="204">
        <f t="shared" si="83"/>
        <v>66000</v>
      </c>
      <c r="M119" s="204">
        <f t="shared" si="83"/>
        <v>66000</v>
      </c>
      <c r="N119" s="606">
        <f t="shared" si="83"/>
        <v>66000</v>
      </c>
      <c r="O119" s="625">
        <f t="shared" si="81"/>
        <v>77000</v>
      </c>
      <c r="P119" s="170"/>
      <c r="Q119" s="170"/>
      <c r="R119" s="170"/>
      <c r="S119" s="170"/>
      <c r="T119" s="170"/>
      <c r="U119" s="170"/>
      <c r="V119" s="170"/>
      <c r="W119" s="170"/>
      <c r="X119" s="170"/>
      <c r="Y119" s="170"/>
      <c r="Z119" s="170"/>
    </row>
    <row r="120" spans="1:26" ht="23.25" customHeight="1">
      <c r="A120" s="166">
        <f>SUM(A117:A119)</f>
        <v>383785</v>
      </c>
      <c r="B120" s="170" t="s">
        <v>296</v>
      </c>
      <c r="C120" s="204">
        <f t="shared" ref="C120:O120" si="84">SUM(C117:C119)</f>
        <v>407953.75</v>
      </c>
      <c r="D120" s="204">
        <f t="shared" si="84"/>
        <v>435186.01250000001</v>
      </c>
      <c r="E120" s="204">
        <f t="shared" si="84"/>
        <v>462281.55237500003</v>
      </c>
      <c r="F120" s="204">
        <f t="shared" si="84"/>
        <v>489240.13685125002</v>
      </c>
      <c r="G120" s="204">
        <f t="shared" si="84"/>
        <v>516061.53548273753</v>
      </c>
      <c r="H120" s="204">
        <f t="shared" si="84"/>
        <v>552745.52012791019</v>
      </c>
      <c r="I120" s="204">
        <f t="shared" si="84"/>
        <v>565771.8649266311</v>
      </c>
      <c r="J120" s="204">
        <f t="shared" si="84"/>
        <v>577860.34627736476</v>
      </c>
      <c r="K120" s="204">
        <f t="shared" si="84"/>
        <v>589810.74281459115</v>
      </c>
      <c r="L120" s="204">
        <f t="shared" si="84"/>
        <v>601622.83538644528</v>
      </c>
      <c r="M120" s="204">
        <f t="shared" si="84"/>
        <v>613296.40703258081</v>
      </c>
      <c r="N120" s="606">
        <f t="shared" si="84"/>
        <v>624831.24296225491</v>
      </c>
      <c r="O120" s="625">
        <f t="shared" si="84"/>
        <v>536388.49556139717</v>
      </c>
      <c r="P120" s="170"/>
      <c r="Q120" s="170"/>
      <c r="R120" s="170"/>
      <c r="S120" s="170"/>
      <c r="T120" s="170"/>
      <c r="U120" s="170"/>
      <c r="V120" s="170"/>
      <c r="W120" s="170"/>
      <c r="X120" s="170"/>
      <c r="Y120" s="170"/>
      <c r="Z120" s="170"/>
    </row>
    <row r="121" spans="1:26" ht="23.25" customHeight="1">
      <c r="A121" s="166"/>
      <c r="B121" s="170"/>
      <c r="C121" s="204"/>
      <c r="D121" s="204"/>
      <c r="E121" s="204"/>
      <c r="F121" s="204"/>
      <c r="G121" s="204"/>
      <c r="H121" s="204"/>
      <c r="I121" s="204"/>
      <c r="J121" s="204"/>
      <c r="K121" s="204"/>
      <c r="L121" s="204"/>
      <c r="M121" s="204"/>
      <c r="N121" s="606"/>
      <c r="O121" s="625"/>
      <c r="P121" s="170"/>
      <c r="Q121" s="170"/>
      <c r="R121" s="170"/>
      <c r="S121" s="170"/>
      <c r="T121" s="170"/>
      <c r="U121" s="170"/>
      <c r="V121" s="170"/>
      <c r="W121" s="170"/>
      <c r="X121" s="170"/>
      <c r="Y121" s="170"/>
      <c r="Z121" s="170"/>
    </row>
    <row r="122" spans="1:26" ht="23.25" customHeight="1">
      <c r="A122" s="205">
        <v>100000</v>
      </c>
      <c r="B122" s="170" t="s">
        <v>297</v>
      </c>
      <c r="C122" s="207">
        <v>100000</v>
      </c>
      <c r="D122" s="204">
        <v>100000</v>
      </c>
      <c r="E122" s="204">
        <v>100000</v>
      </c>
      <c r="F122" s="204">
        <v>100000</v>
      </c>
      <c r="G122" s="204">
        <v>100000</v>
      </c>
      <c r="H122" s="204">
        <v>100000</v>
      </c>
      <c r="I122" s="204">
        <v>100000</v>
      </c>
      <c r="J122" s="204">
        <v>100000</v>
      </c>
      <c r="K122" s="204">
        <v>100000</v>
      </c>
      <c r="L122" s="204">
        <v>100000</v>
      </c>
      <c r="M122" s="204">
        <v>100000</v>
      </c>
      <c r="N122" s="606">
        <v>100000</v>
      </c>
      <c r="O122" s="625">
        <f t="shared" ref="O122:O123" si="85">AVERAGE(C122:N122)</f>
        <v>100000</v>
      </c>
      <c r="P122" s="170"/>
      <c r="Q122" s="170"/>
      <c r="R122" s="170"/>
      <c r="S122" s="170"/>
      <c r="T122" s="170"/>
      <c r="U122" s="170"/>
      <c r="V122" s="170"/>
      <c r="W122" s="170"/>
      <c r="X122" s="170"/>
      <c r="Y122" s="170"/>
      <c r="Z122" s="170"/>
    </row>
    <row r="123" spans="1:26" ht="23.25" customHeight="1">
      <c r="A123" s="205">
        <v>1000000</v>
      </c>
      <c r="B123" s="170" t="s">
        <v>121</v>
      </c>
      <c r="C123" s="207">
        <v>1000000</v>
      </c>
      <c r="D123" s="211">
        <f t="shared" ref="D123:N123" si="86">C123</f>
        <v>1000000</v>
      </c>
      <c r="E123" s="211">
        <f t="shared" si="86"/>
        <v>1000000</v>
      </c>
      <c r="F123" s="211">
        <f t="shared" si="86"/>
        <v>1000000</v>
      </c>
      <c r="G123" s="211">
        <f t="shared" si="86"/>
        <v>1000000</v>
      </c>
      <c r="H123" s="211">
        <f t="shared" si="86"/>
        <v>1000000</v>
      </c>
      <c r="I123" s="211">
        <f t="shared" si="86"/>
        <v>1000000</v>
      </c>
      <c r="J123" s="211">
        <f t="shared" si="86"/>
        <v>1000000</v>
      </c>
      <c r="K123" s="211">
        <f t="shared" si="86"/>
        <v>1000000</v>
      </c>
      <c r="L123" s="211">
        <f t="shared" si="86"/>
        <v>1000000</v>
      </c>
      <c r="M123" s="211">
        <f t="shared" si="86"/>
        <v>1000000</v>
      </c>
      <c r="N123" s="610">
        <f t="shared" si="86"/>
        <v>1000000</v>
      </c>
      <c r="O123" s="625">
        <f t="shared" si="85"/>
        <v>1000000</v>
      </c>
      <c r="P123" s="170"/>
      <c r="Q123" s="170"/>
      <c r="R123" s="170"/>
      <c r="S123" s="170"/>
      <c r="T123" s="170"/>
      <c r="U123" s="170"/>
      <c r="V123" s="170"/>
      <c r="W123" s="170"/>
      <c r="X123" s="170"/>
      <c r="Y123" s="170"/>
      <c r="Z123" s="170"/>
    </row>
    <row r="124" spans="1:26" ht="23.25" customHeight="1">
      <c r="A124" s="383">
        <v>0</v>
      </c>
      <c r="B124" s="170" t="s">
        <v>298</v>
      </c>
      <c r="C124" s="204">
        <f>A124+C67</f>
        <v>2000</v>
      </c>
      <c r="D124" s="204">
        <f t="shared" ref="D124:N124" si="87">C124+D67</f>
        <v>4000</v>
      </c>
      <c r="E124" s="204">
        <f t="shared" si="87"/>
        <v>6000</v>
      </c>
      <c r="F124" s="204">
        <f t="shared" si="87"/>
        <v>8000</v>
      </c>
      <c r="G124" s="204">
        <f t="shared" si="87"/>
        <v>10000</v>
      </c>
      <c r="H124" s="204">
        <f t="shared" si="87"/>
        <v>12000</v>
      </c>
      <c r="I124" s="204">
        <f t="shared" si="87"/>
        <v>14000</v>
      </c>
      <c r="J124" s="204">
        <f t="shared" si="87"/>
        <v>16000</v>
      </c>
      <c r="K124" s="204">
        <f t="shared" si="87"/>
        <v>18000</v>
      </c>
      <c r="L124" s="204">
        <f t="shared" si="87"/>
        <v>20000</v>
      </c>
      <c r="M124" s="204">
        <f t="shared" si="87"/>
        <v>22000</v>
      </c>
      <c r="N124" s="606">
        <f t="shared" si="87"/>
        <v>24000</v>
      </c>
      <c r="O124" s="625">
        <f>N124</f>
        <v>24000</v>
      </c>
      <c r="P124" s="170"/>
      <c r="Q124" s="170"/>
      <c r="R124" s="170"/>
      <c r="S124" s="170"/>
      <c r="T124" s="170"/>
      <c r="U124" s="170"/>
      <c r="V124" s="170"/>
      <c r="W124" s="170"/>
      <c r="X124" s="170"/>
      <c r="Y124" s="170"/>
      <c r="Z124" s="170"/>
    </row>
    <row r="125" spans="1:26" ht="23.25" customHeight="1">
      <c r="A125" s="205">
        <v>500000</v>
      </c>
      <c r="B125" s="170" t="s">
        <v>122</v>
      </c>
      <c r="C125" s="207">
        <v>500000</v>
      </c>
      <c r="D125" s="211">
        <f t="shared" ref="D125:N125" si="88">C125</f>
        <v>500000</v>
      </c>
      <c r="E125" s="211">
        <f t="shared" si="88"/>
        <v>500000</v>
      </c>
      <c r="F125" s="211">
        <f t="shared" si="88"/>
        <v>500000</v>
      </c>
      <c r="G125" s="211">
        <f t="shared" si="88"/>
        <v>500000</v>
      </c>
      <c r="H125" s="211">
        <f t="shared" si="88"/>
        <v>500000</v>
      </c>
      <c r="I125" s="211">
        <f t="shared" si="88"/>
        <v>500000</v>
      </c>
      <c r="J125" s="211">
        <f t="shared" si="88"/>
        <v>500000</v>
      </c>
      <c r="K125" s="211">
        <f t="shared" si="88"/>
        <v>500000</v>
      </c>
      <c r="L125" s="211">
        <f t="shared" si="88"/>
        <v>500000</v>
      </c>
      <c r="M125" s="211">
        <f t="shared" si="88"/>
        <v>500000</v>
      </c>
      <c r="N125" s="610">
        <f t="shared" si="88"/>
        <v>500000</v>
      </c>
      <c r="O125" s="625">
        <f>AVERAGE(C125:N125)</f>
        <v>500000</v>
      </c>
      <c r="P125" s="170"/>
      <c r="Q125" s="170"/>
      <c r="R125" s="170"/>
      <c r="S125" s="170"/>
      <c r="T125" s="170"/>
      <c r="U125" s="170"/>
      <c r="V125" s="170"/>
      <c r="W125" s="170"/>
      <c r="X125" s="170"/>
      <c r="Y125" s="170"/>
      <c r="Z125" s="170"/>
    </row>
    <row r="126" spans="1:26" ht="23.25" customHeight="1">
      <c r="A126" s="166">
        <f>A68</f>
        <v>0</v>
      </c>
      <c r="B126" s="170" t="s">
        <v>299</v>
      </c>
      <c r="C126" s="204">
        <f>A126+C68</f>
        <v>5000</v>
      </c>
      <c r="D126" s="204">
        <f t="shared" ref="D126:N126" si="89">D68+C126</f>
        <v>10000</v>
      </c>
      <c r="E126" s="204">
        <f t="shared" si="89"/>
        <v>15000</v>
      </c>
      <c r="F126" s="204">
        <f t="shared" si="89"/>
        <v>20000</v>
      </c>
      <c r="G126" s="204">
        <f t="shared" si="89"/>
        <v>25000</v>
      </c>
      <c r="H126" s="204">
        <f t="shared" si="89"/>
        <v>30000</v>
      </c>
      <c r="I126" s="204">
        <f t="shared" si="89"/>
        <v>35000</v>
      </c>
      <c r="J126" s="204">
        <f t="shared" si="89"/>
        <v>40000</v>
      </c>
      <c r="K126" s="204">
        <f t="shared" si="89"/>
        <v>45000</v>
      </c>
      <c r="L126" s="204">
        <f t="shared" si="89"/>
        <v>50000</v>
      </c>
      <c r="M126" s="204">
        <f t="shared" si="89"/>
        <v>55000</v>
      </c>
      <c r="N126" s="606">
        <f t="shared" si="89"/>
        <v>60000</v>
      </c>
      <c r="O126" s="625">
        <f>N126</f>
        <v>60000</v>
      </c>
      <c r="P126" s="170"/>
      <c r="Q126" s="170"/>
      <c r="R126" s="170"/>
      <c r="S126" s="170"/>
      <c r="T126" s="170"/>
      <c r="U126" s="170"/>
      <c r="V126" s="170"/>
      <c r="W126" s="170"/>
      <c r="X126" s="170"/>
      <c r="Y126" s="170"/>
      <c r="Z126" s="170"/>
    </row>
    <row r="127" spans="1:26" ht="23.25" customHeight="1">
      <c r="A127" s="166">
        <f>A123-A124+A125-A126+A122</f>
        <v>1600000</v>
      </c>
      <c r="B127" s="170" t="s">
        <v>300</v>
      </c>
      <c r="C127" s="204">
        <f t="shared" ref="C127:O127" si="90">C123-C124+C125-C126+C122</f>
        <v>1593000</v>
      </c>
      <c r="D127" s="204">
        <f t="shared" si="90"/>
        <v>1586000</v>
      </c>
      <c r="E127" s="204">
        <f t="shared" si="90"/>
        <v>1579000</v>
      </c>
      <c r="F127" s="204">
        <f t="shared" si="90"/>
        <v>1572000</v>
      </c>
      <c r="G127" s="204">
        <f t="shared" si="90"/>
        <v>1565000</v>
      </c>
      <c r="H127" s="204">
        <f t="shared" si="90"/>
        <v>1558000</v>
      </c>
      <c r="I127" s="204">
        <f t="shared" si="90"/>
        <v>1551000</v>
      </c>
      <c r="J127" s="204">
        <f t="shared" si="90"/>
        <v>1544000</v>
      </c>
      <c r="K127" s="204">
        <f t="shared" si="90"/>
        <v>1537000</v>
      </c>
      <c r="L127" s="204">
        <f t="shared" si="90"/>
        <v>1530000</v>
      </c>
      <c r="M127" s="204">
        <f t="shared" si="90"/>
        <v>1523000</v>
      </c>
      <c r="N127" s="606">
        <f t="shared" si="90"/>
        <v>1516000</v>
      </c>
      <c r="O127" s="627">
        <f t="shared" si="90"/>
        <v>1516000</v>
      </c>
      <c r="P127" s="170"/>
      <c r="Q127" s="170"/>
      <c r="R127" s="170"/>
      <c r="S127" s="170"/>
      <c r="T127" s="170"/>
      <c r="U127" s="170"/>
      <c r="V127" s="170"/>
      <c r="W127" s="170"/>
      <c r="X127" s="170"/>
      <c r="Y127" s="170"/>
      <c r="Z127" s="170"/>
    </row>
    <row r="128" spans="1:26" ht="23.25" customHeight="1">
      <c r="A128" s="166"/>
      <c r="B128" s="170"/>
      <c r="C128" s="204"/>
      <c r="D128" s="204"/>
      <c r="E128" s="204"/>
      <c r="F128" s="204"/>
      <c r="G128" s="204"/>
      <c r="H128" s="204"/>
      <c r="I128" s="204"/>
      <c r="J128" s="204"/>
      <c r="K128" s="204"/>
      <c r="L128" s="204"/>
      <c r="M128" s="204"/>
      <c r="N128" s="606"/>
      <c r="O128" s="625"/>
      <c r="P128" s="170"/>
      <c r="Q128" s="170"/>
      <c r="R128" s="170"/>
      <c r="S128" s="170"/>
      <c r="T128" s="170"/>
      <c r="U128" s="170"/>
      <c r="V128" s="170"/>
      <c r="W128" s="170"/>
      <c r="X128" s="170"/>
      <c r="Y128" s="170"/>
      <c r="Z128" s="170"/>
    </row>
    <row r="129" spans="1:26" ht="23.25" customHeight="1">
      <c r="A129" s="166">
        <f>A120+A127</f>
        <v>1983785</v>
      </c>
      <c r="B129" s="170" t="s">
        <v>114</v>
      </c>
      <c r="C129" s="204">
        <f t="shared" ref="C129:N129" si="91">C120+C127</f>
        <v>2000953.75</v>
      </c>
      <c r="D129" s="204">
        <f t="shared" si="91"/>
        <v>2021186.0125</v>
      </c>
      <c r="E129" s="204">
        <f t="shared" si="91"/>
        <v>2041281.552375</v>
      </c>
      <c r="F129" s="204">
        <f t="shared" si="91"/>
        <v>2061240.13685125</v>
      </c>
      <c r="G129" s="204">
        <f t="shared" si="91"/>
        <v>2081061.5354827375</v>
      </c>
      <c r="H129" s="204">
        <f t="shared" si="91"/>
        <v>2110745.5201279102</v>
      </c>
      <c r="I129" s="204">
        <f t="shared" si="91"/>
        <v>2116771.8649266311</v>
      </c>
      <c r="J129" s="204">
        <f t="shared" si="91"/>
        <v>2121860.3462773645</v>
      </c>
      <c r="K129" s="204">
        <f t="shared" si="91"/>
        <v>2126810.7428145912</v>
      </c>
      <c r="L129" s="204">
        <f t="shared" si="91"/>
        <v>2131622.8353864453</v>
      </c>
      <c r="M129" s="204">
        <f t="shared" si="91"/>
        <v>2136296.407032581</v>
      </c>
      <c r="N129" s="606">
        <f t="shared" si="91"/>
        <v>2140831.2429622551</v>
      </c>
      <c r="O129" s="626">
        <f>SUM(C129:N129)</f>
        <v>25090661.946736768</v>
      </c>
      <c r="P129" s="170"/>
      <c r="Q129" s="170"/>
      <c r="R129" s="170"/>
      <c r="S129" s="170"/>
      <c r="T129" s="170"/>
      <c r="U129" s="170"/>
      <c r="V129" s="170"/>
      <c r="W129" s="170"/>
      <c r="X129" s="170"/>
      <c r="Y129" s="170"/>
      <c r="Z129" s="170"/>
    </row>
    <row r="130" spans="1:26" ht="23.25" customHeight="1">
      <c r="A130" s="166"/>
      <c r="B130" s="170"/>
      <c r="C130" s="204"/>
      <c r="D130" s="204"/>
      <c r="E130" s="204"/>
      <c r="F130" s="204"/>
      <c r="G130" s="204"/>
      <c r="H130" s="204"/>
      <c r="I130" s="204"/>
      <c r="J130" s="204"/>
      <c r="K130" s="204"/>
      <c r="L130" s="204"/>
      <c r="M130" s="204"/>
      <c r="N130" s="606"/>
      <c r="O130" s="625"/>
      <c r="P130" s="170"/>
      <c r="Q130" s="170"/>
      <c r="R130" s="170"/>
      <c r="S130" s="170"/>
      <c r="T130" s="170"/>
      <c r="U130" s="170"/>
      <c r="V130" s="170"/>
      <c r="W130" s="170"/>
      <c r="X130" s="170"/>
      <c r="Y130" s="170"/>
      <c r="Z130" s="170"/>
    </row>
    <row r="131" spans="1:26" ht="23.25" customHeight="1">
      <c r="A131" s="216">
        <f>A140/A132</f>
        <v>18480</v>
      </c>
      <c r="B131" s="170" t="s">
        <v>82</v>
      </c>
      <c r="C131" s="182">
        <f>A131</f>
        <v>18480</v>
      </c>
      <c r="D131" s="182">
        <f t="shared" ref="D131:N131" si="92">C131</f>
        <v>18480</v>
      </c>
      <c r="E131" s="182">
        <f t="shared" si="92"/>
        <v>18480</v>
      </c>
      <c r="F131" s="182">
        <f t="shared" si="92"/>
        <v>18480</v>
      </c>
      <c r="G131" s="182">
        <f t="shared" si="92"/>
        <v>18480</v>
      </c>
      <c r="H131" s="182">
        <f t="shared" si="92"/>
        <v>18480</v>
      </c>
      <c r="I131" s="182">
        <f t="shared" si="92"/>
        <v>18480</v>
      </c>
      <c r="J131" s="182">
        <f t="shared" si="92"/>
        <v>18480</v>
      </c>
      <c r="K131" s="182">
        <f t="shared" si="92"/>
        <v>18480</v>
      </c>
      <c r="L131" s="182">
        <f t="shared" si="92"/>
        <v>18480</v>
      </c>
      <c r="M131" s="182">
        <f t="shared" si="92"/>
        <v>18480</v>
      </c>
      <c r="N131" s="592">
        <f t="shared" si="92"/>
        <v>18480</v>
      </c>
      <c r="O131" s="625">
        <f t="shared" ref="O131:O137" si="93">AVERAGE(C131:N131)</f>
        <v>18480</v>
      </c>
      <c r="P131" s="170"/>
      <c r="Q131" s="170"/>
      <c r="R131" s="170"/>
      <c r="S131" s="170"/>
      <c r="T131" s="170"/>
      <c r="U131" s="170"/>
      <c r="V131" s="170"/>
      <c r="W131" s="170"/>
      <c r="X131" s="170"/>
      <c r="Y131" s="170"/>
      <c r="Z131" s="170"/>
    </row>
    <row r="132" spans="1:26" ht="23.25" customHeight="1">
      <c r="A132" s="205">
        <v>100</v>
      </c>
      <c r="B132" s="170" t="s">
        <v>83</v>
      </c>
      <c r="C132" s="207">
        <v>100</v>
      </c>
      <c r="D132" s="211">
        <f t="shared" ref="D132:N132" si="94">C132</f>
        <v>100</v>
      </c>
      <c r="E132" s="211">
        <f t="shared" si="94"/>
        <v>100</v>
      </c>
      <c r="F132" s="211">
        <f t="shared" si="94"/>
        <v>100</v>
      </c>
      <c r="G132" s="211">
        <f t="shared" si="94"/>
        <v>100</v>
      </c>
      <c r="H132" s="211">
        <f t="shared" si="94"/>
        <v>100</v>
      </c>
      <c r="I132" s="211">
        <f t="shared" si="94"/>
        <v>100</v>
      </c>
      <c r="J132" s="211">
        <f t="shared" si="94"/>
        <v>100</v>
      </c>
      <c r="K132" s="211">
        <f t="shared" si="94"/>
        <v>100</v>
      </c>
      <c r="L132" s="211">
        <f t="shared" si="94"/>
        <v>100</v>
      </c>
      <c r="M132" s="211">
        <f t="shared" si="94"/>
        <v>100</v>
      </c>
      <c r="N132" s="610">
        <f t="shared" si="94"/>
        <v>100</v>
      </c>
      <c r="O132" s="625">
        <f t="shared" si="93"/>
        <v>100</v>
      </c>
      <c r="P132" s="170"/>
      <c r="Q132" s="170"/>
      <c r="R132" s="170"/>
      <c r="S132" s="170"/>
      <c r="T132" s="170"/>
      <c r="U132" s="170"/>
      <c r="V132" s="170"/>
      <c r="W132" s="170"/>
      <c r="X132" s="170"/>
      <c r="Y132" s="170"/>
      <c r="Z132" s="170"/>
    </row>
    <row r="133" spans="1:26" ht="23.25" customHeight="1">
      <c r="A133" s="383">
        <v>0</v>
      </c>
      <c r="B133" s="170" t="s">
        <v>301</v>
      </c>
      <c r="C133" s="207">
        <v>0</v>
      </c>
      <c r="D133" s="207">
        <v>0</v>
      </c>
      <c r="E133" s="207">
        <v>0</v>
      </c>
      <c r="F133" s="207">
        <v>0</v>
      </c>
      <c r="G133" s="207">
        <v>0</v>
      </c>
      <c r="H133" s="207">
        <v>10000</v>
      </c>
      <c r="I133" s="207">
        <v>0</v>
      </c>
      <c r="J133" s="207">
        <v>0</v>
      </c>
      <c r="K133" s="207">
        <v>0</v>
      </c>
      <c r="L133" s="207">
        <v>0</v>
      </c>
      <c r="M133" s="207">
        <v>0</v>
      </c>
      <c r="N133" s="607">
        <v>0</v>
      </c>
      <c r="O133" s="625">
        <f t="shared" si="93"/>
        <v>833.33333333333337</v>
      </c>
      <c r="P133" s="170"/>
      <c r="Q133" s="170"/>
      <c r="R133" s="170"/>
      <c r="S133" s="170"/>
      <c r="T133" s="170"/>
      <c r="U133" s="170"/>
      <c r="V133" s="170"/>
      <c r="W133" s="170"/>
      <c r="X133" s="170"/>
      <c r="Y133" s="170"/>
      <c r="Z133" s="170"/>
    </row>
    <row r="134" spans="1:26" ht="23.25" customHeight="1">
      <c r="A134" s="383">
        <v>0</v>
      </c>
      <c r="B134" s="170" t="s">
        <v>129</v>
      </c>
      <c r="C134" s="204">
        <f t="shared" ref="C134:N134" si="95">C72</f>
        <v>0</v>
      </c>
      <c r="D134" s="204">
        <f t="shared" si="95"/>
        <v>0</v>
      </c>
      <c r="E134" s="204">
        <f t="shared" si="95"/>
        <v>0</v>
      </c>
      <c r="F134" s="204">
        <f t="shared" si="95"/>
        <v>0</v>
      </c>
      <c r="G134" s="204">
        <f t="shared" si="95"/>
        <v>0</v>
      </c>
      <c r="H134" s="204">
        <f t="shared" si="95"/>
        <v>0</v>
      </c>
      <c r="I134" s="204">
        <f t="shared" si="95"/>
        <v>0</v>
      </c>
      <c r="J134" s="204">
        <f t="shared" si="95"/>
        <v>0</v>
      </c>
      <c r="K134" s="204">
        <f t="shared" si="95"/>
        <v>0</v>
      </c>
      <c r="L134" s="204">
        <f t="shared" si="95"/>
        <v>0</v>
      </c>
      <c r="M134" s="204">
        <f t="shared" si="95"/>
        <v>0</v>
      </c>
      <c r="N134" s="606">
        <f t="shared" si="95"/>
        <v>0</v>
      </c>
      <c r="O134" s="625">
        <f t="shared" si="93"/>
        <v>0</v>
      </c>
      <c r="P134" s="170"/>
      <c r="Q134" s="170"/>
      <c r="R134" s="170"/>
      <c r="S134" s="170"/>
      <c r="T134" s="170"/>
      <c r="U134" s="170"/>
      <c r="V134" s="170"/>
      <c r="W134" s="170"/>
      <c r="X134" s="170"/>
      <c r="Y134" s="170"/>
      <c r="Z134" s="170"/>
    </row>
    <row r="135" spans="1:26" ht="23.25" customHeight="1">
      <c r="A135" s="166">
        <f>A50</f>
        <v>125</v>
      </c>
      <c r="B135" s="170" t="s">
        <v>133</v>
      </c>
      <c r="C135" s="169">
        <f>A135+C133+C50</f>
        <v>248.75</v>
      </c>
      <c r="D135" s="169">
        <f t="shared" ref="D135:N135" si="96">C135+D133+D50</f>
        <v>371.26249999999999</v>
      </c>
      <c r="E135" s="169">
        <f t="shared" si="96"/>
        <v>492.54987499999999</v>
      </c>
      <c r="F135" s="169">
        <f t="shared" si="96"/>
        <v>612.62437624999995</v>
      </c>
      <c r="G135" s="169">
        <f t="shared" si="96"/>
        <v>731.4981324874999</v>
      </c>
      <c r="H135" s="169">
        <f t="shared" si="96"/>
        <v>10849.183151162626</v>
      </c>
      <c r="I135" s="169">
        <f t="shared" si="96"/>
        <v>10965.691319651</v>
      </c>
      <c r="J135" s="169">
        <f t="shared" si="96"/>
        <v>11081.03440645449</v>
      </c>
      <c r="K135" s="169">
        <f t="shared" si="96"/>
        <v>11195.224062389945</v>
      </c>
      <c r="L135" s="169">
        <f t="shared" si="96"/>
        <v>11308.271821766046</v>
      </c>
      <c r="M135" s="169">
        <f t="shared" si="96"/>
        <v>11420.189103548386</v>
      </c>
      <c r="N135" s="613">
        <f t="shared" si="96"/>
        <v>11530.987212512902</v>
      </c>
      <c r="O135" s="625">
        <f t="shared" si="93"/>
        <v>6733.9388301019071</v>
      </c>
      <c r="P135" s="170"/>
      <c r="Q135" s="170"/>
      <c r="R135" s="170"/>
      <c r="S135" s="170"/>
      <c r="T135" s="170"/>
      <c r="U135" s="170"/>
      <c r="V135" s="170"/>
      <c r="W135" s="170"/>
      <c r="X135" s="170"/>
      <c r="Y135" s="170"/>
      <c r="Z135" s="170"/>
    </row>
    <row r="136" spans="1:26" ht="23.25" customHeight="1">
      <c r="A136" s="166">
        <f>A58</f>
        <v>2000</v>
      </c>
      <c r="B136" s="170" t="s">
        <v>128</v>
      </c>
      <c r="C136" s="204">
        <f t="shared" ref="C136:N136" si="97">C58</f>
        <v>2000</v>
      </c>
      <c r="D136" s="204">
        <f t="shared" si="97"/>
        <v>2000</v>
      </c>
      <c r="E136" s="204">
        <f t="shared" si="97"/>
        <v>2000</v>
      </c>
      <c r="F136" s="204">
        <f t="shared" si="97"/>
        <v>2000</v>
      </c>
      <c r="G136" s="204">
        <f t="shared" si="97"/>
        <v>2000</v>
      </c>
      <c r="H136" s="204">
        <f t="shared" si="97"/>
        <v>2000</v>
      </c>
      <c r="I136" s="204">
        <f t="shared" si="97"/>
        <v>2000</v>
      </c>
      <c r="J136" s="204">
        <f t="shared" si="97"/>
        <v>2000</v>
      </c>
      <c r="K136" s="204">
        <f t="shared" si="97"/>
        <v>2000</v>
      </c>
      <c r="L136" s="204">
        <f t="shared" si="97"/>
        <v>2000</v>
      </c>
      <c r="M136" s="204">
        <f t="shared" si="97"/>
        <v>2000</v>
      </c>
      <c r="N136" s="606">
        <f t="shared" si="97"/>
        <v>2000</v>
      </c>
      <c r="O136" s="625">
        <f t="shared" si="93"/>
        <v>2000</v>
      </c>
      <c r="P136" s="170"/>
      <c r="Q136" s="170"/>
      <c r="R136" s="170"/>
      <c r="S136" s="170"/>
      <c r="T136" s="170"/>
      <c r="U136" s="170"/>
      <c r="V136" s="170"/>
      <c r="W136" s="170"/>
      <c r="X136" s="170"/>
      <c r="Y136" s="170"/>
      <c r="Z136" s="170"/>
    </row>
    <row r="137" spans="1:26" ht="23.25" customHeight="1">
      <c r="A137" s="383">
        <v>100000</v>
      </c>
      <c r="B137" s="170" t="s">
        <v>132</v>
      </c>
      <c r="C137" s="204">
        <f>A137+C35</f>
        <v>100000</v>
      </c>
      <c r="D137" s="204">
        <f t="shared" ref="D137:N137" si="98">C137+D35</f>
        <v>100000</v>
      </c>
      <c r="E137" s="204">
        <f t="shared" si="98"/>
        <v>100000</v>
      </c>
      <c r="F137" s="204">
        <f t="shared" si="98"/>
        <v>100000</v>
      </c>
      <c r="G137" s="204">
        <f t="shared" si="98"/>
        <v>100000</v>
      </c>
      <c r="H137" s="204">
        <f t="shared" si="98"/>
        <v>100000</v>
      </c>
      <c r="I137" s="204">
        <f t="shared" si="98"/>
        <v>100000</v>
      </c>
      <c r="J137" s="204">
        <f t="shared" si="98"/>
        <v>100000</v>
      </c>
      <c r="K137" s="204">
        <f t="shared" si="98"/>
        <v>100000</v>
      </c>
      <c r="L137" s="204">
        <f t="shared" si="98"/>
        <v>100000</v>
      </c>
      <c r="M137" s="204">
        <f t="shared" si="98"/>
        <v>100000</v>
      </c>
      <c r="N137" s="606">
        <f t="shared" si="98"/>
        <v>100000</v>
      </c>
      <c r="O137" s="625">
        <f t="shared" si="93"/>
        <v>100000</v>
      </c>
      <c r="P137" s="170"/>
      <c r="Q137" s="170"/>
      <c r="R137" s="170"/>
      <c r="S137" s="170"/>
      <c r="T137" s="170"/>
      <c r="U137" s="170"/>
      <c r="V137" s="170"/>
      <c r="W137" s="170"/>
      <c r="X137" s="170"/>
      <c r="Y137" s="170"/>
      <c r="Z137" s="170"/>
    </row>
    <row r="138" spans="1:26" ht="23.25" customHeight="1">
      <c r="A138" s="166">
        <f>SUM(A134:A137)</f>
        <v>102125</v>
      </c>
      <c r="B138" s="170" t="s">
        <v>302</v>
      </c>
      <c r="C138" s="204">
        <f t="shared" ref="C138:O138" si="99">SUM(C134:C137)</f>
        <v>102248.75</v>
      </c>
      <c r="D138" s="204">
        <f t="shared" si="99"/>
        <v>102371.2625</v>
      </c>
      <c r="E138" s="204">
        <f t="shared" si="99"/>
        <v>102492.549875</v>
      </c>
      <c r="F138" s="204">
        <f t="shared" si="99"/>
        <v>102612.62437624999</v>
      </c>
      <c r="G138" s="204">
        <f t="shared" si="99"/>
        <v>102731.4981324875</v>
      </c>
      <c r="H138" s="204">
        <f t="shared" si="99"/>
        <v>112849.18315116262</v>
      </c>
      <c r="I138" s="204">
        <f t="shared" si="99"/>
        <v>112965.691319651</v>
      </c>
      <c r="J138" s="204">
        <f t="shared" si="99"/>
        <v>113081.03440645449</v>
      </c>
      <c r="K138" s="204">
        <f t="shared" si="99"/>
        <v>113195.22406238994</v>
      </c>
      <c r="L138" s="204">
        <f t="shared" si="99"/>
        <v>113308.27182176604</v>
      </c>
      <c r="M138" s="204">
        <f t="shared" si="99"/>
        <v>113420.18910354839</v>
      </c>
      <c r="N138" s="606">
        <f t="shared" si="99"/>
        <v>113530.9872125129</v>
      </c>
      <c r="O138" s="625">
        <f t="shared" si="99"/>
        <v>108733.93883010191</v>
      </c>
      <c r="P138" s="170"/>
      <c r="Q138" s="170"/>
      <c r="R138" s="170"/>
      <c r="S138" s="170"/>
      <c r="T138" s="170"/>
      <c r="U138" s="170"/>
      <c r="V138" s="170"/>
      <c r="W138" s="170"/>
      <c r="X138" s="170"/>
      <c r="Y138" s="170"/>
      <c r="Z138" s="170"/>
    </row>
    <row r="139" spans="1:26" ht="23.25" customHeight="1">
      <c r="A139" s="166"/>
      <c r="B139" s="170"/>
      <c r="C139" s="204"/>
      <c r="D139" s="204"/>
      <c r="E139" s="204"/>
      <c r="F139" s="204"/>
      <c r="G139" s="204"/>
      <c r="H139" s="204"/>
      <c r="I139" s="204"/>
      <c r="J139" s="204"/>
      <c r="K139" s="204"/>
      <c r="L139" s="204"/>
      <c r="M139" s="204"/>
      <c r="N139" s="606"/>
      <c r="O139" s="625"/>
      <c r="P139" s="170"/>
      <c r="Q139" s="170"/>
      <c r="R139" s="170"/>
      <c r="S139" s="170"/>
      <c r="T139" s="170"/>
      <c r="U139" s="170"/>
      <c r="V139" s="170"/>
      <c r="W139" s="170"/>
      <c r="X139" s="170"/>
      <c r="Y139" s="170"/>
      <c r="Z139" s="170"/>
    </row>
    <row r="140" spans="1:26" ht="23.25" customHeight="1">
      <c r="A140" s="166">
        <f>A129-A141-A138</f>
        <v>1848000</v>
      </c>
      <c r="B140" s="170" t="s">
        <v>136</v>
      </c>
      <c r="C140" s="204">
        <f>A140</f>
        <v>1848000</v>
      </c>
      <c r="D140" s="204">
        <f t="shared" ref="D140:N140" si="100">C140</f>
        <v>1848000</v>
      </c>
      <c r="E140" s="204">
        <f t="shared" si="100"/>
        <v>1848000</v>
      </c>
      <c r="F140" s="204">
        <f t="shared" si="100"/>
        <v>1848000</v>
      </c>
      <c r="G140" s="204">
        <f t="shared" si="100"/>
        <v>1848000</v>
      </c>
      <c r="H140" s="204">
        <f t="shared" si="100"/>
        <v>1848000</v>
      </c>
      <c r="I140" s="204">
        <f t="shared" si="100"/>
        <v>1848000</v>
      </c>
      <c r="J140" s="204">
        <f t="shared" si="100"/>
        <v>1848000</v>
      </c>
      <c r="K140" s="204">
        <f t="shared" si="100"/>
        <v>1848000</v>
      </c>
      <c r="L140" s="204">
        <f t="shared" si="100"/>
        <v>1848000</v>
      </c>
      <c r="M140" s="204">
        <f t="shared" si="100"/>
        <v>1848000</v>
      </c>
      <c r="N140" s="606">
        <f t="shared" si="100"/>
        <v>1848000</v>
      </c>
      <c r="O140" s="625">
        <f t="shared" ref="O140:O141" si="101">AVERAGE(C140:N140)</f>
        <v>1848000</v>
      </c>
      <c r="P140" s="170"/>
      <c r="Q140" s="170"/>
      <c r="R140" s="170"/>
      <c r="S140" s="170"/>
      <c r="T140" s="170"/>
      <c r="U140" s="170"/>
      <c r="V140" s="170"/>
      <c r="W140" s="170"/>
      <c r="X140" s="170"/>
      <c r="Y140" s="170"/>
      <c r="Z140" s="170"/>
    </row>
    <row r="141" spans="1:26" ht="23.25" customHeight="1">
      <c r="A141" s="166">
        <f>A102</f>
        <v>33660</v>
      </c>
      <c r="B141" s="170" t="s">
        <v>137</v>
      </c>
      <c r="C141" s="204">
        <f>A141+C98-C100</f>
        <v>50705</v>
      </c>
      <c r="D141" s="204">
        <f t="shared" ref="D141:N141" si="102">C141+D98-D100</f>
        <v>70814.75</v>
      </c>
      <c r="E141" s="204">
        <f t="shared" si="102"/>
        <v>90789.002500000002</v>
      </c>
      <c r="F141" s="204">
        <f t="shared" si="102"/>
        <v>110627.512475</v>
      </c>
      <c r="G141" s="204">
        <f t="shared" si="102"/>
        <v>130330.03735025</v>
      </c>
      <c r="H141" s="204">
        <f t="shared" si="102"/>
        <v>149896.33697674749</v>
      </c>
      <c r="I141" s="204">
        <f t="shared" si="102"/>
        <v>155806.17360698001</v>
      </c>
      <c r="J141" s="204">
        <f t="shared" si="102"/>
        <v>160779.31187091023</v>
      </c>
      <c r="K141" s="204">
        <f t="shared" si="102"/>
        <v>165615.51875220111</v>
      </c>
      <c r="L141" s="204">
        <f t="shared" si="102"/>
        <v>170314.56356467909</v>
      </c>
      <c r="M141" s="204">
        <f t="shared" si="102"/>
        <v>174876.21792903228</v>
      </c>
      <c r="N141" s="606">
        <f t="shared" si="102"/>
        <v>179300.25574974198</v>
      </c>
      <c r="O141" s="625">
        <f t="shared" si="101"/>
        <v>134154.55673129519</v>
      </c>
      <c r="P141" s="170"/>
      <c r="Q141" s="170"/>
      <c r="R141" s="170"/>
      <c r="S141" s="170"/>
      <c r="T141" s="170"/>
      <c r="U141" s="170"/>
      <c r="V141" s="170"/>
      <c r="W141" s="170"/>
      <c r="X141" s="170"/>
      <c r="Y141" s="170"/>
      <c r="Z141" s="170"/>
    </row>
    <row r="142" spans="1:26" ht="23.25" customHeight="1">
      <c r="A142" s="212">
        <f>A140+A141</f>
        <v>1881660</v>
      </c>
      <c r="B142" s="170" t="s">
        <v>303</v>
      </c>
      <c r="C142" s="204">
        <f t="shared" ref="C142:N142" si="103">C140+C141</f>
        <v>1898705</v>
      </c>
      <c r="D142" s="204">
        <f t="shared" si="103"/>
        <v>1918814.75</v>
      </c>
      <c r="E142" s="204">
        <f t="shared" si="103"/>
        <v>1938789.0024999999</v>
      </c>
      <c r="F142" s="204">
        <f t="shared" si="103"/>
        <v>1958627.512475</v>
      </c>
      <c r="G142" s="204">
        <f t="shared" si="103"/>
        <v>1978330.0373502499</v>
      </c>
      <c r="H142" s="204">
        <f t="shared" si="103"/>
        <v>1997896.3369767475</v>
      </c>
      <c r="I142" s="204">
        <f t="shared" si="103"/>
        <v>2003806.1736069801</v>
      </c>
      <c r="J142" s="204">
        <f t="shared" si="103"/>
        <v>2008779.3118709102</v>
      </c>
      <c r="K142" s="204">
        <f t="shared" si="103"/>
        <v>2013615.518752201</v>
      </c>
      <c r="L142" s="204">
        <f t="shared" si="103"/>
        <v>2018314.5635646791</v>
      </c>
      <c r="M142" s="204">
        <f t="shared" si="103"/>
        <v>2022876.2179290322</v>
      </c>
      <c r="N142" s="606">
        <f t="shared" si="103"/>
        <v>2027300.255749742</v>
      </c>
      <c r="O142" s="625">
        <f>SUM(O140:O141)</f>
        <v>1982154.5567312953</v>
      </c>
      <c r="P142" s="170"/>
      <c r="Q142" s="170"/>
      <c r="R142" s="170"/>
      <c r="S142" s="170"/>
      <c r="T142" s="170"/>
      <c r="U142" s="170"/>
      <c r="V142" s="170"/>
      <c r="W142" s="170"/>
      <c r="X142" s="170"/>
      <c r="Y142" s="170"/>
      <c r="Z142" s="170"/>
    </row>
    <row r="143" spans="1:26" ht="23.25" customHeight="1">
      <c r="A143" s="166"/>
      <c r="B143" s="217" t="s">
        <v>304</v>
      </c>
      <c r="C143" s="204"/>
      <c r="D143" s="218">
        <f t="shared" ref="D143:O143" si="104">D142-C142</f>
        <v>20109.75</v>
      </c>
      <c r="E143" s="218">
        <f t="shared" si="104"/>
        <v>19974.252499999944</v>
      </c>
      <c r="F143" s="218">
        <f t="shared" si="104"/>
        <v>19838.509975000052</v>
      </c>
      <c r="G143" s="218">
        <f t="shared" si="104"/>
        <v>19702.524875249946</v>
      </c>
      <c r="H143" s="218">
        <f t="shared" si="104"/>
        <v>19566.299626497552</v>
      </c>
      <c r="I143" s="218">
        <f t="shared" si="104"/>
        <v>5909.8366302326322</v>
      </c>
      <c r="J143" s="218">
        <f t="shared" si="104"/>
        <v>4973.1382639301009</v>
      </c>
      <c r="K143" s="218">
        <f t="shared" si="104"/>
        <v>4836.2068812907673</v>
      </c>
      <c r="L143" s="218">
        <f t="shared" si="104"/>
        <v>4699.0448124781251</v>
      </c>
      <c r="M143" s="218">
        <f t="shared" si="104"/>
        <v>4561.6543643530458</v>
      </c>
      <c r="N143" s="614">
        <f t="shared" si="104"/>
        <v>4424.0378207098693</v>
      </c>
      <c r="O143" s="628">
        <f t="shared" si="104"/>
        <v>-45145.699018446729</v>
      </c>
      <c r="P143" s="170"/>
      <c r="Q143" s="170"/>
      <c r="R143" s="170"/>
      <c r="S143" s="170"/>
      <c r="T143" s="170"/>
      <c r="U143" s="170"/>
      <c r="V143" s="170"/>
      <c r="W143" s="170"/>
      <c r="X143" s="170"/>
      <c r="Y143" s="170"/>
      <c r="Z143" s="170"/>
    </row>
    <row r="144" spans="1:26" ht="23.25" customHeight="1">
      <c r="A144" s="166">
        <f>A138+A142</f>
        <v>1983785</v>
      </c>
      <c r="B144" s="170" t="s">
        <v>305</v>
      </c>
      <c r="C144" s="204">
        <f t="shared" ref="C144:N144" si="105">C138+C142</f>
        <v>2000953.75</v>
      </c>
      <c r="D144" s="204">
        <f t="shared" si="105"/>
        <v>2021186.0125</v>
      </c>
      <c r="E144" s="204">
        <f t="shared" si="105"/>
        <v>2041281.552375</v>
      </c>
      <c r="F144" s="204">
        <f t="shared" si="105"/>
        <v>2061240.13685125</v>
      </c>
      <c r="G144" s="204">
        <f t="shared" si="105"/>
        <v>2081061.5354827375</v>
      </c>
      <c r="H144" s="204">
        <f t="shared" si="105"/>
        <v>2110745.5201279102</v>
      </c>
      <c r="I144" s="204">
        <f t="shared" si="105"/>
        <v>2116771.8649266311</v>
      </c>
      <c r="J144" s="204">
        <f t="shared" si="105"/>
        <v>2121860.3462773645</v>
      </c>
      <c r="K144" s="204">
        <f t="shared" si="105"/>
        <v>2126810.7428145912</v>
      </c>
      <c r="L144" s="204">
        <f t="shared" si="105"/>
        <v>2131622.8353864453</v>
      </c>
      <c r="M144" s="204">
        <f t="shared" si="105"/>
        <v>2136296.4070325806</v>
      </c>
      <c r="N144" s="606">
        <f t="shared" si="105"/>
        <v>2140831.2429622551</v>
      </c>
      <c r="O144" s="626">
        <f>SUM(C144:N144)</f>
        <v>25090661.946736764</v>
      </c>
      <c r="P144" s="170"/>
      <c r="Q144" s="170"/>
      <c r="R144" s="170"/>
      <c r="S144" s="170"/>
      <c r="T144" s="170"/>
      <c r="U144" s="170"/>
      <c r="V144" s="170"/>
      <c r="W144" s="170"/>
      <c r="X144" s="170"/>
      <c r="Y144" s="170"/>
      <c r="Z144" s="170"/>
    </row>
    <row r="145" spans="1:26" ht="23.25" customHeight="1">
      <c r="A145" s="166"/>
      <c r="B145" s="217" t="s">
        <v>306</v>
      </c>
      <c r="C145" s="219">
        <f t="shared" ref="C145:O145" si="106">C129-C144</f>
        <v>0</v>
      </c>
      <c r="D145" s="219">
        <f t="shared" si="106"/>
        <v>0</v>
      </c>
      <c r="E145" s="219">
        <f t="shared" si="106"/>
        <v>0</v>
      </c>
      <c r="F145" s="219">
        <f t="shared" si="106"/>
        <v>0</v>
      </c>
      <c r="G145" s="219">
        <f t="shared" si="106"/>
        <v>0</v>
      </c>
      <c r="H145" s="219">
        <f t="shared" si="106"/>
        <v>0</v>
      </c>
      <c r="I145" s="219">
        <f t="shared" si="106"/>
        <v>0</v>
      </c>
      <c r="J145" s="219">
        <f t="shared" si="106"/>
        <v>0</v>
      </c>
      <c r="K145" s="219">
        <f t="shared" si="106"/>
        <v>0</v>
      </c>
      <c r="L145" s="219">
        <f t="shared" si="106"/>
        <v>0</v>
      </c>
      <c r="M145" s="219">
        <f t="shared" si="106"/>
        <v>0</v>
      </c>
      <c r="N145" s="615">
        <f t="shared" si="106"/>
        <v>0</v>
      </c>
      <c r="O145" s="629">
        <f t="shared" si="106"/>
        <v>0</v>
      </c>
      <c r="P145" s="170"/>
      <c r="Q145" s="170"/>
      <c r="R145" s="170"/>
      <c r="S145" s="170"/>
      <c r="T145" s="170"/>
      <c r="U145" s="170"/>
      <c r="V145" s="170"/>
      <c r="W145" s="170"/>
      <c r="X145" s="170"/>
      <c r="Y145" s="170"/>
      <c r="Z145" s="170"/>
    </row>
    <row r="146" spans="1:26" ht="23.25" customHeight="1">
      <c r="A146" s="205">
        <v>0</v>
      </c>
      <c r="B146" s="170" t="s">
        <v>307</v>
      </c>
      <c r="C146" s="207">
        <v>0</v>
      </c>
      <c r="D146" s="207">
        <v>0</v>
      </c>
      <c r="E146" s="207">
        <v>0</v>
      </c>
      <c r="F146" s="207">
        <v>0</v>
      </c>
      <c r="G146" s="207">
        <v>0</v>
      </c>
      <c r="H146" s="207">
        <v>0</v>
      </c>
      <c r="I146" s="207">
        <v>0</v>
      </c>
      <c r="J146" s="207">
        <v>0</v>
      </c>
      <c r="K146" s="207">
        <v>0</v>
      </c>
      <c r="L146" s="207">
        <v>0</v>
      </c>
      <c r="M146" s="207">
        <v>0</v>
      </c>
      <c r="N146" s="607">
        <v>0</v>
      </c>
      <c r="O146" s="625">
        <f t="shared" ref="O146:O151" si="107">SUM(C146:N146)</f>
        <v>0</v>
      </c>
      <c r="P146" s="170"/>
      <c r="Q146" s="170"/>
      <c r="R146" s="170"/>
      <c r="S146" s="170"/>
      <c r="T146" s="170"/>
      <c r="U146" s="170"/>
      <c r="V146" s="170"/>
      <c r="W146" s="170"/>
      <c r="X146" s="170"/>
      <c r="Y146" s="170"/>
      <c r="Z146" s="170"/>
    </row>
    <row r="147" spans="1:26" ht="23.25" customHeight="1">
      <c r="A147" s="383">
        <v>0</v>
      </c>
      <c r="B147" s="170" t="s">
        <v>308</v>
      </c>
      <c r="C147" s="204">
        <f>C119-A119</f>
        <v>-22000</v>
      </c>
      <c r="D147" s="204">
        <f t="shared" ref="D147:N147" si="108">D119-C119</f>
        <v>0</v>
      </c>
      <c r="E147" s="204">
        <f t="shared" si="108"/>
        <v>0</v>
      </c>
      <c r="F147" s="204">
        <f t="shared" si="108"/>
        <v>0</v>
      </c>
      <c r="G147" s="204">
        <f t="shared" si="108"/>
        <v>0</v>
      </c>
      <c r="H147" s="204">
        <f t="shared" si="108"/>
        <v>0</v>
      </c>
      <c r="I147" s="204">
        <f t="shared" si="108"/>
        <v>-22000</v>
      </c>
      <c r="J147" s="204">
        <f t="shared" si="108"/>
        <v>0</v>
      </c>
      <c r="K147" s="204">
        <f t="shared" si="108"/>
        <v>0</v>
      </c>
      <c r="L147" s="204">
        <f t="shared" si="108"/>
        <v>0</v>
      </c>
      <c r="M147" s="204">
        <f t="shared" si="108"/>
        <v>0</v>
      </c>
      <c r="N147" s="606">
        <f t="shared" si="108"/>
        <v>0</v>
      </c>
      <c r="O147" s="625">
        <f t="shared" si="107"/>
        <v>-44000</v>
      </c>
      <c r="P147" s="170"/>
      <c r="Q147" s="170"/>
      <c r="R147" s="170"/>
      <c r="S147" s="170"/>
      <c r="T147" s="170"/>
      <c r="U147" s="170"/>
      <c r="V147" s="170"/>
      <c r="W147" s="170"/>
      <c r="X147" s="170"/>
      <c r="Y147" s="170"/>
      <c r="Z147" s="170"/>
    </row>
    <row r="148" spans="1:26" ht="23.25" customHeight="1">
      <c r="A148" s="383">
        <v>0</v>
      </c>
      <c r="B148" s="170" t="s">
        <v>309</v>
      </c>
      <c r="C148" s="204">
        <f>C136-A136</f>
        <v>0</v>
      </c>
      <c r="D148" s="204">
        <f t="shared" ref="D148:N148" si="109">D136-C136</f>
        <v>0</v>
      </c>
      <c r="E148" s="204">
        <f t="shared" si="109"/>
        <v>0</v>
      </c>
      <c r="F148" s="204">
        <f t="shared" si="109"/>
        <v>0</v>
      </c>
      <c r="G148" s="204">
        <f t="shared" si="109"/>
        <v>0</v>
      </c>
      <c r="H148" s="204">
        <f t="shared" si="109"/>
        <v>0</v>
      </c>
      <c r="I148" s="204">
        <f t="shared" si="109"/>
        <v>0</v>
      </c>
      <c r="J148" s="204">
        <f t="shared" si="109"/>
        <v>0</v>
      </c>
      <c r="K148" s="204">
        <f t="shared" si="109"/>
        <v>0</v>
      </c>
      <c r="L148" s="204">
        <f t="shared" si="109"/>
        <v>0</v>
      </c>
      <c r="M148" s="204">
        <f t="shared" si="109"/>
        <v>0</v>
      </c>
      <c r="N148" s="606">
        <f t="shared" si="109"/>
        <v>0</v>
      </c>
      <c r="O148" s="625">
        <f t="shared" si="107"/>
        <v>0</v>
      </c>
      <c r="P148" s="170"/>
      <c r="Q148" s="170"/>
      <c r="R148" s="170"/>
      <c r="S148" s="170"/>
      <c r="T148" s="170"/>
      <c r="U148" s="170"/>
      <c r="V148" s="170"/>
      <c r="W148" s="170"/>
      <c r="X148" s="170"/>
      <c r="Y148" s="170"/>
      <c r="Z148" s="170"/>
    </row>
    <row r="149" spans="1:26" ht="23.25" customHeight="1">
      <c r="A149" s="383">
        <v>0</v>
      </c>
      <c r="B149" s="170" t="s">
        <v>310</v>
      </c>
      <c r="C149" s="204">
        <f>(C134-A134)+(C135-A135)</f>
        <v>123.75</v>
      </c>
      <c r="D149" s="204">
        <f t="shared" ref="D149:N149" si="110">(D134-C134)+(D135-C135)</f>
        <v>122.51249999999999</v>
      </c>
      <c r="E149" s="204">
        <f t="shared" si="110"/>
        <v>121.287375</v>
      </c>
      <c r="F149" s="204">
        <f t="shared" si="110"/>
        <v>120.07450124999997</v>
      </c>
      <c r="G149" s="204">
        <f t="shared" si="110"/>
        <v>118.87375623749995</v>
      </c>
      <c r="H149" s="204">
        <f t="shared" si="110"/>
        <v>10117.685018675125</v>
      </c>
      <c r="I149" s="204">
        <f t="shared" si="110"/>
        <v>116.50816848837349</v>
      </c>
      <c r="J149" s="204">
        <f t="shared" si="110"/>
        <v>115.34308680349022</v>
      </c>
      <c r="K149" s="204">
        <f t="shared" si="110"/>
        <v>114.18965593545545</v>
      </c>
      <c r="L149" s="204">
        <f t="shared" si="110"/>
        <v>113.04775937610066</v>
      </c>
      <c r="M149" s="204">
        <f t="shared" si="110"/>
        <v>111.91728178234007</v>
      </c>
      <c r="N149" s="606">
        <f t="shared" si="110"/>
        <v>110.79810896451636</v>
      </c>
      <c r="O149" s="625">
        <f t="shared" si="107"/>
        <v>11405.987212512902</v>
      </c>
      <c r="P149" s="170"/>
      <c r="Q149" s="170"/>
      <c r="R149" s="170"/>
      <c r="S149" s="170"/>
      <c r="T149" s="170"/>
      <c r="U149" s="170"/>
      <c r="V149" s="170"/>
      <c r="W149" s="170"/>
      <c r="X149" s="170"/>
      <c r="Y149" s="170"/>
      <c r="Z149" s="170"/>
    </row>
    <row r="150" spans="1:26" ht="23.25" customHeight="1">
      <c r="A150" s="383">
        <v>0</v>
      </c>
      <c r="B150" s="170" t="s">
        <v>311</v>
      </c>
      <c r="C150" s="204">
        <f>C118-A118</f>
        <v>-16000</v>
      </c>
      <c r="D150" s="204">
        <f t="shared" ref="D150:N150" si="111">D118-C118</f>
        <v>-16000</v>
      </c>
      <c r="E150" s="204">
        <f t="shared" si="111"/>
        <v>0</v>
      </c>
      <c r="F150" s="204">
        <f t="shared" si="111"/>
        <v>0</v>
      </c>
      <c r="G150" s="204">
        <f t="shared" si="111"/>
        <v>0</v>
      </c>
      <c r="H150" s="204">
        <f t="shared" si="111"/>
        <v>0</v>
      </c>
      <c r="I150" s="204">
        <f t="shared" si="111"/>
        <v>4000</v>
      </c>
      <c r="J150" s="204">
        <f t="shared" si="111"/>
        <v>4000</v>
      </c>
      <c r="K150" s="204">
        <f t="shared" si="111"/>
        <v>0</v>
      </c>
      <c r="L150" s="204">
        <f t="shared" si="111"/>
        <v>0</v>
      </c>
      <c r="M150" s="204">
        <f t="shared" si="111"/>
        <v>0</v>
      </c>
      <c r="N150" s="606">
        <f t="shared" si="111"/>
        <v>0</v>
      </c>
      <c r="O150" s="625">
        <f t="shared" si="107"/>
        <v>-24000</v>
      </c>
      <c r="P150" s="170"/>
      <c r="Q150" s="170"/>
      <c r="R150" s="170"/>
      <c r="S150" s="170"/>
      <c r="T150" s="170"/>
      <c r="U150" s="170"/>
      <c r="V150" s="170"/>
      <c r="W150" s="170"/>
      <c r="X150" s="170"/>
      <c r="Y150" s="170"/>
      <c r="Z150" s="170"/>
    </row>
    <row r="151" spans="1:26" ht="23.25" customHeight="1">
      <c r="A151" s="166">
        <f>SUM(A98+A50+A35+A69-A146-A147+A148-A150)</f>
        <v>256225</v>
      </c>
      <c r="B151" s="170" t="s">
        <v>312</v>
      </c>
      <c r="C151" s="204">
        <f>SUM(A151+C98+C50+C35+C69-C146-C147+C148-C150+C149)</f>
        <v>318517.5</v>
      </c>
      <c r="D151" s="204">
        <f t="shared" ref="D151:N151" si="112">SUM(C151+D98+D50+D35+D69-D146-D147+D148-D150+D149)</f>
        <v>361872.27500000002</v>
      </c>
      <c r="E151" s="204">
        <f t="shared" si="112"/>
        <v>389089.10225000005</v>
      </c>
      <c r="F151" s="204">
        <f t="shared" si="112"/>
        <v>416167.76122750004</v>
      </c>
      <c r="G151" s="204">
        <f t="shared" si="112"/>
        <v>443108.03361522505</v>
      </c>
      <c r="H151" s="204">
        <f t="shared" si="112"/>
        <v>479909.70327907277</v>
      </c>
      <c r="I151" s="204">
        <f t="shared" si="112"/>
        <v>511052.55624628207</v>
      </c>
      <c r="J151" s="204">
        <f t="shared" si="112"/>
        <v>519256.3806838193</v>
      </c>
      <c r="K151" s="204">
        <f t="shared" si="112"/>
        <v>531320.9668769812</v>
      </c>
      <c r="L151" s="204">
        <f t="shared" si="112"/>
        <v>543246.10720821144</v>
      </c>
      <c r="M151" s="204">
        <f t="shared" si="112"/>
        <v>555031.59613612934</v>
      </c>
      <c r="N151" s="606">
        <f t="shared" si="112"/>
        <v>566677.2301747679</v>
      </c>
      <c r="O151" s="625">
        <f t="shared" si="107"/>
        <v>5635249.2126979893</v>
      </c>
      <c r="P151" s="170"/>
      <c r="Q151" s="170"/>
      <c r="R151" s="170"/>
      <c r="S151" s="170"/>
      <c r="T151" s="170"/>
      <c r="U151" s="170"/>
      <c r="V151" s="170"/>
      <c r="W151" s="170"/>
      <c r="X151" s="170"/>
      <c r="Y151" s="170"/>
      <c r="Z151" s="170"/>
    </row>
    <row r="152" spans="1:26" ht="23.25" customHeight="1">
      <c r="A152" s="166"/>
      <c r="B152" s="170"/>
      <c r="C152" s="204"/>
      <c r="D152" s="204"/>
      <c r="E152" s="204"/>
      <c r="F152" s="204"/>
      <c r="G152" s="204"/>
      <c r="H152" s="204"/>
      <c r="I152" s="204"/>
      <c r="J152" s="204"/>
      <c r="K152" s="204"/>
      <c r="L152" s="204"/>
      <c r="M152" s="204"/>
      <c r="N152" s="606"/>
      <c r="O152" s="625"/>
      <c r="P152" s="170"/>
      <c r="Q152" s="170"/>
      <c r="R152" s="170"/>
      <c r="S152" s="170"/>
      <c r="T152" s="170"/>
      <c r="U152" s="170"/>
      <c r="V152" s="170"/>
      <c r="W152" s="170"/>
      <c r="X152" s="170"/>
      <c r="Y152" s="170"/>
      <c r="Z152" s="170"/>
    </row>
    <row r="153" spans="1:26" ht="23.25" customHeight="1">
      <c r="A153" s="383">
        <v>100</v>
      </c>
      <c r="B153" s="384" t="s">
        <v>181</v>
      </c>
      <c r="C153" s="388">
        <f>$A$153+($A$106/C106)</f>
        <v>101.2</v>
      </c>
      <c r="D153" s="388">
        <f t="shared" ref="D153:N153" si="113">$A$153+($A$106/D106)</f>
        <v>101.2</v>
      </c>
      <c r="E153" s="388">
        <f t="shared" si="113"/>
        <v>101.2</v>
      </c>
      <c r="F153" s="388">
        <f t="shared" si="113"/>
        <v>101.2</v>
      </c>
      <c r="G153" s="388">
        <f t="shared" si="113"/>
        <v>101.2</v>
      </c>
      <c r="H153" s="388">
        <f t="shared" si="113"/>
        <v>101.2</v>
      </c>
      <c r="I153" s="388">
        <f t="shared" si="113"/>
        <v>101.5</v>
      </c>
      <c r="J153" s="388">
        <f t="shared" si="113"/>
        <v>101.5</v>
      </c>
      <c r="K153" s="388">
        <f t="shared" si="113"/>
        <v>101.5</v>
      </c>
      <c r="L153" s="388">
        <f t="shared" si="113"/>
        <v>101.5</v>
      </c>
      <c r="M153" s="388">
        <f t="shared" si="113"/>
        <v>101.5</v>
      </c>
      <c r="N153" s="616">
        <f t="shared" si="113"/>
        <v>101.5</v>
      </c>
      <c r="O153" s="630">
        <f t="shared" ref="O153:O154" si="114">AVERAGE(C153:N153)</f>
        <v>101.35000000000001</v>
      </c>
      <c r="P153" s="170"/>
      <c r="Q153" s="170"/>
      <c r="R153" s="170"/>
      <c r="S153" s="170"/>
      <c r="T153" s="170"/>
      <c r="U153" s="170"/>
      <c r="V153" s="170"/>
      <c r="W153" s="170"/>
      <c r="X153" s="170"/>
      <c r="Y153" s="170"/>
      <c r="Z153" s="170"/>
    </row>
    <row r="154" spans="1:26" ht="23.25" customHeight="1">
      <c r="A154" s="383">
        <v>100</v>
      </c>
      <c r="B154" s="384" t="s">
        <v>161</v>
      </c>
      <c r="C154" s="389">
        <f>(A154*0.6)+(0.4*MAX(0,C132*(0.9*C142/A144)*(1+(0.9*C102/C142))*(1+(0.9*C100/C142)))*(1+(0.9*C163/100))*0.01*C172*0.01*C153)</f>
        <v>96.028955886840563</v>
      </c>
      <c r="D154" s="389">
        <f>(C154*0.6)+(0.4*MAX(0,D132*(0.5*C112/D112)*(1+(0.9*D102/C102))*(1+(0.9*D100/D98)))*(1+(0.9*D163/100))*0.01*D172*0.01*D153)</f>
        <v>96.731669463768412</v>
      </c>
      <c r="E154" s="389">
        <f t="shared" ref="E154:N154" si="115">(D154*0.6)+(0.4*MAX(0,E132*(0.5*D112/E112)*(1+(0.9*E102/D102))*(1+(0.9*E100/E98)))*(1+(0.9*E163/100))*0.01*E172*0.01*E153)</f>
        <v>102.37656692370373</v>
      </c>
      <c r="F154" s="389">
        <f t="shared" si="115"/>
        <v>104.58805835594291</v>
      </c>
      <c r="G154" s="389">
        <f t="shared" si="115"/>
        <v>105.16812608549861</v>
      </c>
      <c r="H154" s="389">
        <f t="shared" si="115"/>
        <v>107.03799554042257</v>
      </c>
      <c r="I154" s="389">
        <f t="shared" si="115"/>
        <v>201.70694215494888</v>
      </c>
      <c r="J154" s="389">
        <f t="shared" si="115"/>
        <v>168.01882974365432</v>
      </c>
      <c r="K154" s="389">
        <f t="shared" si="115"/>
        <v>141.44173853247054</v>
      </c>
      <c r="L154" s="389">
        <f t="shared" si="115"/>
        <v>125.49721409082223</v>
      </c>
      <c r="M154" s="389">
        <f t="shared" si="115"/>
        <v>115.93652145259522</v>
      </c>
      <c r="N154" s="617">
        <f t="shared" si="115"/>
        <v>110.21037320962243</v>
      </c>
      <c r="O154" s="630">
        <f t="shared" si="114"/>
        <v>122.89524928669086</v>
      </c>
      <c r="P154" s="170"/>
      <c r="Q154" s="170"/>
      <c r="R154" s="170"/>
      <c r="S154" s="170"/>
      <c r="T154" s="170"/>
      <c r="U154" s="170"/>
      <c r="V154" s="170"/>
      <c r="W154" s="170"/>
      <c r="X154" s="170"/>
      <c r="Y154" s="170"/>
      <c r="Z154" s="170"/>
    </row>
    <row r="155" spans="1:26" ht="23.25" customHeight="1">
      <c r="A155" s="166">
        <f>A154*A131</f>
        <v>1848000</v>
      </c>
      <c r="B155" s="170" t="s">
        <v>162</v>
      </c>
      <c r="C155" s="220">
        <f t="shared" ref="C155:N155" si="116">C154*C131</f>
        <v>1774615.1047888135</v>
      </c>
      <c r="D155" s="204">
        <f t="shared" si="116"/>
        <v>1787601.2516904403</v>
      </c>
      <c r="E155" s="204">
        <f t="shared" si="116"/>
        <v>1891918.9567500451</v>
      </c>
      <c r="F155" s="204">
        <f t="shared" si="116"/>
        <v>1932787.3184178248</v>
      </c>
      <c r="G155" s="204">
        <f t="shared" si="116"/>
        <v>1943506.9700600144</v>
      </c>
      <c r="H155" s="204">
        <f t="shared" si="116"/>
        <v>1978062.157587009</v>
      </c>
      <c r="I155" s="204">
        <f t="shared" si="116"/>
        <v>3727544.2910234551</v>
      </c>
      <c r="J155" s="204">
        <f t="shared" si="116"/>
        <v>3104987.9736627317</v>
      </c>
      <c r="K155" s="204">
        <f t="shared" si="116"/>
        <v>2613843.3280800558</v>
      </c>
      <c r="L155" s="204">
        <f t="shared" si="116"/>
        <v>2319188.5163983949</v>
      </c>
      <c r="M155" s="204">
        <f t="shared" si="116"/>
        <v>2142506.9164439598</v>
      </c>
      <c r="N155" s="606">
        <f t="shared" si="116"/>
        <v>2036687.6969138226</v>
      </c>
      <c r="O155" s="625">
        <f t="shared" ref="O155" si="117">AVERAGE(C155:N155)</f>
        <v>2271104.2068180474</v>
      </c>
      <c r="P155" s="170"/>
      <c r="Q155" s="170"/>
      <c r="R155" s="170"/>
      <c r="S155" s="170"/>
      <c r="T155" s="170"/>
      <c r="U155" s="170"/>
      <c r="V155" s="170"/>
      <c r="W155" s="170"/>
      <c r="X155" s="170"/>
      <c r="Y155" s="170"/>
      <c r="Z155" s="170"/>
    </row>
    <row r="156" spans="1:26" ht="23.25" customHeight="1">
      <c r="A156" s="166"/>
      <c r="B156" s="170"/>
      <c r="C156" s="169"/>
      <c r="D156" s="169"/>
      <c r="E156" s="169"/>
      <c r="F156" s="169"/>
      <c r="G156" s="169"/>
      <c r="H156" s="169"/>
      <c r="I156" s="169"/>
      <c r="J156" s="169"/>
      <c r="K156" s="169"/>
      <c r="L156" s="169"/>
      <c r="M156" s="169"/>
      <c r="N156" s="613"/>
      <c r="O156" s="625"/>
      <c r="P156" s="170"/>
      <c r="Q156" s="170"/>
      <c r="R156" s="170"/>
      <c r="S156" s="170"/>
      <c r="T156" s="170"/>
      <c r="U156" s="170"/>
      <c r="V156" s="170"/>
      <c r="W156" s="170"/>
      <c r="X156" s="170"/>
      <c r="Y156" s="170"/>
      <c r="Z156" s="170"/>
    </row>
    <row r="157" spans="1:26" ht="23.25" customHeight="1">
      <c r="A157" s="383">
        <v>140</v>
      </c>
      <c r="B157" s="170" t="s">
        <v>84</v>
      </c>
      <c r="C157" s="221">
        <v>140</v>
      </c>
      <c r="D157" s="221">
        <f t="shared" ref="D157:N157" si="118">C157</f>
        <v>140</v>
      </c>
      <c r="E157" s="221">
        <f t="shared" si="118"/>
        <v>140</v>
      </c>
      <c r="F157" s="221">
        <f t="shared" si="118"/>
        <v>140</v>
      </c>
      <c r="G157" s="221">
        <f t="shared" si="118"/>
        <v>140</v>
      </c>
      <c r="H157" s="221">
        <f t="shared" si="118"/>
        <v>140</v>
      </c>
      <c r="I157" s="221">
        <f t="shared" si="118"/>
        <v>140</v>
      </c>
      <c r="J157" s="221">
        <f t="shared" si="118"/>
        <v>140</v>
      </c>
      <c r="K157" s="221">
        <f t="shared" si="118"/>
        <v>140</v>
      </c>
      <c r="L157" s="221">
        <f t="shared" si="118"/>
        <v>140</v>
      </c>
      <c r="M157" s="221">
        <f t="shared" si="118"/>
        <v>140</v>
      </c>
      <c r="N157" s="618">
        <f t="shared" si="118"/>
        <v>140</v>
      </c>
      <c r="O157" s="625">
        <f t="shared" ref="O157:O161" si="119">AVERAGE(C157:N157)</f>
        <v>140</v>
      </c>
      <c r="P157" s="170"/>
      <c r="Q157" s="170"/>
      <c r="R157" s="170"/>
      <c r="S157" s="170"/>
      <c r="T157" s="170"/>
      <c r="U157" s="170"/>
      <c r="V157" s="170"/>
      <c r="W157" s="170"/>
      <c r="X157" s="170"/>
      <c r="Y157" s="170"/>
      <c r="Z157" s="170"/>
    </row>
    <row r="158" spans="1:26" ht="23.25" customHeight="1">
      <c r="A158" s="175">
        <f>1*0.001*A36*0.001*A37/A45</f>
        <v>10</v>
      </c>
      <c r="B158" s="170" t="s">
        <v>85</v>
      </c>
      <c r="C158" s="221">
        <f>(0.01*1*0.001*C36*0.001*C37/C45)+(0.99*A158)</f>
        <v>9.9</v>
      </c>
      <c r="D158" s="221">
        <f t="shared" ref="D158:N158" si="120">(0.01*1*0.001*D36*0.001*D37/D45)+(0.99*C158)</f>
        <v>9.8010000000000002</v>
      </c>
      <c r="E158" s="221">
        <f t="shared" si="120"/>
        <v>9.7029899999999998</v>
      </c>
      <c r="F158" s="221">
        <f t="shared" si="120"/>
        <v>9.605960099999999</v>
      </c>
      <c r="G158" s="221">
        <f t="shared" si="120"/>
        <v>9.5099004989999987</v>
      </c>
      <c r="H158" s="221">
        <f t="shared" si="120"/>
        <v>9.414801494009998</v>
      </c>
      <c r="I158" s="221">
        <f t="shared" si="120"/>
        <v>9.3206534790698985</v>
      </c>
      <c r="J158" s="221">
        <f t="shared" si="120"/>
        <v>9.2274469442791993</v>
      </c>
      <c r="K158" s="221">
        <f t="shared" si="120"/>
        <v>9.1351724748364074</v>
      </c>
      <c r="L158" s="221">
        <f t="shared" si="120"/>
        <v>9.0438207500880434</v>
      </c>
      <c r="M158" s="221">
        <f t="shared" si="120"/>
        <v>8.9533825425871623</v>
      </c>
      <c r="N158" s="618">
        <f t="shared" si="120"/>
        <v>8.8638487171612912</v>
      </c>
      <c r="O158" s="625">
        <f t="shared" si="119"/>
        <v>9.3732480834193321</v>
      </c>
      <c r="P158" s="170"/>
      <c r="Q158" s="170"/>
      <c r="R158" s="170"/>
      <c r="S158" s="170"/>
      <c r="T158" s="170"/>
      <c r="U158" s="170"/>
      <c r="V158" s="170"/>
      <c r="W158" s="170"/>
      <c r="X158" s="170"/>
      <c r="Y158" s="170"/>
      <c r="Z158" s="170"/>
    </row>
    <row r="159" spans="1:26" ht="23.25" customHeight="1">
      <c r="A159" s="166">
        <f>A52*A157</f>
        <v>1400</v>
      </c>
      <c r="B159" s="170" t="s">
        <v>86</v>
      </c>
      <c r="C159" s="221">
        <f t="shared" ref="C159:N159" si="121">C52*C157</f>
        <v>1386</v>
      </c>
      <c r="D159" s="221">
        <f t="shared" si="121"/>
        <v>1372.14</v>
      </c>
      <c r="E159" s="221">
        <f t="shared" si="121"/>
        <v>1358.4186</v>
      </c>
      <c r="F159" s="221">
        <f t="shared" si="121"/>
        <v>1344.8344139999999</v>
      </c>
      <c r="G159" s="221">
        <f t="shared" si="121"/>
        <v>1331.3860698599999</v>
      </c>
      <c r="H159" s="221">
        <f t="shared" si="121"/>
        <v>1318.0722091613998</v>
      </c>
      <c r="I159" s="221">
        <f t="shared" si="121"/>
        <v>1304.8914870697859</v>
      </c>
      <c r="J159" s="221">
        <f t="shared" si="121"/>
        <v>1291.842572199088</v>
      </c>
      <c r="K159" s="221">
        <f t="shared" si="121"/>
        <v>1278.9241464770971</v>
      </c>
      <c r="L159" s="221">
        <f t="shared" si="121"/>
        <v>1266.134905012326</v>
      </c>
      <c r="M159" s="221">
        <f t="shared" si="121"/>
        <v>1253.4735559622027</v>
      </c>
      <c r="N159" s="618">
        <f t="shared" si="121"/>
        <v>1240.9388204025809</v>
      </c>
      <c r="O159" s="625">
        <f t="shared" si="119"/>
        <v>1312.2547316787068</v>
      </c>
      <c r="P159" s="170"/>
      <c r="Q159" s="170"/>
      <c r="R159" s="170"/>
      <c r="S159" s="170"/>
      <c r="T159" s="170"/>
      <c r="U159" s="170"/>
      <c r="V159" s="170"/>
      <c r="W159" s="170"/>
      <c r="X159" s="170"/>
      <c r="Y159" s="170"/>
      <c r="Z159" s="170"/>
    </row>
    <row r="160" spans="1:26" ht="23.25" customHeight="1">
      <c r="A160" s="166">
        <f>A159*A158</f>
        <v>14000</v>
      </c>
      <c r="B160" s="170" t="s">
        <v>87</v>
      </c>
      <c r="C160" s="221">
        <f t="shared" ref="C160:N160" si="122">C159*C158</f>
        <v>13721.4</v>
      </c>
      <c r="D160" s="221">
        <f t="shared" si="122"/>
        <v>13448.344140000001</v>
      </c>
      <c r="E160" s="221">
        <f t="shared" si="122"/>
        <v>13180.722091614</v>
      </c>
      <c r="F160" s="221">
        <f t="shared" si="122"/>
        <v>12918.42572199088</v>
      </c>
      <c r="G160" s="221">
        <f t="shared" si="122"/>
        <v>12661.349050123261</v>
      </c>
      <c r="H160" s="221">
        <f t="shared" si="122"/>
        <v>12409.388204025805</v>
      </c>
      <c r="I160" s="221">
        <f t="shared" si="122"/>
        <v>12162.441378765692</v>
      </c>
      <c r="J160" s="221">
        <f t="shared" si="122"/>
        <v>11920.408795328254</v>
      </c>
      <c r="K160" s="221">
        <f t="shared" si="122"/>
        <v>11683.192660301223</v>
      </c>
      <c r="L160" s="221">
        <f t="shared" si="122"/>
        <v>11450.697126361229</v>
      </c>
      <c r="M160" s="221">
        <f t="shared" si="122"/>
        <v>11222.828253546639</v>
      </c>
      <c r="N160" s="618">
        <f t="shared" si="122"/>
        <v>10999.493971301063</v>
      </c>
      <c r="O160" s="625">
        <f t="shared" si="119"/>
        <v>12314.890949446504</v>
      </c>
      <c r="P160" s="170"/>
      <c r="Q160" s="170"/>
      <c r="R160" s="170"/>
      <c r="S160" s="170"/>
      <c r="T160" s="170"/>
      <c r="U160" s="170"/>
      <c r="V160" s="170"/>
      <c r="W160" s="170"/>
      <c r="X160" s="170"/>
      <c r="Y160" s="170"/>
      <c r="Z160" s="170"/>
    </row>
    <row r="161" spans="1:26" ht="23.25" customHeight="1">
      <c r="A161" s="166">
        <f>A10*100/A160</f>
        <v>35.714285714285715</v>
      </c>
      <c r="B161" s="170" t="s">
        <v>88</v>
      </c>
      <c r="C161" s="221">
        <f>'1'!B35*100/((C160))</f>
        <v>29.335915683682</v>
      </c>
      <c r="D161" s="221">
        <f>'1'!C35*100/((D160))</f>
        <v>6.568082474878886</v>
      </c>
      <c r="E161" s="221">
        <f>'1'!D35*100/((E160))</f>
        <v>29.523445708899008</v>
      </c>
      <c r="F161" s="221">
        <f>'1'!E35*100/((F160))</f>
        <v>29.45554992823492</v>
      </c>
      <c r="G161" s="221">
        <f>'1'!F35*100/((G160))</f>
        <v>12.818867638488667</v>
      </c>
      <c r="H161" s="221">
        <f>'1'!G35*100/((H160))</f>
        <v>30.138807123215095</v>
      </c>
      <c r="I161" s="221">
        <f>'1'!H35*100/((I160))</f>
        <v>28.382459512008985</v>
      </c>
      <c r="J161" s="221">
        <f>'1'!I35*100/((J160))</f>
        <v>20.212859922874198</v>
      </c>
      <c r="K161" s="221">
        <f>'1'!J35*100/((K160))</f>
        <v>18.956484087013802</v>
      </c>
      <c r="L161" s="221">
        <f>'1'!K35*100/((L160))</f>
        <v>31.255738934537035</v>
      </c>
      <c r="M161" s="221">
        <f>'1'!L35*100/((M160))</f>
        <v>47.573629931468325</v>
      </c>
      <c r="N161" s="618">
        <f>'1'!M35*100/((N160))</f>
        <v>54.280648590011985</v>
      </c>
      <c r="O161" s="625">
        <f t="shared" si="119"/>
        <v>28.208540794609405</v>
      </c>
      <c r="P161" s="170"/>
      <c r="Q161" s="170"/>
      <c r="R161" s="170"/>
      <c r="S161" s="170"/>
      <c r="T161" s="170"/>
      <c r="U161" s="170"/>
      <c r="V161" s="170"/>
      <c r="W161" s="170"/>
      <c r="X161" s="170"/>
      <c r="Y161" s="170"/>
      <c r="Z161" s="170"/>
    </row>
    <row r="162" spans="1:26" ht="23.25" customHeight="1">
      <c r="A162" s="166"/>
      <c r="B162" s="170"/>
      <c r="C162" s="169"/>
      <c r="D162" s="169"/>
      <c r="E162" s="169"/>
      <c r="F162" s="169"/>
      <c r="G162" s="169"/>
      <c r="H162" s="169"/>
      <c r="I162" s="169"/>
      <c r="J162" s="169"/>
      <c r="K162" s="169"/>
      <c r="L162" s="169"/>
      <c r="M162" s="169"/>
      <c r="N162" s="613"/>
      <c r="O162" s="625"/>
      <c r="P162" s="170"/>
      <c r="Q162" s="170"/>
      <c r="R162" s="170"/>
      <c r="S162" s="170"/>
      <c r="T162" s="170"/>
      <c r="U162" s="170"/>
      <c r="V162" s="170"/>
      <c r="W162" s="170"/>
      <c r="X162" s="170"/>
      <c r="Y162" s="170"/>
      <c r="Z162" s="170"/>
    </row>
    <row r="163" spans="1:26" ht="23.25" customHeight="1">
      <c r="A163" s="222">
        <v>1</v>
      </c>
      <c r="B163" s="170" t="s">
        <v>165</v>
      </c>
      <c r="C163" s="223">
        <f>A163</f>
        <v>1</v>
      </c>
      <c r="D163" s="223">
        <f t="shared" ref="D163:N163" si="123">C163</f>
        <v>1</v>
      </c>
      <c r="E163" s="223">
        <f t="shared" si="123"/>
        <v>1</v>
      </c>
      <c r="F163" s="223">
        <f t="shared" si="123"/>
        <v>1</v>
      </c>
      <c r="G163" s="223">
        <f t="shared" si="123"/>
        <v>1</v>
      </c>
      <c r="H163" s="223">
        <f t="shared" si="123"/>
        <v>1</v>
      </c>
      <c r="I163" s="223">
        <f t="shared" si="123"/>
        <v>1</v>
      </c>
      <c r="J163" s="223">
        <f t="shared" si="123"/>
        <v>1</v>
      </c>
      <c r="K163" s="223">
        <f t="shared" si="123"/>
        <v>1</v>
      </c>
      <c r="L163" s="223">
        <f t="shared" si="123"/>
        <v>1</v>
      </c>
      <c r="M163" s="223">
        <f t="shared" si="123"/>
        <v>1</v>
      </c>
      <c r="N163" s="619">
        <f t="shared" si="123"/>
        <v>1</v>
      </c>
      <c r="O163" s="625">
        <f>AVERAGE(C163:N163)</f>
        <v>1</v>
      </c>
      <c r="P163" s="170"/>
      <c r="Q163" s="170"/>
      <c r="R163" s="170"/>
      <c r="S163" s="170"/>
      <c r="T163" s="170"/>
      <c r="U163" s="170"/>
      <c r="V163" s="170"/>
      <c r="W163" s="170"/>
      <c r="X163" s="170"/>
      <c r="Y163" s="170"/>
      <c r="Z163" s="170"/>
    </row>
    <row r="164" spans="1:26" ht="23.25" customHeight="1">
      <c r="A164" s="166"/>
      <c r="B164" s="170"/>
      <c r="C164" s="169"/>
      <c r="D164" s="169"/>
      <c r="E164" s="169"/>
      <c r="F164" s="169"/>
      <c r="G164" s="169"/>
      <c r="H164" s="169"/>
      <c r="I164" s="169"/>
      <c r="J164" s="169"/>
      <c r="K164" s="169"/>
      <c r="L164" s="169"/>
      <c r="M164" s="169"/>
      <c r="N164" s="613"/>
      <c r="O164" s="625"/>
      <c r="P164" s="170"/>
      <c r="Q164" s="170"/>
      <c r="R164" s="170"/>
      <c r="S164" s="170"/>
      <c r="T164" s="170"/>
      <c r="U164" s="170"/>
      <c r="V164" s="170"/>
      <c r="W164" s="170"/>
      <c r="X164" s="170"/>
      <c r="Y164" s="170"/>
      <c r="Z164" s="170"/>
    </row>
    <row r="165" spans="1:26" ht="23.25" customHeight="1">
      <c r="A165" s="383">
        <v>0</v>
      </c>
      <c r="B165" s="170" t="s">
        <v>163</v>
      </c>
      <c r="C165" s="204">
        <f>ABS(((C27-A40))*100)/C27</f>
        <v>100</v>
      </c>
      <c r="D165" s="204">
        <f t="shared" ref="D165:N165" si="124">IFERROR((ABS((D27-C40))*100/D27),100)</f>
        <v>100</v>
      </c>
      <c r="E165" s="204">
        <f t="shared" si="124"/>
        <v>100</v>
      </c>
      <c r="F165" s="204">
        <f t="shared" si="124"/>
        <v>100</v>
      </c>
      <c r="G165" s="204">
        <f t="shared" si="124"/>
        <v>100</v>
      </c>
      <c r="H165" s="204">
        <f t="shared" si="124"/>
        <v>100</v>
      </c>
      <c r="I165" s="204">
        <f t="shared" si="124"/>
        <v>100</v>
      </c>
      <c r="J165" s="204">
        <f t="shared" si="124"/>
        <v>100</v>
      </c>
      <c r="K165" s="204">
        <f t="shared" si="124"/>
        <v>100</v>
      </c>
      <c r="L165" s="204">
        <f t="shared" si="124"/>
        <v>100</v>
      </c>
      <c r="M165" s="204">
        <f t="shared" si="124"/>
        <v>100</v>
      </c>
      <c r="N165" s="606">
        <f t="shared" si="124"/>
        <v>100</v>
      </c>
      <c r="O165" s="625">
        <f t="shared" ref="O165:O166" si="125">AVERAGE(C165:N165)</f>
        <v>100</v>
      </c>
      <c r="P165" s="170"/>
      <c r="Q165" s="170"/>
      <c r="R165" s="170"/>
      <c r="S165" s="170"/>
      <c r="T165" s="170"/>
      <c r="U165" s="170"/>
      <c r="V165" s="170"/>
      <c r="W165" s="170"/>
      <c r="X165" s="170"/>
      <c r="Y165" s="170"/>
      <c r="Z165" s="170"/>
    </row>
    <row r="166" spans="1:26" ht="23.25" customHeight="1">
      <c r="A166" s="383">
        <v>0</v>
      </c>
      <c r="B166" s="170" t="s">
        <v>164</v>
      </c>
      <c r="C166" s="204">
        <f>ABS((C98-A41)*100/C98)</f>
        <v>100</v>
      </c>
      <c r="D166" s="204">
        <f t="shared" ref="D166:N166" si="126">IFERROR(ABS((D98-C41)*100/D98),100)</f>
        <v>100</v>
      </c>
      <c r="E166" s="204">
        <f t="shared" si="126"/>
        <v>100</v>
      </c>
      <c r="F166" s="204">
        <f t="shared" si="126"/>
        <v>100</v>
      </c>
      <c r="G166" s="204">
        <f t="shared" si="126"/>
        <v>100</v>
      </c>
      <c r="H166" s="204">
        <f t="shared" si="126"/>
        <v>100</v>
      </c>
      <c r="I166" s="204">
        <f t="shared" si="126"/>
        <v>99.999999999999986</v>
      </c>
      <c r="J166" s="204">
        <f t="shared" si="126"/>
        <v>100</v>
      </c>
      <c r="K166" s="204">
        <f t="shared" si="126"/>
        <v>100</v>
      </c>
      <c r="L166" s="204">
        <f t="shared" si="126"/>
        <v>100</v>
      </c>
      <c r="M166" s="204">
        <f t="shared" si="126"/>
        <v>100</v>
      </c>
      <c r="N166" s="606">
        <f t="shared" si="126"/>
        <v>100</v>
      </c>
      <c r="O166" s="625">
        <f t="shared" si="125"/>
        <v>100</v>
      </c>
      <c r="P166" s="170"/>
      <c r="Q166" s="170"/>
      <c r="R166" s="170"/>
      <c r="S166" s="170"/>
      <c r="T166" s="170"/>
      <c r="U166" s="170"/>
      <c r="V166" s="170"/>
      <c r="W166" s="170"/>
      <c r="X166" s="170"/>
      <c r="Y166" s="170"/>
      <c r="Z166" s="170"/>
    </row>
    <row r="167" spans="1:26" ht="23.25" customHeight="1">
      <c r="A167" s="166"/>
      <c r="B167" s="170"/>
      <c r="C167" s="204"/>
      <c r="D167" s="204"/>
      <c r="E167" s="204"/>
      <c r="F167" s="204"/>
      <c r="G167" s="204"/>
      <c r="H167" s="204"/>
      <c r="I167" s="204"/>
      <c r="J167" s="204"/>
      <c r="K167" s="204"/>
      <c r="L167" s="204"/>
      <c r="M167" s="204"/>
      <c r="N167" s="606"/>
      <c r="O167" s="625"/>
      <c r="P167" s="170"/>
      <c r="Q167" s="170"/>
      <c r="R167" s="170"/>
      <c r="S167" s="170"/>
      <c r="T167" s="170"/>
      <c r="U167" s="170"/>
      <c r="V167" s="170"/>
      <c r="W167" s="170"/>
      <c r="X167" s="170"/>
      <c r="Y167" s="170"/>
      <c r="Z167" s="170"/>
    </row>
    <row r="168" spans="1:26" ht="23.25" customHeight="1">
      <c r="A168" s="166">
        <f>A8</f>
        <v>5000</v>
      </c>
      <c r="B168" s="170" t="s">
        <v>313</v>
      </c>
      <c r="C168" s="204">
        <f>C8+A168</f>
        <v>9000</v>
      </c>
      <c r="D168" s="204">
        <f t="shared" ref="D168:N168" si="127">D8+C168</f>
        <v>13000</v>
      </c>
      <c r="E168" s="204">
        <f t="shared" si="127"/>
        <v>17000</v>
      </c>
      <c r="F168" s="204">
        <f t="shared" si="127"/>
        <v>21000</v>
      </c>
      <c r="G168" s="204">
        <f t="shared" si="127"/>
        <v>25000</v>
      </c>
      <c r="H168" s="204">
        <f t="shared" si="127"/>
        <v>29000</v>
      </c>
      <c r="I168" s="204">
        <f t="shared" si="127"/>
        <v>32000</v>
      </c>
      <c r="J168" s="204">
        <f t="shared" si="127"/>
        <v>35000</v>
      </c>
      <c r="K168" s="204">
        <f t="shared" si="127"/>
        <v>38000</v>
      </c>
      <c r="L168" s="204">
        <f t="shared" si="127"/>
        <v>41000</v>
      </c>
      <c r="M168" s="204">
        <f t="shared" si="127"/>
        <v>44000</v>
      </c>
      <c r="N168" s="606">
        <f t="shared" si="127"/>
        <v>47000</v>
      </c>
      <c r="O168" s="625">
        <f t="shared" ref="O168:O170" si="128">N168</f>
        <v>47000</v>
      </c>
      <c r="P168" s="170"/>
      <c r="Q168" s="170"/>
      <c r="R168" s="170"/>
      <c r="S168" s="170"/>
      <c r="T168" s="170"/>
      <c r="U168" s="170"/>
      <c r="V168" s="170"/>
      <c r="W168" s="170"/>
      <c r="X168" s="170"/>
      <c r="Y168" s="170"/>
      <c r="Z168" s="170"/>
    </row>
    <row r="169" spans="1:26" ht="23.25" customHeight="1">
      <c r="A169" s="166">
        <f>A10</f>
        <v>5000</v>
      </c>
      <c r="B169" s="170" t="s">
        <v>314</v>
      </c>
      <c r="C169" s="204">
        <f>C10+A169</f>
        <v>9000</v>
      </c>
      <c r="D169" s="204">
        <f t="shared" ref="D169:N169" si="129">D10+C169</f>
        <v>13000</v>
      </c>
      <c r="E169" s="204">
        <f t="shared" si="129"/>
        <v>17000</v>
      </c>
      <c r="F169" s="204">
        <f t="shared" si="129"/>
        <v>21000</v>
      </c>
      <c r="G169" s="204">
        <f t="shared" si="129"/>
        <v>25000</v>
      </c>
      <c r="H169" s="204">
        <f t="shared" si="129"/>
        <v>29000</v>
      </c>
      <c r="I169" s="204">
        <f t="shared" si="129"/>
        <v>32000</v>
      </c>
      <c r="J169" s="204">
        <f t="shared" si="129"/>
        <v>35000</v>
      </c>
      <c r="K169" s="204">
        <f t="shared" si="129"/>
        <v>38000</v>
      </c>
      <c r="L169" s="204">
        <f t="shared" si="129"/>
        <v>41000</v>
      </c>
      <c r="M169" s="204">
        <f t="shared" si="129"/>
        <v>44000</v>
      </c>
      <c r="N169" s="606">
        <f t="shared" si="129"/>
        <v>47000</v>
      </c>
      <c r="O169" s="625">
        <f t="shared" si="128"/>
        <v>47000</v>
      </c>
      <c r="P169" s="170"/>
      <c r="Q169" s="170"/>
      <c r="R169" s="170"/>
      <c r="S169" s="170"/>
      <c r="T169" s="170"/>
      <c r="U169" s="170"/>
      <c r="V169" s="170"/>
      <c r="W169" s="170"/>
      <c r="X169" s="170"/>
      <c r="Y169" s="170"/>
      <c r="Z169" s="170"/>
    </row>
    <row r="170" spans="1:26" ht="23.25" customHeight="1">
      <c r="A170" s="166">
        <f>A12</f>
        <v>0</v>
      </c>
      <c r="B170" s="170" t="s">
        <v>315</v>
      </c>
      <c r="C170" s="169">
        <f>C12+A170</f>
        <v>0</v>
      </c>
      <c r="D170" s="204">
        <f t="shared" ref="D170:N170" si="130">D12+C170</f>
        <v>0</v>
      </c>
      <c r="E170" s="204">
        <f t="shared" si="130"/>
        <v>0</v>
      </c>
      <c r="F170" s="204">
        <f t="shared" si="130"/>
        <v>0</v>
      </c>
      <c r="G170" s="204">
        <f t="shared" si="130"/>
        <v>0</v>
      </c>
      <c r="H170" s="204">
        <f t="shared" si="130"/>
        <v>0</v>
      </c>
      <c r="I170" s="204">
        <f t="shared" si="130"/>
        <v>0</v>
      </c>
      <c r="J170" s="204">
        <f t="shared" si="130"/>
        <v>0</v>
      </c>
      <c r="K170" s="204">
        <f t="shared" si="130"/>
        <v>0</v>
      </c>
      <c r="L170" s="204">
        <f t="shared" si="130"/>
        <v>0</v>
      </c>
      <c r="M170" s="204">
        <f t="shared" si="130"/>
        <v>0</v>
      </c>
      <c r="N170" s="606">
        <f t="shared" si="130"/>
        <v>0</v>
      </c>
      <c r="O170" s="625">
        <f t="shared" si="128"/>
        <v>0</v>
      </c>
      <c r="P170" s="170"/>
      <c r="Q170" s="170"/>
      <c r="R170" s="170"/>
      <c r="S170" s="170"/>
      <c r="T170" s="170"/>
      <c r="U170" s="170"/>
      <c r="V170" s="170"/>
      <c r="W170" s="170"/>
      <c r="X170" s="170"/>
      <c r="Y170" s="170"/>
      <c r="Z170" s="170"/>
    </row>
    <row r="171" spans="1:26" ht="23.25" customHeight="1">
      <c r="A171" s="166">
        <f>A10*100/A8</f>
        <v>100</v>
      </c>
      <c r="B171" s="170" t="s">
        <v>316</v>
      </c>
      <c r="C171" s="204">
        <f t="shared" ref="C171:N171" si="131">C10*100/C8</f>
        <v>100</v>
      </c>
      <c r="D171" s="204">
        <f t="shared" si="131"/>
        <v>100</v>
      </c>
      <c r="E171" s="204">
        <f t="shared" si="131"/>
        <v>100</v>
      </c>
      <c r="F171" s="204">
        <f t="shared" si="131"/>
        <v>100</v>
      </c>
      <c r="G171" s="204">
        <f t="shared" si="131"/>
        <v>100</v>
      </c>
      <c r="H171" s="204">
        <f t="shared" si="131"/>
        <v>100</v>
      </c>
      <c r="I171" s="204">
        <f t="shared" si="131"/>
        <v>100</v>
      </c>
      <c r="J171" s="204">
        <f t="shared" si="131"/>
        <v>100</v>
      </c>
      <c r="K171" s="204">
        <f t="shared" si="131"/>
        <v>100</v>
      </c>
      <c r="L171" s="204">
        <f t="shared" si="131"/>
        <v>100</v>
      </c>
      <c r="M171" s="204">
        <f t="shared" si="131"/>
        <v>100</v>
      </c>
      <c r="N171" s="606">
        <f t="shared" si="131"/>
        <v>100</v>
      </c>
      <c r="O171" s="625">
        <f t="shared" ref="O171:O172" si="132">AVERAGE(C171:N171)</f>
        <v>100</v>
      </c>
      <c r="P171" s="170"/>
      <c r="Q171" s="170"/>
      <c r="R171" s="170"/>
      <c r="S171" s="170"/>
      <c r="T171" s="170"/>
      <c r="U171" s="170"/>
      <c r="V171" s="170"/>
      <c r="W171" s="170"/>
      <c r="X171" s="170"/>
      <c r="Y171" s="170"/>
      <c r="Z171" s="170"/>
    </row>
    <row r="172" spans="1:26" ht="23.25" customHeight="1">
      <c r="A172" s="390">
        <f>A169*100/A168</f>
        <v>100</v>
      </c>
      <c r="B172" s="170" t="s">
        <v>187</v>
      </c>
      <c r="C172" s="166">
        <f t="shared" ref="C172:N172" si="133">C169*100/C168</f>
        <v>100</v>
      </c>
      <c r="D172" s="166">
        <f t="shared" si="133"/>
        <v>100</v>
      </c>
      <c r="E172" s="166">
        <f t="shared" si="133"/>
        <v>100</v>
      </c>
      <c r="F172" s="166">
        <f t="shared" si="133"/>
        <v>100</v>
      </c>
      <c r="G172" s="166">
        <f t="shared" si="133"/>
        <v>100</v>
      </c>
      <c r="H172" s="166">
        <f t="shared" si="133"/>
        <v>100</v>
      </c>
      <c r="I172" s="166">
        <f t="shared" si="133"/>
        <v>100</v>
      </c>
      <c r="J172" s="166">
        <f t="shared" si="133"/>
        <v>100</v>
      </c>
      <c r="K172" s="166">
        <f t="shared" si="133"/>
        <v>100</v>
      </c>
      <c r="L172" s="166">
        <f t="shared" si="133"/>
        <v>100</v>
      </c>
      <c r="M172" s="166">
        <f t="shared" si="133"/>
        <v>100</v>
      </c>
      <c r="N172" s="620">
        <f t="shared" si="133"/>
        <v>100</v>
      </c>
      <c r="O172" s="625">
        <f t="shared" si="132"/>
        <v>100</v>
      </c>
      <c r="P172" s="170"/>
      <c r="Q172" s="170"/>
      <c r="R172" s="170"/>
      <c r="S172" s="170"/>
      <c r="T172" s="170"/>
      <c r="U172" s="170"/>
      <c r="V172" s="170"/>
      <c r="W172" s="170"/>
      <c r="X172" s="170"/>
      <c r="Y172" s="170"/>
      <c r="Z172" s="170"/>
    </row>
    <row r="173" spans="1:26" ht="23.25" customHeight="1">
      <c r="A173" s="392" t="s">
        <v>375</v>
      </c>
      <c r="B173" s="170"/>
      <c r="C173" s="170"/>
      <c r="D173" s="170"/>
      <c r="E173" s="170"/>
      <c r="F173" s="170"/>
      <c r="G173" s="170"/>
      <c r="H173" s="170"/>
      <c r="I173" s="170"/>
      <c r="J173" s="170"/>
      <c r="K173" s="170"/>
      <c r="L173" s="170"/>
      <c r="M173" s="170"/>
      <c r="N173" s="590"/>
      <c r="O173" s="622"/>
      <c r="P173" s="170"/>
      <c r="Q173" s="170"/>
      <c r="R173" s="170"/>
      <c r="S173" s="170"/>
      <c r="T173" s="170"/>
      <c r="U173" s="170"/>
      <c r="V173" s="170"/>
      <c r="W173" s="170"/>
      <c r="X173" s="170"/>
      <c r="Y173" s="170"/>
      <c r="Z173" s="170"/>
    </row>
    <row r="174" spans="1:26" ht="23.25" customHeight="1">
      <c r="A174" s="170"/>
      <c r="B174" s="170"/>
      <c r="C174" s="170"/>
      <c r="D174" s="170"/>
      <c r="E174" s="170"/>
      <c r="F174" s="170"/>
      <c r="G174" s="170"/>
      <c r="H174" s="170"/>
      <c r="I174" s="170"/>
      <c r="J174" s="170"/>
      <c r="K174" s="170"/>
      <c r="L174" s="170"/>
      <c r="M174" s="170"/>
      <c r="N174" s="590"/>
      <c r="O174" s="622"/>
      <c r="P174" s="170"/>
      <c r="Q174" s="170"/>
      <c r="R174" s="170"/>
      <c r="S174" s="170"/>
      <c r="T174" s="170"/>
      <c r="U174" s="170"/>
      <c r="V174" s="170"/>
      <c r="W174" s="170"/>
      <c r="X174" s="170"/>
      <c r="Y174" s="170"/>
      <c r="Z174" s="170"/>
    </row>
    <row r="175" spans="1:26" ht="23.25" customHeight="1">
      <c r="A175" s="170"/>
      <c r="B175" s="170"/>
      <c r="C175" s="170"/>
      <c r="D175" s="170"/>
      <c r="E175" s="170"/>
      <c r="F175" s="170"/>
      <c r="G175" s="170"/>
      <c r="H175" s="170"/>
      <c r="I175" s="170"/>
      <c r="J175" s="170"/>
      <c r="K175" s="170"/>
      <c r="L175" s="170"/>
      <c r="M175" s="170"/>
      <c r="N175" s="590"/>
      <c r="O175" s="622"/>
      <c r="P175" s="170"/>
      <c r="Q175" s="170"/>
      <c r="R175" s="170"/>
      <c r="S175" s="170"/>
      <c r="T175" s="170"/>
      <c r="U175" s="170"/>
      <c r="V175" s="170"/>
      <c r="W175" s="170"/>
      <c r="X175" s="170"/>
      <c r="Y175" s="170"/>
      <c r="Z175" s="170"/>
    </row>
    <row r="176" spans="1:26" ht="23.25" customHeight="1">
      <c r="A176" s="170"/>
      <c r="B176" s="170"/>
      <c r="C176" s="170"/>
      <c r="D176" s="170"/>
      <c r="E176" s="170"/>
      <c r="F176" s="170"/>
      <c r="G176" s="170"/>
      <c r="H176" s="170"/>
      <c r="I176" s="170"/>
      <c r="J176" s="170"/>
      <c r="K176" s="170"/>
      <c r="L176" s="170"/>
      <c r="M176" s="170"/>
      <c r="N176" s="590"/>
      <c r="O176" s="622"/>
      <c r="P176" s="170"/>
      <c r="Q176" s="170"/>
      <c r="R176" s="170"/>
      <c r="S176" s="170"/>
      <c r="T176" s="170"/>
      <c r="U176" s="170"/>
      <c r="V176" s="170"/>
      <c r="W176" s="170"/>
      <c r="X176" s="170"/>
      <c r="Y176" s="170"/>
      <c r="Z176" s="170"/>
    </row>
    <row r="177" spans="1:26" ht="23.25" customHeight="1">
      <c r="A177" s="170"/>
      <c r="B177" s="170"/>
      <c r="C177" s="170"/>
      <c r="D177" s="170"/>
      <c r="E177" s="170"/>
      <c r="F177" s="170"/>
      <c r="G177" s="170"/>
      <c r="H177" s="170"/>
      <c r="I177" s="170"/>
      <c r="J177" s="170"/>
      <c r="K177" s="170"/>
      <c r="L177" s="170"/>
      <c r="M177" s="170"/>
      <c r="N177" s="590"/>
      <c r="O177" s="622"/>
      <c r="P177" s="170"/>
      <c r="Q177" s="170"/>
      <c r="R177" s="170"/>
      <c r="S177" s="170"/>
      <c r="T177" s="170"/>
      <c r="U177" s="170"/>
      <c r="V177" s="170"/>
      <c r="W177" s="170"/>
      <c r="X177" s="170"/>
      <c r="Y177" s="170"/>
      <c r="Z177" s="170"/>
    </row>
    <row r="178" spans="1:26" ht="23.25" customHeight="1">
      <c r="A178" s="170"/>
      <c r="B178" s="170"/>
      <c r="C178" s="170"/>
      <c r="D178" s="170"/>
      <c r="E178" s="170"/>
      <c r="F178" s="170"/>
      <c r="G178" s="170"/>
      <c r="H178" s="170"/>
      <c r="I178" s="170"/>
      <c r="J178" s="170"/>
      <c r="K178" s="170"/>
      <c r="L178" s="170"/>
      <c r="M178" s="170"/>
      <c r="N178" s="590"/>
      <c r="O178" s="622"/>
      <c r="P178" s="170"/>
      <c r="Q178" s="170"/>
      <c r="R178" s="170"/>
      <c r="S178" s="170"/>
      <c r="T178" s="170"/>
      <c r="U178" s="170"/>
      <c r="V178" s="170"/>
      <c r="W178" s="170"/>
      <c r="X178" s="170"/>
      <c r="Y178" s="170"/>
      <c r="Z178" s="170"/>
    </row>
    <row r="179" spans="1:26" ht="23.25" customHeight="1">
      <c r="A179" s="170"/>
      <c r="B179" s="170"/>
      <c r="C179" s="170"/>
      <c r="D179" s="170"/>
      <c r="E179" s="170"/>
      <c r="F179" s="170"/>
      <c r="G179" s="170"/>
      <c r="H179" s="170"/>
      <c r="I179" s="170"/>
      <c r="J179" s="170"/>
      <c r="K179" s="170"/>
      <c r="L179" s="170"/>
      <c r="M179" s="170"/>
      <c r="N179" s="590"/>
      <c r="O179" s="622"/>
      <c r="P179" s="170"/>
      <c r="Q179" s="170"/>
      <c r="R179" s="170"/>
      <c r="S179" s="170"/>
      <c r="T179" s="170"/>
      <c r="U179" s="170"/>
      <c r="V179" s="170"/>
      <c r="W179" s="170"/>
      <c r="X179" s="170"/>
      <c r="Y179" s="170"/>
      <c r="Z179" s="170"/>
    </row>
    <row r="180" spans="1:26" ht="23.25" customHeight="1">
      <c r="A180" s="170"/>
      <c r="B180" s="170"/>
      <c r="C180" s="170"/>
      <c r="D180" s="170"/>
      <c r="E180" s="170"/>
      <c r="F180" s="170"/>
      <c r="G180" s="170"/>
      <c r="H180" s="170"/>
      <c r="I180" s="170"/>
      <c r="J180" s="170"/>
      <c r="K180" s="170"/>
      <c r="L180" s="170"/>
      <c r="M180" s="170"/>
      <c r="N180" s="590"/>
      <c r="O180" s="622"/>
      <c r="P180" s="170"/>
      <c r="Q180" s="170"/>
      <c r="R180" s="170"/>
      <c r="S180" s="170"/>
      <c r="T180" s="170"/>
      <c r="U180" s="170"/>
      <c r="V180" s="170"/>
      <c r="W180" s="170"/>
      <c r="X180" s="170"/>
      <c r="Y180" s="170"/>
      <c r="Z180" s="170"/>
    </row>
    <row r="181" spans="1:26" ht="23.25" customHeight="1">
      <c r="A181" s="170"/>
      <c r="B181" s="170"/>
      <c r="C181" s="170"/>
      <c r="D181" s="170"/>
      <c r="E181" s="170"/>
      <c r="F181" s="170"/>
      <c r="G181" s="170"/>
      <c r="H181" s="170"/>
      <c r="I181" s="170"/>
      <c r="J181" s="170"/>
      <c r="K181" s="170"/>
      <c r="L181" s="170"/>
      <c r="M181" s="170"/>
      <c r="N181" s="590"/>
      <c r="O181" s="622"/>
      <c r="P181" s="170"/>
      <c r="Q181" s="170"/>
      <c r="R181" s="170"/>
      <c r="S181" s="170"/>
      <c r="T181" s="170"/>
      <c r="U181" s="170"/>
      <c r="V181" s="170"/>
      <c r="W181" s="170"/>
      <c r="X181" s="170"/>
      <c r="Y181" s="170"/>
      <c r="Z181" s="170"/>
    </row>
    <row r="182" spans="1:26" ht="23.25" customHeight="1">
      <c r="A182" s="170"/>
      <c r="B182" s="170"/>
      <c r="C182" s="170"/>
      <c r="D182" s="170"/>
      <c r="E182" s="170"/>
      <c r="F182" s="170"/>
      <c r="G182" s="170"/>
      <c r="H182" s="170"/>
      <c r="I182" s="170"/>
      <c r="J182" s="170"/>
      <c r="K182" s="170"/>
      <c r="L182" s="170"/>
      <c r="M182" s="170"/>
      <c r="N182" s="590"/>
      <c r="O182" s="622"/>
      <c r="P182" s="170"/>
      <c r="Q182" s="170"/>
      <c r="R182" s="170"/>
      <c r="S182" s="170"/>
      <c r="T182" s="170"/>
      <c r="U182" s="170"/>
      <c r="V182" s="170"/>
      <c r="W182" s="170"/>
      <c r="X182" s="170"/>
      <c r="Y182" s="170"/>
      <c r="Z182" s="170"/>
    </row>
    <row r="183" spans="1:26" ht="23.25" customHeight="1">
      <c r="A183" s="170"/>
      <c r="B183" s="170"/>
      <c r="C183" s="170"/>
      <c r="D183" s="170"/>
      <c r="E183" s="170"/>
      <c r="F183" s="170"/>
      <c r="G183" s="170"/>
      <c r="H183" s="170"/>
      <c r="I183" s="170"/>
      <c r="J183" s="170"/>
      <c r="K183" s="170"/>
      <c r="L183" s="170"/>
      <c r="M183" s="170"/>
      <c r="N183" s="590"/>
      <c r="O183" s="622"/>
      <c r="P183" s="170"/>
      <c r="Q183" s="170"/>
      <c r="R183" s="170"/>
      <c r="S183" s="170"/>
      <c r="T183" s="170"/>
      <c r="U183" s="170"/>
      <c r="V183" s="170"/>
      <c r="W183" s="170"/>
      <c r="X183" s="170"/>
      <c r="Y183" s="170"/>
      <c r="Z183" s="170"/>
    </row>
    <row r="184" spans="1:26" ht="23.25" customHeight="1">
      <c r="A184" s="170"/>
      <c r="B184" s="170"/>
      <c r="C184" s="170"/>
      <c r="D184" s="170"/>
      <c r="E184" s="170"/>
      <c r="F184" s="170"/>
      <c r="G184" s="170"/>
      <c r="H184" s="170"/>
      <c r="I184" s="170"/>
      <c r="J184" s="170"/>
      <c r="K184" s="170"/>
      <c r="L184" s="170"/>
      <c r="M184" s="170"/>
      <c r="N184" s="590"/>
      <c r="O184" s="622"/>
      <c r="P184" s="170"/>
      <c r="Q184" s="170"/>
      <c r="R184" s="170"/>
      <c r="S184" s="170"/>
      <c r="T184" s="170"/>
      <c r="U184" s="170"/>
      <c r="V184" s="170"/>
      <c r="W184" s="170"/>
      <c r="X184" s="170"/>
      <c r="Y184" s="170"/>
      <c r="Z184" s="170"/>
    </row>
    <row r="185" spans="1:26" ht="23.25" customHeight="1">
      <c r="A185" s="170"/>
      <c r="B185" s="170"/>
      <c r="C185" s="170"/>
      <c r="D185" s="170"/>
      <c r="E185" s="170"/>
      <c r="F185" s="170"/>
      <c r="G185" s="170"/>
      <c r="H185" s="170"/>
      <c r="I185" s="170"/>
      <c r="J185" s="170"/>
      <c r="K185" s="170"/>
      <c r="L185" s="170"/>
      <c r="M185" s="170"/>
      <c r="N185" s="590"/>
      <c r="O185" s="622"/>
      <c r="P185" s="170"/>
      <c r="Q185" s="170"/>
      <c r="R185" s="170"/>
      <c r="S185" s="170"/>
      <c r="T185" s="170"/>
      <c r="U185" s="170"/>
      <c r="V185" s="170"/>
      <c r="W185" s="170"/>
      <c r="X185" s="170"/>
      <c r="Y185" s="170"/>
      <c r="Z185" s="170"/>
    </row>
    <row r="186" spans="1:26" ht="23.25" customHeight="1">
      <c r="A186" s="170"/>
      <c r="B186" s="170"/>
      <c r="C186" s="170"/>
      <c r="D186" s="170"/>
      <c r="E186" s="170"/>
      <c r="F186" s="170"/>
      <c r="G186" s="170"/>
      <c r="H186" s="170"/>
      <c r="I186" s="170"/>
      <c r="J186" s="170"/>
      <c r="K186" s="170"/>
      <c r="L186" s="170"/>
      <c r="M186" s="170"/>
      <c r="N186" s="590"/>
      <c r="O186" s="622"/>
      <c r="P186" s="170"/>
      <c r="Q186" s="170"/>
      <c r="R186" s="170"/>
      <c r="S186" s="170"/>
      <c r="T186" s="170"/>
      <c r="U186" s="170"/>
      <c r="V186" s="170"/>
      <c r="W186" s="170"/>
      <c r="X186" s="170"/>
      <c r="Y186" s="170"/>
      <c r="Z186" s="170"/>
    </row>
    <row r="187" spans="1:26" ht="23.25" customHeight="1">
      <c r="A187" s="170"/>
      <c r="B187" s="170"/>
      <c r="C187" s="170"/>
      <c r="D187" s="170"/>
      <c r="E187" s="170"/>
      <c r="F187" s="170"/>
      <c r="G187" s="170"/>
      <c r="H187" s="170"/>
      <c r="I187" s="170"/>
      <c r="J187" s="170"/>
      <c r="K187" s="170"/>
      <c r="L187" s="170"/>
      <c r="M187" s="170"/>
      <c r="N187" s="590"/>
      <c r="O187" s="622"/>
      <c r="P187" s="170"/>
      <c r="Q187" s="170"/>
      <c r="R187" s="170"/>
      <c r="S187" s="170"/>
      <c r="T187" s="170"/>
      <c r="U187" s="170"/>
      <c r="V187" s="170"/>
      <c r="W187" s="170"/>
      <c r="X187" s="170"/>
      <c r="Y187" s="170"/>
      <c r="Z187" s="170"/>
    </row>
    <row r="188" spans="1:26" ht="23.25" customHeight="1">
      <c r="A188" s="170"/>
      <c r="B188" s="170"/>
      <c r="C188" s="170"/>
      <c r="D188" s="170"/>
      <c r="E188" s="170"/>
      <c r="F188" s="170"/>
      <c r="G188" s="170"/>
      <c r="H188" s="170"/>
      <c r="I188" s="170"/>
      <c r="J188" s="170"/>
      <c r="K188" s="170"/>
      <c r="L188" s="170"/>
      <c r="M188" s="170"/>
      <c r="N188" s="590"/>
      <c r="O188" s="622"/>
      <c r="P188" s="170"/>
      <c r="Q188" s="170"/>
      <c r="R188" s="170"/>
      <c r="S188" s="170"/>
      <c r="T188" s="170"/>
      <c r="U188" s="170"/>
      <c r="V188" s="170"/>
      <c r="W188" s="170"/>
      <c r="X188" s="170"/>
      <c r="Y188" s="170"/>
      <c r="Z188" s="170"/>
    </row>
    <row r="189" spans="1:26" ht="23.25" customHeight="1">
      <c r="A189" s="170"/>
      <c r="B189" s="170"/>
      <c r="C189" s="170"/>
      <c r="D189" s="170"/>
      <c r="E189" s="170"/>
      <c r="F189" s="170"/>
      <c r="G189" s="170"/>
      <c r="H189" s="170"/>
      <c r="I189" s="170"/>
      <c r="J189" s="170"/>
      <c r="K189" s="170"/>
      <c r="L189" s="170"/>
      <c r="M189" s="170"/>
      <c r="N189" s="590"/>
      <c r="O189" s="622"/>
      <c r="P189" s="170"/>
      <c r="Q189" s="170"/>
      <c r="R189" s="170"/>
      <c r="S189" s="170"/>
      <c r="T189" s="170"/>
      <c r="U189" s="170"/>
      <c r="V189" s="170"/>
      <c r="W189" s="170"/>
      <c r="X189" s="170"/>
      <c r="Y189" s="170"/>
      <c r="Z189" s="170"/>
    </row>
    <row r="190" spans="1:26" ht="23.25" customHeight="1">
      <c r="A190" s="170"/>
      <c r="B190" s="170"/>
      <c r="C190" s="170"/>
      <c r="D190" s="170"/>
      <c r="E190" s="170"/>
      <c r="F190" s="170"/>
      <c r="G190" s="170"/>
      <c r="H190" s="170"/>
      <c r="I190" s="170"/>
      <c r="J190" s="170"/>
      <c r="K190" s="170"/>
      <c r="L190" s="170"/>
      <c r="M190" s="170"/>
      <c r="N190" s="590"/>
      <c r="O190" s="622"/>
      <c r="P190" s="170"/>
      <c r="Q190" s="170"/>
      <c r="R190" s="170"/>
      <c r="S190" s="170"/>
      <c r="T190" s="170"/>
      <c r="U190" s="170"/>
      <c r="V190" s="170"/>
      <c r="W190" s="170"/>
      <c r="X190" s="170"/>
      <c r="Y190" s="170"/>
      <c r="Z190" s="170"/>
    </row>
    <row r="191" spans="1:26" ht="23.25" customHeight="1">
      <c r="A191" s="170"/>
      <c r="B191" s="170"/>
      <c r="C191" s="170"/>
      <c r="D191" s="170"/>
      <c r="E191" s="170"/>
      <c r="F191" s="170"/>
      <c r="G191" s="170"/>
      <c r="H191" s="170"/>
      <c r="I191" s="170"/>
      <c r="J191" s="170"/>
      <c r="K191" s="170"/>
      <c r="L191" s="170"/>
      <c r="M191" s="170"/>
      <c r="N191" s="590"/>
      <c r="O191" s="622"/>
      <c r="P191" s="170"/>
      <c r="Q191" s="170"/>
      <c r="R191" s="170"/>
      <c r="S191" s="170"/>
      <c r="T191" s="170"/>
      <c r="U191" s="170"/>
      <c r="V191" s="170"/>
      <c r="W191" s="170"/>
      <c r="X191" s="170"/>
      <c r="Y191" s="170"/>
      <c r="Z191" s="170"/>
    </row>
    <row r="192" spans="1:26" ht="23.25" customHeight="1">
      <c r="A192" s="170"/>
      <c r="B192" s="170"/>
      <c r="C192" s="170"/>
      <c r="D192" s="170"/>
      <c r="E192" s="170"/>
      <c r="F192" s="170"/>
      <c r="G192" s="170"/>
      <c r="H192" s="170"/>
      <c r="I192" s="170"/>
      <c r="J192" s="170"/>
      <c r="K192" s="170"/>
      <c r="L192" s="170"/>
      <c r="M192" s="170"/>
      <c r="N192" s="590"/>
      <c r="O192" s="622"/>
      <c r="P192" s="170"/>
      <c r="Q192" s="170"/>
      <c r="R192" s="170"/>
      <c r="S192" s="170"/>
      <c r="T192" s="170"/>
      <c r="U192" s="170"/>
      <c r="V192" s="170"/>
      <c r="W192" s="170"/>
      <c r="X192" s="170"/>
      <c r="Y192" s="170"/>
      <c r="Z192" s="170"/>
    </row>
    <row r="193" spans="1:26" ht="23.25" customHeight="1">
      <c r="A193" s="170"/>
      <c r="B193" s="170"/>
      <c r="C193" s="170"/>
      <c r="D193" s="170"/>
      <c r="E193" s="170"/>
      <c r="F193" s="170"/>
      <c r="G193" s="170"/>
      <c r="H193" s="170"/>
      <c r="I193" s="170"/>
      <c r="J193" s="170"/>
      <c r="K193" s="170"/>
      <c r="L193" s="170"/>
      <c r="M193" s="170"/>
      <c r="N193" s="590"/>
      <c r="O193" s="622"/>
      <c r="P193" s="170"/>
      <c r="Q193" s="170"/>
      <c r="R193" s="170"/>
      <c r="S193" s="170"/>
      <c r="T193" s="170"/>
      <c r="U193" s="170"/>
      <c r="V193" s="170"/>
      <c r="W193" s="170"/>
      <c r="X193" s="170"/>
      <c r="Y193" s="170"/>
      <c r="Z193" s="170"/>
    </row>
    <row r="194" spans="1:26" ht="23.25" customHeight="1">
      <c r="A194" s="170"/>
      <c r="B194" s="170"/>
      <c r="C194" s="170"/>
      <c r="D194" s="170"/>
      <c r="E194" s="170"/>
      <c r="F194" s="170"/>
      <c r="G194" s="170"/>
      <c r="H194" s="170"/>
      <c r="I194" s="170"/>
      <c r="J194" s="170"/>
      <c r="K194" s="170"/>
      <c r="L194" s="170"/>
      <c r="M194" s="170"/>
      <c r="N194" s="590"/>
      <c r="O194" s="622"/>
      <c r="P194" s="170"/>
      <c r="Q194" s="170"/>
      <c r="R194" s="170"/>
      <c r="S194" s="170"/>
      <c r="T194" s="170"/>
      <c r="U194" s="170"/>
      <c r="V194" s="170"/>
      <c r="W194" s="170"/>
      <c r="X194" s="170"/>
      <c r="Y194" s="170"/>
      <c r="Z194" s="170"/>
    </row>
    <row r="195" spans="1:26" ht="23.25" customHeight="1">
      <c r="A195" s="170"/>
      <c r="B195" s="170"/>
      <c r="C195" s="170"/>
      <c r="D195" s="170"/>
      <c r="E195" s="170"/>
      <c r="F195" s="170"/>
      <c r="G195" s="170"/>
      <c r="H195" s="170"/>
      <c r="I195" s="170"/>
      <c r="J195" s="170"/>
      <c r="K195" s="170"/>
      <c r="L195" s="170"/>
      <c r="M195" s="170"/>
      <c r="N195" s="590"/>
      <c r="O195" s="622"/>
      <c r="P195" s="170"/>
      <c r="Q195" s="170"/>
      <c r="R195" s="170"/>
      <c r="S195" s="170"/>
      <c r="T195" s="170"/>
      <c r="U195" s="170"/>
      <c r="V195" s="170"/>
      <c r="W195" s="170"/>
      <c r="X195" s="170"/>
      <c r="Y195" s="170"/>
      <c r="Z195" s="170"/>
    </row>
    <row r="196" spans="1:26" ht="23.25" customHeight="1">
      <c r="A196" s="170"/>
      <c r="B196" s="170"/>
      <c r="C196" s="170"/>
      <c r="D196" s="170"/>
      <c r="E196" s="170"/>
      <c r="F196" s="170"/>
      <c r="G196" s="170"/>
      <c r="H196" s="170"/>
      <c r="I196" s="170"/>
      <c r="J196" s="170"/>
      <c r="K196" s="170"/>
      <c r="L196" s="170"/>
      <c r="M196" s="170"/>
      <c r="N196" s="590"/>
      <c r="O196" s="622"/>
      <c r="P196" s="170"/>
      <c r="Q196" s="170"/>
      <c r="R196" s="170"/>
      <c r="S196" s="170"/>
      <c r="T196" s="170"/>
      <c r="U196" s="170"/>
      <c r="V196" s="170"/>
      <c r="W196" s="170"/>
      <c r="X196" s="170"/>
      <c r="Y196" s="170"/>
      <c r="Z196" s="170"/>
    </row>
    <row r="197" spans="1:26" ht="23.25" customHeight="1">
      <c r="A197" s="170"/>
      <c r="B197" s="170"/>
      <c r="C197" s="170"/>
      <c r="D197" s="170"/>
      <c r="E197" s="170"/>
      <c r="F197" s="170"/>
      <c r="G197" s="170"/>
      <c r="H197" s="170"/>
      <c r="I197" s="170"/>
      <c r="J197" s="170"/>
      <c r="K197" s="170"/>
      <c r="L197" s="170"/>
      <c r="M197" s="170"/>
      <c r="N197" s="590"/>
      <c r="O197" s="622"/>
      <c r="P197" s="170"/>
      <c r="Q197" s="170"/>
      <c r="R197" s="170"/>
      <c r="S197" s="170"/>
      <c r="T197" s="170"/>
      <c r="U197" s="170"/>
      <c r="V197" s="170"/>
      <c r="W197" s="170"/>
      <c r="X197" s="170"/>
      <c r="Y197" s="170"/>
      <c r="Z197" s="170"/>
    </row>
    <row r="198" spans="1:26" ht="23.25" customHeight="1">
      <c r="A198" s="170"/>
      <c r="B198" s="170"/>
      <c r="C198" s="170"/>
      <c r="D198" s="170"/>
      <c r="E198" s="170"/>
      <c r="F198" s="170"/>
      <c r="G198" s="170"/>
      <c r="H198" s="170"/>
      <c r="I198" s="170"/>
      <c r="J198" s="170"/>
      <c r="K198" s="170"/>
      <c r="L198" s="170"/>
      <c r="M198" s="170"/>
      <c r="N198" s="590"/>
      <c r="O198" s="622"/>
      <c r="P198" s="170"/>
      <c r="Q198" s="170"/>
      <c r="R198" s="170"/>
      <c r="S198" s="170"/>
      <c r="T198" s="170"/>
      <c r="U198" s="170"/>
      <c r="V198" s="170"/>
      <c r="W198" s="170"/>
      <c r="X198" s="170"/>
      <c r="Y198" s="170"/>
      <c r="Z198" s="170"/>
    </row>
    <row r="199" spans="1:26" ht="23.25" customHeight="1">
      <c r="A199" s="170"/>
      <c r="B199" s="170"/>
      <c r="C199" s="170"/>
      <c r="D199" s="170"/>
      <c r="E199" s="170"/>
      <c r="F199" s="170"/>
      <c r="G199" s="170"/>
      <c r="H199" s="170"/>
      <c r="I199" s="170"/>
      <c r="J199" s="170"/>
      <c r="K199" s="170"/>
      <c r="L199" s="170"/>
      <c r="M199" s="170"/>
      <c r="N199" s="590"/>
      <c r="O199" s="622"/>
      <c r="P199" s="170"/>
      <c r="Q199" s="170"/>
      <c r="R199" s="170"/>
      <c r="S199" s="170"/>
      <c r="T199" s="170"/>
      <c r="U199" s="170"/>
      <c r="V199" s="170"/>
      <c r="W199" s="170"/>
      <c r="X199" s="170"/>
      <c r="Y199" s="170"/>
      <c r="Z199" s="170"/>
    </row>
    <row r="200" spans="1:26" ht="23.25" customHeight="1">
      <c r="A200" s="170"/>
      <c r="B200" s="170"/>
      <c r="C200" s="170"/>
      <c r="D200" s="170"/>
      <c r="E200" s="170"/>
      <c r="F200" s="170"/>
      <c r="G200" s="170"/>
      <c r="H200" s="170"/>
      <c r="I200" s="170"/>
      <c r="J200" s="170"/>
      <c r="K200" s="170"/>
      <c r="L200" s="170"/>
      <c r="M200" s="170"/>
      <c r="N200" s="590"/>
      <c r="O200" s="622"/>
      <c r="P200" s="170"/>
      <c r="Q200" s="170"/>
      <c r="R200" s="170"/>
      <c r="S200" s="170"/>
      <c r="T200" s="170"/>
      <c r="U200" s="170"/>
      <c r="V200" s="170"/>
      <c r="W200" s="170"/>
      <c r="X200" s="170"/>
      <c r="Y200" s="170"/>
      <c r="Z200" s="170"/>
    </row>
    <row r="201" spans="1:26" ht="23.25" customHeight="1">
      <c r="A201" s="170"/>
      <c r="B201" s="170"/>
      <c r="C201" s="170"/>
      <c r="D201" s="170"/>
      <c r="E201" s="170"/>
      <c r="F201" s="170"/>
      <c r="G201" s="170"/>
      <c r="H201" s="170"/>
      <c r="I201" s="170"/>
      <c r="J201" s="170"/>
      <c r="K201" s="170"/>
      <c r="L201" s="170"/>
      <c r="M201" s="170"/>
      <c r="N201" s="590"/>
      <c r="O201" s="622"/>
      <c r="P201" s="170"/>
      <c r="Q201" s="170"/>
      <c r="R201" s="170"/>
      <c r="S201" s="170"/>
      <c r="T201" s="170"/>
      <c r="U201" s="170"/>
      <c r="V201" s="170"/>
      <c r="W201" s="170"/>
      <c r="X201" s="170"/>
      <c r="Y201" s="170"/>
      <c r="Z201" s="170"/>
    </row>
    <row r="202" spans="1:26" ht="23.25" customHeight="1">
      <c r="A202" s="170"/>
      <c r="B202" s="170"/>
      <c r="C202" s="170"/>
      <c r="D202" s="170"/>
      <c r="E202" s="170"/>
      <c r="F202" s="170"/>
      <c r="G202" s="170"/>
      <c r="H202" s="170"/>
      <c r="I202" s="170"/>
      <c r="J202" s="170"/>
      <c r="K202" s="170"/>
      <c r="L202" s="170"/>
      <c r="M202" s="170"/>
      <c r="N202" s="590"/>
      <c r="O202" s="622"/>
      <c r="P202" s="170"/>
      <c r="Q202" s="170"/>
      <c r="R202" s="170"/>
      <c r="S202" s="170"/>
      <c r="T202" s="170"/>
      <c r="U202" s="170"/>
      <c r="V202" s="170"/>
      <c r="W202" s="170"/>
      <c r="X202" s="170"/>
      <c r="Y202" s="170"/>
      <c r="Z202" s="170"/>
    </row>
    <row r="203" spans="1:26" ht="23.25" customHeight="1">
      <c r="A203" s="170"/>
      <c r="B203" s="170"/>
      <c r="C203" s="170"/>
      <c r="D203" s="170"/>
      <c r="E203" s="170"/>
      <c r="F203" s="170"/>
      <c r="G203" s="170"/>
      <c r="H203" s="170"/>
      <c r="I203" s="170"/>
      <c r="J203" s="170"/>
      <c r="K203" s="170"/>
      <c r="L203" s="170"/>
      <c r="M203" s="170"/>
      <c r="N203" s="590"/>
      <c r="O203" s="622"/>
      <c r="P203" s="170"/>
      <c r="Q203" s="170"/>
      <c r="R203" s="170"/>
      <c r="S203" s="170"/>
      <c r="T203" s="170"/>
      <c r="U203" s="170"/>
      <c r="V203" s="170"/>
      <c r="W203" s="170"/>
      <c r="X203" s="170"/>
      <c r="Y203" s="170"/>
      <c r="Z203" s="170"/>
    </row>
    <row r="204" spans="1:26" ht="23.25" customHeight="1">
      <c r="A204" s="170"/>
      <c r="B204" s="170"/>
      <c r="C204" s="170"/>
      <c r="D204" s="170"/>
      <c r="E204" s="170"/>
      <c r="F204" s="170"/>
      <c r="G204" s="170"/>
      <c r="H204" s="170"/>
      <c r="I204" s="170"/>
      <c r="J204" s="170"/>
      <c r="K204" s="170"/>
      <c r="L204" s="170"/>
      <c r="M204" s="170"/>
      <c r="N204" s="590"/>
      <c r="O204" s="622"/>
      <c r="P204" s="170"/>
      <c r="Q204" s="170"/>
      <c r="R204" s="170"/>
      <c r="S204" s="170"/>
      <c r="T204" s="170"/>
      <c r="U204" s="170"/>
      <c r="V204" s="170"/>
      <c r="W204" s="170"/>
      <c r="X204" s="170"/>
      <c r="Y204" s="170"/>
      <c r="Z204" s="170"/>
    </row>
    <row r="205" spans="1:26" ht="23.25" customHeight="1">
      <c r="A205" s="170"/>
      <c r="B205" s="170"/>
      <c r="C205" s="170"/>
      <c r="D205" s="170"/>
      <c r="E205" s="170"/>
      <c r="F205" s="170"/>
      <c r="G205" s="170"/>
      <c r="H205" s="170"/>
      <c r="I205" s="170"/>
      <c r="J205" s="170"/>
      <c r="K205" s="170"/>
      <c r="L205" s="170"/>
      <c r="M205" s="170"/>
      <c r="N205" s="590"/>
      <c r="O205" s="622"/>
      <c r="P205" s="170"/>
      <c r="Q205" s="170"/>
      <c r="R205" s="170"/>
      <c r="S205" s="170"/>
      <c r="T205" s="170"/>
      <c r="U205" s="170"/>
      <c r="V205" s="170"/>
      <c r="W205" s="170"/>
      <c r="X205" s="170"/>
      <c r="Y205" s="170"/>
      <c r="Z205" s="170"/>
    </row>
    <row r="206" spans="1:26" ht="23.25" customHeight="1">
      <c r="A206" s="170"/>
      <c r="B206" s="170"/>
      <c r="C206" s="170"/>
      <c r="D206" s="170"/>
      <c r="E206" s="170"/>
      <c r="F206" s="170"/>
      <c r="G206" s="170"/>
      <c r="H206" s="170"/>
      <c r="I206" s="170"/>
      <c r="J206" s="170"/>
      <c r="K206" s="170"/>
      <c r="L206" s="170"/>
      <c r="M206" s="170"/>
      <c r="N206" s="590"/>
      <c r="O206" s="622"/>
      <c r="P206" s="170"/>
      <c r="Q206" s="170"/>
      <c r="R206" s="170"/>
      <c r="S206" s="170"/>
      <c r="T206" s="170"/>
      <c r="U206" s="170"/>
      <c r="V206" s="170"/>
      <c r="W206" s="170"/>
      <c r="X206" s="170"/>
      <c r="Y206" s="170"/>
      <c r="Z206" s="170"/>
    </row>
    <row r="207" spans="1:26" ht="23.25" customHeight="1">
      <c r="A207" s="170"/>
      <c r="B207" s="170"/>
      <c r="C207" s="170"/>
      <c r="D207" s="170"/>
      <c r="E207" s="170"/>
      <c r="F207" s="170"/>
      <c r="G207" s="170"/>
      <c r="H207" s="170"/>
      <c r="I207" s="170"/>
      <c r="J207" s="170"/>
      <c r="K207" s="170"/>
      <c r="L207" s="170"/>
      <c r="M207" s="170"/>
      <c r="N207" s="590"/>
      <c r="O207" s="622"/>
      <c r="P207" s="170"/>
      <c r="Q207" s="170"/>
      <c r="R207" s="170"/>
      <c r="S207" s="170"/>
      <c r="T207" s="170"/>
      <c r="U207" s="170"/>
      <c r="V207" s="170"/>
      <c r="W207" s="170"/>
      <c r="X207" s="170"/>
      <c r="Y207" s="170"/>
      <c r="Z207" s="170"/>
    </row>
    <row r="208" spans="1:26" ht="23.25" customHeight="1">
      <c r="A208" s="170"/>
      <c r="B208" s="170"/>
      <c r="C208" s="170"/>
      <c r="D208" s="170"/>
      <c r="E208" s="170"/>
      <c r="F208" s="170"/>
      <c r="G208" s="170"/>
      <c r="H208" s="170"/>
      <c r="I208" s="170"/>
      <c r="J208" s="170"/>
      <c r="K208" s="170"/>
      <c r="L208" s="170"/>
      <c r="M208" s="170"/>
      <c r="N208" s="590"/>
      <c r="O208" s="622"/>
      <c r="P208" s="170"/>
      <c r="Q208" s="170"/>
      <c r="R208" s="170"/>
      <c r="S208" s="170"/>
      <c r="T208" s="170"/>
      <c r="U208" s="170"/>
      <c r="V208" s="170"/>
      <c r="W208" s="170"/>
      <c r="X208" s="170"/>
      <c r="Y208" s="170"/>
      <c r="Z208" s="170"/>
    </row>
    <row r="209" spans="1:26" ht="23.25" customHeight="1">
      <c r="A209" s="170"/>
      <c r="B209" s="170"/>
      <c r="C209" s="170"/>
      <c r="D209" s="170"/>
      <c r="E209" s="170"/>
      <c r="F209" s="170"/>
      <c r="G209" s="170"/>
      <c r="H209" s="170"/>
      <c r="I209" s="170"/>
      <c r="J209" s="170"/>
      <c r="K209" s="170"/>
      <c r="L209" s="170"/>
      <c r="M209" s="170"/>
      <c r="N209" s="590"/>
      <c r="O209" s="622"/>
      <c r="P209" s="170"/>
      <c r="Q209" s="170"/>
      <c r="R209" s="170"/>
      <c r="S209" s="170"/>
      <c r="T209" s="170"/>
      <c r="U209" s="170"/>
      <c r="V209" s="170"/>
      <c r="W209" s="170"/>
      <c r="X209" s="170"/>
      <c r="Y209" s="170"/>
      <c r="Z209" s="170"/>
    </row>
    <row r="210" spans="1:26" ht="23.25" customHeight="1">
      <c r="A210" s="170"/>
      <c r="B210" s="170"/>
      <c r="C210" s="170"/>
      <c r="D210" s="170"/>
      <c r="E210" s="170"/>
      <c r="F210" s="170"/>
      <c r="G210" s="170"/>
      <c r="H210" s="170"/>
      <c r="I210" s="170"/>
      <c r="J210" s="170"/>
      <c r="K210" s="170"/>
      <c r="L210" s="170"/>
      <c r="M210" s="170"/>
      <c r="N210" s="590"/>
      <c r="O210" s="622"/>
      <c r="P210" s="170"/>
      <c r="Q210" s="170"/>
      <c r="R210" s="170"/>
      <c r="S210" s="170"/>
      <c r="T210" s="170"/>
      <c r="U210" s="170"/>
      <c r="V210" s="170"/>
      <c r="W210" s="170"/>
      <c r="X210" s="170"/>
      <c r="Y210" s="170"/>
      <c r="Z210" s="170"/>
    </row>
    <row r="211" spans="1:26" ht="23.25" customHeight="1">
      <c r="A211" s="170"/>
      <c r="B211" s="170"/>
      <c r="C211" s="170"/>
      <c r="D211" s="170"/>
      <c r="E211" s="170"/>
      <c r="F211" s="170"/>
      <c r="G211" s="170"/>
      <c r="H211" s="170"/>
      <c r="I211" s="170"/>
      <c r="J211" s="170"/>
      <c r="K211" s="170"/>
      <c r="L211" s="170"/>
      <c r="M211" s="170"/>
      <c r="N211" s="590"/>
      <c r="O211" s="622"/>
      <c r="P211" s="170"/>
      <c r="Q211" s="170"/>
      <c r="R211" s="170"/>
      <c r="S211" s="170"/>
      <c r="T211" s="170"/>
      <c r="U211" s="170"/>
      <c r="V211" s="170"/>
      <c r="W211" s="170"/>
      <c r="X211" s="170"/>
      <c r="Y211" s="170"/>
      <c r="Z211" s="170"/>
    </row>
    <row r="212" spans="1:26" ht="23.25" customHeight="1">
      <c r="A212" s="170"/>
      <c r="B212" s="170"/>
      <c r="C212" s="170"/>
      <c r="D212" s="170"/>
      <c r="E212" s="170"/>
      <c r="F212" s="170"/>
      <c r="G212" s="170"/>
      <c r="H212" s="170"/>
      <c r="I212" s="170"/>
      <c r="J212" s="170"/>
      <c r="K212" s="170"/>
      <c r="L212" s="170"/>
      <c r="M212" s="170"/>
      <c r="N212" s="590"/>
      <c r="O212" s="622"/>
      <c r="P212" s="170"/>
      <c r="Q212" s="170"/>
      <c r="R212" s="170"/>
      <c r="S212" s="170"/>
      <c r="T212" s="170"/>
      <c r="U212" s="170"/>
      <c r="V212" s="170"/>
      <c r="W212" s="170"/>
      <c r="X212" s="170"/>
      <c r="Y212" s="170"/>
      <c r="Z212" s="170"/>
    </row>
    <row r="213" spans="1:26" ht="23.25" customHeight="1">
      <c r="A213" s="170"/>
      <c r="B213" s="170"/>
      <c r="C213" s="170"/>
      <c r="D213" s="170"/>
      <c r="E213" s="170"/>
      <c r="F213" s="170"/>
      <c r="G213" s="170"/>
      <c r="H213" s="170"/>
      <c r="I213" s="170"/>
      <c r="J213" s="170"/>
      <c r="K213" s="170"/>
      <c r="L213" s="170"/>
      <c r="M213" s="170"/>
      <c r="N213" s="590"/>
      <c r="O213" s="622"/>
      <c r="P213" s="170"/>
      <c r="Q213" s="170"/>
      <c r="R213" s="170"/>
      <c r="S213" s="170"/>
      <c r="T213" s="170"/>
      <c r="U213" s="170"/>
      <c r="V213" s="170"/>
      <c r="W213" s="170"/>
      <c r="X213" s="170"/>
      <c r="Y213" s="170"/>
      <c r="Z213" s="170"/>
    </row>
    <row r="214" spans="1:26" ht="23.25" customHeight="1">
      <c r="A214" s="170"/>
      <c r="B214" s="170"/>
      <c r="C214" s="170"/>
      <c r="D214" s="170"/>
      <c r="E214" s="170"/>
      <c r="F214" s="170"/>
      <c r="G214" s="170"/>
      <c r="H214" s="170"/>
      <c r="I214" s="170"/>
      <c r="J214" s="170"/>
      <c r="K214" s="170"/>
      <c r="L214" s="170"/>
      <c r="M214" s="170"/>
      <c r="N214" s="590"/>
      <c r="O214" s="622"/>
      <c r="P214" s="170"/>
      <c r="Q214" s="170"/>
      <c r="R214" s="170"/>
      <c r="S214" s="170"/>
      <c r="T214" s="170"/>
      <c r="U214" s="170"/>
      <c r="V214" s="170"/>
      <c r="W214" s="170"/>
      <c r="X214" s="170"/>
      <c r="Y214" s="170"/>
      <c r="Z214" s="170"/>
    </row>
    <row r="215" spans="1:26" ht="23.25" customHeight="1">
      <c r="A215" s="170"/>
      <c r="B215" s="170"/>
      <c r="C215" s="170"/>
      <c r="D215" s="170"/>
      <c r="E215" s="170"/>
      <c r="F215" s="170"/>
      <c r="G215" s="170"/>
      <c r="H215" s="170"/>
      <c r="I215" s="170"/>
      <c r="J215" s="170"/>
      <c r="K215" s="170"/>
      <c r="L215" s="170"/>
      <c r="M215" s="170"/>
      <c r="N215" s="590"/>
      <c r="O215" s="622"/>
      <c r="P215" s="170"/>
      <c r="Q215" s="170"/>
      <c r="R215" s="170"/>
      <c r="S215" s="170"/>
      <c r="T215" s="170"/>
      <c r="U215" s="170"/>
      <c r="V215" s="170"/>
      <c r="W215" s="170"/>
      <c r="X215" s="170"/>
      <c r="Y215" s="170"/>
      <c r="Z215" s="170"/>
    </row>
    <row r="216" spans="1:26" ht="23.25" customHeight="1">
      <c r="A216" s="170"/>
      <c r="B216" s="170"/>
      <c r="C216" s="170"/>
      <c r="D216" s="170"/>
      <c r="E216" s="170"/>
      <c r="F216" s="170"/>
      <c r="G216" s="170"/>
      <c r="H216" s="170"/>
      <c r="I216" s="170"/>
      <c r="J216" s="170"/>
      <c r="K216" s="170"/>
      <c r="L216" s="170"/>
      <c r="M216" s="170"/>
      <c r="N216" s="590"/>
      <c r="O216" s="622"/>
      <c r="P216" s="170"/>
      <c r="Q216" s="170"/>
      <c r="R216" s="170"/>
      <c r="S216" s="170"/>
      <c r="T216" s="170"/>
      <c r="U216" s="170"/>
      <c r="V216" s="170"/>
      <c r="W216" s="170"/>
      <c r="X216" s="170"/>
      <c r="Y216" s="170"/>
      <c r="Z216" s="170"/>
    </row>
    <row r="217" spans="1:26" ht="23.25" customHeight="1">
      <c r="A217" s="170"/>
      <c r="B217" s="170"/>
      <c r="C217" s="170"/>
      <c r="D217" s="170"/>
      <c r="E217" s="170"/>
      <c r="F217" s="170"/>
      <c r="G217" s="170"/>
      <c r="H217" s="170"/>
      <c r="I217" s="170"/>
      <c r="J217" s="170"/>
      <c r="K217" s="170"/>
      <c r="L217" s="170"/>
      <c r="M217" s="170"/>
      <c r="N217" s="590"/>
      <c r="O217" s="622"/>
      <c r="P217" s="170"/>
      <c r="Q217" s="170"/>
      <c r="R217" s="170"/>
      <c r="S217" s="170"/>
      <c r="T217" s="170"/>
      <c r="U217" s="170"/>
      <c r="V217" s="170"/>
      <c r="W217" s="170"/>
      <c r="X217" s="170"/>
      <c r="Y217" s="170"/>
      <c r="Z217" s="170"/>
    </row>
    <row r="218" spans="1:26" ht="23.25" customHeight="1">
      <c r="A218" s="170"/>
      <c r="B218" s="170"/>
      <c r="C218" s="170"/>
      <c r="D218" s="170"/>
      <c r="E218" s="170"/>
      <c r="F218" s="170"/>
      <c r="G218" s="170"/>
      <c r="H218" s="170"/>
      <c r="I218" s="170"/>
      <c r="J218" s="170"/>
      <c r="K218" s="170"/>
      <c r="L218" s="170"/>
      <c r="M218" s="170"/>
      <c r="N218" s="590"/>
      <c r="O218" s="622"/>
      <c r="P218" s="170"/>
      <c r="Q218" s="170"/>
      <c r="R218" s="170"/>
      <c r="S218" s="170"/>
      <c r="T218" s="170"/>
      <c r="U218" s="170"/>
      <c r="V218" s="170"/>
      <c r="W218" s="170"/>
      <c r="X218" s="170"/>
      <c r="Y218" s="170"/>
      <c r="Z218" s="170"/>
    </row>
    <row r="219" spans="1:26" ht="23.25" customHeight="1">
      <c r="A219" s="170"/>
      <c r="B219" s="170"/>
      <c r="C219" s="170"/>
      <c r="D219" s="170"/>
      <c r="E219" s="170"/>
      <c r="F219" s="170"/>
      <c r="G219" s="170"/>
      <c r="H219" s="170"/>
      <c r="I219" s="170"/>
      <c r="J219" s="170"/>
      <c r="K219" s="170"/>
      <c r="L219" s="170"/>
      <c r="M219" s="170"/>
      <c r="N219" s="590"/>
      <c r="O219" s="622"/>
      <c r="P219" s="170"/>
      <c r="Q219" s="170"/>
      <c r="R219" s="170"/>
      <c r="S219" s="170"/>
      <c r="T219" s="170"/>
      <c r="U219" s="170"/>
      <c r="V219" s="170"/>
      <c r="W219" s="170"/>
      <c r="X219" s="170"/>
      <c r="Y219" s="170"/>
      <c r="Z219" s="170"/>
    </row>
    <row r="220" spans="1:26" ht="23.25" customHeight="1">
      <c r="A220" s="170"/>
      <c r="B220" s="170"/>
      <c r="C220" s="170"/>
      <c r="D220" s="170"/>
      <c r="E220" s="170"/>
      <c r="F220" s="170"/>
      <c r="G220" s="170"/>
      <c r="H220" s="170"/>
      <c r="I220" s="170"/>
      <c r="J220" s="170"/>
      <c r="K220" s="170"/>
      <c r="L220" s="170"/>
      <c r="M220" s="170"/>
      <c r="N220" s="590"/>
      <c r="O220" s="622"/>
      <c r="P220" s="170"/>
      <c r="Q220" s="170"/>
      <c r="R220" s="170"/>
      <c r="S220" s="170"/>
      <c r="T220" s="170"/>
      <c r="U220" s="170"/>
      <c r="V220" s="170"/>
      <c r="W220" s="170"/>
      <c r="X220" s="170"/>
      <c r="Y220" s="170"/>
      <c r="Z220" s="170"/>
    </row>
    <row r="221" spans="1:26" ht="23.25" customHeight="1">
      <c r="A221" s="170"/>
      <c r="B221" s="170"/>
      <c r="C221" s="170"/>
      <c r="D221" s="170"/>
      <c r="E221" s="170"/>
      <c r="F221" s="170"/>
      <c r="G221" s="170"/>
      <c r="H221" s="170"/>
      <c r="I221" s="170"/>
      <c r="J221" s="170"/>
      <c r="K221" s="170"/>
      <c r="L221" s="170"/>
      <c r="M221" s="170"/>
      <c r="N221" s="590"/>
      <c r="O221" s="622"/>
      <c r="P221" s="170"/>
      <c r="Q221" s="170"/>
      <c r="R221" s="170"/>
      <c r="S221" s="170"/>
      <c r="T221" s="170"/>
      <c r="U221" s="170"/>
      <c r="V221" s="170"/>
      <c r="W221" s="170"/>
      <c r="X221" s="170"/>
      <c r="Y221" s="170"/>
      <c r="Z221" s="170"/>
    </row>
    <row r="222" spans="1:26" ht="23.25" customHeight="1">
      <c r="A222" s="170"/>
      <c r="B222" s="170"/>
      <c r="C222" s="170"/>
      <c r="D222" s="170"/>
      <c r="E222" s="170"/>
      <c r="F222" s="170"/>
      <c r="G222" s="170"/>
      <c r="H222" s="170"/>
      <c r="I222" s="170"/>
      <c r="J222" s="170"/>
      <c r="K222" s="170"/>
      <c r="L222" s="170"/>
      <c r="M222" s="170"/>
      <c r="N222" s="590"/>
      <c r="O222" s="622"/>
      <c r="P222" s="170"/>
      <c r="Q222" s="170"/>
      <c r="R222" s="170"/>
      <c r="S222" s="170"/>
      <c r="T222" s="170"/>
      <c r="U222" s="170"/>
      <c r="V222" s="170"/>
      <c r="W222" s="170"/>
      <c r="X222" s="170"/>
      <c r="Y222" s="170"/>
      <c r="Z222" s="170"/>
    </row>
    <row r="223" spans="1:26" ht="23.25" customHeight="1">
      <c r="A223" s="170"/>
      <c r="B223" s="170"/>
      <c r="C223" s="170"/>
      <c r="D223" s="170"/>
      <c r="E223" s="170"/>
      <c r="F223" s="170"/>
      <c r="G223" s="170"/>
      <c r="H223" s="170"/>
      <c r="I223" s="170"/>
      <c r="J223" s="170"/>
      <c r="K223" s="170"/>
      <c r="L223" s="170"/>
      <c r="M223" s="170"/>
      <c r="N223" s="590"/>
      <c r="O223" s="622"/>
      <c r="P223" s="170"/>
      <c r="Q223" s="170"/>
      <c r="R223" s="170"/>
      <c r="S223" s="170"/>
      <c r="T223" s="170"/>
      <c r="U223" s="170"/>
      <c r="V223" s="170"/>
      <c r="W223" s="170"/>
      <c r="X223" s="170"/>
      <c r="Y223" s="170"/>
      <c r="Z223" s="170"/>
    </row>
    <row r="224" spans="1:26" ht="23.25" customHeight="1">
      <c r="A224" s="170"/>
      <c r="B224" s="170"/>
      <c r="C224" s="170"/>
      <c r="D224" s="170"/>
      <c r="E224" s="170"/>
      <c r="F224" s="170"/>
      <c r="G224" s="170"/>
      <c r="H224" s="170"/>
      <c r="I224" s="170"/>
      <c r="J224" s="170"/>
      <c r="K224" s="170"/>
      <c r="L224" s="170"/>
      <c r="M224" s="170"/>
      <c r="N224" s="590"/>
      <c r="O224" s="622"/>
      <c r="P224" s="170"/>
      <c r="Q224" s="170"/>
      <c r="R224" s="170"/>
      <c r="S224" s="170"/>
      <c r="T224" s="170"/>
      <c r="U224" s="170"/>
      <c r="V224" s="170"/>
      <c r="W224" s="170"/>
      <c r="X224" s="170"/>
      <c r="Y224" s="170"/>
      <c r="Z224" s="170"/>
    </row>
    <row r="225" spans="1:26" ht="23.25" customHeight="1">
      <c r="A225" s="170"/>
      <c r="B225" s="170"/>
      <c r="C225" s="170"/>
      <c r="D225" s="170"/>
      <c r="E225" s="170"/>
      <c r="F225" s="170"/>
      <c r="G225" s="170"/>
      <c r="H225" s="170"/>
      <c r="I225" s="170"/>
      <c r="J225" s="170"/>
      <c r="K225" s="170"/>
      <c r="L225" s="170"/>
      <c r="M225" s="170"/>
      <c r="N225" s="590"/>
      <c r="O225" s="622"/>
      <c r="P225" s="170"/>
      <c r="Q225" s="170"/>
      <c r="R225" s="170"/>
      <c r="S225" s="170"/>
      <c r="T225" s="170"/>
      <c r="U225" s="170"/>
      <c r="V225" s="170"/>
      <c r="W225" s="170"/>
      <c r="X225" s="170"/>
      <c r="Y225" s="170"/>
      <c r="Z225" s="170"/>
    </row>
    <row r="226" spans="1:26" ht="23.25" customHeight="1">
      <c r="A226" s="170"/>
      <c r="B226" s="170"/>
      <c r="C226" s="170"/>
      <c r="D226" s="170"/>
      <c r="E226" s="170"/>
      <c r="F226" s="170"/>
      <c r="G226" s="170"/>
      <c r="H226" s="170"/>
      <c r="I226" s="170"/>
      <c r="J226" s="170"/>
      <c r="K226" s="170"/>
      <c r="L226" s="170"/>
      <c r="M226" s="170"/>
      <c r="N226" s="590"/>
      <c r="O226" s="622"/>
      <c r="P226" s="170"/>
      <c r="Q226" s="170"/>
      <c r="R226" s="170"/>
      <c r="S226" s="170"/>
      <c r="T226" s="170"/>
      <c r="U226" s="170"/>
      <c r="V226" s="170"/>
      <c r="W226" s="170"/>
      <c r="X226" s="170"/>
      <c r="Y226" s="170"/>
      <c r="Z226" s="170"/>
    </row>
    <row r="227" spans="1:26" ht="23.25" customHeight="1">
      <c r="A227" s="170"/>
      <c r="B227" s="170"/>
      <c r="C227" s="170"/>
      <c r="D227" s="170"/>
      <c r="E227" s="170"/>
      <c r="F227" s="170"/>
      <c r="G227" s="170"/>
      <c r="H227" s="170"/>
      <c r="I227" s="170"/>
      <c r="J227" s="170"/>
      <c r="K227" s="170"/>
      <c r="L227" s="170"/>
      <c r="M227" s="170"/>
      <c r="N227" s="590"/>
      <c r="O227" s="622"/>
      <c r="P227" s="170"/>
      <c r="Q227" s="170"/>
      <c r="R227" s="170"/>
      <c r="S227" s="170"/>
      <c r="T227" s="170"/>
      <c r="U227" s="170"/>
      <c r="V227" s="170"/>
      <c r="W227" s="170"/>
      <c r="X227" s="170"/>
      <c r="Y227" s="170"/>
      <c r="Z227" s="170"/>
    </row>
    <row r="228" spans="1:26" ht="23.25" customHeight="1">
      <c r="A228" s="170"/>
      <c r="B228" s="170"/>
      <c r="C228" s="170"/>
      <c r="D228" s="170"/>
      <c r="E228" s="170"/>
      <c r="F228" s="170"/>
      <c r="G228" s="170"/>
      <c r="H228" s="170"/>
      <c r="I228" s="170"/>
      <c r="J228" s="170"/>
      <c r="K228" s="170"/>
      <c r="L228" s="170"/>
      <c r="M228" s="170"/>
      <c r="N228" s="590"/>
      <c r="O228" s="622"/>
      <c r="P228" s="170"/>
      <c r="Q228" s="170"/>
      <c r="R228" s="170"/>
      <c r="S228" s="170"/>
      <c r="T228" s="170"/>
      <c r="U228" s="170"/>
      <c r="V228" s="170"/>
      <c r="W228" s="170"/>
      <c r="X228" s="170"/>
      <c r="Y228" s="170"/>
      <c r="Z228" s="170"/>
    </row>
    <row r="229" spans="1:26" ht="23.25" customHeight="1">
      <c r="A229" s="170"/>
      <c r="B229" s="170"/>
      <c r="C229" s="170"/>
      <c r="D229" s="170"/>
      <c r="E229" s="170"/>
      <c r="F229" s="170"/>
      <c r="G229" s="170"/>
      <c r="H229" s="170"/>
      <c r="I229" s="170"/>
      <c r="J229" s="170"/>
      <c r="K229" s="170"/>
      <c r="L229" s="170"/>
      <c r="M229" s="170"/>
      <c r="N229" s="590"/>
      <c r="O229" s="622"/>
      <c r="P229" s="170"/>
      <c r="Q229" s="170"/>
      <c r="R229" s="170"/>
      <c r="S229" s="170"/>
      <c r="T229" s="170"/>
      <c r="U229" s="170"/>
      <c r="V229" s="170"/>
      <c r="W229" s="170"/>
      <c r="X229" s="170"/>
      <c r="Y229" s="170"/>
      <c r="Z229" s="170"/>
    </row>
    <row r="230" spans="1:26" ht="23.25" customHeight="1">
      <c r="A230" s="170"/>
      <c r="B230" s="170"/>
      <c r="C230" s="170"/>
      <c r="D230" s="170"/>
      <c r="E230" s="170"/>
      <c r="F230" s="170"/>
      <c r="G230" s="170"/>
      <c r="H230" s="170"/>
      <c r="I230" s="170"/>
      <c r="J230" s="170"/>
      <c r="K230" s="170"/>
      <c r="L230" s="170"/>
      <c r="M230" s="170"/>
      <c r="N230" s="590"/>
      <c r="O230" s="622"/>
      <c r="P230" s="170"/>
      <c r="Q230" s="170"/>
      <c r="R230" s="170"/>
      <c r="S230" s="170"/>
      <c r="T230" s="170"/>
      <c r="U230" s="170"/>
      <c r="V230" s="170"/>
      <c r="W230" s="170"/>
      <c r="X230" s="170"/>
      <c r="Y230" s="170"/>
      <c r="Z230" s="170"/>
    </row>
    <row r="231" spans="1:26" ht="23.25" customHeight="1">
      <c r="A231" s="170"/>
      <c r="B231" s="170"/>
      <c r="C231" s="170"/>
      <c r="D231" s="170"/>
      <c r="E231" s="170"/>
      <c r="F231" s="170"/>
      <c r="G231" s="170"/>
      <c r="H231" s="170"/>
      <c r="I231" s="170"/>
      <c r="J231" s="170"/>
      <c r="K231" s="170"/>
      <c r="L231" s="170"/>
      <c r="M231" s="170"/>
      <c r="N231" s="590"/>
      <c r="O231" s="622"/>
      <c r="P231" s="170"/>
      <c r="Q231" s="170"/>
      <c r="R231" s="170"/>
      <c r="S231" s="170"/>
      <c r="T231" s="170"/>
      <c r="U231" s="170"/>
      <c r="V231" s="170"/>
      <c r="W231" s="170"/>
      <c r="X231" s="170"/>
      <c r="Y231" s="170"/>
      <c r="Z231" s="170"/>
    </row>
    <row r="232" spans="1:26" ht="23.25" customHeight="1">
      <c r="A232" s="170"/>
      <c r="B232" s="170"/>
      <c r="C232" s="170"/>
      <c r="D232" s="170"/>
      <c r="E232" s="170"/>
      <c r="F232" s="170"/>
      <c r="G232" s="170"/>
      <c r="H232" s="170"/>
      <c r="I232" s="170"/>
      <c r="J232" s="170"/>
      <c r="K232" s="170"/>
      <c r="L232" s="170"/>
      <c r="M232" s="170"/>
      <c r="N232" s="590"/>
      <c r="O232" s="622"/>
      <c r="P232" s="170"/>
      <c r="Q232" s="170"/>
      <c r="R232" s="170"/>
      <c r="S232" s="170"/>
      <c r="T232" s="170"/>
      <c r="U232" s="170"/>
      <c r="V232" s="170"/>
      <c r="W232" s="170"/>
      <c r="X232" s="170"/>
      <c r="Y232" s="170"/>
      <c r="Z232" s="170"/>
    </row>
    <row r="233" spans="1:26" ht="23.25" customHeight="1">
      <c r="A233" s="170"/>
      <c r="B233" s="170"/>
      <c r="C233" s="170"/>
      <c r="D233" s="170"/>
      <c r="E233" s="170"/>
      <c r="F233" s="170"/>
      <c r="G233" s="170"/>
      <c r="H233" s="170"/>
      <c r="I233" s="170"/>
      <c r="J233" s="170"/>
      <c r="K233" s="170"/>
      <c r="L233" s="170"/>
      <c r="M233" s="170"/>
      <c r="N233" s="590"/>
      <c r="O233" s="622"/>
      <c r="P233" s="170"/>
      <c r="Q233" s="170"/>
      <c r="R233" s="170"/>
      <c r="S233" s="170"/>
      <c r="T233" s="170"/>
      <c r="U233" s="170"/>
      <c r="V233" s="170"/>
      <c r="W233" s="170"/>
      <c r="X233" s="170"/>
      <c r="Y233" s="170"/>
      <c r="Z233" s="170"/>
    </row>
    <row r="234" spans="1:26" ht="23.25" customHeight="1">
      <c r="A234" s="170"/>
      <c r="B234" s="170"/>
      <c r="C234" s="170"/>
      <c r="D234" s="170"/>
      <c r="E234" s="170"/>
      <c r="F234" s="170"/>
      <c r="G234" s="170"/>
      <c r="H234" s="170"/>
      <c r="I234" s="170"/>
      <c r="J234" s="170"/>
      <c r="K234" s="170"/>
      <c r="L234" s="170"/>
      <c r="M234" s="170"/>
      <c r="N234" s="590"/>
      <c r="O234" s="622"/>
      <c r="P234" s="170"/>
      <c r="Q234" s="170"/>
      <c r="R234" s="170"/>
      <c r="S234" s="170"/>
      <c r="T234" s="170"/>
      <c r="U234" s="170"/>
      <c r="V234" s="170"/>
      <c r="W234" s="170"/>
      <c r="X234" s="170"/>
      <c r="Y234" s="170"/>
      <c r="Z234" s="170"/>
    </row>
    <row r="235" spans="1:26" ht="23.25" customHeight="1">
      <c r="A235" s="170"/>
      <c r="B235" s="170"/>
      <c r="C235" s="170"/>
      <c r="D235" s="170"/>
      <c r="E235" s="170"/>
      <c r="F235" s="170"/>
      <c r="G235" s="170"/>
      <c r="H235" s="170"/>
      <c r="I235" s="170"/>
      <c r="J235" s="170"/>
      <c r="K235" s="170"/>
      <c r="L235" s="170"/>
      <c r="M235" s="170"/>
      <c r="N235" s="590"/>
      <c r="O235" s="622"/>
      <c r="P235" s="170"/>
      <c r="Q235" s="170"/>
      <c r="R235" s="170"/>
      <c r="S235" s="170"/>
      <c r="T235" s="170"/>
      <c r="U235" s="170"/>
      <c r="V235" s="170"/>
      <c r="W235" s="170"/>
      <c r="X235" s="170"/>
      <c r="Y235" s="170"/>
      <c r="Z235" s="170"/>
    </row>
    <row r="236" spans="1:26" ht="23.25" customHeight="1">
      <c r="A236" s="170"/>
      <c r="B236" s="170"/>
      <c r="C236" s="170"/>
      <c r="D236" s="170"/>
      <c r="E236" s="170"/>
      <c r="F236" s="170"/>
      <c r="G236" s="170"/>
      <c r="H236" s="170"/>
      <c r="I236" s="170"/>
      <c r="J236" s="170"/>
      <c r="K236" s="170"/>
      <c r="L236" s="170"/>
      <c r="M236" s="170"/>
      <c r="N236" s="590"/>
      <c r="O236" s="622"/>
      <c r="P236" s="170"/>
      <c r="Q236" s="170"/>
      <c r="R236" s="170"/>
      <c r="S236" s="170"/>
      <c r="T236" s="170"/>
      <c r="U236" s="170"/>
      <c r="V236" s="170"/>
      <c r="W236" s="170"/>
      <c r="X236" s="170"/>
      <c r="Y236" s="170"/>
      <c r="Z236" s="170"/>
    </row>
    <row r="237" spans="1:26" ht="23.25" customHeight="1">
      <c r="A237" s="170"/>
      <c r="B237" s="170"/>
      <c r="C237" s="170"/>
      <c r="D237" s="170"/>
      <c r="E237" s="170"/>
      <c r="F237" s="170"/>
      <c r="G237" s="170"/>
      <c r="H237" s="170"/>
      <c r="I237" s="170"/>
      <c r="J237" s="170"/>
      <c r="K237" s="170"/>
      <c r="L237" s="170"/>
      <c r="M237" s="170"/>
      <c r="N237" s="590"/>
      <c r="O237" s="622"/>
      <c r="P237" s="170"/>
      <c r="Q237" s="170"/>
      <c r="R237" s="170"/>
      <c r="S237" s="170"/>
      <c r="T237" s="170"/>
      <c r="U237" s="170"/>
      <c r="V237" s="170"/>
      <c r="W237" s="170"/>
      <c r="X237" s="170"/>
      <c r="Y237" s="170"/>
      <c r="Z237" s="170"/>
    </row>
    <row r="238" spans="1:26" ht="23.25" customHeight="1">
      <c r="A238" s="170"/>
      <c r="B238" s="170"/>
      <c r="C238" s="170"/>
      <c r="D238" s="170"/>
      <c r="E238" s="170"/>
      <c r="F238" s="170"/>
      <c r="G238" s="170"/>
      <c r="H238" s="170"/>
      <c r="I238" s="170"/>
      <c r="J238" s="170"/>
      <c r="K238" s="170"/>
      <c r="L238" s="170"/>
      <c r="M238" s="170"/>
      <c r="N238" s="590"/>
      <c r="O238" s="622"/>
      <c r="P238" s="170"/>
      <c r="Q238" s="170"/>
      <c r="R238" s="170"/>
      <c r="S238" s="170"/>
      <c r="T238" s="170"/>
      <c r="U238" s="170"/>
      <c r="V238" s="170"/>
      <c r="W238" s="170"/>
      <c r="X238" s="170"/>
      <c r="Y238" s="170"/>
      <c r="Z238" s="170"/>
    </row>
    <row r="239" spans="1:26" ht="23.25" customHeight="1">
      <c r="A239" s="170"/>
      <c r="B239" s="170"/>
      <c r="C239" s="170"/>
      <c r="D239" s="170"/>
      <c r="E239" s="170"/>
      <c r="F239" s="170"/>
      <c r="G239" s="170"/>
      <c r="H239" s="170"/>
      <c r="I239" s="170"/>
      <c r="J239" s="170"/>
      <c r="K239" s="170"/>
      <c r="L239" s="170"/>
      <c r="M239" s="170"/>
      <c r="N239" s="590"/>
      <c r="O239" s="622"/>
      <c r="P239" s="170"/>
      <c r="Q239" s="170"/>
      <c r="R239" s="170"/>
      <c r="S239" s="170"/>
      <c r="T239" s="170"/>
      <c r="U239" s="170"/>
      <c r="V239" s="170"/>
      <c r="W239" s="170"/>
      <c r="X239" s="170"/>
      <c r="Y239" s="170"/>
      <c r="Z239" s="170"/>
    </row>
    <row r="240" spans="1:26" ht="23.25" customHeight="1">
      <c r="A240" s="170"/>
      <c r="B240" s="170"/>
      <c r="C240" s="170"/>
      <c r="D240" s="170"/>
      <c r="E240" s="170"/>
      <c r="F240" s="170"/>
      <c r="G240" s="170"/>
      <c r="H240" s="170"/>
      <c r="I240" s="170"/>
      <c r="J240" s="170"/>
      <c r="K240" s="170"/>
      <c r="L240" s="170"/>
      <c r="M240" s="170"/>
      <c r="N240" s="590"/>
      <c r="O240" s="622"/>
      <c r="P240" s="170"/>
      <c r="Q240" s="170"/>
      <c r="R240" s="170"/>
      <c r="S240" s="170"/>
      <c r="T240" s="170"/>
      <c r="U240" s="170"/>
      <c r="V240" s="170"/>
      <c r="W240" s="170"/>
      <c r="X240" s="170"/>
      <c r="Y240" s="170"/>
      <c r="Z240" s="170"/>
    </row>
    <row r="241" spans="1:26" ht="23.25" customHeight="1">
      <c r="A241" s="170"/>
      <c r="B241" s="170"/>
      <c r="C241" s="170"/>
      <c r="D241" s="170"/>
      <c r="E241" s="170"/>
      <c r="F241" s="170"/>
      <c r="G241" s="170"/>
      <c r="H241" s="170"/>
      <c r="I241" s="170"/>
      <c r="J241" s="170"/>
      <c r="K241" s="170"/>
      <c r="L241" s="170"/>
      <c r="M241" s="170"/>
      <c r="N241" s="590"/>
      <c r="O241" s="622"/>
      <c r="P241" s="170"/>
      <c r="Q241" s="170"/>
      <c r="R241" s="170"/>
      <c r="S241" s="170"/>
      <c r="T241" s="170"/>
      <c r="U241" s="170"/>
      <c r="V241" s="170"/>
      <c r="W241" s="170"/>
      <c r="X241" s="170"/>
      <c r="Y241" s="170"/>
      <c r="Z241" s="170"/>
    </row>
    <row r="242" spans="1:26" ht="23.25" customHeight="1">
      <c r="A242" s="170"/>
      <c r="B242" s="170"/>
      <c r="C242" s="170"/>
      <c r="D242" s="170"/>
      <c r="E242" s="170"/>
      <c r="F242" s="170"/>
      <c r="G242" s="170"/>
      <c r="H242" s="170"/>
      <c r="I242" s="170"/>
      <c r="J242" s="170"/>
      <c r="K242" s="170"/>
      <c r="L242" s="170"/>
      <c r="M242" s="170"/>
      <c r="N242" s="590"/>
      <c r="O242" s="622"/>
      <c r="P242" s="170"/>
      <c r="Q242" s="170"/>
      <c r="R242" s="170"/>
      <c r="S242" s="170"/>
      <c r="T242" s="170"/>
      <c r="U242" s="170"/>
      <c r="V242" s="170"/>
      <c r="W242" s="170"/>
      <c r="X242" s="170"/>
      <c r="Y242" s="170"/>
      <c r="Z242" s="170"/>
    </row>
    <row r="243" spans="1:26" ht="23.25" customHeight="1">
      <c r="A243" s="170"/>
      <c r="B243" s="170"/>
      <c r="C243" s="170"/>
      <c r="D243" s="170"/>
      <c r="E243" s="170"/>
      <c r="F243" s="170"/>
      <c r="G243" s="170"/>
      <c r="H243" s="170"/>
      <c r="I243" s="170"/>
      <c r="J243" s="170"/>
      <c r="K243" s="170"/>
      <c r="L243" s="170"/>
      <c r="M243" s="170"/>
      <c r="N243" s="590"/>
      <c r="O243" s="622"/>
      <c r="P243" s="170"/>
      <c r="Q243" s="170"/>
      <c r="R243" s="170"/>
      <c r="S243" s="170"/>
      <c r="T243" s="170"/>
      <c r="U243" s="170"/>
      <c r="V243" s="170"/>
      <c r="W243" s="170"/>
      <c r="X243" s="170"/>
      <c r="Y243" s="170"/>
      <c r="Z243" s="170"/>
    </row>
    <row r="244" spans="1:26" ht="23.25" customHeight="1">
      <c r="A244" s="170"/>
      <c r="B244" s="170"/>
      <c r="C244" s="170"/>
      <c r="D244" s="170"/>
      <c r="E244" s="170"/>
      <c r="F244" s="170"/>
      <c r="G244" s="170"/>
      <c r="H244" s="170"/>
      <c r="I244" s="170"/>
      <c r="J244" s="170"/>
      <c r="K244" s="170"/>
      <c r="L244" s="170"/>
      <c r="M244" s="170"/>
      <c r="N244" s="590"/>
      <c r="O244" s="622"/>
      <c r="P244" s="170"/>
      <c r="Q244" s="170"/>
      <c r="R244" s="170"/>
      <c r="S244" s="170"/>
      <c r="T244" s="170"/>
      <c r="U244" s="170"/>
      <c r="V244" s="170"/>
      <c r="W244" s="170"/>
      <c r="X244" s="170"/>
      <c r="Y244" s="170"/>
      <c r="Z244" s="170"/>
    </row>
    <row r="245" spans="1:26" ht="23.25" customHeight="1">
      <c r="A245" s="170"/>
      <c r="B245" s="170"/>
      <c r="C245" s="170"/>
      <c r="D245" s="170"/>
      <c r="E245" s="170"/>
      <c r="F245" s="170"/>
      <c r="G245" s="170"/>
      <c r="H245" s="170"/>
      <c r="I245" s="170"/>
      <c r="J245" s="170"/>
      <c r="K245" s="170"/>
      <c r="L245" s="170"/>
      <c r="M245" s="170"/>
      <c r="N245" s="590"/>
      <c r="O245" s="622"/>
      <c r="P245" s="170"/>
      <c r="Q245" s="170"/>
      <c r="R245" s="170"/>
      <c r="S245" s="170"/>
      <c r="T245" s="170"/>
      <c r="U245" s="170"/>
      <c r="V245" s="170"/>
      <c r="W245" s="170"/>
      <c r="X245" s="170"/>
      <c r="Y245" s="170"/>
      <c r="Z245" s="170"/>
    </row>
    <row r="246" spans="1:26" ht="23.25" customHeight="1">
      <c r="A246" s="170"/>
      <c r="B246" s="170"/>
      <c r="C246" s="170"/>
      <c r="D246" s="170"/>
      <c r="E246" s="170"/>
      <c r="F246" s="170"/>
      <c r="G246" s="170"/>
      <c r="H246" s="170"/>
      <c r="I246" s="170"/>
      <c r="J246" s="170"/>
      <c r="K246" s="170"/>
      <c r="L246" s="170"/>
      <c r="M246" s="170"/>
      <c r="N246" s="590"/>
      <c r="O246" s="622"/>
      <c r="P246" s="170"/>
      <c r="Q246" s="170"/>
      <c r="R246" s="170"/>
      <c r="S246" s="170"/>
      <c r="T246" s="170"/>
      <c r="U246" s="170"/>
      <c r="V246" s="170"/>
      <c r="W246" s="170"/>
      <c r="X246" s="170"/>
      <c r="Y246" s="170"/>
      <c r="Z246" s="170"/>
    </row>
    <row r="247" spans="1:26" ht="23.25" customHeight="1">
      <c r="A247" s="170"/>
      <c r="B247" s="170"/>
      <c r="C247" s="170"/>
      <c r="D247" s="170"/>
      <c r="E247" s="170"/>
      <c r="F247" s="170"/>
      <c r="G247" s="170"/>
      <c r="H247" s="170"/>
      <c r="I247" s="170"/>
      <c r="J247" s="170"/>
      <c r="K247" s="170"/>
      <c r="L247" s="170"/>
      <c r="M247" s="170"/>
      <c r="N247" s="590"/>
      <c r="O247" s="622"/>
      <c r="P247" s="170"/>
      <c r="Q247" s="170"/>
      <c r="R247" s="170"/>
      <c r="S247" s="170"/>
      <c r="T247" s="170"/>
      <c r="U247" s="170"/>
      <c r="V247" s="170"/>
      <c r="W247" s="170"/>
      <c r="X247" s="170"/>
      <c r="Y247" s="170"/>
      <c r="Z247" s="170"/>
    </row>
    <row r="248" spans="1:26" ht="23.25" customHeight="1">
      <c r="A248" s="170"/>
      <c r="B248" s="170"/>
      <c r="C248" s="170"/>
      <c r="D248" s="170"/>
      <c r="E248" s="170"/>
      <c r="F248" s="170"/>
      <c r="G248" s="170"/>
      <c r="H248" s="170"/>
      <c r="I248" s="170"/>
      <c r="J248" s="170"/>
      <c r="K248" s="170"/>
      <c r="L248" s="170"/>
      <c r="M248" s="170"/>
      <c r="N248" s="590"/>
      <c r="O248" s="622"/>
      <c r="P248" s="170"/>
      <c r="Q248" s="170"/>
      <c r="R248" s="170"/>
      <c r="S248" s="170"/>
      <c r="T248" s="170"/>
      <c r="U248" s="170"/>
      <c r="V248" s="170"/>
      <c r="W248" s="170"/>
      <c r="X248" s="170"/>
      <c r="Y248" s="170"/>
      <c r="Z248" s="170"/>
    </row>
    <row r="249" spans="1:26" ht="23.25" customHeight="1">
      <c r="A249" s="170"/>
      <c r="B249" s="170"/>
      <c r="C249" s="170"/>
      <c r="D249" s="170"/>
      <c r="E249" s="170"/>
      <c r="F249" s="170"/>
      <c r="G249" s="170"/>
      <c r="H249" s="170"/>
      <c r="I249" s="170"/>
      <c r="J249" s="170"/>
      <c r="K249" s="170"/>
      <c r="L249" s="170"/>
      <c r="M249" s="170"/>
      <c r="N249" s="590"/>
      <c r="O249" s="622"/>
      <c r="P249" s="170"/>
      <c r="Q249" s="170"/>
      <c r="R249" s="170"/>
      <c r="S249" s="170"/>
      <c r="T249" s="170"/>
      <c r="U249" s="170"/>
      <c r="V249" s="170"/>
      <c r="W249" s="170"/>
      <c r="X249" s="170"/>
      <c r="Y249" s="170"/>
      <c r="Z249" s="170"/>
    </row>
    <row r="250" spans="1:26" ht="23.25" customHeight="1">
      <c r="A250" s="170"/>
      <c r="B250" s="170"/>
      <c r="C250" s="170"/>
      <c r="D250" s="170"/>
      <c r="E250" s="170"/>
      <c r="F250" s="170"/>
      <c r="G250" s="170"/>
      <c r="H250" s="170"/>
      <c r="I250" s="170"/>
      <c r="J250" s="170"/>
      <c r="K250" s="170"/>
      <c r="L250" s="170"/>
      <c r="M250" s="170"/>
      <c r="N250" s="590"/>
      <c r="O250" s="622"/>
      <c r="P250" s="170"/>
      <c r="Q250" s="170"/>
      <c r="R250" s="170"/>
      <c r="S250" s="170"/>
      <c r="T250" s="170"/>
      <c r="U250" s="170"/>
      <c r="V250" s="170"/>
      <c r="W250" s="170"/>
      <c r="X250" s="170"/>
      <c r="Y250" s="170"/>
      <c r="Z250" s="170"/>
    </row>
    <row r="251" spans="1:26" ht="23.25" customHeight="1">
      <c r="A251" s="170"/>
      <c r="B251" s="170"/>
      <c r="C251" s="170"/>
      <c r="D251" s="170"/>
      <c r="E251" s="170"/>
      <c r="F251" s="170"/>
      <c r="G251" s="170"/>
      <c r="H251" s="170"/>
      <c r="I251" s="170"/>
      <c r="J251" s="170"/>
      <c r="K251" s="170"/>
      <c r="L251" s="170"/>
      <c r="M251" s="170"/>
      <c r="N251" s="590"/>
      <c r="O251" s="622"/>
      <c r="P251" s="170"/>
      <c r="Q251" s="170"/>
      <c r="R251" s="170"/>
      <c r="S251" s="170"/>
      <c r="T251" s="170"/>
      <c r="U251" s="170"/>
      <c r="V251" s="170"/>
      <c r="W251" s="170"/>
      <c r="X251" s="170"/>
      <c r="Y251" s="170"/>
      <c r="Z251" s="170"/>
    </row>
    <row r="252" spans="1:26" ht="23.25" customHeight="1">
      <c r="A252" s="170"/>
      <c r="B252" s="170"/>
      <c r="C252" s="170"/>
      <c r="D252" s="170"/>
      <c r="E252" s="170"/>
      <c r="F252" s="170"/>
      <c r="G252" s="170"/>
      <c r="H252" s="170"/>
      <c r="I252" s="170"/>
      <c r="J252" s="170"/>
      <c r="K252" s="170"/>
      <c r="L252" s="170"/>
      <c r="M252" s="170"/>
      <c r="N252" s="590"/>
      <c r="O252" s="622"/>
      <c r="P252" s="170"/>
      <c r="Q252" s="170"/>
      <c r="R252" s="170"/>
      <c r="S252" s="170"/>
      <c r="T252" s="170"/>
      <c r="U252" s="170"/>
      <c r="V252" s="170"/>
      <c r="W252" s="170"/>
      <c r="X252" s="170"/>
      <c r="Y252" s="170"/>
      <c r="Z252" s="170"/>
    </row>
    <row r="253" spans="1:26" ht="23.25" customHeight="1">
      <c r="A253" s="170"/>
      <c r="B253" s="170"/>
      <c r="C253" s="170"/>
      <c r="D253" s="170"/>
      <c r="E253" s="170"/>
      <c r="F253" s="170"/>
      <c r="G253" s="170"/>
      <c r="H253" s="170"/>
      <c r="I253" s="170"/>
      <c r="J253" s="170"/>
      <c r="K253" s="170"/>
      <c r="L253" s="170"/>
      <c r="M253" s="170"/>
      <c r="N253" s="590"/>
      <c r="O253" s="622"/>
      <c r="P253" s="170"/>
      <c r="Q253" s="170"/>
      <c r="R253" s="170"/>
      <c r="S253" s="170"/>
      <c r="T253" s="170"/>
      <c r="U253" s="170"/>
      <c r="V253" s="170"/>
      <c r="W253" s="170"/>
      <c r="X253" s="170"/>
      <c r="Y253" s="170"/>
      <c r="Z253" s="170"/>
    </row>
    <row r="254" spans="1:26" ht="23.25" customHeight="1">
      <c r="A254" s="170"/>
      <c r="B254" s="170"/>
      <c r="C254" s="170"/>
      <c r="D254" s="170"/>
      <c r="E254" s="170"/>
      <c r="F254" s="170"/>
      <c r="G254" s="170"/>
      <c r="H254" s="170"/>
      <c r="I254" s="170"/>
      <c r="J254" s="170"/>
      <c r="K254" s="170"/>
      <c r="L254" s="170"/>
      <c r="M254" s="170"/>
      <c r="N254" s="590"/>
      <c r="O254" s="622"/>
      <c r="P254" s="170"/>
      <c r="Q254" s="170"/>
      <c r="R254" s="170"/>
      <c r="S254" s="170"/>
      <c r="T254" s="170"/>
      <c r="U254" s="170"/>
      <c r="V254" s="170"/>
      <c r="W254" s="170"/>
      <c r="X254" s="170"/>
      <c r="Y254" s="170"/>
      <c r="Z254" s="170"/>
    </row>
    <row r="255" spans="1:26" ht="23.25" customHeight="1">
      <c r="A255" s="170"/>
      <c r="B255" s="170"/>
      <c r="C255" s="170"/>
      <c r="D255" s="170"/>
      <c r="E255" s="170"/>
      <c r="F255" s="170"/>
      <c r="G255" s="170"/>
      <c r="H255" s="170"/>
      <c r="I255" s="170"/>
      <c r="J255" s="170"/>
      <c r="K255" s="170"/>
      <c r="L255" s="170"/>
      <c r="M255" s="170"/>
      <c r="N255" s="590"/>
      <c r="O255" s="622"/>
      <c r="P255" s="170"/>
      <c r="Q255" s="170"/>
      <c r="R255" s="170"/>
      <c r="S255" s="170"/>
      <c r="T255" s="170"/>
      <c r="U255" s="170"/>
      <c r="V255" s="170"/>
      <c r="W255" s="170"/>
      <c r="X255" s="170"/>
      <c r="Y255" s="170"/>
      <c r="Z255" s="170"/>
    </row>
    <row r="256" spans="1:26" ht="23.25" customHeight="1">
      <c r="A256" s="170"/>
      <c r="B256" s="170"/>
      <c r="C256" s="170"/>
      <c r="D256" s="170"/>
      <c r="E256" s="170"/>
      <c r="F256" s="170"/>
      <c r="G256" s="170"/>
      <c r="H256" s="170"/>
      <c r="I256" s="170"/>
      <c r="J256" s="170"/>
      <c r="K256" s="170"/>
      <c r="L256" s="170"/>
      <c r="M256" s="170"/>
      <c r="N256" s="590"/>
      <c r="O256" s="622"/>
      <c r="P256" s="170"/>
      <c r="Q256" s="170"/>
      <c r="R256" s="170"/>
      <c r="S256" s="170"/>
      <c r="T256" s="170"/>
      <c r="U256" s="170"/>
      <c r="V256" s="170"/>
      <c r="W256" s="170"/>
      <c r="X256" s="170"/>
      <c r="Y256" s="170"/>
      <c r="Z256" s="170"/>
    </row>
    <row r="257" spans="1:26" ht="23.25" customHeight="1">
      <c r="A257" s="170"/>
      <c r="B257" s="170"/>
      <c r="C257" s="170"/>
      <c r="D257" s="170"/>
      <c r="E257" s="170"/>
      <c r="F257" s="170"/>
      <c r="G257" s="170"/>
      <c r="H257" s="170"/>
      <c r="I257" s="170"/>
      <c r="J257" s="170"/>
      <c r="K257" s="170"/>
      <c r="L257" s="170"/>
      <c r="M257" s="170"/>
      <c r="N257" s="590"/>
      <c r="O257" s="622"/>
      <c r="P257" s="170"/>
      <c r="Q257" s="170"/>
      <c r="R257" s="170"/>
      <c r="S257" s="170"/>
      <c r="T257" s="170"/>
      <c r="U257" s="170"/>
      <c r="V257" s="170"/>
      <c r="W257" s="170"/>
      <c r="X257" s="170"/>
      <c r="Y257" s="170"/>
      <c r="Z257" s="170"/>
    </row>
    <row r="258" spans="1:26" ht="23.25" customHeight="1">
      <c r="A258" s="170"/>
      <c r="B258" s="170"/>
      <c r="C258" s="170"/>
      <c r="D258" s="170"/>
      <c r="E258" s="170"/>
      <c r="F258" s="170"/>
      <c r="G258" s="170"/>
      <c r="H258" s="170"/>
      <c r="I258" s="170"/>
      <c r="J258" s="170"/>
      <c r="K258" s="170"/>
      <c r="L258" s="170"/>
      <c r="M258" s="170"/>
      <c r="N258" s="590"/>
      <c r="O258" s="622"/>
      <c r="P258" s="170"/>
      <c r="Q258" s="170"/>
      <c r="R258" s="170"/>
      <c r="S258" s="170"/>
      <c r="T258" s="170"/>
      <c r="U258" s="170"/>
      <c r="V258" s="170"/>
      <c r="W258" s="170"/>
      <c r="X258" s="170"/>
      <c r="Y258" s="170"/>
      <c r="Z258" s="170"/>
    </row>
    <row r="259" spans="1:26" ht="23.25" customHeight="1">
      <c r="A259" s="170"/>
      <c r="B259" s="170"/>
      <c r="C259" s="170"/>
      <c r="D259" s="170"/>
      <c r="E259" s="170"/>
      <c r="F259" s="170"/>
      <c r="G259" s="170"/>
      <c r="H259" s="170"/>
      <c r="I259" s="170"/>
      <c r="J259" s="170"/>
      <c r="K259" s="170"/>
      <c r="L259" s="170"/>
      <c r="M259" s="170"/>
      <c r="N259" s="590"/>
      <c r="O259" s="622"/>
      <c r="P259" s="170"/>
      <c r="Q259" s="170"/>
      <c r="R259" s="170"/>
      <c r="S259" s="170"/>
      <c r="T259" s="170"/>
      <c r="U259" s="170"/>
      <c r="V259" s="170"/>
      <c r="W259" s="170"/>
      <c r="X259" s="170"/>
      <c r="Y259" s="170"/>
      <c r="Z259" s="170"/>
    </row>
    <row r="260" spans="1:26" ht="23.25" customHeight="1">
      <c r="A260" s="170"/>
      <c r="B260" s="170"/>
      <c r="C260" s="170"/>
      <c r="D260" s="170"/>
      <c r="E260" s="170"/>
      <c r="F260" s="170"/>
      <c r="G260" s="170"/>
      <c r="H260" s="170"/>
      <c r="I260" s="170"/>
      <c r="J260" s="170"/>
      <c r="K260" s="170"/>
      <c r="L260" s="170"/>
      <c r="M260" s="170"/>
      <c r="N260" s="590"/>
      <c r="O260" s="622"/>
      <c r="P260" s="170"/>
      <c r="Q260" s="170"/>
      <c r="R260" s="170"/>
      <c r="S260" s="170"/>
      <c r="T260" s="170"/>
      <c r="U260" s="170"/>
      <c r="V260" s="170"/>
      <c r="W260" s="170"/>
      <c r="X260" s="170"/>
      <c r="Y260" s="170"/>
      <c r="Z260" s="170"/>
    </row>
    <row r="261" spans="1:26" ht="23.25" customHeight="1">
      <c r="A261" s="170"/>
      <c r="B261" s="170"/>
      <c r="C261" s="170"/>
      <c r="D261" s="170"/>
      <c r="E261" s="170"/>
      <c r="F261" s="170"/>
      <c r="G261" s="170"/>
      <c r="H261" s="170"/>
      <c r="I261" s="170"/>
      <c r="J261" s="170"/>
      <c r="K261" s="170"/>
      <c r="L261" s="170"/>
      <c r="M261" s="170"/>
      <c r="N261" s="590"/>
      <c r="O261" s="622"/>
      <c r="P261" s="170"/>
      <c r="Q261" s="170"/>
      <c r="R261" s="170"/>
      <c r="S261" s="170"/>
      <c r="T261" s="170"/>
      <c r="U261" s="170"/>
      <c r="V261" s="170"/>
      <c r="W261" s="170"/>
      <c r="X261" s="170"/>
      <c r="Y261" s="170"/>
      <c r="Z261" s="170"/>
    </row>
    <row r="262" spans="1:26" ht="23.25" customHeight="1">
      <c r="A262" s="170"/>
      <c r="B262" s="170"/>
      <c r="C262" s="170"/>
      <c r="D262" s="170"/>
      <c r="E262" s="170"/>
      <c r="F262" s="170"/>
      <c r="G262" s="170"/>
      <c r="H262" s="170"/>
      <c r="I262" s="170"/>
      <c r="J262" s="170"/>
      <c r="K262" s="170"/>
      <c r="L262" s="170"/>
      <c r="M262" s="170"/>
      <c r="N262" s="590"/>
      <c r="O262" s="622"/>
      <c r="P262" s="170"/>
      <c r="Q262" s="170"/>
      <c r="R262" s="170"/>
      <c r="S262" s="170"/>
      <c r="T262" s="170"/>
      <c r="U262" s="170"/>
      <c r="V262" s="170"/>
      <c r="W262" s="170"/>
      <c r="X262" s="170"/>
      <c r="Y262" s="170"/>
      <c r="Z262" s="170"/>
    </row>
    <row r="263" spans="1:26" ht="23.25" customHeight="1">
      <c r="A263" s="170"/>
      <c r="B263" s="170"/>
      <c r="C263" s="170"/>
      <c r="D263" s="170"/>
      <c r="E263" s="170"/>
      <c r="F263" s="170"/>
      <c r="G263" s="170"/>
      <c r="H263" s="170"/>
      <c r="I263" s="170"/>
      <c r="J263" s="170"/>
      <c r="K263" s="170"/>
      <c r="L263" s="170"/>
      <c r="M263" s="170"/>
      <c r="N263" s="590"/>
      <c r="O263" s="622"/>
      <c r="P263" s="170"/>
      <c r="Q263" s="170"/>
      <c r="R263" s="170"/>
      <c r="S263" s="170"/>
      <c r="T263" s="170"/>
      <c r="U263" s="170"/>
      <c r="V263" s="170"/>
      <c r="W263" s="170"/>
      <c r="X263" s="170"/>
      <c r="Y263" s="170"/>
      <c r="Z263" s="170"/>
    </row>
    <row r="264" spans="1:26" ht="23.25" customHeight="1">
      <c r="A264" s="170"/>
      <c r="B264" s="170"/>
      <c r="C264" s="170"/>
      <c r="D264" s="170"/>
      <c r="E264" s="170"/>
      <c r="F264" s="170"/>
      <c r="G264" s="170"/>
      <c r="H264" s="170"/>
      <c r="I264" s="170"/>
      <c r="J264" s="170"/>
      <c r="K264" s="170"/>
      <c r="L264" s="170"/>
      <c r="M264" s="170"/>
      <c r="N264" s="590"/>
      <c r="O264" s="622"/>
      <c r="P264" s="170"/>
      <c r="Q264" s="170"/>
      <c r="R264" s="170"/>
      <c r="S264" s="170"/>
      <c r="T264" s="170"/>
      <c r="U264" s="170"/>
      <c r="V264" s="170"/>
      <c r="W264" s="170"/>
      <c r="X264" s="170"/>
      <c r="Y264" s="170"/>
      <c r="Z264" s="170"/>
    </row>
    <row r="265" spans="1:26" ht="23.25" customHeight="1">
      <c r="A265" s="170"/>
      <c r="B265" s="170"/>
      <c r="C265" s="170"/>
      <c r="D265" s="170"/>
      <c r="E265" s="170"/>
      <c r="F265" s="170"/>
      <c r="G265" s="170"/>
      <c r="H265" s="170"/>
      <c r="I265" s="170"/>
      <c r="J265" s="170"/>
      <c r="K265" s="170"/>
      <c r="L265" s="170"/>
      <c r="M265" s="170"/>
      <c r="N265" s="590"/>
      <c r="O265" s="622"/>
      <c r="P265" s="170"/>
      <c r="Q265" s="170"/>
      <c r="R265" s="170"/>
      <c r="S265" s="170"/>
      <c r="T265" s="170"/>
      <c r="U265" s="170"/>
      <c r="V265" s="170"/>
      <c r="W265" s="170"/>
      <c r="X265" s="170"/>
      <c r="Y265" s="170"/>
      <c r="Z265" s="170"/>
    </row>
    <row r="266" spans="1:26" ht="23.25" customHeight="1">
      <c r="A266" s="170"/>
      <c r="B266" s="170"/>
      <c r="C266" s="170"/>
      <c r="D266" s="170"/>
      <c r="E266" s="170"/>
      <c r="F266" s="170"/>
      <c r="G266" s="170"/>
      <c r="H266" s="170"/>
      <c r="I266" s="170"/>
      <c r="J266" s="170"/>
      <c r="K266" s="170"/>
      <c r="L266" s="170"/>
      <c r="M266" s="170"/>
      <c r="N266" s="590"/>
      <c r="O266" s="622"/>
      <c r="P266" s="170"/>
      <c r="Q266" s="170"/>
      <c r="R266" s="170"/>
      <c r="S266" s="170"/>
      <c r="T266" s="170"/>
      <c r="U266" s="170"/>
      <c r="V266" s="170"/>
      <c r="W266" s="170"/>
      <c r="X266" s="170"/>
      <c r="Y266" s="170"/>
      <c r="Z266" s="170"/>
    </row>
    <row r="267" spans="1:26" ht="23.25" customHeight="1">
      <c r="A267" s="170"/>
      <c r="B267" s="170"/>
      <c r="C267" s="170"/>
      <c r="D267" s="170"/>
      <c r="E267" s="170"/>
      <c r="F267" s="170"/>
      <c r="G267" s="170"/>
      <c r="H267" s="170"/>
      <c r="I267" s="170"/>
      <c r="J267" s="170"/>
      <c r="K267" s="170"/>
      <c r="L267" s="170"/>
      <c r="M267" s="170"/>
      <c r="N267" s="590"/>
      <c r="O267" s="622"/>
      <c r="P267" s="170"/>
      <c r="Q267" s="170"/>
      <c r="R267" s="170"/>
      <c r="S267" s="170"/>
      <c r="T267" s="170"/>
      <c r="U267" s="170"/>
      <c r="V267" s="170"/>
      <c r="W267" s="170"/>
      <c r="X267" s="170"/>
      <c r="Y267" s="170"/>
      <c r="Z267" s="170"/>
    </row>
    <row r="268" spans="1:26" ht="23.25" customHeight="1">
      <c r="A268" s="170"/>
      <c r="B268" s="170"/>
      <c r="C268" s="170"/>
      <c r="D268" s="170"/>
      <c r="E268" s="170"/>
      <c r="F268" s="170"/>
      <c r="G268" s="170"/>
      <c r="H268" s="170"/>
      <c r="I268" s="170"/>
      <c r="J268" s="170"/>
      <c r="K268" s="170"/>
      <c r="L268" s="170"/>
      <c r="M268" s="170"/>
      <c r="N268" s="590"/>
      <c r="O268" s="622"/>
      <c r="P268" s="170"/>
      <c r="Q268" s="170"/>
      <c r="R268" s="170"/>
      <c r="S268" s="170"/>
      <c r="T268" s="170"/>
      <c r="U268" s="170"/>
      <c r="V268" s="170"/>
      <c r="W268" s="170"/>
      <c r="X268" s="170"/>
      <c r="Y268" s="170"/>
      <c r="Z268" s="170"/>
    </row>
    <row r="269" spans="1:26" ht="23.25" customHeight="1">
      <c r="A269" s="170"/>
      <c r="B269" s="170"/>
      <c r="C269" s="170"/>
      <c r="D269" s="170"/>
      <c r="E269" s="170"/>
      <c r="F269" s="170"/>
      <c r="G269" s="170"/>
      <c r="H269" s="170"/>
      <c r="I269" s="170"/>
      <c r="J269" s="170"/>
      <c r="K269" s="170"/>
      <c r="L269" s="170"/>
      <c r="M269" s="170"/>
      <c r="N269" s="590"/>
      <c r="O269" s="622"/>
      <c r="P269" s="170"/>
      <c r="Q269" s="170"/>
      <c r="R269" s="170"/>
      <c r="S269" s="170"/>
      <c r="T269" s="170"/>
      <c r="U269" s="170"/>
      <c r="V269" s="170"/>
      <c r="W269" s="170"/>
      <c r="X269" s="170"/>
      <c r="Y269" s="170"/>
      <c r="Z269" s="170"/>
    </row>
    <row r="270" spans="1:26" ht="23.25" customHeight="1">
      <c r="A270" s="170"/>
      <c r="B270" s="170"/>
      <c r="C270" s="170"/>
      <c r="D270" s="170"/>
      <c r="E270" s="170"/>
      <c r="F270" s="170"/>
      <c r="G270" s="170"/>
      <c r="H270" s="170"/>
      <c r="I270" s="170"/>
      <c r="J270" s="170"/>
      <c r="K270" s="170"/>
      <c r="L270" s="170"/>
      <c r="M270" s="170"/>
      <c r="N270" s="590"/>
      <c r="O270" s="622"/>
      <c r="P270" s="170"/>
      <c r="Q270" s="170"/>
      <c r="R270" s="170"/>
      <c r="S270" s="170"/>
      <c r="T270" s="170"/>
      <c r="U270" s="170"/>
      <c r="V270" s="170"/>
      <c r="W270" s="170"/>
      <c r="X270" s="170"/>
      <c r="Y270" s="170"/>
      <c r="Z270" s="170"/>
    </row>
    <row r="271" spans="1:26" ht="23.25" customHeight="1">
      <c r="A271" s="170"/>
      <c r="B271" s="170"/>
      <c r="C271" s="170"/>
      <c r="D271" s="170"/>
      <c r="E271" s="170"/>
      <c r="F271" s="170"/>
      <c r="G271" s="170"/>
      <c r="H271" s="170"/>
      <c r="I271" s="170"/>
      <c r="J271" s="170"/>
      <c r="K271" s="170"/>
      <c r="L271" s="170"/>
      <c r="M271" s="170"/>
      <c r="N271" s="590"/>
      <c r="O271" s="622"/>
      <c r="P271" s="170"/>
      <c r="Q271" s="170"/>
      <c r="R271" s="170"/>
      <c r="S271" s="170"/>
      <c r="T271" s="170"/>
      <c r="U271" s="170"/>
      <c r="V271" s="170"/>
      <c r="W271" s="170"/>
      <c r="X271" s="170"/>
      <c r="Y271" s="170"/>
      <c r="Z271" s="170"/>
    </row>
    <row r="272" spans="1:26" ht="23.25" customHeight="1">
      <c r="A272" s="170"/>
      <c r="B272" s="170"/>
      <c r="C272" s="170"/>
      <c r="D272" s="170"/>
      <c r="E272" s="170"/>
      <c r="F272" s="170"/>
      <c r="G272" s="170"/>
      <c r="H272" s="170"/>
      <c r="I272" s="170"/>
      <c r="J272" s="170"/>
      <c r="K272" s="170"/>
      <c r="L272" s="170"/>
      <c r="M272" s="170"/>
      <c r="N272" s="590"/>
      <c r="O272" s="622"/>
      <c r="P272" s="170"/>
      <c r="Q272" s="170"/>
      <c r="R272" s="170"/>
      <c r="S272" s="170"/>
      <c r="T272" s="170"/>
      <c r="U272" s="170"/>
      <c r="V272" s="170"/>
      <c r="W272" s="170"/>
      <c r="X272" s="170"/>
      <c r="Y272" s="170"/>
      <c r="Z272" s="170"/>
    </row>
    <row r="273" spans="1:26" ht="23.25" customHeight="1">
      <c r="A273" s="170"/>
      <c r="B273" s="170"/>
      <c r="C273" s="170"/>
      <c r="D273" s="170"/>
      <c r="E273" s="170"/>
      <c r="F273" s="170"/>
      <c r="G273" s="170"/>
      <c r="H273" s="170"/>
      <c r="I273" s="170"/>
      <c r="J273" s="170"/>
      <c r="K273" s="170"/>
      <c r="L273" s="170"/>
      <c r="M273" s="170"/>
      <c r="N273" s="590"/>
      <c r="O273" s="622"/>
      <c r="P273" s="170"/>
      <c r="Q273" s="170"/>
      <c r="R273" s="170"/>
      <c r="S273" s="170"/>
      <c r="T273" s="170"/>
      <c r="U273" s="170"/>
      <c r="V273" s="170"/>
      <c r="W273" s="170"/>
      <c r="X273" s="170"/>
      <c r="Y273" s="170"/>
      <c r="Z273" s="170"/>
    </row>
    <row r="274" spans="1:26" ht="23.25" customHeight="1">
      <c r="A274" s="170"/>
      <c r="B274" s="170"/>
      <c r="C274" s="170"/>
      <c r="D274" s="170"/>
      <c r="E274" s="170"/>
      <c r="F274" s="170"/>
      <c r="G274" s="170"/>
      <c r="H274" s="170"/>
      <c r="I274" s="170"/>
      <c r="J274" s="170"/>
      <c r="K274" s="170"/>
      <c r="L274" s="170"/>
      <c r="M274" s="170"/>
      <c r="N274" s="590"/>
      <c r="O274" s="622"/>
      <c r="P274" s="170"/>
      <c r="Q274" s="170"/>
      <c r="R274" s="170"/>
      <c r="S274" s="170"/>
      <c r="T274" s="170"/>
      <c r="U274" s="170"/>
      <c r="V274" s="170"/>
      <c r="W274" s="170"/>
      <c r="X274" s="170"/>
      <c r="Y274" s="170"/>
      <c r="Z274" s="170"/>
    </row>
    <row r="275" spans="1:26" ht="23.25" customHeight="1">
      <c r="A275" s="170"/>
      <c r="B275" s="170"/>
      <c r="C275" s="170"/>
      <c r="D275" s="170"/>
      <c r="E275" s="170"/>
      <c r="F275" s="170"/>
      <c r="G275" s="170"/>
      <c r="H275" s="170"/>
      <c r="I275" s="170"/>
      <c r="J275" s="170"/>
      <c r="K275" s="170"/>
      <c r="L275" s="170"/>
      <c r="M275" s="170"/>
      <c r="N275" s="590"/>
      <c r="O275" s="622"/>
      <c r="P275" s="170"/>
      <c r="Q275" s="170"/>
      <c r="R275" s="170"/>
      <c r="S275" s="170"/>
      <c r="T275" s="170"/>
      <c r="U275" s="170"/>
      <c r="V275" s="170"/>
      <c r="W275" s="170"/>
      <c r="X275" s="170"/>
      <c r="Y275" s="170"/>
      <c r="Z275" s="170"/>
    </row>
    <row r="276" spans="1:26" ht="23.25" customHeight="1">
      <c r="A276" s="170"/>
      <c r="B276" s="170"/>
      <c r="C276" s="170"/>
      <c r="D276" s="170"/>
      <c r="E276" s="170"/>
      <c r="F276" s="170"/>
      <c r="G276" s="170"/>
      <c r="H276" s="170"/>
      <c r="I276" s="170"/>
      <c r="J276" s="170"/>
      <c r="K276" s="170"/>
      <c r="L276" s="170"/>
      <c r="M276" s="170"/>
      <c r="N276" s="590"/>
      <c r="O276" s="622"/>
      <c r="P276" s="170"/>
      <c r="Q276" s="170"/>
      <c r="R276" s="170"/>
      <c r="S276" s="170"/>
      <c r="T276" s="170"/>
      <c r="U276" s="170"/>
      <c r="V276" s="170"/>
      <c r="W276" s="170"/>
      <c r="X276" s="170"/>
      <c r="Y276" s="170"/>
      <c r="Z276" s="170"/>
    </row>
    <row r="277" spans="1:26" ht="23.25" customHeight="1">
      <c r="A277" s="170"/>
      <c r="B277" s="170"/>
      <c r="C277" s="170"/>
      <c r="D277" s="170"/>
      <c r="E277" s="170"/>
      <c r="F277" s="170"/>
      <c r="G277" s="170"/>
      <c r="H277" s="170"/>
      <c r="I277" s="170"/>
      <c r="J277" s="170"/>
      <c r="K277" s="170"/>
      <c r="L277" s="170"/>
      <c r="M277" s="170"/>
      <c r="N277" s="590"/>
      <c r="O277" s="622"/>
      <c r="P277" s="170"/>
      <c r="Q277" s="170"/>
      <c r="R277" s="170"/>
      <c r="S277" s="170"/>
      <c r="T277" s="170"/>
      <c r="U277" s="170"/>
      <c r="V277" s="170"/>
      <c r="W277" s="170"/>
      <c r="X277" s="170"/>
      <c r="Y277" s="170"/>
      <c r="Z277" s="170"/>
    </row>
    <row r="278" spans="1:26" ht="23.25" customHeight="1">
      <c r="A278" s="170"/>
      <c r="B278" s="170"/>
      <c r="C278" s="170"/>
      <c r="D278" s="170"/>
      <c r="E278" s="170"/>
      <c r="F278" s="170"/>
      <c r="G278" s="170"/>
      <c r="H278" s="170"/>
      <c r="I278" s="170"/>
      <c r="J278" s="170"/>
      <c r="K278" s="170"/>
      <c r="L278" s="170"/>
      <c r="M278" s="170"/>
      <c r="N278" s="590"/>
      <c r="O278" s="622"/>
      <c r="P278" s="170"/>
      <c r="Q278" s="170"/>
      <c r="R278" s="170"/>
      <c r="S278" s="170"/>
      <c r="T278" s="170"/>
      <c r="U278" s="170"/>
      <c r="V278" s="170"/>
      <c r="W278" s="170"/>
      <c r="X278" s="170"/>
      <c r="Y278" s="170"/>
      <c r="Z278" s="170"/>
    </row>
    <row r="279" spans="1:26" ht="23.25" customHeight="1">
      <c r="A279" s="170"/>
      <c r="B279" s="170"/>
      <c r="C279" s="170"/>
      <c r="D279" s="170"/>
      <c r="E279" s="170"/>
      <c r="F279" s="170"/>
      <c r="G279" s="170"/>
      <c r="H279" s="170"/>
      <c r="I279" s="170"/>
      <c r="J279" s="170"/>
      <c r="K279" s="170"/>
      <c r="L279" s="170"/>
      <c r="M279" s="170"/>
      <c r="N279" s="590"/>
      <c r="O279" s="622"/>
      <c r="P279" s="170"/>
      <c r="Q279" s="170"/>
      <c r="R279" s="170"/>
      <c r="S279" s="170"/>
      <c r="T279" s="170"/>
      <c r="U279" s="170"/>
      <c r="V279" s="170"/>
      <c r="W279" s="170"/>
      <c r="X279" s="170"/>
      <c r="Y279" s="170"/>
      <c r="Z279" s="170"/>
    </row>
    <row r="280" spans="1:26" ht="23.25" customHeight="1">
      <c r="A280" s="170"/>
      <c r="B280" s="170"/>
      <c r="C280" s="170"/>
      <c r="D280" s="170"/>
      <c r="E280" s="170"/>
      <c r="F280" s="170"/>
      <c r="G280" s="170"/>
      <c r="H280" s="170"/>
      <c r="I280" s="170"/>
      <c r="J280" s="170"/>
      <c r="K280" s="170"/>
      <c r="L280" s="170"/>
      <c r="M280" s="170"/>
      <c r="N280" s="590"/>
      <c r="O280" s="622"/>
      <c r="P280" s="170"/>
      <c r="Q280" s="170"/>
      <c r="R280" s="170"/>
      <c r="S280" s="170"/>
      <c r="T280" s="170"/>
      <c r="U280" s="170"/>
      <c r="V280" s="170"/>
      <c r="W280" s="170"/>
      <c r="X280" s="170"/>
      <c r="Y280" s="170"/>
      <c r="Z280" s="170"/>
    </row>
    <row r="281" spans="1:26" ht="23.25" customHeight="1">
      <c r="A281" s="170"/>
      <c r="B281" s="170"/>
      <c r="C281" s="170"/>
      <c r="D281" s="170"/>
      <c r="E281" s="170"/>
      <c r="F281" s="170"/>
      <c r="G281" s="170"/>
      <c r="H281" s="170"/>
      <c r="I281" s="170"/>
      <c r="J281" s="170"/>
      <c r="K281" s="170"/>
      <c r="L281" s="170"/>
      <c r="M281" s="170"/>
      <c r="N281" s="590"/>
      <c r="O281" s="622"/>
      <c r="P281" s="170"/>
      <c r="Q281" s="170"/>
      <c r="R281" s="170"/>
      <c r="S281" s="170"/>
      <c r="T281" s="170"/>
      <c r="U281" s="170"/>
      <c r="V281" s="170"/>
      <c r="W281" s="170"/>
      <c r="X281" s="170"/>
      <c r="Y281" s="170"/>
      <c r="Z281" s="170"/>
    </row>
    <row r="282" spans="1:26" ht="23.25" customHeight="1">
      <c r="A282" s="170"/>
      <c r="B282" s="170"/>
      <c r="C282" s="170"/>
      <c r="D282" s="170"/>
      <c r="E282" s="170"/>
      <c r="F282" s="170"/>
      <c r="G282" s="170"/>
      <c r="H282" s="170"/>
      <c r="I282" s="170"/>
      <c r="J282" s="170"/>
      <c r="K282" s="170"/>
      <c r="L282" s="170"/>
      <c r="M282" s="170"/>
      <c r="N282" s="590"/>
      <c r="O282" s="622"/>
      <c r="P282" s="170"/>
      <c r="Q282" s="170"/>
      <c r="R282" s="170"/>
      <c r="S282" s="170"/>
      <c r="T282" s="170"/>
      <c r="U282" s="170"/>
      <c r="V282" s="170"/>
      <c r="W282" s="170"/>
      <c r="X282" s="170"/>
      <c r="Y282" s="170"/>
      <c r="Z282" s="170"/>
    </row>
    <row r="283" spans="1:26" ht="23.25" customHeight="1">
      <c r="A283" s="170"/>
      <c r="B283" s="170"/>
      <c r="C283" s="170"/>
      <c r="D283" s="170"/>
      <c r="E283" s="170"/>
      <c r="F283" s="170"/>
      <c r="G283" s="170"/>
      <c r="H283" s="170"/>
      <c r="I283" s="170"/>
      <c r="J283" s="170"/>
      <c r="K283" s="170"/>
      <c r="L283" s="170"/>
      <c r="M283" s="170"/>
      <c r="N283" s="590"/>
      <c r="O283" s="622"/>
      <c r="P283" s="170"/>
      <c r="Q283" s="170"/>
      <c r="R283" s="170"/>
      <c r="S283" s="170"/>
      <c r="T283" s="170"/>
      <c r="U283" s="170"/>
      <c r="V283" s="170"/>
      <c r="W283" s="170"/>
      <c r="X283" s="170"/>
      <c r="Y283" s="170"/>
      <c r="Z283" s="170"/>
    </row>
    <row r="284" spans="1:26" ht="23.25" customHeight="1">
      <c r="A284" s="170"/>
      <c r="B284" s="170"/>
      <c r="C284" s="170"/>
      <c r="D284" s="170"/>
      <c r="E284" s="170"/>
      <c r="F284" s="170"/>
      <c r="G284" s="170"/>
      <c r="H284" s="170"/>
      <c r="I284" s="170"/>
      <c r="J284" s="170"/>
      <c r="K284" s="170"/>
      <c r="L284" s="170"/>
      <c r="M284" s="170"/>
      <c r="N284" s="590"/>
      <c r="O284" s="622"/>
      <c r="P284" s="170"/>
      <c r="Q284" s="170"/>
      <c r="R284" s="170"/>
      <c r="S284" s="170"/>
      <c r="T284" s="170"/>
      <c r="U284" s="170"/>
      <c r="V284" s="170"/>
      <c r="W284" s="170"/>
      <c r="X284" s="170"/>
      <c r="Y284" s="170"/>
      <c r="Z284" s="170"/>
    </row>
    <row r="285" spans="1:26" ht="23.25" customHeight="1">
      <c r="A285" s="170"/>
      <c r="B285" s="170"/>
      <c r="C285" s="170"/>
      <c r="D285" s="170"/>
      <c r="E285" s="170"/>
      <c r="F285" s="170"/>
      <c r="G285" s="170"/>
      <c r="H285" s="170"/>
      <c r="I285" s="170"/>
      <c r="J285" s="170"/>
      <c r="K285" s="170"/>
      <c r="L285" s="170"/>
      <c r="M285" s="170"/>
      <c r="N285" s="590"/>
      <c r="O285" s="622"/>
      <c r="P285" s="170"/>
      <c r="Q285" s="170"/>
      <c r="R285" s="170"/>
      <c r="S285" s="170"/>
      <c r="T285" s="170"/>
      <c r="U285" s="170"/>
      <c r="V285" s="170"/>
      <c r="W285" s="170"/>
      <c r="X285" s="170"/>
      <c r="Y285" s="170"/>
      <c r="Z285" s="170"/>
    </row>
    <row r="286" spans="1:26" ht="23.25" customHeight="1">
      <c r="A286" s="170"/>
      <c r="B286" s="170"/>
      <c r="C286" s="170"/>
      <c r="D286" s="170"/>
      <c r="E286" s="170"/>
      <c r="F286" s="170"/>
      <c r="G286" s="170"/>
      <c r="H286" s="170"/>
      <c r="I286" s="170"/>
      <c r="J286" s="170"/>
      <c r="K286" s="170"/>
      <c r="L286" s="170"/>
      <c r="M286" s="170"/>
      <c r="N286" s="590"/>
      <c r="O286" s="622"/>
      <c r="P286" s="170"/>
      <c r="Q286" s="170"/>
      <c r="R286" s="170"/>
      <c r="S286" s="170"/>
      <c r="T286" s="170"/>
      <c r="U286" s="170"/>
      <c r="V286" s="170"/>
      <c r="W286" s="170"/>
      <c r="X286" s="170"/>
      <c r="Y286" s="170"/>
      <c r="Z286" s="170"/>
    </row>
    <row r="287" spans="1:26" ht="23.25" customHeight="1">
      <c r="A287" s="170"/>
      <c r="B287" s="170"/>
      <c r="C287" s="170"/>
      <c r="D287" s="170"/>
      <c r="E287" s="170"/>
      <c r="F287" s="170"/>
      <c r="G287" s="170"/>
      <c r="H287" s="170"/>
      <c r="I287" s="170"/>
      <c r="J287" s="170"/>
      <c r="K287" s="170"/>
      <c r="L287" s="170"/>
      <c r="M287" s="170"/>
      <c r="N287" s="590"/>
      <c r="O287" s="622"/>
      <c r="P287" s="170"/>
      <c r="Q287" s="170"/>
      <c r="R287" s="170"/>
      <c r="S287" s="170"/>
      <c r="T287" s="170"/>
      <c r="U287" s="170"/>
      <c r="V287" s="170"/>
      <c r="W287" s="170"/>
      <c r="X287" s="170"/>
      <c r="Y287" s="170"/>
      <c r="Z287" s="170"/>
    </row>
    <row r="288" spans="1:26" ht="23.25" customHeight="1">
      <c r="A288" s="170"/>
      <c r="B288" s="170"/>
      <c r="C288" s="170"/>
      <c r="D288" s="170"/>
      <c r="E288" s="170"/>
      <c r="F288" s="170"/>
      <c r="G288" s="170"/>
      <c r="H288" s="170"/>
      <c r="I288" s="170"/>
      <c r="J288" s="170"/>
      <c r="K288" s="170"/>
      <c r="L288" s="170"/>
      <c r="M288" s="170"/>
      <c r="N288" s="590"/>
      <c r="O288" s="622"/>
      <c r="P288" s="170"/>
      <c r="Q288" s="170"/>
      <c r="R288" s="170"/>
      <c r="S288" s="170"/>
      <c r="T288" s="170"/>
      <c r="U288" s="170"/>
      <c r="V288" s="170"/>
      <c r="W288" s="170"/>
      <c r="X288" s="170"/>
      <c r="Y288" s="170"/>
      <c r="Z288" s="170"/>
    </row>
    <row r="289" spans="1:26" ht="23.25" customHeight="1">
      <c r="A289" s="170"/>
      <c r="B289" s="170"/>
      <c r="C289" s="170"/>
      <c r="D289" s="170"/>
      <c r="E289" s="170"/>
      <c r="F289" s="170"/>
      <c r="G289" s="170"/>
      <c r="H289" s="170"/>
      <c r="I289" s="170"/>
      <c r="J289" s="170"/>
      <c r="K289" s="170"/>
      <c r="L289" s="170"/>
      <c r="M289" s="170"/>
      <c r="N289" s="590"/>
      <c r="O289" s="622"/>
      <c r="P289" s="170"/>
      <c r="Q289" s="170"/>
      <c r="R289" s="170"/>
      <c r="S289" s="170"/>
      <c r="T289" s="170"/>
      <c r="U289" s="170"/>
      <c r="V289" s="170"/>
      <c r="W289" s="170"/>
      <c r="X289" s="170"/>
      <c r="Y289" s="170"/>
      <c r="Z289" s="170"/>
    </row>
    <row r="290" spans="1:26" ht="23.25" customHeight="1">
      <c r="A290" s="170"/>
      <c r="B290" s="170"/>
      <c r="C290" s="170"/>
      <c r="D290" s="170"/>
      <c r="E290" s="170"/>
      <c r="F290" s="170"/>
      <c r="G290" s="170"/>
      <c r="H290" s="170"/>
      <c r="I290" s="170"/>
      <c r="J290" s="170"/>
      <c r="K290" s="170"/>
      <c r="L290" s="170"/>
      <c r="M290" s="170"/>
      <c r="N290" s="590"/>
      <c r="O290" s="622"/>
      <c r="P290" s="170"/>
      <c r="Q290" s="170"/>
      <c r="R290" s="170"/>
      <c r="S290" s="170"/>
      <c r="T290" s="170"/>
      <c r="U290" s="170"/>
      <c r="V290" s="170"/>
      <c r="W290" s="170"/>
      <c r="X290" s="170"/>
      <c r="Y290" s="170"/>
      <c r="Z290" s="170"/>
    </row>
    <row r="291" spans="1:26" ht="23.25" customHeight="1">
      <c r="A291" s="170"/>
      <c r="B291" s="170"/>
      <c r="C291" s="170"/>
      <c r="D291" s="170"/>
      <c r="E291" s="170"/>
      <c r="F291" s="170"/>
      <c r="G291" s="170"/>
      <c r="H291" s="170"/>
      <c r="I291" s="170"/>
      <c r="J291" s="170"/>
      <c r="K291" s="170"/>
      <c r="L291" s="170"/>
      <c r="M291" s="170"/>
      <c r="N291" s="590"/>
      <c r="O291" s="622"/>
      <c r="P291" s="170"/>
      <c r="Q291" s="170"/>
      <c r="R291" s="170"/>
      <c r="S291" s="170"/>
      <c r="T291" s="170"/>
      <c r="U291" s="170"/>
      <c r="V291" s="170"/>
      <c r="W291" s="170"/>
      <c r="X291" s="170"/>
      <c r="Y291" s="170"/>
      <c r="Z291" s="170"/>
    </row>
    <row r="292" spans="1:26" ht="23.25" customHeight="1">
      <c r="A292" s="170"/>
      <c r="B292" s="170"/>
      <c r="C292" s="170"/>
      <c r="D292" s="170"/>
      <c r="E292" s="170"/>
      <c r="F292" s="170"/>
      <c r="G292" s="170"/>
      <c r="H292" s="170"/>
      <c r="I292" s="170"/>
      <c r="J292" s="170"/>
      <c r="K292" s="170"/>
      <c r="L292" s="170"/>
      <c r="M292" s="170"/>
      <c r="N292" s="590"/>
      <c r="O292" s="622"/>
      <c r="P292" s="170"/>
      <c r="Q292" s="170"/>
      <c r="R292" s="170"/>
      <c r="S292" s="170"/>
      <c r="T292" s="170"/>
      <c r="U292" s="170"/>
      <c r="V292" s="170"/>
      <c r="W292" s="170"/>
      <c r="X292" s="170"/>
      <c r="Y292" s="170"/>
      <c r="Z292" s="170"/>
    </row>
    <row r="293" spans="1:26" ht="23.25" customHeight="1">
      <c r="A293" s="170"/>
      <c r="B293" s="170"/>
      <c r="C293" s="170"/>
      <c r="D293" s="170"/>
      <c r="E293" s="170"/>
      <c r="F293" s="170"/>
      <c r="G293" s="170"/>
      <c r="H293" s="170"/>
      <c r="I293" s="170"/>
      <c r="J293" s="170"/>
      <c r="K293" s="170"/>
      <c r="L293" s="170"/>
      <c r="M293" s="170"/>
      <c r="N293" s="590"/>
      <c r="O293" s="622"/>
      <c r="P293" s="170"/>
      <c r="Q293" s="170"/>
      <c r="R293" s="170"/>
      <c r="S293" s="170"/>
      <c r="T293" s="170"/>
      <c r="U293" s="170"/>
      <c r="V293" s="170"/>
      <c r="W293" s="170"/>
      <c r="X293" s="170"/>
      <c r="Y293" s="170"/>
      <c r="Z293" s="170"/>
    </row>
    <row r="294" spans="1:26" ht="23.25" customHeight="1">
      <c r="A294" s="170"/>
      <c r="B294" s="170"/>
      <c r="C294" s="170"/>
      <c r="D294" s="170"/>
      <c r="E294" s="170"/>
      <c r="F294" s="170"/>
      <c r="G294" s="170"/>
      <c r="H294" s="170"/>
      <c r="I294" s="170"/>
      <c r="J294" s="170"/>
      <c r="K294" s="170"/>
      <c r="L294" s="170"/>
      <c r="M294" s="170"/>
      <c r="N294" s="590"/>
      <c r="O294" s="622"/>
      <c r="P294" s="170"/>
      <c r="Q294" s="170"/>
      <c r="R294" s="170"/>
      <c r="S294" s="170"/>
      <c r="T294" s="170"/>
      <c r="U294" s="170"/>
      <c r="V294" s="170"/>
      <c r="W294" s="170"/>
      <c r="X294" s="170"/>
      <c r="Y294" s="170"/>
      <c r="Z294" s="170"/>
    </row>
    <row r="295" spans="1:26" ht="23.25" customHeight="1">
      <c r="A295" s="170"/>
      <c r="B295" s="170"/>
      <c r="C295" s="170"/>
      <c r="D295" s="170"/>
      <c r="E295" s="170"/>
      <c r="F295" s="170"/>
      <c r="G295" s="170"/>
      <c r="H295" s="170"/>
      <c r="I295" s="170"/>
      <c r="J295" s="170"/>
      <c r="K295" s="170"/>
      <c r="L295" s="170"/>
      <c r="M295" s="170"/>
      <c r="N295" s="590"/>
      <c r="O295" s="622"/>
      <c r="P295" s="170"/>
      <c r="Q295" s="170"/>
      <c r="R295" s="170"/>
      <c r="S295" s="170"/>
      <c r="T295" s="170"/>
      <c r="U295" s="170"/>
      <c r="V295" s="170"/>
      <c r="W295" s="170"/>
      <c r="X295" s="170"/>
      <c r="Y295" s="170"/>
      <c r="Z295" s="170"/>
    </row>
    <row r="296" spans="1:26" ht="23.25" customHeight="1">
      <c r="A296" s="170"/>
      <c r="B296" s="170"/>
      <c r="C296" s="170"/>
      <c r="D296" s="170"/>
      <c r="E296" s="170"/>
      <c r="F296" s="170"/>
      <c r="G296" s="170"/>
      <c r="H296" s="170"/>
      <c r="I296" s="170"/>
      <c r="J296" s="170"/>
      <c r="K296" s="170"/>
      <c r="L296" s="170"/>
      <c r="M296" s="170"/>
      <c r="N296" s="590"/>
      <c r="O296" s="622"/>
      <c r="P296" s="170"/>
      <c r="Q296" s="170"/>
      <c r="R296" s="170"/>
      <c r="S296" s="170"/>
      <c r="T296" s="170"/>
      <c r="U296" s="170"/>
      <c r="V296" s="170"/>
      <c r="W296" s="170"/>
      <c r="X296" s="170"/>
      <c r="Y296" s="170"/>
      <c r="Z296" s="170"/>
    </row>
    <row r="297" spans="1:26" ht="23.25" customHeight="1">
      <c r="A297" s="170"/>
      <c r="B297" s="170"/>
      <c r="C297" s="170"/>
      <c r="D297" s="170"/>
      <c r="E297" s="170"/>
      <c r="F297" s="170"/>
      <c r="G297" s="170"/>
      <c r="H297" s="170"/>
      <c r="I297" s="170"/>
      <c r="J297" s="170"/>
      <c r="K297" s="170"/>
      <c r="L297" s="170"/>
      <c r="M297" s="170"/>
      <c r="N297" s="590"/>
      <c r="O297" s="622"/>
      <c r="P297" s="170"/>
      <c r="Q297" s="170"/>
      <c r="R297" s="170"/>
      <c r="S297" s="170"/>
      <c r="T297" s="170"/>
      <c r="U297" s="170"/>
      <c r="V297" s="170"/>
      <c r="W297" s="170"/>
      <c r="X297" s="170"/>
      <c r="Y297" s="170"/>
      <c r="Z297" s="170"/>
    </row>
    <row r="298" spans="1:26" ht="23.25" customHeight="1">
      <c r="A298" s="170"/>
      <c r="B298" s="170"/>
      <c r="C298" s="170"/>
      <c r="D298" s="170"/>
      <c r="E298" s="170"/>
      <c r="F298" s="170"/>
      <c r="G298" s="170"/>
      <c r="H298" s="170"/>
      <c r="I298" s="170"/>
      <c r="J298" s="170"/>
      <c r="K298" s="170"/>
      <c r="L298" s="170"/>
      <c r="M298" s="170"/>
      <c r="N298" s="590"/>
      <c r="O298" s="622"/>
      <c r="P298" s="170"/>
      <c r="Q298" s="170"/>
      <c r="R298" s="170"/>
      <c r="S298" s="170"/>
      <c r="T298" s="170"/>
      <c r="U298" s="170"/>
      <c r="V298" s="170"/>
      <c r="W298" s="170"/>
      <c r="X298" s="170"/>
      <c r="Y298" s="170"/>
      <c r="Z298" s="170"/>
    </row>
    <row r="299" spans="1:26" ht="23.25" customHeight="1">
      <c r="A299" s="170"/>
      <c r="B299" s="170"/>
      <c r="C299" s="170"/>
      <c r="D299" s="170"/>
      <c r="E299" s="170"/>
      <c r="F299" s="170"/>
      <c r="G299" s="170"/>
      <c r="H299" s="170"/>
      <c r="I299" s="170"/>
      <c r="J299" s="170"/>
      <c r="K299" s="170"/>
      <c r="L299" s="170"/>
      <c r="M299" s="170"/>
      <c r="N299" s="590"/>
      <c r="O299" s="622"/>
      <c r="P299" s="170"/>
      <c r="Q299" s="170"/>
      <c r="R299" s="170"/>
      <c r="S299" s="170"/>
      <c r="T299" s="170"/>
      <c r="U299" s="170"/>
      <c r="V299" s="170"/>
      <c r="W299" s="170"/>
      <c r="X299" s="170"/>
      <c r="Y299" s="170"/>
      <c r="Z299" s="170"/>
    </row>
    <row r="300" spans="1:26" ht="23.25" customHeight="1">
      <c r="A300" s="170"/>
      <c r="B300" s="170"/>
      <c r="C300" s="170"/>
      <c r="D300" s="170"/>
      <c r="E300" s="170"/>
      <c r="F300" s="170"/>
      <c r="G300" s="170"/>
      <c r="H300" s="170"/>
      <c r="I300" s="170"/>
      <c r="J300" s="170"/>
      <c r="K300" s="170"/>
      <c r="L300" s="170"/>
      <c r="M300" s="170"/>
      <c r="N300" s="590"/>
      <c r="O300" s="622"/>
      <c r="P300" s="170"/>
      <c r="Q300" s="170"/>
      <c r="R300" s="170"/>
      <c r="S300" s="170"/>
      <c r="T300" s="170"/>
      <c r="U300" s="170"/>
      <c r="V300" s="170"/>
      <c r="W300" s="170"/>
      <c r="X300" s="170"/>
      <c r="Y300" s="170"/>
      <c r="Z300" s="170"/>
    </row>
    <row r="301" spans="1:26" ht="23.25" customHeight="1">
      <c r="A301" s="170"/>
      <c r="B301" s="170"/>
      <c r="C301" s="170"/>
      <c r="D301" s="170"/>
      <c r="E301" s="170"/>
      <c r="F301" s="170"/>
      <c r="G301" s="170"/>
      <c r="H301" s="170"/>
      <c r="I301" s="170"/>
      <c r="J301" s="170"/>
      <c r="K301" s="170"/>
      <c r="L301" s="170"/>
      <c r="M301" s="170"/>
      <c r="N301" s="590"/>
      <c r="O301" s="622"/>
      <c r="P301" s="170"/>
      <c r="Q301" s="170"/>
      <c r="R301" s="170"/>
      <c r="S301" s="170"/>
      <c r="T301" s="170"/>
      <c r="U301" s="170"/>
      <c r="V301" s="170"/>
      <c r="W301" s="170"/>
      <c r="X301" s="170"/>
      <c r="Y301" s="170"/>
      <c r="Z301" s="170"/>
    </row>
    <row r="302" spans="1:26" ht="23.25" customHeight="1">
      <c r="A302" s="170"/>
      <c r="B302" s="170"/>
      <c r="C302" s="170"/>
      <c r="D302" s="170"/>
      <c r="E302" s="170"/>
      <c r="F302" s="170"/>
      <c r="G302" s="170"/>
      <c r="H302" s="170"/>
      <c r="I302" s="170"/>
      <c r="J302" s="170"/>
      <c r="K302" s="170"/>
      <c r="L302" s="170"/>
      <c r="M302" s="170"/>
      <c r="N302" s="590"/>
      <c r="O302" s="622"/>
      <c r="P302" s="170"/>
      <c r="Q302" s="170"/>
      <c r="R302" s="170"/>
      <c r="S302" s="170"/>
      <c r="T302" s="170"/>
      <c r="U302" s="170"/>
      <c r="V302" s="170"/>
      <c r="W302" s="170"/>
      <c r="X302" s="170"/>
      <c r="Y302" s="170"/>
      <c r="Z302" s="170"/>
    </row>
    <row r="303" spans="1:26" ht="23.25" customHeight="1">
      <c r="A303" s="170"/>
      <c r="B303" s="170"/>
      <c r="C303" s="170"/>
      <c r="D303" s="170"/>
      <c r="E303" s="170"/>
      <c r="F303" s="170"/>
      <c r="G303" s="170"/>
      <c r="H303" s="170"/>
      <c r="I303" s="170"/>
      <c r="J303" s="170"/>
      <c r="K303" s="170"/>
      <c r="L303" s="170"/>
      <c r="M303" s="170"/>
      <c r="N303" s="590"/>
      <c r="O303" s="622"/>
      <c r="P303" s="170"/>
      <c r="Q303" s="170"/>
      <c r="R303" s="170"/>
      <c r="S303" s="170"/>
      <c r="T303" s="170"/>
      <c r="U303" s="170"/>
      <c r="V303" s="170"/>
      <c r="W303" s="170"/>
      <c r="X303" s="170"/>
      <c r="Y303" s="170"/>
      <c r="Z303" s="170"/>
    </row>
    <row r="304" spans="1:26" ht="23.25" customHeight="1">
      <c r="A304" s="170"/>
      <c r="B304" s="170"/>
      <c r="C304" s="170"/>
      <c r="D304" s="170"/>
      <c r="E304" s="170"/>
      <c r="F304" s="170"/>
      <c r="G304" s="170"/>
      <c r="H304" s="170"/>
      <c r="I304" s="170"/>
      <c r="J304" s="170"/>
      <c r="K304" s="170"/>
      <c r="L304" s="170"/>
      <c r="M304" s="170"/>
      <c r="N304" s="590"/>
      <c r="O304" s="622"/>
      <c r="P304" s="170"/>
      <c r="Q304" s="170"/>
      <c r="R304" s="170"/>
      <c r="S304" s="170"/>
      <c r="T304" s="170"/>
      <c r="U304" s="170"/>
      <c r="V304" s="170"/>
      <c r="W304" s="170"/>
      <c r="X304" s="170"/>
      <c r="Y304" s="170"/>
      <c r="Z304" s="170"/>
    </row>
    <row r="305" spans="1:26" ht="23.25" customHeight="1">
      <c r="A305" s="170"/>
      <c r="B305" s="170"/>
      <c r="C305" s="170"/>
      <c r="D305" s="170"/>
      <c r="E305" s="170"/>
      <c r="F305" s="170"/>
      <c r="G305" s="170"/>
      <c r="H305" s="170"/>
      <c r="I305" s="170"/>
      <c r="J305" s="170"/>
      <c r="K305" s="170"/>
      <c r="L305" s="170"/>
      <c r="M305" s="170"/>
      <c r="N305" s="590"/>
      <c r="O305" s="622"/>
      <c r="P305" s="170"/>
      <c r="Q305" s="170"/>
      <c r="R305" s="170"/>
      <c r="S305" s="170"/>
      <c r="T305" s="170"/>
      <c r="U305" s="170"/>
      <c r="V305" s="170"/>
      <c r="W305" s="170"/>
      <c r="X305" s="170"/>
      <c r="Y305" s="170"/>
      <c r="Z305" s="170"/>
    </row>
    <row r="306" spans="1:26" ht="23.25" customHeight="1">
      <c r="A306" s="170"/>
      <c r="B306" s="170"/>
      <c r="C306" s="170"/>
      <c r="D306" s="170"/>
      <c r="E306" s="170"/>
      <c r="F306" s="170"/>
      <c r="G306" s="170"/>
      <c r="H306" s="170"/>
      <c r="I306" s="170"/>
      <c r="J306" s="170"/>
      <c r="K306" s="170"/>
      <c r="L306" s="170"/>
      <c r="M306" s="170"/>
      <c r="N306" s="590"/>
      <c r="O306" s="622"/>
      <c r="P306" s="170"/>
      <c r="Q306" s="170"/>
      <c r="R306" s="170"/>
      <c r="S306" s="170"/>
      <c r="T306" s="170"/>
      <c r="U306" s="170"/>
      <c r="V306" s="170"/>
      <c r="W306" s="170"/>
      <c r="X306" s="170"/>
      <c r="Y306" s="170"/>
      <c r="Z306" s="170"/>
    </row>
    <row r="307" spans="1:26" ht="23.25" customHeight="1">
      <c r="A307" s="170"/>
      <c r="B307" s="170"/>
      <c r="C307" s="170"/>
      <c r="D307" s="170"/>
      <c r="E307" s="170"/>
      <c r="F307" s="170"/>
      <c r="G307" s="170"/>
      <c r="H307" s="170"/>
      <c r="I307" s="170"/>
      <c r="J307" s="170"/>
      <c r="K307" s="170"/>
      <c r="L307" s="170"/>
      <c r="M307" s="170"/>
      <c r="N307" s="590"/>
      <c r="O307" s="622"/>
      <c r="P307" s="170"/>
      <c r="Q307" s="170"/>
      <c r="R307" s="170"/>
      <c r="S307" s="170"/>
      <c r="T307" s="170"/>
      <c r="U307" s="170"/>
      <c r="V307" s="170"/>
      <c r="W307" s="170"/>
      <c r="X307" s="170"/>
      <c r="Y307" s="170"/>
      <c r="Z307" s="170"/>
    </row>
    <row r="308" spans="1:26" ht="23.25" customHeight="1">
      <c r="A308" s="170"/>
      <c r="B308" s="170"/>
      <c r="C308" s="170"/>
      <c r="D308" s="170"/>
      <c r="E308" s="170"/>
      <c r="F308" s="170"/>
      <c r="G308" s="170"/>
      <c r="H308" s="170"/>
      <c r="I308" s="170"/>
      <c r="J308" s="170"/>
      <c r="K308" s="170"/>
      <c r="L308" s="170"/>
      <c r="M308" s="170"/>
      <c r="N308" s="590"/>
      <c r="O308" s="622"/>
      <c r="P308" s="170"/>
      <c r="Q308" s="170"/>
      <c r="R308" s="170"/>
      <c r="S308" s="170"/>
      <c r="T308" s="170"/>
      <c r="U308" s="170"/>
      <c r="V308" s="170"/>
      <c r="W308" s="170"/>
      <c r="X308" s="170"/>
      <c r="Y308" s="170"/>
      <c r="Z308" s="170"/>
    </row>
    <row r="309" spans="1:26" ht="23.25" customHeight="1">
      <c r="A309" s="170"/>
      <c r="B309" s="170"/>
      <c r="C309" s="170"/>
      <c r="D309" s="170"/>
      <c r="E309" s="170"/>
      <c r="F309" s="170"/>
      <c r="G309" s="170"/>
      <c r="H309" s="170"/>
      <c r="I309" s="170"/>
      <c r="J309" s="170"/>
      <c r="K309" s="170"/>
      <c r="L309" s="170"/>
      <c r="M309" s="170"/>
      <c r="N309" s="590"/>
      <c r="O309" s="622"/>
      <c r="P309" s="170"/>
      <c r="Q309" s="170"/>
      <c r="R309" s="170"/>
      <c r="S309" s="170"/>
      <c r="T309" s="170"/>
      <c r="U309" s="170"/>
      <c r="V309" s="170"/>
      <c r="W309" s="170"/>
      <c r="X309" s="170"/>
      <c r="Y309" s="170"/>
      <c r="Z309" s="170"/>
    </row>
    <row r="310" spans="1:26" ht="23.25" customHeight="1">
      <c r="A310" s="170"/>
      <c r="B310" s="170"/>
      <c r="C310" s="170"/>
      <c r="D310" s="170"/>
      <c r="E310" s="170"/>
      <c r="F310" s="170"/>
      <c r="G310" s="170"/>
      <c r="H310" s="170"/>
      <c r="I310" s="170"/>
      <c r="J310" s="170"/>
      <c r="K310" s="170"/>
      <c r="L310" s="170"/>
      <c r="M310" s="170"/>
      <c r="N310" s="590"/>
      <c r="O310" s="622"/>
      <c r="P310" s="170"/>
      <c r="Q310" s="170"/>
      <c r="R310" s="170"/>
      <c r="S310" s="170"/>
      <c r="T310" s="170"/>
      <c r="U310" s="170"/>
      <c r="V310" s="170"/>
      <c r="W310" s="170"/>
      <c r="X310" s="170"/>
      <c r="Y310" s="170"/>
      <c r="Z310" s="170"/>
    </row>
    <row r="311" spans="1:26" ht="23.25" customHeight="1">
      <c r="A311" s="170"/>
      <c r="B311" s="170"/>
      <c r="C311" s="170"/>
      <c r="D311" s="170"/>
      <c r="E311" s="170"/>
      <c r="F311" s="170"/>
      <c r="G311" s="170"/>
      <c r="H311" s="170"/>
      <c r="I311" s="170"/>
      <c r="J311" s="170"/>
      <c r="K311" s="170"/>
      <c r="L311" s="170"/>
      <c r="M311" s="170"/>
      <c r="N311" s="590"/>
      <c r="O311" s="622"/>
      <c r="P311" s="170"/>
      <c r="Q311" s="170"/>
      <c r="R311" s="170"/>
      <c r="S311" s="170"/>
      <c r="T311" s="170"/>
      <c r="U311" s="170"/>
      <c r="V311" s="170"/>
      <c r="W311" s="170"/>
      <c r="X311" s="170"/>
      <c r="Y311" s="170"/>
      <c r="Z311" s="170"/>
    </row>
    <row r="312" spans="1:26" ht="23.25" customHeight="1">
      <c r="A312" s="170"/>
      <c r="B312" s="170"/>
      <c r="C312" s="170"/>
      <c r="D312" s="170"/>
      <c r="E312" s="170"/>
      <c r="F312" s="170"/>
      <c r="G312" s="170"/>
      <c r="H312" s="170"/>
      <c r="I312" s="170"/>
      <c r="J312" s="170"/>
      <c r="K312" s="170"/>
      <c r="L312" s="170"/>
      <c r="M312" s="170"/>
      <c r="N312" s="590"/>
      <c r="O312" s="622"/>
      <c r="P312" s="170"/>
      <c r="Q312" s="170"/>
      <c r="R312" s="170"/>
      <c r="S312" s="170"/>
      <c r="T312" s="170"/>
      <c r="U312" s="170"/>
      <c r="V312" s="170"/>
      <c r="W312" s="170"/>
      <c r="X312" s="170"/>
      <c r="Y312" s="170"/>
      <c r="Z312" s="170"/>
    </row>
    <row r="313" spans="1:26" ht="23.25" customHeight="1">
      <c r="A313" s="170"/>
      <c r="B313" s="170"/>
      <c r="C313" s="170"/>
      <c r="D313" s="170"/>
      <c r="E313" s="170"/>
      <c r="F313" s="170"/>
      <c r="G313" s="170"/>
      <c r="H313" s="170"/>
      <c r="I313" s="170"/>
      <c r="J313" s="170"/>
      <c r="K313" s="170"/>
      <c r="L313" s="170"/>
      <c r="M313" s="170"/>
      <c r="N313" s="590"/>
      <c r="O313" s="622"/>
      <c r="P313" s="170"/>
      <c r="Q313" s="170"/>
      <c r="R313" s="170"/>
      <c r="S313" s="170"/>
      <c r="T313" s="170"/>
      <c r="U313" s="170"/>
      <c r="V313" s="170"/>
      <c r="W313" s="170"/>
      <c r="X313" s="170"/>
      <c r="Y313" s="170"/>
      <c r="Z313" s="170"/>
    </row>
    <row r="314" spans="1:26" ht="23.25" customHeight="1">
      <c r="A314" s="170"/>
      <c r="B314" s="170"/>
      <c r="C314" s="170"/>
      <c r="D314" s="170"/>
      <c r="E314" s="170"/>
      <c r="F314" s="170"/>
      <c r="G314" s="170"/>
      <c r="H314" s="170"/>
      <c r="I314" s="170"/>
      <c r="J314" s="170"/>
      <c r="K314" s="170"/>
      <c r="L314" s="170"/>
      <c r="M314" s="170"/>
      <c r="N314" s="590"/>
      <c r="O314" s="622"/>
      <c r="P314" s="170"/>
      <c r="Q314" s="170"/>
      <c r="R314" s="170"/>
      <c r="S314" s="170"/>
      <c r="T314" s="170"/>
      <c r="U314" s="170"/>
      <c r="V314" s="170"/>
      <c r="W314" s="170"/>
      <c r="X314" s="170"/>
      <c r="Y314" s="170"/>
      <c r="Z314" s="170"/>
    </row>
    <row r="315" spans="1:26" ht="23.25" customHeight="1">
      <c r="A315" s="170"/>
      <c r="B315" s="170"/>
      <c r="C315" s="170"/>
      <c r="D315" s="170"/>
      <c r="E315" s="170"/>
      <c r="F315" s="170"/>
      <c r="G315" s="170"/>
      <c r="H315" s="170"/>
      <c r="I315" s="170"/>
      <c r="J315" s="170"/>
      <c r="K315" s="170"/>
      <c r="L315" s="170"/>
      <c r="M315" s="170"/>
      <c r="N315" s="590"/>
      <c r="O315" s="622"/>
      <c r="P315" s="170"/>
      <c r="Q315" s="170"/>
      <c r="R315" s="170"/>
      <c r="S315" s="170"/>
      <c r="T315" s="170"/>
      <c r="U315" s="170"/>
      <c r="V315" s="170"/>
      <c r="W315" s="170"/>
      <c r="X315" s="170"/>
      <c r="Y315" s="170"/>
      <c r="Z315" s="170"/>
    </row>
    <row r="316" spans="1:26" ht="23.25" customHeight="1">
      <c r="A316" s="170"/>
      <c r="B316" s="170"/>
      <c r="C316" s="170"/>
      <c r="D316" s="170"/>
      <c r="E316" s="170"/>
      <c r="F316" s="170"/>
      <c r="G316" s="170"/>
      <c r="H316" s="170"/>
      <c r="I316" s="170"/>
      <c r="J316" s="170"/>
      <c r="K316" s="170"/>
      <c r="L316" s="170"/>
      <c r="M316" s="170"/>
      <c r="N316" s="590"/>
      <c r="O316" s="622"/>
      <c r="P316" s="170"/>
      <c r="Q316" s="170"/>
      <c r="R316" s="170"/>
      <c r="S316" s="170"/>
      <c r="T316" s="170"/>
      <c r="U316" s="170"/>
      <c r="V316" s="170"/>
      <c r="W316" s="170"/>
      <c r="X316" s="170"/>
      <c r="Y316" s="170"/>
      <c r="Z316" s="170"/>
    </row>
    <row r="317" spans="1:26" ht="23.25" customHeight="1">
      <c r="A317" s="170"/>
      <c r="B317" s="170"/>
      <c r="C317" s="170"/>
      <c r="D317" s="170"/>
      <c r="E317" s="170"/>
      <c r="F317" s="170"/>
      <c r="G317" s="170"/>
      <c r="H317" s="170"/>
      <c r="I317" s="170"/>
      <c r="J317" s="170"/>
      <c r="K317" s="170"/>
      <c r="L317" s="170"/>
      <c r="M317" s="170"/>
      <c r="N317" s="590"/>
      <c r="O317" s="622"/>
      <c r="P317" s="170"/>
      <c r="Q317" s="170"/>
      <c r="R317" s="170"/>
      <c r="S317" s="170"/>
      <c r="T317" s="170"/>
      <c r="U317" s="170"/>
      <c r="V317" s="170"/>
      <c r="W317" s="170"/>
      <c r="X317" s="170"/>
      <c r="Y317" s="170"/>
      <c r="Z317" s="170"/>
    </row>
    <row r="318" spans="1:26" ht="23.25" customHeight="1">
      <c r="A318" s="170"/>
      <c r="B318" s="170"/>
      <c r="C318" s="170"/>
      <c r="D318" s="170"/>
      <c r="E318" s="170"/>
      <c r="F318" s="170"/>
      <c r="G318" s="170"/>
      <c r="H318" s="170"/>
      <c r="I318" s="170"/>
      <c r="J318" s="170"/>
      <c r="K318" s="170"/>
      <c r="L318" s="170"/>
      <c r="M318" s="170"/>
      <c r="N318" s="590"/>
      <c r="O318" s="622"/>
      <c r="P318" s="170"/>
      <c r="Q318" s="170"/>
      <c r="R318" s="170"/>
      <c r="S318" s="170"/>
      <c r="T318" s="170"/>
      <c r="U318" s="170"/>
      <c r="V318" s="170"/>
      <c r="W318" s="170"/>
      <c r="X318" s="170"/>
      <c r="Y318" s="170"/>
      <c r="Z318" s="170"/>
    </row>
    <row r="319" spans="1:26" ht="23.25" customHeight="1">
      <c r="A319" s="170"/>
      <c r="B319" s="170"/>
      <c r="C319" s="170"/>
      <c r="D319" s="170"/>
      <c r="E319" s="170"/>
      <c r="F319" s="170"/>
      <c r="G319" s="170"/>
      <c r="H319" s="170"/>
      <c r="I319" s="170"/>
      <c r="J319" s="170"/>
      <c r="K319" s="170"/>
      <c r="L319" s="170"/>
      <c r="M319" s="170"/>
      <c r="N319" s="590"/>
      <c r="O319" s="622"/>
      <c r="P319" s="170"/>
      <c r="Q319" s="170"/>
      <c r="R319" s="170"/>
      <c r="S319" s="170"/>
      <c r="T319" s="170"/>
      <c r="U319" s="170"/>
      <c r="V319" s="170"/>
      <c r="W319" s="170"/>
      <c r="X319" s="170"/>
      <c r="Y319" s="170"/>
      <c r="Z319" s="170"/>
    </row>
    <row r="320" spans="1:26" ht="23.25" customHeight="1">
      <c r="A320" s="170"/>
      <c r="B320" s="170"/>
      <c r="C320" s="170"/>
      <c r="D320" s="170"/>
      <c r="E320" s="170"/>
      <c r="F320" s="170"/>
      <c r="G320" s="170"/>
      <c r="H320" s="170"/>
      <c r="I320" s="170"/>
      <c r="J320" s="170"/>
      <c r="K320" s="170"/>
      <c r="L320" s="170"/>
      <c r="M320" s="170"/>
      <c r="N320" s="590"/>
      <c r="O320" s="622"/>
      <c r="P320" s="170"/>
      <c r="Q320" s="170"/>
      <c r="R320" s="170"/>
      <c r="S320" s="170"/>
      <c r="T320" s="170"/>
      <c r="U320" s="170"/>
      <c r="V320" s="170"/>
      <c r="W320" s="170"/>
      <c r="X320" s="170"/>
      <c r="Y320" s="170"/>
      <c r="Z320" s="170"/>
    </row>
    <row r="321" spans="1:26" ht="23.25" customHeight="1">
      <c r="A321" s="170"/>
      <c r="B321" s="170"/>
      <c r="C321" s="170"/>
      <c r="D321" s="170"/>
      <c r="E321" s="170"/>
      <c r="F321" s="170"/>
      <c r="G321" s="170"/>
      <c r="H321" s="170"/>
      <c r="I321" s="170"/>
      <c r="J321" s="170"/>
      <c r="K321" s="170"/>
      <c r="L321" s="170"/>
      <c r="M321" s="170"/>
      <c r="N321" s="590"/>
      <c r="O321" s="622"/>
      <c r="P321" s="170"/>
      <c r="Q321" s="170"/>
      <c r="R321" s="170"/>
      <c r="S321" s="170"/>
      <c r="T321" s="170"/>
      <c r="U321" s="170"/>
      <c r="V321" s="170"/>
      <c r="W321" s="170"/>
      <c r="X321" s="170"/>
      <c r="Y321" s="170"/>
      <c r="Z321" s="170"/>
    </row>
    <row r="322" spans="1:26" ht="23.25" customHeight="1">
      <c r="A322" s="170"/>
      <c r="B322" s="170"/>
      <c r="C322" s="170"/>
      <c r="D322" s="170"/>
      <c r="E322" s="170"/>
      <c r="F322" s="170"/>
      <c r="G322" s="170"/>
      <c r="H322" s="170"/>
      <c r="I322" s="170"/>
      <c r="J322" s="170"/>
      <c r="K322" s="170"/>
      <c r="L322" s="170"/>
      <c r="M322" s="170"/>
      <c r="N322" s="590"/>
      <c r="O322" s="622"/>
      <c r="P322" s="170"/>
      <c r="Q322" s="170"/>
      <c r="R322" s="170"/>
      <c r="S322" s="170"/>
      <c r="T322" s="170"/>
      <c r="U322" s="170"/>
      <c r="V322" s="170"/>
      <c r="W322" s="170"/>
      <c r="X322" s="170"/>
      <c r="Y322" s="170"/>
      <c r="Z322" s="170"/>
    </row>
    <row r="323" spans="1:26" ht="23.25" customHeight="1">
      <c r="A323" s="170"/>
      <c r="B323" s="170"/>
      <c r="C323" s="170"/>
      <c r="D323" s="170"/>
      <c r="E323" s="170"/>
      <c r="F323" s="170"/>
      <c r="G323" s="170"/>
      <c r="H323" s="170"/>
      <c r="I323" s="170"/>
      <c r="J323" s="170"/>
      <c r="K323" s="170"/>
      <c r="L323" s="170"/>
      <c r="M323" s="170"/>
      <c r="N323" s="590"/>
      <c r="O323" s="622"/>
      <c r="P323" s="170"/>
      <c r="Q323" s="170"/>
      <c r="R323" s="170"/>
      <c r="S323" s="170"/>
      <c r="T323" s="170"/>
      <c r="U323" s="170"/>
      <c r="V323" s="170"/>
      <c r="W323" s="170"/>
      <c r="X323" s="170"/>
      <c r="Y323" s="170"/>
      <c r="Z323" s="170"/>
    </row>
    <row r="324" spans="1:26" ht="23.25" customHeight="1">
      <c r="A324" s="170"/>
      <c r="B324" s="170"/>
      <c r="C324" s="170"/>
      <c r="D324" s="170"/>
      <c r="E324" s="170"/>
      <c r="F324" s="170"/>
      <c r="G324" s="170"/>
      <c r="H324" s="170"/>
      <c r="I324" s="170"/>
      <c r="J324" s="170"/>
      <c r="K324" s="170"/>
      <c r="L324" s="170"/>
      <c r="M324" s="170"/>
      <c r="N324" s="590"/>
      <c r="O324" s="622"/>
      <c r="P324" s="170"/>
      <c r="Q324" s="170"/>
      <c r="R324" s="170"/>
      <c r="S324" s="170"/>
      <c r="T324" s="170"/>
      <c r="U324" s="170"/>
      <c r="V324" s="170"/>
      <c r="W324" s="170"/>
      <c r="X324" s="170"/>
      <c r="Y324" s="170"/>
      <c r="Z324" s="170"/>
    </row>
    <row r="325" spans="1:26" ht="23.25" customHeight="1">
      <c r="A325" s="170"/>
      <c r="B325" s="170"/>
      <c r="C325" s="170"/>
      <c r="D325" s="170"/>
      <c r="E325" s="170"/>
      <c r="F325" s="170"/>
      <c r="G325" s="170"/>
      <c r="H325" s="170"/>
      <c r="I325" s="170"/>
      <c r="J325" s="170"/>
      <c r="K325" s="170"/>
      <c r="L325" s="170"/>
      <c r="M325" s="170"/>
      <c r="N325" s="590"/>
      <c r="O325" s="622"/>
      <c r="P325" s="170"/>
      <c r="Q325" s="170"/>
      <c r="R325" s="170"/>
      <c r="S325" s="170"/>
      <c r="T325" s="170"/>
      <c r="U325" s="170"/>
      <c r="V325" s="170"/>
      <c r="W325" s="170"/>
      <c r="X325" s="170"/>
      <c r="Y325" s="170"/>
      <c r="Z325" s="170"/>
    </row>
    <row r="326" spans="1:26" ht="23.25" customHeight="1">
      <c r="A326" s="170"/>
      <c r="B326" s="170"/>
      <c r="C326" s="170"/>
      <c r="D326" s="170"/>
      <c r="E326" s="170"/>
      <c r="F326" s="170"/>
      <c r="G326" s="170"/>
      <c r="H326" s="170"/>
      <c r="I326" s="170"/>
      <c r="J326" s="170"/>
      <c r="K326" s="170"/>
      <c r="L326" s="170"/>
      <c r="M326" s="170"/>
      <c r="N326" s="590"/>
      <c r="O326" s="622"/>
      <c r="P326" s="170"/>
      <c r="Q326" s="170"/>
      <c r="R326" s="170"/>
      <c r="S326" s="170"/>
      <c r="T326" s="170"/>
      <c r="U326" s="170"/>
      <c r="V326" s="170"/>
      <c r="W326" s="170"/>
      <c r="X326" s="170"/>
      <c r="Y326" s="170"/>
      <c r="Z326" s="170"/>
    </row>
    <row r="327" spans="1:26" ht="23.25" customHeight="1">
      <c r="A327" s="170"/>
      <c r="B327" s="170"/>
      <c r="C327" s="170"/>
      <c r="D327" s="170"/>
      <c r="E327" s="170"/>
      <c r="F327" s="170"/>
      <c r="G327" s="170"/>
      <c r="H327" s="170"/>
      <c r="I327" s="170"/>
      <c r="J327" s="170"/>
      <c r="K327" s="170"/>
      <c r="L327" s="170"/>
      <c r="M327" s="170"/>
      <c r="N327" s="590"/>
      <c r="O327" s="622"/>
      <c r="P327" s="170"/>
      <c r="Q327" s="170"/>
      <c r="R327" s="170"/>
      <c r="S327" s="170"/>
      <c r="T327" s="170"/>
      <c r="U327" s="170"/>
      <c r="V327" s="170"/>
      <c r="W327" s="170"/>
      <c r="X327" s="170"/>
      <c r="Y327" s="170"/>
      <c r="Z327" s="170"/>
    </row>
    <row r="328" spans="1:26" ht="23.25" customHeight="1">
      <c r="A328" s="170"/>
      <c r="B328" s="170"/>
      <c r="C328" s="170"/>
      <c r="D328" s="170"/>
      <c r="E328" s="170"/>
      <c r="F328" s="170"/>
      <c r="G328" s="170"/>
      <c r="H328" s="170"/>
      <c r="I328" s="170"/>
      <c r="J328" s="170"/>
      <c r="K328" s="170"/>
      <c r="L328" s="170"/>
      <c r="M328" s="170"/>
      <c r="N328" s="590"/>
      <c r="O328" s="622"/>
      <c r="P328" s="170"/>
      <c r="Q328" s="170"/>
      <c r="R328" s="170"/>
      <c r="S328" s="170"/>
      <c r="T328" s="170"/>
      <c r="U328" s="170"/>
      <c r="V328" s="170"/>
      <c r="W328" s="170"/>
      <c r="X328" s="170"/>
      <c r="Y328" s="170"/>
      <c r="Z328" s="170"/>
    </row>
    <row r="329" spans="1:26" ht="23.25" customHeight="1">
      <c r="A329" s="170"/>
      <c r="B329" s="170"/>
      <c r="C329" s="170"/>
      <c r="D329" s="170"/>
      <c r="E329" s="170"/>
      <c r="F329" s="170"/>
      <c r="G329" s="170"/>
      <c r="H329" s="170"/>
      <c r="I329" s="170"/>
      <c r="J329" s="170"/>
      <c r="K329" s="170"/>
      <c r="L329" s="170"/>
      <c r="M329" s="170"/>
      <c r="N329" s="590"/>
      <c r="O329" s="622"/>
      <c r="P329" s="170"/>
      <c r="Q329" s="170"/>
      <c r="R329" s="170"/>
      <c r="S329" s="170"/>
      <c r="T329" s="170"/>
      <c r="U329" s="170"/>
      <c r="V329" s="170"/>
      <c r="W329" s="170"/>
      <c r="X329" s="170"/>
      <c r="Y329" s="170"/>
      <c r="Z329" s="170"/>
    </row>
    <row r="330" spans="1:26" ht="23.25" customHeight="1">
      <c r="A330" s="170"/>
      <c r="B330" s="170"/>
      <c r="C330" s="170"/>
      <c r="D330" s="170"/>
      <c r="E330" s="170"/>
      <c r="F330" s="170"/>
      <c r="G330" s="170"/>
      <c r="H330" s="170"/>
      <c r="I330" s="170"/>
      <c r="J330" s="170"/>
      <c r="K330" s="170"/>
      <c r="L330" s="170"/>
      <c r="M330" s="170"/>
      <c r="N330" s="590"/>
      <c r="O330" s="622"/>
      <c r="P330" s="170"/>
      <c r="Q330" s="170"/>
      <c r="R330" s="170"/>
      <c r="S330" s="170"/>
      <c r="T330" s="170"/>
      <c r="U330" s="170"/>
      <c r="V330" s="170"/>
      <c r="W330" s="170"/>
      <c r="X330" s="170"/>
      <c r="Y330" s="170"/>
      <c r="Z330" s="170"/>
    </row>
    <row r="331" spans="1:26" ht="23.25" customHeight="1">
      <c r="A331" s="170"/>
      <c r="B331" s="170"/>
      <c r="C331" s="170"/>
      <c r="D331" s="170"/>
      <c r="E331" s="170"/>
      <c r="F331" s="170"/>
      <c r="G331" s="170"/>
      <c r="H331" s="170"/>
      <c r="I331" s="170"/>
      <c r="J331" s="170"/>
      <c r="K331" s="170"/>
      <c r="L331" s="170"/>
      <c r="M331" s="170"/>
      <c r="N331" s="590"/>
      <c r="O331" s="622"/>
      <c r="P331" s="170"/>
      <c r="Q331" s="170"/>
      <c r="R331" s="170"/>
      <c r="S331" s="170"/>
      <c r="T331" s="170"/>
      <c r="U331" s="170"/>
      <c r="V331" s="170"/>
      <c r="W331" s="170"/>
      <c r="X331" s="170"/>
      <c r="Y331" s="170"/>
      <c r="Z331" s="170"/>
    </row>
    <row r="332" spans="1:26" ht="23.25" customHeight="1">
      <c r="A332" s="170"/>
      <c r="B332" s="170"/>
      <c r="C332" s="170"/>
      <c r="D332" s="170"/>
      <c r="E332" s="170"/>
      <c r="F332" s="170"/>
      <c r="G332" s="170"/>
      <c r="H332" s="170"/>
      <c r="I332" s="170"/>
      <c r="J332" s="170"/>
      <c r="K332" s="170"/>
      <c r="L332" s="170"/>
      <c r="M332" s="170"/>
      <c r="N332" s="590"/>
      <c r="O332" s="622"/>
      <c r="P332" s="170"/>
      <c r="Q332" s="170"/>
      <c r="R332" s="170"/>
      <c r="S332" s="170"/>
      <c r="T332" s="170"/>
      <c r="U332" s="170"/>
      <c r="V332" s="170"/>
      <c r="W332" s="170"/>
      <c r="X332" s="170"/>
      <c r="Y332" s="170"/>
      <c r="Z332" s="170"/>
    </row>
    <row r="333" spans="1:26" ht="23.25" customHeight="1">
      <c r="A333" s="170"/>
      <c r="B333" s="170"/>
      <c r="C333" s="170"/>
      <c r="D333" s="170"/>
      <c r="E333" s="170"/>
      <c r="F333" s="170"/>
      <c r="G333" s="170"/>
      <c r="H333" s="170"/>
      <c r="I333" s="170"/>
      <c r="J333" s="170"/>
      <c r="K333" s="170"/>
      <c r="L333" s="170"/>
      <c r="M333" s="170"/>
      <c r="N333" s="590"/>
      <c r="O333" s="622"/>
      <c r="P333" s="170"/>
      <c r="Q333" s="170"/>
      <c r="R333" s="170"/>
      <c r="S333" s="170"/>
      <c r="T333" s="170"/>
      <c r="U333" s="170"/>
      <c r="V333" s="170"/>
      <c r="W333" s="170"/>
      <c r="X333" s="170"/>
      <c r="Y333" s="170"/>
      <c r="Z333" s="170"/>
    </row>
    <row r="334" spans="1:26" ht="23.25" customHeight="1">
      <c r="A334" s="170"/>
      <c r="B334" s="170"/>
      <c r="C334" s="170"/>
      <c r="D334" s="170"/>
      <c r="E334" s="170"/>
      <c r="F334" s="170"/>
      <c r="G334" s="170"/>
      <c r="H334" s="170"/>
      <c r="I334" s="170"/>
      <c r="J334" s="170"/>
      <c r="K334" s="170"/>
      <c r="L334" s="170"/>
      <c r="M334" s="170"/>
      <c r="N334" s="590"/>
      <c r="O334" s="622"/>
      <c r="P334" s="170"/>
      <c r="Q334" s="170"/>
      <c r="R334" s="170"/>
      <c r="S334" s="170"/>
      <c r="T334" s="170"/>
      <c r="U334" s="170"/>
      <c r="V334" s="170"/>
      <c r="W334" s="170"/>
      <c r="X334" s="170"/>
      <c r="Y334" s="170"/>
      <c r="Z334" s="170"/>
    </row>
    <row r="335" spans="1:26" ht="23.25" customHeight="1">
      <c r="A335" s="170"/>
      <c r="B335" s="170"/>
      <c r="C335" s="170"/>
      <c r="D335" s="170"/>
      <c r="E335" s="170"/>
      <c r="F335" s="170"/>
      <c r="G335" s="170"/>
      <c r="H335" s="170"/>
      <c r="I335" s="170"/>
      <c r="J335" s="170"/>
      <c r="K335" s="170"/>
      <c r="L335" s="170"/>
      <c r="M335" s="170"/>
      <c r="N335" s="590"/>
      <c r="O335" s="622"/>
      <c r="P335" s="170"/>
      <c r="Q335" s="170"/>
      <c r="R335" s="170"/>
      <c r="S335" s="170"/>
      <c r="T335" s="170"/>
      <c r="U335" s="170"/>
      <c r="V335" s="170"/>
      <c r="W335" s="170"/>
      <c r="X335" s="170"/>
      <c r="Y335" s="170"/>
      <c r="Z335" s="170"/>
    </row>
    <row r="336" spans="1:26" ht="23.25" customHeight="1">
      <c r="A336" s="170"/>
      <c r="B336" s="170"/>
      <c r="C336" s="170"/>
      <c r="D336" s="170"/>
      <c r="E336" s="170"/>
      <c r="F336" s="170"/>
      <c r="G336" s="170"/>
      <c r="H336" s="170"/>
      <c r="I336" s="170"/>
      <c r="J336" s="170"/>
      <c r="K336" s="170"/>
      <c r="L336" s="170"/>
      <c r="M336" s="170"/>
      <c r="N336" s="590"/>
      <c r="O336" s="622"/>
      <c r="P336" s="170"/>
      <c r="Q336" s="170"/>
      <c r="R336" s="170"/>
      <c r="S336" s="170"/>
      <c r="T336" s="170"/>
      <c r="U336" s="170"/>
      <c r="V336" s="170"/>
      <c r="W336" s="170"/>
      <c r="X336" s="170"/>
      <c r="Y336" s="170"/>
      <c r="Z336" s="170"/>
    </row>
    <row r="337" spans="1:26" ht="23.25" customHeight="1">
      <c r="A337" s="170"/>
      <c r="B337" s="170"/>
      <c r="C337" s="170"/>
      <c r="D337" s="170"/>
      <c r="E337" s="170"/>
      <c r="F337" s="170"/>
      <c r="G337" s="170"/>
      <c r="H337" s="170"/>
      <c r="I337" s="170"/>
      <c r="J337" s="170"/>
      <c r="K337" s="170"/>
      <c r="L337" s="170"/>
      <c r="M337" s="170"/>
      <c r="N337" s="590"/>
      <c r="O337" s="622"/>
      <c r="P337" s="170"/>
      <c r="Q337" s="170"/>
      <c r="R337" s="170"/>
      <c r="S337" s="170"/>
      <c r="T337" s="170"/>
      <c r="U337" s="170"/>
      <c r="V337" s="170"/>
      <c r="W337" s="170"/>
      <c r="X337" s="170"/>
      <c r="Y337" s="170"/>
      <c r="Z337" s="170"/>
    </row>
    <row r="338" spans="1:26" ht="23.25" customHeight="1">
      <c r="A338" s="170"/>
      <c r="B338" s="170"/>
      <c r="C338" s="170"/>
      <c r="D338" s="170"/>
      <c r="E338" s="170"/>
      <c r="F338" s="170"/>
      <c r="G338" s="170"/>
      <c r="H338" s="170"/>
      <c r="I338" s="170"/>
      <c r="J338" s="170"/>
      <c r="K338" s="170"/>
      <c r="L338" s="170"/>
      <c r="M338" s="170"/>
      <c r="N338" s="590"/>
      <c r="O338" s="622"/>
      <c r="P338" s="170"/>
      <c r="Q338" s="170"/>
      <c r="R338" s="170"/>
      <c r="S338" s="170"/>
      <c r="T338" s="170"/>
      <c r="U338" s="170"/>
      <c r="V338" s="170"/>
      <c r="W338" s="170"/>
      <c r="X338" s="170"/>
      <c r="Y338" s="170"/>
      <c r="Z338" s="170"/>
    </row>
    <row r="339" spans="1:26" ht="23.25" customHeight="1">
      <c r="A339" s="170"/>
      <c r="B339" s="170"/>
      <c r="C339" s="170"/>
      <c r="D339" s="170"/>
      <c r="E339" s="170"/>
      <c r="F339" s="170"/>
      <c r="G339" s="170"/>
      <c r="H339" s="170"/>
      <c r="I339" s="170"/>
      <c r="J339" s="170"/>
      <c r="K339" s="170"/>
      <c r="L339" s="170"/>
      <c r="M339" s="170"/>
      <c r="N339" s="590"/>
      <c r="O339" s="622"/>
      <c r="P339" s="170"/>
      <c r="Q339" s="170"/>
      <c r="R339" s="170"/>
      <c r="S339" s="170"/>
      <c r="T339" s="170"/>
      <c r="U339" s="170"/>
      <c r="V339" s="170"/>
      <c r="W339" s="170"/>
      <c r="X339" s="170"/>
      <c r="Y339" s="170"/>
      <c r="Z339" s="170"/>
    </row>
    <row r="340" spans="1:26" ht="23.25" customHeight="1">
      <c r="A340" s="170"/>
      <c r="B340" s="170"/>
      <c r="C340" s="170"/>
      <c r="D340" s="170"/>
      <c r="E340" s="170"/>
      <c r="F340" s="170"/>
      <c r="G340" s="170"/>
      <c r="H340" s="170"/>
      <c r="I340" s="170"/>
      <c r="J340" s="170"/>
      <c r="K340" s="170"/>
      <c r="L340" s="170"/>
      <c r="M340" s="170"/>
      <c r="N340" s="590"/>
      <c r="O340" s="622"/>
      <c r="P340" s="170"/>
      <c r="Q340" s="170"/>
      <c r="R340" s="170"/>
      <c r="S340" s="170"/>
      <c r="T340" s="170"/>
      <c r="U340" s="170"/>
      <c r="V340" s="170"/>
      <c r="W340" s="170"/>
      <c r="X340" s="170"/>
      <c r="Y340" s="170"/>
      <c r="Z340" s="170"/>
    </row>
    <row r="341" spans="1:26" ht="23.25" customHeight="1">
      <c r="A341" s="170"/>
      <c r="B341" s="170"/>
      <c r="C341" s="170"/>
      <c r="D341" s="170"/>
      <c r="E341" s="170"/>
      <c r="F341" s="170"/>
      <c r="G341" s="170"/>
      <c r="H341" s="170"/>
      <c r="I341" s="170"/>
      <c r="J341" s="170"/>
      <c r="K341" s="170"/>
      <c r="L341" s="170"/>
      <c r="M341" s="170"/>
      <c r="N341" s="590"/>
      <c r="O341" s="622"/>
      <c r="P341" s="170"/>
      <c r="Q341" s="170"/>
      <c r="R341" s="170"/>
      <c r="S341" s="170"/>
      <c r="T341" s="170"/>
      <c r="U341" s="170"/>
      <c r="V341" s="170"/>
      <c r="W341" s="170"/>
      <c r="X341" s="170"/>
      <c r="Y341" s="170"/>
      <c r="Z341" s="170"/>
    </row>
    <row r="342" spans="1:26" ht="23.25" customHeight="1">
      <c r="A342" s="170"/>
      <c r="B342" s="170"/>
      <c r="C342" s="170"/>
      <c r="D342" s="170"/>
      <c r="E342" s="170"/>
      <c r="F342" s="170"/>
      <c r="G342" s="170"/>
      <c r="H342" s="170"/>
      <c r="I342" s="170"/>
      <c r="J342" s="170"/>
      <c r="K342" s="170"/>
      <c r="L342" s="170"/>
      <c r="M342" s="170"/>
      <c r="N342" s="590"/>
      <c r="O342" s="622"/>
      <c r="P342" s="170"/>
      <c r="Q342" s="170"/>
      <c r="R342" s="170"/>
      <c r="S342" s="170"/>
      <c r="T342" s="170"/>
      <c r="U342" s="170"/>
      <c r="V342" s="170"/>
      <c r="W342" s="170"/>
      <c r="X342" s="170"/>
      <c r="Y342" s="170"/>
      <c r="Z342" s="170"/>
    </row>
    <row r="343" spans="1:26" ht="23.25" customHeight="1">
      <c r="A343" s="170"/>
      <c r="B343" s="170"/>
      <c r="C343" s="170"/>
      <c r="D343" s="170"/>
      <c r="E343" s="170"/>
      <c r="F343" s="170"/>
      <c r="G343" s="170"/>
      <c r="H343" s="170"/>
      <c r="I343" s="170"/>
      <c r="J343" s="170"/>
      <c r="K343" s="170"/>
      <c r="L343" s="170"/>
      <c r="M343" s="170"/>
      <c r="N343" s="590"/>
      <c r="O343" s="622"/>
      <c r="P343" s="170"/>
      <c r="Q343" s="170"/>
      <c r="R343" s="170"/>
      <c r="S343" s="170"/>
      <c r="T343" s="170"/>
      <c r="U343" s="170"/>
      <c r="V343" s="170"/>
      <c r="W343" s="170"/>
      <c r="X343" s="170"/>
      <c r="Y343" s="170"/>
      <c r="Z343" s="170"/>
    </row>
    <row r="344" spans="1:26" ht="23.25" customHeight="1">
      <c r="A344" s="170"/>
      <c r="B344" s="170"/>
      <c r="C344" s="170"/>
      <c r="D344" s="170"/>
      <c r="E344" s="170"/>
      <c r="F344" s="170"/>
      <c r="G344" s="170"/>
      <c r="H344" s="170"/>
      <c r="I344" s="170"/>
      <c r="J344" s="170"/>
      <c r="K344" s="170"/>
      <c r="L344" s="170"/>
      <c r="M344" s="170"/>
      <c r="N344" s="590"/>
      <c r="O344" s="622"/>
      <c r="P344" s="170"/>
      <c r="Q344" s="170"/>
      <c r="R344" s="170"/>
      <c r="S344" s="170"/>
      <c r="T344" s="170"/>
      <c r="U344" s="170"/>
      <c r="V344" s="170"/>
      <c r="W344" s="170"/>
      <c r="X344" s="170"/>
      <c r="Y344" s="170"/>
      <c r="Z344" s="170"/>
    </row>
    <row r="345" spans="1:26" ht="23.25" customHeight="1">
      <c r="A345" s="170"/>
      <c r="B345" s="170"/>
      <c r="C345" s="170"/>
      <c r="D345" s="170"/>
      <c r="E345" s="170"/>
      <c r="F345" s="170"/>
      <c r="G345" s="170"/>
      <c r="H345" s="170"/>
      <c r="I345" s="170"/>
      <c r="J345" s="170"/>
      <c r="K345" s="170"/>
      <c r="L345" s="170"/>
      <c r="M345" s="170"/>
      <c r="N345" s="590"/>
      <c r="O345" s="622"/>
      <c r="P345" s="170"/>
      <c r="Q345" s="170"/>
      <c r="R345" s="170"/>
      <c r="S345" s="170"/>
      <c r="T345" s="170"/>
      <c r="U345" s="170"/>
      <c r="V345" s="170"/>
      <c r="W345" s="170"/>
      <c r="X345" s="170"/>
      <c r="Y345" s="170"/>
      <c r="Z345" s="170"/>
    </row>
    <row r="346" spans="1:26" ht="23.25" customHeight="1">
      <c r="A346" s="170"/>
      <c r="B346" s="170"/>
      <c r="C346" s="170"/>
      <c r="D346" s="170"/>
      <c r="E346" s="170"/>
      <c r="F346" s="170"/>
      <c r="G346" s="170"/>
      <c r="H346" s="170"/>
      <c r="I346" s="170"/>
      <c r="J346" s="170"/>
      <c r="K346" s="170"/>
      <c r="L346" s="170"/>
      <c r="M346" s="170"/>
      <c r="N346" s="590"/>
      <c r="O346" s="622"/>
      <c r="P346" s="170"/>
      <c r="Q346" s="170"/>
      <c r="R346" s="170"/>
      <c r="S346" s="170"/>
      <c r="T346" s="170"/>
      <c r="U346" s="170"/>
      <c r="V346" s="170"/>
      <c r="W346" s="170"/>
      <c r="X346" s="170"/>
      <c r="Y346" s="170"/>
      <c r="Z346" s="170"/>
    </row>
    <row r="347" spans="1:26" ht="23.25" customHeight="1">
      <c r="A347" s="170"/>
      <c r="B347" s="170"/>
      <c r="C347" s="170"/>
      <c r="D347" s="170"/>
      <c r="E347" s="170"/>
      <c r="F347" s="170"/>
      <c r="G347" s="170"/>
      <c r="H347" s="170"/>
      <c r="I347" s="170"/>
      <c r="J347" s="170"/>
      <c r="K347" s="170"/>
      <c r="L347" s="170"/>
      <c r="M347" s="170"/>
      <c r="N347" s="590"/>
      <c r="O347" s="622"/>
      <c r="P347" s="170"/>
      <c r="Q347" s="170"/>
      <c r="R347" s="170"/>
      <c r="S347" s="170"/>
      <c r="T347" s="170"/>
      <c r="U347" s="170"/>
      <c r="V347" s="170"/>
      <c r="W347" s="170"/>
      <c r="X347" s="170"/>
      <c r="Y347" s="170"/>
      <c r="Z347" s="170"/>
    </row>
    <row r="348" spans="1:26" ht="23.25" customHeight="1">
      <c r="A348" s="170"/>
      <c r="B348" s="170"/>
      <c r="C348" s="170"/>
      <c r="D348" s="170"/>
      <c r="E348" s="170"/>
      <c r="F348" s="170"/>
      <c r="G348" s="170"/>
      <c r="H348" s="170"/>
      <c r="I348" s="170"/>
      <c r="J348" s="170"/>
      <c r="K348" s="170"/>
      <c r="L348" s="170"/>
      <c r="M348" s="170"/>
      <c r="N348" s="590"/>
      <c r="O348" s="622"/>
      <c r="P348" s="170"/>
      <c r="Q348" s="170"/>
      <c r="R348" s="170"/>
      <c r="S348" s="170"/>
      <c r="T348" s="170"/>
      <c r="U348" s="170"/>
      <c r="V348" s="170"/>
      <c r="W348" s="170"/>
      <c r="X348" s="170"/>
      <c r="Y348" s="170"/>
      <c r="Z348" s="170"/>
    </row>
    <row r="349" spans="1:26" ht="23.25" customHeight="1">
      <c r="A349" s="170"/>
      <c r="B349" s="170"/>
      <c r="C349" s="170"/>
      <c r="D349" s="170"/>
      <c r="E349" s="170"/>
      <c r="F349" s="170"/>
      <c r="G349" s="170"/>
      <c r="H349" s="170"/>
      <c r="I349" s="170"/>
      <c r="J349" s="170"/>
      <c r="K349" s="170"/>
      <c r="L349" s="170"/>
      <c r="M349" s="170"/>
      <c r="N349" s="590"/>
      <c r="O349" s="622"/>
      <c r="P349" s="170"/>
      <c r="Q349" s="170"/>
      <c r="R349" s="170"/>
      <c r="S349" s="170"/>
      <c r="T349" s="170"/>
      <c r="U349" s="170"/>
      <c r="V349" s="170"/>
      <c r="W349" s="170"/>
      <c r="X349" s="170"/>
      <c r="Y349" s="170"/>
      <c r="Z349" s="170"/>
    </row>
    <row r="350" spans="1:26" ht="23.25" customHeight="1">
      <c r="A350" s="170"/>
      <c r="B350" s="170"/>
      <c r="C350" s="170"/>
      <c r="D350" s="170"/>
      <c r="E350" s="170"/>
      <c r="F350" s="170"/>
      <c r="G350" s="170"/>
      <c r="H350" s="170"/>
      <c r="I350" s="170"/>
      <c r="J350" s="170"/>
      <c r="K350" s="170"/>
      <c r="L350" s="170"/>
      <c r="M350" s="170"/>
      <c r="N350" s="590"/>
      <c r="O350" s="622"/>
      <c r="P350" s="170"/>
      <c r="Q350" s="170"/>
      <c r="R350" s="170"/>
      <c r="S350" s="170"/>
      <c r="T350" s="170"/>
      <c r="U350" s="170"/>
      <c r="V350" s="170"/>
      <c r="W350" s="170"/>
      <c r="X350" s="170"/>
      <c r="Y350" s="170"/>
      <c r="Z350" s="170"/>
    </row>
    <row r="351" spans="1:26" ht="23.25" customHeight="1">
      <c r="A351" s="170"/>
      <c r="B351" s="170"/>
      <c r="C351" s="170"/>
      <c r="D351" s="170"/>
      <c r="E351" s="170"/>
      <c r="F351" s="170"/>
      <c r="G351" s="170"/>
      <c r="H351" s="170"/>
      <c r="I351" s="170"/>
      <c r="J351" s="170"/>
      <c r="K351" s="170"/>
      <c r="L351" s="170"/>
      <c r="M351" s="170"/>
      <c r="N351" s="590"/>
      <c r="O351" s="622"/>
      <c r="P351" s="170"/>
      <c r="Q351" s="170"/>
      <c r="R351" s="170"/>
      <c r="S351" s="170"/>
      <c r="T351" s="170"/>
      <c r="U351" s="170"/>
      <c r="V351" s="170"/>
      <c r="W351" s="170"/>
      <c r="X351" s="170"/>
      <c r="Y351" s="170"/>
      <c r="Z351" s="170"/>
    </row>
    <row r="352" spans="1:26" ht="23.25" customHeight="1">
      <c r="A352" s="170"/>
      <c r="B352" s="170"/>
      <c r="C352" s="170"/>
      <c r="D352" s="170"/>
      <c r="E352" s="170"/>
      <c r="F352" s="170"/>
      <c r="G352" s="170"/>
      <c r="H352" s="170"/>
      <c r="I352" s="170"/>
      <c r="J352" s="170"/>
      <c r="K352" s="170"/>
      <c r="L352" s="170"/>
      <c r="M352" s="170"/>
      <c r="N352" s="590"/>
      <c r="O352" s="622"/>
      <c r="P352" s="170"/>
      <c r="Q352" s="170"/>
      <c r="R352" s="170"/>
      <c r="S352" s="170"/>
      <c r="T352" s="170"/>
      <c r="U352" s="170"/>
      <c r="V352" s="170"/>
      <c r="W352" s="170"/>
      <c r="X352" s="170"/>
      <c r="Y352" s="170"/>
      <c r="Z352" s="170"/>
    </row>
    <row r="353" spans="1:26" ht="23.25" customHeight="1">
      <c r="A353" s="170"/>
      <c r="B353" s="170"/>
      <c r="C353" s="170"/>
      <c r="D353" s="170"/>
      <c r="E353" s="170"/>
      <c r="F353" s="170"/>
      <c r="G353" s="170"/>
      <c r="H353" s="170"/>
      <c r="I353" s="170"/>
      <c r="J353" s="170"/>
      <c r="K353" s="170"/>
      <c r="L353" s="170"/>
      <c r="M353" s="170"/>
      <c r="N353" s="590"/>
      <c r="O353" s="622"/>
      <c r="P353" s="170"/>
      <c r="Q353" s="170"/>
      <c r="R353" s="170"/>
      <c r="S353" s="170"/>
      <c r="T353" s="170"/>
      <c r="U353" s="170"/>
      <c r="V353" s="170"/>
      <c r="W353" s="170"/>
      <c r="X353" s="170"/>
      <c r="Y353" s="170"/>
      <c r="Z353" s="170"/>
    </row>
    <row r="354" spans="1:26" ht="23.25" customHeight="1">
      <c r="A354" s="170"/>
      <c r="B354" s="170"/>
      <c r="C354" s="170"/>
      <c r="D354" s="170"/>
      <c r="E354" s="170"/>
      <c r="F354" s="170"/>
      <c r="G354" s="170"/>
      <c r="H354" s="170"/>
      <c r="I354" s="170"/>
      <c r="J354" s="170"/>
      <c r="K354" s="170"/>
      <c r="L354" s="170"/>
      <c r="M354" s="170"/>
      <c r="N354" s="590"/>
      <c r="O354" s="622"/>
      <c r="P354" s="170"/>
      <c r="Q354" s="170"/>
      <c r="R354" s="170"/>
      <c r="S354" s="170"/>
      <c r="T354" s="170"/>
      <c r="U354" s="170"/>
      <c r="V354" s="170"/>
      <c r="W354" s="170"/>
      <c r="X354" s="170"/>
      <c r="Y354" s="170"/>
      <c r="Z354" s="170"/>
    </row>
    <row r="355" spans="1:26" ht="23.25" customHeight="1">
      <c r="A355" s="170"/>
      <c r="B355" s="170"/>
      <c r="C355" s="170"/>
      <c r="D355" s="170"/>
      <c r="E355" s="170"/>
      <c r="F355" s="170"/>
      <c r="G355" s="170"/>
      <c r="H355" s="170"/>
      <c r="I355" s="170"/>
      <c r="J355" s="170"/>
      <c r="K355" s="170"/>
      <c r="L355" s="170"/>
      <c r="M355" s="170"/>
      <c r="N355" s="590"/>
      <c r="O355" s="622"/>
      <c r="P355" s="170"/>
      <c r="Q355" s="170"/>
      <c r="R355" s="170"/>
      <c r="S355" s="170"/>
      <c r="T355" s="170"/>
      <c r="U355" s="170"/>
      <c r="V355" s="170"/>
      <c r="W355" s="170"/>
      <c r="X355" s="170"/>
      <c r="Y355" s="170"/>
      <c r="Z355" s="170"/>
    </row>
    <row r="356" spans="1:26" ht="23.25" customHeight="1">
      <c r="A356" s="170"/>
      <c r="B356" s="170"/>
      <c r="C356" s="170"/>
      <c r="D356" s="170"/>
      <c r="E356" s="170"/>
      <c r="F356" s="170"/>
      <c r="G356" s="170"/>
      <c r="H356" s="170"/>
      <c r="I356" s="170"/>
      <c r="J356" s="170"/>
      <c r="K356" s="170"/>
      <c r="L356" s="170"/>
      <c r="M356" s="170"/>
      <c r="N356" s="590"/>
      <c r="O356" s="622"/>
      <c r="P356" s="170"/>
      <c r="Q356" s="170"/>
      <c r="R356" s="170"/>
      <c r="S356" s="170"/>
      <c r="T356" s="170"/>
      <c r="U356" s="170"/>
      <c r="V356" s="170"/>
      <c r="W356" s="170"/>
      <c r="X356" s="170"/>
      <c r="Y356" s="170"/>
      <c r="Z356" s="170"/>
    </row>
    <row r="357" spans="1:26" ht="23.25" customHeight="1">
      <c r="A357" s="170"/>
      <c r="B357" s="170"/>
      <c r="C357" s="170"/>
      <c r="D357" s="170"/>
      <c r="E357" s="170"/>
      <c r="F357" s="170"/>
      <c r="G357" s="170"/>
      <c r="H357" s="170"/>
      <c r="I357" s="170"/>
      <c r="J357" s="170"/>
      <c r="K357" s="170"/>
      <c r="L357" s="170"/>
      <c r="M357" s="170"/>
      <c r="N357" s="590"/>
      <c r="O357" s="622"/>
      <c r="P357" s="170"/>
      <c r="Q357" s="170"/>
      <c r="R357" s="170"/>
      <c r="S357" s="170"/>
      <c r="T357" s="170"/>
      <c r="U357" s="170"/>
      <c r="V357" s="170"/>
      <c r="W357" s="170"/>
      <c r="X357" s="170"/>
      <c r="Y357" s="170"/>
      <c r="Z357" s="170"/>
    </row>
    <row r="358" spans="1:26" ht="23.25" customHeight="1">
      <c r="A358" s="170"/>
      <c r="B358" s="170"/>
      <c r="C358" s="170"/>
      <c r="D358" s="170"/>
      <c r="E358" s="170"/>
      <c r="F358" s="170"/>
      <c r="G358" s="170"/>
      <c r="H358" s="170"/>
      <c r="I358" s="170"/>
      <c r="J358" s="170"/>
      <c r="K358" s="170"/>
      <c r="L358" s="170"/>
      <c r="M358" s="170"/>
      <c r="N358" s="590"/>
      <c r="O358" s="622"/>
      <c r="P358" s="170"/>
      <c r="Q358" s="170"/>
      <c r="R358" s="170"/>
      <c r="S358" s="170"/>
      <c r="T358" s="170"/>
      <c r="U358" s="170"/>
      <c r="V358" s="170"/>
      <c r="W358" s="170"/>
      <c r="X358" s="170"/>
      <c r="Y358" s="170"/>
      <c r="Z358" s="170"/>
    </row>
    <row r="359" spans="1:26" ht="23.25" customHeight="1">
      <c r="A359" s="170"/>
      <c r="B359" s="170"/>
      <c r="C359" s="170"/>
      <c r="D359" s="170"/>
      <c r="E359" s="170"/>
      <c r="F359" s="170"/>
      <c r="G359" s="170"/>
      <c r="H359" s="170"/>
      <c r="I359" s="170"/>
      <c r="J359" s="170"/>
      <c r="K359" s="170"/>
      <c r="L359" s="170"/>
      <c r="M359" s="170"/>
      <c r="N359" s="590"/>
      <c r="O359" s="622"/>
      <c r="P359" s="170"/>
      <c r="Q359" s="170"/>
      <c r="R359" s="170"/>
      <c r="S359" s="170"/>
      <c r="T359" s="170"/>
      <c r="U359" s="170"/>
      <c r="V359" s="170"/>
      <c r="W359" s="170"/>
      <c r="X359" s="170"/>
      <c r="Y359" s="170"/>
      <c r="Z359" s="170"/>
    </row>
    <row r="360" spans="1:26" ht="23.25" customHeight="1">
      <c r="A360" s="170"/>
      <c r="B360" s="170"/>
      <c r="C360" s="170"/>
      <c r="D360" s="170"/>
      <c r="E360" s="170"/>
      <c r="F360" s="170"/>
      <c r="G360" s="170"/>
      <c r="H360" s="170"/>
      <c r="I360" s="170"/>
      <c r="J360" s="170"/>
      <c r="K360" s="170"/>
      <c r="L360" s="170"/>
      <c r="M360" s="170"/>
      <c r="N360" s="590"/>
      <c r="O360" s="622"/>
      <c r="P360" s="170"/>
      <c r="Q360" s="170"/>
      <c r="R360" s="170"/>
      <c r="S360" s="170"/>
      <c r="T360" s="170"/>
      <c r="U360" s="170"/>
      <c r="V360" s="170"/>
      <c r="W360" s="170"/>
      <c r="X360" s="170"/>
      <c r="Y360" s="170"/>
      <c r="Z360" s="170"/>
    </row>
    <row r="361" spans="1:26" ht="23.25" customHeight="1">
      <c r="A361" s="170"/>
      <c r="B361" s="170"/>
      <c r="C361" s="170"/>
      <c r="D361" s="170"/>
      <c r="E361" s="170"/>
      <c r="F361" s="170"/>
      <c r="G361" s="170"/>
      <c r="H361" s="170"/>
      <c r="I361" s="170"/>
      <c r="J361" s="170"/>
      <c r="K361" s="170"/>
      <c r="L361" s="170"/>
      <c r="M361" s="170"/>
      <c r="N361" s="590"/>
      <c r="O361" s="622"/>
      <c r="P361" s="170"/>
      <c r="Q361" s="170"/>
      <c r="R361" s="170"/>
      <c r="S361" s="170"/>
      <c r="T361" s="170"/>
      <c r="U361" s="170"/>
      <c r="V361" s="170"/>
      <c r="W361" s="170"/>
      <c r="X361" s="170"/>
      <c r="Y361" s="170"/>
      <c r="Z361" s="170"/>
    </row>
    <row r="362" spans="1:26" ht="23.25" customHeight="1">
      <c r="A362" s="170"/>
      <c r="B362" s="170"/>
      <c r="C362" s="170"/>
      <c r="D362" s="170"/>
      <c r="E362" s="170"/>
      <c r="F362" s="170"/>
      <c r="G362" s="170"/>
      <c r="H362" s="170"/>
      <c r="I362" s="170"/>
      <c r="J362" s="170"/>
      <c r="K362" s="170"/>
      <c r="L362" s="170"/>
      <c r="M362" s="170"/>
      <c r="N362" s="590"/>
      <c r="O362" s="622"/>
      <c r="P362" s="170"/>
      <c r="Q362" s="170"/>
      <c r="R362" s="170"/>
      <c r="S362" s="170"/>
      <c r="T362" s="170"/>
      <c r="U362" s="170"/>
      <c r="V362" s="170"/>
      <c r="W362" s="170"/>
      <c r="X362" s="170"/>
      <c r="Y362" s="170"/>
      <c r="Z362" s="170"/>
    </row>
    <row r="363" spans="1:26" ht="23.25" customHeight="1">
      <c r="A363" s="170"/>
      <c r="B363" s="170"/>
      <c r="C363" s="170"/>
      <c r="D363" s="170"/>
      <c r="E363" s="170"/>
      <c r="F363" s="170"/>
      <c r="G363" s="170"/>
      <c r="H363" s="170"/>
      <c r="I363" s="170"/>
      <c r="J363" s="170"/>
      <c r="K363" s="170"/>
      <c r="L363" s="170"/>
      <c r="M363" s="170"/>
      <c r="N363" s="590"/>
      <c r="O363" s="622"/>
      <c r="P363" s="170"/>
      <c r="Q363" s="170"/>
      <c r="R363" s="170"/>
      <c r="S363" s="170"/>
      <c r="T363" s="170"/>
      <c r="U363" s="170"/>
      <c r="V363" s="170"/>
      <c r="W363" s="170"/>
      <c r="X363" s="170"/>
      <c r="Y363" s="170"/>
      <c r="Z363" s="170"/>
    </row>
    <row r="364" spans="1:26" ht="23.25" customHeight="1">
      <c r="A364" s="170"/>
      <c r="B364" s="170"/>
      <c r="C364" s="170"/>
      <c r="D364" s="170"/>
      <c r="E364" s="170"/>
      <c r="F364" s="170"/>
      <c r="G364" s="170"/>
      <c r="H364" s="170"/>
      <c r="I364" s="170"/>
      <c r="J364" s="170"/>
      <c r="K364" s="170"/>
      <c r="L364" s="170"/>
      <c r="M364" s="170"/>
      <c r="N364" s="590"/>
      <c r="O364" s="622"/>
      <c r="P364" s="170"/>
      <c r="Q364" s="170"/>
      <c r="R364" s="170"/>
      <c r="S364" s="170"/>
      <c r="T364" s="170"/>
      <c r="U364" s="170"/>
      <c r="V364" s="170"/>
      <c r="W364" s="170"/>
      <c r="X364" s="170"/>
      <c r="Y364" s="170"/>
      <c r="Z364" s="170"/>
    </row>
    <row r="365" spans="1:26" ht="23.25" customHeight="1">
      <c r="A365" s="170"/>
      <c r="B365" s="170"/>
      <c r="C365" s="170"/>
      <c r="D365" s="170"/>
      <c r="E365" s="170"/>
      <c r="F365" s="170"/>
      <c r="G365" s="170"/>
      <c r="H365" s="170"/>
      <c r="I365" s="170"/>
      <c r="J365" s="170"/>
      <c r="K365" s="170"/>
      <c r="L365" s="170"/>
      <c r="M365" s="170"/>
      <c r="N365" s="590"/>
      <c r="O365" s="622"/>
      <c r="P365" s="170"/>
      <c r="Q365" s="170"/>
      <c r="R365" s="170"/>
      <c r="S365" s="170"/>
      <c r="T365" s="170"/>
      <c r="U365" s="170"/>
      <c r="V365" s="170"/>
      <c r="W365" s="170"/>
      <c r="X365" s="170"/>
      <c r="Y365" s="170"/>
      <c r="Z365" s="170"/>
    </row>
    <row r="366" spans="1:26" ht="23.25" customHeight="1">
      <c r="A366" s="170"/>
      <c r="B366" s="170"/>
      <c r="C366" s="170"/>
      <c r="D366" s="170"/>
      <c r="E366" s="170"/>
      <c r="F366" s="170"/>
      <c r="G366" s="170"/>
      <c r="H366" s="170"/>
      <c r="I366" s="170"/>
      <c r="J366" s="170"/>
      <c r="K366" s="170"/>
      <c r="L366" s="170"/>
      <c r="M366" s="170"/>
      <c r="N366" s="590"/>
      <c r="O366" s="622"/>
      <c r="P366" s="170"/>
      <c r="Q366" s="170"/>
      <c r="R366" s="170"/>
      <c r="S366" s="170"/>
      <c r="T366" s="170"/>
      <c r="U366" s="170"/>
      <c r="V366" s="170"/>
      <c r="W366" s="170"/>
      <c r="X366" s="170"/>
      <c r="Y366" s="170"/>
      <c r="Z366" s="170"/>
    </row>
    <row r="367" spans="1:26" ht="23.25" customHeight="1">
      <c r="A367" s="170"/>
      <c r="B367" s="170"/>
      <c r="C367" s="170"/>
      <c r="D367" s="170"/>
      <c r="E367" s="170"/>
      <c r="F367" s="170"/>
      <c r="G367" s="170"/>
      <c r="H367" s="170"/>
      <c r="I367" s="170"/>
      <c r="J367" s="170"/>
      <c r="K367" s="170"/>
      <c r="L367" s="170"/>
      <c r="M367" s="170"/>
      <c r="N367" s="590"/>
      <c r="O367" s="622"/>
      <c r="P367" s="170"/>
      <c r="Q367" s="170"/>
      <c r="R367" s="170"/>
      <c r="S367" s="170"/>
      <c r="T367" s="170"/>
      <c r="U367" s="170"/>
      <c r="V367" s="170"/>
      <c r="W367" s="170"/>
      <c r="X367" s="170"/>
      <c r="Y367" s="170"/>
      <c r="Z367" s="170"/>
    </row>
    <row r="368" spans="1:26" ht="23.25" customHeight="1">
      <c r="A368" s="170"/>
      <c r="B368" s="170"/>
      <c r="C368" s="170"/>
      <c r="D368" s="170"/>
      <c r="E368" s="170"/>
      <c r="F368" s="170"/>
      <c r="G368" s="170"/>
      <c r="H368" s="170"/>
      <c r="I368" s="170"/>
      <c r="J368" s="170"/>
      <c r="K368" s="170"/>
      <c r="L368" s="170"/>
      <c r="M368" s="170"/>
      <c r="N368" s="590"/>
      <c r="O368" s="622"/>
      <c r="P368" s="170"/>
      <c r="Q368" s="170"/>
      <c r="R368" s="170"/>
      <c r="S368" s="170"/>
      <c r="T368" s="170"/>
      <c r="U368" s="170"/>
      <c r="V368" s="170"/>
      <c r="W368" s="170"/>
      <c r="X368" s="170"/>
      <c r="Y368" s="170"/>
      <c r="Z368" s="170"/>
    </row>
    <row r="369" spans="1:26" ht="23.25" customHeight="1">
      <c r="A369" s="170"/>
      <c r="B369" s="170"/>
      <c r="C369" s="170"/>
      <c r="D369" s="170"/>
      <c r="E369" s="170"/>
      <c r="F369" s="170"/>
      <c r="G369" s="170"/>
      <c r="H369" s="170"/>
      <c r="I369" s="170"/>
      <c r="J369" s="170"/>
      <c r="K369" s="170"/>
      <c r="L369" s="170"/>
      <c r="M369" s="170"/>
      <c r="N369" s="590"/>
      <c r="O369" s="622"/>
      <c r="P369" s="170"/>
      <c r="Q369" s="170"/>
      <c r="R369" s="170"/>
      <c r="S369" s="170"/>
      <c r="T369" s="170"/>
      <c r="U369" s="170"/>
      <c r="V369" s="170"/>
      <c r="W369" s="170"/>
      <c r="X369" s="170"/>
      <c r="Y369" s="170"/>
      <c r="Z369" s="170"/>
    </row>
    <row r="370" spans="1:26" ht="23.25" customHeight="1">
      <c r="A370" s="170"/>
      <c r="B370" s="170"/>
      <c r="C370" s="170"/>
      <c r="D370" s="170"/>
      <c r="E370" s="170"/>
      <c r="F370" s="170"/>
      <c r="G370" s="170"/>
      <c r="H370" s="170"/>
      <c r="I370" s="170"/>
      <c r="J370" s="170"/>
      <c r="K370" s="170"/>
      <c r="L370" s="170"/>
      <c r="M370" s="170"/>
      <c r="N370" s="590"/>
      <c r="O370" s="622"/>
      <c r="P370" s="170"/>
      <c r="Q370" s="170"/>
      <c r="R370" s="170"/>
      <c r="S370" s="170"/>
      <c r="T370" s="170"/>
      <c r="U370" s="170"/>
      <c r="V370" s="170"/>
      <c r="W370" s="170"/>
      <c r="X370" s="170"/>
      <c r="Y370" s="170"/>
      <c r="Z370" s="170"/>
    </row>
    <row r="371" spans="1:26" ht="23.25" customHeight="1">
      <c r="A371" s="170"/>
      <c r="B371" s="170"/>
      <c r="C371" s="170"/>
      <c r="D371" s="170"/>
      <c r="E371" s="170"/>
      <c r="F371" s="170"/>
      <c r="G371" s="170"/>
      <c r="H371" s="170"/>
      <c r="I371" s="170"/>
      <c r="J371" s="170"/>
      <c r="K371" s="170"/>
      <c r="L371" s="170"/>
      <c r="M371" s="170"/>
      <c r="N371" s="590"/>
      <c r="O371" s="622"/>
      <c r="P371" s="170"/>
      <c r="Q371" s="170"/>
      <c r="R371" s="170"/>
      <c r="S371" s="170"/>
      <c r="T371" s="170"/>
      <c r="U371" s="170"/>
      <c r="V371" s="170"/>
      <c r="W371" s="170"/>
      <c r="X371" s="170"/>
      <c r="Y371" s="170"/>
      <c r="Z371" s="170"/>
    </row>
    <row r="372" spans="1:26" ht="23.25" customHeight="1">
      <c r="A372" s="170"/>
      <c r="B372" s="170"/>
      <c r="C372" s="170"/>
      <c r="D372" s="170"/>
      <c r="E372" s="170"/>
      <c r="F372" s="170"/>
      <c r="G372" s="170"/>
      <c r="H372" s="170"/>
      <c r="I372" s="170"/>
      <c r="J372" s="170"/>
      <c r="K372" s="170"/>
      <c r="L372" s="170"/>
      <c r="M372" s="170"/>
      <c r="N372" s="590"/>
      <c r="O372" s="622"/>
      <c r="P372" s="170"/>
      <c r="Q372" s="170"/>
      <c r="R372" s="170"/>
      <c r="S372" s="170"/>
      <c r="T372" s="170"/>
      <c r="U372" s="170"/>
      <c r="V372" s="170"/>
      <c r="W372" s="170"/>
      <c r="X372" s="170"/>
      <c r="Y372" s="170"/>
      <c r="Z372" s="170"/>
    </row>
    <row r="373" spans="1:26" ht="15.75" customHeight="1"/>
    <row r="374" spans="1:26" ht="15.75" customHeight="1"/>
    <row r="375" spans="1:26" ht="15.75" customHeight="1"/>
    <row r="376" spans="1:26" ht="15.75" customHeight="1"/>
    <row r="377" spans="1:26" ht="15.75" customHeight="1"/>
    <row r="378" spans="1:26" ht="15.75" customHeight="1"/>
    <row r="379" spans="1:26" ht="15.75" customHeight="1"/>
    <row r="380" spans="1:26" ht="15.75" customHeight="1"/>
    <row r="381" spans="1:26" ht="15.75" customHeight="1"/>
    <row r="382" spans="1:26" ht="15.75" customHeight="1"/>
    <row r="383" spans="1:26" ht="15.75" customHeight="1"/>
    <row r="384" spans="1:26"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password="CC0A" sheet="1" objects="1" scenarios="1" selectLockedCells="1" selectUnlockedCells="1"/>
  <mergeCells count="11">
    <mergeCell ref="P27:T27"/>
    <mergeCell ref="P28:T28"/>
    <mergeCell ref="P29:T29"/>
    <mergeCell ref="P30:T30"/>
    <mergeCell ref="E2:M4"/>
    <mergeCell ref="C21:N21"/>
    <mergeCell ref="P24:T24"/>
    <mergeCell ref="C25:N25"/>
    <mergeCell ref="P25:T25"/>
    <mergeCell ref="C26:N26"/>
    <mergeCell ref="P26:T26"/>
  </mergeCells>
  <conditionalFormatting sqref="C8:C10 D12:N12 C12:C19">
    <cfRule type="expression" dxfId="199" priority="25">
      <formula>$C$24="-"</formula>
    </cfRule>
  </conditionalFormatting>
  <conditionalFormatting sqref="C22">
    <cfRule type="expression" dxfId="198" priority="1">
      <formula>$C$3=1</formula>
    </cfRule>
  </conditionalFormatting>
  <conditionalFormatting sqref="C24">
    <cfRule type="expression" dxfId="197" priority="2">
      <formula>$C$3=1</formula>
    </cfRule>
  </conditionalFormatting>
  <conditionalFormatting sqref="C11:N11">
    <cfRule type="expression" dxfId="196" priority="37">
      <formula>$C$24="-"</formula>
    </cfRule>
  </conditionalFormatting>
  <conditionalFormatting sqref="C20:N20">
    <cfRule type="expression" dxfId="195" priority="38">
      <formula>$C$24="-"</formula>
    </cfRule>
  </conditionalFormatting>
  <conditionalFormatting sqref="D8:D10 D13:D19">
    <cfRule type="expression" dxfId="194" priority="26">
      <formula>$D$24="-"</formula>
    </cfRule>
  </conditionalFormatting>
  <conditionalFormatting sqref="D22">
    <cfRule type="expression" dxfId="193" priority="3">
      <formula>$C$3=2</formula>
    </cfRule>
  </conditionalFormatting>
  <conditionalFormatting sqref="D24">
    <cfRule type="expression" dxfId="192" priority="4">
      <formula>$C$3=2</formula>
    </cfRule>
  </conditionalFormatting>
  <conditionalFormatting sqref="E8:E10 E13:E19">
    <cfRule type="expression" dxfId="191" priority="27">
      <formula>$E$24="-"</formula>
    </cfRule>
  </conditionalFormatting>
  <conditionalFormatting sqref="E22">
    <cfRule type="expression" dxfId="190" priority="5">
      <formula>$C$3=3</formula>
    </cfRule>
  </conditionalFormatting>
  <conditionalFormatting sqref="E24">
    <cfRule type="expression" dxfId="189" priority="6">
      <formula>$C$3=3</formula>
    </cfRule>
  </conditionalFormatting>
  <conditionalFormatting sqref="F8:F10 F13:F19">
    <cfRule type="expression" dxfId="188" priority="28">
      <formula>$F$24="-"</formula>
    </cfRule>
  </conditionalFormatting>
  <conditionalFormatting sqref="F22">
    <cfRule type="expression" dxfId="187" priority="7">
      <formula>$C$3=4</formula>
    </cfRule>
  </conditionalFormatting>
  <conditionalFormatting sqref="F24">
    <cfRule type="expression" dxfId="186" priority="8">
      <formula>$C$3=4</formula>
    </cfRule>
  </conditionalFormatting>
  <conditionalFormatting sqref="G8:G10 G13:G19">
    <cfRule type="expression" dxfId="185" priority="29">
      <formula>$G$24="-"</formula>
    </cfRule>
  </conditionalFormatting>
  <conditionalFormatting sqref="G22">
    <cfRule type="expression" dxfId="184" priority="9">
      <formula>$C$3=5</formula>
    </cfRule>
  </conditionalFormatting>
  <conditionalFormatting sqref="G24">
    <cfRule type="expression" dxfId="183" priority="10">
      <formula>$C$3=5</formula>
    </cfRule>
  </conditionalFormatting>
  <conditionalFormatting sqref="H8:H10 H13:H19">
    <cfRule type="expression" dxfId="182" priority="30">
      <formula>$H$24="-"</formula>
    </cfRule>
  </conditionalFormatting>
  <conditionalFormatting sqref="H22">
    <cfRule type="expression" dxfId="181" priority="11">
      <formula>$C$3=6</formula>
    </cfRule>
  </conditionalFormatting>
  <conditionalFormatting sqref="H24">
    <cfRule type="expression" dxfId="180" priority="24">
      <formula>$C$3=6</formula>
    </cfRule>
  </conditionalFormatting>
  <conditionalFormatting sqref="I8:I10 I13:I19">
    <cfRule type="expression" dxfId="179" priority="31">
      <formula>$I$24="-"</formula>
    </cfRule>
  </conditionalFormatting>
  <conditionalFormatting sqref="I22">
    <cfRule type="expression" dxfId="178" priority="12">
      <formula>$C$3=7</formula>
    </cfRule>
  </conditionalFormatting>
  <conditionalFormatting sqref="I24">
    <cfRule type="expression" dxfId="177" priority="13">
      <formula>$C$3=7</formula>
    </cfRule>
  </conditionalFormatting>
  <conditionalFormatting sqref="J8:J10 J13:J19">
    <cfRule type="expression" dxfId="176" priority="32">
      <formula>$J$24="-"</formula>
    </cfRule>
  </conditionalFormatting>
  <conditionalFormatting sqref="J22">
    <cfRule type="expression" dxfId="175" priority="14">
      <formula>$C$3=8</formula>
    </cfRule>
  </conditionalFormatting>
  <conditionalFormatting sqref="J24">
    <cfRule type="expression" dxfId="174" priority="15">
      <formula>$C$3=8</formula>
    </cfRule>
  </conditionalFormatting>
  <conditionalFormatting sqref="K8:K10 K13:K19">
    <cfRule type="expression" dxfId="173" priority="33">
      <formula>$K$24="-"</formula>
    </cfRule>
  </conditionalFormatting>
  <conditionalFormatting sqref="K22">
    <cfRule type="expression" dxfId="172" priority="16">
      <formula>$C$3=9</formula>
    </cfRule>
  </conditionalFormatting>
  <conditionalFormatting sqref="K24">
    <cfRule type="expression" dxfId="171" priority="17">
      <formula>$C$3=9</formula>
    </cfRule>
  </conditionalFormatting>
  <conditionalFormatting sqref="L8:L10 L13:L19">
    <cfRule type="expression" dxfId="170" priority="34">
      <formula>$L$24="-"</formula>
    </cfRule>
  </conditionalFormatting>
  <conditionalFormatting sqref="L22">
    <cfRule type="expression" dxfId="169" priority="18">
      <formula>$C$3=10</formula>
    </cfRule>
  </conditionalFormatting>
  <conditionalFormatting sqref="L24">
    <cfRule type="expression" dxfId="168" priority="19">
      <formula>$C$3=10</formula>
    </cfRule>
  </conditionalFormatting>
  <conditionalFormatting sqref="M8:M10 M13:M19">
    <cfRule type="expression" dxfId="167" priority="35">
      <formula>$M$24="-"</formula>
    </cfRule>
  </conditionalFormatting>
  <conditionalFormatting sqref="M22">
    <cfRule type="expression" dxfId="166" priority="20">
      <formula>$C$3=11</formula>
    </cfRule>
  </conditionalFormatting>
  <conditionalFormatting sqref="M24">
    <cfRule type="expression" dxfId="165" priority="21">
      <formula>$C$3=11</formula>
    </cfRule>
  </conditionalFormatting>
  <conditionalFormatting sqref="N8:N10 N13:N19">
    <cfRule type="expression" dxfId="164" priority="36">
      <formula>$N$24="-"</formula>
    </cfRule>
  </conditionalFormatting>
  <conditionalFormatting sqref="N22">
    <cfRule type="expression" dxfId="163" priority="22">
      <formula>$C$3=12</formula>
    </cfRule>
  </conditionalFormatting>
  <conditionalFormatting sqref="N24">
    <cfRule type="expression" dxfId="162" priority="23">
      <formula>$C$3=12</formula>
    </cfRule>
  </conditionalFormatting>
  <hyperlinks>
    <hyperlink ref="A1" location="DASHBOARD!A1" display="BACK" xr:uid="{00000000-0004-0000-1D00-000000000000}"/>
  </hyperlinks>
  <pageMargins left="0.7" right="0.7" top="0.75" bottom="0.75" header="0" footer="0"/>
  <pageSetup paperSize="9" orientation="portrait"/>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Z1000"/>
  <sheetViews>
    <sheetView topLeftCell="A16" workbookViewId="0">
      <selection activeCell="C34" sqref="C34"/>
    </sheetView>
  </sheetViews>
  <sheetFormatPr defaultColWidth="11.1796875" defaultRowHeight="15" customHeight="1"/>
  <cols>
    <col min="1" max="1" width="18.6328125" customWidth="1"/>
    <col min="2" max="2" width="42.6328125" customWidth="1"/>
    <col min="3" max="3" width="10.36328125" customWidth="1"/>
    <col min="4" max="4" width="11.08984375" customWidth="1"/>
    <col min="5" max="5" width="10.90625" customWidth="1"/>
    <col min="6" max="6" width="11.54296875" customWidth="1"/>
    <col min="7" max="7" width="10.90625" customWidth="1"/>
    <col min="8" max="8" width="10.54296875" customWidth="1"/>
    <col min="9" max="9" width="10.81640625" customWidth="1"/>
    <col min="10" max="10" width="10.6328125" customWidth="1"/>
    <col min="11" max="11" width="11" customWidth="1"/>
    <col min="12" max="12" width="11.1796875" customWidth="1"/>
    <col min="13" max="13" width="11.54296875" customWidth="1"/>
    <col min="14" max="14" width="11.54296875" style="621" customWidth="1"/>
    <col min="15" max="15" width="12.90625" style="297" customWidth="1"/>
    <col min="16" max="20" width="8.90625" customWidth="1"/>
    <col min="21" max="26" width="8.54296875" customWidth="1"/>
  </cols>
  <sheetData>
    <row r="1" spans="1:26" ht="23.25" customHeight="1">
      <c r="A1" s="404" t="s">
        <v>379</v>
      </c>
      <c r="B1" s="167" t="s">
        <v>204</v>
      </c>
      <c r="C1" s="224">
        <f ca="1">NOW()</f>
        <v>45742.870458449077</v>
      </c>
      <c r="D1" s="170"/>
      <c r="E1" s="170"/>
      <c r="F1" s="170"/>
      <c r="G1" s="170"/>
      <c r="H1" s="170"/>
      <c r="I1" s="170"/>
      <c r="J1" s="170"/>
      <c r="K1" s="170"/>
      <c r="L1" s="170"/>
      <c r="M1" s="170"/>
      <c r="N1" s="590"/>
      <c r="O1" s="622"/>
      <c r="P1" s="170"/>
      <c r="Q1" s="170"/>
      <c r="R1" s="170"/>
      <c r="S1" s="170"/>
      <c r="T1" s="170"/>
      <c r="U1" s="170"/>
      <c r="V1" s="170"/>
      <c r="W1" s="170"/>
      <c r="X1" s="170"/>
      <c r="Y1" s="170"/>
      <c r="Z1" s="170"/>
    </row>
    <row r="2" spans="1:26" ht="29.25" customHeight="1">
      <c r="A2" s="170"/>
      <c r="B2" s="170" t="s">
        <v>252</v>
      </c>
      <c r="C2" s="170"/>
      <c r="D2" s="170"/>
      <c r="E2" s="779" t="s">
        <v>333</v>
      </c>
      <c r="F2" s="743"/>
      <c r="G2" s="743"/>
      <c r="H2" s="743"/>
      <c r="I2" s="743"/>
      <c r="J2" s="743"/>
      <c r="K2" s="743"/>
      <c r="L2" s="743"/>
      <c r="M2" s="744"/>
      <c r="N2" s="590"/>
      <c r="O2" s="622"/>
      <c r="P2" s="170"/>
      <c r="Q2" s="170"/>
      <c r="R2" s="170"/>
      <c r="S2" s="170"/>
      <c r="T2" s="170"/>
      <c r="U2" s="170"/>
      <c r="V2" s="170"/>
      <c r="W2" s="170"/>
      <c r="X2" s="170"/>
      <c r="Y2" s="170"/>
      <c r="Z2" s="170"/>
    </row>
    <row r="3" spans="1:26" ht="29.25" customHeight="1">
      <c r="A3" s="170"/>
      <c r="B3" s="171" t="s">
        <v>254</v>
      </c>
      <c r="C3" s="246">
        <f>'2'!E2</f>
        <v>12</v>
      </c>
      <c r="D3" s="170"/>
      <c r="E3" s="775"/>
      <c r="F3" s="741"/>
      <c r="G3" s="741"/>
      <c r="H3" s="741"/>
      <c r="I3" s="741"/>
      <c r="J3" s="741"/>
      <c r="K3" s="741"/>
      <c r="L3" s="741"/>
      <c r="M3" s="776"/>
      <c r="N3" s="590"/>
      <c r="O3" s="622"/>
      <c r="P3" s="170"/>
      <c r="Q3" s="170"/>
      <c r="R3" s="170"/>
      <c r="S3" s="170"/>
      <c r="T3" s="170"/>
      <c r="U3" s="170"/>
      <c r="V3" s="170"/>
      <c r="W3" s="170"/>
      <c r="X3" s="170"/>
      <c r="Y3" s="170"/>
      <c r="Z3" s="170"/>
    </row>
    <row r="4" spans="1:26" ht="17.25" customHeight="1">
      <c r="A4" s="170"/>
      <c r="B4" s="174"/>
      <c r="C4" s="226"/>
      <c r="D4" s="170"/>
      <c r="E4" s="763"/>
      <c r="F4" s="764"/>
      <c r="G4" s="764"/>
      <c r="H4" s="764"/>
      <c r="I4" s="764"/>
      <c r="J4" s="764"/>
      <c r="K4" s="764"/>
      <c r="L4" s="764"/>
      <c r="M4" s="765"/>
      <c r="N4" s="590"/>
      <c r="O4" s="622"/>
      <c r="P4" s="170"/>
      <c r="Q4" s="170"/>
      <c r="R4" s="170"/>
      <c r="S4" s="170"/>
      <c r="T4" s="170"/>
      <c r="U4" s="170"/>
      <c r="V4" s="170"/>
      <c r="W4" s="170"/>
      <c r="X4" s="170"/>
      <c r="Y4" s="170"/>
      <c r="Z4" s="170"/>
    </row>
    <row r="5" spans="1:26" ht="25.5" customHeight="1">
      <c r="A5" s="170"/>
      <c r="B5" s="176" t="s">
        <v>334</v>
      </c>
      <c r="C5" s="247">
        <f>IF(C3=1,'2'!B14,(IF(C3=2,'2'!C14,(IF(C3=3,'2'!D14,(IF(C3=4,'2'!E14,(IF(C3=5,'2'!F14,(IF(C3=6,'2'!G14,(IF(C3=7,'2'!H14,(IF(C3=8,'2'!I14,(IF(C3=9,'2'!J14,(IF(C3=10,'2'!K14,(IF(C3=11,'2'!L14,(IF(C3=12,'2'!M14)))))))))))))))))))))))</f>
        <v>8436</v>
      </c>
      <c r="D5" s="170"/>
      <c r="E5" s="170"/>
      <c r="F5" s="170"/>
      <c r="G5" s="170"/>
      <c r="H5" s="170"/>
      <c r="I5" s="170"/>
      <c r="J5" s="170"/>
      <c r="K5" s="170"/>
      <c r="L5" s="170"/>
      <c r="M5" s="170"/>
      <c r="N5" s="590"/>
      <c r="O5" s="622"/>
      <c r="P5" s="170"/>
      <c r="Q5" s="170"/>
      <c r="R5" s="170"/>
      <c r="S5" s="170"/>
      <c r="T5" s="170"/>
      <c r="U5" s="170"/>
      <c r="V5" s="170"/>
      <c r="W5" s="170"/>
      <c r="X5" s="170"/>
      <c r="Y5" s="170"/>
      <c r="Z5" s="170"/>
    </row>
    <row r="6" spans="1:26" ht="25.5" customHeight="1">
      <c r="A6" s="170"/>
      <c r="B6" s="178" t="s">
        <v>191</v>
      </c>
      <c r="C6" s="228">
        <v>1</v>
      </c>
      <c r="D6" s="229">
        <v>2</v>
      </c>
      <c r="E6" s="228">
        <v>3</v>
      </c>
      <c r="F6" s="229">
        <v>4</v>
      </c>
      <c r="G6" s="228">
        <v>5</v>
      </c>
      <c r="H6" s="229">
        <v>6</v>
      </c>
      <c r="I6" s="228">
        <v>7</v>
      </c>
      <c r="J6" s="229">
        <v>8</v>
      </c>
      <c r="K6" s="228">
        <v>9</v>
      </c>
      <c r="L6" s="229">
        <v>10</v>
      </c>
      <c r="M6" s="228">
        <v>11</v>
      </c>
      <c r="N6" s="591">
        <v>12</v>
      </c>
      <c r="O6" s="622"/>
      <c r="P6" s="170"/>
      <c r="Q6" s="170"/>
      <c r="R6" s="170"/>
      <c r="S6" s="170"/>
      <c r="T6" s="170"/>
      <c r="U6" s="170"/>
      <c r="V6" s="170"/>
      <c r="W6" s="170"/>
      <c r="X6" s="170"/>
      <c r="Y6" s="170"/>
      <c r="Z6" s="170"/>
    </row>
    <row r="7" spans="1:26" ht="23.25" customHeight="1">
      <c r="A7" s="383"/>
      <c r="B7" s="181" t="s">
        <v>18</v>
      </c>
      <c r="C7" s="182">
        <f>MAX(0,MIN(C24,A117/C29))</f>
        <v>4000</v>
      </c>
      <c r="D7" s="182">
        <f>MAX(0,MIN(D24,C117/D29))</f>
        <v>4000</v>
      </c>
      <c r="E7" s="182">
        <f t="shared" ref="E7:N7" si="0">MAX(0,MIN(E24,D117/E29))</f>
        <v>4000</v>
      </c>
      <c r="F7" s="182">
        <f t="shared" si="0"/>
        <v>4000</v>
      </c>
      <c r="G7" s="182">
        <f t="shared" si="0"/>
        <v>4000</v>
      </c>
      <c r="H7" s="182">
        <f t="shared" si="0"/>
        <v>4000</v>
      </c>
      <c r="I7" s="182">
        <f t="shared" si="0"/>
        <v>3000</v>
      </c>
      <c r="J7" s="182">
        <f t="shared" si="0"/>
        <v>3000</v>
      </c>
      <c r="K7" s="182">
        <f t="shared" si="0"/>
        <v>3000</v>
      </c>
      <c r="L7" s="182">
        <f t="shared" si="0"/>
        <v>3000</v>
      </c>
      <c r="M7" s="182">
        <f t="shared" si="0"/>
        <v>3000</v>
      </c>
      <c r="N7" s="592">
        <f t="shared" si="0"/>
        <v>3000</v>
      </c>
      <c r="O7" s="622"/>
      <c r="P7" s="170"/>
      <c r="Q7" s="170"/>
      <c r="R7" s="170"/>
      <c r="S7" s="170"/>
      <c r="T7" s="170"/>
      <c r="U7" s="170"/>
      <c r="V7" s="170"/>
      <c r="W7" s="170"/>
      <c r="X7" s="170"/>
      <c r="Y7" s="170"/>
      <c r="Z7" s="170"/>
    </row>
    <row r="8" spans="1:26" ht="23.25" customHeight="1">
      <c r="A8" s="383"/>
      <c r="B8" s="181" t="s">
        <v>19</v>
      </c>
      <c r="C8" s="248">
        <f>'2'!B23</f>
        <v>3358</v>
      </c>
      <c r="D8" s="248">
        <f>'2'!C23</f>
        <v>296</v>
      </c>
      <c r="E8" s="248">
        <f>'2'!D23</f>
        <v>3427</v>
      </c>
      <c r="F8" s="248">
        <f>'2'!E23</f>
        <v>3455</v>
      </c>
      <c r="G8" s="248">
        <f>'2'!F23</f>
        <v>4914</v>
      </c>
      <c r="H8" s="248">
        <f>'2'!G23</f>
        <v>3751</v>
      </c>
      <c r="I8" s="248">
        <f>'2'!H23</f>
        <v>3672</v>
      </c>
      <c r="J8" s="248">
        <f>'2'!I23</f>
        <v>6097</v>
      </c>
      <c r="K8" s="248">
        <f>'2'!J23</f>
        <v>2667</v>
      </c>
      <c r="L8" s="248">
        <f>'2'!K23</f>
        <v>3039</v>
      </c>
      <c r="M8" s="248">
        <f>'2'!L23</f>
        <v>6752</v>
      </c>
      <c r="N8" s="662">
        <f>'2'!M23</f>
        <v>11864</v>
      </c>
      <c r="O8" s="622"/>
      <c r="P8" s="170"/>
      <c r="Q8" s="170"/>
      <c r="R8" s="170"/>
      <c r="S8" s="170"/>
      <c r="T8" s="170"/>
      <c r="U8" s="170"/>
      <c r="V8" s="170"/>
      <c r="W8" s="170"/>
      <c r="X8" s="170"/>
      <c r="Y8" s="170"/>
      <c r="Z8" s="170"/>
    </row>
    <row r="9" spans="1:26" ht="23.25" customHeight="1">
      <c r="A9" s="383">
        <v>5000</v>
      </c>
      <c r="B9" s="181" t="s">
        <v>20</v>
      </c>
      <c r="C9" s="248">
        <f>'2'!B29</f>
        <v>5000</v>
      </c>
      <c r="D9" s="248">
        <f>'2'!C29</f>
        <v>1642</v>
      </c>
      <c r="E9" s="248">
        <f>'2'!D29</f>
        <v>5346</v>
      </c>
      <c r="F9" s="248">
        <f>'2'!E29</f>
        <v>5919</v>
      </c>
      <c r="G9" s="248">
        <f>'2'!F29</f>
        <v>6464</v>
      </c>
      <c r="H9" s="248">
        <f>'2'!G29</f>
        <v>5550</v>
      </c>
      <c r="I9" s="248">
        <f>'2'!H29</f>
        <v>5799</v>
      </c>
      <c r="J9" s="248">
        <f>'2'!I29</f>
        <v>6127</v>
      </c>
      <c r="K9" s="248">
        <f>'2'!J29</f>
        <v>3030</v>
      </c>
      <c r="L9" s="248">
        <f>'2'!K29</f>
        <v>3363</v>
      </c>
      <c r="M9" s="248">
        <f>'2'!L29</f>
        <v>3324</v>
      </c>
      <c r="N9" s="662">
        <f>'2'!M29</f>
        <v>0</v>
      </c>
      <c r="O9" s="622"/>
      <c r="P9" s="170"/>
      <c r="Q9" s="170"/>
      <c r="R9" s="170"/>
      <c r="S9" s="170"/>
      <c r="T9" s="170"/>
      <c r="U9" s="170"/>
      <c r="V9" s="170"/>
      <c r="W9" s="170"/>
      <c r="X9" s="170"/>
      <c r="Y9" s="170"/>
      <c r="Z9" s="170"/>
    </row>
    <row r="10" spans="1:26" ht="23.25" customHeight="1">
      <c r="A10" s="402"/>
      <c r="B10" s="185" t="s">
        <v>193</v>
      </c>
      <c r="C10" s="233">
        <f>MAX(0,'2'!B35*(100-MAX(0,(C161-100)))/100)</f>
        <v>3358</v>
      </c>
      <c r="D10" s="233">
        <f>MAX(0,'2'!C35*(100-MAX(0,(D161-100)))/100)</f>
        <v>296</v>
      </c>
      <c r="E10" s="233">
        <f>MAX(0,'2'!D35*(100-MAX(0,(E161-100)))/100)</f>
        <v>3427</v>
      </c>
      <c r="F10" s="233">
        <f>MAX(0,'2'!E35*(100-MAX(0,(F161-100)))/100)</f>
        <v>3455</v>
      </c>
      <c r="G10" s="233">
        <f>MAX(0,'2'!F35*(100-MAX(0,(G161-100)))/100)</f>
        <v>4914</v>
      </c>
      <c r="H10" s="233">
        <f>MAX(0,'2'!G35*(100-MAX(0,(H161-100)))/100)</f>
        <v>3751</v>
      </c>
      <c r="I10" s="233">
        <f>MAX(0,'2'!H35*(100-MAX(0,(I161-100)))/100)</f>
        <v>3672</v>
      </c>
      <c r="J10" s="233">
        <f>MAX(0,'2'!I35*(100-MAX(0,(J161-100)))/100)</f>
        <v>6097</v>
      </c>
      <c r="K10" s="233">
        <f>MAX(0,'2'!J35*(100-MAX(0,(K161-100)))/100)</f>
        <v>2667</v>
      </c>
      <c r="L10" s="233">
        <f>MAX(0,'2'!K35*(100-MAX(0,(L161-100)))/100)</f>
        <v>3039</v>
      </c>
      <c r="M10" s="233">
        <f>MAX(0,'2'!L35*(100-MAX(0,(M161-100)))/100)</f>
        <v>3324</v>
      </c>
      <c r="N10" s="596">
        <f>MAX(0,'2'!M35*(100-MAX(0,(N161-100)))/100)</f>
        <v>0</v>
      </c>
      <c r="O10" s="623"/>
      <c r="P10" s="185"/>
      <c r="Q10" s="185"/>
      <c r="R10" s="185"/>
      <c r="S10" s="185"/>
      <c r="T10" s="185"/>
      <c r="U10" s="185"/>
      <c r="V10" s="185"/>
      <c r="W10" s="185"/>
      <c r="X10" s="185"/>
      <c r="Y10" s="185"/>
      <c r="Z10" s="185"/>
    </row>
    <row r="11" spans="1:26" ht="23.25" customHeight="1">
      <c r="A11" s="402"/>
      <c r="B11" s="185" t="s">
        <v>22</v>
      </c>
      <c r="C11" s="186">
        <f>MIN(1,MAX(0,'2'!B123))</f>
        <v>0.45481028231706833</v>
      </c>
      <c r="D11" s="186">
        <f>MIN(1,MAX(0,'2'!C123))</f>
        <v>0.25099670822073417</v>
      </c>
      <c r="E11" s="186">
        <f>MIN(1,MAX(0,'2'!D123))</f>
        <v>0.46808637530784702</v>
      </c>
      <c r="F11" s="186">
        <f>MIN(1,MAX(0,'2'!E123))</f>
        <v>0.4760724777591156</v>
      </c>
      <c r="G11" s="186">
        <f>MIN(1,MAX(0,'2'!F123))</f>
        <v>0.75171619193221317</v>
      </c>
      <c r="H11" s="186">
        <f>MIN(1,MAX(0,'2'!G123))</f>
        <v>0.50073143526881447</v>
      </c>
      <c r="I11" s="186">
        <f>MIN(1,MAX(0,'2'!H123))</f>
        <v>0.51544076361594615</v>
      </c>
      <c r="J11" s="186">
        <f>MIN(1,MAX(0,'2'!I123))</f>
        <v>0.71674976458054351</v>
      </c>
      <c r="K11" s="186">
        <f>MIN(1,MAX(0,'2'!J123))</f>
        <v>0.54632355046473324</v>
      </c>
      <c r="L11" s="186">
        <f>MIN(1,MAX(0,'2'!K123))</f>
        <v>0.45920217588395285</v>
      </c>
      <c r="M11" s="186">
        <f>MIN(1,MAX(0,'2'!L123))</f>
        <v>0.27491279831984106</v>
      </c>
      <c r="N11" s="595">
        <f>MIN(1,MAX(0,'2'!M123))</f>
        <v>0</v>
      </c>
      <c r="O11" s="623"/>
      <c r="P11" s="185"/>
      <c r="Q11" s="185"/>
      <c r="R11" s="185"/>
      <c r="S11" s="185"/>
      <c r="T11" s="185"/>
      <c r="U11" s="185"/>
      <c r="V11" s="185"/>
      <c r="W11" s="185"/>
      <c r="X11" s="185"/>
      <c r="Y11" s="185"/>
      <c r="Z11" s="185"/>
    </row>
    <row r="12" spans="1:26" ht="23.25" customHeight="1">
      <c r="A12" s="402"/>
      <c r="B12" s="232" t="s">
        <v>23</v>
      </c>
      <c r="C12" s="233">
        <f>'2'!B47</f>
        <v>0</v>
      </c>
      <c r="D12" s="233">
        <f>'2'!C47</f>
        <v>0</v>
      </c>
      <c r="E12" s="233">
        <f>'2'!D47</f>
        <v>0</v>
      </c>
      <c r="F12" s="233">
        <f>'2'!E47</f>
        <v>0</v>
      </c>
      <c r="G12" s="233">
        <f>'2'!F47</f>
        <v>0</v>
      </c>
      <c r="H12" s="233">
        <f>'2'!G47</f>
        <v>0</v>
      </c>
      <c r="I12" s="233">
        <f>'2'!H47</f>
        <v>0</v>
      </c>
      <c r="J12" s="233">
        <f>'2'!I47</f>
        <v>0</v>
      </c>
      <c r="K12" s="233">
        <f>'2'!J47</f>
        <v>0</v>
      </c>
      <c r="L12" s="233">
        <f>'2'!K47</f>
        <v>0</v>
      </c>
      <c r="M12" s="233">
        <f>'2'!L47</f>
        <v>-3428</v>
      </c>
      <c r="N12" s="596">
        <f>'2'!M47</f>
        <v>-11864</v>
      </c>
      <c r="O12" s="623"/>
      <c r="P12" s="185"/>
      <c r="Q12" s="185"/>
      <c r="R12" s="185"/>
      <c r="S12" s="185"/>
      <c r="T12" s="185"/>
      <c r="U12" s="185"/>
      <c r="V12" s="185"/>
      <c r="W12" s="185"/>
      <c r="X12" s="185"/>
      <c r="Y12" s="185"/>
      <c r="Z12" s="185"/>
    </row>
    <row r="13" spans="1:26" ht="23.25" customHeight="1">
      <c r="A13" s="402"/>
      <c r="B13" s="185" t="s">
        <v>256</v>
      </c>
      <c r="C13" s="234">
        <f>'2'!B53</f>
        <v>25000</v>
      </c>
      <c r="D13" s="234">
        <f>'2'!C53</f>
        <v>8210</v>
      </c>
      <c r="E13" s="234">
        <f>'2'!D53</f>
        <v>26730</v>
      </c>
      <c r="F13" s="234">
        <f>'2'!E53</f>
        <v>29595</v>
      </c>
      <c r="G13" s="234">
        <f>'2'!F53</f>
        <v>32320</v>
      </c>
      <c r="H13" s="234">
        <f>'2'!G53</f>
        <v>27750</v>
      </c>
      <c r="I13" s="234">
        <f>'2'!H53</f>
        <v>28995</v>
      </c>
      <c r="J13" s="234">
        <f>'2'!I53</f>
        <v>30635</v>
      </c>
      <c r="K13" s="234">
        <f>'2'!J53</f>
        <v>15150</v>
      </c>
      <c r="L13" s="234">
        <f>'2'!K53</f>
        <v>16815</v>
      </c>
      <c r="M13" s="234">
        <f>'2'!L53</f>
        <v>16620</v>
      </c>
      <c r="N13" s="597">
        <f>'2'!M53</f>
        <v>0</v>
      </c>
      <c r="O13" s="623"/>
      <c r="P13" s="185"/>
      <c r="Q13" s="185"/>
      <c r="R13" s="185"/>
      <c r="S13" s="185"/>
      <c r="T13" s="185"/>
      <c r="U13" s="185"/>
      <c r="V13" s="185"/>
      <c r="W13" s="185"/>
      <c r="X13" s="185"/>
      <c r="Y13" s="185"/>
      <c r="Z13" s="185"/>
    </row>
    <row r="14" spans="1:26" ht="23.25" customHeight="1">
      <c r="A14" s="402"/>
      <c r="B14" s="185" t="s">
        <v>235</v>
      </c>
      <c r="C14" s="234">
        <f>'2'!B60</f>
        <v>0</v>
      </c>
      <c r="D14" s="234">
        <f>'2'!C60</f>
        <v>0</v>
      </c>
      <c r="E14" s="234">
        <f>'2'!D60</f>
        <v>0</v>
      </c>
      <c r="F14" s="234">
        <f>'2'!E60</f>
        <v>0</v>
      </c>
      <c r="G14" s="234">
        <f>'2'!F60</f>
        <v>0</v>
      </c>
      <c r="H14" s="234">
        <f>'2'!G60</f>
        <v>0</v>
      </c>
      <c r="I14" s="234">
        <f>'2'!H60</f>
        <v>0</v>
      </c>
      <c r="J14" s="234">
        <f>'2'!I60</f>
        <v>0</v>
      </c>
      <c r="K14" s="234">
        <f>'2'!J60</f>
        <v>0</v>
      </c>
      <c r="L14" s="234">
        <f>'2'!K60</f>
        <v>0</v>
      </c>
      <c r="M14" s="234">
        <f>'2'!L60</f>
        <v>0</v>
      </c>
      <c r="N14" s="597">
        <f>'2'!M60</f>
        <v>0</v>
      </c>
      <c r="O14" s="623"/>
      <c r="P14" s="185"/>
      <c r="Q14" s="185"/>
      <c r="R14" s="185"/>
      <c r="S14" s="185"/>
      <c r="T14" s="185"/>
      <c r="U14" s="185"/>
      <c r="V14" s="185"/>
      <c r="W14" s="185"/>
      <c r="X14" s="185"/>
      <c r="Y14" s="185"/>
      <c r="Z14" s="185"/>
    </row>
    <row r="15" spans="1:26" ht="23.25" customHeight="1">
      <c r="A15" s="402"/>
      <c r="B15" s="185" t="s">
        <v>236</v>
      </c>
      <c r="C15" s="234">
        <f>'2'!B67</f>
        <v>25000</v>
      </c>
      <c r="D15" s="234">
        <f>'2'!C67</f>
        <v>25000</v>
      </c>
      <c r="E15" s="234">
        <f>'2'!D67</f>
        <v>25000</v>
      </c>
      <c r="F15" s="234">
        <f>'2'!E67</f>
        <v>25000</v>
      </c>
      <c r="G15" s="234">
        <f>'2'!F67</f>
        <v>25000</v>
      </c>
      <c r="H15" s="234">
        <f>'2'!G67</f>
        <v>25000</v>
      </c>
      <c r="I15" s="234">
        <f>'2'!H67</f>
        <v>25000</v>
      </c>
      <c r="J15" s="234">
        <f>'2'!I67</f>
        <v>25000</v>
      </c>
      <c r="K15" s="234">
        <f>'2'!J67</f>
        <v>25000</v>
      </c>
      <c r="L15" s="234">
        <f>'2'!K67</f>
        <v>25000</v>
      </c>
      <c r="M15" s="234">
        <f>'2'!L67</f>
        <v>25000</v>
      </c>
      <c r="N15" s="597">
        <f>'2'!M67</f>
        <v>25000</v>
      </c>
      <c r="O15" s="623"/>
      <c r="P15" s="185"/>
      <c r="Q15" s="185"/>
      <c r="R15" s="185"/>
      <c r="S15" s="185"/>
      <c r="T15" s="185"/>
      <c r="U15" s="185"/>
      <c r="V15" s="185"/>
      <c r="W15" s="185"/>
      <c r="X15" s="185"/>
      <c r="Y15" s="185"/>
      <c r="Z15" s="185"/>
    </row>
    <row r="16" spans="1:26" ht="23.25" customHeight="1">
      <c r="A16" s="184"/>
      <c r="B16" s="185" t="s">
        <v>237</v>
      </c>
      <c r="C16" s="234">
        <f>'2'!B74</f>
        <v>50000</v>
      </c>
      <c r="D16" s="234">
        <f>'2'!C74</f>
        <v>33210</v>
      </c>
      <c r="E16" s="234">
        <f>'2'!D74</f>
        <v>51730</v>
      </c>
      <c r="F16" s="234">
        <f>'2'!E74</f>
        <v>54595</v>
      </c>
      <c r="G16" s="234">
        <f>'2'!F74</f>
        <v>57320</v>
      </c>
      <c r="H16" s="234">
        <f>'2'!G74</f>
        <v>52750</v>
      </c>
      <c r="I16" s="234">
        <f>'2'!H74</f>
        <v>53995</v>
      </c>
      <c r="J16" s="234">
        <f>'2'!I74</f>
        <v>55635</v>
      </c>
      <c r="K16" s="234">
        <f>'2'!J74</f>
        <v>40150</v>
      </c>
      <c r="L16" s="234">
        <f>'2'!K74</f>
        <v>41815</v>
      </c>
      <c r="M16" s="234">
        <f>'2'!L74</f>
        <v>41620</v>
      </c>
      <c r="N16" s="597">
        <f>'2'!M74</f>
        <v>25000</v>
      </c>
      <c r="O16" s="623"/>
      <c r="P16" s="185"/>
      <c r="Q16" s="185"/>
      <c r="R16" s="185"/>
      <c r="S16" s="185"/>
      <c r="T16" s="185"/>
      <c r="U16" s="185"/>
      <c r="V16" s="185"/>
      <c r="W16" s="185"/>
      <c r="X16" s="185"/>
      <c r="Y16" s="185"/>
      <c r="Z16" s="185"/>
    </row>
    <row r="17" spans="1:26" ht="23.25" customHeight="1">
      <c r="A17" s="184"/>
      <c r="B17" s="185" t="s">
        <v>239</v>
      </c>
      <c r="C17" s="234">
        <f>'2'!B88</f>
        <v>50000</v>
      </c>
      <c r="D17" s="234">
        <f>'2'!C88</f>
        <v>83210</v>
      </c>
      <c r="E17" s="234">
        <f>'2'!D88</f>
        <v>134940</v>
      </c>
      <c r="F17" s="234">
        <f>'2'!E88</f>
        <v>189535</v>
      </c>
      <c r="G17" s="234">
        <f>'2'!F88</f>
        <v>246855</v>
      </c>
      <c r="H17" s="234">
        <f>'2'!G88</f>
        <v>299605</v>
      </c>
      <c r="I17" s="234">
        <f>'2'!H88</f>
        <v>353600</v>
      </c>
      <c r="J17" s="234">
        <f>'2'!I88</f>
        <v>409235</v>
      </c>
      <c r="K17" s="234">
        <f>'2'!J88</f>
        <v>449385</v>
      </c>
      <c r="L17" s="234">
        <f>'2'!K88</f>
        <v>491200</v>
      </c>
      <c r="M17" s="234">
        <f>'2'!L88</f>
        <v>532820</v>
      </c>
      <c r="N17" s="597">
        <f>'2'!M88</f>
        <v>557820</v>
      </c>
      <c r="O17" s="623"/>
      <c r="P17" s="185"/>
      <c r="Q17" s="185"/>
      <c r="R17" s="185"/>
      <c r="S17" s="185"/>
      <c r="T17" s="185"/>
      <c r="U17" s="185"/>
      <c r="V17" s="185"/>
      <c r="W17" s="185"/>
      <c r="X17" s="185"/>
      <c r="Y17" s="185"/>
      <c r="Z17" s="185"/>
    </row>
    <row r="18" spans="1:26" ht="23.25" customHeight="1">
      <c r="A18" s="184"/>
      <c r="B18" s="185" t="s">
        <v>327</v>
      </c>
      <c r="C18" s="242">
        <f>'2'!B116</f>
        <v>1</v>
      </c>
      <c r="D18" s="242">
        <f>'2'!C116</f>
        <v>1</v>
      </c>
      <c r="E18" s="242">
        <f>'2'!D116</f>
        <v>1</v>
      </c>
      <c r="F18" s="242">
        <f>'2'!E116</f>
        <v>1</v>
      </c>
      <c r="G18" s="242">
        <f>'2'!F116</f>
        <v>1</v>
      </c>
      <c r="H18" s="242">
        <f>'2'!G116</f>
        <v>1</v>
      </c>
      <c r="I18" s="242">
        <f>'2'!H116</f>
        <v>1</v>
      </c>
      <c r="J18" s="242">
        <f>'2'!I116</f>
        <v>1</v>
      </c>
      <c r="K18" s="242">
        <f>'2'!J116</f>
        <v>1</v>
      </c>
      <c r="L18" s="242">
        <f>'2'!K116</f>
        <v>1</v>
      </c>
      <c r="M18" s="242">
        <f>'2'!L116</f>
        <v>0.49229857819905215</v>
      </c>
      <c r="N18" s="660">
        <f>'2'!M116</f>
        <v>0</v>
      </c>
      <c r="O18" s="623"/>
      <c r="P18" s="185"/>
      <c r="Q18" s="185"/>
      <c r="R18" s="185"/>
      <c r="S18" s="185"/>
      <c r="T18" s="185"/>
      <c r="U18" s="185"/>
      <c r="V18" s="185"/>
      <c r="W18" s="185"/>
      <c r="X18" s="185"/>
      <c r="Y18" s="185"/>
      <c r="Z18" s="185"/>
    </row>
    <row r="19" spans="1:26" ht="23.25" customHeight="1">
      <c r="A19" s="184"/>
      <c r="B19" s="185" t="s">
        <v>259</v>
      </c>
      <c r="C19" s="234">
        <f>'2'!B102</f>
        <v>48740</v>
      </c>
      <c r="D19" s="234">
        <f>'2'!C102</f>
        <v>-26330</v>
      </c>
      <c r="E19" s="234">
        <f>'2'!D102</f>
        <v>49080</v>
      </c>
      <c r="F19" s="234">
        <f>'2'!E102</f>
        <v>47055</v>
      </c>
      <c r="G19" s="234">
        <f>'2'!F102</f>
        <v>88100</v>
      </c>
      <c r="H19" s="234">
        <f>'2'!G102</f>
        <v>57780</v>
      </c>
      <c r="I19" s="234">
        <f>'2'!H102</f>
        <v>54165</v>
      </c>
      <c r="J19" s="234">
        <f>'2'!I102</f>
        <v>125275</v>
      </c>
      <c r="K19" s="234">
        <f>'2'!J102</f>
        <v>37860</v>
      </c>
      <c r="L19" s="234">
        <f>'2'!K102</f>
        <v>47355</v>
      </c>
      <c r="M19" s="234">
        <f>'2'!L102</f>
        <v>56100</v>
      </c>
      <c r="N19" s="597">
        <f>'2'!M102</f>
        <v>-27000</v>
      </c>
      <c r="O19" s="623"/>
      <c r="P19" s="185"/>
      <c r="Q19" s="185"/>
      <c r="R19" s="185"/>
      <c r="S19" s="185"/>
      <c r="T19" s="185"/>
      <c r="U19" s="185"/>
      <c r="V19" s="185"/>
      <c r="W19" s="185"/>
      <c r="X19" s="185"/>
      <c r="Y19" s="185"/>
      <c r="Z19" s="185"/>
    </row>
    <row r="20" spans="1:26" ht="23.25" customHeight="1">
      <c r="A20" s="189"/>
      <c r="B20" s="185" t="s">
        <v>159</v>
      </c>
      <c r="C20" s="186">
        <f t="shared" ref="C20:N20" si="1">IFERROR((C27-C85)/C27,0)</f>
        <v>6.8179652390492201E-2</v>
      </c>
      <c r="D20" s="186">
        <f t="shared" si="1"/>
        <v>-2.4284889434889432</v>
      </c>
      <c r="E20" s="186">
        <f t="shared" si="1"/>
        <v>7.5325941056317472E-2</v>
      </c>
      <c r="F20" s="186">
        <f t="shared" si="1"/>
        <v>7.2739168004209973E-2</v>
      </c>
      <c r="G20" s="186">
        <f t="shared" si="1"/>
        <v>0.15553061670181667</v>
      </c>
      <c r="H20" s="186">
        <f t="shared" si="1"/>
        <v>0.10449941683158437</v>
      </c>
      <c r="I20" s="186">
        <f t="shared" si="1"/>
        <v>0.1028625671324699</v>
      </c>
      <c r="J20" s="186">
        <f t="shared" si="1"/>
        <v>0.20493524569337873</v>
      </c>
      <c r="K20" s="186">
        <f t="shared" si="1"/>
        <v>5.7277172019728317E-2</v>
      </c>
      <c r="L20" s="186">
        <f t="shared" si="1"/>
        <v>9.1743090484615139E-2</v>
      </c>
      <c r="M20" s="186">
        <f t="shared" si="1"/>
        <v>0.11727829519477051</v>
      </c>
      <c r="N20" s="595">
        <f t="shared" si="1"/>
        <v>0</v>
      </c>
      <c r="O20" s="623"/>
      <c r="P20" s="185"/>
      <c r="Q20" s="185"/>
      <c r="R20" s="185"/>
      <c r="S20" s="185"/>
      <c r="T20" s="185"/>
      <c r="U20" s="185"/>
      <c r="V20" s="185"/>
      <c r="W20" s="185"/>
      <c r="X20" s="185"/>
      <c r="Y20" s="185"/>
      <c r="Z20" s="185"/>
    </row>
    <row r="21" spans="1:26" ht="36" customHeight="1">
      <c r="A21" s="166"/>
      <c r="B21" s="190"/>
      <c r="C21" s="783" t="s">
        <v>260</v>
      </c>
      <c r="D21" s="761"/>
      <c r="E21" s="761"/>
      <c r="F21" s="761"/>
      <c r="G21" s="761"/>
      <c r="H21" s="761"/>
      <c r="I21" s="761"/>
      <c r="J21" s="761"/>
      <c r="K21" s="761"/>
      <c r="L21" s="761"/>
      <c r="M21" s="761"/>
      <c r="N21" s="784"/>
      <c r="O21" s="622"/>
      <c r="P21" s="170"/>
      <c r="Q21" s="170"/>
      <c r="R21" s="170"/>
      <c r="S21" s="170"/>
      <c r="T21" s="170"/>
      <c r="U21" s="170"/>
      <c r="V21" s="170"/>
      <c r="W21" s="170"/>
      <c r="X21" s="170"/>
      <c r="Y21" s="170"/>
      <c r="Z21" s="170"/>
    </row>
    <row r="22" spans="1:26" ht="21.75" customHeight="1">
      <c r="A22" s="191">
        <v>0</v>
      </c>
      <c r="B22" s="192" t="s">
        <v>261</v>
      </c>
      <c r="C22" s="237">
        <v>1</v>
      </c>
      <c r="D22" s="237">
        <v>2</v>
      </c>
      <c r="E22" s="237">
        <v>3</v>
      </c>
      <c r="F22" s="237">
        <v>4</v>
      </c>
      <c r="G22" s="237">
        <v>5</v>
      </c>
      <c r="H22" s="237">
        <v>6</v>
      </c>
      <c r="I22" s="237">
        <v>7</v>
      </c>
      <c r="J22" s="237">
        <v>8</v>
      </c>
      <c r="K22" s="237">
        <v>9</v>
      </c>
      <c r="L22" s="237">
        <v>10</v>
      </c>
      <c r="M22" s="237">
        <v>11</v>
      </c>
      <c r="N22" s="601">
        <v>12</v>
      </c>
      <c r="O22" s="622"/>
      <c r="P22" s="170"/>
      <c r="Q22" s="170"/>
      <c r="R22" s="170"/>
      <c r="S22" s="170"/>
      <c r="T22" s="170"/>
      <c r="U22" s="170"/>
      <c r="V22" s="170"/>
      <c r="W22" s="170"/>
      <c r="X22" s="170"/>
      <c r="Y22" s="170"/>
      <c r="Z22" s="170"/>
    </row>
    <row r="23" spans="1:26" ht="5.25" customHeight="1">
      <c r="A23" s="166"/>
      <c r="B23" s="194"/>
      <c r="C23" s="239"/>
      <c r="D23" s="240"/>
      <c r="E23" s="239"/>
      <c r="F23" s="239"/>
      <c r="G23" s="239"/>
      <c r="H23" s="239"/>
      <c r="I23" s="239"/>
      <c r="J23" s="239"/>
      <c r="K23" s="239"/>
      <c r="L23" s="239"/>
      <c r="M23" s="239"/>
      <c r="N23" s="602"/>
      <c r="O23" s="622"/>
      <c r="P23" s="170"/>
      <c r="Q23" s="170"/>
      <c r="R23" s="170"/>
      <c r="S23" s="170"/>
      <c r="T23" s="170"/>
      <c r="U23" s="170"/>
      <c r="V23" s="170"/>
      <c r="W23" s="170"/>
      <c r="X23" s="170"/>
      <c r="Y23" s="170"/>
      <c r="Z23" s="170"/>
    </row>
    <row r="24" spans="1:26" ht="33" customHeight="1" thickBot="1">
      <c r="A24" s="383">
        <v>5000</v>
      </c>
      <c r="B24" s="197" t="s">
        <v>335</v>
      </c>
      <c r="C24" s="241">
        <f>IF(ISBLANK(inputs!$C$18),$A24,VALUE(inputs!$E$18))</f>
        <v>4000</v>
      </c>
      <c r="D24" s="241">
        <f>IF(ISBLANK(inputs!$C$19),$A24,VALUE(inputs!$E$19))</f>
        <v>4000</v>
      </c>
      <c r="E24" s="241">
        <f>IF(ISBLANK(inputs!$C$20),$A24,VALUE(inputs!$E$20))</f>
        <v>4000</v>
      </c>
      <c r="F24" s="241">
        <f>IF(ISBLANK(inputs!$C$21),$A24,VALUE(inputs!$E$21))</f>
        <v>4000</v>
      </c>
      <c r="G24" s="241">
        <f>IF(ISBLANK(inputs!$C$22),$A24,VALUE(inputs!$E$22))</f>
        <v>4000</v>
      </c>
      <c r="H24" s="241">
        <f>IF(ISBLANK(inputs!$C$23),$A24,VALUE(inputs!$E$23))</f>
        <v>4000</v>
      </c>
      <c r="I24" s="241">
        <f>IF(ISBLANK(inputs!$C$24),$A24,VALUE(inputs!$E$24))</f>
        <v>3000</v>
      </c>
      <c r="J24" s="241">
        <f>IF(ISBLANK(inputs!$C$25),$A24,VALUE(inputs!$E$25))</f>
        <v>3000</v>
      </c>
      <c r="K24" s="241">
        <f>IF(ISBLANK(inputs!$C$26),$A24,VALUE(inputs!$E$26))</f>
        <v>3000</v>
      </c>
      <c r="L24" s="241">
        <f>IF(ISBLANK(inputs!$C$27),$A24,VALUE(inputs!$E$27))</f>
        <v>3000</v>
      </c>
      <c r="M24" s="241">
        <f>IF(ISBLANK(inputs!$C$28),$A24,VALUE(inputs!$E$28))</f>
        <v>3000</v>
      </c>
      <c r="N24" s="603">
        <f>IF(ISBLANK(inputs!$C$29),$A24,VALUE(inputs!$E$29))</f>
        <v>3000</v>
      </c>
      <c r="O24" s="624"/>
      <c r="P24" s="770"/>
      <c r="Q24" s="755"/>
      <c r="R24" s="755"/>
      <c r="S24" s="755"/>
      <c r="T24" s="756"/>
      <c r="U24" s="170"/>
      <c r="V24" s="170"/>
      <c r="W24" s="170"/>
      <c r="X24" s="170"/>
      <c r="Y24" s="170"/>
      <c r="Z24" s="170"/>
    </row>
    <row r="25" spans="1:26" ht="23.25" customHeight="1">
      <c r="A25" s="166"/>
      <c r="B25" s="170"/>
      <c r="C25" s="199">
        <f>'2r'!D15</f>
        <v>4000</v>
      </c>
      <c r="D25" s="199">
        <f>'2r'!E15</f>
        <v>4000</v>
      </c>
      <c r="E25" s="199">
        <f>'2r'!F15</f>
        <v>4000</v>
      </c>
      <c r="F25" s="199">
        <f>'2r'!G15</f>
        <v>4000</v>
      </c>
      <c r="G25" s="199">
        <f>'2r'!H15</f>
        <v>4000</v>
      </c>
      <c r="H25" s="199">
        <f>'2r'!I15</f>
        <v>4000</v>
      </c>
      <c r="I25" s="199">
        <f>'2r'!J15</f>
        <v>3000</v>
      </c>
      <c r="J25" s="199">
        <f>'2r'!K15</f>
        <v>3000</v>
      </c>
      <c r="K25" s="199">
        <f>'2r'!L15</f>
        <v>3000</v>
      </c>
      <c r="L25" s="199">
        <f>'2r'!M15</f>
        <v>3000</v>
      </c>
      <c r="M25" s="199">
        <f>'2r'!N15</f>
        <v>3000</v>
      </c>
      <c r="N25" s="636">
        <f>'2r'!O15</f>
        <v>3000</v>
      </c>
      <c r="O25" s="622"/>
      <c r="P25" s="770"/>
      <c r="Q25" s="755"/>
      <c r="R25" s="755"/>
      <c r="S25" s="755"/>
      <c r="T25" s="756"/>
      <c r="U25" s="170"/>
      <c r="V25" s="170"/>
      <c r="W25" s="170"/>
      <c r="X25" s="170"/>
      <c r="Y25" s="170"/>
      <c r="Z25" s="170"/>
    </row>
    <row r="26" spans="1:26" ht="23.25" customHeight="1">
      <c r="A26" s="166"/>
      <c r="B26" s="170"/>
      <c r="C26" s="329">
        <f>C24</f>
        <v>4000</v>
      </c>
      <c r="D26" s="329">
        <f t="shared" ref="D26:N26" si="2">D24</f>
        <v>4000</v>
      </c>
      <c r="E26" s="329">
        <f t="shared" si="2"/>
        <v>4000</v>
      </c>
      <c r="F26" s="329">
        <f t="shared" si="2"/>
        <v>4000</v>
      </c>
      <c r="G26" s="329">
        <f t="shared" si="2"/>
        <v>4000</v>
      </c>
      <c r="H26" s="329">
        <f t="shared" si="2"/>
        <v>4000</v>
      </c>
      <c r="I26" s="329">
        <f t="shared" si="2"/>
        <v>3000</v>
      </c>
      <c r="J26" s="329">
        <f t="shared" si="2"/>
        <v>3000</v>
      </c>
      <c r="K26" s="329">
        <f t="shared" si="2"/>
        <v>3000</v>
      </c>
      <c r="L26" s="329">
        <f t="shared" si="2"/>
        <v>3000</v>
      </c>
      <c r="M26" s="329">
        <f t="shared" si="2"/>
        <v>3000</v>
      </c>
      <c r="N26" s="329">
        <f t="shared" si="2"/>
        <v>3000</v>
      </c>
      <c r="O26" s="625" t="s">
        <v>263</v>
      </c>
      <c r="P26" s="770"/>
      <c r="Q26" s="755"/>
      <c r="R26" s="755"/>
      <c r="S26" s="755"/>
      <c r="T26" s="756"/>
      <c r="U26" s="170"/>
      <c r="V26" s="170"/>
      <c r="W26" s="170"/>
      <c r="X26" s="170"/>
      <c r="Y26" s="170"/>
      <c r="Z26" s="170"/>
    </row>
    <row r="27" spans="1:26" ht="23.25" customHeight="1">
      <c r="A27" s="166">
        <f>A10*A30</f>
        <v>0</v>
      </c>
      <c r="B27" s="170" t="s">
        <v>264</v>
      </c>
      <c r="C27" s="200">
        <f t="shared" ref="C27:N27" si="3">C10*C30</f>
        <v>369380</v>
      </c>
      <c r="D27" s="200">
        <f t="shared" si="3"/>
        <v>32560</v>
      </c>
      <c r="E27" s="200">
        <f t="shared" si="3"/>
        <v>376970</v>
      </c>
      <c r="F27" s="200">
        <f t="shared" si="3"/>
        <v>380050</v>
      </c>
      <c r="G27" s="200">
        <f t="shared" si="3"/>
        <v>540540</v>
      </c>
      <c r="H27" s="200">
        <f t="shared" si="3"/>
        <v>412610</v>
      </c>
      <c r="I27" s="200">
        <f t="shared" si="3"/>
        <v>403920</v>
      </c>
      <c r="J27" s="200">
        <f t="shared" si="3"/>
        <v>670670</v>
      </c>
      <c r="K27" s="200">
        <f t="shared" si="3"/>
        <v>293370</v>
      </c>
      <c r="L27" s="200">
        <f t="shared" si="3"/>
        <v>334290</v>
      </c>
      <c r="M27" s="200">
        <f t="shared" si="3"/>
        <v>365640</v>
      </c>
      <c r="N27" s="604">
        <f t="shared" si="3"/>
        <v>0</v>
      </c>
      <c r="O27" s="625">
        <f t="shared" ref="O27:O28" si="4">SUM(C27:N27)</f>
        <v>4180000</v>
      </c>
      <c r="P27" s="770"/>
      <c r="Q27" s="755"/>
      <c r="R27" s="755"/>
      <c r="S27" s="755"/>
      <c r="T27" s="756"/>
      <c r="U27" s="170"/>
      <c r="V27" s="170"/>
      <c r="W27" s="170"/>
      <c r="X27" s="170"/>
      <c r="Y27" s="170"/>
      <c r="Z27" s="170"/>
    </row>
    <row r="28" spans="1:26" ht="23.25" customHeight="1">
      <c r="A28" s="166">
        <f>A29*A10</f>
        <v>0</v>
      </c>
      <c r="B28" s="170" t="s">
        <v>265</v>
      </c>
      <c r="C28" s="202">
        <f t="shared" ref="C28:N28" si="5">C29*C10</f>
        <v>235060</v>
      </c>
      <c r="D28" s="202">
        <f t="shared" si="5"/>
        <v>20720</v>
      </c>
      <c r="E28" s="202">
        <f t="shared" si="5"/>
        <v>239890</v>
      </c>
      <c r="F28" s="202">
        <f t="shared" si="5"/>
        <v>241850</v>
      </c>
      <c r="G28" s="202">
        <f t="shared" si="5"/>
        <v>343980</v>
      </c>
      <c r="H28" s="202">
        <f t="shared" si="5"/>
        <v>262570</v>
      </c>
      <c r="I28" s="202">
        <f t="shared" si="5"/>
        <v>257040</v>
      </c>
      <c r="J28" s="202">
        <f t="shared" si="5"/>
        <v>426790</v>
      </c>
      <c r="K28" s="202">
        <f t="shared" si="5"/>
        <v>186690</v>
      </c>
      <c r="L28" s="202">
        <f t="shared" si="5"/>
        <v>212730</v>
      </c>
      <c r="M28" s="202">
        <f t="shared" si="5"/>
        <v>232680</v>
      </c>
      <c r="N28" s="605">
        <f t="shared" si="5"/>
        <v>0</v>
      </c>
      <c r="O28" s="625">
        <f t="shared" si="4"/>
        <v>2660000</v>
      </c>
      <c r="P28" s="770"/>
      <c r="Q28" s="755"/>
      <c r="R28" s="755"/>
      <c r="S28" s="755"/>
      <c r="T28" s="756"/>
      <c r="U28" s="170"/>
      <c r="V28" s="170"/>
      <c r="W28" s="170"/>
      <c r="X28" s="170"/>
      <c r="Y28" s="170"/>
      <c r="Z28" s="170"/>
    </row>
    <row r="29" spans="1:26" ht="23.25" customHeight="1">
      <c r="A29" s="166">
        <f>'W2'!A30</f>
        <v>70</v>
      </c>
      <c r="B29" s="170" t="s">
        <v>266</v>
      </c>
      <c r="C29" s="203">
        <f t="array" ref="C29:N29">TRANSPOSE(f!D3:D14)</f>
        <v>70</v>
      </c>
      <c r="D29" s="204">
        <v>70</v>
      </c>
      <c r="E29" s="204">
        <v>70</v>
      </c>
      <c r="F29" s="204">
        <v>70</v>
      </c>
      <c r="G29" s="204">
        <v>70</v>
      </c>
      <c r="H29" s="204">
        <v>70</v>
      </c>
      <c r="I29" s="204">
        <v>70</v>
      </c>
      <c r="J29" s="204">
        <v>70</v>
      </c>
      <c r="K29" s="204">
        <v>70</v>
      </c>
      <c r="L29" s="204">
        <v>70</v>
      </c>
      <c r="M29" s="204">
        <v>70</v>
      </c>
      <c r="N29" s="606">
        <v>70</v>
      </c>
      <c r="O29" s="625">
        <f t="shared" ref="O29:O30" si="6">AVERAGE(C29:N29)</f>
        <v>70</v>
      </c>
      <c r="P29" s="770"/>
      <c r="Q29" s="755"/>
      <c r="R29" s="755"/>
      <c r="S29" s="755"/>
      <c r="T29" s="756"/>
      <c r="U29" s="170"/>
      <c r="V29" s="170"/>
      <c r="W29" s="170"/>
      <c r="X29" s="170"/>
      <c r="Y29" s="170"/>
      <c r="Z29" s="170"/>
    </row>
    <row r="30" spans="1:26" ht="23.25" customHeight="1">
      <c r="A30" s="205">
        <f>INTRO!F14</f>
        <v>100</v>
      </c>
      <c r="B30" s="170" t="s">
        <v>7</v>
      </c>
      <c r="C30" s="206">
        <f>IF(ISBLANK(inputs!$C$18),$A30,VALUE(inputs!$F$18))</f>
        <v>110</v>
      </c>
      <c r="D30" s="207">
        <f>IF(ISBLANK(inputs!$C$19),$A30,VALUE(inputs!$F$19))</f>
        <v>110</v>
      </c>
      <c r="E30" s="207">
        <f>IF(ISBLANK(inputs!$C$20),$A30,VALUE(inputs!$F$20))</f>
        <v>110</v>
      </c>
      <c r="F30" s="207">
        <f>IF(ISBLANK(inputs!$C$21),$A30,VALUE(inputs!$F$21))</f>
        <v>110</v>
      </c>
      <c r="G30" s="207">
        <f>IF(ISBLANK(inputs!$C$22),$A30,VALUE(inputs!$F$22))</f>
        <v>110</v>
      </c>
      <c r="H30" s="207">
        <f>IF(ISBLANK(inputs!$C$23),$A30,VALUE(inputs!$F$23))</f>
        <v>110</v>
      </c>
      <c r="I30" s="207">
        <f>IF(ISBLANK(inputs!$C$24),$A30,VALUE(inputs!$F$24))</f>
        <v>110</v>
      </c>
      <c r="J30" s="207">
        <f>IF(ISBLANK(inputs!$C$25),$A30,VALUE(inputs!$F$25))</f>
        <v>110</v>
      </c>
      <c r="K30" s="207">
        <f>IF(ISBLANK(inputs!$C$26),$A30,VALUE(inputs!$F$26))</f>
        <v>110</v>
      </c>
      <c r="L30" s="207">
        <f>IF(ISBLANK(inputs!$C$27),$A30,VALUE(inputs!$F$27))</f>
        <v>110</v>
      </c>
      <c r="M30" s="207">
        <f>IF(ISBLANK(inputs!$C$28),$A30,VALUE(inputs!$F$28))</f>
        <v>110</v>
      </c>
      <c r="N30" s="607">
        <f>IF(ISBLANK(inputs!$C$29),$A30,VALUE(inputs!$F$29))</f>
        <v>110</v>
      </c>
      <c r="O30" s="625">
        <f t="shared" si="6"/>
        <v>110</v>
      </c>
      <c r="P30" s="770"/>
      <c r="Q30" s="755"/>
      <c r="R30" s="755"/>
      <c r="S30" s="755"/>
      <c r="T30" s="756"/>
      <c r="U30" s="170"/>
      <c r="V30" s="170"/>
      <c r="W30" s="170"/>
      <c r="X30" s="170"/>
      <c r="Y30" s="170"/>
      <c r="Z30" s="170"/>
    </row>
    <row r="31" spans="1:26" ht="23.25" customHeight="1">
      <c r="A31" s="205">
        <v>0</v>
      </c>
      <c r="B31" s="384" t="s">
        <v>8</v>
      </c>
      <c r="C31" s="208">
        <f>IF(ISBLANK(inputs!$C$18),$A31,VALUE(inputs!$G$18))</f>
        <v>0</v>
      </c>
      <c r="D31" s="209">
        <f>IF(ISBLANK(inputs!$C$19),$A31,VALUE(inputs!$G$19))</f>
        <v>0</v>
      </c>
      <c r="E31" s="209">
        <f>IF(ISBLANK(inputs!$C$20),$A31,VALUE(inputs!$G$20))</f>
        <v>0</v>
      </c>
      <c r="F31" s="209">
        <f>IF(ISBLANK(inputs!$C$21),$A31,VALUE(inputs!$G$21))</f>
        <v>0</v>
      </c>
      <c r="G31" s="209">
        <f>IF(ISBLANK(inputs!$C$22),$A31,VALUE(inputs!$G$22))</f>
        <v>0</v>
      </c>
      <c r="H31" s="209">
        <f>IF(ISBLANK(inputs!$C$23),$A31,VALUE(inputs!$G$23))</f>
        <v>0</v>
      </c>
      <c r="I31" s="209">
        <f>IF(ISBLANK(inputs!$C$24),$A31,VALUE(inputs!$G$24))</f>
        <v>0</v>
      </c>
      <c r="J31" s="209">
        <f>IF(ISBLANK(inputs!$C$25),$A31,VALUE(inputs!$G$25))</f>
        <v>0</v>
      </c>
      <c r="K31" s="209">
        <f>IF(ISBLANK(inputs!$C$26),$A31,VALUE(inputs!$G$26))</f>
        <v>0</v>
      </c>
      <c r="L31" s="209">
        <f>IF(ISBLANK(inputs!$C$27),$A31,VALUE(inputs!$G$27))</f>
        <v>0</v>
      </c>
      <c r="M31" s="209">
        <f>IF(ISBLANK(inputs!$C$28),$A31,VALUE(inputs!$G$28))</f>
        <v>0</v>
      </c>
      <c r="N31" s="608">
        <f>IF(ISBLANK(inputs!$C$29),$A31,VALUE(inputs!$G$29))</f>
        <v>0</v>
      </c>
      <c r="O31" s="625">
        <f t="shared" ref="O31:O33" si="7">SUM(C31:N31)</f>
        <v>0</v>
      </c>
      <c r="P31" s="770"/>
      <c r="Q31" s="755"/>
      <c r="R31" s="755"/>
      <c r="S31" s="755"/>
      <c r="T31" s="756"/>
      <c r="U31" s="170"/>
      <c r="V31" s="170"/>
      <c r="W31" s="170"/>
      <c r="X31" s="170"/>
      <c r="Y31" s="170"/>
      <c r="Z31" s="170"/>
    </row>
    <row r="32" spans="1:26" ht="24.75" customHeight="1">
      <c r="A32" s="205">
        <v>0</v>
      </c>
      <c r="B32" s="384" t="s">
        <v>430</v>
      </c>
      <c r="C32" s="208">
        <f>IF(ISBLANK(inputs!$C$18),$A32,VALUE(inputs!$H$18))</f>
        <v>0</v>
      </c>
      <c r="D32" s="209">
        <f>IF(ISBLANK(inputs!$C$19),$A32,VALUE(inputs!$H$19))</f>
        <v>0</v>
      </c>
      <c r="E32" s="209">
        <f>IF(ISBLANK(inputs!$C$20),$A32,VALUE(inputs!$H$20))</f>
        <v>0</v>
      </c>
      <c r="F32" s="209">
        <f>IF(ISBLANK(inputs!$C$21),$A32,VALUE(inputs!$H$21))</f>
        <v>0</v>
      </c>
      <c r="G32" s="209">
        <f>IF(ISBLANK(inputs!$C$22),$A32,VALUE(inputs!$H$22))</f>
        <v>0</v>
      </c>
      <c r="H32" s="209">
        <f>IF(ISBLANK(inputs!$C$23),$A32,VALUE(inputs!$H$23))</f>
        <v>0</v>
      </c>
      <c r="I32" s="209">
        <f>IF(ISBLANK(inputs!$C$24),$A32,VALUE(inputs!$H$24))</f>
        <v>0</v>
      </c>
      <c r="J32" s="209">
        <f>IF(ISBLANK(inputs!$C$25),$A32,VALUE(inputs!$H$25))</f>
        <v>0</v>
      </c>
      <c r="K32" s="209">
        <f>IF(ISBLANK(inputs!$C$26),$A32,VALUE(inputs!$H$26))</f>
        <v>0</v>
      </c>
      <c r="L32" s="209">
        <f>IF(ISBLANK(inputs!$C$27),$A32,VALUE(inputs!$H$27))</f>
        <v>0</v>
      </c>
      <c r="M32" s="209">
        <f>IF(ISBLANK(inputs!$C$28),$A32,VALUE(inputs!$H$28))</f>
        <v>0</v>
      </c>
      <c r="N32" s="608">
        <f>IF(ISBLANK(inputs!$C$29),$A32,VALUE(inputs!$H$29))</f>
        <v>0</v>
      </c>
      <c r="O32" s="625">
        <f t="shared" si="7"/>
        <v>0</v>
      </c>
      <c r="P32" s="770" t="s">
        <v>207</v>
      </c>
      <c r="Q32" s="755"/>
      <c r="R32" s="755"/>
      <c r="S32" s="755"/>
      <c r="T32" s="756"/>
      <c r="U32" s="170"/>
      <c r="V32" s="170"/>
      <c r="W32" s="170"/>
      <c r="X32" s="170"/>
      <c r="Y32" s="170"/>
      <c r="Z32" s="170"/>
    </row>
    <row r="33" spans="1:26" ht="23.25" customHeight="1">
      <c r="A33" s="205">
        <v>1000</v>
      </c>
      <c r="B33" s="170" t="s">
        <v>10</v>
      </c>
      <c r="C33" s="207">
        <f>IF(ISBLANK(inputs!$C$18),$A33,VALUE(inputs!$I$18))</f>
        <v>0</v>
      </c>
      <c r="D33" s="209">
        <f>IF(ISBLANK(inputs!$C$19),$A33,VALUE(inputs!$I$19))</f>
        <v>0</v>
      </c>
      <c r="E33" s="209">
        <f>IF(ISBLANK(inputs!$C$20),$A33,VALUE(inputs!$I$20))</f>
        <v>0</v>
      </c>
      <c r="F33" s="209">
        <f>IF(ISBLANK(inputs!$C$21),$A33,VALUE(inputs!$I$21))</f>
        <v>0</v>
      </c>
      <c r="G33" s="209">
        <f>IF(ISBLANK(inputs!$C$22),$A33,VALUE(inputs!$I$22))</f>
        <v>0</v>
      </c>
      <c r="H33" s="209">
        <f>IF(ISBLANK(inputs!$C$23),$A33,VALUE(inputs!$I$23))</f>
        <v>0</v>
      </c>
      <c r="I33" s="209">
        <f>IF(ISBLANK(inputs!$C$24),$A33,VALUE(inputs!$I$24))</f>
        <v>0</v>
      </c>
      <c r="J33" s="209">
        <f>IF(ISBLANK(inputs!$C$25),$A33,VALUE(inputs!$I$25))</f>
        <v>0</v>
      </c>
      <c r="K33" s="209">
        <f>IF(ISBLANK(inputs!$C$26),$A33,VALUE(inputs!$I$26))</f>
        <v>0</v>
      </c>
      <c r="L33" s="209">
        <f>IF(ISBLANK(inputs!$C$27),$A33,VALUE(inputs!$I$27))</f>
        <v>0</v>
      </c>
      <c r="M33" s="209">
        <f>IF(ISBLANK(inputs!$C$28),$A33,VALUE(inputs!$I$28))</f>
        <v>0</v>
      </c>
      <c r="N33" s="608">
        <f>IF(ISBLANK(inputs!$C$29),$A33,VALUE(inputs!$I$29))</f>
        <v>0</v>
      </c>
      <c r="O33" s="625">
        <f t="shared" si="7"/>
        <v>0</v>
      </c>
      <c r="P33" s="170"/>
      <c r="Q33" s="170"/>
      <c r="R33" s="170"/>
      <c r="S33" s="170"/>
      <c r="T33" s="170"/>
      <c r="U33" s="170"/>
      <c r="V33" s="170"/>
      <c r="W33" s="170"/>
      <c r="X33" s="170"/>
      <c r="Y33" s="170"/>
      <c r="Z33" s="170"/>
    </row>
    <row r="34" spans="1:26" ht="23.25" customHeight="1">
      <c r="A34" s="205">
        <v>40</v>
      </c>
      <c r="B34" s="170" t="s">
        <v>267</v>
      </c>
      <c r="C34" s="207">
        <f>IF(ISBLANK(inputs!$C$18),$A34,VALUE(inputs!$J$18))</f>
        <v>0</v>
      </c>
      <c r="D34" s="209">
        <f>IF(ISBLANK(inputs!$C$19),$A34,VALUE(inputs!$J$19))</f>
        <v>0</v>
      </c>
      <c r="E34" s="209">
        <f>IF(ISBLANK(inputs!$C$20),$A34,VALUE(inputs!$J$20))</f>
        <v>0</v>
      </c>
      <c r="F34" s="209">
        <f>IF(ISBLANK(inputs!$C$21),$A34,VALUE(inputs!$J$21))</f>
        <v>0</v>
      </c>
      <c r="G34" s="209">
        <f>IF(ISBLANK(inputs!$C$22),$A34,VALUE(inputs!$J$22))</f>
        <v>0</v>
      </c>
      <c r="H34" s="209">
        <f>IF(ISBLANK(inputs!$C$23),$A34,VALUE(inputs!$J$23))</f>
        <v>0</v>
      </c>
      <c r="I34" s="209">
        <f>IF(ISBLANK(inputs!$C$24),$A34,VALUE(inputs!$J$24))</f>
        <v>0</v>
      </c>
      <c r="J34" s="209">
        <f>IF(ISBLANK(inputs!$C$25),$A34,VALUE(inputs!$J$25))</f>
        <v>0</v>
      </c>
      <c r="K34" s="209">
        <f>IF(ISBLANK(inputs!$C$26),$A34,VALUE(inputs!$J$26))</f>
        <v>0</v>
      </c>
      <c r="L34" s="209">
        <f>IF(ISBLANK(inputs!$C$27),$A34,VALUE(inputs!$J$27))</f>
        <v>0</v>
      </c>
      <c r="M34" s="209">
        <f>IF(ISBLANK(inputs!$C$28),$A34,VALUE(inputs!$J$28))</f>
        <v>0</v>
      </c>
      <c r="N34" s="608">
        <f>IF(ISBLANK(inputs!$C$29),$A34,VALUE(inputs!$J$29))</f>
        <v>0</v>
      </c>
      <c r="O34" s="625">
        <f>AVERAGE(C34:N34)</f>
        <v>0</v>
      </c>
      <c r="P34" s="170"/>
      <c r="Q34" s="170"/>
      <c r="R34" s="170"/>
      <c r="S34" s="170"/>
      <c r="T34" s="170"/>
      <c r="U34" s="170"/>
      <c r="V34" s="170"/>
      <c r="W34" s="170"/>
      <c r="X34" s="170"/>
      <c r="Y34" s="170"/>
      <c r="Z34" s="170"/>
    </row>
    <row r="35" spans="1:26" ht="23.25" customHeight="1">
      <c r="A35" s="205">
        <v>800000</v>
      </c>
      <c r="B35" s="170" t="s">
        <v>268</v>
      </c>
      <c r="C35" s="207">
        <f>IF(ISBLANK(inputs!$C$18),$A35,VALUE(inputs!$K$18))</f>
        <v>0</v>
      </c>
      <c r="D35" s="209">
        <f>IF(ISBLANK(inputs!$C$19),$A35,VALUE(inputs!$K$19))</f>
        <v>0</v>
      </c>
      <c r="E35" s="209">
        <f>IF(ISBLANK(inputs!$C$20),$A35,VALUE(inputs!$K$20))</f>
        <v>0</v>
      </c>
      <c r="F35" s="209">
        <f>IF(ISBLANK(inputs!$C$21),$A35,VALUE(inputs!$K$21))</f>
        <v>0</v>
      </c>
      <c r="G35" s="209">
        <f>IF(ISBLANK(inputs!$C$22),$A35,VALUE(inputs!$K$22))</f>
        <v>0</v>
      </c>
      <c r="H35" s="209">
        <f>IF(ISBLANK(inputs!$C$23),$A35,VALUE(inputs!$K$23))</f>
        <v>0</v>
      </c>
      <c r="I35" s="209">
        <f>IF(ISBLANK(inputs!$C$24),$A35,VALUE(inputs!$K$24))</f>
        <v>0</v>
      </c>
      <c r="J35" s="209">
        <f>IF(ISBLANK(inputs!$C$25),$A35,VALUE(inputs!$K$25))</f>
        <v>0</v>
      </c>
      <c r="K35" s="209">
        <f>IF(ISBLANK(inputs!$C$26),$A35,VALUE(inputs!$K$26))</f>
        <v>0</v>
      </c>
      <c r="L35" s="209">
        <f>IF(ISBLANK(inputs!$C$27),$A35,VALUE(inputs!$K$27))</f>
        <v>0</v>
      </c>
      <c r="M35" s="209">
        <f>IF(ISBLANK(inputs!$C$28),$A35,VALUE(inputs!$K$28))</f>
        <v>0</v>
      </c>
      <c r="N35" s="608">
        <f>IF(ISBLANK(inputs!$C$29),$A35,VALUE(inputs!$K$29))</f>
        <v>0</v>
      </c>
      <c r="O35" s="625">
        <f t="shared" ref="O35:O37" si="8">SUM(C35:N35)</f>
        <v>0</v>
      </c>
      <c r="P35" s="170"/>
      <c r="Q35" s="170"/>
      <c r="R35" s="170"/>
      <c r="S35" s="170"/>
      <c r="T35" s="170"/>
      <c r="U35" s="170"/>
      <c r="V35" s="170"/>
      <c r="W35" s="170"/>
      <c r="X35" s="170"/>
      <c r="Y35" s="170"/>
      <c r="Z35" s="170"/>
    </row>
    <row r="36" spans="1:26" ht="23.25" customHeight="1">
      <c r="A36" s="205">
        <v>1000</v>
      </c>
      <c r="B36" s="170" t="s">
        <v>13</v>
      </c>
      <c r="C36" s="207">
        <f>IF(ISBLANK(inputs!$C$18),$A36,VALUE(inputs!$L$18))</f>
        <v>0</v>
      </c>
      <c r="D36" s="209">
        <f>IF(ISBLANK(inputs!$C$19),$A36,VALUE(inputs!$L$19))</f>
        <v>0</v>
      </c>
      <c r="E36" s="209">
        <f>IF(ISBLANK(inputs!$C$20),$A36,VALUE(inputs!$L$20))</f>
        <v>0</v>
      </c>
      <c r="F36" s="209">
        <f>IF(ISBLANK(inputs!$C$21),$A36,VALUE(inputs!$L$21))</f>
        <v>0</v>
      </c>
      <c r="G36" s="209">
        <f>IF(ISBLANK(inputs!$C$22),$A36,VALUE(inputs!$L$22))</f>
        <v>0</v>
      </c>
      <c r="H36" s="209">
        <f>IF(ISBLANK(inputs!$C$23),$A36,VALUE(inputs!$L$23))</f>
        <v>0</v>
      </c>
      <c r="I36" s="209">
        <f>IF(ISBLANK(inputs!$C$24),$A36,VALUE(inputs!$L$24))</f>
        <v>0</v>
      </c>
      <c r="J36" s="209">
        <f>IF(ISBLANK(inputs!$C$25),$A36,VALUE(inputs!$L$25))</f>
        <v>0</v>
      </c>
      <c r="K36" s="209">
        <f>IF(ISBLANK(inputs!$C$26),$A36,VALUE(inputs!$L$26))</f>
        <v>0</v>
      </c>
      <c r="L36" s="209">
        <f>IF(ISBLANK(inputs!$C$27),$A36,VALUE(inputs!$L$27))</f>
        <v>0</v>
      </c>
      <c r="M36" s="209">
        <f>IF(ISBLANK(inputs!$C$28),$A36,VALUE(inputs!$L$28))</f>
        <v>0</v>
      </c>
      <c r="N36" s="608">
        <f>IF(ISBLANK(inputs!$C$29),$A36,VALUE(inputs!$L$29))</f>
        <v>0</v>
      </c>
      <c r="O36" s="625">
        <f t="shared" si="8"/>
        <v>0</v>
      </c>
      <c r="P36" s="170"/>
      <c r="Q36" s="170"/>
      <c r="R36" s="170"/>
      <c r="S36" s="170"/>
      <c r="T36" s="170"/>
      <c r="U36" s="170"/>
      <c r="V36" s="170"/>
      <c r="W36" s="170"/>
      <c r="X36" s="170"/>
      <c r="Y36" s="170"/>
      <c r="Z36" s="170"/>
    </row>
    <row r="37" spans="1:26" ht="23.25" customHeight="1">
      <c r="A37" s="205">
        <v>1000</v>
      </c>
      <c r="B37" s="170" t="s">
        <v>14</v>
      </c>
      <c r="C37" s="207">
        <f>IF(ISBLANK(inputs!$C$18),$A37,VALUE(inputs!$M$18))</f>
        <v>0</v>
      </c>
      <c r="D37" s="209">
        <f>IF(ISBLANK(inputs!$C$19),$A37,VALUE(inputs!$M$19))</f>
        <v>0</v>
      </c>
      <c r="E37" s="209">
        <f>IF(ISBLANK(inputs!$C$20),$A37,VALUE(inputs!$M$20))</f>
        <v>0</v>
      </c>
      <c r="F37" s="209">
        <f>IF(ISBLANK(inputs!$C$21),$A37,VALUE(inputs!$M$21))</f>
        <v>0</v>
      </c>
      <c r="G37" s="209">
        <f>IF(ISBLANK(inputs!$C$22),$A37,VALUE(inputs!$M$22))</f>
        <v>0</v>
      </c>
      <c r="H37" s="209">
        <f>IF(ISBLANK(inputs!$C$23),$A37,VALUE(inputs!$M$23))</f>
        <v>0</v>
      </c>
      <c r="I37" s="209">
        <f>IF(ISBLANK(inputs!$C$24),$A37,VALUE(inputs!$M$24))</f>
        <v>0</v>
      </c>
      <c r="J37" s="209">
        <f>IF(ISBLANK(inputs!$C$25),$A37,VALUE(inputs!$M$25))</f>
        <v>0</v>
      </c>
      <c r="K37" s="209">
        <f>IF(ISBLANK(inputs!$C$26),$A37,VALUE(inputs!$M$26))</f>
        <v>0</v>
      </c>
      <c r="L37" s="209">
        <f>IF(ISBLANK(inputs!$C$27),$A37,VALUE(inputs!$M$27))</f>
        <v>0</v>
      </c>
      <c r="M37" s="209">
        <f>IF(ISBLANK(inputs!$C$28),$A37,VALUE(inputs!$M$28))</f>
        <v>0</v>
      </c>
      <c r="N37" s="608">
        <f>IF(ISBLANK(inputs!$C$29),$A37,VALUE(inputs!$M$29))</f>
        <v>0</v>
      </c>
      <c r="O37" s="625">
        <f t="shared" si="8"/>
        <v>0</v>
      </c>
      <c r="P37" s="170"/>
      <c r="Q37" s="170"/>
      <c r="R37" s="170"/>
      <c r="S37" s="170"/>
      <c r="T37" s="170"/>
      <c r="U37" s="170"/>
      <c r="V37" s="170"/>
      <c r="W37" s="170"/>
      <c r="X37" s="170"/>
      <c r="Y37" s="170"/>
      <c r="Z37" s="170"/>
    </row>
    <row r="38" spans="1:26" ht="23.25" customHeight="1">
      <c r="A38" s="166"/>
      <c r="B38" s="170"/>
      <c r="C38" s="204"/>
      <c r="D38" s="204"/>
      <c r="E38" s="204"/>
      <c r="F38" s="204"/>
      <c r="G38" s="204"/>
      <c r="H38" s="204"/>
      <c r="I38" s="204"/>
      <c r="J38" s="204"/>
      <c r="K38" s="204"/>
      <c r="L38" s="204"/>
      <c r="M38" s="204"/>
      <c r="N38" s="606"/>
      <c r="O38" s="625"/>
      <c r="P38" s="170"/>
      <c r="Q38" s="170"/>
      <c r="R38" s="170"/>
      <c r="S38" s="170"/>
      <c r="T38" s="170"/>
      <c r="U38" s="170"/>
      <c r="V38" s="170"/>
      <c r="W38" s="170"/>
      <c r="X38" s="170"/>
      <c r="Y38" s="170"/>
      <c r="Z38" s="170"/>
    </row>
    <row r="39" spans="1:26" ht="23.25" customHeight="1">
      <c r="A39" s="166"/>
      <c r="B39" s="170"/>
      <c r="C39" s="204"/>
      <c r="D39" s="204"/>
      <c r="E39" s="204"/>
      <c r="F39" s="204"/>
      <c r="G39" s="204"/>
      <c r="H39" s="204"/>
      <c r="I39" s="204"/>
      <c r="J39" s="204"/>
      <c r="K39" s="204"/>
      <c r="L39" s="204"/>
      <c r="M39" s="204"/>
      <c r="N39" s="606"/>
      <c r="O39" s="625"/>
      <c r="P39" s="170"/>
      <c r="Q39" s="170"/>
      <c r="R39" s="170"/>
      <c r="S39" s="170"/>
      <c r="T39" s="170"/>
      <c r="U39" s="170"/>
      <c r="V39" s="170"/>
      <c r="W39" s="170"/>
      <c r="X39" s="170"/>
      <c r="Y39" s="170"/>
      <c r="Z39" s="170"/>
    </row>
    <row r="40" spans="1:26" ht="23.25" customHeight="1">
      <c r="A40" s="205"/>
      <c r="B40" s="170" t="s">
        <v>15</v>
      </c>
      <c r="C40" s="207" t="e">
        <f>a!#REF!</f>
        <v>#REF!</v>
      </c>
      <c r="D40" s="207">
        <f>a!L3</f>
        <v>391400</v>
      </c>
      <c r="E40" s="207">
        <f>a!L4</f>
        <v>409500</v>
      </c>
      <c r="F40" s="207">
        <f>a!L5</f>
        <v>432000</v>
      </c>
      <c r="G40" s="207">
        <f>a!L6</f>
        <v>455100</v>
      </c>
      <c r="H40" s="207">
        <f>a!L7</f>
        <v>1530000</v>
      </c>
      <c r="I40" s="207">
        <f>a!L8</f>
        <v>549000</v>
      </c>
      <c r="J40" s="207">
        <f>a!L9</f>
        <v>601600</v>
      </c>
      <c r="K40" s="207">
        <f>a!L10</f>
        <v>1744000</v>
      </c>
      <c r="L40" s="207">
        <f>a!L11</f>
        <v>675000</v>
      </c>
      <c r="M40" s="207">
        <f>a!L12</f>
        <v>436000</v>
      </c>
      <c r="N40" s="607">
        <f>a!L13</f>
        <v>978000</v>
      </c>
      <c r="O40" s="625" t="e">
        <f t="shared" ref="O40:O41" si="9">AVERAGE(C40:N40)</f>
        <v>#REF!</v>
      </c>
      <c r="P40" s="170"/>
      <c r="Q40" s="170"/>
      <c r="R40" s="170"/>
      <c r="S40" s="170"/>
      <c r="T40" s="170"/>
      <c r="U40" s="170"/>
      <c r="V40" s="170"/>
      <c r="W40" s="170"/>
      <c r="X40" s="170"/>
      <c r="Y40" s="170"/>
      <c r="Z40" s="170"/>
    </row>
    <row r="41" spans="1:26" ht="23.25" customHeight="1">
      <c r="A41" s="205"/>
      <c r="B41" s="170" t="s">
        <v>16</v>
      </c>
      <c r="C41" s="207">
        <f>a!M3</f>
        <v>0</v>
      </c>
      <c r="D41" s="207">
        <f>a!M4</f>
        <v>253317</v>
      </c>
      <c r="E41" s="207">
        <f>a!M5</f>
        <v>50291</v>
      </c>
      <c r="F41" s="207">
        <f>a!M6</f>
        <v>79952</v>
      </c>
      <c r="G41" s="207">
        <f>a!M7</f>
        <v>1281062</v>
      </c>
      <c r="H41" s="207">
        <f>a!M8</f>
        <v>159153</v>
      </c>
      <c r="I41" s="207">
        <f>a!M9</f>
        <v>214396</v>
      </c>
      <c r="J41" s="207">
        <f>a!M10</f>
        <v>1413540</v>
      </c>
      <c r="K41" s="207">
        <f>a!M11</f>
        <v>366605</v>
      </c>
      <c r="L41" s="207">
        <f>a!M12</f>
        <v>0</v>
      </c>
      <c r="M41" s="207">
        <f>a!M13</f>
        <v>408840</v>
      </c>
      <c r="N41" s="607">
        <f>a!L14</f>
        <v>1337000</v>
      </c>
      <c r="O41" s="625">
        <f t="shared" si="9"/>
        <v>463679.66666666669</v>
      </c>
      <c r="P41" s="170"/>
      <c r="Q41" s="170"/>
      <c r="R41" s="170"/>
      <c r="S41" s="170"/>
      <c r="T41" s="170"/>
      <c r="U41" s="170"/>
      <c r="V41" s="170"/>
      <c r="W41" s="170"/>
      <c r="X41" s="170"/>
      <c r="Y41" s="170"/>
      <c r="Z41" s="170"/>
    </row>
    <row r="42" spans="1:26" ht="23.25" customHeight="1">
      <c r="A42" s="166"/>
      <c r="B42" s="170"/>
      <c r="C42" s="204"/>
      <c r="D42" s="204"/>
      <c r="E42" s="204"/>
      <c r="F42" s="204"/>
      <c r="G42" s="204"/>
      <c r="H42" s="204"/>
      <c r="I42" s="204"/>
      <c r="J42" s="204"/>
      <c r="K42" s="204"/>
      <c r="L42" s="204"/>
      <c r="M42" s="204"/>
      <c r="N42" s="606"/>
      <c r="O42" s="625"/>
      <c r="P42" s="170"/>
      <c r="Q42" s="170"/>
      <c r="R42" s="170"/>
      <c r="S42" s="170"/>
      <c r="T42" s="170"/>
      <c r="U42" s="170"/>
      <c r="V42" s="170"/>
      <c r="W42" s="170"/>
      <c r="X42" s="170"/>
      <c r="Y42" s="170"/>
      <c r="Z42" s="170"/>
    </row>
    <row r="43" spans="1:26" ht="23.25" customHeight="1">
      <c r="A43" s="205">
        <f>INTRO!F6</f>
        <v>2000</v>
      </c>
      <c r="B43" s="170" t="s">
        <v>63</v>
      </c>
      <c r="C43" s="207">
        <v>2000</v>
      </c>
      <c r="D43" s="209">
        <f t="shared" ref="D43:N43" si="10">C43</f>
        <v>2000</v>
      </c>
      <c r="E43" s="209">
        <f t="shared" si="10"/>
        <v>2000</v>
      </c>
      <c r="F43" s="209">
        <f t="shared" si="10"/>
        <v>2000</v>
      </c>
      <c r="G43" s="209">
        <f t="shared" si="10"/>
        <v>2000</v>
      </c>
      <c r="H43" s="209">
        <f t="shared" si="10"/>
        <v>2000</v>
      </c>
      <c r="I43" s="209">
        <f t="shared" si="10"/>
        <v>2000</v>
      </c>
      <c r="J43" s="209">
        <f t="shared" si="10"/>
        <v>2000</v>
      </c>
      <c r="K43" s="209">
        <f t="shared" si="10"/>
        <v>2000</v>
      </c>
      <c r="L43" s="209">
        <f t="shared" si="10"/>
        <v>2000</v>
      </c>
      <c r="M43" s="209">
        <f t="shared" si="10"/>
        <v>2000</v>
      </c>
      <c r="N43" s="608">
        <f t="shared" si="10"/>
        <v>2000</v>
      </c>
      <c r="O43" s="625">
        <f t="shared" ref="O43:O49" si="11">AVERAGE(C43:N43)</f>
        <v>2000</v>
      </c>
      <c r="P43" s="170"/>
      <c r="Q43" s="170"/>
      <c r="R43" s="170"/>
      <c r="S43" s="170"/>
      <c r="T43" s="170"/>
      <c r="U43" s="170"/>
      <c r="V43" s="170"/>
      <c r="W43" s="170"/>
      <c r="X43" s="170"/>
      <c r="Y43" s="170"/>
      <c r="Z43" s="170"/>
    </row>
    <row r="44" spans="1:26" ht="23.25" customHeight="1">
      <c r="A44" s="394">
        <f>MAX(0.4,5-(A43*0.001)-(A36*0.001))</f>
        <v>2</v>
      </c>
      <c r="B44" s="397" t="s">
        <v>64</v>
      </c>
      <c r="C44" s="394">
        <f t="shared" ref="C44:N44" si="12">MAX(0.4,5-(C43*0.001)-(C36*0.001))</f>
        <v>3</v>
      </c>
      <c r="D44" s="394">
        <f t="shared" si="12"/>
        <v>3</v>
      </c>
      <c r="E44" s="394">
        <f t="shared" si="12"/>
        <v>3</v>
      </c>
      <c r="F44" s="394">
        <f t="shared" si="12"/>
        <v>3</v>
      </c>
      <c r="G44" s="394">
        <f t="shared" si="12"/>
        <v>3</v>
      </c>
      <c r="H44" s="394">
        <f t="shared" si="12"/>
        <v>3</v>
      </c>
      <c r="I44" s="394">
        <f t="shared" si="12"/>
        <v>3</v>
      </c>
      <c r="J44" s="394">
        <f t="shared" si="12"/>
        <v>3</v>
      </c>
      <c r="K44" s="394">
        <f t="shared" si="12"/>
        <v>3</v>
      </c>
      <c r="L44" s="394">
        <f t="shared" si="12"/>
        <v>3</v>
      </c>
      <c r="M44" s="394">
        <f t="shared" si="12"/>
        <v>3</v>
      </c>
      <c r="N44" s="637">
        <f t="shared" si="12"/>
        <v>3</v>
      </c>
      <c r="O44" s="625">
        <f t="shared" si="11"/>
        <v>3</v>
      </c>
      <c r="P44" s="170"/>
      <c r="Q44" s="170"/>
      <c r="R44" s="170"/>
      <c r="S44" s="170"/>
      <c r="T44" s="170"/>
      <c r="U44" s="170"/>
      <c r="V44" s="170"/>
      <c r="W44" s="170"/>
      <c r="X44" s="170"/>
      <c r="Y44" s="170"/>
      <c r="Z44" s="170"/>
    </row>
    <row r="45" spans="1:26" ht="23.25" customHeight="1">
      <c r="A45" s="205">
        <v>0.1</v>
      </c>
      <c r="B45" s="170" t="s">
        <v>65</v>
      </c>
      <c r="C45" s="210">
        <f>0.1</f>
        <v>0.1</v>
      </c>
      <c r="D45" s="211">
        <f t="shared" ref="D45:N45" si="13">C45</f>
        <v>0.1</v>
      </c>
      <c r="E45" s="211">
        <f t="shared" si="13"/>
        <v>0.1</v>
      </c>
      <c r="F45" s="211">
        <f t="shared" si="13"/>
        <v>0.1</v>
      </c>
      <c r="G45" s="211">
        <f t="shared" si="13"/>
        <v>0.1</v>
      </c>
      <c r="H45" s="211">
        <f t="shared" si="13"/>
        <v>0.1</v>
      </c>
      <c r="I45" s="211">
        <f t="shared" si="13"/>
        <v>0.1</v>
      </c>
      <c r="J45" s="211">
        <f t="shared" si="13"/>
        <v>0.1</v>
      </c>
      <c r="K45" s="211">
        <f t="shared" si="13"/>
        <v>0.1</v>
      </c>
      <c r="L45" s="211">
        <f t="shared" si="13"/>
        <v>0.1</v>
      </c>
      <c r="M45" s="211">
        <f t="shared" si="13"/>
        <v>0.1</v>
      </c>
      <c r="N45" s="610">
        <f t="shared" si="13"/>
        <v>0.1</v>
      </c>
      <c r="O45" s="625">
        <f t="shared" si="11"/>
        <v>9.9999999999999992E-2</v>
      </c>
      <c r="P45" s="170"/>
      <c r="Q45" s="170"/>
      <c r="R45" s="170"/>
      <c r="S45" s="170"/>
      <c r="T45" s="170"/>
      <c r="U45" s="170"/>
      <c r="V45" s="170"/>
      <c r="W45" s="170"/>
      <c r="X45" s="170"/>
      <c r="Y45" s="170"/>
      <c r="Z45" s="170"/>
    </row>
    <row r="46" spans="1:26" ht="23.25" customHeight="1">
      <c r="A46" s="394">
        <f>5-A43*0.001</f>
        <v>3</v>
      </c>
      <c r="B46" s="170" t="s">
        <v>66</v>
      </c>
      <c r="C46" s="394">
        <f t="shared" ref="C46:N46" si="14">5-C43*0.001</f>
        <v>3</v>
      </c>
      <c r="D46" s="394">
        <f t="shared" si="14"/>
        <v>3</v>
      </c>
      <c r="E46" s="394">
        <f t="shared" si="14"/>
        <v>3</v>
      </c>
      <c r="F46" s="394">
        <f t="shared" si="14"/>
        <v>3</v>
      </c>
      <c r="G46" s="394">
        <f t="shared" si="14"/>
        <v>3</v>
      </c>
      <c r="H46" s="394">
        <f t="shared" si="14"/>
        <v>3</v>
      </c>
      <c r="I46" s="394">
        <f t="shared" si="14"/>
        <v>3</v>
      </c>
      <c r="J46" s="394">
        <f t="shared" si="14"/>
        <v>3</v>
      </c>
      <c r="K46" s="394">
        <f t="shared" si="14"/>
        <v>3</v>
      </c>
      <c r="L46" s="394">
        <f t="shared" si="14"/>
        <v>3</v>
      </c>
      <c r="M46" s="394">
        <f t="shared" si="14"/>
        <v>3</v>
      </c>
      <c r="N46" s="637">
        <f t="shared" si="14"/>
        <v>3</v>
      </c>
      <c r="O46" s="625">
        <f t="shared" si="11"/>
        <v>3</v>
      </c>
      <c r="P46" s="170"/>
      <c r="Q46" s="170"/>
      <c r="R46" s="170"/>
      <c r="S46" s="170"/>
      <c r="T46" s="170"/>
      <c r="U46" s="170"/>
      <c r="V46" s="170"/>
      <c r="W46" s="170"/>
      <c r="X46" s="170"/>
      <c r="Y46" s="170"/>
      <c r="Z46" s="170"/>
    </row>
    <row r="47" spans="1:26" ht="23.25" customHeight="1">
      <c r="A47" s="394">
        <f>A43</f>
        <v>2000</v>
      </c>
      <c r="B47" s="170" t="s">
        <v>67</v>
      </c>
      <c r="C47" s="210">
        <f>C43</f>
        <v>2000</v>
      </c>
      <c r="D47" s="211">
        <f t="shared" ref="D47:N47" si="15">C47</f>
        <v>2000</v>
      </c>
      <c r="E47" s="211">
        <f t="shared" si="15"/>
        <v>2000</v>
      </c>
      <c r="F47" s="211">
        <f t="shared" si="15"/>
        <v>2000</v>
      </c>
      <c r="G47" s="211">
        <f t="shared" si="15"/>
        <v>2000</v>
      </c>
      <c r="H47" s="211">
        <f t="shared" si="15"/>
        <v>2000</v>
      </c>
      <c r="I47" s="211">
        <f t="shared" si="15"/>
        <v>2000</v>
      </c>
      <c r="J47" s="211">
        <f t="shared" si="15"/>
        <v>2000</v>
      </c>
      <c r="K47" s="211">
        <f t="shared" si="15"/>
        <v>2000</v>
      </c>
      <c r="L47" s="211">
        <f t="shared" si="15"/>
        <v>2000</v>
      </c>
      <c r="M47" s="211">
        <f t="shared" si="15"/>
        <v>2000</v>
      </c>
      <c r="N47" s="610">
        <f t="shared" si="15"/>
        <v>2000</v>
      </c>
      <c r="O47" s="625">
        <f t="shared" si="11"/>
        <v>2000</v>
      </c>
      <c r="P47" s="170"/>
      <c r="Q47" s="170"/>
      <c r="R47" s="170"/>
      <c r="S47" s="170"/>
      <c r="T47" s="170"/>
      <c r="U47" s="170"/>
      <c r="V47" s="170"/>
      <c r="W47" s="170"/>
      <c r="X47" s="170"/>
      <c r="Y47" s="170"/>
      <c r="Z47" s="170"/>
    </row>
    <row r="48" spans="1:26" ht="23.25" customHeight="1">
      <c r="A48" s="394">
        <f>A43*2</f>
        <v>4000</v>
      </c>
      <c r="B48" s="170" t="s">
        <v>68</v>
      </c>
      <c r="C48" s="210">
        <f>C43*2</f>
        <v>4000</v>
      </c>
      <c r="D48" s="211">
        <f t="shared" ref="D48:N48" si="16">C48</f>
        <v>4000</v>
      </c>
      <c r="E48" s="211">
        <f t="shared" si="16"/>
        <v>4000</v>
      </c>
      <c r="F48" s="211">
        <f t="shared" si="16"/>
        <v>4000</v>
      </c>
      <c r="G48" s="211">
        <f t="shared" si="16"/>
        <v>4000</v>
      </c>
      <c r="H48" s="211">
        <f t="shared" si="16"/>
        <v>4000</v>
      </c>
      <c r="I48" s="211">
        <f t="shared" si="16"/>
        <v>4000</v>
      </c>
      <c r="J48" s="211">
        <f t="shared" si="16"/>
        <v>4000</v>
      </c>
      <c r="K48" s="211">
        <f t="shared" si="16"/>
        <v>4000</v>
      </c>
      <c r="L48" s="211">
        <f t="shared" si="16"/>
        <v>4000</v>
      </c>
      <c r="M48" s="211">
        <f t="shared" si="16"/>
        <v>4000</v>
      </c>
      <c r="N48" s="610">
        <f t="shared" si="16"/>
        <v>4000</v>
      </c>
      <c r="O48" s="625">
        <f t="shared" si="11"/>
        <v>4000</v>
      </c>
      <c r="P48" s="170"/>
      <c r="Q48" s="170"/>
      <c r="R48" s="170"/>
      <c r="S48" s="170"/>
      <c r="T48" s="170"/>
      <c r="U48" s="170"/>
      <c r="V48" s="170"/>
      <c r="W48" s="170"/>
      <c r="X48" s="170"/>
      <c r="Y48" s="170"/>
      <c r="Z48" s="170"/>
    </row>
    <row r="49" spans="1:26" ht="23.25" customHeight="1">
      <c r="A49" s="205">
        <v>5</v>
      </c>
      <c r="B49" s="170" t="s">
        <v>69</v>
      </c>
      <c r="C49" s="210">
        <v>5</v>
      </c>
      <c r="D49" s="211">
        <f t="shared" ref="D49:N49" si="17">C49</f>
        <v>5</v>
      </c>
      <c r="E49" s="211">
        <f t="shared" si="17"/>
        <v>5</v>
      </c>
      <c r="F49" s="211">
        <f t="shared" si="17"/>
        <v>5</v>
      </c>
      <c r="G49" s="211">
        <f t="shared" si="17"/>
        <v>5</v>
      </c>
      <c r="H49" s="211">
        <f t="shared" si="17"/>
        <v>5</v>
      </c>
      <c r="I49" s="211">
        <f t="shared" si="17"/>
        <v>5</v>
      </c>
      <c r="J49" s="211">
        <f t="shared" si="17"/>
        <v>5</v>
      </c>
      <c r="K49" s="211">
        <f t="shared" si="17"/>
        <v>5</v>
      </c>
      <c r="L49" s="211">
        <f t="shared" si="17"/>
        <v>5</v>
      </c>
      <c r="M49" s="211">
        <f t="shared" si="17"/>
        <v>5</v>
      </c>
      <c r="N49" s="610">
        <f t="shared" si="17"/>
        <v>5</v>
      </c>
      <c r="O49" s="625">
        <f t="shared" si="11"/>
        <v>5</v>
      </c>
      <c r="P49" s="170"/>
      <c r="Q49" s="170"/>
      <c r="R49" s="170"/>
      <c r="S49" s="170"/>
      <c r="T49" s="170"/>
      <c r="U49" s="170"/>
      <c r="V49" s="170"/>
      <c r="W49" s="170"/>
      <c r="X49" s="170"/>
      <c r="Y49" s="170"/>
      <c r="Z49" s="170"/>
    </row>
    <row r="50" spans="1:26" ht="23.25" customHeight="1">
      <c r="A50" s="212">
        <f>A53*A49/100</f>
        <v>1000</v>
      </c>
      <c r="B50" s="170" t="s">
        <v>70</v>
      </c>
      <c r="C50" s="204">
        <f t="shared" ref="C50:N50" si="18">C53*C49/100</f>
        <v>939.99999999999989</v>
      </c>
      <c r="D50" s="204">
        <f t="shared" si="18"/>
        <v>883.59999999999991</v>
      </c>
      <c r="E50" s="204">
        <f t="shared" si="18"/>
        <v>830.58399999999983</v>
      </c>
      <c r="F50" s="204">
        <f t="shared" si="18"/>
        <v>780.74895999999978</v>
      </c>
      <c r="G50" s="204">
        <f t="shared" si="18"/>
        <v>733.90402239999969</v>
      </c>
      <c r="H50" s="204">
        <f t="shared" si="18"/>
        <v>689.86978105599974</v>
      </c>
      <c r="I50" s="204">
        <f t="shared" si="18"/>
        <v>648.47759419263969</v>
      </c>
      <c r="J50" s="204">
        <f t="shared" si="18"/>
        <v>609.56893854108125</v>
      </c>
      <c r="K50" s="204">
        <f t="shared" si="18"/>
        <v>572.99480222861632</v>
      </c>
      <c r="L50" s="204">
        <f t="shared" si="18"/>
        <v>538.61511409489935</v>
      </c>
      <c r="M50" s="204">
        <f t="shared" si="18"/>
        <v>506.29820724920535</v>
      </c>
      <c r="N50" s="606">
        <f t="shared" si="18"/>
        <v>475.920314814253</v>
      </c>
      <c r="O50" s="625">
        <f t="shared" ref="O50:O51" si="19">SUM(C50:N50)</f>
        <v>8210.5817345766936</v>
      </c>
      <c r="P50" s="170"/>
      <c r="Q50" s="170"/>
      <c r="R50" s="170"/>
      <c r="S50" s="170"/>
      <c r="T50" s="170"/>
      <c r="U50" s="170"/>
      <c r="V50" s="170"/>
      <c r="W50" s="170"/>
      <c r="X50" s="170"/>
      <c r="Y50" s="170"/>
      <c r="Z50" s="170"/>
    </row>
    <row r="51" spans="1:26" ht="23.25" customHeight="1">
      <c r="A51" s="213">
        <f>(A31*A47)+(A32*A48)</f>
        <v>0</v>
      </c>
      <c r="B51" s="170" t="s">
        <v>172</v>
      </c>
      <c r="C51" s="210">
        <f t="shared" ref="C51:N51" si="20">(C31*C47)+(C32*C48)</f>
        <v>0</v>
      </c>
      <c r="D51" s="210">
        <f t="shared" si="20"/>
        <v>0</v>
      </c>
      <c r="E51" s="210">
        <f t="shared" si="20"/>
        <v>0</v>
      </c>
      <c r="F51" s="210">
        <f t="shared" si="20"/>
        <v>0</v>
      </c>
      <c r="G51" s="210">
        <f t="shared" si="20"/>
        <v>0</v>
      </c>
      <c r="H51" s="210">
        <f t="shared" si="20"/>
        <v>0</v>
      </c>
      <c r="I51" s="210">
        <f t="shared" si="20"/>
        <v>0</v>
      </c>
      <c r="J51" s="210">
        <f t="shared" si="20"/>
        <v>0</v>
      </c>
      <c r="K51" s="210">
        <f t="shared" si="20"/>
        <v>0</v>
      </c>
      <c r="L51" s="210">
        <f t="shared" si="20"/>
        <v>0</v>
      </c>
      <c r="M51" s="210">
        <f t="shared" si="20"/>
        <v>0</v>
      </c>
      <c r="N51" s="609">
        <f t="shared" si="20"/>
        <v>0</v>
      </c>
      <c r="O51" s="625">
        <f t="shared" si="19"/>
        <v>0</v>
      </c>
      <c r="P51" s="170"/>
      <c r="Q51" s="170"/>
      <c r="R51" s="170"/>
      <c r="S51" s="170"/>
      <c r="T51" s="170"/>
      <c r="U51" s="170"/>
      <c r="V51" s="170"/>
      <c r="W51" s="170"/>
      <c r="X51" s="170"/>
      <c r="Y51" s="170"/>
      <c r="Z51" s="170"/>
    </row>
    <row r="52" spans="1:26" ht="23.25" customHeight="1">
      <c r="A52" s="205">
        <v>10</v>
      </c>
      <c r="B52" s="170" t="s">
        <v>429</v>
      </c>
      <c r="C52" s="214">
        <f>A52*(1-0.01*ROUND(C44+C46,0))+C31-C32</f>
        <v>9.3999999999999986</v>
      </c>
      <c r="D52" s="214">
        <f t="shared" ref="D52:N52" si="21">C52*(1-0.01*ROUND(D44+D46,0))+D31-D32</f>
        <v>8.8359999999999985</v>
      </c>
      <c r="E52" s="214">
        <f t="shared" si="21"/>
        <v>8.3058399999999981</v>
      </c>
      <c r="F52" s="214">
        <f t="shared" si="21"/>
        <v>7.8074895999999976</v>
      </c>
      <c r="G52" s="214">
        <f t="shared" si="21"/>
        <v>7.339040223999997</v>
      </c>
      <c r="H52" s="214">
        <f t="shared" si="21"/>
        <v>6.8986978105599972</v>
      </c>
      <c r="I52" s="214">
        <f t="shared" si="21"/>
        <v>6.4847759419263973</v>
      </c>
      <c r="J52" s="214">
        <f t="shared" si="21"/>
        <v>6.0956893854108127</v>
      </c>
      <c r="K52" s="214">
        <f t="shared" si="21"/>
        <v>5.7299480222861634</v>
      </c>
      <c r="L52" s="214">
        <f t="shared" si="21"/>
        <v>5.3861511409489937</v>
      </c>
      <c r="M52" s="214">
        <f t="shared" si="21"/>
        <v>5.062982072492054</v>
      </c>
      <c r="N52" s="611">
        <f t="shared" si="21"/>
        <v>4.7592031481425305</v>
      </c>
      <c r="O52" s="625">
        <f>AVERAGE(C52:N52)</f>
        <v>6.8421514454805772</v>
      </c>
      <c r="P52" s="170"/>
      <c r="Q52" s="170"/>
      <c r="R52" s="170"/>
      <c r="S52" s="170"/>
      <c r="T52" s="170"/>
      <c r="U52" s="170"/>
      <c r="V52" s="170"/>
      <c r="W52" s="170"/>
      <c r="X52" s="170"/>
      <c r="Y52" s="170"/>
      <c r="Z52" s="170"/>
    </row>
    <row r="53" spans="1:26" ht="23.25" customHeight="1">
      <c r="A53" s="212">
        <f>A52*A43</f>
        <v>20000</v>
      </c>
      <c r="B53" s="170" t="s">
        <v>173</v>
      </c>
      <c r="C53" s="204">
        <f t="shared" ref="C53:N53" si="22">C52*C43</f>
        <v>18799.999999999996</v>
      </c>
      <c r="D53" s="204">
        <f t="shared" si="22"/>
        <v>17671.999999999996</v>
      </c>
      <c r="E53" s="204">
        <f t="shared" si="22"/>
        <v>16611.679999999997</v>
      </c>
      <c r="F53" s="204">
        <f t="shared" si="22"/>
        <v>15614.979199999994</v>
      </c>
      <c r="G53" s="204">
        <f t="shared" si="22"/>
        <v>14678.080447999993</v>
      </c>
      <c r="H53" s="204">
        <f t="shared" si="22"/>
        <v>13797.395621119995</v>
      </c>
      <c r="I53" s="204">
        <f t="shared" si="22"/>
        <v>12969.551883852795</v>
      </c>
      <c r="J53" s="204">
        <f t="shared" si="22"/>
        <v>12191.378770821626</v>
      </c>
      <c r="K53" s="204">
        <f t="shared" si="22"/>
        <v>11459.896044572326</v>
      </c>
      <c r="L53" s="204">
        <f t="shared" si="22"/>
        <v>10772.302281897988</v>
      </c>
      <c r="M53" s="204">
        <f t="shared" si="22"/>
        <v>10125.964144984107</v>
      </c>
      <c r="N53" s="606">
        <f t="shared" si="22"/>
        <v>9518.4062962850603</v>
      </c>
      <c r="O53" s="625">
        <f t="shared" ref="O53:O61" si="23">SUM(C53:N53)</f>
        <v>164211.63469153389</v>
      </c>
      <c r="P53" s="170"/>
      <c r="Q53" s="170"/>
      <c r="R53" s="170"/>
      <c r="S53" s="170"/>
      <c r="T53" s="170"/>
      <c r="U53" s="170"/>
      <c r="V53" s="170"/>
      <c r="W53" s="170"/>
      <c r="X53" s="170"/>
      <c r="Y53" s="170"/>
      <c r="Z53" s="170"/>
    </row>
    <row r="54" spans="1:26" ht="23.25" customHeight="1">
      <c r="A54" s="212">
        <f>A53*0.2</f>
        <v>4000</v>
      </c>
      <c r="B54" s="170" t="s">
        <v>174</v>
      </c>
      <c r="C54" s="204">
        <f t="shared" ref="C54:N54" si="24">C53*0.2</f>
        <v>3759.9999999999995</v>
      </c>
      <c r="D54" s="204">
        <f t="shared" si="24"/>
        <v>3534.3999999999996</v>
      </c>
      <c r="E54" s="204">
        <f t="shared" si="24"/>
        <v>3322.3359999999993</v>
      </c>
      <c r="F54" s="204">
        <f t="shared" si="24"/>
        <v>3122.9958399999991</v>
      </c>
      <c r="G54" s="204">
        <f t="shared" si="24"/>
        <v>2935.6160895999988</v>
      </c>
      <c r="H54" s="204">
        <f t="shared" si="24"/>
        <v>2759.479124223999</v>
      </c>
      <c r="I54" s="204">
        <f t="shared" si="24"/>
        <v>2593.9103767705592</v>
      </c>
      <c r="J54" s="204">
        <f t="shared" si="24"/>
        <v>2438.2757541643255</v>
      </c>
      <c r="K54" s="204">
        <f t="shared" si="24"/>
        <v>2291.9792089144653</v>
      </c>
      <c r="L54" s="204">
        <f t="shared" si="24"/>
        <v>2154.4604563795979</v>
      </c>
      <c r="M54" s="204">
        <f t="shared" si="24"/>
        <v>2025.1928289968216</v>
      </c>
      <c r="N54" s="606">
        <f t="shared" si="24"/>
        <v>1903.6812592570122</v>
      </c>
      <c r="O54" s="625">
        <f t="shared" si="23"/>
        <v>32842.326938306775</v>
      </c>
      <c r="P54" s="170"/>
      <c r="Q54" s="170"/>
      <c r="R54" s="170"/>
      <c r="S54" s="170"/>
      <c r="T54" s="170"/>
      <c r="U54" s="170"/>
      <c r="V54" s="170"/>
      <c r="W54" s="170"/>
      <c r="X54" s="170"/>
      <c r="Y54" s="170"/>
      <c r="Z54" s="170"/>
    </row>
    <row r="55" spans="1:26" ht="23.25" customHeight="1">
      <c r="A55" s="212">
        <f>SUM(A53:A54)+A51</f>
        <v>24000</v>
      </c>
      <c r="B55" s="170" t="s">
        <v>269</v>
      </c>
      <c r="C55" s="204">
        <f t="shared" ref="C55:N55" si="25">SUM(C53:C54)+C51</f>
        <v>22559.999999999996</v>
      </c>
      <c r="D55" s="204">
        <f t="shared" si="25"/>
        <v>21206.399999999994</v>
      </c>
      <c r="E55" s="204">
        <f t="shared" si="25"/>
        <v>19934.015999999996</v>
      </c>
      <c r="F55" s="204">
        <f t="shared" si="25"/>
        <v>18737.975039999994</v>
      </c>
      <c r="G55" s="204">
        <f t="shared" si="25"/>
        <v>17613.696537599993</v>
      </c>
      <c r="H55" s="204">
        <f t="shared" si="25"/>
        <v>16556.874745343994</v>
      </c>
      <c r="I55" s="204">
        <f t="shared" si="25"/>
        <v>15563.462260623353</v>
      </c>
      <c r="J55" s="204">
        <f t="shared" si="25"/>
        <v>14629.654524985952</v>
      </c>
      <c r="K55" s="204">
        <f t="shared" si="25"/>
        <v>13751.875253486791</v>
      </c>
      <c r="L55" s="204">
        <f t="shared" si="25"/>
        <v>12926.762738277586</v>
      </c>
      <c r="M55" s="204">
        <f t="shared" si="25"/>
        <v>12151.156973980929</v>
      </c>
      <c r="N55" s="606">
        <f t="shared" si="25"/>
        <v>11422.087555542072</v>
      </c>
      <c r="O55" s="625">
        <f t="shared" si="23"/>
        <v>197053.96162984063</v>
      </c>
      <c r="P55" s="170"/>
      <c r="Q55" s="170"/>
      <c r="R55" s="170"/>
      <c r="S55" s="170"/>
      <c r="T55" s="170"/>
      <c r="U55" s="170"/>
      <c r="V55" s="170"/>
      <c r="W55" s="170"/>
      <c r="X55" s="170"/>
      <c r="Y55" s="170"/>
      <c r="Z55" s="170"/>
    </row>
    <row r="56" spans="1:26" ht="23.25" customHeight="1">
      <c r="A56" s="212"/>
      <c r="B56" s="170"/>
      <c r="C56" s="204"/>
      <c r="D56" s="204"/>
      <c r="E56" s="204"/>
      <c r="F56" s="204"/>
      <c r="G56" s="204"/>
      <c r="H56" s="204"/>
      <c r="I56" s="204"/>
      <c r="J56" s="204"/>
      <c r="K56" s="204"/>
      <c r="L56" s="204"/>
      <c r="M56" s="204"/>
      <c r="N56" s="606"/>
      <c r="O56" s="625">
        <f t="shared" si="23"/>
        <v>0</v>
      </c>
      <c r="P56" s="170"/>
      <c r="Q56" s="170"/>
      <c r="R56" s="170"/>
      <c r="S56" s="170"/>
      <c r="T56" s="170"/>
      <c r="U56" s="170"/>
      <c r="V56" s="170"/>
      <c r="W56" s="170"/>
      <c r="X56" s="170"/>
      <c r="Y56" s="170"/>
      <c r="Z56" s="170"/>
    </row>
    <row r="57" spans="1:26" ht="23.25" customHeight="1">
      <c r="A57" s="212">
        <f>A13</f>
        <v>0</v>
      </c>
      <c r="B57" s="170" t="s">
        <v>270</v>
      </c>
      <c r="C57" s="204">
        <f t="shared" ref="C57:N57" si="26">C13</f>
        <v>25000</v>
      </c>
      <c r="D57" s="204">
        <f t="shared" si="26"/>
        <v>8210</v>
      </c>
      <c r="E57" s="204">
        <f t="shared" si="26"/>
        <v>26730</v>
      </c>
      <c r="F57" s="204">
        <f t="shared" si="26"/>
        <v>29595</v>
      </c>
      <c r="G57" s="204">
        <f t="shared" si="26"/>
        <v>32320</v>
      </c>
      <c r="H57" s="204">
        <f t="shared" si="26"/>
        <v>27750</v>
      </c>
      <c r="I57" s="204">
        <f t="shared" si="26"/>
        <v>28995</v>
      </c>
      <c r="J57" s="204">
        <f t="shared" si="26"/>
        <v>30635</v>
      </c>
      <c r="K57" s="204">
        <f t="shared" si="26"/>
        <v>15150</v>
      </c>
      <c r="L57" s="204">
        <f t="shared" si="26"/>
        <v>16815</v>
      </c>
      <c r="M57" s="204">
        <f t="shared" si="26"/>
        <v>16620</v>
      </c>
      <c r="N57" s="606">
        <f t="shared" si="26"/>
        <v>0</v>
      </c>
      <c r="O57" s="625">
        <f t="shared" si="23"/>
        <v>257820</v>
      </c>
      <c r="P57" s="170"/>
      <c r="Q57" s="170"/>
      <c r="R57" s="170"/>
      <c r="S57" s="170"/>
      <c r="T57" s="170"/>
      <c r="U57" s="170"/>
      <c r="V57" s="170"/>
      <c r="W57" s="170"/>
      <c r="X57" s="170"/>
      <c r="Y57" s="170"/>
      <c r="Z57" s="170"/>
    </row>
    <row r="58" spans="1:26" ht="23.25" customHeight="1">
      <c r="A58" s="395">
        <v>2000</v>
      </c>
      <c r="B58" s="170" t="s">
        <v>271</v>
      </c>
      <c r="C58" s="204">
        <f>A58</f>
        <v>2000</v>
      </c>
      <c r="D58" s="204">
        <f t="shared" ref="D58:N58" si="27">C58</f>
        <v>2000</v>
      </c>
      <c r="E58" s="204">
        <f t="shared" si="27"/>
        <v>2000</v>
      </c>
      <c r="F58" s="204">
        <f t="shared" si="27"/>
        <v>2000</v>
      </c>
      <c r="G58" s="204">
        <f t="shared" si="27"/>
        <v>2000</v>
      </c>
      <c r="H58" s="204">
        <f t="shared" si="27"/>
        <v>2000</v>
      </c>
      <c r="I58" s="204">
        <f t="shared" si="27"/>
        <v>2000</v>
      </c>
      <c r="J58" s="204">
        <f t="shared" si="27"/>
        <v>2000</v>
      </c>
      <c r="K58" s="204">
        <f t="shared" si="27"/>
        <v>2000</v>
      </c>
      <c r="L58" s="204">
        <f t="shared" si="27"/>
        <v>2000</v>
      </c>
      <c r="M58" s="204">
        <f t="shared" si="27"/>
        <v>2000</v>
      </c>
      <c r="N58" s="606">
        <f t="shared" si="27"/>
        <v>2000</v>
      </c>
      <c r="O58" s="625">
        <f t="shared" si="23"/>
        <v>24000</v>
      </c>
      <c r="P58" s="170"/>
      <c r="Q58" s="170"/>
      <c r="R58" s="170"/>
      <c r="S58" s="170"/>
      <c r="T58" s="170"/>
      <c r="U58" s="170"/>
      <c r="V58" s="170"/>
      <c r="W58" s="170"/>
      <c r="X58" s="170"/>
      <c r="Y58" s="170"/>
      <c r="Z58" s="170"/>
    </row>
    <row r="59" spans="1:26" ht="23.25" customHeight="1">
      <c r="A59" s="212">
        <f>-A14</f>
        <v>0</v>
      </c>
      <c r="B59" s="170" t="s">
        <v>183</v>
      </c>
      <c r="C59" s="212">
        <f t="shared" ref="C59:N59" si="28">-C14</f>
        <v>0</v>
      </c>
      <c r="D59" s="212">
        <f t="shared" si="28"/>
        <v>0</v>
      </c>
      <c r="E59" s="212">
        <f t="shared" si="28"/>
        <v>0</v>
      </c>
      <c r="F59" s="212">
        <f t="shared" si="28"/>
        <v>0</v>
      </c>
      <c r="G59" s="212">
        <f t="shared" si="28"/>
        <v>0</v>
      </c>
      <c r="H59" s="212">
        <f t="shared" si="28"/>
        <v>0</v>
      </c>
      <c r="I59" s="212">
        <f t="shared" si="28"/>
        <v>0</v>
      </c>
      <c r="J59" s="212">
        <f t="shared" si="28"/>
        <v>0</v>
      </c>
      <c r="K59" s="212">
        <f t="shared" si="28"/>
        <v>0</v>
      </c>
      <c r="L59" s="212">
        <f t="shared" si="28"/>
        <v>0</v>
      </c>
      <c r="M59" s="212">
        <f t="shared" si="28"/>
        <v>0</v>
      </c>
      <c r="N59" s="612">
        <f t="shared" si="28"/>
        <v>0</v>
      </c>
      <c r="O59" s="625">
        <f t="shared" si="23"/>
        <v>0</v>
      </c>
      <c r="P59" s="170"/>
      <c r="Q59" s="170"/>
      <c r="R59" s="170"/>
      <c r="S59" s="170"/>
      <c r="T59" s="170"/>
      <c r="U59" s="170"/>
      <c r="V59" s="170"/>
      <c r="W59" s="170"/>
      <c r="X59" s="170"/>
      <c r="Y59" s="170"/>
      <c r="Z59" s="170"/>
    </row>
    <row r="60" spans="1:26" ht="23.25" customHeight="1">
      <c r="A60" s="212">
        <f>SUM(A58:A59)</f>
        <v>2000</v>
      </c>
      <c r="B60" s="170" t="s">
        <v>272</v>
      </c>
      <c r="C60" s="204">
        <f t="shared" ref="C60:N60" si="29">SUM(C57:C59)</f>
        <v>27000</v>
      </c>
      <c r="D60" s="204">
        <f t="shared" si="29"/>
        <v>10210</v>
      </c>
      <c r="E60" s="204">
        <f t="shared" si="29"/>
        <v>28730</v>
      </c>
      <c r="F60" s="204">
        <f t="shared" si="29"/>
        <v>31595</v>
      </c>
      <c r="G60" s="204">
        <f t="shared" si="29"/>
        <v>34320</v>
      </c>
      <c r="H60" s="204">
        <f t="shared" si="29"/>
        <v>29750</v>
      </c>
      <c r="I60" s="204">
        <f t="shared" si="29"/>
        <v>30995</v>
      </c>
      <c r="J60" s="204">
        <f t="shared" si="29"/>
        <v>32635</v>
      </c>
      <c r="K60" s="204">
        <f t="shared" si="29"/>
        <v>17150</v>
      </c>
      <c r="L60" s="204">
        <f t="shared" si="29"/>
        <v>18815</v>
      </c>
      <c r="M60" s="204">
        <f t="shared" si="29"/>
        <v>18620</v>
      </c>
      <c r="N60" s="606">
        <f t="shared" si="29"/>
        <v>2000</v>
      </c>
      <c r="O60" s="625">
        <f t="shared" si="23"/>
        <v>281820</v>
      </c>
      <c r="P60" s="170"/>
      <c r="Q60" s="170"/>
      <c r="R60" s="170"/>
      <c r="S60" s="170"/>
      <c r="T60" s="170"/>
      <c r="U60" s="170"/>
      <c r="V60" s="170"/>
      <c r="W60" s="170"/>
      <c r="X60" s="170"/>
      <c r="Y60" s="170"/>
      <c r="Z60" s="170"/>
    </row>
    <row r="61" spans="1:26" ht="23.25" customHeight="1">
      <c r="A61" s="166"/>
      <c r="B61" s="170"/>
      <c r="C61" s="204"/>
      <c r="D61" s="204"/>
      <c r="E61" s="204"/>
      <c r="F61" s="204"/>
      <c r="G61" s="204"/>
      <c r="H61" s="204"/>
      <c r="I61" s="204"/>
      <c r="J61" s="204"/>
      <c r="K61" s="204"/>
      <c r="L61" s="204"/>
      <c r="M61" s="204"/>
      <c r="N61" s="606"/>
      <c r="O61" s="625">
        <f t="shared" si="23"/>
        <v>0</v>
      </c>
      <c r="P61" s="170"/>
      <c r="Q61" s="170"/>
      <c r="R61" s="170"/>
      <c r="S61" s="170"/>
      <c r="T61" s="170"/>
      <c r="U61" s="170"/>
      <c r="V61" s="170"/>
      <c r="W61" s="170"/>
      <c r="X61" s="170"/>
      <c r="Y61" s="170"/>
      <c r="Z61" s="170"/>
    </row>
    <row r="62" spans="1:26" ht="23.25" customHeight="1">
      <c r="A62" s="191">
        <v>1</v>
      </c>
      <c r="B62" s="452" t="s">
        <v>404</v>
      </c>
      <c r="C62" s="182">
        <f>MAX(0,A62+e!N3)</f>
        <v>1</v>
      </c>
      <c r="D62" s="182">
        <f>MAX(0,C62+e!N4)</f>
        <v>1</v>
      </c>
      <c r="E62" s="182">
        <f>MAX(0,D62+e!N5)</f>
        <v>1</v>
      </c>
      <c r="F62" s="182">
        <f>MAX(0,E62+e!N6)</f>
        <v>1</v>
      </c>
      <c r="G62" s="182">
        <f>MAX(0,F62+e!N7)</f>
        <v>1</v>
      </c>
      <c r="H62" s="182">
        <f>MAX(0,G62+e!N8)</f>
        <v>1</v>
      </c>
      <c r="I62" s="182">
        <f>MAX(0,H62+e!N9)</f>
        <v>1</v>
      </c>
      <c r="J62" s="182">
        <f>MAX(0,I62+e!N10)</f>
        <v>1</v>
      </c>
      <c r="K62" s="182">
        <f>MAX(0,J62+e!N11)</f>
        <v>1</v>
      </c>
      <c r="L62" s="182">
        <f>MAX(0,K62+e!N12)</f>
        <v>1</v>
      </c>
      <c r="M62" s="182">
        <f>MAX(0,L62+e!N13)</f>
        <v>1</v>
      </c>
      <c r="N62" s="592">
        <f>MAX(0,M62+e!N14)</f>
        <v>1</v>
      </c>
      <c r="O62" s="664">
        <f>A62+SUM(C62:N62)</f>
        <v>13</v>
      </c>
      <c r="P62" s="170"/>
      <c r="Q62" s="170"/>
      <c r="R62" s="170"/>
      <c r="S62" s="170"/>
      <c r="T62" s="170"/>
      <c r="U62" s="170"/>
      <c r="V62" s="170"/>
      <c r="W62" s="170"/>
      <c r="X62" s="170"/>
      <c r="Y62" s="170"/>
      <c r="Z62" s="170"/>
    </row>
    <row r="63" spans="1:26" ht="23.25" customHeight="1">
      <c r="A63" s="205">
        <v>1000000</v>
      </c>
      <c r="B63" s="455" t="s">
        <v>409</v>
      </c>
      <c r="C63" s="456">
        <f>A63-(0.1*A63)</f>
        <v>900000</v>
      </c>
      <c r="D63" s="456">
        <f>C63-(0.1*C63)</f>
        <v>810000</v>
      </c>
      <c r="E63" s="456">
        <f t="shared" ref="E63:N63" si="30">D63-(0.1*D63)</f>
        <v>729000</v>
      </c>
      <c r="F63" s="456">
        <f t="shared" si="30"/>
        <v>656100</v>
      </c>
      <c r="G63" s="456">
        <f t="shared" si="30"/>
        <v>590490</v>
      </c>
      <c r="H63" s="456">
        <f t="shared" si="30"/>
        <v>531441</v>
      </c>
      <c r="I63" s="456">
        <f t="shared" si="30"/>
        <v>478296.9</v>
      </c>
      <c r="J63" s="456">
        <f t="shared" si="30"/>
        <v>430467.21</v>
      </c>
      <c r="K63" s="456">
        <f t="shared" si="30"/>
        <v>387420.489</v>
      </c>
      <c r="L63" s="456">
        <f t="shared" si="30"/>
        <v>348678.44010000001</v>
      </c>
      <c r="M63" s="456">
        <f t="shared" si="30"/>
        <v>313810.59609000001</v>
      </c>
      <c r="N63" s="642">
        <f t="shared" si="30"/>
        <v>282429.53648100002</v>
      </c>
      <c r="O63" s="665">
        <f t="shared" ref="O63" si="31">AVERAGE(C63:N63)</f>
        <v>538177.8476392501</v>
      </c>
      <c r="P63" s="170"/>
      <c r="Q63" s="170"/>
      <c r="R63" s="170"/>
      <c r="S63" s="170"/>
      <c r="T63" s="170"/>
      <c r="U63" s="170"/>
      <c r="V63" s="170"/>
      <c r="W63" s="170"/>
      <c r="X63" s="170"/>
      <c r="Y63" s="170"/>
      <c r="Z63" s="170"/>
    </row>
    <row r="64" spans="1:26" ht="23.25" customHeight="1">
      <c r="A64" s="205">
        <v>0</v>
      </c>
      <c r="B64" s="458" t="s">
        <v>397</v>
      </c>
      <c r="C64" s="456">
        <v>10000</v>
      </c>
      <c r="D64" s="459">
        <f t="shared" ref="D64:N64" si="32">C64</f>
        <v>10000</v>
      </c>
      <c r="E64" s="459">
        <f t="shared" si="32"/>
        <v>10000</v>
      </c>
      <c r="F64" s="459">
        <f t="shared" si="32"/>
        <v>10000</v>
      </c>
      <c r="G64" s="459">
        <f t="shared" si="32"/>
        <v>10000</v>
      </c>
      <c r="H64" s="459">
        <f t="shared" si="32"/>
        <v>10000</v>
      </c>
      <c r="I64" s="459">
        <f t="shared" si="32"/>
        <v>10000</v>
      </c>
      <c r="J64" s="459">
        <f t="shared" si="32"/>
        <v>10000</v>
      </c>
      <c r="K64" s="459">
        <f t="shared" si="32"/>
        <v>10000</v>
      </c>
      <c r="L64" s="459">
        <f t="shared" si="32"/>
        <v>10000</v>
      </c>
      <c r="M64" s="459">
        <f t="shared" si="32"/>
        <v>10000</v>
      </c>
      <c r="N64" s="663">
        <f t="shared" si="32"/>
        <v>10000</v>
      </c>
      <c r="O64" s="665">
        <f t="shared" ref="O64" si="33">AVERAGE(C64:N64)</f>
        <v>10000</v>
      </c>
      <c r="P64" s="170"/>
      <c r="Q64" s="170"/>
      <c r="R64" s="170"/>
      <c r="S64" s="170"/>
      <c r="T64" s="170"/>
      <c r="U64" s="170"/>
      <c r="V64" s="170"/>
      <c r="W64" s="170"/>
      <c r="X64" s="170"/>
      <c r="Y64" s="170"/>
      <c r="Z64" s="170"/>
    </row>
    <row r="65" spans="1:26" ht="23.25" customHeight="1">
      <c r="A65" s="205">
        <v>0.2</v>
      </c>
      <c r="B65" s="455" t="s">
        <v>71</v>
      </c>
      <c r="C65" s="456">
        <v>0.2</v>
      </c>
      <c r="D65" s="459">
        <f t="shared" ref="D65:N65" si="34">C65</f>
        <v>0.2</v>
      </c>
      <c r="E65" s="459">
        <f t="shared" si="34"/>
        <v>0.2</v>
      </c>
      <c r="F65" s="459">
        <f t="shared" si="34"/>
        <v>0.2</v>
      </c>
      <c r="G65" s="459">
        <f t="shared" si="34"/>
        <v>0.2</v>
      </c>
      <c r="H65" s="459">
        <f t="shared" si="34"/>
        <v>0.2</v>
      </c>
      <c r="I65" s="459">
        <f t="shared" si="34"/>
        <v>0.2</v>
      </c>
      <c r="J65" s="459">
        <f t="shared" si="34"/>
        <v>0.2</v>
      </c>
      <c r="K65" s="459">
        <f t="shared" si="34"/>
        <v>0.2</v>
      </c>
      <c r="L65" s="459">
        <f t="shared" si="34"/>
        <v>0.2</v>
      </c>
      <c r="M65" s="459">
        <f t="shared" si="34"/>
        <v>0.2</v>
      </c>
      <c r="N65" s="663">
        <f t="shared" si="34"/>
        <v>0.2</v>
      </c>
      <c r="O65" s="665">
        <f t="shared" ref="O65:O66" si="35">AVERAGE(C65:N65)</f>
        <v>0.19999999999999998</v>
      </c>
      <c r="P65" s="170"/>
      <c r="Q65" s="170"/>
      <c r="R65" s="170"/>
      <c r="S65" s="170"/>
      <c r="T65" s="170"/>
      <c r="U65" s="170"/>
      <c r="V65" s="170"/>
      <c r="W65" s="170"/>
      <c r="X65" s="170"/>
      <c r="Y65" s="170"/>
      <c r="Z65" s="170"/>
    </row>
    <row r="66" spans="1:26" ht="23.25" customHeight="1">
      <c r="A66" s="205">
        <v>1</v>
      </c>
      <c r="B66" s="170" t="s">
        <v>72</v>
      </c>
      <c r="C66" s="456">
        <v>1</v>
      </c>
      <c r="D66" s="211">
        <f t="shared" ref="D66:N66" si="36">C66</f>
        <v>1</v>
      </c>
      <c r="E66" s="211">
        <f t="shared" si="36"/>
        <v>1</v>
      </c>
      <c r="F66" s="211">
        <f t="shared" si="36"/>
        <v>1</v>
      </c>
      <c r="G66" s="211">
        <f t="shared" si="36"/>
        <v>1</v>
      </c>
      <c r="H66" s="211">
        <f t="shared" si="36"/>
        <v>1</v>
      </c>
      <c r="I66" s="211">
        <f t="shared" si="36"/>
        <v>1</v>
      </c>
      <c r="J66" s="211">
        <f t="shared" si="36"/>
        <v>1</v>
      </c>
      <c r="K66" s="211">
        <f t="shared" si="36"/>
        <v>1</v>
      </c>
      <c r="L66" s="211">
        <f t="shared" si="36"/>
        <v>1</v>
      </c>
      <c r="M66" s="211">
        <f t="shared" si="36"/>
        <v>1</v>
      </c>
      <c r="N66" s="610">
        <f t="shared" si="36"/>
        <v>1</v>
      </c>
      <c r="O66" s="625">
        <f t="shared" si="35"/>
        <v>1</v>
      </c>
      <c r="P66" s="170"/>
      <c r="Q66" s="170"/>
      <c r="R66" s="170"/>
      <c r="S66" s="170"/>
      <c r="T66" s="170"/>
      <c r="U66" s="170"/>
      <c r="V66" s="170"/>
      <c r="W66" s="170"/>
      <c r="X66" s="170"/>
      <c r="Y66" s="170"/>
      <c r="Z66" s="170"/>
    </row>
    <row r="67" spans="1:26" ht="23.25" customHeight="1">
      <c r="A67" s="383">
        <v>0</v>
      </c>
      <c r="B67" s="170" t="s">
        <v>275</v>
      </c>
      <c r="C67" s="204">
        <f t="shared" ref="C67:N67" si="37">C65*C123/100</f>
        <v>2000</v>
      </c>
      <c r="D67" s="204">
        <f t="shared" si="37"/>
        <v>2000</v>
      </c>
      <c r="E67" s="204">
        <f t="shared" si="37"/>
        <v>2000</v>
      </c>
      <c r="F67" s="204">
        <f t="shared" si="37"/>
        <v>2000</v>
      </c>
      <c r="G67" s="204">
        <f t="shared" si="37"/>
        <v>2000</v>
      </c>
      <c r="H67" s="204">
        <f t="shared" si="37"/>
        <v>2000</v>
      </c>
      <c r="I67" s="204">
        <f t="shared" si="37"/>
        <v>2000</v>
      </c>
      <c r="J67" s="204">
        <f t="shared" si="37"/>
        <v>2000</v>
      </c>
      <c r="K67" s="204">
        <f t="shared" si="37"/>
        <v>2000</v>
      </c>
      <c r="L67" s="204">
        <f t="shared" si="37"/>
        <v>2000</v>
      </c>
      <c r="M67" s="204">
        <f t="shared" si="37"/>
        <v>2000</v>
      </c>
      <c r="N67" s="606">
        <f t="shared" si="37"/>
        <v>2000</v>
      </c>
      <c r="O67" s="625">
        <f t="shared" ref="O67:O69" si="38">SUM(C67:N67)</f>
        <v>24000</v>
      </c>
      <c r="P67" s="170"/>
      <c r="Q67" s="170"/>
      <c r="R67" s="170"/>
      <c r="S67" s="170"/>
      <c r="T67" s="170"/>
      <c r="U67" s="170"/>
      <c r="V67" s="170"/>
      <c r="W67" s="170"/>
      <c r="X67" s="170"/>
      <c r="Y67" s="170"/>
      <c r="Z67" s="170"/>
    </row>
    <row r="68" spans="1:26" ht="23.25" customHeight="1">
      <c r="A68" s="383">
        <v>0</v>
      </c>
      <c r="B68" s="170" t="s">
        <v>276</v>
      </c>
      <c r="C68" s="204">
        <f t="shared" ref="C68:N68" si="39">C66*C125/100</f>
        <v>5000</v>
      </c>
      <c r="D68" s="204">
        <f t="shared" si="39"/>
        <v>5000</v>
      </c>
      <c r="E68" s="204">
        <f t="shared" si="39"/>
        <v>5000</v>
      </c>
      <c r="F68" s="204">
        <f t="shared" si="39"/>
        <v>5000</v>
      </c>
      <c r="G68" s="204">
        <f t="shared" si="39"/>
        <v>5000</v>
      </c>
      <c r="H68" s="204">
        <f t="shared" si="39"/>
        <v>5000</v>
      </c>
      <c r="I68" s="204">
        <f t="shared" si="39"/>
        <v>5000</v>
      </c>
      <c r="J68" s="204">
        <f t="shared" si="39"/>
        <v>5000</v>
      </c>
      <c r="K68" s="204">
        <f t="shared" si="39"/>
        <v>5000</v>
      </c>
      <c r="L68" s="204">
        <f t="shared" si="39"/>
        <v>5000</v>
      </c>
      <c r="M68" s="204">
        <f t="shared" si="39"/>
        <v>5000</v>
      </c>
      <c r="N68" s="606">
        <f t="shared" si="39"/>
        <v>5000</v>
      </c>
      <c r="O68" s="625">
        <f t="shared" si="38"/>
        <v>60000</v>
      </c>
      <c r="P68" s="170"/>
      <c r="Q68" s="170"/>
      <c r="R68" s="170"/>
      <c r="S68" s="170"/>
      <c r="T68" s="170"/>
      <c r="U68" s="170"/>
      <c r="V68" s="170"/>
      <c r="W68" s="170"/>
      <c r="X68" s="170"/>
      <c r="Y68" s="170"/>
      <c r="Z68" s="170"/>
    </row>
    <row r="69" spans="1:26" ht="23.25" customHeight="1">
      <c r="A69" s="212">
        <f>SUM(A67:A68)</f>
        <v>0</v>
      </c>
      <c r="B69" s="170" t="s">
        <v>277</v>
      </c>
      <c r="C69" s="204">
        <f t="shared" ref="C69:N69" si="40">SUM(C67:C68)</f>
        <v>7000</v>
      </c>
      <c r="D69" s="204">
        <f t="shared" si="40"/>
        <v>7000</v>
      </c>
      <c r="E69" s="204">
        <f t="shared" si="40"/>
        <v>7000</v>
      </c>
      <c r="F69" s="204">
        <f t="shared" si="40"/>
        <v>7000</v>
      </c>
      <c r="G69" s="204">
        <f t="shared" si="40"/>
        <v>7000</v>
      </c>
      <c r="H69" s="204">
        <f t="shared" si="40"/>
        <v>7000</v>
      </c>
      <c r="I69" s="204">
        <f t="shared" si="40"/>
        <v>7000</v>
      </c>
      <c r="J69" s="204">
        <f t="shared" si="40"/>
        <v>7000</v>
      </c>
      <c r="K69" s="204">
        <f t="shared" si="40"/>
        <v>7000</v>
      </c>
      <c r="L69" s="204">
        <f t="shared" si="40"/>
        <v>7000</v>
      </c>
      <c r="M69" s="204">
        <f t="shared" si="40"/>
        <v>7000</v>
      </c>
      <c r="N69" s="606">
        <f t="shared" si="40"/>
        <v>7000</v>
      </c>
      <c r="O69" s="625">
        <f t="shared" si="38"/>
        <v>84000</v>
      </c>
      <c r="P69" s="170"/>
      <c r="Q69" s="170"/>
      <c r="R69" s="170"/>
      <c r="S69" s="170"/>
      <c r="T69" s="170"/>
      <c r="U69" s="170"/>
      <c r="V69" s="170"/>
      <c r="W69" s="170"/>
      <c r="X69" s="170"/>
      <c r="Y69" s="170"/>
      <c r="Z69" s="170"/>
    </row>
    <row r="70" spans="1:26" ht="23.25" customHeight="1">
      <c r="A70" s="166"/>
      <c r="B70" s="170"/>
      <c r="C70" s="204"/>
      <c r="D70" s="204"/>
      <c r="E70" s="204"/>
      <c r="F70" s="204"/>
      <c r="G70" s="204"/>
      <c r="H70" s="204"/>
      <c r="I70" s="204"/>
      <c r="J70" s="204"/>
      <c r="K70" s="204"/>
      <c r="L70" s="204"/>
      <c r="M70" s="204"/>
      <c r="N70" s="606"/>
      <c r="O70" s="625"/>
      <c r="P70" s="170"/>
      <c r="Q70" s="170"/>
      <c r="R70" s="170"/>
      <c r="S70" s="170"/>
      <c r="T70" s="170"/>
      <c r="U70" s="170"/>
      <c r="V70" s="170"/>
      <c r="W70" s="170"/>
      <c r="X70" s="170"/>
      <c r="Y70" s="170"/>
      <c r="Z70" s="170"/>
    </row>
    <row r="71" spans="1:26" ht="23.25" customHeight="1">
      <c r="A71" s="383">
        <v>0</v>
      </c>
      <c r="B71" s="384" t="s">
        <v>278</v>
      </c>
      <c r="C71" s="388">
        <f>C134</f>
        <v>0</v>
      </c>
      <c r="D71" s="388">
        <f t="shared" ref="D71:N71" si="41">D134</f>
        <v>0</v>
      </c>
      <c r="E71" s="388">
        <f t="shared" si="41"/>
        <v>0</v>
      </c>
      <c r="F71" s="388">
        <f t="shared" si="41"/>
        <v>0</v>
      </c>
      <c r="G71" s="388">
        <f t="shared" si="41"/>
        <v>0</v>
      </c>
      <c r="H71" s="388">
        <f t="shared" si="41"/>
        <v>0</v>
      </c>
      <c r="I71" s="388">
        <f t="shared" si="41"/>
        <v>0</v>
      </c>
      <c r="J71" s="388">
        <f t="shared" si="41"/>
        <v>0</v>
      </c>
      <c r="K71" s="388">
        <f t="shared" si="41"/>
        <v>0</v>
      </c>
      <c r="L71" s="388">
        <f t="shared" si="41"/>
        <v>0</v>
      </c>
      <c r="M71" s="388">
        <f t="shared" si="41"/>
        <v>0</v>
      </c>
      <c r="N71" s="616">
        <f t="shared" si="41"/>
        <v>0</v>
      </c>
      <c r="O71" s="630">
        <f t="shared" ref="O71" si="42">SUM(C71:N71)</f>
        <v>0</v>
      </c>
      <c r="P71" s="170"/>
      <c r="Q71" s="170"/>
      <c r="R71" s="170"/>
      <c r="S71" s="170"/>
      <c r="T71" s="170"/>
      <c r="U71" s="170"/>
      <c r="V71" s="170"/>
      <c r="W71" s="170"/>
      <c r="X71" s="170"/>
      <c r="Y71" s="170"/>
      <c r="Z71" s="170"/>
    </row>
    <row r="72" spans="1:26" ht="23.25" customHeight="1">
      <c r="A72" s="383"/>
      <c r="B72" s="384"/>
      <c r="C72" s="388"/>
      <c r="D72" s="388"/>
      <c r="E72" s="388"/>
      <c r="F72" s="388"/>
      <c r="G72" s="388"/>
      <c r="H72" s="388"/>
      <c r="I72" s="388"/>
      <c r="J72" s="388"/>
      <c r="K72" s="388"/>
      <c r="L72" s="388"/>
      <c r="M72" s="388"/>
      <c r="N72" s="616"/>
      <c r="O72" s="630"/>
      <c r="P72" s="170"/>
      <c r="Q72" s="170"/>
      <c r="R72" s="170"/>
      <c r="S72" s="170"/>
      <c r="T72" s="170"/>
      <c r="U72" s="170"/>
      <c r="V72" s="170"/>
      <c r="W72" s="170"/>
      <c r="X72" s="170"/>
      <c r="Y72" s="170"/>
      <c r="Z72" s="170"/>
    </row>
    <row r="73" spans="1:26" ht="23.25" customHeight="1">
      <c r="A73" s="166"/>
      <c r="B73" s="170"/>
      <c r="C73" s="204"/>
      <c r="D73" s="204"/>
      <c r="E73" s="204"/>
      <c r="F73" s="204"/>
      <c r="G73" s="204"/>
      <c r="H73" s="204"/>
      <c r="I73" s="204"/>
      <c r="J73" s="204"/>
      <c r="K73" s="204"/>
      <c r="L73" s="204"/>
      <c r="M73" s="204"/>
      <c r="N73" s="606"/>
      <c r="O73" s="625"/>
      <c r="P73" s="170"/>
      <c r="Q73" s="170"/>
      <c r="R73" s="170"/>
      <c r="S73" s="170"/>
      <c r="T73" s="170"/>
      <c r="U73" s="170"/>
      <c r="V73" s="170"/>
      <c r="W73" s="170"/>
      <c r="X73" s="170"/>
      <c r="Y73" s="170"/>
      <c r="Z73" s="170"/>
    </row>
    <row r="74" spans="1:26" ht="23.25" customHeight="1">
      <c r="A74" s="403">
        <v>0</v>
      </c>
      <c r="B74" s="384" t="s">
        <v>403</v>
      </c>
      <c r="C74" s="208">
        <v>0</v>
      </c>
      <c r="D74" s="208">
        <v>0</v>
      </c>
      <c r="E74" s="208">
        <v>0</v>
      </c>
      <c r="F74" s="208">
        <v>0</v>
      </c>
      <c r="G74" s="208">
        <v>0</v>
      </c>
      <c r="H74" s="208">
        <v>0</v>
      </c>
      <c r="I74" s="208">
        <v>0</v>
      </c>
      <c r="J74" s="208">
        <v>0</v>
      </c>
      <c r="K74" s="208">
        <v>0</v>
      </c>
      <c r="L74" s="208">
        <v>0</v>
      </c>
      <c r="M74" s="208">
        <v>0</v>
      </c>
      <c r="N74" s="641">
        <v>0</v>
      </c>
      <c r="O74" s="625">
        <f t="shared" ref="O74:O75" si="43">SUM(C74:N74)</f>
        <v>0</v>
      </c>
      <c r="P74" s="170"/>
      <c r="Q74" s="170"/>
      <c r="R74" s="170"/>
      <c r="S74" s="170"/>
      <c r="T74" s="170"/>
      <c r="U74" s="170"/>
      <c r="V74" s="170"/>
      <c r="W74" s="170"/>
      <c r="X74" s="170"/>
      <c r="Y74" s="170"/>
      <c r="Z74" s="170"/>
    </row>
    <row r="75" spans="1:26" ht="23.25" customHeight="1">
      <c r="A75" s="166">
        <f t="shared" ref="A75" si="44">A15</f>
        <v>0</v>
      </c>
      <c r="B75" s="170" t="s">
        <v>400</v>
      </c>
      <c r="C75" s="204">
        <f t="shared" ref="C75:N75" si="45">C15</f>
        <v>25000</v>
      </c>
      <c r="D75" s="204">
        <f t="shared" si="45"/>
        <v>25000</v>
      </c>
      <c r="E75" s="204">
        <f t="shared" si="45"/>
        <v>25000</v>
      </c>
      <c r="F75" s="204">
        <f t="shared" si="45"/>
        <v>25000</v>
      </c>
      <c r="G75" s="204">
        <f t="shared" si="45"/>
        <v>25000</v>
      </c>
      <c r="H75" s="204">
        <f t="shared" si="45"/>
        <v>25000</v>
      </c>
      <c r="I75" s="204">
        <f t="shared" si="45"/>
        <v>25000</v>
      </c>
      <c r="J75" s="204">
        <f t="shared" si="45"/>
        <v>25000</v>
      </c>
      <c r="K75" s="204">
        <f t="shared" si="45"/>
        <v>25000</v>
      </c>
      <c r="L75" s="204">
        <f t="shared" si="45"/>
        <v>25000</v>
      </c>
      <c r="M75" s="204">
        <f t="shared" si="45"/>
        <v>25000</v>
      </c>
      <c r="N75" s="606">
        <f t="shared" si="45"/>
        <v>25000</v>
      </c>
      <c r="O75" s="625">
        <f t="shared" si="43"/>
        <v>300000</v>
      </c>
      <c r="P75" s="170"/>
      <c r="Q75" s="170"/>
      <c r="R75" s="170"/>
      <c r="S75" s="170"/>
      <c r="T75" s="170"/>
      <c r="U75" s="170"/>
      <c r="V75" s="170"/>
      <c r="W75" s="170"/>
      <c r="X75" s="170"/>
      <c r="Y75" s="170"/>
      <c r="Z75" s="170"/>
    </row>
    <row r="76" spans="1:26" ht="23.25" customHeight="1">
      <c r="A76" s="205">
        <v>2</v>
      </c>
      <c r="B76" s="455" t="s">
        <v>401</v>
      </c>
      <c r="C76" s="456">
        <f>$A$76/SQRT(C62)</f>
        <v>2</v>
      </c>
      <c r="D76" s="456">
        <f t="shared" ref="D76:N76" si="46">$A$76/SQRT(D62)</f>
        <v>2</v>
      </c>
      <c r="E76" s="456">
        <f t="shared" si="46"/>
        <v>2</v>
      </c>
      <c r="F76" s="456">
        <f t="shared" si="46"/>
        <v>2</v>
      </c>
      <c r="G76" s="456">
        <f t="shared" si="46"/>
        <v>2</v>
      </c>
      <c r="H76" s="456">
        <f t="shared" si="46"/>
        <v>2</v>
      </c>
      <c r="I76" s="456">
        <f t="shared" si="46"/>
        <v>2</v>
      </c>
      <c r="J76" s="456">
        <f t="shared" si="46"/>
        <v>2</v>
      </c>
      <c r="K76" s="456">
        <f t="shared" si="46"/>
        <v>2</v>
      </c>
      <c r="L76" s="456">
        <f t="shared" si="46"/>
        <v>2</v>
      </c>
      <c r="M76" s="456">
        <f t="shared" si="46"/>
        <v>2</v>
      </c>
      <c r="N76" s="642">
        <f t="shared" si="46"/>
        <v>2</v>
      </c>
      <c r="O76" s="625">
        <f>AVERAGE(C76:N76)</f>
        <v>2</v>
      </c>
      <c r="P76" s="170"/>
      <c r="Q76" s="170"/>
      <c r="R76" s="170"/>
      <c r="S76" s="170"/>
      <c r="T76" s="170"/>
      <c r="U76" s="170"/>
      <c r="V76" s="170"/>
      <c r="W76" s="170"/>
      <c r="X76" s="170"/>
      <c r="Y76" s="170"/>
      <c r="Z76" s="170"/>
    </row>
    <row r="77" spans="1:26" ht="23.25" customHeight="1">
      <c r="A77" s="166">
        <f>(A76*A24)+A15</f>
        <v>10000</v>
      </c>
      <c r="B77" s="170" t="s">
        <v>402</v>
      </c>
      <c r="C77" s="204">
        <f>(C76*C7)+C15</f>
        <v>33000</v>
      </c>
      <c r="D77" s="204">
        <f>(D76*D7)+D15</f>
        <v>33000</v>
      </c>
      <c r="E77" s="204">
        <f t="shared" ref="E77:N77" si="47">(E76*E7)+E15</f>
        <v>33000</v>
      </c>
      <c r="F77" s="204">
        <f t="shared" si="47"/>
        <v>33000</v>
      </c>
      <c r="G77" s="204">
        <f t="shared" si="47"/>
        <v>33000</v>
      </c>
      <c r="H77" s="204">
        <f t="shared" si="47"/>
        <v>33000</v>
      </c>
      <c r="I77" s="204">
        <f t="shared" si="47"/>
        <v>31000</v>
      </c>
      <c r="J77" s="204">
        <f t="shared" si="47"/>
        <v>31000</v>
      </c>
      <c r="K77" s="204">
        <f t="shared" si="47"/>
        <v>31000</v>
      </c>
      <c r="L77" s="204">
        <f t="shared" si="47"/>
        <v>31000</v>
      </c>
      <c r="M77" s="204">
        <f t="shared" si="47"/>
        <v>31000</v>
      </c>
      <c r="N77" s="606">
        <f t="shared" si="47"/>
        <v>31000</v>
      </c>
      <c r="O77" s="625">
        <f>SUM(C77:N77)</f>
        <v>384000</v>
      </c>
      <c r="P77" s="170"/>
      <c r="Q77" s="170"/>
      <c r="R77" s="170"/>
      <c r="S77" s="170"/>
      <c r="T77" s="170"/>
      <c r="U77" s="170"/>
      <c r="V77" s="170"/>
      <c r="W77" s="170"/>
      <c r="X77" s="170"/>
      <c r="Y77" s="170"/>
      <c r="Z77" s="170"/>
    </row>
    <row r="78" spans="1:26" ht="23.25" customHeight="1">
      <c r="A78" s="166"/>
      <c r="B78" s="170"/>
      <c r="C78" s="204"/>
      <c r="D78" s="204"/>
      <c r="E78" s="204"/>
      <c r="F78" s="204"/>
      <c r="G78" s="204"/>
      <c r="H78" s="204"/>
      <c r="I78" s="204"/>
      <c r="J78" s="204"/>
      <c r="K78" s="204"/>
      <c r="L78" s="204"/>
      <c r="M78" s="204"/>
      <c r="N78" s="606"/>
      <c r="O78" s="625"/>
      <c r="P78" s="170"/>
      <c r="Q78" s="170"/>
      <c r="R78" s="170"/>
      <c r="S78" s="170"/>
      <c r="T78" s="170"/>
      <c r="U78" s="170"/>
      <c r="V78" s="170"/>
      <c r="W78" s="170"/>
      <c r="X78" s="170"/>
      <c r="Y78" s="170"/>
      <c r="Z78" s="170"/>
    </row>
    <row r="79" spans="1:26" ht="23.25" customHeight="1">
      <c r="A79" s="205">
        <v>0.1</v>
      </c>
      <c r="B79" s="170" t="s">
        <v>75</v>
      </c>
      <c r="C79" s="456">
        <v>0.1</v>
      </c>
      <c r="D79" s="211">
        <f t="shared" ref="D79:N79" si="48">C79</f>
        <v>0.1</v>
      </c>
      <c r="E79" s="211">
        <f t="shared" si="48"/>
        <v>0.1</v>
      </c>
      <c r="F79" s="211">
        <f t="shared" si="48"/>
        <v>0.1</v>
      </c>
      <c r="G79" s="211">
        <f t="shared" si="48"/>
        <v>0.1</v>
      </c>
      <c r="H79" s="211">
        <f t="shared" si="48"/>
        <v>0.1</v>
      </c>
      <c r="I79" s="211">
        <f t="shared" si="48"/>
        <v>0.1</v>
      </c>
      <c r="J79" s="211">
        <f t="shared" si="48"/>
        <v>0.1</v>
      </c>
      <c r="K79" s="211">
        <f t="shared" si="48"/>
        <v>0.1</v>
      </c>
      <c r="L79" s="211">
        <f t="shared" si="48"/>
        <v>0.1</v>
      </c>
      <c r="M79" s="211">
        <f t="shared" si="48"/>
        <v>0.1</v>
      </c>
      <c r="N79" s="610">
        <f t="shared" si="48"/>
        <v>0.1</v>
      </c>
      <c r="O79" s="625">
        <f>AVERAGE(C79:N79)</f>
        <v>9.9999999999999992E-2</v>
      </c>
      <c r="P79" s="170"/>
      <c r="Q79" s="170"/>
      <c r="R79" s="170"/>
      <c r="S79" s="170"/>
      <c r="T79" s="170"/>
      <c r="U79" s="170"/>
      <c r="V79" s="170"/>
      <c r="W79" s="170"/>
      <c r="X79" s="170"/>
      <c r="Y79" s="170"/>
      <c r="Z79" s="170"/>
    </row>
    <row r="80" spans="1:26" ht="23.25" customHeight="1">
      <c r="A80" s="166">
        <f>A10*A79</f>
        <v>0</v>
      </c>
      <c r="B80" s="170" t="s">
        <v>282</v>
      </c>
      <c r="C80" s="457">
        <f t="shared" ref="C80:N80" si="49">C10*C79</f>
        <v>335.8</v>
      </c>
      <c r="D80" s="204">
        <f t="shared" si="49"/>
        <v>29.6</v>
      </c>
      <c r="E80" s="204">
        <f t="shared" si="49"/>
        <v>342.70000000000005</v>
      </c>
      <c r="F80" s="204">
        <f t="shared" si="49"/>
        <v>345.5</v>
      </c>
      <c r="G80" s="204">
        <f t="shared" si="49"/>
        <v>491.40000000000003</v>
      </c>
      <c r="H80" s="204">
        <f t="shared" si="49"/>
        <v>375.1</v>
      </c>
      <c r="I80" s="204">
        <f t="shared" si="49"/>
        <v>367.20000000000005</v>
      </c>
      <c r="J80" s="204">
        <f t="shared" si="49"/>
        <v>609.70000000000005</v>
      </c>
      <c r="K80" s="204">
        <f t="shared" si="49"/>
        <v>266.7</v>
      </c>
      <c r="L80" s="204">
        <f t="shared" si="49"/>
        <v>303.90000000000003</v>
      </c>
      <c r="M80" s="204">
        <f t="shared" si="49"/>
        <v>332.40000000000003</v>
      </c>
      <c r="N80" s="606">
        <f t="shared" si="49"/>
        <v>0</v>
      </c>
      <c r="O80" s="625">
        <f t="shared" ref="O80:O82" si="50">SUM(C80:N80)</f>
        <v>3800</v>
      </c>
      <c r="P80" s="170"/>
      <c r="Q80" s="170"/>
      <c r="R80" s="170"/>
      <c r="S80" s="170"/>
      <c r="T80" s="170"/>
      <c r="U80" s="170"/>
      <c r="V80" s="170"/>
      <c r="W80" s="170"/>
      <c r="X80" s="170"/>
      <c r="Y80" s="170"/>
      <c r="Z80" s="170"/>
    </row>
    <row r="81" spans="1:26" ht="23.25" customHeight="1">
      <c r="A81" s="205">
        <v>1000</v>
      </c>
      <c r="B81" s="170" t="s">
        <v>283</v>
      </c>
      <c r="C81" s="456">
        <v>1000</v>
      </c>
      <c r="D81" s="211">
        <f t="shared" ref="D81:N81" si="51">C81</f>
        <v>1000</v>
      </c>
      <c r="E81" s="211">
        <f t="shared" si="51"/>
        <v>1000</v>
      </c>
      <c r="F81" s="211">
        <f t="shared" si="51"/>
        <v>1000</v>
      </c>
      <c r="G81" s="211">
        <f t="shared" si="51"/>
        <v>1000</v>
      </c>
      <c r="H81" s="211">
        <f t="shared" si="51"/>
        <v>1000</v>
      </c>
      <c r="I81" s="211">
        <f t="shared" si="51"/>
        <v>1000</v>
      </c>
      <c r="J81" s="211">
        <f t="shared" si="51"/>
        <v>1000</v>
      </c>
      <c r="K81" s="211">
        <f t="shared" si="51"/>
        <v>1000</v>
      </c>
      <c r="L81" s="211">
        <f t="shared" si="51"/>
        <v>1000</v>
      </c>
      <c r="M81" s="211">
        <f t="shared" si="51"/>
        <v>1000</v>
      </c>
      <c r="N81" s="610">
        <f t="shared" si="51"/>
        <v>1000</v>
      </c>
      <c r="O81" s="625">
        <f t="shared" si="50"/>
        <v>12000</v>
      </c>
      <c r="P81" s="170"/>
      <c r="Q81" s="170"/>
      <c r="R81" s="170"/>
      <c r="S81" s="170"/>
      <c r="T81" s="170"/>
      <c r="U81" s="170"/>
      <c r="V81" s="170"/>
      <c r="W81" s="170"/>
      <c r="X81" s="170"/>
      <c r="Y81" s="170"/>
      <c r="Z81" s="170"/>
    </row>
    <row r="82" spans="1:26" ht="23.25" customHeight="1">
      <c r="A82" s="166">
        <f>SUM(A80:A81)</f>
        <v>1000</v>
      </c>
      <c r="B82" s="170" t="s">
        <v>284</v>
      </c>
      <c r="C82" s="204">
        <f t="shared" ref="C82:N82" si="52">SUM(C80:C81)</f>
        <v>1335.8</v>
      </c>
      <c r="D82" s="204">
        <f t="shared" si="52"/>
        <v>1029.5999999999999</v>
      </c>
      <c r="E82" s="204">
        <f t="shared" si="52"/>
        <v>1342.7</v>
      </c>
      <c r="F82" s="204">
        <f t="shared" si="52"/>
        <v>1345.5</v>
      </c>
      <c r="G82" s="204">
        <f t="shared" si="52"/>
        <v>1491.4</v>
      </c>
      <c r="H82" s="204">
        <f t="shared" si="52"/>
        <v>1375.1</v>
      </c>
      <c r="I82" s="204">
        <f t="shared" si="52"/>
        <v>1367.2</v>
      </c>
      <c r="J82" s="204">
        <f t="shared" si="52"/>
        <v>1609.7</v>
      </c>
      <c r="K82" s="204">
        <f t="shared" si="52"/>
        <v>1266.7</v>
      </c>
      <c r="L82" s="204">
        <f t="shared" si="52"/>
        <v>1303.9000000000001</v>
      </c>
      <c r="M82" s="204">
        <f t="shared" si="52"/>
        <v>1332.4</v>
      </c>
      <c r="N82" s="606">
        <f t="shared" si="52"/>
        <v>1000</v>
      </c>
      <c r="O82" s="625">
        <f t="shared" si="50"/>
        <v>15800.000000000002</v>
      </c>
      <c r="P82" s="170"/>
      <c r="Q82" s="170"/>
      <c r="R82" s="170"/>
      <c r="S82" s="170"/>
      <c r="T82" s="170"/>
      <c r="U82" s="170"/>
      <c r="V82" s="170"/>
      <c r="W82" s="170"/>
      <c r="X82" s="170"/>
      <c r="Y82" s="170"/>
      <c r="Z82" s="170"/>
    </row>
    <row r="83" spans="1:26" ht="23.25" customHeight="1">
      <c r="A83" s="166"/>
      <c r="B83" s="170"/>
      <c r="C83" s="204"/>
      <c r="D83" s="204"/>
      <c r="E83" s="204"/>
      <c r="F83" s="204"/>
      <c r="G83" s="204"/>
      <c r="H83" s="204"/>
      <c r="I83" s="204"/>
      <c r="J83" s="204"/>
      <c r="K83" s="204"/>
      <c r="L83" s="204"/>
      <c r="M83" s="204"/>
      <c r="N83" s="606"/>
      <c r="O83" s="625"/>
      <c r="P83" s="170"/>
      <c r="Q83" s="170"/>
      <c r="R83" s="170"/>
      <c r="S83" s="170"/>
      <c r="T83" s="170"/>
      <c r="U83" s="170"/>
      <c r="V83" s="170"/>
      <c r="W83" s="170"/>
      <c r="X83" s="170"/>
      <c r="Y83" s="170"/>
      <c r="Z83" s="170"/>
    </row>
    <row r="84" spans="1:26" ht="23.25" customHeight="1">
      <c r="A84" s="166">
        <f>A28+A57+A59</f>
        <v>0</v>
      </c>
      <c r="B84" s="170" t="s">
        <v>285</v>
      </c>
      <c r="C84" s="204">
        <f t="shared" ref="C84:N84" si="53">C28+C57+C59</f>
        <v>260060</v>
      </c>
      <c r="D84" s="204">
        <f t="shared" si="53"/>
        <v>28930</v>
      </c>
      <c r="E84" s="204">
        <f t="shared" si="53"/>
        <v>266620</v>
      </c>
      <c r="F84" s="204">
        <f t="shared" si="53"/>
        <v>271445</v>
      </c>
      <c r="G84" s="204">
        <f t="shared" si="53"/>
        <v>376300</v>
      </c>
      <c r="H84" s="204">
        <f t="shared" si="53"/>
        <v>290320</v>
      </c>
      <c r="I84" s="204">
        <f t="shared" si="53"/>
        <v>286035</v>
      </c>
      <c r="J84" s="204">
        <f t="shared" si="53"/>
        <v>457425</v>
      </c>
      <c r="K84" s="204">
        <f t="shared" si="53"/>
        <v>201840</v>
      </c>
      <c r="L84" s="204">
        <f t="shared" si="53"/>
        <v>229545</v>
      </c>
      <c r="M84" s="204">
        <f t="shared" si="53"/>
        <v>249300</v>
      </c>
      <c r="N84" s="606">
        <f t="shared" si="53"/>
        <v>0</v>
      </c>
      <c r="O84" s="625">
        <f t="shared" ref="O84:O86" si="54">SUM(C84:N84)</f>
        <v>2917820</v>
      </c>
      <c r="P84" s="170"/>
      <c r="Q84" s="170"/>
      <c r="R84" s="170"/>
      <c r="S84" s="170"/>
      <c r="T84" s="170"/>
      <c r="U84" s="170"/>
      <c r="V84" s="170"/>
      <c r="W84" s="170"/>
      <c r="X84" s="170"/>
      <c r="Y84" s="170"/>
      <c r="Z84" s="170"/>
    </row>
    <row r="85" spans="1:26" ht="23.25" customHeight="1">
      <c r="A85" s="212">
        <f>A80+A77+A69+A57+A59+A53+A28+A74+A75</f>
        <v>30000</v>
      </c>
      <c r="B85" s="170" t="s">
        <v>286</v>
      </c>
      <c r="C85" s="204">
        <f t="shared" ref="C85:N85" si="55">C80+C77+C69+C57+C59+C53+C28+C74+C75</f>
        <v>344195.8</v>
      </c>
      <c r="D85" s="204">
        <f t="shared" si="55"/>
        <v>111631.59999999999</v>
      </c>
      <c r="E85" s="204">
        <f t="shared" si="55"/>
        <v>348574.38</v>
      </c>
      <c r="F85" s="204">
        <f t="shared" si="55"/>
        <v>352405.4792</v>
      </c>
      <c r="G85" s="204">
        <f t="shared" si="55"/>
        <v>456469.48044800002</v>
      </c>
      <c r="H85" s="204">
        <f t="shared" si="55"/>
        <v>369492.49562111998</v>
      </c>
      <c r="I85" s="204">
        <f t="shared" si="55"/>
        <v>362371.75188385276</v>
      </c>
      <c r="J85" s="204">
        <f t="shared" si="55"/>
        <v>533226.07877082168</v>
      </c>
      <c r="K85" s="204">
        <f t="shared" si="55"/>
        <v>276566.5960445723</v>
      </c>
      <c r="L85" s="204">
        <f t="shared" si="55"/>
        <v>303621.202281898</v>
      </c>
      <c r="M85" s="204">
        <f t="shared" si="55"/>
        <v>322758.36414498411</v>
      </c>
      <c r="N85" s="606">
        <f t="shared" si="55"/>
        <v>72518.406296285058</v>
      </c>
      <c r="O85" s="625">
        <f t="shared" si="54"/>
        <v>3853831.6346915332</v>
      </c>
      <c r="P85" s="170"/>
      <c r="Q85" s="170"/>
      <c r="R85" s="170"/>
      <c r="S85" s="170"/>
      <c r="T85" s="170"/>
      <c r="U85" s="170"/>
      <c r="V85" s="170"/>
      <c r="W85" s="170"/>
      <c r="X85" s="170"/>
      <c r="Y85" s="170"/>
      <c r="Z85" s="170"/>
    </row>
    <row r="86" spans="1:26" ht="23.25" customHeight="1">
      <c r="A86" s="166"/>
      <c r="B86" s="170" t="s">
        <v>287</v>
      </c>
      <c r="C86" s="204">
        <f t="shared" ref="C86:N86" si="56">C27-C85</f>
        <v>25184.200000000012</v>
      </c>
      <c r="D86" s="204">
        <f t="shared" si="56"/>
        <v>-79071.599999999991</v>
      </c>
      <c r="E86" s="204">
        <f t="shared" si="56"/>
        <v>28395.619999999995</v>
      </c>
      <c r="F86" s="204">
        <f t="shared" si="56"/>
        <v>27644.520799999998</v>
      </c>
      <c r="G86" s="204">
        <f t="shared" si="56"/>
        <v>84070.519551999983</v>
      </c>
      <c r="H86" s="204">
        <f t="shared" si="56"/>
        <v>43117.504378880025</v>
      </c>
      <c r="I86" s="204">
        <f t="shared" si="56"/>
        <v>41548.248116147239</v>
      </c>
      <c r="J86" s="204">
        <f t="shared" si="56"/>
        <v>137443.92122917832</v>
      </c>
      <c r="K86" s="204">
        <f t="shared" si="56"/>
        <v>16803.403955427697</v>
      </c>
      <c r="L86" s="204">
        <f t="shared" si="56"/>
        <v>30668.797718101996</v>
      </c>
      <c r="M86" s="204">
        <f t="shared" si="56"/>
        <v>42881.635855015891</v>
      </c>
      <c r="N86" s="606">
        <f t="shared" si="56"/>
        <v>-72518.406296285058</v>
      </c>
      <c r="O86" s="625">
        <f t="shared" si="54"/>
        <v>326168.36530846613</v>
      </c>
      <c r="P86" s="170"/>
      <c r="Q86" s="170"/>
      <c r="R86" s="170"/>
      <c r="S86" s="170"/>
      <c r="T86" s="170"/>
      <c r="U86" s="170"/>
      <c r="V86" s="170"/>
      <c r="W86" s="170"/>
      <c r="X86" s="170"/>
      <c r="Y86" s="170"/>
      <c r="Z86" s="170"/>
    </row>
    <row r="87" spans="1:26" ht="23.25" customHeight="1">
      <c r="A87" s="166"/>
      <c r="B87" s="170"/>
      <c r="C87" s="204"/>
      <c r="D87" s="204"/>
      <c r="E87" s="204"/>
      <c r="F87" s="204"/>
      <c r="G87" s="204"/>
      <c r="H87" s="204"/>
      <c r="I87" s="204"/>
      <c r="J87" s="204"/>
      <c r="K87" s="204"/>
      <c r="L87" s="204"/>
      <c r="M87" s="204"/>
      <c r="N87" s="606"/>
      <c r="O87" s="625"/>
      <c r="P87" s="170"/>
      <c r="Q87" s="170"/>
      <c r="R87" s="170"/>
      <c r="S87" s="170"/>
      <c r="T87" s="170"/>
      <c r="U87" s="170"/>
      <c r="V87" s="170"/>
      <c r="W87" s="170"/>
      <c r="X87" s="170"/>
      <c r="Y87" s="170"/>
      <c r="Z87" s="170"/>
    </row>
    <row r="88" spans="1:26" ht="23.25" customHeight="1">
      <c r="A88" s="166">
        <f>A54+A33+A81+A36+A37+A71+A50+A51</f>
        <v>9000</v>
      </c>
      <c r="B88" s="215" t="s">
        <v>288</v>
      </c>
      <c r="C88" s="204">
        <f>C54+C33+C81+C36+C37+C71+C50+C51-C74</f>
        <v>5700</v>
      </c>
      <c r="D88" s="204">
        <f>D54+D33+D81+D36+D37+D71+D50+D51-D74</f>
        <v>5418</v>
      </c>
      <c r="E88" s="204">
        <f>E54+E33+E81+E36+E37+E71+E50+E51-E74</f>
        <v>5152.9199999999992</v>
      </c>
      <c r="F88" s="204">
        <f>F54+F33+F81+F36+F37+F71+F50+F51-F74</f>
        <v>4903.7447999999995</v>
      </c>
      <c r="G88" s="204">
        <f>G54+G33+G81+G36+G37+G71+G50+G51-G74</f>
        <v>4669.5201119999983</v>
      </c>
      <c r="H88" s="204">
        <f t="shared" ref="H88:N88" si="57">H54+H33+H81+H36+H37+H71+H50+H51-H74</f>
        <v>4449.3489052799987</v>
      </c>
      <c r="I88" s="204">
        <f t="shared" si="57"/>
        <v>4242.3879709631992</v>
      </c>
      <c r="J88" s="204">
        <f t="shared" si="57"/>
        <v>4047.8446927054065</v>
      </c>
      <c r="K88" s="204">
        <f t="shared" si="57"/>
        <v>3864.9740111430815</v>
      </c>
      <c r="L88" s="204">
        <f t="shared" si="57"/>
        <v>3693.075570474497</v>
      </c>
      <c r="M88" s="204">
        <f t="shared" si="57"/>
        <v>3531.4910362460273</v>
      </c>
      <c r="N88" s="606">
        <f t="shared" si="57"/>
        <v>3379.6015740712651</v>
      </c>
      <c r="O88" s="625">
        <f t="shared" ref="O88:O89" si="58">SUM(C88:N88)</f>
        <v>53052.908672883474</v>
      </c>
      <c r="P88" s="170"/>
      <c r="Q88" s="170"/>
      <c r="R88" s="170"/>
      <c r="S88" s="170"/>
      <c r="T88" s="170"/>
      <c r="U88" s="170"/>
      <c r="V88" s="170"/>
      <c r="W88" s="170"/>
      <c r="X88" s="170"/>
      <c r="Y88" s="170"/>
      <c r="Z88" s="170"/>
    </row>
    <row r="89" spans="1:26" ht="23.25" customHeight="1">
      <c r="A89" s="166">
        <f>A88+A85</f>
        <v>39000</v>
      </c>
      <c r="B89" s="215" t="s">
        <v>289</v>
      </c>
      <c r="C89" s="204">
        <f t="shared" ref="C89:N89" si="59">C88+C85</f>
        <v>349895.8</v>
      </c>
      <c r="D89" s="204">
        <f t="shared" si="59"/>
        <v>117049.59999999999</v>
      </c>
      <c r="E89" s="204">
        <f t="shared" si="59"/>
        <v>353727.3</v>
      </c>
      <c r="F89" s="204">
        <f t="shared" si="59"/>
        <v>357309.22399999999</v>
      </c>
      <c r="G89" s="204">
        <f t="shared" si="59"/>
        <v>461139.00056000001</v>
      </c>
      <c r="H89" s="204">
        <f t="shared" si="59"/>
        <v>373941.84452639997</v>
      </c>
      <c r="I89" s="204">
        <f t="shared" si="59"/>
        <v>366614.13985481596</v>
      </c>
      <c r="J89" s="204">
        <f t="shared" si="59"/>
        <v>537273.92346352711</v>
      </c>
      <c r="K89" s="204">
        <f t="shared" si="59"/>
        <v>280431.57005571539</v>
      </c>
      <c r="L89" s="204">
        <f t="shared" si="59"/>
        <v>307314.2778523725</v>
      </c>
      <c r="M89" s="204">
        <f t="shared" si="59"/>
        <v>326289.85518123012</v>
      </c>
      <c r="N89" s="606">
        <f t="shared" si="59"/>
        <v>75898.007870356319</v>
      </c>
      <c r="O89" s="625">
        <f t="shared" si="58"/>
        <v>3906884.5433644177</v>
      </c>
      <c r="P89" s="170"/>
      <c r="Q89" s="170"/>
      <c r="R89" s="170"/>
      <c r="S89" s="170"/>
      <c r="T89" s="170"/>
      <c r="U89" s="170"/>
      <c r="V89" s="170"/>
      <c r="W89" s="170"/>
      <c r="X89" s="170"/>
      <c r="Y89" s="170"/>
      <c r="Z89" s="170"/>
    </row>
    <row r="90" spans="1:26" ht="23.25" customHeight="1">
      <c r="A90" s="166"/>
      <c r="B90" s="215"/>
      <c r="C90" s="204"/>
      <c r="D90" s="204"/>
      <c r="E90" s="204"/>
      <c r="F90" s="204"/>
      <c r="G90" s="204"/>
      <c r="H90" s="204"/>
      <c r="I90" s="204"/>
      <c r="J90" s="204"/>
      <c r="K90" s="204"/>
      <c r="L90" s="204"/>
      <c r="M90" s="204"/>
      <c r="N90" s="606"/>
      <c r="O90" s="625"/>
      <c r="P90" s="170"/>
      <c r="Q90" s="170"/>
      <c r="R90" s="170"/>
      <c r="S90" s="170"/>
      <c r="T90" s="170"/>
      <c r="U90" s="170"/>
      <c r="V90" s="170"/>
      <c r="W90" s="170"/>
      <c r="X90" s="170"/>
      <c r="Y90" s="170"/>
      <c r="Z90" s="170"/>
    </row>
    <row r="91" spans="1:26" ht="23.25" customHeight="1">
      <c r="A91" s="166"/>
      <c r="B91" s="170" t="s">
        <v>109</v>
      </c>
      <c r="C91" s="204">
        <f t="shared" ref="C91:N91" si="60">C86-C88</f>
        <v>19484.200000000012</v>
      </c>
      <c r="D91" s="204">
        <f t="shared" si="60"/>
        <v>-84489.599999999991</v>
      </c>
      <c r="E91" s="204">
        <f t="shared" si="60"/>
        <v>23242.699999999997</v>
      </c>
      <c r="F91" s="204">
        <f t="shared" si="60"/>
        <v>22740.775999999998</v>
      </c>
      <c r="G91" s="204">
        <f t="shared" si="60"/>
        <v>79400.999439999985</v>
      </c>
      <c r="H91" s="204">
        <f t="shared" si="60"/>
        <v>38668.155473600025</v>
      </c>
      <c r="I91" s="204">
        <f t="shared" si="60"/>
        <v>37305.860145184037</v>
      </c>
      <c r="J91" s="204">
        <f t="shared" si="60"/>
        <v>133396.07653647292</v>
      </c>
      <c r="K91" s="204">
        <f t="shared" si="60"/>
        <v>12938.429944284615</v>
      </c>
      <c r="L91" s="204">
        <f t="shared" si="60"/>
        <v>26975.722147627501</v>
      </c>
      <c r="M91" s="204">
        <f t="shared" si="60"/>
        <v>39350.144818769862</v>
      </c>
      <c r="N91" s="606">
        <f t="shared" si="60"/>
        <v>-75898.007870356319</v>
      </c>
      <c r="O91" s="625">
        <f>SUM(C91:N91)</f>
        <v>273115.45663558261</v>
      </c>
      <c r="P91" s="170"/>
      <c r="Q91" s="170"/>
      <c r="R91" s="170"/>
      <c r="S91" s="170"/>
      <c r="T91" s="170"/>
      <c r="U91" s="170"/>
      <c r="V91" s="170"/>
      <c r="W91" s="170"/>
      <c r="X91" s="170"/>
      <c r="Y91" s="170"/>
      <c r="Z91" s="170"/>
    </row>
    <row r="92" spans="1:26" ht="23.25" customHeight="1">
      <c r="A92" s="166"/>
      <c r="B92" s="170"/>
      <c r="C92" s="204"/>
      <c r="D92" s="204"/>
      <c r="E92" s="204"/>
      <c r="F92" s="204"/>
      <c r="G92" s="204"/>
      <c r="H92" s="204"/>
      <c r="I92" s="204"/>
      <c r="J92" s="204"/>
      <c r="K92" s="204"/>
      <c r="L92" s="204"/>
      <c r="M92" s="204"/>
      <c r="N92" s="606"/>
      <c r="O92" s="625"/>
      <c r="P92" s="170"/>
      <c r="Q92" s="170"/>
      <c r="R92" s="170"/>
      <c r="S92" s="170"/>
      <c r="T92" s="170"/>
      <c r="U92" s="170"/>
      <c r="V92" s="170"/>
      <c r="W92" s="170"/>
      <c r="X92" s="170"/>
      <c r="Y92" s="170"/>
      <c r="Z92" s="170"/>
    </row>
    <row r="93" spans="1:26" ht="23.25" customHeight="1">
      <c r="A93" s="166"/>
      <c r="B93" s="170"/>
      <c r="C93" s="204"/>
      <c r="D93" s="204"/>
      <c r="E93" s="204"/>
      <c r="F93" s="204"/>
      <c r="G93" s="204"/>
      <c r="H93" s="204"/>
      <c r="I93" s="204"/>
      <c r="J93" s="204"/>
      <c r="K93" s="204"/>
      <c r="L93" s="204"/>
      <c r="M93" s="204"/>
      <c r="N93" s="606"/>
      <c r="O93" s="625"/>
      <c r="P93" s="170"/>
      <c r="Q93" s="170"/>
      <c r="R93" s="170"/>
      <c r="S93" s="170"/>
      <c r="T93" s="170"/>
      <c r="U93" s="170"/>
      <c r="V93" s="170"/>
      <c r="W93" s="170"/>
      <c r="X93" s="170"/>
      <c r="Y93" s="170"/>
      <c r="Z93" s="170"/>
    </row>
    <row r="94" spans="1:26" ht="23.25" customHeight="1">
      <c r="A94" s="205">
        <v>5</v>
      </c>
      <c r="B94" s="170" t="s">
        <v>77</v>
      </c>
      <c r="C94" s="207">
        <v>5</v>
      </c>
      <c r="D94" s="211">
        <f t="shared" ref="D94:N94" si="61">C94</f>
        <v>5</v>
      </c>
      <c r="E94" s="211">
        <f t="shared" si="61"/>
        <v>5</v>
      </c>
      <c r="F94" s="211">
        <f t="shared" si="61"/>
        <v>5</v>
      </c>
      <c r="G94" s="211">
        <f t="shared" si="61"/>
        <v>5</v>
      </c>
      <c r="H94" s="211">
        <f t="shared" si="61"/>
        <v>5</v>
      </c>
      <c r="I94" s="211">
        <f t="shared" si="61"/>
        <v>5</v>
      </c>
      <c r="J94" s="211">
        <f t="shared" si="61"/>
        <v>5</v>
      </c>
      <c r="K94" s="211">
        <f t="shared" si="61"/>
        <v>5</v>
      </c>
      <c r="L94" s="211">
        <f t="shared" si="61"/>
        <v>5</v>
      </c>
      <c r="M94" s="211">
        <f t="shared" si="61"/>
        <v>5</v>
      </c>
      <c r="N94" s="610">
        <f t="shared" si="61"/>
        <v>5</v>
      </c>
      <c r="O94" s="625">
        <f t="shared" ref="O94:O95" si="62">AVERAGE(C94:N94)</f>
        <v>5</v>
      </c>
      <c r="P94" s="170"/>
      <c r="Q94" s="170"/>
      <c r="R94" s="170"/>
      <c r="S94" s="170"/>
      <c r="T94" s="170"/>
      <c r="U94" s="170"/>
      <c r="V94" s="170"/>
      <c r="W94" s="170"/>
      <c r="X94" s="170"/>
      <c r="Y94" s="170"/>
      <c r="Z94" s="170"/>
    </row>
    <row r="95" spans="1:26" ht="23.25" customHeight="1">
      <c r="A95" s="205">
        <v>20</v>
      </c>
      <c r="B95" s="170" t="s">
        <v>78</v>
      </c>
      <c r="C95" s="207">
        <v>20</v>
      </c>
      <c r="D95" s="211">
        <f t="shared" ref="D95:N95" si="63">C95</f>
        <v>20</v>
      </c>
      <c r="E95" s="211">
        <f t="shared" si="63"/>
        <v>20</v>
      </c>
      <c r="F95" s="211">
        <f t="shared" si="63"/>
        <v>20</v>
      </c>
      <c r="G95" s="211">
        <f t="shared" si="63"/>
        <v>20</v>
      </c>
      <c r="H95" s="211">
        <f t="shared" si="63"/>
        <v>20</v>
      </c>
      <c r="I95" s="211">
        <f t="shared" si="63"/>
        <v>20</v>
      </c>
      <c r="J95" s="211">
        <f t="shared" si="63"/>
        <v>20</v>
      </c>
      <c r="K95" s="211">
        <f t="shared" si="63"/>
        <v>20</v>
      </c>
      <c r="L95" s="211">
        <f t="shared" si="63"/>
        <v>20</v>
      </c>
      <c r="M95" s="211">
        <f t="shared" si="63"/>
        <v>20</v>
      </c>
      <c r="N95" s="610">
        <f t="shared" si="63"/>
        <v>20</v>
      </c>
      <c r="O95" s="625">
        <f t="shared" si="62"/>
        <v>20</v>
      </c>
      <c r="P95" s="170"/>
      <c r="Q95" s="170"/>
      <c r="R95" s="170"/>
      <c r="S95" s="170"/>
      <c r="T95" s="170"/>
      <c r="U95" s="170"/>
      <c r="V95" s="170"/>
      <c r="W95" s="170"/>
      <c r="X95" s="170"/>
      <c r="Y95" s="170"/>
      <c r="Z95" s="170"/>
    </row>
    <row r="96" spans="1:26" ht="23.25" customHeight="1">
      <c r="A96" s="166">
        <f>A94*A137/100</f>
        <v>5000</v>
      </c>
      <c r="B96" s="170" t="s">
        <v>290</v>
      </c>
      <c r="C96" s="204">
        <f t="shared" ref="C96:N96" si="64">C94*C137/100</f>
        <v>5000</v>
      </c>
      <c r="D96" s="204">
        <f t="shared" si="64"/>
        <v>5000</v>
      </c>
      <c r="E96" s="204">
        <f t="shared" si="64"/>
        <v>5000</v>
      </c>
      <c r="F96" s="204">
        <f t="shared" si="64"/>
        <v>5000</v>
      </c>
      <c r="G96" s="204">
        <f t="shared" si="64"/>
        <v>5000</v>
      </c>
      <c r="H96" s="204">
        <f t="shared" si="64"/>
        <v>5000</v>
      </c>
      <c r="I96" s="204">
        <f t="shared" si="64"/>
        <v>5000</v>
      </c>
      <c r="J96" s="204">
        <f t="shared" si="64"/>
        <v>5000</v>
      </c>
      <c r="K96" s="204">
        <f t="shared" si="64"/>
        <v>5000</v>
      </c>
      <c r="L96" s="204">
        <f t="shared" si="64"/>
        <v>5000</v>
      </c>
      <c r="M96" s="204">
        <f t="shared" si="64"/>
        <v>5000</v>
      </c>
      <c r="N96" s="606">
        <f t="shared" si="64"/>
        <v>5000</v>
      </c>
      <c r="O96" s="625">
        <f t="shared" ref="O96:O98" si="65">SUM(C96:N96)</f>
        <v>60000</v>
      </c>
      <c r="P96" s="170"/>
      <c r="Q96" s="170"/>
      <c r="R96" s="170"/>
      <c r="S96" s="170"/>
      <c r="T96" s="170"/>
      <c r="U96" s="170"/>
      <c r="V96" s="170"/>
      <c r="W96" s="170"/>
      <c r="X96" s="170"/>
      <c r="Y96" s="170"/>
      <c r="Z96" s="170"/>
    </row>
    <row r="97" spans="1:26" ht="23.25" customHeight="1">
      <c r="A97" s="166">
        <f>MAX(0,A95*A91/100)</f>
        <v>0</v>
      </c>
      <c r="B97" s="170" t="s">
        <v>291</v>
      </c>
      <c r="C97" s="204">
        <f t="shared" ref="C97:N97" si="66">MAX(0,C95*(C91-C96)/100)</f>
        <v>2896.8400000000024</v>
      </c>
      <c r="D97" s="204">
        <f t="shared" si="66"/>
        <v>0</v>
      </c>
      <c r="E97" s="204">
        <f t="shared" si="66"/>
        <v>3648.5399999999995</v>
      </c>
      <c r="F97" s="204">
        <f t="shared" si="66"/>
        <v>3548.1551999999997</v>
      </c>
      <c r="G97" s="204">
        <f t="shared" si="66"/>
        <v>14880.199887999997</v>
      </c>
      <c r="H97" s="204">
        <f t="shared" si="66"/>
        <v>6733.6310947200054</v>
      </c>
      <c r="I97" s="204">
        <f t="shared" si="66"/>
        <v>6461.1720290368075</v>
      </c>
      <c r="J97" s="204">
        <f t="shared" si="66"/>
        <v>25679.21530729458</v>
      </c>
      <c r="K97" s="204">
        <f t="shared" si="66"/>
        <v>1587.6859888569231</v>
      </c>
      <c r="L97" s="204">
        <f t="shared" si="66"/>
        <v>4395.1444295255005</v>
      </c>
      <c r="M97" s="204">
        <f t="shared" si="66"/>
        <v>6870.0289637539718</v>
      </c>
      <c r="N97" s="606">
        <f t="shared" si="66"/>
        <v>0</v>
      </c>
      <c r="O97" s="625">
        <f t="shared" si="65"/>
        <v>76700.612901187793</v>
      </c>
      <c r="P97" s="170"/>
      <c r="Q97" s="170"/>
      <c r="R97" s="170"/>
      <c r="S97" s="170"/>
      <c r="T97" s="170"/>
      <c r="U97" s="170"/>
      <c r="V97" s="170"/>
      <c r="W97" s="170"/>
      <c r="X97" s="170"/>
      <c r="Y97" s="170"/>
      <c r="Z97" s="170"/>
    </row>
    <row r="98" spans="1:26" ht="23.25" customHeight="1">
      <c r="A98" s="166"/>
      <c r="B98" s="170" t="s">
        <v>112</v>
      </c>
      <c r="C98" s="204">
        <f t="shared" ref="C98:N98" si="67">C91-C96-C97</f>
        <v>11587.36000000001</v>
      </c>
      <c r="D98" s="204">
        <f t="shared" si="67"/>
        <v>-89489.599999999991</v>
      </c>
      <c r="E98" s="204">
        <f t="shared" si="67"/>
        <v>14594.159999999998</v>
      </c>
      <c r="F98" s="204">
        <f t="shared" si="67"/>
        <v>14192.620799999999</v>
      </c>
      <c r="G98" s="204">
        <f t="shared" si="67"/>
        <v>59520.799551999989</v>
      </c>
      <c r="H98" s="204">
        <f t="shared" si="67"/>
        <v>26934.524378880022</v>
      </c>
      <c r="I98" s="204">
        <f t="shared" si="67"/>
        <v>25844.68811614723</v>
      </c>
      <c r="J98" s="204">
        <f t="shared" si="67"/>
        <v>102716.86122917834</v>
      </c>
      <c r="K98" s="204">
        <f t="shared" si="67"/>
        <v>6350.7439554276916</v>
      </c>
      <c r="L98" s="204">
        <f t="shared" si="67"/>
        <v>17580.577718102002</v>
      </c>
      <c r="M98" s="204">
        <f t="shared" si="67"/>
        <v>27480.115855015891</v>
      </c>
      <c r="N98" s="606">
        <f t="shared" si="67"/>
        <v>-80898.007870356319</v>
      </c>
      <c r="O98" s="625">
        <f t="shared" si="65"/>
        <v>136414.84373439485</v>
      </c>
      <c r="P98" s="170"/>
      <c r="Q98" s="170"/>
      <c r="R98" s="170"/>
      <c r="S98" s="170"/>
      <c r="T98" s="170"/>
      <c r="U98" s="170"/>
      <c r="V98" s="170"/>
      <c r="W98" s="170"/>
      <c r="X98" s="170"/>
      <c r="Y98" s="170"/>
      <c r="Z98" s="170"/>
    </row>
    <row r="99" spans="1:26" ht="23.25" customHeight="1">
      <c r="A99" s="166"/>
      <c r="B99" s="170"/>
      <c r="C99" s="204"/>
      <c r="D99" s="204"/>
      <c r="E99" s="204"/>
      <c r="F99" s="204"/>
      <c r="G99" s="204"/>
      <c r="H99" s="204"/>
      <c r="I99" s="204"/>
      <c r="J99" s="204"/>
      <c r="K99" s="204"/>
      <c r="L99" s="204"/>
      <c r="M99" s="204"/>
      <c r="N99" s="606"/>
      <c r="O99" s="625"/>
      <c r="P99" s="170"/>
      <c r="Q99" s="170"/>
      <c r="R99" s="170"/>
      <c r="S99" s="170"/>
      <c r="T99" s="170"/>
      <c r="U99" s="170"/>
      <c r="V99" s="170"/>
      <c r="W99" s="170"/>
      <c r="X99" s="170"/>
      <c r="Y99" s="170"/>
      <c r="Z99" s="170"/>
    </row>
    <row r="100" spans="1:26" ht="23.25" customHeight="1">
      <c r="A100" s="166">
        <f>MAX(0,A98*A34/100)</f>
        <v>0</v>
      </c>
      <c r="B100" s="170" t="s">
        <v>292</v>
      </c>
      <c r="C100" s="204">
        <f t="shared" ref="C100:N100" si="68">MAX(0,C98*C34/100)</f>
        <v>0</v>
      </c>
      <c r="D100" s="204">
        <f t="shared" si="68"/>
        <v>0</v>
      </c>
      <c r="E100" s="204">
        <f t="shared" si="68"/>
        <v>0</v>
      </c>
      <c r="F100" s="204">
        <f t="shared" si="68"/>
        <v>0</v>
      </c>
      <c r="G100" s="204">
        <f t="shared" si="68"/>
        <v>0</v>
      </c>
      <c r="H100" s="204">
        <f t="shared" si="68"/>
        <v>0</v>
      </c>
      <c r="I100" s="204">
        <f t="shared" si="68"/>
        <v>0</v>
      </c>
      <c r="J100" s="204">
        <f t="shared" si="68"/>
        <v>0</v>
      </c>
      <c r="K100" s="204">
        <f t="shared" si="68"/>
        <v>0</v>
      </c>
      <c r="L100" s="204">
        <f t="shared" si="68"/>
        <v>0</v>
      </c>
      <c r="M100" s="204">
        <f t="shared" si="68"/>
        <v>0</v>
      </c>
      <c r="N100" s="606">
        <f t="shared" si="68"/>
        <v>0</v>
      </c>
      <c r="O100" s="625">
        <f>SUM(C100:N100)</f>
        <v>0</v>
      </c>
      <c r="P100" s="170"/>
      <c r="Q100" s="170"/>
      <c r="R100" s="170"/>
      <c r="S100" s="170"/>
      <c r="T100" s="170"/>
      <c r="U100" s="170"/>
      <c r="V100" s="170"/>
      <c r="W100" s="170"/>
      <c r="X100" s="170"/>
      <c r="Y100" s="170"/>
      <c r="Z100" s="170"/>
    </row>
    <row r="101" spans="1:26" ht="23.25" customHeight="1">
      <c r="A101" s="166"/>
      <c r="B101" s="170"/>
      <c r="C101" s="204"/>
      <c r="D101" s="204"/>
      <c r="E101" s="204"/>
      <c r="F101" s="204"/>
      <c r="G101" s="204"/>
      <c r="H101" s="204"/>
      <c r="I101" s="204"/>
      <c r="J101" s="204"/>
      <c r="K101" s="204"/>
      <c r="L101" s="204"/>
      <c r="M101" s="204"/>
      <c r="N101" s="606"/>
      <c r="O101" s="625"/>
      <c r="P101" s="170"/>
      <c r="Q101" s="170"/>
      <c r="R101" s="170"/>
      <c r="S101" s="170"/>
      <c r="T101" s="170"/>
      <c r="U101" s="170"/>
      <c r="V101" s="170"/>
      <c r="W101" s="170"/>
      <c r="X101" s="170"/>
      <c r="Y101" s="170"/>
      <c r="Z101" s="170"/>
    </row>
    <row r="102" spans="1:26" ht="23.25" customHeight="1">
      <c r="A102" s="212"/>
      <c r="B102" s="170" t="s">
        <v>293</v>
      </c>
      <c r="C102" s="204">
        <f>A102+C98-C100</f>
        <v>11587.36000000001</v>
      </c>
      <c r="D102" s="204">
        <f t="shared" ref="D102:N102" si="69">C102+D98-D100</f>
        <v>-77902.239999999976</v>
      </c>
      <c r="E102" s="204">
        <f t="shared" si="69"/>
        <v>-63308.07999999998</v>
      </c>
      <c r="F102" s="204">
        <f t="shared" si="69"/>
        <v>-49115.459199999983</v>
      </c>
      <c r="G102" s="204">
        <f t="shared" si="69"/>
        <v>10405.340352000007</v>
      </c>
      <c r="H102" s="204">
        <f t="shared" si="69"/>
        <v>37339.864730880028</v>
      </c>
      <c r="I102" s="204">
        <f t="shared" si="69"/>
        <v>63184.552847027255</v>
      </c>
      <c r="J102" s="204">
        <f t="shared" si="69"/>
        <v>165901.41407620558</v>
      </c>
      <c r="K102" s="204">
        <f t="shared" si="69"/>
        <v>172252.15803163327</v>
      </c>
      <c r="L102" s="204">
        <f t="shared" si="69"/>
        <v>189832.73574973526</v>
      </c>
      <c r="M102" s="204">
        <f t="shared" si="69"/>
        <v>217312.85160475117</v>
      </c>
      <c r="N102" s="606">
        <f t="shared" si="69"/>
        <v>136414.84373439485</v>
      </c>
      <c r="O102" s="626">
        <f>SUM(C102:N102)</f>
        <v>813905.34192662756</v>
      </c>
      <c r="P102" s="170"/>
      <c r="Q102" s="170"/>
      <c r="R102" s="170"/>
      <c r="S102" s="170"/>
      <c r="T102" s="170"/>
      <c r="U102" s="170"/>
      <c r="V102" s="170"/>
      <c r="W102" s="170"/>
      <c r="X102" s="170"/>
      <c r="Y102" s="170"/>
      <c r="Z102" s="170"/>
    </row>
    <row r="103" spans="1:26" ht="23.25" customHeight="1">
      <c r="A103" s="166"/>
      <c r="B103" s="170"/>
      <c r="C103" s="204"/>
      <c r="D103" s="204"/>
      <c r="E103" s="204"/>
      <c r="F103" s="204"/>
      <c r="G103" s="204"/>
      <c r="H103" s="204"/>
      <c r="I103" s="204"/>
      <c r="J103" s="204"/>
      <c r="K103" s="204"/>
      <c r="L103" s="204"/>
      <c r="M103" s="204"/>
      <c r="N103" s="606"/>
      <c r="O103" s="625"/>
      <c r="P103" s="170"/>
      <c r="Q103" s="170"/>
      <c r="R103" s="170"/>
      <c r="S103" s="170"/>
      <c r="T103" s="170"/>
      <c r="U103" s="170"/>
      <c r="V103" s="170"/>
      <c r="W103" s="170"/>
      <c r="X103" s="170"/>
      <c r="Y103" s="170"/>
      <c r="Z103" s="170"/>
    </row>
    <row r="104" spans="1:26" ht="23.25" customHeight="1">
      <c r="A104" s="166"/>
      <c r="B104" s="170"/>
      <c r="C104" s="204"/>
      <c r="D104" s="204"/>
      <c r="E104" s="204"/>
      <c r="F104" s="204"/>
      <c r="G104" s="204"/>
      <c r="H104" s="204"/>
      <c r="I104" s="204"/>
      <c r="J104" s="204"/>
      <c r="K104" s="204"/>
      <c r="L104" s="204"/>
      <c r="M104" s="204"/>
      <c r="N104" s="606"/>
      <c r="O104" s="625"/>
      <c r="P104" s="170"/>
      <c r="Q104" s="170"/>
      <c r="R104" s="170"/>
      <c r="S104" s="170"/>
      <c r="T104" s="170"/>
      <c r="U104" s="170"/>
      <c r="V104" s="170"/>
      <c r="W104" s="170"/>
      <c r="X104" s="170"/>
      <c r="Y104" s="170"/>
      <c r="Z104" s="170"/>
    </row>
    <row r="105" spans="1:26" ht="23.25" customHeight="1">
      <c r="A105" s="205">
        <v>0.01</v>
      </c>
      <c r="B105" s="170" t="s">
        <v>80</v>
      </c>
      <c r="C105" s="207">
        <v>0.01</v>
      </c>
      <c r="D105" s="211">
        <f t="shared" ref="D105:N105" si="70">C105</f>
        <v>0.01</v>
      </c>
      <c r="E105" s="211">
        <f t="shared" si="70"/>
        <v>0.01</v>
      </c>
      <c r="F105" s="211">
        <f t="shared" si="70"/>
        <v>0.01</v>
      </c>
      <c r="G105" s="211">
        <f t="shared" si="70"/>
        <v>0.01</v>
      </c>
      <c r="H105" s="211">
        <f t="shared" si="70"/>
        <v>0.01</v>
      </c>
      <c r="I105" s="211">
        <f t="shared" si="70"/>
        <v>0.01</v>
      </c>
      <c r="J105" s="211">
        <f t="shared" si="70"/>
        <v>0.01</v>
      </c>
      <c r="K105" s="211">
        <f t="shared" si="70"/>
        <v>0.01</v>
      </c>
      <c r="L105" s="211">
        <f t="shared" si="70"/>
        <v>0.01</v>
      </c>
      <c r="M105" s="211">
        <f t="shared" si="70"/>
        <v>0.01</v>
      </c>
      <c r="N105" s="610">
        <f t="shared" si="70"/>
        <v>0.01</v>
      </c>
      <c r="O105" s="625">
        <f t="shared" ref="O105:O106" si="71">SUM(C105:N105)</f>
        <v>0.11999999999999998</v>
      </c>
      <c r="P105" s="170"/>
      <c r="Q105" s="170"/>
      <c r="R105" s="170"/>
      <c r="S105" s="170"/>
      <c r="T105" s="170"/>
      <c r="U105" s="170"/>
      <c r="V105" s="170"/>
      <c r="W105" s="170"/>
      <c r="X105" s="170"/>
      <c r="Y105" s="170"/>
      <c r="Z105" s="170"/>
    </row>
    <row r="106" spans="1:26" ht="23.25" customHeight="1">
      <c r="A106" s="166">
        <f>10+(A105*A10)</f>
        <v>10</v>
      </c>
      <c r="B106" s="170" t="s">
        <v>179</v>
      </c>
      <c r="C106" s="204">
        <f>10+(C105*C10)</f>
        <v>43.58</v>
      </c>
      <c r="D106" s="204">
        <f t="shared" ref="D106:N106" si="72">10+(D105*D10)</f>
        <v>12.96</v>
      </c>
      <c r="E106" s="204">
        <f t="shared" si="72"/>
        <v>44.27</v>
      </c>
      <c r="F106" s="204">
        <f t="shared" si="72"/>
        <v>44.550000000000004</v>
      </c>
      <c r="G106" s="204">
        <f t="shared" si="72"/>
        <v>59.14</v>
      </c>
      <c r="H106" s="204">
        <f t="shared" si="72"/>
        <v>47.51</v>
      </c>
      <c r="I106" s="204">
        <f t="shared" si="72"/>
        <v>46.72</v>
      </c>
      <c r="J106" s="204">
        <f t="shared" si="72"/>
        <v>70.97</v>
      </c>
      <c r="K106" s="204">
        <f t="shared" si="72"/>
        <v>36.67</v>
      </c>
      <c r="L106" s="204">
        <f t="shared" si="72"/>
        <v>40.39</v>
      </c>
      <c r="M106" s="204">
        <f t="shared" si="72"/>
        <v>43.24</v>
      </c>
      <c r="N106" s="606">
        <f t="shared" si="72"/>
        <v>10</v>
      </c>
      <c r="O106" s="625">
        <f t="shared" si="71"/>
        <v>500.00000000000006</v>
      </c>
      <c r="P106" s="170"/>
      <c r="Q106" s="170"/>
      <c r="R106" s="170"/>
      <c r="S106" s="170"/>
      <c r="T106" s="170"/>
      <c r="U106" s="170"/>
      <c r="V106" s="170"/>
      <c r="W106" s="170"/>
      <c r="X106" s="170"/>
      <c r="Y106" s="170"/>
      <c r="Z106" s="170"/>
    </row>
    <row r="107" spans="1:26" ht="23.25" customHeight="1">
      <c r="A107" s="166"/>
      <c r="B107" s="170"/>
      <c r="C107" s="204"/>
      <c r="D107" s="204"/>
      <c r="E107" s="204"/>
      <c r="F107" s="204"/>
      <c r="G107" s="204"/>
      <c r="H107" s="204"/>
      <c r="I107" s="204"/>
      <c r="J107" s="204"/>
      <c r="K107" s="204"/>
      <c r="L107" s="204"/>
      <c r="M107" s="204"/>
      <c r="N107" s="606"/>
      <c r="O107" s="625"/>
      <c r="P107" s="170"/>
      <c r="Q107" s="170"/>
      <c r="R107" s="170"/>
      <c r="S107" s="170"/>
      <c r="T107" s="170"/>
      <c r="U107" s="170"/>
      <c r="V107" s="170"/>
      <c r="W107" s="170"/>
      <c r="X107" s="170"/>
      <c r="Y107" s="170"/>
      <c r="Z107" s="170"/>
    </row>
    <row r="108" spans="1:26" ht="23.25" customHeight="1">
      <c r="A108" s="166">
        <f>A11</f>
        <v>0</v>
      </c>
      <c r="B108" s="170" t="s">
        <v>180</v>
      </c>
      <c r="C108" s="204">
        <f>(A9+C9)/2</f>
        <v>5000</v>
      </c>
      <c r="D108" s="204">
        <f t="shared" ref="D108:N108" si="73">(C9+D9)/2</f>
        <v>3321</v>
      </c>
      <c r="E108" s="204">
        <f t="shared" si="73"/>
        <v>3494</v>
      </c>
      <c r="F108" s="204">
        <f t="shared" si="73"/>
        <v>5632.5</v>
      </c>
      <c r="G108" s="204">
        <f t="shared" si="73"/>
        <v>6191.5</v>
      </c>
      <c r="H108" s="204">
        <f t="shared" si="73"/>
        <v>6007</v>
      </c>
      <c r="I108" s="204">
        <f t="shared" si="73"/>
        <v>5674.5</v>
      </c>
      <c r="J108" s="204">
        <f t="shared" si="73"/>
        <v>5963</v>
      </c>
      <c r="K108" s="204">
        <f t="shared" si="73"/>
        <v>4578.5</v>
      </c>
      <c r="L108" s="204">
        <f t="shared" si="73"/>
        <v>3196.5</v>
      </c>
      <c r="M108" s="204">
        <f t="shared" si="73"/>
        <v>3343.5</v>
      </c>
      <c r="N108" s="606">
        <f t="shared" si="73"/>
        <v>1662</v>
      </c>
      <c r="O108" s="625">
        <f t="shared" ref="O108:O113" si="74">AVERAGE(C108:N108)</f>
        <v>4505.333333333333</v>
      </c>
      <c r="P108" s="170"/>
      <c r="Q108" s="170"/>
      <c r="R108" s="170"/>
      <c r="S108" s="170"/>
      <c r="T108" s="170"/>
      <c r="U108" s="170"/>
      <c r="V108" s="170"/>
      <c r="W108" s="170"/>
      <c r="X108" s="170"/>
      <c r="Y108" s="170"/>
      <c r="Z108" s="170"/>
    </row>
    <row r="109" spans="1:26" ht="23.25" customHeight="1">
      <c r="A109" s="166"/>
      <c r="B109" s="170" t="s">
        <v>294</v>
      </c>
      <c r="C109" s="204">
        <f t="shared" ref="C109:N109" si="75">C10/C108</f>
        <v>0.67159999999999997</v>
      </c>
      <c r="D109" s="204">
        <f t="shared" si="75"/>
        <v>8.9129780186690752E-2</v>
      </c>
      <c r="E109" s="204">
        <f t="shared" si="75"/>
        <v>0.980824270177447</v>
      </c>
      <c r="F109" s="204">
        <f t="shared" si="75"/>
        <v>0.6134043497558811</v>
      </c>
      <c r="G109" s="204">
        <f t="shared" si="75"/>
        <v>0.79366873940079141</v>
      </c>
      <c r="H109" s="204">
        <f t="shared" si="75"/>
        <v>0.62443815548526715</v>
      </c>
      <c r="I109" s="204">
        <f t="shared" si="75"/>
        <v>0.64710547184773992</v>
      </c>
      <c r="J109" s="204">
        <f t="shared" si="75"/>
        <v>1.0224719101123596</v>
      </c>
      <c r="K109" s="204">
        <f t="shared" si="75"/>
        <v>0.58250518728841327</v>
      </c>
      <c r="L109" s="204">
        <f t="shared" si="75"/>
        <v>0.9507273580478649</v>
      </c>
      <c r="M109" s="204">
        <f t="shared" si="75"/>
        <v>0.99416778824585017</v>
      </c>
      <c r="N109" s="606">
        <f t="shared" si="75"/>
        <v>0</v>
      </c>
      <c r="O109" s="625">
        <f t="shared" si="74"/>
        <v>0.66417025087902537</v>
      </c>
      <c r="P109" s="170"/>
      <c r="Q109" s="170"/>
      <c r="R109" s="170"/>
      <c r="S109" s="170"/>
      <c r="T109" s="170"/>
      <c r="U109" s="170"/>
      <c r="V109" s="170"/>
      <c r="W109" s="170"/>
      <c r="X109" s="170"/>
      <c r="Y109" s="170"/>
      <c r="Z109" s="170"/>
    </row>
    <row r="110" spans="1:26" ht="23.25" customHeight="1">
      <c r="A110" s="166">
        <f>A98*100/((A142))</f>
        <v>0</v>
      </c>
      <c r="B110" s="170" t="s">
        <v>156</v>
      </c>
      <c r="C110" s="204">
        <f>C98*100/((A142+C142)/2)</f>
        <v>0.43663379287270027</v>
      </c>
      <c r="D110" s="204">
        <f t="shared" ref="D110:N110" si="76">D98*100/((C142+D142)/2)</f>
        <v>-3.4223704848983334</v>
      </c>
      <c r="E110" s="204">
        <f t="shared" si="76"/>
        <v>0.56623687506102083</v>
      </c>
      <c r="F110" s="204">
        <f t="shared" si="76"/>
        <v>0.54759955437445607</v>
      </c>
      <c r="G110" s="204">
        <f t="shared" si="76"/>
        <v>2.2643149188097471</v>
      </c>
      <c r="H110" s="204">
        <f t="shared" si="76"/>
        <v>1.0080766707686719</v>
      </c>
      <c r="I110" s="204">
        <f t="shared" si="76"/>
        <v>0.95782715378676853</v>
      </c>
      <c r="J110" s="204">
        <f t="shared" si="76"/>
        <v>3.7181995662731198</v>
      </c>
      <c r="K110" s="204">
        <f t="shared" si="76"/>
        <v>0.22543737490108079</v>
      </c>
      <c r="L110" s="204">
        <f t="shared" si="76"/>
        <v>0.62143209400849708</v>
      </c>
      <c r="M110" s="204">
        <f t="shared" si="76"/>
        <v>0.96368277590343143</v>
      </c>
      <c r="N110" s="606">
        <f t="shared" si="76"/>
        <v>-2.8637843178564064</v>
      </c>
      <c r="O110" s="625">
        <f t="shared" si="74"/>
        <v>0.41860716450039631</v>
      </c>
      <c r="P110" s="170"/>
      <c r="Q110" s="170"/>
      <c r="R110" s="170"/>
      <c r="S110" s="170"/>
      <c r="T110" s="170"/>
      <c r="U110" s="170"/>
      <c r="V110" s="170"/>
      <c r="W110" s="170"/>
      <c r="X110" s="170"/>
      <c r="Y110" s="170"/>
      <c r="Z110" s="170"/>
    </row>
    <row r="111" spans="1:26" ht="23.25" customHeight="1">
      <c r="A111" s="166">
        <f>A98*100/((A129))</f>
        <v>0</v>
      </c>
      <c r="B111" s="170" t="s">
        <v>157</v>
      </c>
      <c r="C111" s="204">
        <f>C98*100/((A129+C129)/2)</f>
        <v>0.42024852697439552</v>
      </c>
      <c r="D111" s="204">
        <f t="shared" ref="D111:N111" si="77">D98*100/((C129+D129)/2)</f>
        <v>-3.2909972901243059</v>
      </c>
      <c r="E111" s="204">
        <f t="shared" si="77"/>
        <v>0.54402357749820462</v>
      </c>
      <c r="F111" s="204">
        <f t="shared" si="77"/>
        <v>0.52607488716496908</v>
      </c>
      <c r="G111" s="204">
        <f t="shared" si="77"/>
        <v>2.175907752843758</v>
      </c>
      <c r="H111" s="204">
        <f t="shared" si="77"/>
        <v>0.96908168748417611</v>
      </c>
      <c r="I111" s="204">
        <f t="shared" si="77"/>
        <v>0.92090479930072466</v>
      </c>
      <c r="J111" s="204">
        <f t="shared" si="77"/>
        <v>3.5772958389317435</v>
      </c>
      <c r="K111" s="204">
        <f t="shared" si="77"/>
        <v>0.21700964556989935</v>
      </c>
      <c r="L111" s="204">
        <f t="shared" si="77"/>
        <v>0.59818199149852058</v>
      </c>
      <c r="M111" s="204">
        <f t="shared" si="77"/>
        <v>0.92773842125085249</v>
      </c>
      <c r="N111" s="606">
        <f t="shared" si="77"/>
        <v>-2.7555352185918109</v>
      </c>
      <c r="O111" s="625">
        <f t="shared" si="74"/>
        <v>0.40249455165009396</v>
      </c>
      <c r="P111" s="170"/>
      <c r="Q111" s="170"/>
      <c r="R111" s="170"/>
      <c r="S111" s="170"/>
      <c r="T111" s="170"/>
      <c r="U111" s="170"/>
      <c r="V111" s="170"/>
      <c r="W111" s="170"/>
      <c r="X111" s="170"/>
      <c r="Y111" s="170"/>
      <c r="Z111" s="170"/>
    </row>
    <row r="112" spans="1:26" ht="23.25" customHeight="1">
      <c r="A112" s="166">
        <f>A138*100/A142</f>
        <v>3.8897280966767371</v>
      </c>
      <c r="B112" s="170" t="s">
        <v>353</v>
      </c>
      <c r="C112" s="204">
        <f>C138*100/((C142+A142)/2)</f>
        <v>3.9166571532418457</v>
      </c>
      <c r="D112" s="204">
        <f>D138*100/((D142+C142)/2)</f>
        <v>4.0087920245569197</v>
      </c>
      <c r="E112" s="204">
        <f t="shared" ref="E112:N112" si="78">E138*100/((E142+D142)/2)</f>
        <v>4.099262649257108</v>
      </c>
      <c r="F112" s="204">
        <f t="shared" si="78"/>
        <v>4.1066215098744205</v>
      </c>
      <c r="G112" s="204">
        <f t="shared" si="78"/>
        <v>4.0769613015486481</v>
      </c>
      <c r="H112" s="204">
        <f t="shared" si="78"/>
        <v>4.0368207174572097</v>
      </c>
      <c r="I112" s="204">
        <f t="shared" si="78"/>
        <v>4.0213728674778917</v>
      </c>
      <c r="J112" s="204">
        <f t="shared" si="78"/>
        <v>3.9498662626946892</v>
      </c>
      <c r="K112" s="204">
        <f t="shared" si="78"/>
        <v>3.8937436367174287</v>
      </c>
      <c r="L112" s="204">
        <f t="shared" si="78"/>
        <v>3.8963135153260753</v>
      </c>
      <c r="M112" s="204">
        <f t="shared" si="78"/>
        <v>3.8832836975192437</v>
      </c>
      <c r="N112" s="606">
        <f t="shared" si="78"/>
        <v>3.9368474989094446</v>
      </c>
      <c r="O112" s="625">
        <f t="shared" si="74"/>
        <v>3.9855452362150783</v>
      </c>
      <c r="P112" s="170"/>
      <c r="Q112" s="170"/>
      <c r="R112" s="170"/>
      <c r="S112" s="170"/>
      <c r="T112" s="170"/>
      <c r="U112" s="170"/>
      <c r="V112" s="170"/>
      <c r="W112" s="170"/>
      <c r="X112" s="170"/>
      <c r="Y112" s="170"/>
      <c r="Z112" s="170"/>
    </row>
    <row r="113" spans="1:26" ht="23.25" customHeight="1">
      <c r="A113" s="166">
        <f>A118</f>
        <v>350000</v>
      </c>
      <c r="B113" s="170" t="s">
        <v>295</v>
      </c>
      <c r="C113" s="204">
        <f>(A118+C118)/2</f>
        <v>232470</v>
      </c>
      <c r="D113" s="204">
        <f t="shared" ref="D113:N113" si="79">(C118+D118)/2</f>
        <v>104580</v>
      </c>
      <c r="E113" s="204">
        <f t="shared" si="79"/>
        <v>114275</v>
      </c>
      <c r="F113" s="204">
        <f t="shared" si="79"/>
        <v>153405</v>
      </c>
      <c r="G113" s="204">
        <f t="shared" si="79"/>
        <v>140490</v>
      </c>
      <c r="H113" s="204">
        <f t="shared" si="79"/>
        <v>117215</v>
      </c>
      <c r="I113" s="204">
        <f t="shared" si="79"/>
        <v>137410</v>
      </c>
      <c r="J113" s="204">
        <f t="shared" si="79"/>
        <v>75495</v>
      </c>
      <c r="K113" s="204">
        <f t="shared" si="79"/>
        <v>13755</v>
      </c>
      <c r="L113" s="204">
        <f t="shared" si="79"/>
        <v>24045</v>
      </c>
      <c r="M113" s="204">
        <f t="shared" si="79"/>
        <v>11340</v>
      </c>
      <c r="N113" s="606">
        <f t="shared" si="79"/>
        <v>0</v>
      </c>
      <c r="O113" s="625">
        <f t="shared" si="74"/>
        <v>93706.666666666672</v>
      </c>
      <c r="P113" s="170"/>
      <c r="Q113" s="170"/>
      <c r="R113" s="170"/>
      <c r="S113" s="170"/>
      <c r="T113" s="170"/>
      <c r="U113" s="170"/>
      <c r="V113" s="170"/>
      <c r="W113" s="170"/>
      <c r="X113" s="170"/>
      <c r="Y113" s="170"/>
      <c r="Z113" s="170"/>
    </row>
    <row r="114" spans="1:26" ht="23.25" customHeight="1">
      <c r="A114" s="166"/>
      <c r="B114" s="170" t="s">
        <v>186</v>
      </c>
      <c r="C114" s="204">
        <f t="shared" ref="C114:N114" si="80">C28/C113</f>
        <v>1.0111412225233363</v>
      </c>
      <c r="D114" s="204">
        <f t="shared" si="80"/>
        <v>0.19812583668005354</v>
      </c>
      <c r="E114" s="204">
        <f t="shared" si="80"/>
        <v>2.0992343032159266</v>
      </c>
      <c r="F114" s="204">
        <f t="shared" si="80"/>
        <v>1.5765457449235682</v>
      </c>
      <c r="G114" s="204">
        <f t="shared" si="80"/>
        <v>2.4484304932735426</v>
      </c>
      <c r="H114" s="204">
        <f t="shared" si="80"/>
        <v>2.2400716631830395</v>
      </c>
      <c r="I114" s="204">
        <f t="shared" si="80"/>
        <v>1.8706062149770759</v>
      </c>
      <c r="J114" s="204">
        <f t="shared" si="80"/>
        <v>5.6532220676866016</v>
      </c>
      <c r="K114" s="204">
        <f t="shared" si="80"/>
        <v>13.572519083969466</v>
      </c>
      <c r="L114" s="204">
        <f t="shared" si="80"/>
        <v>8.8471615720524017</v>
      </c>
      <c r="M114" s="204">
        <f t="shared" si="80"/>
        <v>20.518518518518519</v>
      </c>
      <c r="N114" s="606" t="e">
        <f t="shared" si="80"/>
        <v>#DIV/0!</v>
      </c>
      <c r="O114" s="625">
        <f>O28/O113</f>
        <v>28.386454183266931</v>
      </c>
      <c r="P114" s="170"/>
      <c r="Q114" s="170"/>
      <c r="R114" s="170"/>
      <c r="S114" s="170"/>
      <c r="T114" s="170"/>
      <c r="U114" s="170"/>
      <c r="V114" s="170"/>
      <c r="W114" s="170"/>
      <c r="X114" s="170"/>
      <c r="Y114" s="170"/>
      <c r="Z114" s="170"/>
    </row>
    <row r="115" spans="1:26" ht="23.25" customHeight="1">
      <c r="A115" s="166"/>
      <c r="B115" s="170"/>
      <c r="C115" s="204"/>
      <c r="D115" s="204"/>
      <c r="E115" s="204"/>
      <c r="F115" s="204"/>
      <c r="G115" s="204"/>
      <c r="H115" s="204"/>
      <c r="I115" s="204"/>
      <c r="J115" s="204"/>
      <c r="K115" s="204"/>
      <c r="L115" s="204"/>
      <c r="M115" s="204"/>
      <c r="N115" s="606"/>
      <c r="O115" s="625"/>
      <c r="P115" s="170"/>
      <c r="Q115" s="170"/>
      <c r="R115" s="170"/>
      <c r="S115" s="170"/>
      <c r="T115" s="170"/>
      <c r="U115" s="170"/>
      <c r="V115" s="170"/>
      <c r="W115" s="170"/>
      <c r="X115" s="170"/>
      <c r="Y115" s="170"/>
      <c r="Z115" s="170"/>
    </row>
    <row r="116" spans="1:26" ht="23.25" customHeight="1">
      <c r="A116" s="166"/>
      <c r="B116" s="170"/>
      <c r="C116" s="204"/>
      <c r="D116" s="204"/>
      <c r="E116" s="204"/>
      <c r="F116" s="204"/>
      <c r="G116" s="204"/>
      <c r="H116" s="204"/>
      <c r="I116" s="204"/>
      <c r="J116" s="204"/>
      <c r="K116" s="204"/>
      <c r="L116" s="204"/>
      <c r="M116" s="204"/>
      <c r="N116" s="606"/>
      <c r="O116" s="625"/>
      <c r="P116" s="170"/>
      <c r="Q116" s="170"/>
      <c r="R116" s="170"/>
      <c r="S116" s="170"/>
      <c r="T116" s="170"/>
      <c r="U116" s="170"/>
      <c r="V116" s="170"/>
      <c r="W116" s="170"/>
      <c r="X116" s="170"/>
      <c r="Y116" s="170"/>
      <c r="Z116" s="170"/>
    </row>
    <row r="117" spans="1:26" ht="23.25" customHeight="1">
      <c r="A117" s="166">
        <f>A98+A50+A69+A35+A146-A100</f>
        <v>801000</v>
      </c>
      <c r="B117" s="170" t="s">
        <v>368</v>
      </c>
      <c r="C117" s="204">
        <f>(A117+C98+C69-(C118-A118)-(C119-A119)+(C136-A136)+(C135-A135)+C35+C146-C100+(C134-A134))</f>
        <v>686207.35999999987</v>
      </c>
      <c r="D117" s="204">
        <f>C117+D98+D69-(D118-C118)-(D119-C119)+(D136-C136)+(D135-C135)+(D72-C72)+D35+D146-D100</f>
        <v>962141.35999999987</v>
      </c>
      <c r="E117" s="204">
        <f t="shared" ref="E117:N117" si="81">D117+E98+E69-(E118-D118)-(E119-D119)+(E136-D136)+(E135-D135)+(E72-D72)+E35+E146-E100</f>
        <v>600046.10399999993</v>
      </c>
      <c r="F117" s="204">
        <f t="shared" si="81"/>
        <v>580789.47375999996</v>
      </c>
      <c r="G117" s="204">
        <f t="shared" si="81"/>
        <v>551534.17733440001</v>
      </c>
      <c r="H117" s="204">
        <f t="shared" si="81"/>
        <v>696658.57149433601</v>
      </c>
      <c r="I117" s="204">
        <f t="shared" si="81"/>
        <v>715881.7372046758</v>
      </c>
      <c r="J117" s="204">
        <f t="shared" si="81"/>
        <v>706248.16737239528</v>
      </c>
      <c r="K117" s="204">
        <f t="shared" si="81"/>
        <v>1074161.9061300517</v>
      </c>
      <c r="L117" s="204">
        <f t="shared" si="81"/>
        <v>1061091.0989622485</v>
      </c>
      <c r="M117" s="204">
        <f t="shared" si="81"/>
        <v>1087407.5130245136</v>
      </c>
      <c r="N117" s="606">
        <f t="shared" si="81"/>
        <v>1379625.4254689715</v>
      </c>
      <c r="O117" s="625">
        <f t="shared" ref="O117" si="82">AVERAGE(C117:N117)</f>
        <v>841816.0745626326</v>
      </c>
      <c r="P117" s="170"/>
      <c r="Q117" s="170"/>
      <c r="R117" s="170"/>
      <c r="S117" s="170"/>
      <c r="T117" s="170"/>
      <c r="U117" s="170"/>
      <c r="V117" s="170"/>
      <c r="W117" s="170"/>
      <c r="X117" s="170"/>
      <c r="Y117" s="170"/>
      <c r="Z117" s="170"/>
    </row>
    <row r="118" spans="1:26" ht="23.25" customHeight="1">
      <c r="A118" s="166">
        <f>A9*A29</f>
        <v>350000</v>
      </c>
      <c r="B118" s="170" t="s">
        <v>370</v>
      </c>
      <c r="C118" s="204">
        <f>(C9-C10)*A29</f>
        <v>114940</v>
      </c>
      <c r="D118" s="204">
        <f>(D9-D10)*C29</f>
        <v>94220</v>
      </c>
      <c r="E118" s="204">
        <f>(E9-E10)*D29</f>
        <v>134330</v>
      </c>
      <c r="F118" s="204">
        <f>(F9-F10)*E29</f>
        <v>172480</v>
      </c>
      <c r="G118" s="204">
        <f t="shared" ref="G118:N118" si="83">(G9-G10)*F29</f>
        <v>108500</v>
      </c>
      <c r="H118" s="204">
        <f t="shared" si="83"/>
        <v>125930</v>
      </c>
      <c r="I118" s="204">
        <f t="shared" si="83"/>
        <v>148890</v>
      </c>
      <c r="J118" s="204">
        <f t="shared" si="83"/>
        <v>2100</v>
      </c>
      <c r="K118" s="204">
        <f t="shared" si="83"/>
        <v>25410</v>
      </c>
      <c r="L118" s="204">
        <f t="shared" si="83"/>
        <v>22680</v>
      </c>
      <c r="M118" s="204">
        <f t="shared" si="83"/>
        <v>0</v>
      </c>
      <c r="N118" s="606">
        <f t="shared" si="83"/>
        <v>0</v>
      </c>
      <c r="O118" s="625">
        <f t="shared" ref="O118:O119" si="84">AVERAGE(C118:N118)</f>
        <v>79123.333333333328</v>
      </c>
      <c r="P118" s="170"/>
      <c r="Q118" s="170"/>
      <c r="R118" s="170"/>
      <c r="S118" s="170"/>
      <c r="T118" s="170"/>
      <c r="U118" s="170"/>
      <c r="V118" s="170"/>
      <c r="W118" s="170"/>
      <c r="X118" s="170"/>
      <c r="Y118" s="170"/>
      <c r="Z118" s="170"/>
    </row>
    <row r="119" spans="1:26" ht="23.25" customHeight="1">
      <c r="A119" s="166">
        <f>A10*A30</f>
        <v>0</v>
      </c>
      <c r="B119" s="170" t="s">
        <v>117</v>
      </c>
      <c r="C119" s="204">
        <f t="shared" ref="C119:N119" si="85">C10*C30</f>
        <v>369380</v>
      </c>
      <c r="D119" s="204">
        <f t="shared" si="85"/>
        <v>32560</v>
      </c>
      <c r="E119" s="204">
        <f t="shared" si="85"/>
        <v>376970</v>
      </c>
      <c r="F119" s="204">
        <f t="shared" si="85"/>
        <v>380050</v>
      </c>
      <c r="G119" s="204">
        <f t="shared" si="85"/>
        <v>540540</v>
      </c>
      <c r="H119" s="204">
        <f t="shared" si="85"/>
        <v>412610</v>
      </c>
      <c r="I119" s="204">
        <f t="shared" si="85"/>
        <v>403920</v>
      </c>
      <c r="J119" s="204">
        <f t="shared" si="85"/>
        <v>670670</v>
      </c>
      <c r="K119" s="204">
        <f t="shared" si="85"/>
        <v>293370</v>
      </c>
      <c r="L119" s="204">
        <f t="shared" si="85"/>
        <v>334290</v>
      </c>
      <c r="M119" s="204">
        <f t="shared" si="85"/>
        <v>365640</v>
      </c>
      <c r="N119" s="606">
        <f t="shared" si="85"/>
        <v>0</v>
      </c>
      <c r="O119" s="625">
        <f t="shared" si="84"/>
        <v>348333.33333333331</v>
      </c>
      <c r="P119" s="170"/>
      <c r="Q119" s="170"/>
      <c r="R119" s="170"/>
      <c r="S119" s="170"/>
      <c r="T119" s="170"/>
      <c r="U119" s="170"/>
      <c r="V119" s="170"/>
      <c r="W119" s="170"/>
      <c r="X119" s="170"/>
      <c r="Y119" s="170"/>
      <c r="Z119" s="170"/>
    </row>
    <row r="120" spans="1:26" ht="23.25" customHeight="1">
      <c r="A120" s="166">
        <f>SUM(A117:A119)</f>
        <v>1151000</v>
      </c>
      <c r="B120" s="170" t="s">
        <v>296</v>
      </c>
      <c r="C120" s="204">
        <f t="shared" ref="C120:O120" si="86">SUM(C117:C119)</f>
        <v>1170527.3599999999</v>
      </c>
      <c r="D120" s="204">
        <f t="shared" si="86"/>
        <v>1088921.3599999999</v>
      </c>
      <c r="E120" s="204">
        <f t="shared" si="86"/>
        <v>1111346.1039999998</v>
      </c>
      <c r="F120" s="204">
        <f t="shared" si="86"/>
        <v>1133319.47376</v>
      </c>
      <c r="G120" s="204">
        <f t="shared" si="86"/>
        <v>1200574.1773343999</v>
      </c>
      <c r="H120" s="204">
        <f t="shared" si="86"/>
        <v>1235198.571494336</v>
      </c>
      <c r="I120" s="204">
        <f t="shared" si="86"/>
        <v>1268691.7372046758</v>
      </c>
      <c r="J120" s="204">
        <f t="shared" si="86"/>
        <v>1379018.1673723953</v>
      </c>
      <c r="K120" s="204">
        <f t="shared" si="86"/>
        <v>1392941.9061300517</v>
      </c>
      <c r="L120" s="204">
        <f t="shared" si="86"/>
        <v>1418061.0989622485</v>
      </c>
      <c r="M120" s="204">
        <f t="shared" si="86"/>
        <v>1453047.5130245136</v>
      </c>
      <c r="N120" s="606">
        <f t="shared" si="86"/>
        <v>1379625.4254689715</v>
      </c>
      <c r="O120" s="625">
        <f t="shared" si="86"/>
        <v>1269272.7412292992</v>
      </c>
      <c r="P120" s="170"/>
      <c r="Q120" s="170"/>
      <c r="R120" s="170"/>
      <c r="S120" s="170"/>
      <c r="T120" s="170"/>
      <c r="U120" s="170"/>
      <c r="V120" s="170"/>
      <c r="W120" s="170"/>
      <c r="X120" s="170"/>
      <c r="Y120" s="170"/>
      <c r="Z120" s="170"/>
    </row>
    <row r="121" spans="1:26" ht="23.25" customHeight="1">
      <c r="A121" s="166"/>
      <c r="B121" s="170"/>
      <c r="C121" s="204"/>
      <c r="D121" s="204"/>
      <c r="E121" s="204"/>
      <c r="F121" s="204"/>
      <c r="G121" s="204"/>
      <c r="H121" s="204"/>
      <c r="I121" s="204"/>
      <c r="J121" s="204"/>
      <c r="K121" s="204"/>
      <c r="L121" s="204"/>
      <c r="M121" s="204"/>
      <c r="N121" s="606"/>
      <c r="O121" s="625"/>
      <c r="P121" s="170"/>
      <c r="Q121" s="170"/>
      <c r="R121" s="170"/>
      <c r="S121" s="170"/>
      <c r="T121" s="170"/>
      <c r="U121" s="170"/>
      <c r="V121" s="170"/>
      <c r="W121" s="170"/>
      <c r="X121" s="170"/>
      <c r="Y121" s="170"/>
      <c r="Z121" s="170"/>
    </row>
    <row r="122" spans="1:26" ht="23.25" customHeight="1">
      <c r="A122" s="205">
        <v>100000</v>
      </c>
      <c r="B122" s="170" t="s">
        <v>297</v>
      </c>
      <c r="C122" s="207">
        <v>100000</v>
      </c>
      <c r="D122" s="204">
        <v>100000</v>
      </c>
      <c r="E122" s="204">
        <v>100000</v>
      </c>
      <c r="F122" s="204">
        <v>100000</v>
      </c>
      <c r="G122" s="204">
        <v>100000</v>
      </c>
      <c r="H122" s="204">
        <v>100000</v>
      </c>
      <c r="I122" s="204">
        <v>100000</v>
      </c>
      <c r="J122" s="204">
        <v>100000</v>
      </c>
      <c r="K122" s="204">
        <v>100000</v>
      </c>
      <c r="L122" s="204">
        <v>100000</v>
      </c>
      <c r="M122" s="204">
        <v>100000</v>
      </c>
      <c r="N122" s="606">
        <v>100000</v>
      </c>
      <c r="O122" s="625">
        <f t="shared" ref="O122:O123" si="87">AVERAGE(C122:N122)</f>
        <v>100000</v>
      </c>
      <c r="P122" s="170"/>
      <c r="Q122" s="170"/>
      <c r="R122" s="170"/>
      <c r="S122" s="170"/>
      <c r="T122" s="170"/>
      <c r="U122" s="170"/>
      <c r="V122" s="170"/>
      <c r="W122" s="170"/>
      <c r="X122" s="170"/>
      <c r="Y122" s="170"/>
      <c r="Z122" s="170"/>
    </row>
    <row r="123" spans="1:26" ht="23.25" customHeight="1">
      <c r="A123" s="205">
        <v>1000000</v>
      </c>
      <c r="B123" s="170" t="s">
        <v>121</v>
      </c>
      <c r="C123" s="207">
        <f>A123-C146</f>
        <v>1000000</v>
      </c>
      <c r="D123" s="207">
        <f>C123-D146</f>
        <v>1000000</v>
      </c>
      <c r="E123" s="207">
        <f t="shared" ref="E123:N123" si="88">D123-E146</f>
        <v>1000000</v>
      </c>
      <c r="F123" s="207">
        <f t="shared" si="88"/>
        <v>1000000</v>
      </c>
      <c r="G123" s="207">
        <f t="shared" si="88"/>
        <v>1000000</v>
      </c>
      <c r="H123" s="207">
        <f t="shared" si="88"/>
        <v>1000000</v>
      </c>
      <c r="I123" s="207">
        <f t="shared" si="88"/>
        <v>1000000</v>
      </c>
      <c r="J123" s="207">
        <f t="shared" si="88"/>
        <v>1000000</v>
      </c>
      <c r="K123" s="207">
        <f t="shared" si="88"/>
        <v>1000000</v>
      </c>
      <c r="L123" s="207">
        <f t="shared" si="88"/>
        <v>1000000</v>
      </c>
      <c r="M123" s="207">
        <f t="shared" si="88"/>
        <v>1000000</v>
      </c>
      <c r="N123" s="607">
        <f t="shared" si="88"/>
        <v>1000000</v>
      </c>
      <c r="O123" s="625">
        <f t="shared" si="87"/>
        <v>1000000</v>
      </c>
      <c r="P123" s="170"/>
      <c r="Q123" s="170"/>
      <c r="R123" s="170"/>
      <c r="S123" s="170"/>
      <c r="T123" s="170"/>
      <c r="U123" s="170"/>
      <c r="V123" s="170"/>
      <c r="W123" s="170"/>
      <c r="X123" s="170"/>
      <c r="Y123" s="170"/>
      <c r="Z123" s="170"/>
    </row>
    <row r="124" spans="1:26" ht="23.25" customHeight="1">
      <c r="A124" s="383">
        <v>0</v>
      </c>
      <c r="B124" s="170" t="s">
        <v>298</v>
      </c>
      <c r="C124" s="204">
        <f>A124+C67</f>
        <v>2000</v>
      </c>
      <c r="D124" s="204">
        <f t="shared" ref="D124:N124" si="89">C124+D67</f>
        <v>4000</v>
      </c>
      <c r="E124" s="204">
        <f t="shared" si="89"/>
        <v>6000</v>
      </c>
      <c r="F124" s="204">
        <f t="shared" si="89"/>
        <v>8000</v>
      </c>
      <c r="G124" s="204">
        <f t="shared" si="89"/>
        <v>10000</v>
      </c>
      <c r="H124" s="204">
        <f t="shared" si="89"/>
        <v>12000</v>
      </c>
      <c r="I124" s="204">
        <f t="shared" si="89"/>
        <v>14000</v>
      </c>
      <c r="J124" s="204">
        <f t="shared" si="89"/>
        <v>16000</v>
      </c>
      <c r="K124" s="204">
        <f t="shared" si="89"/>
        <v>18000</v>
      </c>
      <c r="L124" s="204">
        <f t="shared" si="89"/>
        <v>20000</v>
      </c>
      <c r="M124" s="204">
        <f t="shared" si="89"/>
        <v>22000</v>
      </c>
      <c r="N124" s="606">
        <f t="shared" si="89"/>
        <v>24000</v>
      </c>
      <c r="O124" s="625">
        <f>N124</f>
        <v>24000</v>
      </c>
      <c r="P124" s="170"/>
      <c r="Q124" s="170"/>
      <c r="R124" s="170"/>
      <c r="S124" s="170"/>
      <c r="T124" s="170"/>
      <c r="U124" s="170"/>
      <c r="V124" s="170"/>
      <c r="W124" s="170"/>
      <c r="X124" s="170"/>
      <c r="Y124" s="170"/>
      <c r="Z124" s="170"/>
    </row>
    <row r="125" spans="1:26" ht="23.25" customHeight="1">
      <c r="A125" s="205">
        <v>500000</v>
      </c>
      <c r="B125" s="170" t="s">
        <v>122</v>
      </c>
      <c r="C125" s="207">
        <v>500000</v>
      </c>
      <c r="D125" s="211">
        <f t="shared" ref="D125:N125" si="90">C125</f>
        <v>500000</v>
      </c>
      <c r="E125" s="211">
        <f t="shared" si="90"/>
        <v>500000</v>
      </c>
      <c r="F125" s="211">
        <f t="shared" si="90"/>
        <v>500000</v>
      </c>
      <c r="G125" s="211">
        <f t="shared" si="90"/>
        <v>500000</v>
      </c>
      <c r="H125" s="211">
        <f t="shared" si="90"/>
        <v>500000</v>
      </c>
      <c r="I125" s="211">
        <f t="shared" si="90"/>
        <v>500000</v>
      </c>
      <c r="J125" s="211">
        <f t="shared" si="90"/>
        <v>500000</v>
      </c>
      <c r="K125" s="211">
        <f t="shared" si="90"/>
        <v>500000</v>
      </c>
      <c r="L125" s="211">
        <f t="shared" si="90"/>
        <v>500000</v>
      </c>
      <c r="M125" s="211">
        <f t="shared" si="90"/>
        <v>500000</v>
      </c>
      <c r="N125" s="610">
        <f t="shared" si="90"/>
        <v>500000</v>
      </c>
      <c r="O125" s="625">
        <f>AVERAGE(C125:N125)</f>
        <v>500000</v>
      </c>
      <c r="P125" s="170"/>
      <c r="Q125" s="170"/>
      <c r="R125" s="170"/>
      <c r="S125" s="170"/>
      <c r="T125" s="170"/>
      <c r="U125" s="170"/>
      <c r="V125" s="170"/>
      <c r="W125" s="170"/>
      <c r="X125" s="170"/>
      <c r="Y125" s="170"/>
      <c r="Z125" s="170"/>
    </row>
    <row r="126" spans="1:26" ht="23.25" customHeight="1">
      <c r="A126" s="166">
        <f>A68</f>
        <v>0</v>
      </c>
      <c r="B126" s="170" t="s">
        <v>299</v>
      </c>
      <c r="C126" s="204">
        <f>A126+C68</f>
        <v>5000</v>
      </c>
      <c r="D126" s="204">
        <f t="shared" ref="D126:N126" si="91">D68+C126</f>
        <v>10000</v>
      </c>
      <c r="E126" s="204">
        <f t="shared" si="91"/>
        <v>15000</v>
      </c>
      <c r="F126" s="204">
        <f t="shared" si="91"/>
        <v>20000</v>
      </c>
      <c r="G126" s="204">
        <f t="shared" si="91"/>
        <v>25000</v>
      </c>
      <c r="H126" s="204">
        <f t="shared" si="91"/>
        <v>30000</v>
      </c>
      <c r="I126" s="204">
        <f t="shared" si="91"/>
        <v>35000</v>
      </c>
      <c r="J126" s="204">
        <f t="shared" si="91"/>
        <v>40000</v>
      </c>
      <c r="K126" s="204">
        <f t="shared" si="91"/>
        <v>45000</v>
      </c>
      <c r="L126" s="204">
        <f t="shared" si="91"/>
        <v>50000</v>
      </c>
      <c r="M126" s="204">
        <f t="shared" si="91"/>
        <v>55000</v>
      </c>
      <c r="N126" s="606">
        <f t="shared" si="91"/>
        <v>60000</v>
      </c>
      <c r="O126" s="625">
        <f>N126</f>
        <v>60000</v>
      </c>
      <c r="P126" s="170"/>
      <c r="Q126" s="170"/>
      <c r="R126" s="170"/>
      <c r="S126" s="170"/>
      <c r="T126" s="170"/>
      <c r="U126" s="170"/>
      <c r="V126" s="170"/>
      <c r="W126" s="170"/>
      <c r="X126" s="170"/>
      <c r="Y126" s="170"/>
      <c r="Z126" s="170"/>
    </row>
    <row r="127" spans="1:26" ht="23.25" customHeight="1">
      <c r="A127" s="166">
        <f>A123-A124+A125-A126+A122</f>
        <v>1600000</v>
      </c>
      <c r="B127" s="170" t="s">
        <v>300</v>
      </c>
      <c r="C127" s="204">
        <f t="shared" ref="C127:O127" si="92">C123-C124+C125-C126+C122</f>
        <v>1593000</v>
      </c>
      <c r="D127" s="204">
        <f t="shared" si="92"/>
        <v>1586000</v>
      </c>
      <c r="E127" s="204">
        <f t="shared" si="92"/>
        <v>1579000</v>
      </c>
      <c r="F127" s="204">
        <f t="shared" si="92"/>
        <v>1572000</v>
      </c>
      <c r="G127" s="204">
        <f t="shared" si="92"/>
        <v>1565000</v>
      </c>
      <c r="H127" s="204">
        <f t="shared" si="92"/>
        <v>1558000</v>
      </c>
      <c r="I127" s="204">
        <f t="shared" si="92"/>
        <v>1551000</v>
      </c>
      <c r="J127" s="204">
        <f t="shared" si="92"/>
        <v>1544000</v>
      </c>
      <c r="K127" s="204">
        <f t="shared" si="92"/>
        <v>1537000</v>
      </c>
      <c r="L127" s="204">
        <f t="shared" si="92"/>
        <v>1530000</v>
      </c>
      <c r="M127" s="204">
        <f t="shared" si="92"/>
        <v>1523000</v>
      </c>
      <c r="N127" s="606">
        <f t="shared" si="92"/>
        <v>1516000</v>
      </c>
      <c r="O127" s="627">
        <f t="shared" si="92"/>
        <v>1516000</v>
      </c>
      <c r="P127" s="170"/>
      <c r="Q127" s="170"/>
      <c r="R127" s="170"/>
      <c r="S127" s="170"/>
      <c r="T127" s="170"/>
      <c r="U127" s="170"/>
      <c r="V127" s="170"/>
      <c r="W127" s="170"/>
      <c r="X127" s="170"/>
      <c r="Y127" s="170"/>
      <c r="Z127" s="170"/>
    </row>
    <row r="128" spans="1:26" ht="23.25" customHeight="1">
      <c r="A128" s="166"/>
      <c r="B128" s="170"/>
      <c r="C128" s="204"/>
      <c r="D128" s="204"/>
      <c r="E128" s="204"/>
      <c r="F128" s="204"/>
      <c r="G128" s="204"/>
      <c r="H128" s="204"/>
      <c r="I128" s="204"/>
      <c r="J128" s="204"/>
      <c r="K128" s="204"/>
      <c r="L128" s="204"/>
      <c r="M128" s="204"/>
      <c r="N128" s="606"/>
      <c r="O128" s="625"/>
      <c r="P128" s="170"/>
      <c r="Q128" s="170"/>
      <c r="R128" s="170"/>
      <c r="S128" s="170"/>
      <c r="T128" s="170"/>
      <c r="U128" s="170"/>
      <c r="V128" s="170"/>
      <c r="W128" s="170"/>
      <c r="X128" s="170"/>
      <c r="Y128" s="170"/>
      <c r="Z128" s="170"/>
    </row>
    <row r="129" spans="1:26" ht="23.25" customHeight="1">
      <c r="A129" s="166">
        <f>A120+A127</f>
        <v>2751000</v>
      </c>
      <c r="B129" s="170" t="s">
        <v>114</v>
      </c>
      <c r="C129" s="204">
        <f t="shared" ref="C129:N129" si="93">C120+C127</f>
        <v>2763527.36</v>
      </c>
      <c r="D129" s="204">
        <f t="shared" si="93"/>
        <v>2674921.36</v>
      </c>
      <c r="E129" s="204">
        <f t="shared" si="93"/>
        <v>2690346.1039999998</v>
      </c>
      <c r="F129" s="204">
        <f t="shared" si="93"/>
        <v>2705319.47376</v>
      </c>
      <c r="G129" s="204">
        <f t="shared" si="93"/>
        <v>2765574.1773343999</v>
      </c>
      <c r="H129" s="204">
        <f t="shared" si="93"/>
        <v>2793198.5714943362</v>
      </c>
      <c r="I129" s="204">
        <f t="shared" si="93"/>
        <v>2819691.7372046756</v>
      </c>
      <c r="J129" s="204">
        <f t="shared" si="93"/>
        <v>2923018.1673723953</v>
      </c>
      <c r="K129" s="204">
        <f t="shared" si="93"/>
        <v>2929941.9061300517</v>
      </c>
      <c r="L129" s="204">
        <f t="shared" si="93"/>
        <v>2948061.0989622483</v>
      </c>
      <c r="M129" s="204">
        <f t="shared" si="93"/>
        <v>2976047.5130245136</v>
      </c>
      <c r="N129" s="606">
        <f t="shared" si="93"/>
        <v>2895625.4254689715</v>
      </c>
      <c r="O129" s="626">
        <f>SUM(C129:N129)</f>
        <v>33885272.894751586</v>
      </c>
      <c r="P129" s="170"/>
      <c r="Q129" s="170"/>
      <c r="R129" s="170"/>
      <c r="S129" s="170"/>
      <c r="T129" s="170"/>
      <c r="U129" s="170"/>
      <c r="V129" s="170"/>
      <c r="W129" s="170"/>
      <c r="X129" s="170"/>
      <c r="Y129" s="170"/>
      <c r="Z129" s="170"/>
    </row>
    <row r="130" spans="1:26" ht="23.25" customHeight="1">
      <c r="A130" s="166"/>
      <c r="B130" s="170"/>
      <c r="C130" s="204"/>
      <c r="D130" s="204"/>
      <c r="E130" s="204"/>
      <c r="F130" s="204"/>
      <c r="G130" s="204"/>
      <c r="H130" s="204"/>
      <c r="I130" s="204"/>
      <c r="J130" s="204"/>
      <c r="K130" s="204"/>
      <c r="L130" s="204"/>
      <c r="M130" s="204"/>
      <c r="N130" s="606"/>
      <c r="O130" s="625"/>
      <c r="P130" s="170"/>
      <c r="Q130" s="170"/>
      <c r="R130" s="170"/>
      <c r="S130" s="170"/>
      <c r="T130" s="170"/>
      <c r="U130" s="170"/>
      <c r="V130" s="170"/>
      <c r="W130" s="170"/>
      <c r="X130" s="170"/>
      <c r="Y130" s="170"/>
      <c r="Z130" s="170"/>
    </row>
    <row r="131" spans="1:26" ht="23.25" customHeight="1">
      <c r="A131" s="216">
        <f>A140/A132</f>
        <v>26480</v>
      </c>
      <c r="B131" s="170" t="s">
        <v>82</v>
      </c>
      <c r="C131" s="182">
        <f>A131</f>
        <v>26480</v>
      </c>
      <c r="D131" s="182">
        <f t="shared" ref="D131:N131" si="94">C131</f>
        <v>26480</v>
      </c>
      <c r="E131" s="182">
        <f t="shared" si="94"/>
        <v>26480</v>
      </c>
      <c r="F131" s="182">
        <f t="shared" si="94"/>
        <v>26480</v>
      </c>
      <c r="G131" s="182">
        <f t="shared" si="94"/>
        <v>26480</v>
      </c>
      <c r="H131" s="182">
        <f t="shared" si="94"/>
        <v>26480</v>
      </c>
      <c r="I131" s="182">
        <f t="shared" si="94"/>
        <v>26480</v>
      </c>
      <c r="J131" s="182">
        <f t="shared" si="94"/>
        <v>26480</v>
      </c>
      <c r="K131" s="182">
        <f t="shared" si="94"/>
        <v>26480</v>
      </c>
      <c r="L131" s="182">
        <f t="shared" si="94"/>
        <v>26480</v>
      </c>
      <c r="M131" s="182">
        <f t="shared" si="94"/>
        <v>26480</v>
      </c>
      <c r="N131" s="592">
        <f t="shared" si="94"/>
        <v>26480</v>
      </c>
      <c r="O131" s="625">
        <f t="shared" ref="O131:O137" si="95">AVERAGE(C131:N131)</f>
        <v>26480</v>
      </c>
      <c r="P131" s="170"/>
      <c r="Q131" s="170"/>
      <c r="R131" s="170"/>
      <c r="S131" s="170"/>
      <c r="T131" s="170"/>
      <c r="U131" s="170"/>
      <c r="V131" s="170"/>
      <c r="W131" s="170"/>
      <c r="X131" s="170"/>
      <c r="Y131" s="170"/>
      <c r="Z131" s="170"/>
    </row>
    <row r="132" spans="1:26" ht="23.25" customHeight="1">
      <c r="A132" s="205">
        <v>100</v>
      </c>
      <c r="B132" s="170" t="s">
        <v>83</v>
      </c>
      <c r="C132" s="207">
        <v>100</v>
      </c>
      <c r="D132" s="211">
        <f t="shared" ref="D132:N132" si="96">C132</f>
        <v>100</v>
      </c>
      <c r="E132" s="211">
        <f t="shared" si="96"/>
        <v>100</v>
      </c>
      <c r="F132" s="211">
        <f t="shared" si="96"/>
        <v>100</v>
      </c>
      <c r="G132" s="211">
        <f t="shared" si="96"/>
        <v>100</v>
      </c>
      <c r="H132" s="211">
        <f t="shared" si="96"/>
        <v>100</v>
      </c>
      <c r="I132" s="211">
        <f t="shared" si="96"/>
        <v>100</v>
      </c>
      <c r="J132" s="211">
        <f t="shared" si="96"/>
        <v>100</v>
      </c>
      <c r="K132" s="211">
        <f t="shared" si="96"/>
        <v>100</v>
      </c>
      <c r="L132" s="211">
        <f t="shared" si="96"/>
        <v>100</v>
      </c>
      <c r="M132" s="211">
        <f t="shared" si="96"/>
        <v>100</v>
      </c>
      <c r="N132" s="610">
        <f t="shared" si="96"/>
        <v>100</v>
      </c>
      <c r="O132" s="625">
        <f t="shared" si="95"/>
        <v>100</v>
      </c>
      <c r="P132" s="170"/>
      <c r="Q132" s="170"/>
      <c r="R132" s="170"/>
      <c r="S132" s="170"/>
      <c r="T132" s="170"/>
      <c r="U132" s="170"/>
      <c r="V132" s="170"/>
      <c r="W132" s="170"/>
      <c r="X132" s="170"/>
      <c r="Y132" s="170"/>
      <c r="Z132" s="170"/>
    </row>
    <row r="133" spans="1:26" ht="23.25" customHeight="1">
      <c r="A133" s="383">
        <v>0</v>
      </c>
      <c r="B133" s="384" t="s">
        <v>406</v>
      </c>
      <c r="C133" s="207">
        <v>0</v>
      </c>
      <c r="D133" s="207">
        <v>0</v>
      </c>
      <c r="E133" s="207">
        <v>0</v>
      </c>
      <c r="F133" s="207">
        <v>0</v>
      </c>
      <c r="G133" s="207">
        <v>0</v>
      </c>
      <c r="H133" s="207">
        <v>0</v>
      </c>
      <c r="I133" s="207">
        <v>0</v>
      </c>
      <c r="J133" s="207">
        <v>0</v>
      </c>
      <c r="K133" s="207">
        <v>0</v>
      </c>
      <c r="L133" s="207">
        <v>0</v>
      </c>
      <c r="M133" s="207">
        <v>0</v>
      </c>
      <c r="N133" s="607">
        <v>0</v>
      </c>
      <c r="O133" s="630">
        <f t="shared" si="95"/>
        <v>0</v>
      </c>
      <c r="P133" s="170"/>
      <c r="Q133" s="170"/>
      <c r="R133" s="170"/>
      <c r="S133" s="170"/>
      <c r="T133" s="170"/>
      <c r="U133" s="170"/>
      <c r="V133" s="170"/>
      <c r="W133" s="170"/>
      <c r="X133" s="170"/>
      <c r="Y133" s="170"/>
      <c r="Z133" s="170"/>
    </row>
    <row r="134" spans="1:26" ht="23.25" customHeight="1">
      <c r="A134" s="383">
        <v>0</v>
      </c>
      <c r="B134" s="384" t="s">
        <v>129</v>
      </c>
      <c r="C134" s="388">
        <f>-C14</f>
        <v>0</v>
      </c>
      <c r="D134" s="388">
        <f t="shared" ref="D134:N134" si="97">-D14</f>
        <v>0</v>
      </c>
      <c r="E134" s="388">
        <f t="shared" si="97"/>
        <v>0</v>
      </c>
      <c r="F134" s="388">
        <f t="shared" si="97"/>
        <v>0</v>
      </c>
      <c r="G134" s="388">
        <f t="shared" si="97"/>
        <v>0</v>
      </c>
      <c r="H134" s="388">
        <f t="shared" si="97"/>
        <v>0</v>
      </c>
      <c r="I134" s="388">
        <f t="shared" si="97"/>
        <v>0</v>
      </c>
      <c r="J134" s="388">
        <f t="shared" si="97"/>
        <v>0</v>
      </c>
      <c r="K134" s="388">
        <f t="shared" si="97"/>
        <v>0</v>
      </c>
      <c r="L134" s="388">
        <f t="shared" si="97"/>
        <v>0</v>
      </c>
      <c r="M134" s="388">
        <f t="shared" si="97"/>
        <v>0</v>
      </c>
      <c r="N134" s="616">
        <f t="shared" si="97"/>
        <v>0</v>
      </c>
      <c r="O134" s="630">
        <f>AVERAGE(C134:N134)</f>
        <v>0</v>
      </c>
      <c r="P134" s="170"/>
      <c r="Q134" s="170"/>
      <c r="R134" s="170"/>
      <c r="S134" s="170"/>
      <c r="T134" s="170"/>
      <c r="U134" s="170"/>
      <c r="V134" s="170"/>
      <c r="W134" s="170"/>
      <c r="X134" s="170"/>
      <c r="Y134" s="170"/>
      <c r="Z134" s="170"/>
    </row>
    <row r="135" spans="1:26" ht="23.25" customHeight="1">
      <c r="A135" s="166">
        <f>A50</f>
        <v>1000</v>
      </c>
      <c r="B135" s="170" t="s">
        <v>408</v>
      </c>
      <c r="C135" s="169">
        <f>A135+C133+C50</f>
        <v>1940</v>
      </c>
      <c r="D135" s="169">
        <f t="shared" ref="D135:N135" si="98">C135+D133+D50</f>
        <v>2823.6</v>
      </c>
      <c r="E135" s="169">
        <f t="shared" si="98"/>
        <v>3654.1839999999997</v>
      </c>
      <c r="F135" s="169">
        <f t="shared" si="98"/>
        <v>4434.9329599999992</v>
      </c>
      <c r="G135" s="169">
        <f t="shared" si="98"/>
        <v>5168.8369823999992</v>
      </c>
      <c r="H135" s="169">
        <f t="shared" si="98"/>
        <v>5858.706763455999</v>
      </c>
      <c r="I135" s="169">
        <f t="shared" si="98"/>
        <v>6507.184357648639</v>
      </c>
      <c r="J135" s="169">
        <f t="shared" si="98"/>
        <v>7116.7532961897205</v>
      </c>
      <c r="K135" s="169">
        <f t="shared" si="98"/>
        <v>7689.7480984183367</v>
      </c>
      <c r="L135" s="169">
        <f t="shared" si="98"/>
        <v>8228.3632125132353</v>
      </c>
      <c r="M135" s="169">
        <f t="shared" si="98"/>
        <v>8734.6614197624403</v>
      </c>
      <c r="N135" s="613">
        <f t="shared" si="98"/>
        <v>9210.5817345766936</v>
      </c>
      <c r="O135" s="625">
        <f t="shared" si="95"/>
        <v>5947.2960687470886</v>
      </c>
      <c r="P135" s="170"/>
      <c r="Q135" s="170"/>
      <c r="R135" s="170"/>
      <c r="S135" s="170"/>
      <c r="T135" s="170"/>
      <c r="U135" s="170"/>
      <c r="V135" s="170"/>
      <c r="W135" s="170"/>
      <c r="X135" s="170"/>
      <c r="Y135" s="170"/>
      <c r="Z135" s="170"/>
    </row>
    <row r="136" spans="1:26" ht="23.25" customHeight="1">
      <c r="A136" s="166">
        <f>A58</f>
        <v>2000</v>
      </c>
      <c r="B136" s="170" t="s">
        <v>128</v>
      </c>
      <c r="C136" s="204">
        <f t="shared" ref="C136:N136" si="99">C58</f>
        <v>2000</v>
      </c>
      <c r="D136" s="204">
        <f t="shared" si="99"/>
        <v>2000</v>
      </c>
      <c r="E136" s="204">
        <f t="shared" si="99"/>
        <v>2000</v>
      </c>
      <c r="F136" s="204">
        <f t="shared" si="99"/>
        <v>2000</v>
      </c>
      <c r="G136" s="204">
        <f t="shared" si="99"/>
        <v>2000</v>
      </c>
      <c r="H136" s="204">
        <f t="shared" si="99"/>
        <v>2000</v>
      </c>
      <c r="I136" s="204">
        <f t="shared" si="99"/>
        <v>2000</v>
      </c>
      <c r="J136" s="204">
        <f t="shared" si="99"/>
        <v>2000</v>
      </c>
      <c r="K136" s="204">
        <f t="shared" si="99"/>
        <v>2000</v>
      </c>
      <c r="L136" s="204">
        <f t="shared" si="99"/>
        <v>2000</v>
      </c>
      <c r="M136" s="204">
        <f t="shared" si="99"/>
        <v>2000</v>
      </c>
      <c r="N136" s="606">
        <f t="shared" si="99"/>
        <v>2000</v>
      </c>
      <c r="O136" s="625">
        <f t="shared" si="95"/>
        <v>2000</v>
      </c>
      <c r="P136" s="170"/>
      <c r="Q136" s="170"/>
      <c r="R136" s="170"/>
      <c r="S136" s="170"/>
      <c r="T136" s="170"/>
      <c r="U136" s="170"/>
      <c r="V136" s="170"/>
      <c r="W136" s="170"/>
      <c r="X136" s="170"/>
      <c r="Y136" s="170"/>
      <c r="Z136" s="170"/>
    </row>
    <row r="137" spans="1:26" ht="23.25" customHeight="1">
      <c r="A137" s="383">
        <v>100000</v>
      </c>
      <c r="B137" s="170" t="s">
        <v>132</v>
      </c>
      <c r="C137" s="204">
        <f>A137+C35</f>
        <v>100000</v>
      </c>
      <c r="D137" s="204">
        <f t="shared" ref="D137:N137" si="100">C137+D35</f>
        <v>100000</v>
      </c>
      <c r="E137" s="204">
        <f t="shared" si="100"/>
        <v>100000</v>
      </c>
      <c r="F137" s="204">
        <f t="shared" si="100"/>
        <v>100000</v>
      </c>
      <c r="G137" s="204">
        <f t="shared" si="100"/>
        <v>100000</v>
      </c>
      <c r="H137" s="204">
        <f t="shared" si="100"/>
        <v>100000</v>
      </c>
      <c r="I137" s="204">
        <f t="shared" si="100"/>
        <v>100000</v>
      </c>
      <c r="J137" s="204">
        <f t="shared" si="100"/>
        <v>100000</v>
      </c>
      <c r="K137" s="204">
        <f t="shared" si="100"/>
        <v>100000</v>
      </c>
      <c r="L137" s="204">
        <f t="shared" si="100"/>
        <v>100000</v>
      </c>
      <c r="M137" s="204">
        <f t="shared" si="100"/>
        <v>100000</v>
      </c>
      <c r="N137" s="606">
        <f t="shared" si="100"/>
        <v>100000</v>
      </c>
      <c r="O137" s="625">
        <f t="shared" si="95"/>
        <v>100000</v>
      </c>
      <c r="P137" s="170"/>
      <c r="Q137" s="170"/>
      <c r="R137" s="170"/>
      <c r="S137" s="170"/>
      <c r="T137" s="170"/>
      <c r="U137" s="170"/>
      <c r="V137" s="170"/>
      <c r="W137" s="170"/>
      <c r="X137" s="170"/>
      <c r="Y137" s="170"/>
      <c r="Z137" s="170"/>
    </row>
    <row r="138" spans="1:26" ht="23.25" customHeight="1">
      <c r="A138" s="166">
        <f>SUM(A134:A137)</f>
        <v>103000</v>
      </c>
      <c r="B138" s="170" t="s">
        <v>302</v>
      </c>
      <c r="C138" s="204">
        <f t="shared" ref="C138:O138" si="101">SUM(C134:C137)</f>
        <v>103940</v>
      </c>
      <c r="D138" s="204">
        <f t="shared" si="101"/>
        <v>104823.6</v>
      </c>
      <c r="E138" s="204">
        <f t="shared" si="101"/>
        <v>105654.18399999999</v>
      </c>
      <c r="F138" s="204">
        <f t="shared" si="101"/>
        <v>106434.93296000001</v>
      </c>
      <c r="G138" s="204">
        <f t="shared" si="101"/>
        <v>107168.8369824</v>
      </c>
      <c r="H138" s="204">
        <f t="shared" si="101"/>
        <v>107858.70676345599</v>
      </c>
      <c r="I138" s="204">
        <f t="shared" si="101"/>
        <v>108507.18435764864</v>
      </c>
      <c r="J138" s="204">
        <f t="shared" si="101"/>
        <v>109116.75329618972</v>
      </c>
      <c r="K138" s="204">
        <f t="shared" si="101"/>
        <v>109689.74809841833</v>
      </c>
      <c r="L138" s="204">
        <f t="shared" si="101"/>
        <v>110228.36321251324</v>
      </c>
      <c r="M138" s="204">
        <f t="shared" si="101"/>
        <v>110734.66141976244</v>
      </c>
      <c r="N138" s="606">
        <f t="shared" si="101"/>
        <v>111210.5817345767</v>
      </c>
      <c r="O138" s="625">
        <f t="shared" si="101"/>
        <v>107947.29606874709</v>
      </c>
      <c r="P138" s="170"/>
      <c r="Q138" s="170"/>
      <c r="R138" s="170"/>
      <c r="S138" s="170"/>
      <c r="T138" s="170"/>
      <c r="U138" s="170"/>
      <c r="V138" s="170"/>
      <c r="W138" s="170"/>
      <c r="X138" s="170"/>
      <c r="Y138" s="170"/>
      <c r="Z138" s="170"/>
    </row>
    <row r="139" spans="1:26" ht="23.25" customHeight="1">
      <c r="A139" s="166"/>
      <c r="B139" s="170"/>
      <c r="C139" s="204"/>
      <c r="D139" s="204"/>
      <c r="E139" s="204"/>
      <c r="F139" s="204"/>
      <c r="G139" s="204"/>
      <c r="H139" s="204"/>
      <c r="I139" s="204"/>
      <c r="J139" s="204"/>
      <c r="K139" s="204"/>
      <c r="L139" s="204"/>
      <c r="M139" s="204"/>
      <c r="N139" s="606"/>
      <c r="O139" s="625"/>
      <c r="P139" s="170"/>
      <c r="Q139" s="170"/>
      <c r="R139" s="170"/>
      <c r="S139" s="170"/>
      <c r="T139" s="170"/>
      <c r="U139" s="170"/>
      <c r="V139" s="170"/>
      <c r="W139" s="170"/>
      <c r="X139" s="170"/>
      <c r="Y139" s="170"/>
      <c r="Z139" s="170"/>
    </row>
    <row r="140" spans="1:26" ht="23.25" customHeight="1">
      <c r="A140" s="166">
        <f>A129-A141-A138</f>
        <v>2648000</v>
      </c>
      <c r="B140" s="170" t="s">
        <v>136</v>
      </c>
      <c r="C140" s="204">
        <f>A140</f>
        <v>2648000</v>
      </c>
      <c r="D140" s="204">
        <f t="shared" ref="D140:N140" si="102">C140</f>
        <v>2648000</v>
      </c>
      <c r="E140" s="204">
        <f t="shared" si="102"/>
        <v>2648000</v>
      </c>
      <c r="F140" s="204">
        <f t="shared" si="102"/>
        <v>2648000</v>
      </c>
      <c r="G140" s="204">
        <f t="shared" si="102"/>
        <v>2648000</v>
      </c>
      <c r="H140" s="204">
        <f t="shared" si="102"/>
        <v>2648000</v>
      </c>
      <c r="I140" s="204">
        <f t="shared" si="102"/>
        <v>2648000</v>
      </c>
      <c r="J140" s="204">
        <f t="shared" si="102"/>
        <v>2648000</v>
      </c>
      <c r="K140" s="204">
        <f t="shared" si="102"/>
        <v>2648000</v>
      </c>
      <c r="L140" s="204">
        <f t="shared" si="102"/>
        <v>2648000</v>
      </c>
      <c r="M140" s="204">
        <f t="shared" si="102"/>
        <v>2648000</v>
      </c>
      <c r="N140" s="606">
        <f t="shared" si="102"/>
        <v>2648000</v>
      </c>
      <c r="O140" s="625">
        <f t="shared" ref="O140:O141" si="103">AVERAGE(C140:N140)</f>
        <v>2648000</v>
      </c>
      <c r="P140" s="170"/>
      <c r="Q140" s="170"/>
      <c r="R140" s="170"/>
      <c r="S140" s="170"/>
      <c r="T140" s="170"/>
      <c r="U140" s="170"/>
      <c r="V140" s="170"/>
      <c r="W140" s="170"/>
      <c r="X140" s="170"/>
      <c r="Y140" s="170"/>
      <c r="Z140" s="170"/>
    </row>
    <row r="141" spans="1:26" ht="23.25" customHeight="1">
      <c r="A141" s="166">
        <f>A102</f>
        <v>0</v>
      </c>
      <c r="B141" s="170" t="s">
        <v>137</v>
      </c>
      <c r="C141" s="204">
        <f>A141+C98-C100</f>
        <v>11587.36000000001</v>
      </c>
      <c r="D141" s="204">
        <f t="shared" ref="D141:N141" si="104">C141+D98-D100</f>
        <v>-77902.239999999976</v>
      </c>
      <c r="E141" s="204">
        <f t="shared" si="104"/>
        <v>-63308.07999999998</v>
      </c>
      <c r="F141" s="204">
        <f t="shared" si="104"/>
        <v>-49115.459199999983</v>
      </c>
      <c r="G141" s="204">
        <f t="shared" si="104"/>
        <v>10405.340352000007</v>
      </c>
      <c r="H141" s="204">
        <f t="shared" si="104"/>
        <v>37339.864730880028</v>
      </c>
      <c r="I141" s="204">
        <f t="shared" si="104"/>
        <v>63184.552847027255</v>
      </c>
      <c r="J141" s="204">
        <f t="shared" si="104"/>
        <v>165901.41407620558</v>
      </c>
      <c r="K141" s="204">
        <f t="shared" si="104"/>
        <v>172252.15803163327</v>
      </c>
      <c r="L141" s="204">
        <f t="shared" si="104"/>
        <v>189832.73574973526</v>
      </c>
      <c r="M141" s="204">
        <f t="shared" si="104"/>
        <v>217312.85160475117</v>
      </c>
      <c r="N141" s="606">
        <f t="shared" si="104"/>
        <v>136414.84373439485</v>
      </c>
      <c r="O141" s="625">
        <f t="shared" si="103"/>
        <v>67825.445160552292</v>
      </c>
      <c r="P141" s="170"/>
      <c r="Q141" s="170"/>
      <c r="R141" s="170"/>
      <c r="S141" s="170"/>
      <c r="T141" s="170"/>
      <c r="U141" s="170"/>
      <c r="V141" s="170"/>
      <c r="W141" s="170"/>
      <c r="X141" s="170"/>
      <c r="Y141" s="170"/>
      <c r="Z141" s="170"/>
    </row>
    <row r="142" spans="1:26" ht="23.25" customHeight="1">
      <c r="A142" s="212">
        <f>A140+A141</f>
        <v>2648000</v>
      </c>
      <c r="B142" s="170" t="s">
        <v>303</v>
      </c>
      <c r="C142" s="204">
        <f t="shared" ref="C142:N142" si="105">C140+C141</f>
        <v>2659587.36</v>
      </c>
      <c r="D142" s="204">
        <f t="shared" si="105"/>
        <v>2570097.7600000002</v>
      </c>
      <c r="E142" s="204">
        <f t="shared" si="105"/>
        <v>2584691.92</v>
      </c>
      <c r="F142" s="204">
        <f t="shared" si="105"/>
        <v>2598884.5408000001</v>
      </c>
      <c r="G142" s="204">
        <f t="shared" si="105"/>
        <v>2658405.3403520002</v>
      </c>
      <c r="H142" s="204">
        <f t="shared" si="105"/>
        <v>2685339.8647308801</v>
      </c>
      <c r="I142" s="204">
        <f t="shared" si="105"/>
        <v>2711184.5528470273</v>
      </c>
      <c r="J142" s="204">
        <f t="shared" si="105"/>
        <v>2813901.4140762053</v>
      </c>
      <c r="K142" s="204">
        <f t="shared" si="105"/>
        <v>2820252.1580316331</v>
      </c>
      <c r="L142" s="204">
        <f t="shared" si="105"/>
        <v>2837832.7357497355</v>
      </c>
      <c r="M142" s="204">
        <f t="shared" si="105"/>
        <v>2865312.8516047513</v>
      </c>
      <c r="N142" s="606">
        <f t="shared" si="105"/>
        <v>2784414.8437343948</v>
      </c>
      <c r="O142" s="625">
        <f>SUM(O140:O141)</f>
        <v>2715825.4451605524</v>
      </c>
      <c r="P142" s="170"/>
      <c r="Q142" s="170"/>
      <c r="R142" s="170"/>
      <c r="S142" s="170"/>
      <c r="T142" s="170"/>
      <c r="U142" s="170"/>
      <c r="V142" s="170"/>
      <c r="W142" s="170"/>
      <c r="X142" s="170"/>
      <c r="Y142" s="170"/>
      <c r="Z142" s="170"/>
    </row>
    <row r="143" spans="1:26" ht="23.25" customHeight="1">
      <c r="A143" s="166"/>
      <c r="B143" s="217" t="s">
        <v>304</v>
      </c>
      <c r="C143" s="204"/>
      <c r="D143" s="218">
        <f t="shared" ref="D143:O143" si="106">D142-C142</f>
        <v>-89489.599999999627</v>
      </c>
      <c r="E143" s="218">
        <f t="shared" si="106"/>
        <v>14594.159999999683</v>
      </c>
      <c r="F143" s="218">
        <f t="shared" si="106"/>
        <v>14192.62080000015</v>
      </c>
      <c r="G143" s="218">
        <f t="shared" si="106"/>
        <v>59520.799552000128</v>
      </c>
      <c r="H143" s="218">
        <f t="shared" si="106"/>
        <v>26934.524378879927</v>
      </c>
      <c r="I143" s="218">
        <f t="shared" si="106"/>
        <v>25844.688116147183</v>
      </c>
      <c r="J143" s="218">
        <f t="shared" si="106"/>
        <v>102716.86122917803</v>
      </c>
      <c r="K143" s="218">
        <f t="shared" si="106"/>
        <v>6350.7439554277807</v>
      </c>
      <c r="L143" s="218">
        <f t="shared" si="106"/>
        <v>17580.577718102373</v>
      </c>
      <c r="M143" s="218">
        <f t="shared" si="106"/>
        <v>27480.115855015814</v>
      </c>
      <c r="N143" s="614">
        <f t="shared" si="106"/>
        <v>-80898.007870356552</v>
      </c>
      <c r="O143" s="628">
        <f t="shared" si="106"/>
        <v>-68589.398573842365</v>
      </c>
      <c r="P143" s="170"/>
      <c r="Q143" s="170"/>
      <c r="R143" s="170"/>
      <c r="S143" s="170"/>
      <c r="T143" s="170"/>
      <c r="U143" s="170"/>
      <c r="V143" s="170"/>
      <c r="W143" s="170"/>
      <c r="X143" s="170"/>
      <c r="Y143" s="170"/>
      <c r="Z143" s="170"/>
    </row>
    <row r="144" spans="1:26" ht="23.25" customHeight="1">
      <c r="A144" s="166">
        <f>A138+A142</f>
        <v>2751000</v>
      </c>
      <c r="B144" s="170" t="s">
        <v>305</v>
      </c>
      <c r="C144" s="204">
        <f t="shared" ref="C144:N144" si="107">C138+C142</f>
        <v>2763527.36</v>
      </c>
      <c r="D144" s="204">
        <f t="shared" si="107"/>
        <v>2674921.3600000003</v>
      </c>
      <c r="E144" s="204">
        <f t="shared" si="107"/>
        <v>2690346.1039999998</v>
      </c>
      <c r="F144" s="204">
        <f t="shared" si="107"/>
        <v>2705319.47376</v>
      </c>
      <c r="G144" s="204">
        <f t="shared" si="107"/>
        <v>2765574.1773344004</v>
      </c>
      <c r="H144" s="204">
        <f t="shared" si="107"/>
        <v>2793198.5714943362</v>
      </c>
      <c r="I144" s="204">
        <f t="shared" si="107"/>
        <v>2819691.737204676</v>
      </c>
      <c r="J144" s="204">
        <f t="shared" si="107"/>
        <v>2923018.1673723953</v>
      </c>
      <c r="K144" s="204">
        <f t="shared" si="107"/>
        <v>2929941.9061300512</v>
      </c>
      <c r="L144" s="204">
        <f t="shared" si="107"/>
        <v>2948061.0989622488</v>
      </c>
      <c r="M144" s="204">
        <f t="shared" si="107"/>
        <v>2976047.5130245136</v>
      </c>
      <c r="N144" s="606">
        <f t="shared" si="107"/>
        <v>2895625.4254689715</v>
      </c>
      <c r="O144" s="626">
        <f>SUM(C144:N144)</f>
        <v>33885272.894751586</v>
      </c>
      <c r="P144" s="170"/>
      <c r="Q144" s="170"/>
      <c r="R144" s="170"/>
      <c r="S144" s="170"/>
      <c r="T144" s="170"/>
      <c r="U144" s="170"/>
      <c r="V144" s="170"/>
      <c r="W144" s="170"/>
      <c r="X144" s="170"/>
      <c r="Y144" s="170"/>
      <c r="Z144" s="170"/>
    </row>
    <row r="145" spans="1:26" ht="23.25" customHeight="1">
      <c r="A145" s="166"/>
      <c r="B145" s="217" t="s">
        <v>306</v>
      </c>
      <c r="C145" s="219">
        <f t="shared" ref="C145:O145" si="108">C129-C144</f>
        <v>0</v>
      </c>
      <c r="D145" s="219">
        <f t="shared" si="108"/>
        <v>0</v>
      </c>
      <c r="E145" s="219">
        <f t="shared" si="108"/>
        <v>0</v>
      </c>
      <c r="F145" s="219">
        <f t="shared" si="108"/>
        <v>0</v>
      </c>
      <c r="G145" s="219">
        <f t="shared" si="108"/>
        <v>0</v>
      </c>
      <c r="H145" s="219">
        <f t="shared" si="108"/>
        <v>0</v>
      </c>
      <c r="I145" s="219">
        <f t="shared" si="108"/>
        <v>0</v>
      </c>
      <c r="J145" s="219">
        <f t="shared" si="108"/>
        <v>0</v>
      </c>
      <c r="K145" s="219">
        <f t="shared" si="108"/>
        <v>0</v>
      </c>
      <c r="L145" s="219">
        <f t="shared" si="108"/>
        <v>0</v>
      </c>
      <c r="M145" s="219">
        <f t="shared" si="108"/>
        <v>0</v>
      </c>
      <c r="N145" s="615">
        <f t="shared" si="108"/>
        <v>0</v>
      </c>
      <c r="O145" s="629">
        <f t="shared" si="108"/>
        <v>0</v>
      </c>
      <c r="P145" s="170"/>
      <c r="Q145" s="170"/>
      <c r="R145" s="170"/>
      <c r="S145" s="170"/>
      <c r="T145" s="170"/>
      <c r="U145" s="170"/>
      <c r="V145" s="170"/>
      <c r="W145" s="170"/>
      <c r="X145" s="170"/>
      <c r="Y145" s="170"/>
      <c r="Z145" s="170"/>
    </row>
    <row r="146" spans="1:26" ht="23.25" customHeight="1">
      <c r="A146" s="205">
        <v>0</v>
      </c>
      <c r="B146" s="455" t="s">
        <v>307</v>
      </c>
      <c r="C146" s="456">
        <f>-C63*e!N3</f>
        <v>0</v>
      </c>
      <c r="D146" s="456">
        <f>-D63*e!N4</f>
        <v>0</v>
      </c>
      <c r="E146" s="456">
        <f>-E63*e!N5</f>
        <v>0</v>
      </c>
      <c r="F146" s="456">
        <f>-F63*e!N6</f>
        <v>0</v>
      </c>
      <c r="G146" s="456">
        <f>-G63*e!N7</f>
        <v>0</v>
      </c>
      <c r="H146" s="456">
        <f>-H63*e!N8</f>
        <v>0</v>
      </c>
      <c r="I146" s="456">
        <f>-I63*e!N9</f>
        <v>0</v>
      </c>
      <c r="J146" s="456">
        <f>-J63*e!N10</f>
        <v>0</v>
      </c>
      <c r="K146" s="456">
        <f>-K63*e!N11</f>
        <v>0</v>
      </c>
      <c r="L146" s="456">
        <f>-L63*e!N12</f>
        <v>0</v>
      </c>
      <c r="M146" s="456">
        <f>-M63*e!N13</f>
        <v>0</v>
      </c>
      <c r="N146" s="642">
        <f>-N63*e!N14</f>
        <v>0</v>
      </c>
      <c r="O146" s="625">
        <f t="shared" ref="O146:O151" si="109">SUM(C146:N146)</f>
        <v>0</v>
      </c>
      <c r="P146" s="170"/>
      <c r="Q146" s="170"/>
      <c r="R146" s="170"/>
      <c r="S146" s="170"/>
      <c r="T146" s="170"/>
      <c r="U146" s="170"/>
      <c r="V146" s="170"/>
      <c r="W146" s="170"/>
      <c r="X146" s="170"/>
      <c r="Y146" s="170"/>
      <c r="Z146" s="170"/>
    </row>
    <row r="147" spans="1:26" ht="23.25" customHeight="1">
      <c r="A147" s="383">
        <v>0</v>
      </c>
      <c r="B147" s="455" t="s">
        <v>308</v>
      </c>
      <c r="C147" s="457">
        <f>C119-A119</f>
        <v>369380</v>
      </c>
      <c r="D147" s="457">
        <f t="shared" ref="D147:N147" si="110">D119-C119</f>
        <v>-336820</v>
      </c>
      <c r="E147" s="457">
        <f t="shared" si="110"/>
        <v>344410</v>
      </c>
      <c r="F147" s="457">
        <f t="shared" si="110"/>
        <v>3080</v>
      </c>
      <c r="G147" s="457">
        <f t="shared" si="110"/>
        <v>160490</v>
      </c>
      <c r="H147" s="457">
        <f t="shared" si="110"/>
        <v>-127930</v>
      </c>
      <c r="I147" s="457">
        <f t="shared" si="110"/>
        <v>-8690</v>
      </c>
      <c r="J147" s="457">
        <f t="shared" si="110"/>
        <v>266750</v>
      </c>
      <c r="K147" s="457">
        <f t="shared" si="110"/>
        <v>-377300</v>
      </c>
      <c r="L147" s="457">
        <f t="shared" si="110"/>
        <v>40920</v>
      </c>
      <c r="M147" s="457">
        <f t="shared" si="110"/>
        <v>31350</v>
      </c>
      <c r="N147" s="643">
        <f t="shared" si="110"/>
        <v>-365640</v>
      </c>
      <c r="O147" s="625">
        <f t="shared" si="109"/>
        <v>0</v>
      </c>
      <c r="P147" s="170"/>
      <c r="Q147" s="170"/>
      <c r="R147" s="170"/>
      <c r="S147" s="170"/>
      <c r="T147" s="170"/>
      <c r="U147" s="170"/>
      <c r="V147" s="170"/>
      <c r="W147" s="170"/>
      <c r="X147" s="170"/>
      <c r="Y147" s="170"/>
      <c r="Z147" s="170"/>
    </row>
    <row r="148" spans="1:26" ht="23.25" customHeight="1">
      <c r="A148" s="383">
        <v>0</v>
      </c>
      <c r="B148" s="455" t="s">
        <v>309</v>
      </c>
      <c r="C148" s="457">
        <f>C136-A136</f>
        <v>0</v>
      </c>
      <c r="D148" s="457">
        <f t="shared" ref="D148:N148" si="111">D136-C136</f>
        <v>0</v>
      </c>
      <c r="E148" s="457">
        <f t="shared" si="111"/>
        <v>0</v>
      </c>
      <c r="F148" s="457">
        <f t="shared" si="111"/>
        <v>0</v>
      </c>
      <c r="G148" s="457">
        <f t="shared" si="111"/>
        <v>0</v>
      </c>
      <c r="H148" s="457">
        <f t="shared" si="111"/>
        <v>0</v>
      </c>
      <c r="I148" s="457">
        <f t="shared" si="111"/>
        <v>0</v>
      </c>
      <c r="J148" s="457">
        <f t="shared" si="111"/>
        <v>0</v>
      </c>
      <c r="K148" s="457">
        <f t="shared" si="111"/>
        <v>0</v>
      </c>
      <c r="L148" s="457">
        <f t="shared" si="111"/>
        <v>0</v>
      </c>
      <c r="M148" s="457">
        <f t="shared" si="111"/>
        <v>0</v>
      </c>
      <c r="N148" s="643">
        <f t="shared" si="111"/>
        <v>0</v>
      </c>
      <c r="O148" s="625">
        <f t="shared" si="109"/>
        <v>0</v>
      </c>
      <c r="P148" s="170"/>
      <c r="Q148" s="170"/>
      <c r="R148" s="170"/>
      <c r="S148" s="170"/>
      <c r="T148" s="170"/>
      <c r="U148" s="170"/>
      <c r="V148" s="170"/>
      <c r="W148" s="170"/>
      <c r="X148" s="170"/>
      <c r="Y148" s="170"/>
      <c r="Z148" s="170"/>
    </row>
    <row r="149" spans="1:26" ht="23.25" customHeight="1">
      <c r="A149" s="383">
        <v>0</v>
      </c>
      <c r="B149" s="455" t="s">
        <v>310</v>
      </c>
      <c r="C149" s="457">
        <f>(C135-A135)</f>
        <v>940</v>
      </c>
      <c r="D149" s="457">
        <f>(D135-C135)</f>
        <v>883.59999999999991</v>
      </c>
      <c r="E149" s="457">
        <f t="shared" ref="E149:N149" si="112">(E135-D135)</f>
        <v>830.58399999999983</v>
      </c>
      <c r="F149" s="457">
        <f t="shared" si="112"/>
        <v>780.74895999999944</v>
      </c>
      <c r="G149" s="457">
        <f t="shared" si="112"/>
        <v>733.90402240000003</v>
      </c>
      <c r="H149" s="457">
        <f t="shared" si="112"/>
        <v>689.86978105599974</v>
      </c>
      <c r="I149" s="457">
        <f t="shared" si="112"/>
        <v>648.47759419264003</v>
      </c>
      <c r="J149" s="457">
        <f t="shared" si="112"/>
        <v>609.56893854108148</v>
      </c>
      <c r="K149" s="457">
        <f t="shared" si="112"/>
        <v>572.99480222861621</v>
      </c>
      <c r="L149" s="457">
        <f t="shared" si="112"/>
        <v>538.61511409489867</v>
      </c>
      <c r="M149" s="457">
        <f t="shared" si="112"/>
        <v>506.29820724920501</v>
      </c>
      <c r="N149" s="643">
        <f t="shared" si="112"/>
        <v>475.92031481425329</v>
      </c>
      <c r="O149" s="625">
        <f t="shared" si="109"/>
        <v>8210.5817345766936</v>
      </c>
      <c r="P149" s="170"/>
      <c r="Q149" s="170"/>
      <c r="R149" s="170"/>
      <c r="S149" s="170"/>
      <c r="T149" s="170"/>
      <c r="U149" s="170"/>
      <c r="V149" s="170"/>
      <c r="W149" s="170"/>
      <c r="X149" s="170"/>
      <c r="Y149" s="170"/>
      <c r="Z149" s="170"/>
    </row>
    <row r="150" spans="1:26" ht="23.25" customHeight="1">
      <c r="A150" s="383">
        <v>0</v>
      </c>
      <c r="B150" s="170" t="s">
        <v>311</v>
      </c>
      <c r="C150" s="204">
        <f>C118-A118</f>
        <v>-235060</v>
      </c>
      <c r="D150" s="204">
        <f t="shared" ref="D150:N150" si="113">D118-C118</f>
        <v>-20720</v>
      </c>
      <c r="E150" s="204">
        <f t="shared" si="113"/>
        <v>40110</v>
      </c>
      <c r="F150" s="204">
        <f t="shared" si="113"/>
        <v>38150</v>
      </c>
      <c r="G150" s="204">
        <f t="shared" si="113"/>
        <v>-63980</v>
      </c>
      <c r="H150" s="204">
        <f t="shared" si="113"/>
        <v>17430</v>
      </c>
      <c r="I150" s="204">
        <f t="shared" si="113"/>
        <v>22960</v>
      </c>
      <c r="J150" s="204">
        <f t="shared" si="113"/>
        <v>-146790</v>
      </c>
      <c r="K150" s="204">
        <f t="shared" si="113"/>
        <v>23310</v>
      </c>
      <c r="L150" s="204">
        <f t="shared" si="113"/>
        <v>-2730</v>
      </c>
      <c r="M150" s="204">
        <f t="shared" si="113"/>
        <v>-22680</v>
      </c>
      <c r="N150" s="606">
        <f t="shared" si="113"/>
        <v>0</v>
      </c>
      <c r="O150" s="625">
        <f t="shared" si="109"/>
        <v>-350000</v>
      </c>
      <c r="P150" s="170"/>
      <c r="Q150" s="170"/>
      <c r="R150" s="170"/>
      <c r="S150" s="170"/>
      <c r="T150" s="170"/>
      <c r="U150" s="170"/>
      <c r="V150" s="170"/>
      <c r="W150" s="170"/>
      <c r="X150" s="170"/>
      <c r="Y150" s="170"/>
      <c r="Z150" s="170"/>
    </row>
    <row r="151" spans="1:26" ht="23.25" customHeight="1">
      <c r="A151" s="166">
        <f>SUM(A98+A50+A35+A69-A146-A147+A148-A150)</f>
        <v>801000</v>
      </c>
      <c r="B151" s="170" t="s">
        <v>405</v>
      </c>
      <c r="C151" s="204">
        <f>SUM(C98+C35+C69+C146-C147+C148-C150+C149-C100)</f>
        <v>-114792.64000000001</v>
      </c>
      <c r="D151" s="204">
        <f>SUM(D98+D50+D35+D69+D146-D147+D148-D150+D149)</f>
        <v>276817.59999999998</v>
      </c>
      <c r="E151" s="204">
        <f t="shared" ref="E151:N151" si="114">SUM(E98+E50+E35+E69+E146-E147+E148-E150+E149)</f>
        <v>-361264.67200000002</v>
      </c>
      <c r="F151" s="204">
        <f t="shared" si="114"/>
        <v>-18475.881280000001</v>
      </c>
      <c r="G151" s="204">
        <f t="shared" si="114"/>
        <v>-28521.392403200014</v>
      </c>
      <c r="H151" s="204">
        <f t="shared" si="114"/>
        <v>145814.26394099204</v>
      </c>
      <c r="I151" s="204">
        <f t="shared" si="114"/>
        <v>19871.64330453251</v>
      </c>
      <c r="J151" s="204">
        <f t="shared" si="114"/>
        <v>-9024.0008937394887</v>
      </c>
      <c r="K151" s="204">
        <f t="shared" si="114"/>
        <v>368486.73355988495</v>
      </c>
      <c r="L151" s="204">
        <f t="shared" si="114"/>
        <v>-12532.192053708199</v>
      </c>
      <c r="M151" s="204">
        <f t="shared" si="114"/>
        <v>26822.712269514301</v>
      </c>
      <c r="N151" s="606">
        <f t="shared" si="114"/>
        <v>292693.83275927219</v>
      </c>
      <c r="O151" s="625">
        <f t="shared" si="109"/>
        <v>585896.00720354822</v>
      </c>
      <c r="P151" s="170"/>
      <c r="Q151" s="170"/>
      <c r="R151" s="170"/>
      <c r="S151" s="170"/>
      <c r="T151" s="170"/>
      <c r="U151" s="170"/>
      <c r="V151" s="170"/>
      <c r="W151" s="170"/>
      <c r="X151" s="170"/>
      <c r="Y151" s="170"/>
      <c r="Z151" s="170"/>
    </row>
    <row r="152" spans="1:26" ht="23.25" customHeight="1">
      <c r="A152" s="166"/>
      <c r="B152" s="170"/>
      <c r="C152" s="204"/>
      <c r="D152" s="204"/>
      <c r="E152" s="204"/>
      <c r="F152" s="204"/>
      <c r="G152" s="204"/>
      <c r="H152" s="204"/>
      <c r="I152" s="204"/>
      <c r="J152" s="204"/>
      <c r="K152" s="204"/>
      <c r="L152" s="204"/>
      <c r="M152" s="204"/>
      <c r="N152" s="606"/>
      <c r="O152" s="625"/>
      <c r="P152" s="170"/>
      <c r="Q152" s="170"/>
      <c r="R152" s="170"/>
      <c r="S152" s="170"/>
      <c r="T152" s="170"/>
      <c r="U152" s="170"/>
      <c r="V152" s="170"/>
      <c r="W152" s="170"/>
      <c r="X152" s="170"/>
      <c r="Y152" s="170"/>
      <c r="Z152" s="170"/>
    </row>
    <row r="153" spans="1:26" ht="23.25" customHeight="1">
      <c r="A153" s="383">
        <v>100</v>
      </c>
      <c r="B153" s="170" t="s">
        <v>181</v>
      </c>
      <c r="C153" s="204">
        <f>$A$153+($A$106/C106)</f>
        <v>100.22946305644791</v>
      </c>
      <c r="D153" s="204">
        <f t="shared" ref="D153:N153" si="115">$A$153+($A$106/D106)</f>
        <v>100.77160493827161</v>
      </c>
      <c r="E153" s="204">
        <f t="shared" si="115"/>
        <v>100.22588660492433</v>
      </c>
      <c r="F153" s="204">
        <f t="shared" si="115"/>
        <v>100.22446689113356</v>
      </c>
      <c r="G153" s="204">
        <f t="shared" si="115"/>
        <v>100.16909029421711</v>
      </c>
      <c r="H153" s="204">
        <f t="shared" si="115"/>
        <v>100.21048200378867</v>
      </c>
      <c r="I153" s="204">
        <f t="shared" si="115"/>
        <v>100.21404109589041</v>
      </c>
      <c r="J153" s="204">
        <f t="shared" si="115"/>
        <v>100.14090460758067</v>
      </c>
      <c r="K153" s="204">
        <f t="shared" si="115"/>
        <v>100.27270248159259</v>
      </c>
      <c r="L153" s="204">
        <f t="shared" si="115"/>
        <v>100.24758603614757</v>
      </c>
      <c r="M153" s="204">
        <f t="shared" si="115"/>
        <v>100.23126734505088</v>
      </c>
      <c r="N153" s="606">
        <f t="shared" si="115"/>
        <v>101</v>
      </c>
      <c r="O153" s="625">
        <f t="shared" ref="O153:O154" si="116">AVERAGE(C153:N153)</f>
        <v>100.32812461292043</v>
      </c>
      <c r="P153" s="170"/>
      <c r="Q153" s="170"/>
      <c r="R153" s="170"/>
      <c r="S153" s="170"/>
      <c r="T153" s="170"/>
      <c r="U153" s="170"/>
      <c r="V153" s="170"/>
      <c r="W153" s="170"/>
      <c r="X153" s="170"/>
      <c r="Y153" s="170"/>
      <c r="Z153" s="170"/>
    </row>
    <row r="154" spans="1:26" ht="23.25" customHeight="1">
      <c r="A154" s="383">
        <v>100</v>
      </c>
      <c r="B154" s="170" t="s">
        <v>161</v>
      </c>
      <c r="C154" s="182">
        <f>(A154*0.6)+(0.4*MAX(0,C132*(0.9*C142/A144)*(1+(0.9*C102/C142))*(1+(0.9*C100/C142)))*(1+(0.9*C163/100))*0.01*C172*0.01*C153)</f>
        <v>94.074854941882464</v>
      </c>
      <c r="D154" s="182">
        <f>(C154*0.6)+(0.4*MAX(0,D132*(0.5*C112/D112)*(1+(0.9*D102/C102))*(1+(0.9*D100/D98)))*(1+(0.9*D163/100))*0.01*D172*0.01*D153)</f>
        <v>56.444912965129475</v>
      </c>
      <c r="E154" s="182">
        <f t="shared" ref="E154:N154" si="117">(D154*0.6)+(0.4*MAX(0,E132*(0.5*D112/E112)*(1+(0.9*E102/D102))*(1+(0.9*E100/E98)))*(1+(0.9*E163/100))*0.01*E172*0.01*E153)</f>
        <v>67.807095100005228</v>
      </c>
      <c r="F154" s="182">
        <f t="shared" si="117"/>
        <v>74.970015099066131</v>
      </c>
      <c r="G154" s="182">
        <f t="shared" si="117"/>
        <v>61.607927628586786</v>
      </c>
      <c r="H154" s="182">
        <f t="shared" si="117"/>
        <v>124.12032813861028</v>
      </c>
      <c r="I154" s="182">
        <f t="shared" si="117"/>
        <v>125.23309989770804</v>
      </c>
      <c r="J154" s="182">
        <f t="shared" si="117"/>
        <v>145.56754086776419</v>
      </c>
      <c r="K154" s="182">
        <f t="shared" si="117"/>
        <v>128.11097517733265</v>
      </c>
      <c r="L154" s="182">
        <f t="shared" si="117"/>
        <v>118.5719347315394</v>
      </c>
      <c r="M154" s="182">
        <f t="shared" si="117"/>
        <v>109.9487335487961</v>
      </c>
      <c r="N154" s="592">
        <f t="shared" si="117"/>
        <v>87.203173921571207</v>
      </c>
      <c r="O154" s="625">
        <f t="shared" si="116"/>
        <v>99.471716001499331</v>
      </c>
      <c r="P154" s="170"/>
      <c r="Q154" s="170"/>
      <c r="R154" s="170"/>
      <c r="S154" s="170"/>
      <c r="T154" s="170"/>
      <c r="U154" s="170"/>
      <c r="V154" s="170"/>
      <c r="W154" s="170"/>
      <c r="X154" s="170"/>
      <c r="Y154" s="170"/>
      <c r="Z154" s="170"/>
    </row>
    <row r="155" spans="1:26" ht="23.25" customHeight="1">
      <c r="A155" s="166">
        <f>A154*A131</f>
        <v>2648000</v>
      </c>
      <c r="B155" s="170" t="s">
        <v>162</v>
      </c>
      <c r="C155" s="360">
        <f t="shared" ref="C155:N155" si="118">C154*C131</f>
        <v>2491102.1588610476</v>
      </c>
      <c r="D155" s="360">
        <f t="shared" si="118"/>
        <v>1494661.2953166284</v>
      </c>
      <c r="E155" s="360">
        <f t="shared" si="118"/>
        <v>1795531.8782481384</v>
      </c>
      <c r="F155" s="360">
        <f t="shared" si="118"/>
        <v>1985205.9998232711</v>
      </c>
      <c r="G155" s="360">
        <f t="shared" si="118"/>
        <v>1631377.923604978</v>
      </c>
      <c r="H155" s="360">
        <f t="shared" si="118"/>
        <v>3286706.2891104002</v>
      </c>
      <c r="I155" s="360">
        <f t="shared" si="118"/>
        <v>3316172.4852913092</v>
      </c>
      <c r="J155" s="360">
        <f t="shared" si="118"/>
        <v>3854628.4821783961</v>
      </c>
      <c r="K155" s="360">
        <f t="shared" si="118"/>
        <v>3392378.6226957687</v>
      </c>
      <c r="L155" s="360">
        <f t="shared" si="118"/>
        <v>3139784.8316911631</v>
      </c>
      <c r="M155" s="360">
        <f t="shared" si="118"/>
        <v>2911442.4643721208</v>
      </c>
      <c r="N155" s="644">
        <f t="shared" si="118"/>
        <v>2309140.0454432056</v>
      </c>
      <c r="O155" s="666">
        <f t="shared" ref="O155" si="119">AVERAGE(C155:N155)</f>
        <v>2634011.0397197027</v>
      </c>
      <c r="P155" s="170"/>
      <c r="Q155" s="170"/>
      <c r="R155" s="170"/>
      <c r="S155" s="170"/>
      <c r="T155" s="170"/>
      <c r="U155" s="170"/>
      <c r="V155" s="170"/>
      <c r="W155" s="170"/>
      <c r="X155" s="170"/>
      <c r="Y155" s="170"/>
      <c r="Z155" s="170"/>
    </row>
    <row r="156" spans="1:26" ht="23.25" customHeight="1">
      <c r="A156" s="166"/>
      <c r="B156" s="170"/>
      <c r="C156" s="169"/>
      <c r="D156" s="169"/>
      <c r="E156" s="169"/>
      <c r="F156" s="169"/>
      <c r="G156" s="169"/>
      <c r="H156" s="169"/>
      <c r="I156" s="169"/>
      <c r="J156" s="169"/>
      <c r="K156" s="169"/>
      <c r="L156" s="169"/>
      <c r="M156" s="169"/>
      <c r="N156" s="613"/>
      <c r="O156" s="625"/>
      <c r="P156" s="170"/>
      <c r="Q156" s="170"/>
      <c r="R156" s="170"/>
      <c r="S156" s="170"/>
      <c r="T156" s="170"/>
      <c r="U156" s="170"/>
      <c r="V156" s="170"/>
      <c r="W156" s="170"/>
      <c r="X156" s="170"/>
      <c r="Y156" s="170"/>
      <c r="Z156" s="170"/>
    </row>
    <row r="157" spans="1:26" ht="23.25" customHeight="1">
      <c r="A157" s="383">
        <v>140</v>
      </c>
      <c r="B157" s="170" t="s">
        <v>84</v>
      </c>
      <c r="C157" s="221">
        <v>140</v>
      </c>
      <c r="D157" s="221">
        <f t="shared" ref="D157:N157" si="120">C157</f>
        <v>140</v>
      </c>
      <c r="E157" s="221">
        <f t="shared" si="120"/>
        <v>140</v>
      </c>
      <c r="F157" s="221">
        <f t="shared" si="120"/>
        <v>140</v>
      </c>
      <c r="G157" s="221">
        <f t="shared" si="120"/>
        <v>140</v>
      </c>
      <c r="H157" s="221">
        <f t="shared" si="120"/>
        <v>140</v>
      </c>
      <c r="I157" s="221">
        <f t="shared" si="120"/>
        <v>140</v>
      </c>
      <c r="J157" s="221">
        <f t="shared" si="120"/>
        <v>140</v>
      </c>
      <c r="K157" s="221">
        <f t="shared" si="120"/>
        <v>140</v>
      </c>
      <c r="L157" s="221">
        <f t="shared" si="120"/>
        <v>140</v>
      </c>
      <c r="M157" s="221">
        <f t="shared" si="120"/>
        <v>140</v>
      </c>
      <c r="N157" s="618">
        <f t="shared" si="120"/>
        <v>140</v>
      </c>
      <c r="O157" s="625">
        <f t="shared" ref="O157:O161" si="121">AVERAGE(C157:N157)</f>
        <v>140</v>
      </c>
      <c r="P157" s="170"/>
      <c r="Q157" s="170"/>
      <c r="R157" s="170"/>
      <c r="S157" s="170"/>
      <c r="T157" s="170"/>
      <c r="U157" s="170"/>
      <c r="V157" s="170"/>
      <c r="W157" s="170"/>
      <c r="X157" s="170"/>
      <c r="Y157" s="170"/>
      <c r="Z157" s="170"/>
    </row>
    <row r="158" spans="1:26" ht="23.25" customHeight="1">
      <c r="A158" s="175">
        <f>MAX(10,1*0.001*A36*0.001*A37/A45)</f>
        <v>10</v>
      </c>
      <c r="B158" s="170" t="s">
        <v>424</v>
      </c>
      <c r="C158" s="221">
        <f>(0.01*1*0.001*C36*0.001*C37/C45)+(0.99*A158)</f>
        <v>9.9</v>
      </c>
      <c r="D158" s="221">
        <f t="shared" ref="D158:N158" si="122">(0.01*1*0.001*D36*0.001*D37/D45)+(0.99*C158)</f>
        <v>9.8010000000000002</v>
      </c>
      <c r="E158" s="221">
        <f t="shared" si="122"/>
        <v>9.7029899999999998</v>
      </c>
      <c r="F158" s="221">
        <f t="shared" si="122"/>
        <v>9.605960099999999</v>
      </c>
      <c r="G158" s="221">
        <f t="shared" si="122"/>
        <v>9.5099004989999987</v>
      </c>
      <c r="H158" s="221">
        <f t="shared" si="122"/>
        <v>9.414801494009998</v>
      </c>
      <c r="I158" s="221">
        <f t="shared" si="122"/>
        <v>9.3206534790698985</v>
      </c>
      <c r="J158" s="221">
        <f t="shared" si="122"/>
        <v>9.2274469442791993</v>
      </c>
      <c r="K158" s="221">
        <f t="shared" si="122"/>
        <v>9.1351724748364074</v>
      </c>
      <c r="L158" s="221">
        <f t="shared" si="122"/>
        <v>9.0438207500880434</v>
      </c>
      <c r="M158" s="221">
        <f t="shared" si="122"/>
        <v>8.9533825425871623</v>
      </c>
      <c r="N158" s="618">
        <f t="shared" si="122"/>
        <v>8.8638487171612912</v>
      </c>
      <c r="O158" s="625">
        <f t="shared" si="121"/>
        <v>9.3732480834193321</v>
      </c>
      <c r="P158" s="170"/>
      <c r="Q158" s="170"/>
      <c r="R158" s="170"/>
      <c r="S158" s="170"/>
      <c r="T158" s="170"/>
      <c r="U158" s="170"/>
      <c r="V158" s="170"/>
      <c r="W158" s="170"/>
      <c r="X158" s="170"/>
      <c r="Y158" s="170"/>
      <c r="Z158" s="170"/>
    </row>
    <row r="159" spans="1:26" ht="23.25" customHeight="1">
      <c r="A159" s="166">
        <f>A52*A157</f>
        <v>1400</v>
      </c>
      <c r="B159" s="170" t="s">
        <v>86</v>
      </c>
      <c r="C159" s="221">
        <f t="shared" ref="C159:N159" si="123">C52*C157</f>
        <v>1315.9999999999998</v>
      </c>
      <c r="D159" s="221">
        <f t="shared" si="123"/>
        <v>1237.0399999999997</v>
      </c>
      <c r="E159" s="221">
        <f t="shared" si="123"/>
        <v>1162.8175999999996</v>
      </c>
      <c r="F159" s="221">
        <f t="shared" si="123"/>
        <v>1093.0485439999998</v>
      </c>
      <c r="G159" s="221">
        <f t="shared" si="123"/>
        <v>1027.4656313599996</v>
      </c>
      <c r="H159" s="221">
        <f t="shared" si="123"/>
        <v>965.81769347839963</v>
      </c>
      <c r="I159" s="221">
        <f t="shared" si="123"/>
        <v>907.86863186969561</v>
      </c>
      <c r="J159" s="221">
        <f t="shared" si="123"/>
        <v>853.39651395751378</v>
      </c>
      <c r="K159" s="221">
        <f t="shared" si="123"/>
        <v>802.19272312006285</v>
      </c>
      <c r="L159" s="221">
        <f t="shared" si="123"/>
        <v>754.0611597328591</v>
      </c>
      <c r="M159" s="221">
        <f t="shared" si="123"/>
        <v>708.8174901488876</v>
      </c>
      <c r="N159" s="618">
        <f t="shared" si="123"/>
        <v>666.28844073995424</v>
      </c>
      <c r="O159" s="625">
        <f t="shared" si="121"/>
        <v>957.9012023672808</v>
      </c>
      <c r="P159" s="170"/>
      <c r="Q159" s="170"/>
      <c r="R159" s="170"/>
      <c r="S159" s="170"/>
      <c r="T159" s="170"/>
      <c r="U159" s="170"/>
      <c r="V159" s="170"/>
      <c r="W159" s="170"/>
      <c r="X159" s="170"/>
      <c r="Y159" s="170"/>
      <c r="Z159" s="170"/>
    </row>
    <row r="160" spans="1:26" ht="23.25" customHeight="1">
      <c r="A160" s="166">
        <f>A159*A158</f>
        <v>14000</v>
      </c>
      <c r="B160" s="170" t="s">
        <v>87</v>
      </c>
      <c r="C160" s="221">
        <f t="shared" ref="C160:N160" si="124">C159*C158</f>
        <v>13028.399999999998</v>
      </c>
      <c r="D160" s="221">
        <f t="shared" si="124"/>
        <v>12124.229039999998</v>
      </c>
      <c r="E160" s="221">
        <f t="shared" si="124"/>
        <v>11282.807544623996</v>
      </c>
      <c r="F160" s="221">
        <f t="shared" si="124"/>
        <v>10499.780701027092</v>
      </c>
      <c r="G160" s="221">
        <f t="shared" si="124"/>
        <v>9771.0959203758084</v>
      </c>
      <c r="H160" s="221">
        <f t="shared" si="124"/>
        <v>9092.9818635017273</v>
      </c>
      <c r="I160" s="221">
        <f t="shared" si="124"/>
        <v>8461.9289221747076</v>
      </c>
      <c r="J160" s="221">
        <f t="shared" si="124"/>
        <v>7874.6710549757818</v>
      </c>
      <c r="K160" s="221">
        <f t="shared" si="124"/>
        <v>7328.1688837604615</v>
      </c>
      <c r="L160" s="221">
        <f t="shared" si="124"/>
        <v>6819.5939632274858</v>
      </c>
      <c r="M160" s="221">
        <f t="shared" si="124"/>
        <v>6346.314142179498</v>
      </c>
      <c r="N160" s="618">
        <f t="shared" si="124"/>
        <v>5905.8799407122406</v>
      </c>
      <c r="O160" s="625">
        <f t="shared" si="121"/>
        <v>9044.6543313798993</v>
      </c>
      <c r="P160" s="170"/>
      <c r="Q160" s="170"/>
      <c r="R160" s="170"/>
      <c r="S160" s="170"/>
      <c r="T160" s="170"/>
      <c r="U160" s="170"/>
      <c r="V160" s="170"/>
      <c r="W160" s="170"/>
      <c r="X160" s="170"/>
      <c r="Y160" s="170"/>
      <c r="Z160" s="170"/>
    </row>
    <row r="161" spans="1:26" ht="23.25" customHeight="1">
      <c r="A161" s="166">
        <f>A10*100/A160</f>
        <v>0</v>
      </c>
      <c r="B161" s="170" t="s">
        <v>88</v>
      </c>
      <c r="C161" s="221">
        <f>'2'!B35*100/((C160))</f>
        <v>25.774461944674716</v>
      </c>
      <c r="D161" s="221">
        <f>'2'!C35*100/((D160))</f>
        <v>2.441392347698506</v>
      </c>
      <c r="E161" s="221">
        <f>'2'!D35*100/((E160))</f>
        <v>30.373645800888347</v>
      </c>
      <c r="F161" s="221">
        <f>'2'!E35*100/((F160))</f>
        <v>32.905449155352656</v>
      </c>
      <c r="G161" s="221">
        <f>'2'!F35*100/((G160))</f>
        <v>50.291185758935846</v>
      </c>
      <c r="H161" s="221">
        <f>'2'!G35*100/((H160))</f>
        <v>41.251594430822735</v>
      </c>
      <c r="I161" s="221">
        <f>'2'!H35*100/((I160))</f>
        <v>43.394361188468828</v>
      </c>
      <c r="J161" s="221">
        <f>'2'!I35*100/((J160))</f>
        <v>77.425456345220653</v>
      </c>
      <c r="K161" s="221">
        <f>'2'!J35*100/((K160))</f>
        <v>36.393811909960036</v>
      </c>
      <c r="L161" s="221">
        <f>'2'!K35*100/((L160))</f>
        <v>44.562770399335371</v>
      </c>
      <c r="M161" s="221">
        <f>'2'!L35*100/((M160))</f>
        <v>52.376858843272565</v>
      </c>
      <c r="N161" s="618">
        <f>'2'!M35*100/((N160))</f>
        <v>0</v>
      </c>
      <c r="O161" s="625">
        <f t="shared" si="121"/>
        <v>36.43258234371919</v>
      </c>
      <c r="P161" s="170"/>
      <c r="Q161" s="170"/>
      <c r="R161" s="170"/>
      <c r="S161" s="170"/>
      <c r="T161" s="170"/>
      <c r="U161" s="170"/>
      <c r="V161" s="170"/>
      <c r="W161" s="170"/>
      <c r="X161" s="170"/>
      <c r="Y161" s="170"/>
      <c r="Z161" s="170"/>
    </row>
    <row r="162" spans="1:26" ht="23.25" customHeight="1">
      <c r="A162" s="166"/>
      <c r="B162" s="170"/>
      <c r="C162" s="169"/>
      <c r="D162" s="169"/>
      <c r="E162" s="169"/>
      <c r="F162" s="169"/>
      <c r="G162" s="169"/>
      <c r="H162" s="169"/>
      <c r="I162" s="169"/>
      <c r="J162" s="169"/>
      <c r="K162" s="169"/>
      <c r="L162" s="169"/>
      <c r="M162" s="169"/>
      <c r="N162" s="613"/>
      <c r="O162" s="625"/>
      <c r="P162" s="170"/>
      <c r="Q162" s="170"/>
      <c r="R162" s="170"/>
      <c r="S162" s="170"/>
      <c r="T162" s="170"/>
      <c r="U162" s="170"/>
      <c r="V162" s="170"/>
      <c r="W162" s="170"/>
      <c r="X162" s="170"/>
      <c r="Y162" s="170"/>
      <c r="Z162" s="170"/>
    </row>
    <row r="163" spans="1:26" ht="23.25" customHeight="1">
      <c r="A163" s="222">
        <v>1</v>
      </c>
      <c r="B163" s="170" t="s">
        <v>165</v>
      </c>
      <c r="C163" s="223">
        <f>'R1'!C163</f>
        <v>-3</v>
      </c>
      <c r="D163" s="223">
        <f>'R1'!D163</f>
        <v>-1</v>
      </c>
      <c r="E163" s="223">
        <f>'R1'!E163</f>
        <v>0</v>
      </c>
      <c r="F163" s="223">
        <f>'R1'!F163</f>
        <v>1</v>
      </c>
      <c r="G163" s="223">
        <f>'R1'!G163</f>
        <v>2</v>
      </c>
      <c r="H163" s="223">
        <f>'R1'!H163</f>
        <v>2</v>
      </c>
      <c r="I163" s="223">
        <f>'R1'!I163</f>
        <v>0</v>
      </c>
      <c r="J163" s="223">
        <f>'R1'!J163</f>
        <v>3</v>
      </c>
      <c r="K163" s="223">
        <f>'R1'!K163</f>
        <v>4</v>
      </c>
      <c r="L163" s="223">
        <f>'R1'!L163</f>
        <v>5</v>
      </c>
      <c r="M163" s="223">
        <f>'R1'!M163</f>
        <v>4</v>
      </c>
      <c r="N163" s="619">
        <f>'R1'!N163</f>
        <v>-5</v>
      </c>
      <c r="O163" s="625">
        <f>AVERAGE(C163:N163)</f>
        <v>1</v>
      </c>
      <c r="P163" s="170"/>
      <c r="Q163" s="170"/>
      <c r="R163" s="170"/>
      <c r="S163" s="170"/>
      <c r="T163" s="170"/>
      <c r="U163" s="170"/>
      <c r="V163" s="170"/>
      <c r="W163" s="170"/>
      <c r="X163" s="170"/>
      <c r="Y163" s="170"/>
      <c r="Z163" s="170"/>
    </row>
    <row r="164" spans="1:26" ht="23.25" customHeight="1">
      <c r="A164" s="166"/>
      <c r="B164" s="170"/>
      <c r="C164" s="169"/>
      <c r="D164" s="169"/>
      <c r="E164" s="169"/>
      <c r="F164" s="169"/>
      <c r="G164" s="169"/>
      <c r="H164" s="169"/>
      <c r="I164" s="169"/>
      <c r="J164" s="169"/>
      <c r="K164" s="169"/>
      <c r="L164" s="169"/>
      <c r="M164" s="169"/>
      <c r="N164" s="613"/>
      <c r="O164" s="625"/>
      <c r="P164" s="170"/>
      <c r="Q164" s="170"/>
      <c r="R164" s="170"/>
      <c r="S164" s="170"/>
      <c r="T164" s="170"/>
      <c r="U164" s="170"/>
      <c r="V164" s="170"/>
      <c r="W164" s="170"/>
      <c r="X164" s="170"/>
      <c r="Y164" s="170"/>
      <c r="Z164" s="170"/>
    </row>
    <row r="165" spans="1:26" ht="23.25" customHeight="1">
      <c r="A165" s="383">
        <v>0</v>
      </c>
      <c r="B165" s="170" t="s">
        <v>163</v>
      </c>
      <c r="C165" s="204">
        <f>ABS(((C27-A40))*100)/C27</f>
        <v>100</v>
      </c>
      <c r="D165" s="204">
        <f t="shared" ref="D165:N165" si="125">IFERROR((ABS((D27-C40))*100/D27),100)</f>
        <v>100</v>
      </c>
      <c r="E165" s="204">
        <f t="shared" si="125"/>
        <v>3.8278908135925938</v>
      </c>
      <c r="F165" s="204">
        <f t="shared" si="125"/>
        <v>7.7489803973161422</v>
      </c>
      <c r="G165" s="204">
        <f t="shared" si="125"/>
        <v>20.079920079920079</v>
      </c>
      <c r="H165" s="204">
        <f t="shared" si="125"/>
        <v>10.297859964615496</v>
      </c>
      <c r="I165" s="204">
        <f t="shared" si="125"/>
        <v>278.78787878787881</v>
      </c>
      <c r="J165" s="204">
        <f t="shared" si="125"/>
        <v>18.141559932604707</v>
      </c>
      <c r="K165" s="204">
        <f t="shared" si="125"/>
        <v>105.06527593141766</v>
      </c>
      <c r="L165" s="204">
        <f t="shared" si="125"/>
        <v>421.70271321307848</v>
      </c>
      <c r="M165" s="204">
        <f t="shared" si="125"/>
        <v>84.607810961601572</v>
      </c>
      <c r="N165" s="606">
        <f t="shared" si="125"/>
        <v>100</v>
      </c>
      <c r="O165" s="625">
        <f t="shared" ref="O165:O166" si="126">AVERAGE(C165:N165)</f>
        <v>104.18832417350212</v>
      </c>
      <c r="P165" s="170"/>
      <c r="Q165" s="170"/>
      <c r="R165" s="170"/>
      <c r="S165" s="170"/>
      <c r="T165" s="170"/>
      <c r="U165" s="170"/>
      <c r="V165" s="170"/>
      <c r="W165" s="170"/>
      <c r="X165" s="170"/>
      <c r="Y165" s="170"/>
      <c r="Z165" s="170"/>
    </row>
    <row r="166" spans="1:26" ht="23.25" customHeight="1">
      <c r="A166" s="383">
        <v>0</v>
      </c>
      <c r="B166" s="170" t="s">
        <v>164</v>
      </c>
      <c r="C166" s="204">
        <f>ABS((C98-A41)*100/C98)</f>
        <v>100</v>
      </c>
      <c r="D166" s="204">
        <f t="shared" ref="D166:N166" si="127">IFERROR(ABS((D98-C41)*100/D98),100)</f>
        <v>100.00000000000001</v>
      </c>
      <c r="E166" s="204">
        <f t="shared" si="127"/>
        <v>1635.7422421023207</v>
      </c>
      <c r="F166" s="204">
        <f t="shared" si="127"/>
        <v>254.34611203027427</v>
      </c>
      <c r="G166" s="204">
        <f t="shared" si="127"/>
        <v>34.326152541264861</v>
      </c>
      <c r="H166" s="204">
        <f t="shared" si="127"/>
        <v>4656.20798785855</v>
      </c>
      <c r="I166" s="204">
        <f t="shared" si="127"/>
        <v>515.80545791366876</v>
      </c>
      <c r="J166" s="204">
        <f t="shared" si="127"/>
        <v>108.7252252788829</v>
      </c>
      <c r="K166" s="204">
        <f t="shared" si="127"/>
        <v>22157.864746568972</v>
      </c>
      <c r="L166" s="204">
        <f t="shared" si="127"/>
        <v>1985.284146393675</v>
      </c>
      <c r="M166" s="204">
        <f t="shared" si="127"/>
        <v>100</v>
      </c>
      <c r="N166" s="606">
        <f t="shared" si="127"/>
        <v>605.37709241887569</v>
      </c>
      <c r="O166" s="625">
        <f t="shared" si="126"/>
        <v>2687.8065969255404</v>
      </c>
      <c r="P166" s="170"/>
      <c r="Q166" s="170"/>
      <c r="R166" s="170"/>
      <c r="S166" s="170"/>
      <c r="T166" s="170"/>
      <c r="U166" s="170"/>
      <c r="V166" s="170"/>
      <c r="W166" s="170"/>
      <c r="X166" s="170"/>
      <c r="Y166" s="170"/>
      <c r="Z166" s="170"/>
    </row>
    <row r="167" spans="1:26" ht="23.25" customHeight="1">
      <c r="A167" s="166"/>
      <c r="B167" s="170"/>
      <c r="C167" s="204"/>
      <c r="D167" s="204"/>
      <c r="E167" s="204"/>
      <c r="F167" s="204"/>
      <c r="G167" s="204"/>
      <c r="H167" s="204"/>
      <c r="I167" s="204"/>
      <c r="J167" s="204"/>
      <c r="K167" s="204"/>
      <c r="L167" s="204"/>
      <c r="M167" s="204"/>
      <c r="N167" s="606"/>
      <c r="O167" s="625"/>
      <c r="P167" s="170"/>
      <c r="Q167" s="170"/>
      <c r="R167" s="170"/>
      <c r="S167" s="170"/>
      <c r="T167" s="170"/>
      <c r="U167" s="170"/>
      <c r="V167" s="170"/>
      <c r="W167" s="170"/>
      <c r="X167" s="170"/>
      <c r="Y167" s="170"/>
      <c r="Z167" s="170"/>
    </row>
    <row r="168" spans="1:26" ht="23.25" customHeight="1">
      <c r="A168" s="166">
        <f>A8</f>
        <v>0</v>
      </c>
      <c r="B168" s="170" t="s">
        <v>313</v>
      </c>
      <c r="C168" s="204">
        <f>C8+A168</f>
        <v>3358</v>
      </c>
      <c r="D168" s="204">
        <f t="shared" ref="D168:N168" si="128">D8+C168</f>
        <v>3654</v>
      </c>
      <c r="E168" s="204">
        <f t="shared" si="128"/>
        <v>7081</v>
      </c>
      <c r="F168" s="204">
        <f t="shared" si="128"/>
        <v>10536</v>
      </c>
      <c r="G168" s="204">
        <f t="shared" si="128"/>
        <v>15450</v>
      </c>
      <c r="H168" s="204">
        <f t="shared" si="128"/>
        <v>19201</v>
      </c>
      <c r="I168" s="204">
        <f t="shared" si="128"/>
        <v>22873</v>
      </c>
      <c r="J168" s="204">
        <f t="shared" si="128"/>
        <v>28970</v>
      </c>
      <c r="K168" s="204">
        <f t="shared" si="128"/>
        <v>31637</v>
      </c>
      <c r="L168" s="204">
        <f t="shared" si="128"/>
        <v>34676</v>
      </c>
      <c r="M168" s="204">
        <f t="shared" si="128"/>
        <v>41428</v>
      </c>
      <c r="N168" s="606">
        <f t="shared" si="128"/>
        <v>53292</v>
      </c>
      <c r="O168" s="625">
        <f t="shared" ref="O168:O170" si="129">N168</f>
        <v>53292</v>
      </c>
      <c r="P168" s="170"/>
      <c r="Q168" s="170"/>
      <c r="R168" s="170"/>
      <c r="S168" s="170"/>
      <c r="T168" s="170"/>
      <c r="U168" s="170"/>
      <c r="V168" s="170"/>
      <c r="W168" s="170"/>
      <c r="X168" s="170"/>
      <c r="Y168" s="170"/>
      <c r="Z168" s="170"/>
    </row>
    <row r="169" spans="1:26" ht="23.25" customHeight="1">
      <c r="A169" s="166">
        <f>A10</f>
        <v>0</v>
      </c>
      <c r="B169" s="170" t="s">
        <v>314</v>
      </c>
      <c r="C169" s="204">
        <f>C10+A169</f>
        <v>3358</v>
      </c>
      <c r="D169" s="204">
        <f t="shared" ref="D169:N169" si="130">D10+C169</f>
        <v>3654</v>
      </c>
      <c r="E169" s="204">
        <f t="shared" si="130"/>
        <v>7081</v>
      </c>
      <c r="F169" s="204">
        <f t="shared" si="130"/>
        <v>10536</v>
      </c>
      <c r="G169" s="204">
        <f t="shared" si="130"/>
        <v>15450</v>
      </c>
      <c r="H169" s="204">
        <f t="shared" si="130"/>
        <v>19201</v>
      </c>
      <c r="I169" s="204">
        <f t="shared" si="130"/>
        <v>22873</v>
      </c>
      <c r="J169" s="204">
        <f t="shared" si="130"/>
        <v>28970</v>
      </c>
      <c r="K169" s="204">
        <f t="shared" si="130"/>
        <v>31637</v>
      </c>
      <c r="L169" s="204">
        <f t="shared" si="130"/>
        <v>34676</v>
      </c>
      <c r="M169" s="204">
        <f t="shared" si="130"/>
        <v>38000</v>
      </c>
      <c r="N169" s="606">
        <f t="shared" si="130"/>
        <v>38000</v>
      </c>
      <c r="O169" s="625">
        <f t="shared" si="129"/>
        <v>38000</v>
      </c>
      <c r="P169" s="170"/>
      <c r="Q169" s="170"/>
      <c r="R169" s="170"/>
      <c r="S169" s="170"/>
      <c r="T169" s="170"/>
      <c r="U169" s="170"/>
      <c r="V169" s="170"/>
      <c r="W169" s="170"/>
      <c r="X169" s="170"/>
      <c r="Y169" s="170"/>
      <c r="Z169" s="170"/>
    </row>
    <row r="170" spans="1:26" ht="23.25" customHeight="1">
      <c r="A170" s="166">
        <f>A12</f>
        <v>0</v>
      </c>
      <c r="B170" s="170" t="s">
        <v>315</v>
      </c>
      <c r="C170" s="169">
        <f>C12+A170</f>
        <v>0</v>
      </c>
      <c r="D170" s="204">
        <f t="shared" ref="D170:N170" si="131">D12+C170</f>
        <v>0</v>
      </c>
      <c r="E170" s="204">
        <f t="shared" si="131"/>
        <v>0</v>
      </c>
      <c r="F170" s="204">
        <f t="shared" si="131"/>
        <v>0</v>
      </c>
      <c r="G170" s="204">
        <f t="shared" si="131"/>
        <v>0</v>
      </c>
      <c r="H170" s="204">
        <f t="shared" si="131"/>
        <v>0</v>
      </c>
      <c r="I170" s="204">
        <f t="shared" si="131"/>
        <v>0</v>
      </c>
      <c r="J170" s="204">
        <f t="shared" si="131"/>
        <v>0</v>
      </c>
      <c r="K170" s="204">
        <f t="shared" si="131"/>
        <v>0</v>
      </c>
      <c r="L170" s="204">
        <f t="shared" si="131"/>
        <v>0</v>
      </c>
      <c r="M170" s="204">
        <f t="shared" si="131"/>
        <v>-3428</v>
      </c>
      <c r="N170" s="606">
        <f t="shared" si="131"/>
        <v>-15292</v>
      </c>
      <c r="O170" s="625">
        <f t="shared" si="129"/>
        <v>-15292</v>
      </c>
      <c r="P170" s="170"/>
      <c r="Q170" s="170"/>
      <c r="R170" s="170"/>
      <c r="S170" s="170"/>
      <c r="T170" s="170"/>
      <c r="U170" s="170"/>
      <c r="V170" s="170"/>
      <c r="W170" s="170"/>
      <c r="X170" s="170"/>
      <c r="Y170" s="170"/>
      <c r="Z170" s="170"/>
    </row>
    <row r="171" spans="1:26" ht="23.25" customHeight="1">
      <c r="A171" s="166"/>
      <c r="B171" s="170" t="s">
        <v>316</v>
      </c>
      <c r="C171" s="204">
        <f t="shared" ref="C171:N171" si="132">C10*100/C8</f>
        <v>100</v>
      </c>
      <c r="D171" s="204">
        <f t="shared" si="132"/>
        <v>100</v>
      </c>
      <c r="E171" s="204">
        <f t="shared" si="132"/>
        <v>100</v>
      </c>
      <c r="F171" s="204">
        <f t="shared" si="132"/>
        <v>100</v>
      </c>
      <c r="G171" s="204">
        <f t="shared" si="132"/>
        <v>100</v>
      </c>
      <c r="H171" s="204">
        <f t="shared" si="132"/>
        <v>100</v>
      </c>
      <c r="I171" s="204">
        <f t="shared" si="132"/>
        <v>100</v>
      </c>
      <c r="J171" s="204">
        <f t="shared" si="132"/>
        <v>100</v>
      </c>
      <c r="K171" s="204">
        <f t="shared" si="132"/>
        <v>100</v>
      </c>
      <c r="L171" s="204">
        <f t="shared" si="132"/>
        <v>100</v>
      </c>
      <c r="M171" s="204">
        <f t="shared" si="132"/>
        <v>49.229857819905213</v>
      </c>
      <c r="N171" s="606">
        <f t="shared" si="132"/>
        <v>0</v>
      </c>
      <c r="O171" s="625">
        <f t="shared" ref="O171:O172" si="133">AVERAGE(C171:N171)</f>
        <v>87.435821484992104</v>
      </c>
      <c r="P171" s="170"/>
      <c r="Q171" s="170"/>
      <c r="R171" s="170"/>
      <c r="S171" s="170"/>
      <c r="T171" s="170"/>
      <c r="U171" s="170"/>
      <c r="V171" s="170"/>
      <c r="W171" s="170"/>
      <c r="X171" s="170"/>
      <c r="Y171" s="170"/>
      <c r="Z171" s="170"/>
    </row>
    <row r="172" spans="1:26" ht="23.25" customHeight="1">
      <c r="A172" s="390"/>
      <c r="B172" s="170" t="s">
        <v>365</v>
      </c>
      <c r="C172" s="166">
        <f t="shared" ref="C172:N172" si="134">C169*100/C168</f>
        <v>100</v>
      </c>
      <c r="D172" s="166">
        <f t="shared" si="134"/>
        <v>100</v>
      </c>
      <c r="E172" s="166">
        <f t="shared" si="134"/>
        <v>100</v>
      </c>
      <c r="F172" s="166">
        <f t="shared" si="134"/>
        <v>100</v>
      </c>
      <c r="G172" s="166">
        <f t="shared" si="134"/>
        <v>100</v>
      </c>
      <c r="H172" s="166">
        <f t="shared" si="134"/>
        <v>100</v>
      </c>
      <c r="I172" s="166">
        <f t="shared" si="134"/>
        <v>100</v>
      </c>
      <c r="J172" s="166">
        <f t="shared" si="134"/>
        <v>100</v>
      </c>
      <c r="K172" s="166">
        <f t="shared" si="134"/>
        <v>100</v>
      </c>
      <c r="L172" s="166">
        <f t="shared" si="134"/>
        <v>100</v>
      </c>
      <c r="M172" s="166">
        <f t="shared" si="134"/>
        <v>91.725403109008397</v>
      </c>
      <c r="N172" s="620">
        <f t="shared" si="134"/>
        <v>71.305261577722732</v>
      </c>
      <c r="O172" s="625">
        <f t="shared" si="133"/>
        <v>96.9192220572276</v>
      </c>
      <c r="P172" s="170"/>
      <c r="Q172" s="170"/>
      <c r="R172" s="170"/>
      <c r="S172" s="170"/>
      <c r="T172" s="170"/>
      <c r="U172" s="170"/>
      <c r="V172" s="170"/>
      <c r="W172" s="170"/>
      <c r="X172" s="170"/>
      <c r="Y172" s="170"/>
      <c r="Z172" s="170"/>
    </row>
    <row r="173" spans="1:26" ht="23.25" customHeight="1">
      <c r="A173" s="392" t="s">
        <v>375</v>
      </c>
      <c r="B173" s="170"/>
      <c r="C173" s="170"/>
      <c r="D173" s="170"/>
      <c r="E173" s="170"/>
      <c r="F173" s="170"/>
      <c r="G173" s="170"/>
      <c r="H173" s="170"/>
      <c r="I173" s="170"/>
      <c r="J173" s="170"/>
      <c r="K173" s="170"/>
      <c r="L173" s="170"/>
      <c r="M173" s="170"/>
      <c r="N173" s="590"/>
      <c r="O173" s="622"/>
      <c r="P173" s="170"/>
      <c r="Q173" s="170"/>
      <c r="R173" s="170"/>
      <c r="S173" s="170"/>
      <c r="T173" s="170"/>
      <c r="U173" s="170"/>
      <c r="V173" s="170"/>
      <c r="W173" s="170"/>
      <c r="X173" s="170"/>
      <c r="Y173" s="170"/>
      <c r="Z173" s="170"/>
    </row>
    <row r="174" spans="1:26" ht="23.25" customHeight="1">
      <c r="A174" s="170"/>
      <c r="B174" s="170"/>
      <c r="C174" s="170"/>
      <c r="D174" s="170"/>
      <c r="E174" s="170"/>
      <c r="F174" s="170"/>
      <c r="G174" s="170"/>
      <c r="H174" s="170"/>
      <c r="I174" s="170"/>
      <c r="J174" s="170"/>
      <c r="K174" s="170"/>
      <c r="L174" s="170"/>
      <c r="M174" s="170"/>
      <c r="N174" s="590"/>
      <c r="O174" s="622"/>
      <c r="P174" s="170"/>
      <c r="Q174" s="170"/>
      <c r="R174" s="170"/>
      <c r="S174" s="170"/>
      <c r="T174" s="170"/>
      <c r="U174" s="170"/>
      <c r="V174" s="170"/>
      <c r="W174" s="170"/>
      <c r="X174" s="170"/>
      <c r="Y174" s="170"/>
      <c r="Z174" s="170"/>
    </row>
    <row r="175" spans="1:26" ht="23.25" customHeight="1">
      <c r="A175" s="170"/>
      <c r="B175" s="170"/>
      <c r="C175" s="170"/>
      <c r="D175" s="170"/>
      <c r="E175" s="170"/>
      <c r="F175" s="170"/>
      <c r="G175" s="170"/>
      <c r="H175" s="170"/>
      <c r="I175" s="170"/>
      <c r="J175" s="170"/>
      <c r="K175" s="170"/>
      <c r="L175" s="170"/>
      <c r="M175" s="170"/>
      <c r="N175" s="590"/>
      <c r="O175" s="622"/>
      <c r="P175" s="170"/>
      <c r="Q175" s="170"/>
      <c r="R175" s="170"/>
      <c r="S175" s="170"/>
      <c r="T175" s="170"/>
      <c r="U175" s="170"/>
      <c r="V175" s="170"/>
      <c r="W175" s="170"/>
      <c r="X175" s="170"/>
      <c r="Y175" s="170"/>
      <c r="Z175" s="170"/>
    </row>
    <row r="176" spans="1:26" ht="23.25" customHeight="1">
      <c r="A176" s="170"/>
      <c r="B176" s="170"/>
      <c r="C176" s="170"/>
      <c r="D176" s="170"/>
      <c r="E176" s="170"/>
      <c r="F176" s="170"/>
      <c r="G176" s="170"/>
      <c r="H176" s="170"/>
      <c r="I176" s="170"/>
      <c r="J176" s="170"/>
      <c r="K176" s="170"/>
      <c r="L176" s="170"/>
      <c r="M176" s="170"/>
      <c r="N176" s="590"/>
      <c r="O176" s="622"/>
      <c r="P176" s="170"/>
      <c r="Q176" s="170"/>
      <c r="R176" s="170"/>
      <c r="S176" s="170"/>
      <c r="T176" s="170"/>
      <c r="U176" s="170"/>
      <c r="V176" s="170"/>
      <c r="W176" s="170"/>
      <c r="X176" s="170"/>
      <c r="Y176" s="170"/>
      <c r="Z176" s="170"/>
    </row>
    <row r="177" spans="1:26" ht="23.25" customHeight="1">
      <c r="A177" s="170"/>
      <c r="B177" s="170"/>
      <c r="C177" s="170"/>
      <c r="D177" s="170"/>
      <c r="E177" s="170"/>
      <c r="F177" s="170"/>
      <c r="G177" s="170"/>
      <c r="H177" s="170"/>
      <c r="I177" s="170"/>
      <c r="J177" s="170"/>
      <c r="K177" s="170"/>
      <c r="L177" s="170"/>
      <c r="M177" s="170"/>
      <c r="N177" s="590"/>
      <c r="O177" s="622"/>
      <c r="P177" s="170"/>
      <c r="Q177" s="170"/>
      <c r="R177" s="170"/>
      <c r="S177" s="170"/>
      <c r="T177" s="170"/>
      <c r="U177" s="170"/>
      <c r="V177" s="170"/>
      <c r="W177" s="170"/>
      <c r="X177" s="170"/>
      <c r="Y177" s="170"/>
      <c r="Z177" s="170"/>
    </row>
    <row r="178" spans="1:26" ht="23.25" customHeight="1">
      <c r="A178" s="170"/>
      <c r="B178" s="170"/>
      <c r="C178" s="170"/>
      <c r="D178" s="170"/>
      <c r="E178" s="170"/>
      <c r="F178" s="170"/>
      <c r="G178" s="170"/>
      <c r="H178" s="170"/>
      <c r="I178" s="170"/>
      <c r="J178" s="170"/>
      <c r="K178" s="170"/>
      <c r="L178" s="170"/>
      <c r="M178" s="170"/>
      <c r="N178" s="590"/>
      <c r="O178" s="622"/>
      <c r="P178" s="170"/>
      <c r="Q178" s="170"/>
      <c r="R178" s="170"/>
      <c r="S178" s="170"/>
      <c r="T178" s="170"/>
      <c r="U178" s="170"/>
      <c r="V178" s="170"/>
      <c r="W178" s="170"/>
      <c r="X178" s="170"/>
      <c r="Y178" s="170"/>
      <c r="Z178" s="170"/>
    </row>
    <row r="179" spans="1:26" ht="23.25" customHeight="1">
      <c r="A179" s="170"/>
      <c r="B179" s="170"/>
      <c r="C179" s="170"/>
      <c r="D179" s="170"/>
      <c r="E179" s="170"/>
      <c r="F179" s="170"/>
      <c r="G179" s="170"/>
      <c r="H179" s="170"/>
      <c r="I179" s="170"/>
      <c r="J179" s="170"/>
      <c r="K179" s="170"/>
      <c r="L179" s="170"/>
      <c r="M179" s="170"/>
      <c r="N179" s="590"/>
      <c r="O179" s="622"/>
      <c r="P179" s="170"/>
      <c r="Q179" s="170"/>
      <c r="R179" s="170"/>
      <c r="S179" s="170"/>
      <c r="T179" s="170"/>
      <c r="U179" s="170"/>
      <c r="V179" s="170"/>
      <c r="W179" s="170"/>
      <c r="X179" s="170"/>
      <c r="Y179" s="170"/>
      <c r="Z179" s="170"/>
    </row>
    <row r="180" spans="1:26" ht="23.25" customHeight="1">
      <c r="A180" s="170"/>
      <c r="B180" s="170"/>
      <c r="C180" s="170"/>
      <c r="D180" s="170"/>
      <c r="E180" s="170"/>
      <c r="F180" s="170"/>
      <c r="G180" s="170"/>
      <c r="H180" s="170"/>
      <c r="I180" s="170"/>
      <c r="J180" s="170"/>
      <c r="K180" s="170"/>
      <c r="L180" s="170"/>
      <c r="M180" s="170"/>
      <c r="N180" s="590"/>
      <c r="O180" s="622"/>
      <c r="P180" s="170"/>
      <c r="Q180" s="170"/>
      <c r="R180" s="170"/>
      <c r="S180" s="170"/>
      <c r="T180" s="170"/>
      <c r="U180" s="170"/>
      <c r="V180" s="170"/>
      <c r="W180" s="170"/>
      <c r="X180" s="170"/>
      <c r="Y180" s="170"/>
      <c r="Z180" s="170"/>
    </row>
    <row r="181" spans="1:26" ht="23.25" customHeight="1">
      <c r="A181" s="170"/>
      <c r="B181" s="170"/>
      <c r="C181" s="170"/>
      <c r="D181" s="170"/>
      <c r="E181" s="170"/>
      <c r="F181" s="170"/>
      <c r="G181" s="170"/>
      <c r="H181" s="170"/>
      <c r="I181" s="170"/>
      <c r="J181" s="170"/>
      <c r="K181" s="170"/>
      <c r="L181" s="170"/>
      <c r="M181" s="170"/>
      <c r="N181" s="590"/>
      <c r="O181" s="622"/>
      <c r="P181" s="170"/>
      <c r="Q181" s="170"/>
      <c r="R181" s="170"/>
      <c r="S181" s="170"/>
      <c r="T181" s="170"/>
      <c r="U181" s="170"/>
      <c r="V181" s="170"/>
      <c r="W181" s="170"/>
      <c r="X181" s="170"/>
      <c r="Y181" s="170"/>
      <c r="Z181" s="170"/>
    </row>
    <row r="182" spans="1:26" ht="23.25" customHeight="1">
      <c r="A182" s="170"/>
      <c r="B182" s="170"/>
      <c r="C182" s="170"/>
      <c r="D182" s="170"/>
      <c r="E182" s="170"/>
      <c r="F182" s="170"/>
      <c r="G182" s="170"/>
      <c r="H182" s="170"/>
      <c r="I182" s="170"/>
      <c r="J182" s="170"/>
      <c r="K182" s="170"/>
      <c r="L182" s="170"/>
      <c r="M182" s="170"/>
      <c r="N182" s="590"/>
      <c r="O182" s="622"/>
      <c r="P182" s="170"/>
      <c r="Q182" s="170"/>
      <c r="R182" s="170"/>
      <c r="S182" s="170"/>
      <c r="T182" s="170"/>
      <c r="U182" s="170"/>
      <c r="V182" s="170"/>
      <c r="W182" s="170"/>
      <c r="X182" s="170"/>
      <c r="Y182" s="170"/>
      <c r="Z182" s="170"/>
    </row>
    <row r="183" spans="1:26" ht="23.25" customHeight="1">
      <c r="A183" s="170"/>
      <c r="B183" s="170"/>
      <c r="C183" s="170"/>
      <c r="D183" s="170"/>
      <c r="E183" s="170"/>
      <c r="F183" s="170"/>
      <c r="G183" s="170"/>
      <c r="H183" s="170"/>
      <c r="I183" s="170"/>
      <c r="J183" s="170"/>
      <c r="K183" s="170"/>
      <c r="L183" s="170"/>
      <c r="M183" s="170"/>
      <c r="N183" s="590"/>
      <c r="O183" s="622"/>
      <c r="P183" s="170"/>
      <c r="Q183" s="170"/>
      <c r="R183" s="170"/>
      <c r="S183" s="170"/>
      <c r="T183" s="170"/>
      <c r="U183" s="170"/>
      <c r="V183" s="170"/>
      <c r="W183" s="170"/>
      <c r="X183" s="170"/>
      <c r="Y183" s="170"/>
      <c r="Z183" s="170"/>
    </row>
    <row r="184" spans="1:26" ht="23.25" customHeight="1">
      <c r="A184" s="170"/>
      <c r="B184" s="170"/>
      <c r="C184" s="170"/>
      <c r="D184" s="170"/>
      <c r="E184" s="170"/>
      <c r="F184" s="170"/>
      <c r="G184" s="170"/>
      <c r="H184" s="170"/>
      <c r="I184" s="170"/>
      <c r="J184" s="170"/>
      <c r="K184" s="170"/>
      <c r="L184" s="170"/>
      <c r="M184" s="170"/>
      <c r="N184" s="590"/>
      <c r="O184" s="622"/>
      <c r="P184" s="170"/>
      <c r="Q184" s="170"/>
      <c r="R184" s="170"/>
      <c r="S184" s="170"/>
      <c r="T184" s="170"/>
      <c r="U184" s="170"/>
      <c r="V184" s="170"/>
      <c r="W184" s="170"/>
      <c r="X184" s="170"/>
      <c r="Y184" s="170"/>
      <c r="Z184" s="170"/>
    </row>
    <row r="185" spans="1:26" ht="23.25" customHeight="1">
      <c r="A185" s="170"/>
      <c r="B185" s="170"/>
      <c r="C185" s="170"/>
      <c r="D185" s="170"/>
      <c r="E185" s="170"/>
      <c r="F185" s="170"/>
      <c r="G185" s="170"/>
      <c r="H185" s="170"/>
      <c r="I185" s="170"/>
      <c r="J185" s="170"/>
      <c r="K185" s="170"/>
      <c r="L185" s="170"/>
      <c r="M185" s="170"/>
      <c r="N185" s="590"/>
      <c r="O185" s="622"/>
      <c r="P185" s="170"/>
      <c r="Q185" s="170"/>
      <c r="R185" s="170"/>
      <c r="S185" s="170"/>
      <c r="T185" s="170"/>
      <c r="U185" s="170"/>
      <c r="V185" s="170"/>
      <c r="W185" s="170"/>
      <c r="X185" s="170"/>
      <c r="Y185" s="170"/>
      <c r="Z185" s="170"/>
    </row>
    <row r="186" spans="1:26" ht="23.25" customHeight="1">
      <c r="A186" s="170"/>
      <c r="B186" s="170"/>
      <c r="C186" s="170"/>
      <c r="D186" s="170"/>
      <c r="E186" s="170"/>
      <c r="F186" s="170"/>
      <c r="G186" s="170"/>
      <c r="H186" s="170"/>
      <c r="I186" s="170"/>
      <c r="J186" s="170"/>
      <c r="K186" s="170"/>
      <c r="L186" s="170"/>
      <c r="M186" s="170"/>
      <c r="N186" s="590"/>
      <c r="O186" s="622"/>
      <c r="P186" s="170"/>
      <c r="Q186" s="170"/>
      <c r="R186" s="170"/>
      <c r="S186" s="170"/>
      <c r="T186" s="170"/>
      <c r="U186" s="170"/>
      <c r="V186" s="170"/>
      <c r="W186" s="170"/>
      <c r="X186" s="170"/>
      <c r="Y186" s="170"/>
      <c r="Z186" s="170"/>
    </row>
    <row r="187" spans="1:26" ht="23.25" customHeight="1">
      <c r="A187" s="170"/>
      <c r="B187" s="170"/>
      <c r="C187" s="170"/>
      <c r="D187" s="170"/>
      <c r="E187" s="170"/>
      <c r="F187" s="170"/>
      <c r="G187" s="170"/>
      <c r="H187" s="170"/>
      <c r="I187" s="170"/>
      <c r="J187" s="170"/>
      <c r="K187" s="170"/>
      <c r="L187" s="170"/>
      <c r="M187" s="170"/>
      <c r="N187" s="590"/>
      <c r="O187" s="622"/>
      <c r="P187" s="170"/>
      <c r="Q187" s="170"/>
      <c r="R187" s="170"/>
      <c r="S187" s="170"/>
      <c r="T187" s="170"/>
      <c r="U187" s="170"/>
      <c r="V187" s="170"/>
      <c r="W187" s="170"/>
      <c r="X187" s="170"/>
      <c r="Y187" s="170"/>
      <c r="Z187" s="170"/>
    </row>
    <row r="188" spans="1:26" ht="23.25" customHeight="1">
      <c r="A188" s="170"/>
      <c r="B188" s="170"/>
      <c r="C188" s="170"/>
      <c r="D188" s="170"/>
      <c r="E188" s="170"/>
      <c r="F188" s="170"/>
      <c r="G188" s="170"/>
      <c r="H188" s="170"/>
      <c r="I188" s="170"/>
      <c r="J188" s="170"/>
      <c r="K188" s="170"/>
      <c r="L188" s="170"/>
      <c r="M188" s="170"/>
      <c r="N188" s="590"/>
      <c r="O188" s="622"/>
      <c r="P188" s="170"/>
      <c r="Q188" s="170"/>
      <c r="R188" s="170"/>
      <c r="S188" s="170"/>
      <c r="T188" s="170"/>
      <c r="U188" s="170"/>
      <c r="V188" s="170"/>
      <c r="W188" s="170"/>
      <c r="X188" s="170"/>
      <c r="Y188" s="170"/>
      <c r="Z188" s="170"/>
    </row>
    <row r="189" spans="1:26" ht="23.25" customHeight="1">
      <c r="A189" s="170"/>
      <c r="B189" s="170"/>
      <c r="C189" s="170"/>
      <c r="D189" s="170"/>
      <c r="E189" s="170"/>
      <c r="F189" s="170"/>
      <c r="G189" s="170"/>
      <c r="H189" s="170"/>
      <c r="I189" s="170"/>
      <c r="J189" s="170"/>
      <c r="K189" s="170"/>
      <c r="L189" s="170"/>
      <c r="M189" s="170"/>
      <c r="N189" s="590"/>
      <c r="O189" s="622"/>
      <c r="P189" s="170"/>
      <c r="Q189" s="170"/>
      <c r="R189" s="170"/>
      <c r="S189" s="170"/>
      <c r="T189" s="170"/>
      <c r="U189" s="170"/>
      <c r="V189" s="170"/>
      <c r="W189" s="170"/>
      <c r="X189" s="170"/>
      <c r="Y189" s="170"/>
      <c r="Z189" s="170"/>
    </row>
    <row r="190" spans="1:26" ht="23.25" customHeight="1">
      <c r="A190" s="170"/>
      <c r="B190" s="170"/>
      <c r="C190" s="170"/>
      <c r="D190" s="170"/>
      <c r="E190" s="170"/>
      <c r="F190" s="170"/>
      <c r="G190" s="170"/>
      <c r="H190" s="170"/>
      <c r="I190" s="170"/>
      <c r="J190" s="170"/>
      <c r="K190" s="170"/>
      <c r="L190" s="170"/>
      <c r="M190" s="170"/>
      <c r="N190" s="590"/>
      <c r="O190" s="622"/>
      <c r="P190" s="170"/>
      <c r="Q190" s="170"/>
      <c r="R190" s="170"/>
      <c r="S190" s="170"/>
      <c r="T190" s="170"/>
      <c r="U190" s="170"/>
      <c r="V190" s="170"/>
      <c r="W190" s="170"/>
      <c r="X190" s="170"/>
      <c r="Y190" s="170"/>
      <c r="Z190" s="170"/>
    </row>
    <row r="191" spans="1:26" ht="23.25" customHeight="1">
      <c r="A191" s="170"/>
      <c r="B191" s="170"/>
      <c r="C191" s="170"/>
      <c r="D191" s="170"/>
      <c r="E191" s="170"/>
      <c r="F191" s="170"/>
      <c r="G191" s="170"/>
      <c r="H191" s="170"/>
      <c r="I191" s="170"/>
      <c r="J191" s="170"/>
      <c r="K191" s="170"/>
      <c r="L191" s="170"/>
      <c r="M191" s="170"/>
      <c r="N191" s="590"/>
      <c r="O191" s="622"/>
      <c r="P191" s="170"/>
      <c r="Q191" s="170"/>
      <c r="R191" s="170"/>
      <c r="S191" s="170"/>
      <c r="T191" s="170"/>
      <c r="U191" s="170"/>
      <c r="V191" s="170"/>
      <c r="W191" s="170"/>
      <c r="X191" s="170"/>
      <c r="Y191" s="170"/>
      <c r="Z191" s="170"/>
    </row>
    <row r="192" spans="1:26" ht="23.25" customHeight="1">
      <c r="A192" s="170"/>
      <c r="B192" s="170"/>
      <c r="C192" s="170"/>
      <c r="D192" s="170"/>
      <c r="E192" s="170"/>
      <c r="F192" s="170"/>
      <c r="G192" s="170"/>
      <c r="H192" s="170"/>
      <c r="I192" s="170"/>
      <c r="J192" s="170"/>
      <c r="K192" s="170"/>
      <c r="L192" s="170"/>
      <c r="M192" s="170"/>
      <c r="N192" s="590"/>
      <c r="O192" s="622"/>
      <c r="P192" s="170"/>
      <c r="Q192" s="170"/>
      <c r="R192" s="170"/>
      <c r="S192" s="170"/>
      <c r="T192" s="170"/>
      <c r="U192" s="170"/>
      <c r="V192" s="170"/>
      <c r="W192" s="170"/>
      <c r="X192" s="170"/>
      <c r="Y192" s="170"/>
      <c r="Z192" s="170"/>
    </row>
    <row r="193" spans="1:26" ht="23.25" customHeight="1">
      <c r="A193" s="170"/>
      <c r="B193" s="170"/>
      <c r="C193" s="170"/>
      <c r="D193" s="170"/>
      <c r="E193" s="170"/>
      <c r="F193" s="170"/>
      <c r="G193" s="170"/>
      <c r="H193" s="170"/>
      <c r="I193" s="170"/>
      <c r="J193" s="170"/>
      <c r="K193" s="170"/>
      <c r="L193" s="170"/>
      <c r="M193" s="170"/>
      <c r="N193" s="590"/>
      <c r="O193" s="622"/>
      <c r="P193" s="170"/>
      <c r="Q193" s="170"/>
      <c r="R193" s="170"/>
      <c r="S193" s="170"/>
      <c r="T193" s="170"/>
      <c r="U193" s="170"/>
      <c r="V193" s="170"/>
      <c r="W193" s="170"/>
      <c r="X193" s="170"/>
      <c r="Y193" s="170"/>
      <c r="Z193" s="170"/>
    </row>
    <row r="194" spans="1:26" ht="23.25" customHeight="1">
      <c r="A194" s="170"/>
      <c r="B194" s="170"/>
      <c r="C194" s="170"/>
      <c r="D194" s="170"/>
      <c r="E194" s="170"/>
      <c r="F194" s="170"/>
      <c r="G194" s="170"/>
      <c r="H194" s="170"/>
      <c r="I194" s="170"/>
      <c r="J194" s="170"/>
      <c r="K194" s="170"/>
      <c r="L194" s="170"/>
      <c r="M194" s="170"/>
      <c r="N194" s="590"/>
      <c r="O194" s="622"/>
      <c r="P194" s="170"/>
      <c r="Q194" s="170"/>
      <c r="R194" s="170"/>
      <c r="S194" s="170"/>
      <c r="T194" s="170"/>
      <c r="U194" s="170"/>
      <c r="V194" s="170"/>
      <c r="W194" s="170"/>
      <c r="X194" s="170"/>
      <c r="Y194" s="170"/>
      <c r="Z194" s="170"/>
    </row>
    <row r="195" spans="1:26" ht="23.25" customHeight="1">
      <c r="A195" s="170"/>
      <c r="B195" s="170"/>
      <c r="C195" s="170"/>
      <c r="D195" s="170"/>
      <c r="E195" s="170"/>
      <c r="F195" s="170"/>
      <c r="G195" s="170"/>
      <c r="H195" s="170"/>
      <c r="I195" s="170"/>
      <c r="J195" s="170"/>
      <c r="K195" s="170"/>
      <c r="L195" s="170"/>
      <c r="M195" s="170"/>
      <c r="N195" s="590"/>
      <c r="O195" s="622"/>
      <c r="P195" s="170"/>
      <c r="Q195" s="170"/>
      <c r="R195" s="170"/>
      <c r="S195" s="170"/>
      <c r="T195" s="170"/>
      <c r="U195" s="170"/>
      <c r="V195" s="170"/>
      <c r="W195" s="170"/>
      <c r="X195" s="170"/>
      <c r="Y195" s="170"/>
      <c r="Z195" s="170"/>
    </row>
    <row r="196" spans="1:26" ht="23.25" customHeight="1">
      <c r="A196" s="170"/>
      <c r="B196" s="170"/>
      <c r="C196" s="170"/>
      <c r="D196" s="170"/>
      <c r="E196" s="170"/>
      <c r="F196" s="170"/>
      <c r="G196" s="170"/>
      <c r="H196" s="170"/>
      <c r="I196" s="170"/>
      <c r="J196" s="170"/>
      <c r="K196" s="170"/>
      <c r="L196" s="170"/>
      <c r="M196" s="170"/>
      <c r="N196" s="590"/>
      <c r="O196" s="622"/>
      <c r="P196" s="170"/>
      <c r="Q196" s="170"/>
      <c r="R196" s="170"/>
      <c r="S196" s="170"/>
      <c r="T196" s="170"/>
      <c r="U196" s="170"/>
      <c r="V196" s="170"/>
      <c r="W196" s="170"/>
      <c r="X196" s="170"/>
      <c r="Y196" s="170"/>
      <c r="Z196" s="170"/>
    </row>
    <row r="197" spans="1:26" ht="23.25" customHeight="1">
      <c r="A197" s="170"/>
      <c r="B197" s="170"/>
      <c r="C197" s="170"/>
      <c r="D197" s="170"/>
      <c r="E197" s="170"/>
      <c r="F197" s="170"/>
      <c r="G197" s="170"/>
      <c r="H197" s="170"/>
      <c r="I197" s="170"/>
      <c r="J197" s="170"/>
      <c r="K197" s="170"/>
      <c r="L197" s="170"/>
      <c r="M197" s="170"/>
      <c r="N197" s="590"/>
      <c r="O197" s="622"/>
      <c r="P197" s="170"/>
      <c r="Q197" s="170"/>
      <c r="R197" s="170"/>
      <c r="S197" s="170"/>
      <c r="T197" s="170"/>
      <c r="U197" s="170"/>
      <c r="V197" s="170"/>
      <c r="W197" s="170"/>
      <c r="X197" s="170"/>
      <c r="Y197" s="170"/>
      <c r="Z197" s="170"/>
    </row>
    <row r="198" spans="1:26" ht="23.25" customHeight="1">
      <c r="A198" s="170"/>
      <c r="B198" s="170"/>
      <c r="C198" s="170"/>
      <c r="D198" s="170"/>
      <c r="E198" s="170"/>
      <c r="F198" s="170"/>
      <c r="G198" s="170"/>
      <c r="H198" s="170"/>
      <c r="I198" s="170"/>
      <c r="J198" s="170"/>
      <c r="K198" s="170"/>
      <c r="L198" s="170"/>
      <c r="M198" s="170"/>
      <c r="N198" s="590"/>
      <c r="O198" s="622"/>
      <c r="P198" s="170"/>
      <c r="Q198" s="170"/>
      <c r="R198" s="170"/>
      <c r="S198" s="170"/>
      <c r="T198" s="170"/>
      <c r="U198" s="170"/>
      <c r="V198" s="170"/>
      <c r="W198" s="170"/>
      <c r="X198" s="170"/>
      <c r="Y198" s="170"/>
      <c r="Z198" s="170"/>
    </row>
    <row r="199" spans="1:26" ht="23.25" customHeight="1">
      <c r="A199" s="170"/>
      <c r="B199" s="170"/>
      <c r="C199" s="170"/>
      <c r="D199" s="170"/>
      <c r="E199" s="170"/>
      <c r="F199" s="170"/>
      <c r="G199" s="170"/>
      <c r="H199" s="170"/>
      <c r="I199" s="170"/>
      <c r="J199" s="170"/>
      <c r="K199" s="170"/>
      <c r="L199" s="170"/>
      <c r="M199" s="170"/>
      <c r="N199" s="590"/>
      <c r="O199" s="622"/>
      <c r="P199" s="170"/>
      <c r="Q199" s="170"/>
      <c r="R199" s="170"/>
      <c r="S199" s="170"/>
      <c r="T199" s="170"/>
      <c r="U199" s="170"/>
      <c r="V199" s="170"/>
      <c r="W199" s="170"/>
      <c r="X199" s="170"/>
      <c r="Y199" s="170"/>
      <c r="Z199" s="170"/>
    </row>
    <row r="200" spans="1:26" ht="23.25" customHeight="1">
      <c r="A200" s="170"/>
      <c r="B200" s="170"/>
      <c r="C200" s="170"/>
      <c r="D200" s="170"/>
      <c r="E200" s="170"/>
      <c r="F200" s="170"/>
      <c r="G200" s="170"/>
      <c r="H200" s="170"/>
      <c r="I200" s="170"/>
      <c r="J200" s="170"/>
      <c r="K200" s="170"/>
      <c r="L200" s="170"/>
      <c r="M200" s="170"/>
      <c r="N200" s="590"/>
      <c r="O200" s="622"/>
      <c r="P200" s="170"/>
      <c r="Q200" s="170"/>
      <c r="R200" s="170"/>
      <c r="S200" s="170"/>
      <c r="T200" s="170"/>
      <c r="U200" s="170"/>
      <c r="V200" s="170"/>
      <c r="W200" s="170"/>
      <c r="X200" s="170"/>
      <c r="Y200" s="170"/>
      <c r="Z200" s="170"/>
    </row>
    <row r="201" spans="1:26" ht="23.25" customHeight="1">
      <c r="A201" s="170"/>
      <c r="B201" s="170"/>
      <c r="C201" s="170"/>
      <c r="D201" s="170"/>
      <c r="E201" s="170"/>
      <c r="F201" s="170"/>
      <c r="G201" s="170"/>
      <c r="H201" s="170"/>
      <c r="I201" s="170"/>
      <c r="J201" s="170"/>
      <c r="K201" s="170"/>
      <c r="L201" s="170"/>
      <c r="M201" s="170"/>
      <c r="N201" s="590"/>
      <c r="O201" s="622"/>
      <c r="P201" s="170"/>
      <c r="Q201" s="170"/>
      <c r="R201" s="170"/>
      <c r="S201" s="170"/>
      <c r="T201" s="170"/>
      <c r="U201" s="170"/>
      <c r="V201" s="170"/>
      <c r="W201" s="170"/>
      <c r="X201" s="170"/>
      <c r="Y201" s="170"/>
      <c r="Z201" s="170"/>
    </row>
    <row r="202" spans="1:26" ht="23.25" customHeight="1">
      <c r="A202" s="170"/>
      <c r="B202" s="170"/>
      <c r="C202" s="170"/>
      <c r="D202" s="170"/>
      <c r="E202" s="170"/>
      <c r="F202" s="170"/>
      <c r="G202" s="170"/>
      <c r="H202" s="170"/>
      <c r="I202" s="170"/>
      <c r="J202" s="170"/>
      <c r="K202" s="170"/>
      <c r="L202" s="170"/>
      <c r="M202" s="170"/>
      <c r="N202" s="590"/>
      <c r="O202" s="622"/>
      <c r="P202" s="170"/>
      <c r="Q202" s="170"/>
      <c r="R202" s="170"/>
      <c r="S202" s="170"/>
      <c r="T202" s="170"/>
      <c r="U202" s="170"/>
      <c r="V202" s="170"/>
      <c r="W202" s="170"/>
      <c r="X202" s="170"/>
      <c r="Y202" s="170"/>
      <c r="Z202" s="170"/>
    </row>
    <row r="203" spans="1:26" ht="23.25" customHeight="1">
      <c r="A203" s="170"/>
      <c r="B203" s="170"/>
      <c r="C203" s="170"/>
      <c r="D203" s="170"/>
      <c r="E203" s="170"/>
      <c r="F203" s="170"/>
      <c r="G203" s="170"/>
      <c r="H203" s="170"/>
      <c r="I203" s="170"/>
      <c r="J203" s="170"/>
      <c r="K203" s="170"/>
      <c r="L203" s="170"/>
      <c r="M203" s="170"/>
      <c r="N203" s="590"/>
      <c r="O203" s="622"/>
      <c r="P203" s="170"/>
      <c r="Q203" s="170"/>
      <c r="R203" s="170"/>
      <c r="S203" s="170"/>
      <c r="T203" s="170"/>
      <c r="U203" s="170"/>
      <c r="V203" s="170"/>
      <c r="W203" s="170"/>
      <c r="X203" s="170"/>
      <c r="Y203" s="170"/>
      <c r="Z203" s="170"/>
    </row>
    <row r="204" spans="1:26" ht="23.25" customHeight="1">
      <c r="A204" s="170"/>
      <c r="B204" s="170"/>
      <c r="C204" s="170"/>
      <c r="D204" s="170"/>
      <c r="E204" s="170"/>
      <c r="F204" s="170"/>
      <c r="G204" s="170"/>
      <c r="H204" s="170"/>
      <c r="I204" s="170"/>
      <c r="J204" s="170"/>
      <c r="K204" s="170"/>
      <c r="L204" s="170"/>
      <c r="M204" s="170"/>
      <c r="N204" s="590"/>
      <c r="O204" s="622"/>
      <c r="P204" s="170"/>
      <c r="Q204" s="170"/>
      <c r="R204" s="170"/>
      <c r="S204" s="170"/>
      <c r="T204" s="170"/>
      <c r="U204" s="170"/>
      <c r="V204" s="170"/>
      <c r="W204" s="170"/>
      <c r="X204" s="170"/>
      <c r="Y204" s="170"/>
      <c r="Z204" s="170"/>
    </row>
    <row r="205" spans="1:26" ht="23.25" customHeight="1">
      <c r="A205" s="170"/>
      <c r="B205" s="170"/>
      <c r="C205" s="170"/>
      <c r="D205" s="170"/>
      <c r="E205" s="170"/>
      <c r="F205" s="170"/>
      <c r="G205" s="170"/>
      <c r="H205" s="170"/>
      <c r="I205" s="170"/>
      <c r="J205" s="170"/>
      <c r="K205" s="170"/>
      <c r="L205" s="170"/>
      <c r="M205" s="170"/>
      <c r="N205" s="590"/>
      <c r="O205" s="622"/>
      <c r="P205" s="170"/>
      <c r="Q205" s="170"/>
      <c r="R205" s="170"/>
      <c r="S205" s="170"/>
      <c r="T205" s="170"/>
      <c r="U205" s="170"/>
      <c r="V205" s="170"/>
      <c r="W205" s="170"/>
      <c r="X205" s="170"/>
      <c r="Y205" s="170"/>
      <c r="Z205" s="170"/>
    </row>
    <row r="206" spans="1:26" ht="23.25" customHeight="1">
      <c r="A206" s="170"/>
      <c r="B206" s="170"/>
      <c r="C206" s="170"/>
      <c r="D206" s="170"/>
      <c r="E206" s="170"/>
      <c r="F206" s="170"/>
      <c r="G206" s="170"/>
      <c r="H206" s="170"/>
      <c r="I206" s="170"/>
      <c r="J206" s="170"/>
      <c r="K206" s="170"/>
      <c r="L206" s="170"/>
      <c r="M206" s="170"/>
      <c r="N206" s="590"/>
      <c r="O206" s="622"/>
      <c r="P206" s="170"/>
      <c r="Q206" s="170"/>
      <c r="R206" s="170"/>
      <c r="S206" s="170"/>
      <c r="T206" s="170"/>
      <c r="U206" s="170"/>
      <c r="V206" s="170"/>
      <c r="W206" s="170"/>
      <c r="X206" s="170"/>
      <c r="Y206" s="170"/>
      <c r="Z206" s="170"/>
    </row>
    <row r="207" spans="1:26" ht="23.25" customHeight="1">
      <c r="A207" s="170"/>
      <c r="B207" s="170"/>
      <c r="C207" s="170"/>
      <c r="D207" s="170"/>
      <c r="E207" s="170"/>
      <c r="F207" s="170"/>
      <c r="G207" s="170"/>
      <c r="H207" s="170"/>
      <c r="I207" s="170"/>
      <c r="J207" s="170"/>
      <c r="K207" s="170"/>
      <c r="L207" s="170"/>
      <c r="M207" s="170"/>
      <c r="N207" s="590"/>
      <c r="O207" s="622"/>
      <c r="P207" s="170"/>
      <c r="Q207" s="170"/>
      <c r="R207" s="170"/>
      <c r="S207" s="170"/>
      <c r="T207" s="170"/>
      <c r="U207" s="170"/>
      <c r="V207" s="170"/>
      <c r="W207" s="170"/>
      <c r="X207" s="170"/>
      <c r="Y207" s="170"/>
      <c r="Z207" s="170"/>
    </row>
    <row r="208" spans="1:26" ht="23.25" customHeight="1">
      <c r="A208" s="170"/>
      <c r="B208" s="170"/>
      <c r="C208" s="170"/>
      <c r="D208" s="170"/>
      <c r="E208" s="170"/>
      <c r="F208" s="170"/>
      <c r="G208" s="170"/>
      <c r="H208" s="170"/>
      <c r="I208" s="170"/>
      <c r="J208" s="170"/>
      <c r="K208" s="170"/>
      <c r="L208" s="170"/>
      <c r="M208" s="170"/>
      <c r="N208" s="590"/>
      <c r="O208" s="622"/>
      <c r="P208" s="170"/>
      <c r="Q208" s="170"/>
      <c r="R208" s="170"/>
      <c r="S208" s="170"/>
      <c r="T208" s="170"/>
      <c r="U208" s="170"/>
      <c r="V208" s="170"/>
      <c r="W208" s="170"/>
      <c r="X208" s="170"/>
      <c r="Y208" s="170"/>
      <c r="Z208" s="170"/>
    </row>
    <row r="209" spans="1:26" ht="23.25" customHeight="1">
      <c r="A209" s="170"/>
      <c r="B209" s="170"/>
      <c r="C209" s="170"/>
      <c r="D209" s="170"/>
      <c r="E209" s="170"/>
      <c r="F209" s="170"/>
      <c r="G209" s="170"/>
      <c r="H209" s="170"/>
      <c r="I209" s="170"/>
      <c r="J209" s="170"/>
      <c r="K209" s="170"/>
      <c r="L209" s="170"/>
      <c r="M209" s="170"/>
      <c r="N209" s="590"/>
      <c r="O209" s="622"/>
      <c r="P209" s="170"/>
      <c r="Q209" s="170"/>
      <c r="R209" s="170"/>
      <c r="S209" s="170"/>
      <c r="T209" s="170"/>
      <c r="U209" s="170"/>
      <c r="V209" s="170"/>
      <c r="W209" s="170"/>
      <c r="X209" s="170"/>
      <c r="Y209" s="170"/>
      <c r="Z209" s="170"/>
    </row>
    <row r="210" spans="1:26" ht="23.25" customHeight="1">
      <c r="A210" s="170"/>
      <c r="B210" s="170"/>
      <c r="C210" s="170"/>
      <c r="D210" s="170"/>
      <c r="E210" s="170"/>
      <c r="F210" s="170"/>
      <c r="G210" s="170"/>
      <c r="H210" s="170"/>
      <c r="I210" s="170"/>
      <c r="J210" s="170"/>
      <c r="K210" s="170"/>
      <c r="L210" s="170"/>
      <c r="M210" s="170"/>
      <c r="N210" s="590"/>
      <c r="O210" s="622"/>
      <c r="P210" s="170"/>
      <c r="Q210" s="170"/>
      <c r="R210" s="170"/>
      <c r="S210" s="170"/>
      <c r="T210" s="170"/>
      <c r="U210" s="170"/>
      <c r="V210" s="170"/>
      <c r="W210" s="170"/>
      <c r="X210" s="170"/>
      <c r="Y210" s="170"/>
      <c r="Z210" s="170"/>
    </row>
    <row r="211" spans="1:26" ht="23.25" customHeight="1">
      <c r="A211" s="170"/>
      <c r="B211" s="170"/>
      <c r="C211" s="170"/>
      <c r="D211" s="170"/>
      <c r="E211" s="170"/>
      <c r="F211" s="170"/>
      <c r="G211" s="170"/>
      <c r="H211" s="170"/>
      <c r="I211" s="170"/>
      <c r="J211" s="170"/>
      <c r="K211" s="170"/>
      <c r="L211" s="170"/>
      <c r="M211" s="170"/>
      <c r="N211" s="590"/>
      <c r="O211" s="622"/>
      <c r="P211" s="170"/>
      <c r="Q211" s="170"/>
      <c r="R211" s="170"/>
      <c r="S211" s="170"/>
      <c r="T211" s="170"/>
      <c r="U211" s="170"/>
      <c r="V211" s="170"/>
      <c r="W211" s="170"/>
      <c r="X211" s="170"/>
      <c r="Y211" s="170"/>
      <c r="Z211" s="170"/>
    </row>
    <row r="212" spans="1:26" ht="23.25" customHeight="1">
      <c r="A212" s="170"/>
      <c r="B212" s="170"/>
      <c r="C212" s="170"/>
      <c r="D212" s="170"/>
      <c r="E212" s="170"/>
      <c r="F212" s="170"/>
      <c r="G212" s="170"/>
      <c r="H212" s="170"/>
      <c r="I212" s="170"/>
      <c r="J212" s="170"/>
      <c r="K212" s="170"/>
      <c r="L212" s="170"/>
      <c r="M212" s="170"/>
      <c r="N212" s="590"/>
      <c r="O212" s="622"/>
      <c r="P212" s="170"/>
      <c r="Q212" s="170"/>
      <c r="R212" s="170"/>
      <c r="S212" s="170"/>
      <c r="T212" s="170"/>
      <c r="U212" s="170"/>
      <c r="V212" s="170"/>
      <c r="W212" s="170"/>
      <c r="X212" s="170"/>
      <c r="Y212" s="170"/>
      <c r="Z212" s="170"/>
    </row>
    <row r="213" spans="1:26" ht="23.25" customHeight="1">
      <c r="A213" s="170"/>
      <c r="B213" s="170"/>
      <c r="C213" s="170"/>
      <c r="D213" s="170"/>
      <c r="E213" s="170"/>
      <c r="F213" s="170"/>
      <c r="G213" s="170"/>
      <c r="H213" s="170"/>
      <c r="I213" s="170"/>
      <c r="J213" s="170"/>
      <c r="K213" s="170"/>
      <c r="L213" s="170"/>
      <c r="M213" s="170"/>
      <c r="N213" s="590"/>
      <c r="O213" s="622"/>
      <c r="P213" s="170"/>
      <c r="Q213" s="170"/>
      <c r="R213" s="170"/>
      <c r="S213" s="170"/>
      <c r="T213" s="170"/>
      <c r="U213" s="170"/>
      <c r="V213" s="170"/>
      <c r="W213" s="170"/>
      <c r="X213" s="170"/>
      <c r="Y213" s="170"/>
      <c r="Z213" s="170"/>
    </row>
    <row r="214" spans="1:26" ht="23.25" customHeight="1">
      <c r="A214" s="170"/>
      <c r="B214" s="170"/>
      <c r="C214" s="170"/>
      <c r="D214" s="170"/>
      <c r="E214" s="170"/>
      <c r="F214" s="170"/>
      <c r="G214" s="170"/>
      <c r="H214" s="170"/>
      <c r="I214" s="170"/>
      <c r="J214" s="170"/>
      <c r="K214" s="170"/>
      <c r="L214" s="170"/>
      <c r="M214" s="170"/>
      <c r="N214" s="590"/>
      <c r="O214" s="622"/>
      <c r="P214" s="170"/>
      <c r="Q214" s="170"/>
      <c r="R214" s="170"/>
      <c r="S214" s="170"/>
      <c r="T214" s="170"/>
      <c r="U214" s="170"/>
      <c r="V214" s="170"/>
      <c r="W214" s="170"/>
      <c r="X214" s="170"/>
      <c r="Y214" s="170"/>
      <c r="Z214" s="170"/>
    </row>
    <row r="215" spans="1:26" ht="23.25" customHeight="1">
      <c r="A215" s="170"/>
      <c r="B215" s="170"/>
      <c r="C215" s="170"/>
      <c r="D215" s="170"/>
      <c r="E215" s="170"/>
      <c r="F215" s="170"/>
      <c r="G215" s="170"/>
      <c r="H215" s="170"/>
      <c r="I215" s="170"/>
      <c r="J215" s="170"/>
      <c r="K215" s="170"/>
      <c r="L215" s="170"/>
      <c r="M215" s="170"/>
      <c r="N215" s="590"/>
      <c r="O215" s="622"/>
      <c r="P215" s="170"/>
      <c r="Q215" s="170"/>
      <c r="R215" s="170"/>
      <c r="S215" s="170"/>
      <c r="T215" s="170"/>
      <c r="U215" s="170"/>
      <c r="V215" s="170"/>
      <c r="W215" s="170"/>
      <c r="X215" s="170"/>
      <c r="Y215" s="170"/>
      <c r="Z215" s="170"/>
    </row>
    <row r="216" spans="1:26" ht="23.25" customHeight="1">
      <c r="A216" s="170"/>
      <c r="B216" s="170"/>
      <c r="C216" s="170"/>
      <c r="D216" s="170"/>
      <c r="E216" s="170"/>
      <c r="F216" s="170"/>
      <c r="G216" s="170"/>
      <c r="H216" s="170"/>
      <c r="I216" s="170"/>
      <c r="J216" s="170"/>
      <c r="K216" s="170"/>
      <c r="L216" s="170"/>
      <c r="M216" s="170"/>
      <c r="N216" s="590"/>
      <c r="O216" s="622"/>
      <c r="P216" s="170"/>
      <c r="Q216" s="170"/>
      <c r="R216" s="170"/>
      <c r="S216" s="170"/>
      <c r="T216" s="170"/>
      <c r="U216" s="170"/>
      <c r="V216" s="170"/>
      <c r="W216" s="170"/>
      <c r="X216" s="170"/>
      <c r="Y216" s="170"/>
      <c r="Z216" s="170"/>
    </row>
    <row r="217" spans="1:26" ht="23.25" customHeight="1">
      <c r="A217" s="170"/>
      <c r="B217" s="170"/>
      <c r="C217" s="170"/>
      <c r="D217" s="170"/>
      <c r="E217" s="170"/>
      <c r="F217" s="170"/>
      <c r="G217" s="170"/>
      <c r="H217" s="170"/>
      <c r="I217" s="170"/>
      <c r="J217" s="170"/>
      <c r="K217" s="170"/>
      <c r="L217" s="170"/>
      <c r="M217" s="170"/>
      <c r="N217" s="590"/>
      <c r="O217" s="622"/>
      <c r="P217" s="170"/>
      <c r="Q217" s="170"/>
      <c r="R217" s="170"/>
      <c r="S217" s="170"/>
      <c r="T217" s="170"/>
      <c r="U217" s="170"/>
      <c r="V217" s="170"/>
      <c r="W217" s="170"/>
      <c r="X217" s="170"/>
      <c r="Y217" s="170"/>
      <c r="Z217" s="170"/>
    </row>
    <row r="218" spans="1:26" ht="23.25" customHeight="1">
      <c r="A218" s="170"/>
      <c r="B218" s="170"/>
      <c r="C218" s="170"/>
      <c r="D218" s="170"/>
      <c r="E218" s="170"/>
      <c r="F218" s="170"/>
      <c r="G218" s="170"/>
      <c r="H218" s="170"/>
      <c r="I218" s="170"/>
      <c r="J218" s="170"/>
      <c r="K218" s="170"/>
      <c r="L218" s="170"/>
      <c r="M218" s="170"/>
      <c r="N218" s="590"/>
      <c r="O218" s="622"/>
      <c r="P218" s="170"/>
      <c r="Q218" s="170"/>
      <c r="R218" s="170"/>
      <c r="S218" s="170"/>
      <c r="T218" s="170"/>
      <c r="U218" s="170"/>
      <c r="V218" s="170"/>
      <c r="W218" s="170"/>
      <c r="X218" s="170"/>
      <c r="Y218" s="170"/>
      <c r="Z218" s="170"/>
    </row>
    <row r="219" spans="1:26" ht="23.25" customHeight="1">
      <c r="A219" s="170"/>
      <c r="B219" s="170"/>
      <c r="C219" s="170"/>
      <c r="D219" s="170"/>
      <c r="E219" s="170"/>
      <c r="F219" s="170"/>
      <c r="G219" s="170"/>
      <c r="H219" s="170"/>
      <c r="I219" s="170"/>
      <c r="J219" s="170"/>
      <c r="K219" s="170"/>
      <c r="L219" s="170"/>
      <c r="M219" s="170"/>
      <c r="N219" s="590"/>
      <c r="O219" s="622"/>
      <c r="P219" s="170"/>
      <c r="Q219" s="170"/>
      <c r="R219" s="170"/>
      <c r="S219" s="170"/>
      <c r="T219" s="170"/>
      <c r="U219" s="170"/>
      <c r="V219" s="170"/>
      <c r="W219" s="170"/>
      <c r="X219" s="170"/>
      <c r="Y219" s="170"/>
      <c r="Z219" s="170"/>
    </row>
    <row r="220" spans="1:26" ht="23.25" customHeight="1">
      <c r="A220" s="170"/>
      <c r="B220" s="170"/>
      <c r="C220" s="170"/>
      <c r="D220" s="170"/>
      <c r="E220" s="170"/>
      <c r="F220" s="170"/>
      <c r="G220" s="170"/>
      <c r="H220" s="170"/>
      <c r="I220" s="170"/>
      <c r="J220" s="170"/>
      <c r="K220" s="170"/>
      <c r="L220" s="170"/>
      <c r="M220" s="170"/>
      <c r="N220" s="590"/>
      <c r="O220" s="622"/>
      <c r="P220" s="170"/>
      <c r="Q220" s="170"/>
      <c r="R220" s="170"/>
      <c r="S220" s="170"/>
      <c r="T220" s="170"/>
      <c r="U220" s="170"/>
      <c r="V220" s="170"/>
      <c r="W220" s="170"/>
      <c r="X220" s="170"/>
      <c r="Y220" s="170"/>
      <c r="Z220" s="170"/>
    </row>
    <row r="221" spans="1:26" ht="23.25" customHeight="1">
      <c r="A221" s="170"/>
      <c r="B221" s="170"/>
      <c r="C221" s="170"/>
      <c r="D221" s="170"/>
      <c r="E221" s="170"/>
      <c r="F221" s="170"/>
      <c r="G221" s="170"/>
      <c r="H221" s="170"/>
      <c r="I221" s="170"/>
      <c r="J221" s="170"/>
      <c r="K221" s="170"/>
      <c r="L221" s="170"/>
      <c r="M221" s="170"/>
      <c r="N221" s="590"/>
      <c r="O221" s="622"/>
      <c r="P221" s="170"/>
      <c r="Q221" s="170"/>
      <c r="R221" s="170"/>
      <c r="S221" s="170"/>
      <c r="T221" s="170"/>
      <c r="U221" s="170"/>
      <c r="V221" s="170"/>
      <c r="W221" s="170"/>
      <c r="X221" s="170"/>
      <c r="Y221" s="170"/>
      <c r="Z221" s="170"/>
    </row>
    <row r="222" spans="1:26" ht="23.25" customHeight="1">
      <c r="A222" s="170"/>
      <c r="B222" s="170"/>
      <c r="C222" s="170"/>
      <c r="D222" s="170"/>
      <c r="E222" s="170"/>
      <c r="F222" s="170"/>
      <c r="G222" s="170"/>
      <c r="H222" s="170"/>
      <c r="I222" s="170"/>
      <c r="J222" s="170"/>
      <c r="K222" s="170"/>
      <c r="L222" s="170"/>
      <c r="M222" s="170"/>
      <c r="N222" s="590"/>
      <c r="O222" s="622"/>
      <c r="P222" s="170"/>
      <c r="Q222" s="170"/>
      <c r="R222" s="170"/>
      <c r="S222" s="170"/>
      <c r="T222" s="170"/>
      <c r="U222" s="170"/>
      <c r="V222" s="170"/>
      <c r="W222" s="170"/>
      <c r="X222" s="170"/>
      <c r="Y222" s="170"/>
      <c r="Z222" s="170"/>
    </row>
    <row r="223" spans="1:26" ht="23.25" customHeight="1">
      <c r="A223" s="170"/>
      <c r="B223" s="170"/>
      <c r="C223" s="170"/>
      <c r="D223" s="170"/>
      <c r="E223" s="170"/>
      <c r="F223" s="170"/>
      <c r="G223" s="170"/>
      <c r="H223" s="170"/>
      <c r="I223" s="170"/>
      <c r="J223" s="170"/>
      <c r="K223" s="170"/>
      <c r="L223" s="170"/>
      <c r="M223" s="170"/>
      <c r="N223" s="590"/>
      <c r="O223" s="622"/>
      <c r="P223" s="170"/>
      <c r="Q223" s="170"/>
      <c r="R223" s="170"/>
      <c r="S223" s="170"/>
      <c r="T223" s="170"/>
      <c r="U223" s="170"/>
      <c r="V223" s="170"/>
      <c r="W223" s="170"/>
      <c r="X223" s="170"/>
      <c r="Y223" s="170"/>
      <c r="Z223" s="170"/>
    </row>
    <row r="224" spans="1:26" ht="23.25" customHeight="1">
      <c r="A224" s="170"/>
      <c r="B224" s="170"/>
      <c r="C224" s="170"/>
      <c r="D224" s="170"/>
      <c r="E224" s="170"/>
      <c r="F224" s="170"/>
      <c r="G224" s="170"/>
      <c r="H224" s="170"/>
      <c r="I224" s="170"/>
      <c r="J224" s="170"/>
      <c r="K224" s="170"/>
      <c r="L224" s="170"/>
      <c r="M224" s="170"/>
      <c r="N224" s="590"/>
      <c r="O224" s="622"/>
      <c r="P224" s="170"/>
      <c r="Q224" s="170"/>
      <c r="R224" s="170"/>
      <c r="S224" s="170"/>
      <c r="T224" s="170"/>
      <c r="U224" s="170"/>
      <c r="V224" s="170"/>
      <c r="W224" s="170"/>
      <c r="X224" s="170"/>
      <c r="Y224" s="170"/>
      <c r="Z224" s="170"/>
    </row>
    <row r="225" spans="1:26" ht="23.25" customHeight="1">
      <c r="A225" s="170"/>
      <c r="B225" s="170"/>
      <c r="C225" s="170"/>
      <c r="D225" s="170"/>
      <c r="E225" s="170"/>
      <c r="F225" s="170"/>
      <c r="G225" s="170"/>
      <c r="H225" s="170"/>
      <c r="I225" s="170"/>
      <c r="J225" s="170"/>
      <c r="K225" s="170"/>
      <c r="L225" s="170"/>
      <c r="M225" s="170"/>
      <c r="N225" s="590"/>
      <c r="O225" s="622"/>
      <c r="P225" s="170"/>
      <c r="Q225" s="170"/>
      <c r="R225" s="170"/>
      <c r="S225" s="170"/>
      <c r="T225" s="170"/>
      <c r="U225" s="170"/>
      <c r="V225" s="170"/>
      <c r="W225" s="170"/>
      <c r="X225" s="170"/>
      <c r="Y225" s="170"/>
      <c r="Z225" s="170"/>
    </row>
    <row r="226" spans="1:26" ht="23.25" customHeight="1">
      <c r="A226" s="170"/>
      <c r="B226" s="170"/>
      <c r="C226" s="170"/>
      <c r="D226" s="170"/>
      <c r="E226" s="170"/>
      <c r="F226" s="170"/>
      <c r="G226" s="170"/>
      <c r="H226" s="170"/>
      <c r="I226" s="170"/>
      <c r="J226" s="170"/>
      <c r="K226" s="170"/>
      <c r="L226" s="170"/>
      <c r="M226" s="170"/>
      <c r="N226" s="590"/>
      <c r="O226" s="622"/>
      <c r="P226" s="170"/>
      <c r="Q226" s="170"/>
      <c r="R226" s="170"/>
      <c r="S226" s="170"/>
      <c r="T226" s="170"/>
      <c r="U226" s="170"/>
      <c r="V226" s="170"/>
      <c r="W226" s="170"/>
      <c r="X226" s="170"/>
      <c r="Y226" s="170"/>
      <c r="Z226" s="170"/>
    </row>
    <row r="227" spans="1:26" ht="23.25" customHeight="1">
      <c r="A227" s="170"/>
      <c r="B227" s="170"/>
      <c r="C227" s="170"/>
      <c r="D227" s="170"/>
      <c r="E227" s="170"/>
      <c r="F227" s="170"/>
      <c r="G227" s="170"/>
      <c r="H227" s="170"/>
      <c r="I227" s="170"/>
      <c r="J227" s="170"/>
      <c r="K227" s="170"/>
      <c r="L227" s="170"/>
      <c r="M227" s="170"/>
      <c r="N227" s="590"/>
      <c r="O227" s="622"/>
      <c r="P227" s="170"/>
      <c r="Q227" s="170"/>
      <c r="R227" s="170"/>
      <c r="S227" s="170"/>
      <c r="T227" s="170"/>
      <c r="U227" s="170"/>
      <c r="V227" s="170"/>
      <c r="W227" s="170"/>
      <c r="X227" s="170"/>
      <c r="Y227" s="170"/>
      <c r="Z227" s="170"/>
    </row>
    <row r="228" spans="1:26" ht="23.25" customHeight="1">
      <c r="A228" s="170"/>
      <c r="B228" s="170"/>
      <c r="C228" s="170"/>
      <c r="D228" s="170"/>
      <c r="E228" s="170"/>
      <c r="F228" s="170"/>
      <c r="G228" s="170"/>
      <c r="H228" s="170"/>
      <c r="I228" s="170"/>
      <c r="J228" s="170"/>
      <c r="K228" s="170"/>
      <c r="L228" s="170"/>
      <c r="M228" s="170"/>
      <c r="N228" s="590"/>
      <c r="O228" s="622"/>
      <c r="P228" s="170"/>
      <c r="Q228" s="170"/>
      <c r="R228" s="170"/>
      <c r="S228" s="170"/>
      <c r="T228" s="170"/>
      <c r="U228" s="170"/>
      <c r="V228" s="170"/>
      <c r="W228" s="170"/>
      <c r="X228" s="170"/>
      <c r="Y228" s="170"/>
      <c r="Z228" s="170"/>
    </row>
    <row r="229" spans="1:26" ht="23.25" customHeight="1">
      <c r="A229" s="170"/>
      <c r="B229" s="170"/>
      <c r="C229" s="170"/>
      <c r="D229" s="170"/>
      <c r="E229" s="170"/>
      <c r="F229" s="170"/>
      <c r="G229" s="170"/>
      <c r="H229" s="170"/>
      <c r="I229" s="170"/>
      <c r="J229" s="170"/>
      <c r="K229" s="170"/>
      <c r="L229" s="170"/>
      <c r="M229" s="170"/>
      <c r="N229" s="590"/>
      <c r="O229" s="622"/>
      <c r="P229" s="170"/>
      <c r="Q229" s="170"/>
      <c r="R229" s="170"/>
      <c r="S229" s="170"/>
      <c r="T229" s="170"/>
      <c r="U229" s="170"/>
      <c r="V229" s="170"/>
      <c r="W229" s="170"/>
      <c r="X229" s="170"/>
      <c r="Y229" s="170"/>
      <c r="Z229" s="170"/>
    </row>
    <row r="230" spans="1:26" ht="23.25" customHeight="1">
      <c r="A230" s="170"/>
      <c r="B230" s="170"/>
      <c r="C230" s="170"/>
      <c r="D230" s="170"/>
      <c r="E230" s="170"/>
      <c r="F230" s="170"/>
      <c r="G230" s="170"/>
      <c r="H230" s="170"/>
      <c r="I230" s="170"/>
      <c r="J230" s="170"/>
      <c r="K230" s="170"/>
      <c r="L230" s="170"/>
      <c r="M230" s="170"/>
      <c r="N230" s="590"/>
      <c r="O230" s="622"/>
      <c r="P230" s="170"/>
      <c r="Q230" s="170"/>
      <c r="R230" s="170"/>
      <c r="S230" s="170"/>
      <c r="T230" s="170"/>
      <c r="U230" s="170"/>
      <c r="V230" s="170"/>
      <c r="W230" s="170"/>
      <c r="X230" s="170"/>
      <c r="Y230" s="170"/>
      <c r="Z230" s="170"/>
    </row>
    <row r="231" spans="1:26" ht="23.25" customHeight="1">
      <c r="A231" s="170"/>
      <c r="B231" s="170"/>
      <c r="C231" s="170"/>
      <c r="D231" s="170"/>
      <c r="E231" s="170"/>
      <c r="F231" s="170"/>
      <c r="G231" s="170"/>
      <c r="H231" s="170"/>
      <c r="I231" s="170"/>
      <c r="J231" s="170"/>
      <c r="K231" s="170"/>
      <c r="L231" s="170"/>
      <c r="M231" s="170"/>
      <c r="N231" s="590"/>
      <c r="O231" s="622"/>
      <c r="P231" s="170"/>
      <c r="Q231" s="170"/>
      <c r="R231" s="170"/>
      <c r="S231" s="170"/>
      <c r="T231" s="170"/>
      <c r="U231" s="170"/>
      <c r="V231" s="170"/>
      <c r="W231" s="170"/>
      <c r="X231" s="170"/>
      <c r="Y231" s="170"/>
      <c r="Z231" s="170"/>
    </row>
    <row r="232" spans="1:26" ht="23.25" customHeight="1">
      <c r="A232" s="170"/>
      <c r="B232" s="170"/>
      <c r="C232" s="170"/>
      <c r="D232" s="170"/>
      <c r="E232" s="170"/>
      <c r="F232" s="170"/>
      <c r="G232" s="170"/>
      <c r="H232" s="170"/>
      <c r="I232" s="170"/>
      <c r="J232" s="170"/>
      <c r="K232" s="170"/>
      <c r="L232" s="170"/>
      <c r="M232" s="170"/>
      <c r="N232" s="590"/>
      <c r="O232" s="622"/>
      <c r="P232" s="170"/>
      <c r="Q232" s="170"/>
      <c r="R232" s="170"/>
      <c r="S232" s="170"/>
      <c r="T232" s="170"/>
      <c r="U232" s="170"/>
      <c r="V232" s="170"/>
      <c r="W232" s="170"/>
      <c r="X232" s="170"/>
      <c r="Y232" s="170"/>
      <c r="Z232" s="170"/>
    </row>
    <row r="233" spans="1:26" ht="23.25" customHeight="1">
      <c r="A233" s="170"/>
      <c r="B233" s="170"/>
      <c r="C233" s="170"/>
      <c r="D233" s="170"/>
      <c r="E233" s="170"/>
      <c r="F233" s="170"/>
      <c r="G233" s="170"/>
      <c r="H233" s="170"/>
      <c r="I233" s="170"/>
      <c r="J233" s="170"/>
      <c r="K233" s="170"/>
      <c r="L233" s="170"/>
      <c r="M233" s="170"/>
      <c r="N233" s="590"/>
      <c r="O233" s="622"/>
      <c r="P233" s="170"/>
      <c r="Q233" s="170"/>
      <c r="R233" s="170"/>
      <c r="S233" s="170"/>
      <c r="T233" s="170"/>
      <c r="U233" s="170"/>
      <c r="V233" s="170"/>
      <c r="W233" s="170"/>
      <c r="X233" s="170"/>
      <c r="Y233" s="170"/>
      <c r="Z233" s="170"/>
    </row>
    <row r="234" spans="1:26" ht="23.25" customHeight="1">
      <c r="A234" s="170"/>
      <c r="B234" s="170"/>
      <c r="C234" s="170"/>
      <c r="D234" s="170"/>
      <c r="E234" s="170"/>
      <c r="F234" s="170"/>
      <c r="G234" s="170"/>
      <c r="H234" s="170"/>
      <c r="I234" s="170"/>
      <c r="J234" s="170"/>
      <c r="K234" s="170"/>
      <c r="L234" s="170"/>
      <c r="M234" s="170"/>
      <c r="N234" s="590"/>
      <c r="O234" s="622"/>
      <c r="P234" s="170"/>
      <c r="Q234" s="170"/>
      <c r="R234" s="170"/>
      <c r="S234" s="170"/>
      <c r="T234" s="170"/>
      <c r="U234" s="170"/>
      <c r="V234" s="170"/>
      <c r="W234" s="170"/>
      <c r="X234" s="170"/>
      <c r="Y234" s="170"/>
      <c r="Z234" s="170"/>
    </row>
    <row r="235" spans="1:26" ht="23.25" customHeight="1">
      <c r="A235" s="170"/>
      <c r="B235" s="170"/>
      <c r="C235" s="170"/>
      <c r="D235" s="170"/>
      <c r="E235" s="170"/>
      <c r="F235" s="170"/>
      <c r="G235" s="170"/>
      <c r="H235" s="170"/>
      <c r="I235" s="170"/>
      <c r="J235" s="170"/>
      <c r="K235" s="170"/>
      <c r="L235" s="170"/>
      <c r="M235" s="170"/>
      <c r="N235" s="590"/>
      <c r="O235" s="622"/>
      <c r="P235" s="170"/>
      <c r="Q235" s="170"/>
      <c r="R235" s="170"/>
      <c r="S235" s="170"/>
      <c r="T235" s="170"/>
      <c r="U235" s="170"/>
      <c r="V235" s="170"/>
      <c r="W235" s="170"/>
      <c r="X235" s="170"/>
      <c r="Y235" s="170"/>
      <c r="Z235" s="170"/>
    </row>
    <row r="236" spans="1:26" ht="23.25" customHeight="1">
      <c r="A236" s="170"/>
      <c r="B236" s="170"/>
      <c r="C236" s="170"/>
      <c r="D236" s="170"/>
      <c r="E236" s="170"/>
      <c r="F236" s="170"/>
      <c r="G236" s="170"/>
      <c r="H236" s="170"/>
      <c r="I236" s="170"/>
      <c r="J236" s="170"/>
      <c r="K236" s="170"/>
      <c r="L236" s="170"/>
      <c r="M236" s="170"/>
      <c r="N236" s="590"/>
      <c r="O236" s="622"/>
      <c r="P236" s="170"/>
      <c r="Q236" s="170"/>
      <c r="R236" s="170"/>
      <c r="S236" s="170"/>
      <c r="T236" s="170"/>
      <c r="U236" s="170"/>
      <c r="V236" s="170"/>
      <c r="W236" s="170"/>
      <c r="X236" s="170"/>
      <c r="Y236" s="170"/>
      <c r="Z236" s="170"/>
    </row>
    <row r="237" spans="1:26" ht="23.25" customHeight="1">
      <c r="A237" s="170"/>
      <c r="B237" s="170"/>
      <c r="C237" s="170"/>
      <c r="D237" s="170"/>
      <c r="E237" s="170"/>
      <c r="F237" s="170"/>
      <c r="G237" s="170"/>
      <c r="H237" s="170"/>
      <c r="I237" s="170"/>
      <c r="J237" s="170"/>
      <c r="K237" s="170"/>
      <c r="L237" s="170"/>
      <c r="M237" s="170"/>
      <c r="N237" s="590"/>
      <c r="O237" s="622"/>
      <c r="P237" s="170"/>
      <c r="Q237" s="170"/>
      <c r="R237" s="170"/>
      <c r="S237" s="170"/>
      <c r="T237" s="170"/>
      <c r="U237" s="170"/>
      <c r="V237" s="170"/>
      <c r="W237" s="170"/>
      <c r="X237" s="170"/>
      <c r="Y237" s="170"/>
      <c r="Z237" s="170"/>
    </row>
    <row r="238" spans="1:26" ht="23.25" customHeight="1">
      <c r="A238" s="170"/>
      <c r="B238" s="170"/>
      <c r="C238" s="170"/>
      <c r="D238" s="170"/>
      <c r="E238" s="170"/>
      <c r="F238" s="170"/>
      <c r="G238" s="170"/>
      <c r="H238" s="170"/>
      <c r="I238" s="170"/>
      <c r="J238" s="170"/>
      <c r="K238" s="170"/>
      <c r="L238" s="170"/>
      <c r="M238" s="170"/>
      <c r="N238" s="590"/>
      <c r="O238" s="622"/>
      <c r="P238" s="170"/>
      <c r="Q238" s="170"/>
      <c r="R238" s="170"/>
      <c r="S238" s="170"/>
      <c r="T238" s="170"/>
      <c r="U238" s="170"/>
      <c r="V238" s="170"/>
      <c r="W238" s="170"/>
      <c r="X238" s="170"/>
      <c r="Y238" s="170"/>
      <c r="Z238" s="170"/>
    </row>
    <row r="239" spans="1:26" ht="23.25" customHeight="1">
      <c r="A239" s="170"/>
      <c r="B239" s="170"/>
      <c r="C239" s="170"/>
      <c r="D239" s="170"/>
      <c r="E239" s="170"/>
      <c r="F239" s="170"/>
      <c r="G239" s="170"/>
      <c r="H239" s="170"/>
      <c r="I239" s="170"/>
      <c r="J239" s="170"/>
      <c r="K239" s="170"/>
      <c r="L239" s="170"/>
      <c r="M239" s="170"/>
      <c r="N239" s="590"/>
      <c r="O239" s="622"/>
      <c r="P239" s="170"/>
      <c r="Q239" s="170"/>
      <c r="R239" s="170"/>
      <c r="S239" s="170"/>
      <c r="T239" s="170"/>
      <c r="U239" s="170"/>
      <c r="V239" s="170"/>
      <c r="W239" s="170"/>
      <c r="X239" s="170"/>
      <c r="Y239" s="170"/>
      <c r="Z239" s="170"/>
    </row>
    <row r="240" spans="1:26" ht="23.25" customHeight="1">
      <c r="A240" s="170"/>
      <c r="B240" s="170"/>
      <c r="C240" s="170"/>
      <c r="D240" s="170"/>
      <c r="E240" s="170"/>
      <c r="F240" s="170"/>
      <c r="G240" s="170"/>
      <c r="H240" s="170"/>
      <c r="I240" s="170"/>
      <c r="J240" s="170"/>
      <c r="K240" s="170"/>
      <c r="L240" s="170"/>
      <c r="M240" s="170"/>
      <c r="N240" s="590"/>
      <c r="O240" s="622"/>
      <c r="P240" s="170"/>
      <c r="Q240" s="170"/>
      <c r="R240" s="170"/>
      <c r="S240" s="170"/>
      <c r="T240" s="170"/>
      <c r="U240" s="170"/>
      <c r="V240" s="170"/>
      <c r="W240" s="170"/>
      <c r="X240" s="170"/>
      <c r="Y240" s="170"/>
      <c r="Z240" s="170"/>
    </row>
    <row r="241" spans="1:26" ht="23.25" customHeight="1">
      <c r="A241" s="170"/>
      <c r="B241" s="170"/>
      <c r="C241" s="170"/>
      <c r="D241" s="170"/>
      <c r="E241" s="170"/>
      <c r="F241" s="170"/>
      <c r="G241" s="170"/>
      <c r="H241" s="170"/>
      <c r="I241" s="170"/>
      <c r="J241" s="170"/>
      <c r="K241" s="170"/>
      <c r="L241" s="170"/>
      <c r="M241" s="170"/>
      <c r="N241" s="590"/>
      <c r="O241" s="622"/>
      <c r="P241" s="170"/>
      <c r="Q241" s="170"/>
      <c r="R241" s="170"/>
      <c r="S241" s="170"/>
      <c r="T241" s="170"/>
      <c r="U241" s="170"/>
      <c r="V241" s="170"/>
      <c r="W241" s="170"/>
      <c r="X241" s="170"/>
      <c r="Y241" s="170"/>
      <c r="Z241" s="170"/>
    </row>
    <row r="242" spans="1:26" ht="23.25" customHeight="1">
      <c r="A242" s="170"/>
      <c r="B242" s="170"/>
      <c r="C242" s="170"/>
      <c r="D242" s="170"/>
      <c r="E242" s="170"/>
      <c r="F242" s="170"/>
      <c r="G242" s="170"/>
      <c r="H242" s="170"/>
      <c r="I242" s="170"/>
      <c r="J242" s="170"/>
      <c r="K242" s="170"/>
      <c r="L242" s="170"/>
      <c r="M242" s="170"/>
      <c r="N242" s="590"/>
      <c r="O242" s="622"/>
      <c r="P242" s="170"/>
      <c r="Q242" s="170"/>
      <c r="R242" s="170"/>
      <c r="S242" s="170"/>
      <c r="T242" s="170"/>
      <c r="U242" s="170"/>
      <c r="V242" s="170"/>
      <c r="W242" s="170"/>
      <c r="X242" s="170"/>
      <c r="Y242" s="170"/>
      <c r="Z242" s="170"/>
    </row>
    <row r="243" spans="1:26" ht="23.25" customHeight="1">
      <c r="A243" s="170"/>
      <c r="B243" s="170"/>
      <c r="C243" s="170"/>
      <c r="D243" s="170"/>
      <c r="E243" s="170"/>
      <c r="F243" s="170"/>
      <c r="G243" s="170"/>
      <c r="H243" s="170"/>
      <c r="I243" s="170"/>
      <c r="J243" s="170"/>
      <c r="K243" s="170"/>
      <c r="L243" s="170"/>
      <c r="M243" s="170"/>
      <c r="N243" s="590"/>
      <c r="O243" s="622"/>
      <c r="P243" s="170"/>
      <c r="Q243" s="170"/>
      <c r="R243" s="170"/>
      <c r="S243" s="170"/>
      <c r="T243" s="170"/>
      <c r="U243" s="170"/>
      <c r="V243" s="170"/>
      <c r="W243" s="170"/>
      <c r="X243" s="170"/>
      <c r="Y243" s="170"/>
      <c r="Z243" s="170"/>
    </row>
    <row r="244" spans="1:26" ht="23.25" customHeight="1">
      <c r="A244" s="170"/>
      <c r="B244" s="170"/>
      <c r="C244" s="170"/>
      <c r="D244" s="170"/>
      <c r="E244" s="170"/>
      <c r="F244" s="170"/>
      <c r="G244" s="170"/>
      <c r="H244" s="170"/>
      <c r="I244" s="170"/>
      <c r="J244" s="170"/>
      <c r="K244" s="170"/>
      <c r="L244" s="170"/>
      <c r="M244" s="170"/>
      <c r="N244" s="590"/>
      <c r="O244" s="622"/>
      <c r="P244" s="170"/>
      <c r="Q244" s="170"/>
      <c r="R244" s="170"/>
      <c r="S244" s="170"/>
      <c r="T244" s="170"/>
      <c r="U244" s="170"/>
      <c r="V244" s="170"/>
      <c r="W244" s="170"/>
      <c r="X244" s="170"/>
      <c r="Y244" s="170"/>
      <c r="Z244" s="170"/>
    </row>
    <row r="245" spans="1:26" ht="23.25" customHeight="1">
      <c r="A245" s="170"/>
      <c r="B245" s="170"/>
      <c r="C245" s="170"/>
      <c r="D245" s="170"/>
      <c r="E245" s="170"/>
      <c r="F245" s="170"/>
      <c r="G245" s="170"/>
      <c r="H245" s="170"/>
      <c r="I245" s="170"/>
      <c r="J245" s="170"/>
      <c r="K245" s="170"/>
      <c r="L245" s="170"/>
      <c r="M245" s="170"/>
      <c r="N245" s="590"/>
      <c r="O245" s="622"/>
      <c r="P245" s="170"/>
      <c r="Q245" s="170"/>
      <c r="R245" s="170"/>
      <c r="S245" s="170"/>
      <c r="T245" s="170"/>
      <c r="U245" s="170"/>
      <c r="V245" s="170"/>
      <c r="W245" s="170"/>
      <c r="X245" s="170"/>
      <c r="Y245" s="170"/>
      <c r="Z245" s="170"/>
    </row>
    <row r="246" spans="1:26" ht="23.25" customHeight="1">
      <c r="A246" s="170"/>
      <c r="B246" s="170"/>
      <c r="C246" s="170"/>
      <c r="D246" s="170"/>
      <c r="E246" s="170"/>
      <c r="F246" s="170"/>
      <c r="G246" s="170"/>
      <c r="H246" s="170"/>
      <c r="I246" s="170"/>
      <c r="J246" s="170"/>
      <c r="K246" s="170"/>
      <c r="L246" s="170"/>
      <c r="M246" s="170"/>
      <c r="N246" s="590"/>
      <c r="O246" s="622"/>
      <c r="P246" s="170"/>
      <c r="Q246" s="170"/>
      <c r="R246" s="170"/>
      <c r="S246" s="170"/>
      <c r="T246" s="170"/>
      <c r="U246" s="170"/>
      <c r="V246" s="170"/>
      <c r="W246" s="170"/>
      <c r="X246" s="170"/>
      <c r="Y246" s="170"/>
      <c r="Z246" s="170"/>
    </row>
    <row r="247" spans="1:26" ht="23.25" customHeight="1">
      <c r="A247" s="170"/>
      <c r="B247" s="170"/>
      <c r="C247" s="170"/>
      <c r="D247" s="170"/>
      <c r="E247" s="170"/>
      <c r="F247" s="170"/>
      <c r="G247" s="170"/>
      <c r="H247" s="170"/>
      <c r="I247" s="170"/>
      <c r="J247" s="170"/>
      <c r="K247" s="170"/>
      <c r="L247" s="170"/>
      <c r="M247" s="170"/>
      <c r="N247" s="590"/>
      <c r="O247" s="622"/>
      <c r="P247" s="170"/>
      <c r="Q247" s="170"/>
      <c r="R247" s="170"/>
      <c r="S247" s="170"/>
      <c r="T247" s="170"/>
      <c r="U247" s="170"/>
      <c r="V247" s="170"/>
      <c r="W247" s="170"/>
      <c r="X247" s="170"/>
      <c r="Y247" s="170"/>
      <c r="Z247" s="170"/>
    </row>
    <row r="248" spans="1:26" ht="23.25" customHeight="1">
      <c r="A248" s="170"/>
      <c r="B248" s="170"/>
      <c r="C248" s="170"/>
      <c r="D248" s="170"/>
      <c r="E248" s="170"/>
      <c r="F248" s="170"/>
      <c r="G248" s="170"/>
      <c r="H248" s="170"/>
      <c r="I248" s="170"/>
      <c r="J248" s="170"/>
      <c r="K248" s="170"/>
      <c r="L248" s="170"/>
      <c r="M248" s="170"/>
      <c r="N248" s="590"/>
      <c r="O248" s="622"/>
      <c r="P248" s="170"/>
      <c r="Q248" s="170"/>
      <c r="R248" s="170"/>
      <c r="S248" s="170"/>
      <c r="T248" s="170"/>
      <c r="U248" s="170"/>
      <c r="V248" s="170"/>
      <c r="W248" s="170"/>
      <c r="X248" s="170"/>
      <c r="Y248" s="170"/>
      <c r="Z248" s="170"/>
    </row>
    <row r="249" spans="1:26" ht="23.25" customHeight="1">
      <c r="A249" s="170"/>
      <c r="B249" s="170"/>
      <c r="C249" s="170"/>
      <c r="D249" s="170"/>
      <c r="E249" s="170"/>
      <c r="F249" s="170"/>
      <c r="G249" s="170"/>
      <c r="H249" s="170"/>
      <c r="I249" s="170"/>
      <c r="J249" s="170"/>
      <c r="K249" s="170"/>
      <c r="L249" s="170"/>
      <c r="M249" s="170"/>
      <c r="N249" s="590"/>
      <c r="O249" s="622"/>
      <c r="P249" s="170"/>
      <c r="Q249" s="170"/>
      <c r="R249" s="170"/>
      <c r="S249" s="170"/>
      <c r="T249" s="170"/>
      <c r="U249" s="170"/>
      <c r="V249" s="170"/>
      <c r="W249" s="170"/>
      <c r="X249" s="170"/>
      <c r="Y249" s="170"/>
      <c r="Z249" s="170"/>
    </row>
    <row r="250" spans="1:26" ht="23.25" customHeight="1">
      <c r="A250" s="170"/>
      <c r="B250" s="170"/>
      <c r="C250" s="170"/>
      <c r="D250" s="170"/>
      <c r="E250" s="170"/>
      <c r="F250" s="170"/>
      <c r="G250" s="170"/>
      <c r="H250" s="170"/>
      <c r="I250" s="170"/>
      <c r="J250" s="170"/>
      <c r="K250" s="170"/>
      <c r="L250" s="170"/>
      <c r="M250" s="170"/>
      <c r="N250" s="590"/>
      <c r="O250" s="622"/>
      <c r="P250" s="170"/>
      <c r="Q250" s="170"/>
      <c r="R250" s="170"/>
      <c r="S250" s="170"/>
      <c r="T250" s="170"/>
      <c r="U250" s="170"/>
      <c r="V250" s="170"/>
      <c r="W250" s="170"/>
      <c r="X250" s="170"/>
      <c r="Y250" s="170"/>
      <c r="Z250" s="170"/>
    </row>
    <row r="251" spans="1:26" ht="23.25" customHeight="1">
      <c r="A251" s="170"/>
      <c r="B251" s="170"/>
      <c r="C251" s="170"/>
      <c r="D251" s="170"/>
      <c r="E251" s="170"/>
      <c r="F251" s="170"/>
      <c r="G251" s="170"/>
      <c r="H251" s="170"/>
      <c r="I251" s="170"/>
      <c r="J251" s="170"/>
      <c r="K251" s="170"/>
      <c r="L251" s="170"/>
      <c r="M251" s="170"/>
      <c r="N251" s="590"/>
      <c r="O251" s="622"/>
      <c r="P251" s="170"/>
      <c r="Q251" s="170"/>
      <c r="R251" s="170"/>
      <c r="S251" s="170"/>
      <c r="T251" s="170"/>
      <c r="U251" s="170"/>
      <c r="V251" s="170"/>
      <c r="W251" s="170"/>
      <c r="X251" s="170"/>
      <c r="Y251" s="170"/>
      <c r="Z251" s="170"/>
    </row>
    <row r="252" spans="1:26" ht="23.25" customHeight="1">
      <c r="A252" s="170"/>
      <c r="B252" s="170"/>
      <c r="C252" s="170"/>
      <c r="D252" s="170"/>
      <c r="E252" s="170"/>
      <c r="F252" s="170"/>
      <c r="G252" s="170"/>
      <c r="H252" s="170"/>
      <c r="I252" s="170"/>
      <c r="J252" s="170"/>
      <c r="K252" s="170"/>
      <c r="L252" s="170"/>
      <c r="M252" s="170"/>
      <c r="N252" s="590"/>
      <c r="O252" s="622"/>
      <c r="P252" s="170"/>
      <c r="Q252" s="170"/>
      <c r="R252" s="170"/>
      <c r="S252" s="170"/>
      <c r="T252" s="170"/>
      <c r="U252" s="170"/>
      <c r="V252" s="170"/>
      <c r="W252" s="170"/>
      <c r="X252" s="170"/>
      <c r="Y252" s="170"/>
      <c r="Z252" s="170"/>
    </row>
    <row r="253" spans="1:26" ht="23.25" customHeight="1">
      <c r="A253" s="170"/>
      <c r="B253" s="170"/>
      <c r="C253" s="170"/>
      <c r="D253" s="170"/>
      <c r="E253" s="170"/>
      <c r="F253" s="170"/>
      <c r="G253" s="170"/>
      <c r="H253" s="170"/>
      <c r="I253" s="170"/>
      <c r="J253" s="170"/>
      <c r="K253" s="170"/>
      <c r="L253" s="170"/>
      <c r="M253" s="170"/>
      <c r="N253" s="590"/>
      <c r="O253" s="622"/>
      <c r="P253" s="170"/>
      <c r="Q253" s="170"/>
      <c r="R253" s="170"/>
      <c r="S253" s="170"/>
      <c r="T253" s="170"/>
      <c r="U253" s="170"/>
      <c r="V253" s="170"/>
      <c r="W253" s="170"/>
      <c r="X253" s="170"/>
      <c r="Y253" s="170"/>
      <c r="Z253" s="170"/>
    </row>
    <row r="254" spans="1:26" ht="23.25" customHeight="1">
      <c r="A254" s="170"/>
      <c r="B254" s="170"/>
      <c r="C254" s="170"/>
      <c r="D254" s="170"/>
      <c r="E254" s="170"/>
      <c r="F254" s="170"/>
      <c r="G254" s="170"/>
      <c r="H254" s="170"/>
      <c r="I254" s="170"/>
      <c r="J254" s="170"/>
      <c r="K254" s="170"/>
      <c r="L254" s="170"/>
      <c r="M254" s="170"/>
      <c r="N254" s="590"/>
      <c r="O254" s="622"/>
      <c r="P254" s="170"/>
      <c r="Q254" s="170"/>
      <c r="R254" s="170"/>
      <c r="S254" s="170"/>
      <c r="T254" s="170"/>
      <c r="U254" s="170"/>
      <c r="V254" s="170"/>
      <c r="W254" s="170"/>
      <c r="X254" s="170"/>
      <c r="Y254" s="170"/>
      <c r="Z254" s="170"/>
    </row>
    <row r="255" spans="1:26" ht="23.25" customHeight="1">
      <c r="A255" s="170"/>
      <c r="B255" s="170"/>
      <c r="C255" s="170"/>
      <c r="D255" s="170"/>
      <c r="E255" s="170"/>
      <c r="F255" s="170"/>
      <c r="G255" s="170"/>
      <c r="H255" s="170"/>
      <c r="I255" s="170"/>
      <c r="J255" s="170"/>
      <c r="K255" s="170"/>
      <c r="L255" s="170"/>
      <c r="M255" s="170"/>
      <c r="N255" s="590"/>
      <c r="O255" s="622"/>
      <c r="P255" s="170"/>
      <c r="Q255" s="170"/>
      <c r="R255" s="170"/>
      <c r="S255" s="170"/>
      <c r="T255" s="170"/>
      <c r="U255" s="170"/>
      <c r="V255" s="170"/>
      <c r="W255" s="170"/>
      <c r="X255" s="170"/>
      <c r="Y255" s="170"/>
      <c r="Z255" s="170"/>
    </row>
    <row r="256" spans="1:26" ht="23.25" customHeight="1">
      <c r="A256" s="170"/>
      <c r="B256" s="170"/>
      <c r="C256" s="170"/>
      <c r="D256" s="170"/>
      <c r="E256" s="170"/>
      <c r="F256" s="170"/>
      <c r="G256" s="170"/>
      <c r="H256" s="170"/>
      <c r="I256" s="170"/>
      <c r="J256" s="170"/>
      <c r="K256" s="170"/>
      <c r="L256" s="170"/>
      <c r="M256" s="170"/>
      <c r="N256" s="590"/>
      <c r="O256" s="622"/>
      <c r="P256" s="170"/>
      <c r="Q256" s="170"/>
      <c r="R256" s="170"/>
      <c r="S256" s="170"/>
      <c r="T256" s="170"/>
      <c r="U256" s="170"/>
      <c r="V256" s="170"/>
      <c r="W256" s="170"/>
      <c r="X256" s="170"/>
      <c r="Y256" s="170"/>
      <c r="Z256" s="170"/>
    </row>
    <row r="257" spans="1:26" ht="23.25" customHeight="1">
      <c r="A257" s="170"/>
      <c r="B257" s="170"/>
      <c r="C257" s="170"/>
      <c r="D257" s="170"/>
      <c r="E257" s="170"/>
      <c r="F257" s="170"/>
      <c r="G257" s="170"/>
      <c r="H257" s="170"/>
      <c r="I257" s="170"/>
      <c r="J257" s="170"/>
      <c r="K257" s="170"/>
      <c r="L257" s="170"/>
      <c r="M257" s="170"/>
      <c r="N257" s="590"/>
      <c r="O257" s="622"/>
      <c r="P257" s="170"/>
      <c r="Q257" s="170"/>
      <c r="R257" s="170"/>
      <c r="S257" s="170"/>
      <c r="T257" s="170"/>
      <c r="U257" s="170"/>
      <c r="V257" s="170"/>
      <c r="W257" s="170"/>
      <c r="X257" s="170"/>
      <c r="Y257" s="170"/>
      <c r="Z257" s="170"/>
    </row>
    <row r="258" spans="1:26" ht="23.25" customHeight="1">
      <c r="A258" s="170"/>
      <c r="B258" s="170"/>
      <c r="C258" s="170"/>
      <c r="D258" s="170"/>
      <c r="E258" s="170"/>
      <c r="F258" s="170"/>
      <c r="G258" s="170"/>
      <c r="H258" s="170"/>
      <c r="I258" s="170"/>
      <c r="J258" s="170"/>
      <c r="K258" s="170"/>
      <c r="L258" s="170"/>
      <c r="M258" s="170"/>
      <c r="N258" s="590"/>
      <c r="O258" s="622"/>
      <c r="P258" s="170"/>
      <c r="Q258" s="170"/>
      <c r="R258" s="170"/>
      <c r="S258" s="170"/>
      <c r="T258" s="170"/>
      <c r="U258" s="170"/>
      <c r="V258" s="170"/>
      <c r="W258" s="170"/>
      <c r="X258" s="170"/>
      <c r="Y258" s="170"/>
      <c r="Z258" s="170"/>
    </row>
    <row r="259" spans="1:26" ht="23.25" customHeight="1">
      <c r="A259" s="170"/>
      <c r="B259" s="170"/>
      <c r="C259" s="170"/>
      <c r="D259" s="170"/>
      <c r="E259" s="170"/>
      <c r="F259" s="170"/>
      <c r="G259" s="170"/>
      <c r="H259" s="170"/>
      <c r="I259" s="170"/>
      <c r="J259" s="170"/>
      <c r="K259" s="170"/>
      <c r="L259" s="170"/>
      <c r="M259" s="170"/>
      <c r="N259" s="590"/>
      <c r="O259" s="622"/>
      <c r="P259" s="170"/>
      <c r="Q259" s="170"/>
      <c r="R259" s="170"/>
      <c r="S259" s="170"/>
      <c r="T259" s="170"/>
      <c r="U259" s="170"/>
      <c r="V259" s="170"/>
      <c r="W259" s="170"/>
      <c r="X259" s="170"/>
      <c r="Y259" s="170"/>
      <c r="Z259" s="170"/>
    </row>
    <row r="260" spans="1:26" ht="23.25" customHeight="1">
      <c r="A260" s="170"/>
      <c r="B260" s="170"/>
      <c r="C260" s="170"/>
      <c r="D260" s="170"/>
      <c r="E260" s="170"/>
      <c r="F260" s="170"/>
      <c r="G260" s="170"/>
      <c r="H260" s="170"/>
      <c r="I260" s="170"/>
      <c r="J260" s="170"/>
      <c r="K260" s="170"/>
      <c r="L260" s="170"/>
      <c r="M260" s="170"/>
      <c r="N260" s="590"/>
      <c r="O260" s="622"/>
      <c r="P260" s="170"/>
      <c r="Q260" s="170"/>
      <c r="R260" s="170"/>
      <c r="S260" s="170"/>
      <c r="T260" s="170"/>
      <c r="U260" s="170"/>
      <c r="V260" s="170"/>
      <c r="W260" s="170"/>
      <c r="X260" s="170"/>
      <c r="Y260" s="170"/>
      <c r="Z260" s="170"/>
    </row>
    <row r="261" spans="1:26" ht="23.25" customHeight="1">
      <c r="A261" s="170"/>
      <c r="B261" s="170"/>
      <c r="C261" s="170"/>
      <c r="D261" s="170"/>
      <c r="E261" s="170"/>
      <c r="F261" s="170"/>
      <c r="G261" s="170"/>
      <c r="H261" s="170"/>
      <c r="I261" s="170"/>
      <c r="J261" s="170"/>
      <c r="K261" s="170"/>
      <c r="L261" s="170"/>
      <c r="M261" s="170"/>
      <c r="N261" s="590"/>
      <c r="O261" s="622"/>
      <c r="P261" s="170"/>
      <c r="Q261" s="170"/>
      <c r="R261" s="170"/>
      <c r="S261" s="170"/>
      <c r="T261" s="170"/>
      <c r="U261" s="170"/>
      <c r="V261" s="170"/>
      <c r="W261" s="170"/>
      <c r="X261" s="170"/>
      <c r="Y261" s="170"/>
      <c r="Z261" s="170"/>
    </row>
    <row r="262" spans="1:26" ht="23.25" customHeight="1">
      <c r="A262" s="170"/>
      <c r="B262" s="170"/>
      <c r="C262" s="170"/>
      <c r="D262" s="170"/>
      <c r="E262" s="170"/>
      <c r="F262" s="170"/>
      <c r="G262" s="170"/>
      <c r="H262" s="170"/>
      <c r="I262" s="170"/>
      <c r="J262" s="170"/>
      <c r="K262" s="170"/>
      <c r="L262" s="170"/>
      <c r="M262" s="170"/>
      <c r="N262" s="590"/>
      <c r="O262" s="622"/>
      <c r="P262" s="170"/>
      <c r="Q262" s="170"/>
      <c r="R262" s="170"/>
      <c r="S262" s="170"/>
      <c r="T262" s="170"/>
      <c r="U262" s="170"/>
      <c r="V262" s="170"/>
      <c r="W262" s="170"/>
      <c r="X262" s="170"/>
      <c r="Y262" s="170"/>
      <c r="Z262" s="170"/>
    </row>
    <row r="263" spans="1:26" ht="23.25" customHeight="1">
      <c r="A263" s="170"/>
      <c r="B263" s="170"/>
      <c r="C263" s="170"/>
      <c r="D263" s="170"/>
      <c r="E263" s="170"/>
      <c r="F263" s="170"/>
      <c r="G263" s="170"/>
      <c r="H263" s="170"/>
      <c r="I263" s="170"/>
      <c r="J263" s="170"/>
      <c r="K263" s="170"/>
      <c r="L263" s="170"/>
      <c r="M263" s="170"/>
      <c r="N263" s="590"/>
      <c r="O263" s="622"/>
      <c r="P263" s="170"/>
      <c r="Q263" s="170"/>
      <c r="R263" s="170"/>
      <c r="S263" s="170"/>
      <c r="T263" s="170"/>
      <c r="U263" s="170"/>
      <c r="V263" s="170"/>
      <c r="W263" s="170"/>
      <c r="X263" s="170"/>
      <c r="Y263" s="170"/>
      <c r="Z263" s="170"/>
    </row>
    <row r="264" spans="1:26" ht="23.25" customHeight="1">
      <c r="A264" s="170"/>
      <c r="B264" s="170"/>
      <c r="C264" s="170"/>
      <c r="D264" s="170"/>
      <c r="E264" s="170"/>
      <c r="F264" s="170"/>
      <c r="G264" s="170"/>
      <c r="H264" s="170"/>
      <c r="I264" s="170"/>
      <c r="J264" s="170"/>
      <c r="K264" s="170"/>
      <c r="L264" s="170"/>
      <c r="M264" s="170"/>
      <c r="N264" s="590"/>
      <c r="O264" s="622"/>
      <c r="P264" s="170"/>
      <c r="Q264" s="170"/>
      <c r="R264" s="170"/>
      <c r="S264" s="170"/>
      <c r="T264" s="170"/>
      <c r="U264" s="170"/>
      <c r="V264" s="170"/>
      <c r="W264" s="170"/>
      <c r="X264" s="170"/>
      <c r="Y264" s="170"/>
      <c r="Z264" s="170"/>
    </row>
    <row r="265" spans="1:26" ht="23.25" customHeight="1">
      <c r="A265" s="170"/>
      <c r="B265" s="170"/>
      <c r="C265" s="170"/>
      <c r="D265" s="170"/>
      <c r="E265" s="170"/>
      <c r="F265" s="170"/>
      <c r="G265" s="170"/>
      <c r="H265" s="170"/>
      <c r="I265" s="170"/>
      <c r="J265" s="170"/>
      <c r="K265" s="170"/>
      <c r="L265" s="170"/>
      <c r="M265" s="170"/>
      <c r="N265" s="590"/>
      <c r="O265" s="622"/>
      <c r="P265" s="170"/>
      <c r="Q265" s="170"/>
      <c r="R265" s="170"/>
      <c r="S265" s="170"/>
      <c r="T265" s="170"/>
      <c r="U265" s="170"/>
      <c r="V265" s="170"/>
      <c r="W265" s="170"/>
      <c r="X265" s="170"/>
      <c r="Y265" s="170"/>
      <c r="Z265" s="170"/>
    </row>
    <row r="266" spans="1:26" ht="23.25" customHeight="1">
      <c r="A266" s="170"/>
      <c r="B266" s="170"/>
      <c r="C266" s="170"/>
      <c r="D266" s="170"/>
      <c r="E266" s="170"/>
      <c r="F266" s="170"/>
      <c r="G266" s="170"/>
      <c r="H266" s="170"/>
      <c r="I266" s="170"/>
      <c r="J266" s="170"/>
      <c r="K266" s="170"/>
      <c r="L266" s="170"/>
      <c r="M266" s="170"/>
      <c r="N266" s="590"/>
      <c r="O266" s="622"/>
      <c r="P266" s="170"/>
      <c r="Q266" s="170"/>
      <c r="R266" s="170"/>
      <c r="S266" s="170"/>
      <c r="T266" s="170"/>
      <c r="U266" s="170"/>
      <c r="V266" s="170"/>
      <c r="W266" s="170"/>
      <c r="X266" s="170"/>
      <c r="Y266" s="170"/>
      <c r="Z266" s="170"/>
    </row>
    <row r="267" spans="1:26" ht="23.25" customHeight="1">
      <c r="A267" s="170"/>
      <c r="B267" s="170"/>
      <c r="C267" s="170"/>
      <c r="D267" s="170"/>
      <c r="E267" s="170"/>
      <c r="F267" s="170"/>
      <c r="G267" s="170"/>
      <c r="H267" s="170"/>
      <c r="I267" s="170"/>
      <c r="J267" s="170"/>
      <c r="K267" s="170"/>
      <c r="L267" s="170"/>
      <c r="M267" s="170"/>
      <c r="N267" s="590"/>
      <c r="O267" s="622"/>
      <c r="P267" s="170"/>
      <c r="Q267" s="170"/>
      <c r="R267" s="170"/>
      <c r="S267" s="170"/>
      <c r="T267" s="170"/>
      <c r="U267" s="170"/>
      <c r="V267" s="170"/>
      <c r="W267" s="170"/>
      <c r="X267" s="170"/>
      <c r="Y267" s="170"/>
      <c r="Z267" s="170"/>
    </row>
    <row r="268" spans="1:26" ht="23.25" customHeight="1">
      <c r="A268" s="170"/>
      <c r="B268" s="170"/>
      <c r="C268" s="170"/>
      <c r="D268" s="170"/>
      <c r="E268" s="170"/>
      <c r="F268" s="170"/>
      <c r="G268" s="170"/>
      <c r="H268" s="170"/>
      <c r="I268" s="170"/>
      <c r="J268" s="170"/>
      <c r="K268" s="170"/>
      <c r="L268" s="170"/>
      <c r="M268" s="170"/>
      <c r="N268" s="590"/>
      <c r="O268" s="622"/>
      <c r="P268" s="170"/>
      <c r="Q268" s="170"/>
      <c r="R268" s="170"/>
      <c r="S268" s="170"/>
      <c r="T268" s="170"/>
      <c r="U268" s="170"/>
      <c r="V268" s="170"/>
      <c r="W268" s="170"/>
      <c r="X268" s="170"/>
      <c r="Y268" s="170"/>
      <c r="Z268" s="170"/>
    </row>
    <row r="269" spans="1:26" ht="23.25" customHeight="1">
      <c r="A269" s="170"/>
      <c r="B269" s="170"/>
      <c r="C269" s="170"/>
      <c r="D269" s="170"/>
      <c r="E269" s="170"/>
      <c r="F269" s="170"/>
      <c r="G269" s="170"/>
      <c r="H269" s="170"/>
      <c r="I269" s="170"/>
      <c r="J269" s="170"/>
      <c r="K269" s="170"/>
      <c r="L269" s="170"/>
      <c r="M269" s="170"/>
      <c r="N269" s="590"/>
      <c r="O269" s="622"/>
      <c r="P269" s="170"/>
      <c r="Q269" s="170"/>
      <c r="R269" s="170"/>
      <c r="S269" s="170"/>
      <c r="T269" s="170"/>
      <c r="U269" s="170"/>
      <c r="V269" s="170"/>
      <c r="W269" s="170"/>
      <c r="X269" s="170"/>
      <c r="Y269" s="170"/>
      <c r="Z269" s="170"/>
    </row>
    <row r="270" spans="1:26" ht="23.25" customHeight="1">
      <c r="A270" s="170"/>
      <c r="B270" s="170"/>
      <c r="C270" s="170"/>
      <c r="D270" s="170"/>
      <c r="E270" s="170"/>
      <c r="F270" s="170"/>
      <c r="G270" s="170"/>
      <c r="H270" s="170"/>
      <c r="I270" s="170"/>
      <c r="J270" s="170"/>
      <c r="K270" s="170"/>
      <c r="L270" s="170"/>
      <c r="M270" s="170"/>
      <c r="N270" s="590"/>
      <c r="O270" s="622"/>
      <c r="P270" s="170"/>
      <c r="Q270" s="170"/>
      <c r="R270" s="170"/>
      <c r="S270" s="170"/>
      <c r="T270" s="170"/>
      <c r="U270" s="170"/>
      <c r="V270" s="170"/>
      <c r="W270" s="170"/>
      <c r="X270" s="170"/>
      <c r="Y270" s="170"/>
      <c r="Z270" s="170"/>
    </row>
    <row r="271" spans="1:26" ht="23.25" customHeight="1">
      <c r="A271" s="170"/>
      <c r="B271" s="170"/>
      <c r="C271" s="170"/>
      <c r="D271" s="170"/>
      <c r="E271" s="170"/>
      <c r="F271" s="170"/>
      <c r="G271" s="170"/>
      <c r="H271" s="170"/>
      <c r="I271" s="170"/>
      <c r="J271" s="170"/>
      <c r="K271" s="170"/>
      <c r="L271" s="170"/>
      <c r="M271" s="170"/>
      <c r="N271" s="590"/>
      <c r="O271" s="622"/>
      <c r="P271" s="170"/>
      <c r="Q271" s="170"/>
      <c r="R271" s="170"/>
      <c r="S271" s="170"/>
      <c r="T271" s="170"/>
      <c r="U271" s="170"/>
      <c r="V271" s="170"/>
      <c r="W271" s="170"/>
      <c r="X271" s="170"/>
      <c r="Y271" s="170"/>
      <c r="Z271" s="170"/>
    </row>
    <row r="272" spans="1:26" ht="23.25" customHeight="1">
      <c r="A272" s="170"/>
      <c r="B272" s="170"/>
      <c r="C272" s="170"/>
      <c r="D272" s="170"/>
      <c r="E272" s="170"/>
      <c r="F272" s="170"/>
      <c r="G272" s="170"/>
      <c r="H272" s="170"/>
      <c r="I272" s="170"/>
      <c r="J272" s="170"/>
      <c r="K272" s="170"/>
      <c r="L272" s="170"/>
      <c r="M272" s="170"/>
      <c r="N272" s="590"/>
      <c r="O272" s="622"/>
      <c r="P272" s="170"/>
      <c r="Q272" s="170"/>
      <c r="R272" s="170"/>
      <c r="S272" s="170"/>
      <c r="T272" s="170"/>
      <c r="U272" s="170"/>
      <c r="V272" s="170"/>
      <c r="W272" s="170"/>
      <c r="X272" s="170"/>
      <c r="Y272" s="170"/>
      <c r="Z272" s="170"/>
    </row>
    <row r="273" spans="1:26" ht="23.25" customHeight="1">
      <c r="A273" s="170"/>
      <c r="B273" s="170"/>
      <c r="C273" s="170"/>
      <c r="D273" s="170"/>
      <c r="E273" s="170"/>
      <c r="F273" s="170"/>
      <c r="G273" s="170"/>
      <c r="H273" s="170"/>
      <c r="I273" s="170"/>
      <c r="J273" s="170"/>
      <c r="K273" s="170"/>
      <c r="L273" s="170"/>
      <c r="M273" s="170"/>
      <c r="N273" s="590"/>
      <c r="O273" s="622"/>
      <c r="P273" s="170"/>
      <c r="Q273" s="170"/>
      <c r="R273" s="170"/>
      <c r="S273" s="170"/>
      <c r="T273" s="170"/>
      <c r="U273" s="170"/>
      <c r="V273" s="170"/>
      <c r="W273" s="170"/>
      <c r="X273" s="170"/>
      <c r="Y273" s="170"/>
      <c r="Z273" s="170"/>
    </row>
    <row r="274" spans="1:26" ht="23.25" customHeight="1">
      <c r="A274" s="170"/>
      <c r="B274" s="170"/>
      <c r="C274" s="170"/>
      <c r="D274" s="170"/>
      <c r="E274" s="170"/>
      <c r="F274" s="170"/>
      <c r="G274" s="170"/>
      <c r="H274" s="170"/>
      <c r="I274" s="170"/>
      <c r="J274" s="170"/>
      <c r="K274" s="170"/>
      <c r="L274" s="170"/>
      <c r="M274" s="170"/>
      <c r="N274" s="590"/>
      <c r="O274" s="622"/>
      <c r="P274" s="170"/>
      <c r="Q274" s="170"/>
      <c r="R274" s="170"/>
      <c r="S274" s="170"/>
      <c r="T274" s="170"/>
      <c r="U274" s="170"/>
      <c r="V274" s="170"/>
      <c r="W274" s="170"/>
      <c r="X274" s="170"/>
      <c r="Y274" s="170"/>
      <c r="Z274" s="170"/>
    </row>
    <row r="275" spans="1:26" ht="23.25" customHeight="1">
      <c r="A275" s="170"/>
      <c r="B275" s="170"/>
      <c r="C275" s="170"/>
      <c r="D275" s="170"/>
      <c r="E275" s="170"/>
      <c r="F275" s="170"/>
      <c r="G275" s="170"/>
      <c r="H275" s="170"/>
      <c r="I275" s="170"/>
      <c r="J275" s="170"/>
      <c r="K275" s="170"/>
      <c r="L275" s="170"/>
      <c r="M275" s="170"/>
      <c r="N275" s="590"/>
      <c r="O275" s="622"/>
      <c r="P275" s="170"/>
      <c r="Q275" s="170"/>
      <c r="R275" s="170"/>
      <c r="S275" s="170"/>
      <c r="T275" s="170"/>
      <c r="U275" s="170"/>
      <c r="V275" s="170"/>
      <c r="W275" s="170"/>
      <c r="X275" s="170"/>
      <c r="Y275" s="170"/>
      <c r="Z275" s="170"/>
    </row>
    <row r="276" spans="1:26" ht="23.25" customHeight="1">
      <c r="A276" s="170"/>
      <c r="B276" s="170"/>
      <c r="C276" s="170"/>
      <c r="D276" s="170"/>
      <c r="E276" s="170"/>
      <c r="F276" s="170"/>
      <c r="G276" s="170"/>
      <c r="H276" s="170"/>
      <c r="I276" s="170"/>
      <c r="J276" s="170"/>
      <c r="K276" s="170"/>
      <c r="L276" s="170"/>
      <c r="M276" s="170"/>
      <c r="N276" s="590"/>
      <c r="O276" s="622"/>
      <c r="P276" s="170"/>
      <c r="Q276" s="170"/>
      <c r="R276" s="170"/>
      <c r="S276" s="170"/>
      <c r="T276" s="170"/>
      <c r="U276" s="170"/>
      <c r="V276" s="170"/>
      <c r="W276" s="170"/>
      <c r="X276" s="170"/>
      <c r="Y276" s="170"/>
      <c r="Z276" s="170"/>
    </row>
    <row r="277" spans="1:26" ht="23.25" customHeight="1">
      <c r="A277" s="170"/>
      <c r="B277" s="170"/>
      <c r="C277" s="170"/>
      <c r="D277" s="170"/>
      <c r="E277" s="170"/>
      <c r="F277" s="170"/>
      <c r="G277" s="170"/>
      <c r="H277" s="170"/>
      <c r="I277" s="170"/>
      <c r="J277" s="170"/>
      <c r="K277" s="170"/>
      <c r="L277" s="170"/>
      <c r="M277" s="170"/>
      <c r="N277" s="590"/>
      <c r="O277" s="622"/>
      <c r="P277" s="170"/>
      <c r="Q277" s="170"/>
      <c r="R277" s="170"/>
      <c r="S277" s="170"/>
      <c r="T277" s="170"/>
      <c r="U277" s="170"/>
      <c r="V277" s="170"/>
      <c r="W277" s="170"/>
      <c r="X277" s="170"/>
      <c r="Y277" s="170"/>
      <c r="Z277" s="170"/>
    </row>
    <row r="278" spans="1:26" ht="23.25" customHeight="1">
      <c r="A278" s="170"/>
      <c r="B278" s="170"/>
      <c r="C278" s="170"/>
      <c r="D278" s="170"/>
      <c r="E278" s="170"/>
      <c r="F278" s="170"/>
      <c r="G278" s="170"/>
      <c r="H278" s="170"/>
      <c r="I278" s="170"/>
      <c r="J278" s="170"/>
      <c r="K278" s="170"/>
      <c r="L278" s="170"/>
      <c r="M278" s="170"/>
      <c r="N278" s="590"/>
      <c r="O278" s="622"/>
      <c r="P278" s="170"/>
      <c r="Q278" s="170"/>
      <c r="R278" s="170"/>
      <c r="S278" s="170"/>
      <c r="T278" s="170"/>
      <c r="U278" s="170"/>
      <c r="V278" s="170"/>
      <c r="W278" s="170"/>
      <c r="X278" s="170"/>
      <c r="Y278" s="170"/>
      <c r="Z278" s="170"/>
    </row>
    <row r="279" spans="1:26" ht="23.25" customHeight="1">
      <c r="A279" s="170"/>
      <c r="B279" s="170"/>
      <c r="C279" s="170"/>
      <c r="D279" s="170"/>
      <c r="E279" s="170"/>
      <c r="F279" s="170"/>
      <c r="G279" s="170"/>
      <c r="H279" s="170"/>
      <c r="I279" s="170"/>
      <c r="J279" s="170"/>
      <c r="K279" s="170"/>
      <c r="L279" s="170"/>
      <c r="M279" s="170"/>
      <c r="N279" s="590"/>
      <c r="O279" s="622"/>
      <c r="P279" s="170"/>
      <c r="Q279" s="170"/>
      <c r="R279" s="170"/>
      <c r="S279" s="170"/>
      <c r="T279" s="170"/>
      <c r="U279" s="170"/>
      <c r="V279" s="170"/>
      <c r="W279" s="170"/>
      <c r="X279" s="170"/>
      <c r="Y279" s="170"/>
      <c r="Z279" s="170"/>
    </row>
    <row r="280" spans="1:26" ht="23.25" customHeight="1">
      <c r="A280" s="170"/>
      <c r="B280" s="170"/>
      <c r="C280" s="170"/>
      <c r="D280" s="170"/>
      <c r="E280" s="170"/>
      <c r="F280" s="170"/>
      <c r="G280" s="170"/>
      <c r="H280" s="170"/>
      <c r="I280" s="170"/>
      <c r="J280" s="170"/>
      <c r="K280" s="170"/>
      <c r="L280" s="170"/>
      <c r="M280" s="170"/>
      <c r="N280" s="590"/>
      <c r="O280" s="622"/>
      <c r="P280" s="170"/>
      <c r="Q280" s="170"/>
      <c r="R280" s="170"/>
      <c r="S280" s="170"/>
      <c r="T280" s="170"/>
      <c r="U280" s="170"/>
      <c r="V280" s="170"/>
      <c r="W280" s="170"/>
      <c r="X280" s="170"/>
      <c r="Y280" s="170"/>
      <c r="Z280" s="170"/>
    </row>
    <row r="281" spans="1:26" ht="23.25" customHeight="1">
      <c r="A281" s="170"/>
      <c r="B281" s="170"/>
      <c r="C281" s="170"/>
      <c r="D281" s="170"/>
      <c r="E281" s="170"/>
      <c r="F281" s="170"/>
      <c r="G281" s="170"/>
      <c r="H281" s="170"/>
      <c r="I281" s="170"/>
      <c r="J281" s="170"/>
      <c r="K281" s="170"/>
      <c r="L281" s="170"/>
      <c r="M281" s="170"/>
      <c r="N281" s="590"/>
      <c r="O281" s="622"/>
      <c r="P281" s="170"/>
      <c r="Q281" s="170"/>
      <c r="R281" s="170"/>
      <c r="S281" s="170"/>
      <c r="T281" s="170"/>
      <c r="U281" s="170"/>
      <c r="V281" s="170"/>
      <c r="W281" s="170"/>
      <c r="X281" s="170"/>
      <c r="Y281" s="170"/>
      <c r="Z281" s="170"/>
    </row>
    <row r="282" spans="1:26" ht="23.25" customHeight="1">
      <c r="A282" s="170"/>
      <c r="B282" s="170"/>
      <c r="C282" s="170"/>
      <c r="D282" s="170"/>
      <c r="E282" s="170"/>
      <c r="F282" s="170"/>
      <c r="G282" s="170"/>
      <c r="H282" s="170"/>
      <c r="I282" s="170"/>
      <c r="J282" s="170"/>
      <c r="K282" s="170"/>
      <c r="L282" s="170"/>
      <c r="M282" s="170"/>
      <c r="N282" s="590"/>
      <c r="O282" s="622"/>
      <c r="P282" s="170"/>
      <c r="Q282" s="170"/>
      <c r="R282" s="170"/>
      <c r="S282" s="170"/>
      <c r="T282" s="170"/>
      <c r="U282" s="170"/>
      <c r="V282" s="170"/>
      <c r="W282" s="170"/>
      <c r="X282" s="170"/>
      <c r="Y282" s="170"/>
      <c r="Z282" s="170"/>
    </row>
    <row r="283" spans="1:26" ht="23.25" customHeight="1">
      <c r="A283" s="170"/>
      <c r="B283" s="170"/>
      <c r="C283" s="170"/>
      <c r="D283" s="170"/>
      <c r="E283" s="170"/>
      <c r="F283" s="170"/>
      <c r="G283" s="170"/>
      <c r="H283" s="170"/>
      <c r="I283" s="170"/>
      <c r="J283" s="170"/>
      <c r="K283" s="170"/>
      <c r="L283" s="170"/>
      <c r="M283" s="170"/>
      <c r="N283" s="590"/>
      <c r="O283" s="622"/>
      <c r="P283" s="170"/>
      <c r="Q283" s="170"/>
      <c r="R283" s="170"/>
      <c r="S283" s="170"/>
      <c r="T283" s="170"/>
      <c r="U283" s="170"/>
      <c r="V283" s="170"/>
      <c r="W283" s="170"/>
      <c r="X283" s="170"/>
      <c r="Y283" s="170"/>
      <c r="Z283" s="170"/>
    </row>
    <row r="284" spans="1:26" ht="23.25" customHeight="1">
      <c r="A284" s="170"/>
      <c r="B284" s="170"/>
      <c r="C284" s="170"/>
      <c r="D284" s="170"/>
      <c r="E284" s="170"/>
      <c r="F284" s="170"/>
      <c r="G284" s="170"/>
      <c r="H284" s="170"/>
      <c r="I284" s="170"/>
      <c r="J284" s="170"/>
      <c r="K284" s="170"/>
      <c r="L284" s="170"/>
      <c r="M284" s="170"/>
      <c r="N284" s="590"/>
      <c r="O284" s="622"/>
      <c r="P284" s="170"/>
      <c r="Q284" s="170"/>
      <c r="R284" s="170"/>
      <c r="S284" s="170"/>
      <c r="T284" s="170"/>
      <c r="U284" s="170"/>
      <c r="V284" s="170"/>
      <c r="W284" s="170"/>
      <c r="X284" s="170"/>
      <c r="Y284" s="170"/>
      <c r="Z284" s="170"/>
    </row>
    <row r="285" spans="1:26" ht="23.25" customHeight="1">
      <c r="A285" s="170"/>
      <c r="B285" s="170"/>
      <c r="C285" s="170"/>
      <c r="D285" s="170"/>
      <c r="E285" s="170"/>
      <c r="F285" s="170"/>
      <c r="G285" s="170"/>
      <c r="H285" s="170"/>
      <c r="I285" s="170"/>
      <c r="J285" s="170"/>
      <c r="K285" s="170"/>
      <c r="L285" s="170"/>
      <c r="M285" s="170"/>
      <c r="N285" s="590"/>
      <c r="O285" s="622"/>
      <c r="P285" s="170"/>
      <c r="Q285" s="170"/>
      <c r="R285" s="170"/>
      <c r="S285" s="170"/>
      <c r="T285" s="170"/>
      <c r="U285" s="170"/>
      <c r="V285" s="170"/>
      <c r="W285" s="170"/>
      <c r="X285" s="170"/>
      <c r="Y285" s="170"/>
      <c r="Z285" s="170"/>
    </row>
    <row r="286" spans="1:26" ht="23.25" customHeight="1">
      <c r="A286" s="170"/>
      <c r="B286" s="170"/>
      <c r="C286" s="170"/>
      <c r="D286" s="170"/>
      <c r="E286" s="170"/>
      <c r="F286" s="170"/>
      <c r="G286" s="170"/>
      <c r="H286" s="170"/>
      <c r="I286" s="170"/>
      <c r="J286" s="170"/>
      <c r="K286" s="170"/>
      <c r="L286" s="170"/>
      <c r="M286" s="170"/>
      <c r="N286" s="590"/>
      <c r="O286" s="622"/>
      <c r="P286" s="170"/>
      <c r="Q286" s="170"/>
      <c r="R286" s="170"/>
      <c r="S286" s="170"/>
      <c r="T286" s="170"/>
      <c r="U286" s="170"/>
      <c r="V286" s="170"/>
      <c r="W286" s="170"/>
      <c r="X286" s="170"/>
      <c r="Y286" s="170"/>
      <c r="Z286" s="170"/>
    </row>
    <row r="287" spans="1:26" ht="23.25" customHeight="1">
      <c r="A287" s="170"/>
      <c r="B287" s="170"/>
      <c r="C287" s="170"/>
      <c r="D287" s="170"/>
      <c r="E287" s="170"/>
      <c r="F287" s="170"/>
      <c r="G287" s="170"/>
      <c r="H287" s="170"/>
      <c r="I287" s="170"/>
      <c r="J287" s="170"/>
      <c r="K287" s="170"/>
      <c r="L287" s="170"/>
      <c r="M287" s="170"/>
      <c r="N287" s="590"/>
      <c r="O287" s="622"/>
      <c r="P287" s="170"/>
      <c r="Q287" s="170"/>
      <c r="R287" s="170"/>
      <c r="S287" s="170"/>
      <c r="T287" s="170"/>
      <c r="U287" s="170"/>
      <c r="V287" s="170"/>
      <c r="W287" s="170"/>
      <c r="X287" s="170"/>
      <c r="Y287" s="170"/>
      <c r="Z287" s="170"/>
    </row>
    <row r="288" spans="1:26" ht="23.25" customHeight="1">
      <c r="A288" s="170"/>
      <c r="B288" s="170"/>
      <c r="C288" s="170"/>
      <c r="D288" s="170"/>
      <c r="E288" s="170"/>
      <c r="F288" s="170"/>
      <c r="G288" s="170"/>
      <c r="H288" s="170"/>
      <c r="I288" s="170"/>
      <c r="J288" s="170"/>
      <c r="K288" s="170"/>
      <c r="L288" s="170"/>
      <c r="M288" s="170"/>
      <c r="N288" s="590"/>
      <c r="O288" s="622"/>
      <c r="P288" s="170"/>
      <c r="Q288" s="170"/>
      <c r="R288" s="170"/>
      <c r="S288" s="170"/>
      <c r="T288" s="170"/>
      <c r="U288" s="170"/>
      <c r="V288" s="170"/>
      <c r="W288" s="170"/>
      <c r="X288" s="170"/>
      <c r="Y288" s="170"/>
      <c r="Z288" s="170"/>
    </row>
    <row r="289" spans="1:26" ht="23.25" customHeight="1">
      <c r="A289" s="170"/>
      <c r="B289" s="170"/>
      <c r="C289" s="170"/>
      <c r="D289" s="170"/>
      <c r="E289" s="170"/>
      <c r="F289" s="170"/>
      <c r="G289" s="170"/>
      <c r="H289" s="170"/>
      <c r="I289" s="170"/>
      <c r="J289" s="170"/>
      <c r="K289" s="170"/>
      <c r="L289" s="170"/>
      <c r="M289" s="170"/>
      <c r="N289" s="590"/>
      <c r="O289" s="622"/>
      <c r="P289" s="170"/>
      <c r="Q289" s="170"/>
      <c r="R289" s="170"/>
      <c r="S289" s="170"/>
      <c r="T289" s="170"/>
      <c r="U289" s="170"/>
      <c r="V289" s="170"/>
      <c r="W289" s="170"/>
      <c r="X289" s="170"/>
      <c r="Y289" s="170"/>
      <c r="Z289" s="170"/>
    </row>
    <row r="290" spans="1:26" ht="23.25" customHeight="1">
      <c r="A290" s="170"/>
      <c r="B290" s="170"/>
      <c r="C290" s="170"/>
      <c r="D290" s="170"/>
      <c r="E290" s="170"/>
      <c r="F290" s="170"/>
      <c r="G290" s="170"/>
      <c r="H290" s="170"/>
      <c r="I290" s="170"/>
      <c r="J290" s="170"/>
      <c r="K290" s="170"/>
      <c r="L290" s="170"/>
      <c r="M290" s="170"/>
      <c r="N290" s="590"/>
      <c r="O290" s="622"/>
      <c r="P290" s="170"/>
      <c r="Q290" s="170"/>
      <c r="R290" s="170"/>
      <c r="S290" s="170"/>
      <c r="T290" s="170"/>
      <c r="U290" s="170"/>
      <c r="V290" s="170"/>
      <c r="W290" s="170"/>
      <c r="X290" s="170"/>
      <c r="Y290" s="170"/>
      <c r="Z290" s="170"/>
    </row>
    <row r="291" spans="1:26" ht="23.25" customHeight="1">
      <c r="A291" s="170"/>
      <c r="B291" s="170"/>
      <c r="C291" s="170"/>
      <c r="D291" s="170"/>
      <c r="E291" s="170"/>
      <c r="F291" s="170"/>
      <c r="G291" s="170"/>
      <c r="H291" s="170"/>
      <c r="I291" s="170"/>
      <c r="J291" s="170"/>
      <c r="K291" s="170"/>
      <c r="L291" s="170"/>
      <c r="M291" s="170"/>
      <c r="N291" s="590"/>
      <c r="O291" s="622"/>
      <c r="P291" s="170"/>
      <c r="Q291" s="170"/>
      <c r="R291" s="170"/>
      <c r="S291" s="170"/>
      <c r="T291" s="170"/>
      <c r="U291" s="170"/>
      <c r="V291" s="170"/>
      <c r="W291" s="170"/>
      <c r="X291" s="170"/>
      <c r="Y291" s="170"/>
      <c r="Z291" s="170"/>
    </row>
    <row r="292" spans="1:26" ht="23.25" customHeight="1">
      <c r="A292" s="170"/>
      <c r="B292" s="170"/>
      <c r="C292" s="170"/>
      <c r="D292" s="170"/>
      <c r="E292" s="170"/>
      <c r="F292" s="170"/>
      <c r="G292" s="170"/>
      <c r="H292" s="170"/>
      <c r="I292" s="170"/>
      <c r="J292" s="170"/>
      <c r="K292" s="170"/>
      <c r="L292" s="170"/>
      <c r="M292" s="170"/>
      <c r="N292" s="590"/>
      <c r="O292" s="622"/>
      <c r="P292" s="170"/>
      <c r="Q292" s="170"/>
      <c r="R292" s="170"/>
      <c r="S292" s="170"/>
      <c r="T292" s="170"/>
      <c r="U292" s="170"/>
      <c r="V292" s="170"/>
      <c r="W292" s="170"/>
      <c r="X292" s="170"/>
      <c r="Y292" s="170"/>
      <c r="Z292" s="170"/>
    </row>
    <row r="293" spans="1:26" ht="23.25" customHeight="1">
      <c r="A293" s="170"/>
      <c r="B293" s="170"/>
      <c r="C293" s="170"/>
      <c r="D293" s="170"/>
      <c r="E293" s="170"/>
      <c r="F293" s="170"/>
      <c r="G293" s="170"/>
      <c r="H293" s="170"/>
      <c r="I293" s="170"/>
      <c r="J293" s="170"/>
      <c r="K293" s="170"/>
      <c r="L293" s="170"/>
      <c r="M293" s="170"/>
      <c r="N293" s="590"/>
      <c r="O293" s="622"/>
      <c r="P293" s="170"/>
      <c r="Q293" s="170"/>
      <c r="R293" s="170"/>
      <c r="S293" s="170"/>
      <c r="T293" s="170"/>
      <c r="U293" s="170"/>
      <c r="V293" s="170"/>
      <c r="W293" s="170"/>
      <c r="X293" s="170"/>
      <c r="Y293" s="170"/>
      <c r="Z293" s="170"/>
    </row>
    <row r="294" spans="1:26" ht="23.25" customHeight="1">
      <c r="A294" s="170"/>
      <c r="B294" s="170"/>
      <c r="C294" s="170"/>
      <c r="D294" s="170"/>
      <c r="E294" s="170"/>
      <c r="F294" s="170"/>
      <c r="G294" s="170"/>
      <c r="H294" s="170"/>
      <c r="I294" s="170"/>
      <c r="J294" s="170"/>
      <c r="K294" s="170"/>
      <c r="L294" s="170"/>
      <c r="M294" s="170"/>
      <c r="N294" s="590"/>
      <c r="O294" s="622"/>
      <c r="P294" s="170"/>
      <c r="Q294" s="170"/>
      <c r="R294" s="170"/>
      <c r="S294" s="170"/>
      <c r="T294" s="170"/>
      <c r="U294" s="170"/>
      <c r="V294" s="170"/>
      <c r="W294" s="170"/>
      <c r="X294" s="170"/>
      <c r="Y294" s="170"/>
      <c r="Z294" s="170"/>
    </row>
    <row r="295" spans="1:26" ht="23.25" customHeight="1">
      <c r="A295" s="170"/>
      <c r="B295" s="170"/>
      <c r="C295" s="170"/>
      <c r="D295" s="170"/>
      <c r="E295" s="170"/>
      <c r="F295" s="170"/>
      <c r="G295" s="170"/>
      <c r="H295" s="170"/>
      <c r="I295" s="170"/>
      <c r="J295" s="170"/>
      <c r="K295" s="170"/>
      <c r="L295" s="170"/>
      <c r="M295" s="170"/>
      <c r="N295" s="590"/>
      <c r="O295" s="622"/>
      <c r="P295" s="170"/>
      <c r="Q295" s="170"/>
      <c r="R295" s="170"/>
      <c r="S295" s="170"/>
      <c r="T295" s="170"/>
      <c r="U295" s="170"/>
      <c r="V295" s="170"/>
      <c r="W295" s="170"/>
      <c r="X295" s="170"/>
      <c r="Y295" s="170"/>
      <c r="Z295" s="170"/>
    </row>
    <row r="296" spans="1:26" ht="23.25" customHeight="1">
      <c r="A296" s="170"/>
      <c r="B296" s="170"/>
      <c r="C296" s="170"/>
      <c r="D296" s="170"/>
      <c r="E296" s="170"/>
      <c r="F296" s="170"/>
      <c r="G296" s="170"/>
      <c r="H296" s="170"/>
      <c r="I296" s="170"/>
      <c r="J296" s="170"/>
      <c r="K296" s="170"/>
      <c r="L296" s="170"/>
      <c r="M296" s="170"/>
      <c r="N296" s="590"/>
      <c r="O296" s="622"/>
      <c r="P296" s="170"/>
      <c r="Q296" s="170"/>
      <c r="R296" s="170"/>
      <c r="S296" s="170"/>
      <c r="T296" s="170"/>
      <c r="U296" s="170"/>
      <c r="V296" s="170"/>
      <c r="W296" s="170"/>
      <c r="X296" s="170"/>
      <c r="Y296" s="170"/>
      <c r="Z296" s="170"/>
    </row>
    <row r="297" spans="1:26" ht="23.25" customHeight="1">
      <c r="A297" s="170"/>
      <c r="B297" s="170"/>
      <c r="C297" s="170"/>
      <c r="D297" s="170"/>
      <c r="E297" s="170"/>
      <c r="F297" s="170"/>
      <c r="G297" s="170"/>
      <c r="H297" s="170"/>
      <c r="I297" s="170"/>
      <c r="J297" s="170"/>
      <c r="K297" s="170"/>
      <c r="L297" s="170"/>
      <c r="M297" s="170"/>
      <c r="N297" s="590"/>
      <c r="O297" s="622"/>
      <c r="P297" s="170"/>
      <c r="Q297" s="170"/>
      <c r="R297" s="170"/>
      <c r="S297" s="170"/>
      <c r="T297" s="170"/>
      <c r="U297" s="170"/>
      <c r="V297" s="170"/>
      <c r="W297" s="170"/>
      <c r="X297" s="170"/>
      <c r="Y297" s="170"/>
      <c r="Z297" s="170"/>
    </row>
    <row r="298" spans="1:26" ht="23.25" customHeight="1">
      <c r="A298" s="170"/>
      <c r="B298" s="170"/>
      <c r="C298" s="170"/>
      <c r="D298" s="170"/>
      <c r="E298" s="170"/>
      <c r="F298" s="170"/>
      <c r="G298" s="170"/>
      <c r="H298" s="170"/>
      <c r="I298" s="170"/>
      <c r="J298" s="170"/>
      <c r="K298" s="170"/>
      <c r="L298" s="170"/>
      <c r="M298" s="170"/>
      <c r="N298" s="590"/>
      <c r="O298" s="622"/>
      <c r="P298" s="170"/>
      <c r="Q298" s="170"/>
      <c r="R298" s="170"/>
      <c r="S298" s="170"/>
      <c r="T298" s="170"/>
      <c r="U298" s="170"/>
      <c r="V298" s="170"/>
      <c r="W298" s="170"/>
      <c r="X298" s="170"/>
      <c r="Y298" s="170"/>
      <c r="Z298" s="170"/>
    </row>
    <row r="299" spans="1:26" ht="23.25" customHeight="1">
      <c r="A299" s="170"/>
      <c r="B299" s="170"/>
      <c r="C299" s="170"/>
      <c r="D299" s="170"/>
      <c r="E299" s="170"/>
      <c r="F299" s="170"/>
      <c r="G299" s="170"/>
      <c r="H299" s="170"/>
      <c r="I299" s="170"/>
      <c r="J299" s="170"/>
      <c r="K299" s="170"/>
      <c r="L299" s="170"/>
      <c r="M299" s="170"/>
      <c r="N299" s="590"/>
      <c r="O299" s="622"/>
      <c r="P299" s="170"/>
      <c r="Q299" s="170"/>
      <c r="R299" s="170"/>
      <c r="S299" s="170"/>
      <c r="T299" s="170"/>
      <c r="U299" s="170"/>
      <c r="V299" s="170"/>
      <c r="W299" s="170"/>
      <c r="X299" s="170"/>
      <c r="Y299" s="170"/>
      <c r="Z299" s="170"/>
    </row>
    <row r="300" spans="1:26" ht="23.25" customHeight="1">
      <c r="A300" s="170"/>
      <c r="B300" s="170"/>
      <c r="C300" s="170"/>
      <c r="D300" s="170"/>
      <c r="E300" s="170"/>
      <c r="F300" s="170"/>
      <c r="G300" s="170"/>
      <c r="H300" s="170"/>
      <c r="I300" s="170"/>
      <c r="J300" s="170"/>
      <c r="K300" s="170"/>
      <c r="L300" s="170"/>
      <c r="M300" s="170"/>
      <c r="N300" s="590"/>
      <c r="O300" s="622"/>
      <c r="P300" s="170"/>
      <c r="Q300" s="170"/>
      <c r="R300" s="170"/>
      <c r="S300" s="170"/>
      <c r="T300" s="170"/>
      <c r="U300" s="170"/>
      <c r="V300" s="170"/>
      <c r="W300" s="170"/>
      <c r="X300" s="170"/>
      <c r="Y300" s="170"/>
      <c r="Z300" s="170"/>
    </row>
    <row r="301" spans="1:26" ht="23.25" customHeight="1">
      <c r="A301" s="170"/>
      <c r="B301" s="170"/>
      <c r="C301" s="170"/>
      <c r="D301" s="170"/>
      <c r="E301" s="170"/>
      <c r="F301" s="170"/>
      <c r="G301" s="170"/>
      <c r="H301" s="170"/>
      <c r="I301" s="170"/>
      <c r="J301" s="170"/>
      <c r="K301" s="170"/>
      <c r="L301" s="170"/>
      <c r="M301" s="170"/>
      <c r="N301" s="590"/>
      <c r="O301" s="622"/>
      <c r="P301" s="170"/>
      <c r="Q301" s="170"/>
      <c r="R301" s="170"/>
      <c r="S301" s="170"/>
      <c r="T301" s="170"/>
      <c r="U301" s="170"/>
      <c r="V301" s="170"/>
      <c r="W301" s="170"/>
      <c r="X301" s="170"/>
      <c r="Y301" s="170"/>
      <c r="Z301" s="170"/>
    </row>
    <row r="302" spans="1:26" ht="23.25" customHeight="1">
      <c r="A302" s="170"/>
      <c r="B302" s="170"/>
      <c r="C302" s="170"/>
      <c r="D302" s="170"/>
      <c r="E302" s="170"/>
      <c r="F302" s="170"/>
      <c r="G302" s="170"/>
      <c r="H302" s="170"/>
      <c r="I302" s="170"/>
      <c r="J302" s="170"/>
      <c r="K302" s="170"/>
      <c r="L302" s="170"/>
      <c r="M302" s="170"/>
      <c r="N302" s="590"/>
      <c r="O302" s="622"/>
      <c r="P302" s="170"/>
      <c r="Q302" s="170"/>
      <c r="R302" s="170"/>
      <c r="S302" s="170"/>
      <c r="T302" s="170"/>
      <c r="U302" s="170"/>
      <c r="V302" s="170"/>
      <c r="W302" s="170"/>
      <c r="X302" s="170"/>
      <c r="Y302" s="170"/>
      <c r="Z302" s="170"/>
    </row>
    <row r="303" spans="1:26" ht="23.25" customHeight="1">
      <c r="A303" s="170"/>
      <c r="B303" s="170"/>
      <c r="C303" s="170"/>
      <c r="D303" s="170"/>
      <c r="E303" s="170"/>
      <c r="F303" s="170"/>
      <c r="G303" s="170"/>
      <c r="H303" s="170"/>
      <c r="I303" s="170"/>
      <c r="J303" s="170"/>
      <c r="K303" s="170"/>
      <c r="L303" s="170"/>
      <c r="M303" s="170"/>
      <c r="N303" s="590"/>
      <c r="O303" s="622"/>
      <c r="P303" s="170"/>
      <c r="Q303" s="170"/>
      <c r="R303" s="170"/>
      <c r="S303" s="170"/>
      <c r="T303" s="170"/>
      <c r="U303" s="170"/>
      <c r="V303" s="170"/>
      <c r="W303" s="170"/>
      <c r="X303" s="170"/>
      <c r="Y303" s="170"/>
      <c r="Z303" s="170"/>
    </row>
    <row r="304" spans="1:26" ht="23.25" customHeight="1">
      <c r="A304" s="170"/>
      <c r="B304" s="170"/>
      <c r="C304" s="170"/>
      <c r="D304" s="170"/>
      <c r="E304" s="170"/>
      <c r="F304" s="170"/>
      <c r="G304" s="170"/>
      <c r="H304" s="170"/>
      <c r="I304" s="170"/>
      <c r="J304" s="170"/>
      <c r="K304" s="170"/>
      <c r="L304" s="170"/>
      <c r="M304" s="170"/>
      <c r="N304" s="590"/>
      <c r="O304" s="622"/>
      <c r="P304" s="170"/>
      <c r="Q304" s="170"/>
      <c r="R304" s="170"/>
      <c r="S304" s="170"/>
      <c r="T304" s="170"/>
      <c r="U304" s="170"/>
      <c r="V304" s="170"/>
      <c r="W304" s="170"/>
      <c r="X304" s="170"/>
      <c r="Y304" s="170"/>
      <c r="Z304" s="170"/>
    </row>
    <row r="305" spans="1:26" ht="23.25" customHeight="1">
      <c r="A305" s="170"/>
      <c r="B305" s="170"/>
      <c r="C305" s="170"/>
      <c r="D305" s="170"/>
      <c r="E305" s="170"/>
      <c r="F305" s="170"/>
      <c r="G305" s="170"/>
      <c r="H305" s="170"/>
      <c r="I305" s="170"/>
      <c r="J305" s="170"/>
      <c r="K305" s="170"/>
      <c r="L305" s="170"/>
      <c r="M305" s="170"/>
      <c r="N305" s="590"/>
      <c r="O305" s="622"/>
      <c r="P305" s="170"/>
      <c r="Q305" s="170"/>
      <c r="R305" s="170"/>
      <c r="S305" s="170"/>
      <c r="T305" s="170"/>
      <c r="U305" s="170"/>
      <c r="V305" s="170"/>
      <c r="W305" s="170"/>
      <c r="X305" s="170"/>
      <c r="Y305" s="170"/>
      <c r="Z305" s="170"/>
    </row>
    <row r="306" spans="1:26" ht="23.25" customHeight="1">
      <c r="A306" s="170"/>
      <c r="B306" s="170"/>
      <c r="C306" s="170"/>
      <c r="D306" s="170"/>
      <c r="E306" s="170"/>
      <c r="F306" s="170"/>
      <c r="G306" s="170"/>
      <c r="H306" s="170"/>
      <c r="I306" s="170"/>
      <c r="J306" s="170"/>
      <c r="K306" s="170"/>
      <c r="L306" s="170"/>
      <c r="M306" s="170"/>
      <c r="N306" s="590"/>
      <c r="O306" s="622"/>
      <c r="P306" s="170"/>
      <c r="Q306" s="170"/>
      <c r="R306" s="170"/>
      <c r="S306" s="170"/>
      <c r="T306" s="170"/>
      <c r="U306" s="170"/>
      <c r="V306" s="170"/>
      <c r="W306" s="170"/>
      <c r="X306" s="170"/>
      <c r="Y306" s="170"/>
      <c r="Z306" s="170"/>
    </row>
    <row r="307" spans="1:26" ht="23.25" customHeight="1">
      <c r="A307" s="170"/>
      <c r="B307" s="170"/>
      <c r="C307" s="170"/>
      <c r="D307" s="170"/>
      <c r="E307" s="170"/>
      <c r="F307" s="170"/>
      <c r="G307" s="170"/>
      <c r="H307" s="170"/>
      <c r="I307" s="170"/>
      <c r="J307" s="170"/>
      <c r="K307" s="170"/>
      <c r="L307" s="170"/>
      <c r="M307" s="170"/>
      <c r="N307" s="590"/>
      <c r="O307" s="622"/>
      <c r="P307" s="170"/>
      <c r="Q307" s="170"/>
      <c r="R307" s="170"/>
      <c r="S307" s="170"/>
      <c r="T307" s="170"/>
      <c r="U307" s="170"/>
      <c r="V307" s="170"/>
      <c r="W307" s="170"/>
      <c r="X307" s="170"/>
      <c r="Y307" s="170"/>
      <c r="Z307" s="170"/>
    </row>
    <row r="308" spans="1:26" ht="23.25" customHeight="1">
      <c r="A308" s="170"/>
      <c r="B308" s="170"/>
      <c r="C308" s="170"/>
      <c r="D308" s="170"/>
      <c r="E308" s="170"/>
      <c r="F308" s="170"/>
      <c r="G308" s="170"/>
      <c r="H308" s="170"/>
      <c r="I308" s="170"/>
      <c r="J308" s="170"/>
      <c r="K308" s="170"/>
      <c r="L308" s="170"/>
      <c r="M308" s="170"/>
      <c r="N308" s="590"/>
      <c r="O308" s="622"/>
      <c r="P308" s="170"/>
      <c r="Q308" s="170"/>
      <c r="R308" s="170"/>
      <c r="S308" s="170"/>
      <c r="T308" s="170"/>
      <c r="U308" s="170"/>
      <c r="V308" s="170"/>
      <c r="W308" s="170"/>
      <c r="X308" s="170"/>
      <c r="Y308" s="170"/>
      <c r="Z308" s="170"/>
    </row>
    <row r="309" spans="1:26" ht="23.25" customHeight="1">
      <c r="A309" s="170"/>
      <c r="B309" s="170"/>
      <c r="C309" s="170"/>
      <c r="D309" s="170"/>
      <c r="E309" s="170"/>
      <c r="F309" s="170"/>
      <c r="G309" s="170"/>
      <c r="H309" s="170"/>
      <c r="I309" s="170"/>
      <c r="J309" s="170"/>
      <c r="K309" s="170"/>
      <c r="L309" s="170"/>
      <c r="M309" s="170"/>
      <c r="N309" s="590"/>
      <c r="O309" s="622"/>
      <c r="P309" s="170"/>
      <c r="Q309" s="170"/>
      <c r="R309" s="170"/>
      <c r="S309" s="170"/>
      <c r="T309" s="170"/>
      <c r="U309" s="170"/>
      <c r="V309" s="170"/>
      <c r="W309" s="170"/>
      <c r="X309" s="170"/>
      <c r="Y309" s="170"/>
      <c r="Z309" s="170"/>
    </row>
    <row r="310" spans="1:26" ht="23.25" customHeight="1">
      <c r="A310" s="170"/>
      <c r="B310" s="170"/>
      <c r="C310" s="170"/>
      <c r="D310" s="170"/>
      <c r="E310" s="170"/>
      <c r="F310" s="170"/>
      <c r="G310" s="170"/>
      <c r="H310" s="170"/>
      <c r="I310" s="170"/>
      <c r="J310" s="170"/>
      <c r="K310" s="170"/>
      <c r="L310" s="170"/>
      <c r="M310" s="170"/>
      <c r="N310" s="590"/>
      <c r="O310" s="622"/>
      <c r="P310" s="170"/>
      <c r="Q310" s="170"/>
      <c r="R310" s="170"/>
      <c r="S310" s="170"/>
      <c r="T310" s="170"/>
      <c r="U310" s="170"/>
      <c r="V310" s="170"/>
      <c r="W310" s="170"/>
      <c r="X310" s="170"/>
      <c r="Y310" s="170"/>
      <c r="Z310" s="170"/>
    </row>
    <row r="311" spans="1:26" ht="23.25" customHeight="1">
      <c r="A311" s="170"/>
      <c r="B311" s="170"/>
      <c r="C311" s="170"/>
      <c r="D311" s="170"/>
      <c r="E311" s="170"/>
      <c r="F311" s="170"/>
      <c r="G311" s="170"/>
      <c r="H311" s="170"/>
      <c r="I311" s="170"/>
      <c r="J311" s="170"/>
      <c r="K311" s="170"/>
      <c r="L311" s="170"/>
      <c r="M311" s="170"/>
      <c r="N311" s="590"/>
      <c r="O311" s="622"/>
      <c r="P311" s="170"/>
      <c r="Q311" s="170"/>
      <c r="R311" s="170"/>
      <c r="S311" s="170"/>
      <c r="T311" s="170"/>
      <c r="U311" s="170"/>
      <c r="V311" s="170"/>
      <c r="W311" s="170"/>
      <c r="X311" s="170"/>
      <c r="Y311" s="170"/>
      <c r="Z311" s="170"/>
    </row>
    <row r="312" spans="1:26" ht="23.25" customHeight="1">
      <c r="A312" s="170"/>
      <c r="B312" s="170"/>
      <c r="C312" s="170"/>
      <c r="D312" s="170"/>
      <c r="E312" s="170"/>
      <c r="F312" s="170"/>
      <c r="G312" s="170"/>
      <c r="H312" s="170"/>
      <c r="I312" s="170"/>
      <c r="J312" s="170"/>
      <c r="K312" s="170"/>
      <c r="L312" s="170"/>
      <c r="M312" s="170"/>
      <c r="N312" s="590"/>
      <c r="O312" s="622"/>
      <c r="P312" s="170"/>
      <c r="Q312" s="170"/>
      <c r="R312" s="170"/>
      <c r="S312" s="170"/>
      <c r="T312" s="170"/>
      <c r="U312" s="170"/>
      <c r="V312" s="170"/>
      <c r="W312" s="170"/>
      <c r="X312" s="170"/>
      <c r="Y312" s="170"/>
      <c r="Z312" s="170"/>
    </row>
    <row r="313" spans="1:26" ht="23.25" customHeight="1">
      <c r="A313" s="170"/>
      <c r="B313" s="170"/>
      <c r="C313" s="170"/>
      <c r="D313" s="170"/>
      <c r="E313" s="170"/>
      <c r="F313" s="170"/>
      <c r="G313" s="170"/>
      <c r="H313" s="170"/>
      <c r="I313" s="170"/>
      <c r="J313" s="170"/>
      <c r="K313" s="170"/>
      <c r="L313" s="170"/>
      <c r="M313" s="170"/>
      <c r="N313" s="590"/>
      <c r="O313" s="622"/>
      <c r="P313" s="170"/>
      <c r="Q313" s="170"/>
      <c r="R313" s="170"/>
      <c r="S313" s="170"/>
      <c r="T313" s="170"/>
      <c r="U313" s="170"/>
      <c r="V313" s="170"/>
      <c r="W313" s="170"/>
      <c r="X313" s="170"/>
      <c r="Y313" s="170"/>
      <c r="Z313" s="170"/>
    </row>
    <row r="314" spans="1:26" ht="23.25" customHeight="1">
      <c r="A314" s="170"/>
      <c r="B314" s="170"/>
      <c r="C314" s="170"/>
      <c r="D314" s="170"/>
      <c r="E314" s="170"/>
      <c r="F314" s="170"/>
      <c r="G314" s="170"/>
      <c r="H314" s="170"/>
      <c r="I314" s="170"/>
      <c r="J314" s="170"/>
      <c r="K314" s="170"/>
      <c r="L314" s="170"/>
      <c r="M314" s="170"/>
      <c r="N314" s="590"/>
      <c r="O314" s="622"/>
      <c r="P314" s="170"/>
      <c r="Q314" s="170"/>
      <c r="R314" s="170"/>
      <c r="S314" s="170"/>
      <c r="T314" s="170"/>
      <c r="U314" s="170"/>
      <c r="V314" s="170"/>
      <c r="W314" s="170"/>
      <c r="X314" s="170"/>
      <c r="Y314" s="170"/>
      <c r="Z314" s="170"/>
    </row>
    <row r="315" spans="1:26" ht="23.25" customHeight="1">
      <c r="A315" s="170"/>
      <c r="B315" s="170"/>
      <c r="C315" s="170"/>
      <c r="D315" s="170"/>
      <c r="E315" s="170"/>
      <c r="F315" s="170"/>
      <c r="G315" s="170"/>
      <c r="H315" s="170"/>
      <c r="I315" s="170"/>
      <c r="J315" s="170"/>
      <c r="K315" s="170"/>
      <c r="L315" s="170"/>
      <c r="M315" s="170"/>
      <c r="N315" s="590"/>
      <c r="O315" s="622"/>
      <c r="P315" s="170"/>
      <c r="Q315" s="170"/>
      <c r="R315" s="170"/>
      <c r="S315" s="170"/>
      <c r="T315" s="170"/>
      <c r="U315" s="170"/>
      <c r="V315" s="170"/>
      <c r="W315" s="170"/>
      <c r="X315" s="170"/>
      <c r="Y315" s="170"/>
      <c r="Z315" s="170"/>
    </row>
    <row r="316" spans="1:26" ht="23.25" customHeight="1">
      <c r="A316" s="170"/>
      <c r="B316" s="170"/>
      <c r="C316" s="170"/>
      <c r="D316" s="170"/>
      <c r="E316" s="170"/>
      <c r="F316" s="170"/>
      <c r="G316" s="170"/>
      <c r="H316" s="170"/>
      <c r="I316" s="170"/>
      <c r="J316" s="170"/>
      <c r="K316" s="170"/>
      <c r="L316" s="170"/>
      <c r="M316" s="170"/>
      <c r="N316" s="590"/>
      <c r="O316" s="622"/>
      <c r="P316" s="170"/>
      <c r="Q316" s="170"/>
      <c r="R316" s="170"/>
      <c r="S316" s="170"/>
      <c r="T316" s="170"/>
      <c r="U316" s="170"/>
      <c r="V316" s="170"/>
      <c r="W316" s="170"/>
      <c r="X316" s="170"/>
      <c r="Y316" s="170"/>
      <c r="Z316" s="170"/>
    </row>
    <row r="317" spans="1:26" ht="23.25" customHeight="1">
      <c r="A317" s="170"/>
      <c r="B317" s="170"/>
      <c r="C317" s="170"/>
      <c r="D317" s="170"/>
      <c r="E317" s="170"/>
      <c r="F317" s="170"/>
      <c r="G317" s="170"/>
      <c r="H317" s="170"/>
      <c r="I317" s="170"/>
      <c r="J317" s="170"/>
      <c r="K317" s="170"/>
      <c r="L317" s="170"/>
      <c r="M317" s="170"/>
      <c r="N317" s="590"/>
      <c r="O317" s="622"/>
      <c r="P317" s="170"/>
      <c r="Q317" s="170"/>
      <c r="R317" s="170"/>
      <c r="S317" s="170"/>
      <c r="T317" s="170"/>
      <c r="U317" s="170"/>
      <c r="V317" s="170"/>
      <c r="W317" s="170"/>
      <c r="X317" s="170"/>
      <c r="Y317" s="170"/>
      <c r="Z317" s="170"/>
    </row>
    <row r="318" spans="1:26" ht="23.25" customHeight="1">
      <c r="A318" s="170"/>
      <c r="B318" s="170"/>
      <c r="C318" s="170"/>
      <c r="D318" s="170"/>
      <c r="E318" s="170"/>
      <c r="F318" s="170"/>
      <c r="G318" s="170"/>
      <c r="H318" s="170"/>
      <c r="I318" s="170"/>
      <c r="J318" s="170"/>
      <c r="K318" s="170"/>
      <c r="L318" s="170"/>
      <c r="M318" s="170"/>
      <c r="N318" s="590"/>
      <c r="O318" s="622"/>
      <c r="P318" s="170"/>
      <c r="Q318" s="170"/>
      <c r="R318" s="170"/>
      <c r="S318" s="170"/>
      <c r="T318" s="170"/>
      <c r="U318" s="170"/>
      <c r="V318" s="170"/>
      <c r="W318" s="170"/>
      <c r="X318" s="170"/>
      <c r="Y318" s="170"/>
      <c r="Z318" s="170"/>
    </row>
    <row r="319" spans="1:26" ht="23.25" customHeight="1">
      <c r="A319" s="170"/>
      <c r="B319" s="170"/>
      <c r="C319" s="170"/>
      <c r="D319" s="170"/>
      <c r="E319" s="170"/>
      <c r="F319" s="170"/>
      <c r="G319" s="170"/>
      <c r="H319" s="170"/>
      <c r="I319" s="170"/>
      <c r="J319" s="170"/>
      <c r="K319" s="170"/>
      <c r="L319" s="170"/>
      <c r="M319" s="170"/>
      <c r="N319" s="590"/>
      <c r="O319" s="622"/>
      <c r="P319" s="170"/>
      <c r="Q319" s="170"/>
      <c r="R319" s="170"/>
      <c r="S319" s="170"/>
      <c r="T319" s="170"/>
      <c r="U319" s="170"/>
      <c r="V319" s="170"/>
      <c r="W319" s="170"/>
      <c r="X319" s="170"/>
      <c r="Y319" s="170"/>
      <c r="Z319" s="170"/>
    </row>
    <row r="320" spans="1:26" ht="23.25" customHeight="1">
      <c r="A320" s="170"/>
      <c r="B320" s="170"/>
      <c r="C320" s="170"/>
      <c r="D320" s="170"/>
      <c r="E320" s="170"/>
      <c r="F320" s="170"/>
      <c r="G320" s="170"/>
      <c r="H320" s="170"/>
      <c r="I320" s="170"/>
      <c r="J320" s="170"/>
      <c r="K320" s="170"/>
      <c r="L320" s="170"/>
      <c r="M320" s="170"/>
      <c r="N320" s="590"/>
      <c r="O320" s="622"/>
      <c r="P320" s="170"/>
      <c r="Q320" s="170"/>
      <c r="R320" s="170"/>
      <c r="S320" s="170"/>
      <c r="T320" s="170"/>
      <c r="U320" s="170"/>
      <c r="V320" s="170"/>
      <c r="W320" s="170"/>
      <c r="X320" s="170"/>
      <c r="Y320" s="170"/>
      <c r="Z320" s="170"/>
    </row>
    <row r="321" spans="1:26" ht="23.25" customHeight="1">
      <c r="A321" s="170"/>
      <c r="B321" s="170"/>
      <c r="C321" s="170"/>
      <c r="D321" s="170"/>
      <c r="E321" s="170"/>
      <c r="F321" s="170"/>
      <c r="G321" s="170"/>
      <c r="H321" s="170"/>
      <c r="I321" s="170"/>
      <c r="J321" s="170"/>
      <c r="K321" s="170"/>
      <c r="L321" s="170"/>
      <c r="M321" s="170"/>
      <c r="N321" s="590"/>
      <c r="O321" s="622"/>
      <c r="P321" s="170"/>
      <c r="Q321" s="170"/>
      <c r="R321" s="170"/>
      <c r="S321" s="170"/>
      <c r="T321" s="170"/>
      <c r="U321" s="170"/>
      <c r="V321" s="170"/>
      <c r="W321" s="170"/>
      <c r="X321" s="170"/>
      <c r="Y321" s="170"/>
      <c r="Z321" s="170"/>
    </row>
    <row r="322" spans="1:26" ht="23.25" customHeight="1">
      <c r="A322" s="170"/>
      <c r="B322" s="170"/>
      <c r="C322" s="170"/>
      <c r="D322" s="170"/>
      <c r="E322" s="170"/>
      <c r="F322" s="170"/>
      <c r="G322" s="170"/>
      <c r="H322" s="170"/>
      <c r="I322" s="170"/>
      <c r="J322" s="170"/>
      <c r="K322" s="170"/>
      <c r="L322" s="170"/>
      <c r="M322" s="170"/>
      <c r="N322" s="590"/>
      <c r="O322" s="622"/>
      <c r="P322" s="170"/>
      <c r="Q322" s="170"/>
      <c r="R322" s="170"/>
      <c r="S322" s="170"/>
      <c r="T322" s="170"/>
      <c r="U322" s="170"/>
      <c r="V322" s="170"/>
      <c r="W322" s="170"/>
      <c r="X322" s="170"/>
      <c r="Y322" s="170"/>
      <c r="Z322" s="170"/>
    </row>
    <row r="323" spans="1:26" ht="23.25" customHeight="1">
      <c r="A323" s="170"/>
      <c r="B323" s="170"/>
      <c r="C323" s="170"/>
      <c r="D323" s="170"/>
      <c r="E323" s="170"/>
      <c r="F323" s="170"/>
      <c r="G323" s="170"/>
      <c r="H323" s="170"/>
      <c r="I323" s="170"/>
      <c r="J323" s="170"/>
      <c r="K323" s="170"/>
      <c r="L323" s="170"/>
      <c r="M323" s="170"/>
      <c r="N323" s="590"/>
      <c r="O323" s="622"/>
      <c r="P323" s="170"/>
      <c r="Q323" s="170"/>
      <c r="R323" s="170"/>
      <c r="S323" s="170"/>
      <c r="T323" s="170"/>
      <c r="U323" s="170"/>
      <c r="V323" s="170"/>
      <c r="W323" s="170"/>
      <c r="X323" s="170"/>
      <c r="Y323" s="170"/>
      <c r="Z323" s="170"/>
    </row>
    <row r="324" spans="1:26" ht="23.25" customHeight="1">
      <c r="A324" s="170"/>
      <c r="B324" s="170"/>
      <c r="C324" s="170"/>
      <c r="D324" s="170"/>
      <c r="E324" s="170"/>
      <c r="F324" s="170"/>
      <c r="G324" s="170"/>
      <c r="H324" s="170"/>
      <c r="I324" s="170"/>
      <c r="J324" s="170"/>
      <c r="K324" s="170"/>
      <c r="L324" s="170"/>
      <c r="M324" s="170"/>
      <c r="N324" s="590"/>
      <c r="O324" s="622"/>
      <c r="P324" s="170"/>
      <c r="Q324" s="170"/>
      <c r="R324" s="170"/>
      <c r="S324" s="170"/>
      <c r="T324" s="170"/>
      <c r="U324" s="170"/>
      <c r="V324" s="170"/>
      <c r="W324" s="170"/>
      <c r="X324" s="170"/>
      <c r="Y324" s="170"/>
      <c r="Z324" s="170"/>
    </row>
    <row r="325" spans="1:26" ht="23.25" customHeight="1">
      <c r="A325" s="170"/>
      <c r="B325" s="170"/>
      <c r="C325" s="170"/>
      <c r="D325" s="170"/>
      <c r="E325" s="170"/>
      <c r="F325" s="170"/>
      <c r="G325" s="170"/>
      <c r="H325" s="170"/>
      <c r="I325" s="170"/>
      <c r="J325" s="170"/>
      <c r="K325" s="170"/>
      <c r="L325" s="170"/>
      <c r="M325" s="170"/>
      <c r="N325" s="590"/>
      <c r="O325" s="622"/>
      <c r="P325" s="170"/>
      <c r="Q325" s="170"/>
      <c r="R325" s="170"/>
      <c r="S325" s="170"/>
      <c r="T325" s="170"/>
      <c r="U325" s="170"/>
      <c r="V325" s="170"/>
      <c r="W325" s="170"/>
      <c r="X325" s="170"/>
      <c r="Y325" s="170"/>
      <c r="Z325" s="170"/>
    </row>
    <row r="326" spans="1:26" ht="23.25" customHeight="1">
      <c r="A326" s="170"/>
      <c r="B326" s="170"/>
      <c r="C326" s="170"/>
      <c r="D326" s="170"/>
      <c r="E326" s="170"/>
      <c r="F326" s="170"/>
      <c r="G326" s="170"/>
      <c r="H326" s="170"/>
      <c r="I326" s="170"/>
      <c r="J326" s="170"/>
      <c r="K326" s="170"/>
      <c r="L326" s="170"/>
      <c r="M326" s="170"/>
      <c r="N326" s="590"/>
      <c r="O326" s="622"/>
      <c r="P326" s="170"/>
      <c r="Q326" s="170"/>
      <c r="R326" s="170"/>
      <c r="S326" s="170"/>
      <c r="T326" s="170"/>
      <c r="U326" s="170"/>
      <c r="V326" s="170"/>
      <c r="W326" s="170"/>
      <c r="X326" s="170"/>
      <c r="Y326" s="170"/>
      <c r="Z326" s="170"/>
    </row>
    <row r="327" spans="1:26" ht="23.25" customHeight="1">
      <c r="A327" s="170"/>
      <c r="B327" s="170"/>
      <c r="C327" s="170"/>
      <c r="D327" s="170"/>
      <c r="E327" s="170"/>
      <c r="F327" s="170"/>
      <c r="G327" s="170"/>
      <c r="H327" s="170"/>
      <c r="I327" s="170"/>
      <c r="J327" s="170"/>
      <c r="K327" s="170"/>
      <c r="L327" s="170"/>
      <c r="M327" s="170"/>
      <c r="N327" s="590"/>
      <c r="O327" s="622"/>
      <c r="P327" s="170"/>
      <c r="Q327" s="170"/>
      <c r="R327" s="170"/>
      <c r="S327" s="170"/>
      <c r="T327" s="170"/>
      <c r="U327" s="170"/>
      <c r="V327" s="170"/>
      <c r="W327" s="170"/>
      <c r="X327" s="170"/>
      <c r="Y327" s="170"/>
      <c r="Z327" s="170"/>
    </row>
    <row r="328" spans="1:26" ht="23.25" customHeight="1">
      <c r="A328" s="170"/>
      <c r="B328" s="170"/>
      <c r="C328" s="170"/>
      <c r="D328" s="170"/>
      <c r="E328" s="170"/>
      <c r="F328" s="170"/>
      <c r="G328" s="170"/>
      <c r="H328" s="170"/>
      <c r="I328" s="170"/>
      <c r="J328" s="170"/>
      <c r="K328" s="170"/>
      <c r="L328" s="170"/>
      <c r="M328" s="170"/>
      <c r="N328" s="590"/>
      <c r="O328" s="622"/>
      <c r="P328" s="170"/>
      <c r="Q328" s="170"/>
      <c r="R328" s="170"/>
      <c r="S328" s="170"/>
      <c r="T328" s="170"/>
      <c r="U328" s="170"/>
      <c r="V328" s="170"/>
      <c r="W328" s="170"/>
      <c r="X328" s="170"/>
      <c r="Y328" s="170"/>
      <c r="Z328" s="170"/>
    </row>
    <row r="329" spans="1:26" ht="23.25" customHeight="1">
      <c r="A329" s="170"/>
      <c r="B329" s="170"/>
      <c r="C329" s="170"/>
      <c r="D329" s="170"/>
      <c r="E329" s="170"/>
      <c r="F329" s="170"/>
      <c r="G329" s="170"/>
      <c r="H329" s="170"/>
      <c r="I329" s="170"/>
      <c r="J329" s="170"/>
      <c r="K329" s="170"/>
      <c r="L329" s="170"/>
      <c r="M329" s="170"/>
      <c r="N329" s="590"/>
      <c r="O329" s="622"/>
      <c r="P329" s="170"/>
      <c r="Q329" s="170"/>
      <c r="R329" s="170"/>
      <c r="S329" s="170"/>
      <c r="T329" s="170"/>
      <c r="U329" s="170"/>
      <c r="V329" s="170"/>
      <c r="W329" s="170"/>
      <c r="X329" s="170"/>
      <c r="Y329" s="170"/>
      <c r="Z329" s="170"/>
    </row>
    <row r="330" spans="1:26" ht="23.25" customHeight="1">
      <c r="A330" s="170"/>
      <c r="B330" s="170"/>
      <c r="C330" s="170"/>
      <c r="D330" s="170"/>
      <c r="E330" s="170"/>
      <c r="F330" s="170"/>
      <c r="G330" s="170"/>
      <c r="H330" s="170"/>
      <c r="I330" s="170"/>
      <c r="J330" s="170"/>
      <c r="K330" s="170"/>
      <c r="L330" s="170"/>
      <c r="M330" s="170"/>
      <c r="N330" s="590"/>
      <c r="O330" s="622"/>
      <c r="P330" s="170"/>
      <c r="Q330" s="170"/>
      <c r="R330" s="170"/>
      <c r="S330" s="170"/>
      <c r="T330" s="170"/>
      <c r="U330" s="170"/>
      <c r="V330" s="170"/>
      <c r="W330" s="170"/>
      <c r="X330" s="170"/>
      <c r="Y330" s="170"/>
      <c r="Z330" s="170"/>
    </row>
    <row r="331" spans="1:26" ht="23.25" customHeight="1">
      <c r="A331" s="170"/>
      <c r="B331" s="170"/>
      <c r="C331" s="170"/>
      <c r="D331" s="170"/>
      <c r="E331" s="170"/>
      <c r="F331" s="170"/>
      <c r="G331" s="170"/>
      <c r="H331" s="170"/>
      <c r="I331" s="170"/>
      <c r="J331" s="170"/>
      <c r="K331" s="170"/>
      <c r="L331" s="170"/>
      <c r="M331" s="170"/>
      <c r="N331" s="590"/>
      <c r="O331" s="622"/>
      <c r="P331" s="170"/>
      <c r="Q331" s="170"/>
      <c r="R331" s="170"/>
      <c r="S331" s="170"/>
      <c r="T331" s="170"/>
      <c r="U331" s="170"/>
      <c r="V331" s="170"/>
      <c r="W331" s="170"/>
      <c r="X331" s="170"/>
      <c r="Y331" s="170"/>
      <c r="Z331" s="170"/>
    </row>
    <row r="332" spans="1:26" ht="23.25" customHeight="1">
      <c r="A332" s="170"/>
      <c r="B332" s="170"/>
      <c r="C332" s="170"/>
      <c r="D332" s="170"/>
      <c r="E332" s="170"/>
      <c r="F332" s="170"/>
      <c r="G332" s="170"/>
      <c r="H332" s="170"/>
      <c r="I332" s="170"/>
      <c r="J332" s="170"/>
      <c r="K332" s="170"/>
      <c r="L332" s="170"/>
      <c r="M332" s="170"/>
      <c r="N332" s="590"/>
      <c r="O332" s="622"/>
      <c r="P332" s="170"/>
      <c r="Q332" s="170"/>
      <c r="R332" s="170"/>
      <c r="S332" s="170"/>
      <c r="T332" s="170"/>
      <c r="U332" s="170"/>
      <c r="V332" s="170"/>
      <c r="W332" s="170"/>
      <c r="X332" s="170"/>
      <c r="Y332" s="170"/>
      <c r="Z332" s="170"/>
    </row>
    <row r="333" spans="1:26" ht="23.25" customHeight="1">
      <c r="A333" s="170"/>
      <c r="B333" s="170"/>
      <c r="C333" s="170"/>
      <c r="D333" s="170"/>
      <c r="E333" s="170"/>
      <c r="F333" s="170"/>
      <c r="G333" s="170"/>
      <c r="H333" s="170"/>
      <c r="I333" s="170"/>
      <c r="J333" s="170"/>
      <c r="K333" s="170"/>
      <c r="L333" s="170"/>
      <c r="M333" s="170"/>
      <c r="N333" s="590"/>
      <c r="O333" s="622"/>
      <c r="P333" s="170"/>
      <c r="Q333" s="170"/>
      <c r="R333" s="170"/>
      <c r="S333" s="170"/>
      <c r="T333" s="170"/>
      <c r="U333" s="170"/>
      <c r="V333" s="170"/>
      <c r="W333" s="170"/>
      <c r="X333" s="170"/>
      <c r="Y333" s="170"/>
      <c r="Z333" s="170"/>
    </row>
    <row r="334" spans="1:26" ht="23.25" customHeight="1">
      <c r="A334" s="170"/>
      <c r="B334" s="170"/>
      <c r="C334" s="170"/>
      <c r="D334" s="170"/>
      <c r="E334" s="170"/>
      <c r="F334" s="170"/>
      <c r="G334" s="170"/>
      <c r="H334" s="170"/>
      <c r="I334" s="170"/>
      <c r="J334" s="170"/>
      <c r="K334" s="170"/>
      <c r="L334" s="170"/>
      <c r="M334" s="170"/>
      <c r="N334" s="590"/>
      <c r="O334" s="622"/>
      <c r="P334" s="170"/>
      <c r="Q334" s="170"/>
      <c r="R334" s="170"/>
      <c r="S334" s="170"/>
      <c r="T334" s="170"/>
      <c r="U334" s="170"/>
      <c r="V334" s="170"/>
      <c r="W334" s="170"/>
      <c r="X334" s="170"/>
      <c r="Y334" s="170"/>
      <c r="Z334" s="170"/>
    </row>
    <row r="335" spans="1:26" ht="23.25" customHeight="1">
      <c r="A335" s="170"/>
      <c r="B335" s="170"/>
      <c r="C335" s="170"/>
      <c r="D335" s="170"/>
      <c r="E335" s="170"/>
      <c r="F335" s="170"/>
      <c r="G335" s="170"/>
      <c r="H335" s="170"/>
      <c r="I335" s="170"/>
      <c r="J335" s="170"/>
      <c r="K335" s="170"/>
      <c r="L335" s="170"/>
      <c r="M335" s="170"/>
      <c r="N335" s="590"/>
      <c r="O335" s="622"/>
      <c r="P335" s="170"/>
      <c r="Q335" s="170"/>
      <c r="R335" s="170"/>
      <c r="S335" s="170"/>
      <c r="T335" s="170"/>
      <c r="U335" s="170"/>
      <c r="V335" s="170"/>
      <c r="W335" s="170"/>
      <c r="X335" s="170"/>
      <c r="Y335" s="170"/>
      <c r="Z335" s="170"/>
    </row>
    <row r="336" spans="1:26" ht="23.25" customHeight="1">
      <c r="A336" s="170"/>
      <c r="B336" s="170"/>
      <c r="C336" s="170"/>
      <c r="D336" s="170"/>
      <c r="E336" s="170"/>
      <c r="F336" s="170"/>
      <c r="G336" s="170"/>
      <c r="H336" s="170"/>
      <c r="I336" s="170"/>
      <c r="J336" s="170"/>
      <c r="K336" s="170"/>
      <c r="L336" s="170"/>
      <c r="M336" s="170"/>
      <c r="N336" s="590"/>
      <c r="O336" s="622"/>
      <c r="P336" s="170"/>
      <c r="Q336" s="170"/>
      <c r="R336" s="170"/>
      <c r="S336" s="170"/>
      <c r="T336" s="170"/>
      <c r="U336" s="170"/>
      <c r="V336" s="170"/>
      <c r="W336" s="170"/>
      <c r="X336" s="170"/>
      <c r="Y336" s="170"/>
      <c r="Z336" s="170"/>
    </row>
    <row r="337" spans="1:26" ht="23.25" customHeight="1">
      <c r="A337" s="170"/>
      <c r="B337" s="170"/>
      <c r="C337" s="170"/>
      <c r="D337" s="170"/>
      <c r="E337" s="170"/>
      <c r="F337" s="170"/>
      <c r="G337" s="170"/>
      <c r="H337" s="170"/>
      <c r="I337" s="170"/>
      <c r="J337" s="170"/>
      <c r="K337" s="170"/>
      <c r="L337" s="170"/>
      <c r="M337" s="170"/>
      <c r="N337" s="590"/>
      <c r="O337" s="622"/>
      <c r="P337" s="170"/>
      <c r="Q337" s="170"/>
      <c r="R337" s="170"/>
      <c r="S337" s="170"/>
      <c r="T337" s="170"/>
      <c r="U337" s="170"/>
      <c r="V337" s="170"/>
      <c r="W337" s="170"/>
      <c r="X337" s="170"/>
      <c r="Y337" s="170"/>
      <c r="Z337" s="170"/>
    </row>
    <row r="338" spans="1:26" ht="23.25" customHeight="1">
      <c r="A338" s="170"/>
      <c r="B338" s="170"/>
      <c r="C338" s="170"/>
      <c r="D338" s="170"/>
      <c r="E338" s="170"/>
      <c r="F338" s="170"/>
      <c r="G338" s="170"/>
      <c r="H338" s="170"/>
      <c r="I338" s="170"/>
      <c r="J338" s="170"/>
      <c r="K338" s="170"/>
      <c r="L338" s="170"/>
      <c r="M338" s="170"/>
      <c r="N338" s="590"/>
      <c r="O338" s="622"/>
      <c r="P338" s="170"/>
      <c r="Q338" s="170"/>
      <c r="R338" s="170"/>
      <c r="S338" s="170"/>
      <c r="T338" s="170"/>
      <c r="U338" s="170"/>
      <c r="V338" s="170"/>
      <c r="W338" s="170"/>
      <c r="X338" s="170"/>
      <c r="Y338" s="170"/>
      <c r="Z338" s="170"/>
    </row>
    <row r="339" spans="1:26" ht="23.25" customHeight="1">
      <c r="A339" s="170"/>
      <c r="B339" s="170"/>
      <c r="C339" s="170"/>
      <c r="D339" s="170"/>
      <c r="E339" s="170"/>
      <c r="F339" s="170"/>
      <c r="G339" s="170"/>
      <c r="H339" s="170"/>
      <c r="I339" s="170"/>
      <c r="J339" s="170"/>
      <c r="K339" s="170"/>
      <c r="L339" s="170"/>
      <c r="M339" s="170"/>
      <c r="N339" s="590"/>
      <c r="O339" s="622"/>
      <c r="P339" s="170"/>
      <c r="Q339" s="170"/>
      <c r="R339" s="170"/>
      <c r="S339" s="170"/>
      <c r="T339" s="170"/>
      <c r="U339" s="170"/>
      <c r="V339" s="170"/>
      <c r="W339" s="170"/>
      <c r="X339" s="170"/>
      <c r="Y339" s="170"/>
      <c r="Z339" s="170"/>
    </row>
    <row r="340" spans="1:26" ht="23.25" customHeight="1">
      <c r="A340" s="170"/>
      <c r="B340" s="170"/>
      <c r="C340" s="170"/>
      <c r="D340" s="170"/>
      <c r="E340" s="170"/>
      <c r="F340" s="170"/>
      <c r="G340" s="170"/>
      <c r="H340" s="170"/>
      <c r="I340" s="170"/>
      <c r="J340" s="170"/>
      <c r="K340" s="170"/>
      <c r="L340" s="170"/>
      <c r="M340" s="170"/>
      <c r="N340" s="590"/>
      <c r="O340" s="622"/>
      <c r="P340" s="170"/>
      <c r="Q340" s="170"/>
      <c r="R340" s="170"/>
      <c r="S340" s="170"/>
      <c r="T340" s="170"/>
      <c r="U340" s="170"/>
      <c r="V340" s="170"/>
      <c r="W340" s="170"/>
      <c r="X340" s="170"/>
      <c r="Y340" s="170"/>
      <c r="Z340" s="170"/>
    </row>
    <row r="341" spans="1:26" ht="23.25" customHeight="1">
      <c r="A341" s="170"/>
      <c r="B341" s="170"/>
      <c r="C341" s="170"/>
      <c r="D341" s="170"/>
      <c r="E341" s="170"/>
      <c r="F341" s="170"/>
      <c r="G341" s="170"/>
      <c r="H341" s="170"/>
      <c r="I341" s="170"/>
      <c r="J341" s="170"/>
      <c r="K341" s="170"/>
      <c r="L341" s="170"/>
      <c r="M341" s="170"/>
      <c r="N341" s="590"/>
      <c r="O341" s="622"/>
      <c r="P341" s="170"/>
      <c r="Q341" s="170"/>
      <c r="R341" s="170"/>
      <c r="S341" s="170"/>
      <c r="T341" s="170"/>
      <c r="U341" s="170"/>
      <c r="V341" s="170"/>
      <c r="W341" s="170"/>
      <c r="X341" s="170"/>
      <c r="Y341" s="170"/>
      <c r="Z341" s="170"/>
    </row>
    <row r="342" spans="1:26" ht="23.25" customHeight="1">
      <c r="A342" s="170"/>
      <c r="B342" s="170"/>
      <c r="C342" s="170"/>
      <c r="D342" s="170"/>
      <c r="E342" s="170"/>
      <c r="F342" s="170"/>
      <c r="G342" s="170"/>
      <c r="H342" s="170"/>
      <c r="I342" s="170"/>
      <c r="J342" s="170"/>
      <c r="K342" s="170"/>
      <c r="L342" s="170"/>
      <c r="M342" s="170"/>
      <c r="N342" s="590"/>
      <c r="O342" s="622"/>
      <c r="P342" s="170"/>
      <c r="Q342" s="170"/>
      <c r="R342" s="170"/>
      <c r="S342" s="170"/>
      <c r="T342" s="170"/>
      <c r="U342" s="170"/>
      <c r="V342" s="170"/>
      <c r="W342" s="170"/>
      <c r="X342" s="170"/>
      <c r="Y342" s="170"/>
      <c r="Z342" s="170"/>
    </row>
    <row r="343" spans="1:26" ht="23.25" customHeight="1">
      <c r="A343" s="170"/>
      <c r="B343" s="170"/>
      <c r="C343" s="170"/>
      <c r="D343" s="170"/>
      <c r="E343" s="170"/>
      <c r="F343" s="170"/>
      <c r="G343" s="170"/>
      <c r="H343" s="170"/>
      <c r="I343" s="170"/>
      <c r="J343" s="170"/>
      <c r="K343" s="170"/>
      <c r="L343" s="170"/>
      <c r="M343" s="170"/>
      <c r="N343" s="590"/>
      <c r="O343" s="622"/>
      <c r="P343" s="170"/>
      <c r="Q343" s="170"/>
      <c r="R343" s="170"/>
      <c r="S343" s="170"/>
      <c r="T343" s="170"/>
      <c r="U343" s="170"/>
      <c r="V343" s="170"/>
      <c r="W343" s="170"/>
      <c r="X343" s="170"/>
      <c r="Y343" s="170"/>
      <c r="Z343" s="170"/>
    </row>
    <row r="344" spans="1:26" ht="23.25" customHeight="1">
      <c r="A344" s="170"/>
      <c r="B344" s="170"/>
      <c r="C344" s="170"/>
      <c r="D344" s="170"/>
      <c r="E344" s="170"/>
      <c r="F344" s="170"/>
      <c r="G344" s="170"/>
      <c r="H344" s="170"/>
      <c r="I344" s="170"/>
      <c r="J344" s="170"/>
      <c r="K344" s="170"/>
      <c r="L344" s="170"/>
      <c r="M344" s="170"/>
      <c r="N344" s="590"/>
      <c r="O344" s="622"/>
      <c r="P344" s="170"/>
      <c r="Q344" s="170"/>
      <c r="R344" s="170"/>
      <c r="S344" s="170"/>
      <c r="T344" s="170"/>
      <c r="U344" s="170"/>
      <c r="V344" s="170"/>
      <c r="W344" s="170"/>
      <c r="X344" s="170"/>
      <c r="Y344" s="170"/>
      <c r="Z344" s="170"/>
    </row>
    <row r="345" spans="1:26" ht="23.25" customHeight="1">
      <c r="A345" s="170"/>
      <c r="B345" s="170"/>
      <c r="C345" s="170"/>
      <c r="D345" s="170"/>
      <c r="E345" s="170"/>
      <c r="F345" s="170"/>
      <c r="G345" s="170"/>
      <c r="H345" s="170"/>
      <c r="I345" s="170"/>
      <c r="J345" s="170"/>
      <c r="K345" s="170"/>
      <c r="L345" s="170"/>
      <c r="M345" s="170"/>
      <c r="N345" s="590"/>
      <c r="O345" s="622"/>
      <c r="P345" s="170"/>
      <c r="Q345" s="170"/>
      <c r="R345" s="170"/>
      <c r="S345" s="170"/>
      <c r="T345" s="170"/>
      <c r="U345" s="170"/>
      <c r="V345" s="170"/>
      <c r="W345" s="170"/>
      <c r="X345" s="170"/>
      <c r="Y345" s="170"/>
      <c r="Z345" s="170"/>
    </row>
    <row r="346" spans="1:26" ht="23.25" customHeight="1">
      <c r="A346" s="170"/>
      <c r="B346" s="170"/>
      <c r="C346" s="170"/>
      <c r="D346" s="170"/>
      <c r="E346" s="170"/>
      <c r="F346" s="170"/>
      <c r="G346" s="170"/>
      <c r="H346" s="170"/>
      <c r="I346" s="170"/>
      <c r="J346" s="170"/>
      <c r="K346" s="170"/>
      <c r="L346" s="170"/>
      <c r="M346" s="170"/>
      <c r="N346" s="590"/>
      <c r="O346" s="622"/>
      <c r="P346" s="170"/>
      <c r="Q346" s="170"/>
      <c r="R346" s="170"/>
      <c r="S346" s="170"/>
      <c r="T346" s="170"/>
      <c r="U346" s="170"/>
      <c r="V346" s="170"/>
      <c r="W346" s="170"/>
      <c r="X346" s="170"/>
      <c r="Y346" s="170"/>
      <c r="Z346" s="170"/>
    </row>
    <row r="347" spans="1:26" ht="23.25" customHeight="1">
      <c r="A347" s="170"/>
      <c r="B347" s="170"/>
      <c r="C347" s="170"/>
      <c r="D347" s="170"/>
      <c r="E347" s="170"/>
      <c r="F347" s="170"/>
      <c r="G347" s="170"/>
      <c r="H347" s="170"/>
      <c r="I347" s="170"/>
      <c r="J347" s="170"/>
      <c r="K347" s="170"/>
      <c r="L347" s="170"/>
      <c r="M347" s="170"/>
      <c r="N347" s="590"/>
      <c r="O347" s="622"/>
      <c r="P347" s="170"/>
      <c r="Q347" s="170"/>
      <c r="R347" s="170"/>
      <c r="S347" s="170"/>
      <c r="T347" s="170"/>
      <c r="U347" s="170"/>
      <c r="V347" s="170"/>
      <c r="W347" s="170"/>
      <c r="X347" s="170"/>
      <c r="Y347" s="170"/>
      <c r="Z347" s="170"/>
    </row>
    <row r="348" spans="1:26" ht="23.25" customHeight="1">
      <c r="A348" s="170"/>
      <c r="B348" s="170"/>
      <c r="C348" s="170"/>
      <c r="D348" s="170"/>
      <c r="E348" s="170"/>
      <c r="F348" s="170"/>
      <c r="G348" s="170"/>
      <c r="H348" s="170"/>
      <c r="I348" s="170"/>
      <c r="J348" s="170"/>
      <c r="K348" s="170"/>
      <c r="L348" s="170"/>
      <c r="M348" s="170"/>
      <c r="N348" s="590"/>
      <c r="O348" s="622"/>
      <c r="P348" s="170"/>
      <c r="Q348" s="170"/>
      <c r="R348" s="170"/>
      <c r="S348" s="170"/>
      <c r="T348" s="170"/>
      <c r="U348" s="170"/>
      <c r="V348" s="170"/>
      <c r="W348" s="170"/>
      <c r="X348" s="170"/>
      <c r="Y348" s="170"/>
      <c r="Z348" s="170"/>
    </row>
    <row r="349" spans="1:26" ht="23.25" customHeight="1">
      <c r="A349" s="170"/>
      <c r="B349" s="170"/>
      <c r="C349" s="170"/>
      <c r="D349" s="170"/>
      <c r="E349" s="170"/>
      <c r="F349" s="170"/>
      <c r="G349" s="170"/>
      <c r="H349" s="170"/>
      <c r="I349" s="170"/>
      <c r="J349" s="170"/>
      <c r="K349" s="170"/>
      <c r="L349" s="170"/>
      <c r="M349" s="170"/>
      <c r="N349" s="590"/>
      <c r="O349" s="622"/>
      <c r="P349" s="170"/>
      <c r="Q349" s="170"/>
      <c r="R349" s="170"/>
      <c r="S349" s="170"/>
      <c r="T349" s="170"/>
      <c r="U349" s="170"/>
      <c r="V349" s="170"/>
      <c r="W349" s="170"/>
      <c r="X349" s="170"/>
      <c r="Y349" s="170"/>
      <c r="Z349" s="170"/>
    </row>
    <row r="350" spans="1:26" ht="23.25" customHeight="1">
      <c r="A350" s="170"/>
      <c r="B350" s="170"/>
      <c r="C350" s="170"/>
      <c r="D350" s="170"/>
      <c r="E350" s="170"/>
      <c r="F350" s="170"/>
      <c r="G350" s="170"/>
      <c r="H350" s="170"/>
      <c r="I350" s="170"/>
      <c r="J350" s="170"/>
      <c r="K350" s="170"/>
      <c r="L350" s="170"/>
      <c r="M350" s="170"/>
      <c r="N350" s="590"/>
      <c r="O350" s="622"/>
      <c r="P350" s="170"/>
      <c r="Q350" s="170"/>
      <c r="R350" s="170"/>
      <c r="S350" s="170"/>
      <c r="T350" s="170"/>
      <c r="U350" s="170"/>
      <c r="V350" s="170"/>
      <c r="W350" s="170"/>
      <c r="X350" s="170"/>
      <c r="Y350" s="170"/>
      <c r="Z350" s="170"/>
    </row>
    <row r="351" spans="1:26" ht="23.25" customHeight="1">
      <c r="A351" s="170"/>
      <c r="B351" s="170"/>
      <c r="C351" s="170"/>
      <c r="D351" s="170"/>
      <c r="E351" s="170"/>
      <c r="F351" s="170"/>
      <c r="G351" s="170"/>
      <c r="H351" s="170"/>
      <c r="I351" s="170"/>
      <c r="J351" s="170"/>
      <c r="K351" s="170"/>
      <c r="L351" s="170"/>
      <c r="M351" s="170"/>
      <c r="N351" s="590"/>
      <c r="O351" s="622"/>
      <c r="P351" s="170"/>
      <c r="Q351" s="170"/>
      <c r="R351" s="170"/>
      <c r="S351" s="170"/>
      <c r="T351" s="170"/>
      <c r="U351" s="170"/>
      <c r="V351" s="170"/>
      <c r="W351" s="170"/>
      <c r="X351" s="170"/>
      <c r="Y351" s="170"/>
      <c r="Z351" s="170"/>
    </row>
    <row r="352" spans="1:26" ht="23.25" customHeight="1">
      <c r="A352" s="170"/>
      <c r="B352" s="170"/>
      <c r="C352" s="170"/>
      <c r="D352" s="170"/>
      <c r="E352" s="170"/>
      <c r="F352" s="170"/>
      <c r="G352" s="170"/>
      <c r="H352" s="170"/>
      <c r="I352" s="170"/>
      <c r="J352" s="170"/>
      <c r="K352" s="170"/>
      <c r="L352" s="170"/>
      <c r="M352" s="170"/>
      <c r="N352" s="590"/>
      <c r="O352" s="622"/>
      <c r="P352" s="170"/>
      <c r="Q352" s="170"/>
      <c r="R352" s="170"/>
      <c r="S352" s="170"/>
      <c r="T352" s="170"/>
      <c r="U352" s="170"/>
      <c r="V352" s="170"/>
      <c r="W352" s="170"/>
      <c r="X352" s="170"/>
      <c r="Y352" s="170"/>
      <c r="Z352" s="170"/>
    </row>
    <row r="353" spans="1:26" ht="23.25" customHeight="1">
      <c r="A353" s="170"/>
      <c r="B353" s="170"/>
      <c r="C353" s="170"/>
      <c r="D353" s="170"/>
      <c r="E353" s="170"/>
      <c r="F353" s="170"/>
      <c r="G353" s="170"/>
      <c r="H353" s="170"/>
      <c r="I353" s="170"/>
      <c r="J353" s="170"/>
      <c r="K353" s="170"/>
      <c r="L353" s="170"/>
      <c r="M353" s="170"/>
      <c r="N353" s="590"/>
      <c r="O353" s="622"/>
      <c r="P353" s="170"/>
      <c r="Q353" s="170"/>
      <c r="R353" s="170"/>
      <c r="S353" s="170"/>
      <c r="T353" s="170"/>
      <c r="U353" s="170"/>
      <c r="V353" s="170"/>
      <c r="W353" s="170"/>
      <c r="X353" s="170"/>
      <c r="Y353" s="170"/>
      <c r="Z353" s="170"/>
    </row>
    <row r="354" spans="1:26" ht="23.25" customHeight="1">
      <c r="A354" s="170"/>
      <c r="B354" s="170"/>
      <c r="C354" s="170"/>
      <c r="D354" s="170"/>
      <c r="E354" s="170"/>
      <c r="F354" s="170"/>
      <c r="G354" s="170"/>
      <c r="H354" s="170"/>
      <c r="I354" s="170"/>
      <c r="J354" s="170"/>
      <c r="K354" s="170"/>
      <c r="L354" s="170"/>
      <c r="M354" s="170"/>
      <c r="N354" s="590"/>
      <c r="O354" s="622"/>
      <c r="P354" s="170"/>
      <c r="Q354" s="170"/>
      <c r="R354" s="170"/>
      <c r="S354" s="170"/>
      <c r="T354" s="170"/>
      <c r="U354" s="170"/>
      <c r="V354" s="170"/>
      <c r="W354" s="170"/>
      <c r="X354" s="170"/>
      <c r="Y354" s="170"/>
      <c r="Z354" s="170"/>
    </row>
    <row r="355" spans="1:26" ht="23.25" customHeight="1">
      <c r="A355" s="170"/>
      <c r="B355" s="170"/>
      <c r="C355" s="170"/>
      <c r="D355" s="170"/>
      <c r="E355" s="170"/>
      <c r="F355" s="170"/>
      <c r="G355" s="170"/>
      <c r="H355" s="170"/>
      <c r="I355" s="170"/>
      <c r="J355" s="170"/>
      <c r="K355" s="170"/>
      <c r="L355" s="170"/>
      <c r="M355" s="170"/>
      <c r="N355" s="590"/>
      <c r="O355" s="622"/>
      <c r="P355" s="170"/>
      <c r="Q355" s="170"/>
      <c r="R355" s="170"/>
      <c r="S355" s="170"/>
      <c r="T355" s="170"/>
      <c r="U355" s="170"/>
      <c r="V355" s="170"/>
      <c r="W355" s="170"/>
      <c r="X355" s="170"/>
      <c r="Y355" s="170"/>
      <c r="Z355" s="170"/>
    </row>
    <row r="356" spans="1:26" ht="23.25" customHeight="1">
      <c r="A356" s="170"/>
      <c r="B356" s="170"/>
      <c r="C356" s="170"/>
      <c r="D356" s="170"/>
      <c r="E356" s="170"/>
      <c r="F356" s="170"/>
      <c r="G356" s="170"/>
      <c r="H356" s="170"/>
      <c r="I356" s="170"/>
      <c r="J356" s="170"/>
      <c r="K356" s="170"/>
      <c r="L356" s="170"/>
      <c r="M356" s="170"/>
      <c r="N356" s="590"/>
      <c r="O356" s="622"/>
      <c r="P356" s="170"/>
      <c r="Q356" s="170"/>
      <c r="R356" s="170"/>
      <c r="S356" s="170"/>
      <c r="T356" s="170"/>
      <c r="U356" s="170"/>
      <c r="V356" s="170"/>
      <c r="W356" s="170"/>
      <c r="X356" s="170"/>
      <c r="Y356" s="170"/>
      <c r="Z356" s="170"/>
    </row>
    <row r="357" spans="1:26" ht="23.25" customHeight="1">
      <c r="A357" s="170"/>
      <c r="B357" s="170"/>
      <c r="C357" s="170"/>
      <c r="D357" s="170"/>
      <c r="E357" s="170"/>
      <c r="F357" s="170"/>
      <c r="G357" s="170"/>
      <c r="H357" s="170"/>
      <c r="I357" s="170"/>
      <c r="J357" s="170"/>
      <c r="K357" s="170"/>
      <c r="L357" s="170"/>
      <c r="M357" s="170"/>
      <c r="N357" s="590"/>
      <c r="O357" s="622"/>
      <c r="P357" s="170"/>
      <c r="Q357" s="170"/>
      <c r="R357" s="170"/>
      <c r="S357" s="170"/>
      <c r="T357" s="170"/>
      <c r="U357" s="170"/>
      <c r="V357" s="170"/>
      <c r="W357" s="170"/>
      <c r="X357" s="170"/>
      <c r="Y357" s="170"/>
      <c r="Z357" s="170"/>
    </row>
    <row r="358" spans="1:26" ht="23.25" customHeight="1">
      <c r="A358" s="170"/>
      <c r="B358" s="170"/>
      <c r="C358" s="170"/>
      <c r="D358" s="170"/>
      <c r="E358" s="170"/>
      <c r="F358" s="170"/>
      <c r="G358" s="170"/>
      <c r="H358" s="170"/>
      <c r="I358" s="170"/>
      <c r="J358" s="170"/>
      <c r="K358" s="170"/>
      <c r="L358" s="170"/>
      <c r="M358" s="170"/>
      <c r="N358" s="590"/>
      <c r="O358" s="622"/>
      <c r="P358" s="170"/>
      <c r="Q358" s="170"/>
      <c r="R358" s="170"/>
      <c r="S358" s="170"/>
      <c r="T358" s="170"/>
      <c r="U358" s="170"/>
      <c r="V358" s="170"/>
      <c r="W358" s="170"/>
      <c r="X358" s="170"/>
      <c r="Y358" s="170"/>
      <c r="Z358" s="170"/>
    </row>
    <row r="359" spans="1:26" ht="23.25" customHeight="1">
      <c r="A359" s="170"/>
      <c r="B359" s="170"/>
      <c r="C359" s="170"/>
      <c r="D359" s="170"/>
      <c r="E359" s="170"/>
      <c r="F359" s="170"/>
      <c r="G359" s="170"/>
      <c r="H359" s="170"/>
      <c r="I359" s="170"/>
      <c r="J359" s="170"/>
      <c r="K359" s="170"/>
      <c r="L359" s="170"/>
      <c r="M359" s="170"/>
      <c r="N359" s="590"/>
      <c r="O359" s="622"/>
      <c r="P359" s="170"/>
      <c r="Q359" s="170"/>
      <c r="R359" s="170"/>
      <c r="S359" s="170"/>
      <c r="T359" s="170"/>
      <c r="U359" s="170"/>
      <c r="V359" s="170"/>
      <c r="W359" s="170"/>
      <c r="X359" s="170"/>
      <c r="Y359" s="170"/>
      <c r="Z359" s="170"/>
    </row>
    <row r="360" spans="1:26" ht="23.25" customHeight="1">
      <c r="A360" s="170"/>
      <c r="B360" s="170"/>
      <c r="C360" s="170"/>
      <c r="D360" s="170"/>
      <c r="E360" s="170"/>
      <c r="F360" s="170"/>
      <c r="G360" s="170"/>
      <c r="H360" s="170"/>
      <c r="I360" s="170"/>
      <c r="J360" s="170"/>
      <c r="K360" s="170"/>
      <c r="L360" s="170"/>
      <c r="M360" s="170"/>
      <c r="N360" s="590"/>
      <c r="O360" s="622"/>
      <c r="P360" s="170"/>
      <c r="Q360" s="170"/>
      <c r="R360" s="170"/>
      <c r="S360" s="170"/>
      <c r="T360" s="170"/>
      <c r="U360" s="170"/>
      <c r="V360" s="170"/>
      <c r="W360" s="170"/>
      <c r="X360" s="170"/>
      <c r="Y360" s="170"/>
      <c r="Z360" s="170"/>
    </row>
    <row r="361" spans="1:26" ht="23.25" customHeight="1">
      <c r="A361" s="170"/>
      <c r="B361" s="170"/>
      <c r="C361" s="170"/>
      <c r="D361" s="170"/>
      <c r="E361" s="170"/>
      <c r="F361" s="170"/>
      <c r="G361" s="170"/>
      <c r="H361" s="170"/>
      <c r="I361" s="170"/>
      <c r="J361" s="170"/>
      <c r="K361" s="170"/>
      <c r="L361" s="170"/>
      <c r="M361" s="170"/>
      <c r="N361" s="590"/>
      <c r="O361" s="622"/>
      <c r="P361" s="170"/>
      <c r="Q361" s="170"/>
      <c r="R361" s="170"/>
      <c r="S361" s="170"/>
      <c r="T361" s="170"/>
      <c r="U361" s="170"/>
      <c r="V361" s="170"/>
      <c r="W361" s="170"/>
      <c r="X361" s="170"/>
      <c r="Y361" s="170"/>
      <c r="Z361" s="170"/>
    </row>
    <row r="362" spans="1:26" ht="23.25" customHeight="1">
      <c r="A362" s="170"/>
      <c r="B362" s="170"/>
      <c r="C362" s="170"/>
      <c r="D362" s="170"/>
      <c r="E362" s="170"/>
      <c r="F362" s="170"/>
      <c r="G362" s="170"/>
      <c r="H362" s="170"/>
      <c r="I362" s="170"/>
      <c r="J362" s="170"/>
      <c r="K362" s="170"/>
      <c r="L362" s="170"/>
      <c r="M362" s="170"/>
      <c r="N362" s="590"/>
      <c r="O362" s="622"/>
      <c r="P362" s="170"/>
      <c r="Q362" s="170"/>
      <c r="R362" s="170"/>
      <c r="S362" s="170"/>
      <c r="T362" s="170"/>
      <c r="U362" s="170"/>
      <c r="V362" s="170"/>
      <c r="W362" s="170"/>
      <c r="X362" s="170"/>
      <c r="Y362" s="170"/>
      <c r="Z362" s="170"/>
    </row>
    <row r="363" spans="1:26" ht="23.25" customHeight="1">
      <c r="A363" s="170"/>
      <c r="B363" s="170"/>
      <c r="C363" s="170"/>
      <c r="D363" s="170"/>
      <c r="E363" s="170"/>
      <c r="F363" s="170"/>
      <c r="G363" s="170"/>
      <c r="H363" s="170"/>
      <c r="I363" s="170"/>
      <c r="J363" s="170"/>
      <c r="K363" s="170"/>
      <c r="L363" s="170"/>
      <c r="M363" s="170"/>
      <c r="N363" s="590"/>
      <c r="O363" s="622"/>
      <c r="P363" s="170"/>
      <c r="Q363" s="170"/>
      <c r="R363" s="170"/>
      <c r="S363" s="170"/>
      <c r="T363" s="170"/>
      <c r="U363" s="170"/>
      <c r="V363" s="170"/>
      <c r="W363" s="170"/>
      <c r="X363" s="170"/>
      <c r="Y363" s="170"/>
      <c r="Z363" s="170"/>
    </row>
    <row r="364" spans="1:26" ht="23.25" customHeight="1">
      <c r="A364" s="170"/>
      <c r="B364" s="170"/>
      <c r="C364" s="170"/>
      <c r="D364" s="170"/>
      <c r="E364" s="170"/>
      <c r="F364" s="170"/>
      <c r="G364" s="170"/>
      <c r="H364" s="170"/>
      <c r="I364" s="170"/>
      <c r="J364" s="170"/>
      <c r="K364" s="170"/>
      <c r="L364" s="170"/>
      <c r="M364" s="170"/>
      <c r="N364" s="590"/>
      <c r="O364" s="622"/>
      <c r="P364" s="170"/>
      <c r="Q364" s="170"/>
      <c r="R364" s="170"/>
      <c r="S364" s="170"/>
      <c r="T364" s="170"/>
      <c r="U364" s="170"/>
      <c r="V364" s="170"/>
      <c r="W364" s="170"/>
      <c r="X364" s="170"/>
      <c r="Y364" s="170"/>
      <c r="Z364" s="170"/>
    </row>
    <row r="365" spans="1:26" ht="23.25" customHeight="1">
      <c r="A365" s="170"/>
      <c r="B365" s="170"/>
      <c r="C365" s="170"/>
      <c r="D365" s="170"/>
      <c r="E365" s="170"/>
      <c r="F365" s="170"/>
      <c r="G365" s="170"/>
      <c r="H365" s="170"/>
      <c r="I365" s="170"/>
      <c r="J365" s="170"/>
      <c r="K365" s="170"/>
      <c r="L365" s="170"/>
      <c r="M365" s="170"/>
      <c r="N365" s="590"/>
      <c r="O365" s="622"/>
      <c r="P365" s="170"/>
      <c r="Q365" s="170"/>
      <c r="R365" s="170"/>
      <c r="S365" s="170"/>
      <c r="T365" s="170"/>
      <c r="U365" s="170"/>
      <c r="V365" s="170"/>
      <c r="W365" s="170"/>
      <c r="X365" s="170"/>
      <c r="Y365" s="170"/>
      <c r="Z365" s="170"/>
    </row>
    <row r="366" spans="1:26" ht="23.25" customHeight="1">
      <c r="A366" s="170"/>
      <c r="B366" s="170"/>
      <c r="C366" s="170"/>
      <c r="D366" s="170"/>
      <c r="E366" s="170"/>
      <c r="F366" s="170"/>
      <c r="G366" s="170"/>
      <c r="H366" s="170"/>
      <c r="I366" s="170"/>
      <c r="J366" s="170"/>
      <c r="K366" s="170"/>
      <c r="L366" s="170"/>
      <c r="M366" s="170"/>
      <c r="N366" s="590"/>
      <c r="O366" s="622"/>
      <c r="P366" s="170"/>
      <c r="Q366" s="170"/>
      <c r="R366" s="170"/>
      <c r="S366" s="170"/>
      <c r="T366" s="170"/>
      <c r="U366" s="170"/>
      <c r="V366" s="170"/>
      <c r="W366" s="170"/>
      <c r="X366" s="170"/>
      <c r="Y366" s="170"/>
      <c r="Z366" s="170"/>
    </row>
    <row r="367" spans="1:26" ht="23.25" customHeight="1">
      <c r="A367" s="170"/>
      <c r="B367" s="170"/>
      <c r="C367" s="170"/>
      <c r="D367" s="170"/>
      <c r="E367" s="170"/>
      <c r="F367" s="170"/>
      <c r="G367" s="170"/>
      <c r="H367" s="170"/>
      <c r="I367" s="170"/>
      <c r="J367" s="170"/>
      <c r="K367" s="170"/>
      <c r="L367" s="170"/>
      <c r="M367" s="170"/>
      <c r="N367" s="590"/>
      <c r="O367" s="622"/>
      <c r="P367" s="170"/>
      <c r="Q367" s="170"/>
      <c r="R367" s="170"/>
      <c r="S367" s="170"/>
      <c r="T367" s="170"/>
      <c r="U367" s="170"/>
      <c r="V367" s="170"/>
      <c r="W367" s="170"/>
      <c r="X367" s="170"/>
      <c r="Y367" s="170"/>
      <c r="Z367" s="170"/>
    </row>
    <row r="368" spans="1:26" ht="23.25" customHeight="1">
      <c r="A368" s="170"/>
      <c r="B368" s="170"/>
      <c r="C368" s="170"/>
      <c r="D368" s="170"/>
      <c r="E368" s="170"/>
      <c r="F368" s="170"/>
      <c r="G368" s="170"/>
      <c r="H368" s="170"/>
      <c r="I368" s="170"/>
      <c r="J368" s="170"/>
      <c r="K368" s="170"/>
      <c r="L368" s="170"/>
      <c r="M368" s="170"/>
      <c r="N368" s="590"/>
      <c r="O368" s="622"/>
      <c r="P368" s="170"/>
      <c r="Q368" s="170"/>
      <c r="R368" s="170"/>
      <c r="S368" s="170"/>
      <c r="T368" s="170"/>
      <c r="U368" s="170"/>
      <c r="V368" s="170"/>
      <c r="W368" s="170"/>
      <c r="X368" s="170"/>
      <c r="Y368" s="170"/>
      <c r="Z368" s="170"/>
    </row>
    <row r="369" spans="1:26" ht="23.25" customHeight="1">
      <c r="A369" s="170"/>
      <c r="B369" s="170"/>
      <c r="C369" s="170"/>
      <c r="D369" s="170"/>
      <c r="E369" s="170"/>
      <c r="F369" s="170"/>
      <c r="G369" s="170"/>
      <c r="H369" s="170"/>
      <c r="I369" s="170"/>
      <c r="J369" s="170"/>
      <c r="K369" s="170"/>
      <c r="L369" s="170"/>
      <c r="M369" s="170"/>
      <c r="N369" s="590"/>
      <c r="O369" s="622"/>
      <c r="P369" s="170"/>
      <c r="Q369" s="170"/>
      <c r="R369" s="170"/>
      <c r="S369" s="170"/>
      <c r="T369" s="170"/>
      <c r="U369" s="170"/>
      <c r="V369" s="170"/>
      <c r="W369" s="170"/>
      <c r="X369" s="170"/>
      <c r="Y369" s="170"/>
      <c r="Z369" s="170"/>
    </row>
    <row r="370" spans="1:26" ht="23.25" customHeight="1">
      <c r="A370" s="170"/>
      <c r="B370" s="170"/>
      <c r="C370" s="170"/>
      <c r="D370" s="170"/>
      <c r="E370" s="170"/>
      <c r="F370" s="170"/>
      <c r="G370" s="170"/>
      <c r="H370" s="170"/>
      <c r="I370" s="170"/>
      <c r="J370" s="170"/>
      <c r="K370" s="170"/>
      <c r="L370" s="170"/>
      <c r="M370" s="170"/>
      <c r="N370" s="590"/>
      <c r="O370" s="622"/>
      <c r="P370" s="170"/>
      <c r="Q370" s="170"/>
      <c r="R370" s="170"/>
      <c r="S370" s="170"/>
      <c r="T370" s="170"/>
      <c r="U370" s="170"/>
      <c r="V370" s="170"/>
      <c r="W370" s="170"/>
      <c r="X370" s="170"/>
      <c r="Y370" s="170"/>
      <c r="Z370" s="170"/>
    </row>
    <row r="371" spans="1:26" ht="23.25" customHeight="1">
      <c r="A371" s="170"/>
      <c r="B371" s="170"/>
      <c r="C371" s="170"/>
      <c r="D371" s="170"/>
      <c r="E371" s="170"/>
      <c r="F371" s="170"/>
      <c r="G371" s="170"/>
      <c r="H371" s="170"/>
      <c r="I371" s="170"/>
      <c r="J371" s="170"/>
      <c r="K371" s="170"/>
      <c r="L371" s="170"/>
      <c r="M371" s="170"/>
      <c r="N371" s="590"/>
      <c r="O371" s="622"/>
      <c r="P371" s="170"/>
      <c r="Q371" s="170"/>
      <c r="R371" s="170"/>
      <c r="S371" s="170"/>
      <c r="T371" s="170"/>
      <c r="U371" s="170"/>
      <c r="V371" s="170"/>
      <c r="W371" s="170"/>
      <c r="X371" s="170"/>
      <c r="Y371" s="170"/>
      <c r="Z371" s="170"/>
    </row>
    <row r="372" spans="1:26" ht="23.25" customHeight="1">
      <c r="A372" s="170"/>
      <c r="B372" s="170"/>
      <c r="C372" s="170"/>
      <c r="D372" s="170"/>
      <c r="E372" s="170"/>
      <c r="F372" s="170"/>
      <c r="G372" s="170"/>
      <c r="H372" s="170"/>
      <c r="I372" s="170"/>
      <c r="J372" s="170"/>
      <c r="K372" s="170"/>
      <c r="L372" s="170"/>
      <c r="M372" s="170"/>
      <c r="N372" s="590"/>
      <c r="O372" s="622"/>
      <c r="P372" s="170"/>
      <c r="Q372" s="170"/>
      <c r="R372" s="170"/>
      <c r="S372" s="170"/>
      <c r="T372" s="170"/>
      <c r="U372" s="170"/>
      <c r="V372" s="170"/>
      <c r="W372" s="170"/>
      <c r="X372" s="170"/>
      <c r="Y372" s="170"/>
      <c r="Z372" s="170"/>
    </row>
    <row r="373" spans="1:26" ht="15.75" customHeight="1"/>
    <row r="374" spans="1:26" ht="15.75" customHeight="1"/>
    <row r="375" spans="1:26" ht="15.75" customHeight="1"/>
    <row r="376" spans="1:26" ht="15.75" customHeight="1"/>
    <row r="377" spans="1:26" ht="15.75" customHeight="1"/>
    <row r="378" spans="1:26" ht="15.75" customHeight="1"/>
    <row r="379" spans="1:26" ht="15.75" customHeight="1"/>
    <row r="380" spans="1:26" ht="15.75" customHeight="1"/>
    <row r="381" spans="1:26" ht="15.75" customHeight="1"/>
    <row r="382" spans="1:26" ht="15.75" customHeight="1"/>
    <row r="383" spans="1:26" ht="15.75" customHeight="1"/>
    <row r="384" spans="1:26"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password="CC0A" sheet="1" objects="1" scenarios="1" selectLockedCells="1" selectUnlockedCells="1"/>
  <mergeCells count="11">
    <mergeCell ref="P32:T32"/>
    <mergeCell ref="E2:M4"/>
    <mergeCell ref="C21:N21"/>
    <mergeCell ref="P24:T24"/>
    <mergeCell ref="P25:T25"/>
    <mergeCell ref="P26:T26"/>
    <mergeCell ref="P27:T27"/>
    <mergeCell ref="P28:T28"/>
    <mergeCell ref="P29:T29"/>
    <mergeCell ref="P30:T30"/>
    <mergeCell ref="P31:T31"/>
  </mergeCells>
  <conditionalFormatting sqref="C8:C10 D10:N10 D12:N12 C12:C19">
    <cfRule type="expression" dxfId="161" priority="26">
      <formula>$C$24="-"</formula>
    </cfRule>
  </conditionalFormatting>
  <conditionalFormatting sqref="C22">
    <cfRule type="expression" dxfId="160" priority="2">
      <formula>$C$3=1</formula>
    </cfRule>
  </conditionalFormatting>
  <conditionalFormatting sqref="C24">
    <cfRule type="expression" dxfId="159" priority="3">
      <formula>$C$3=1</formula>
    </cfRule>
  </conditionalFormatting>
  <conditionalFormatting sqref="C11:N11">
    <cfRule type="expression" dxfId="158" priority="1">
      <formula>$C$24="-"</formula>
    </cfRule>
  </conditionalFormatting>
  <conditionalFormatting sqref="C20:N20">
    <cfRule type="expression" dxfId="157" priority="39">
      <formula>$C$24="-"</formula>
    </cfRule>
  </conditionalFormatting>
  <conditionalFormatting sqref="D8:D9 D13:D19">
    <cfRule type="expression" dxfId="156" priority="27">
      <formula>$D$24="-"</formula>
    </cfRule>
  </conditionalFormatting>
  <conditionalFormatting sqref="D22">
    <cfRule type="expression" dxfId="155" priority="4">
      <formula>$C$3=2</formula>
    </cfRule>
  </conditionalFormatting>
  <conditionalFormatting sqref="D24">
    <cfRule type="expression" dxfId="154" priority="5">
      <formula>$C$3=2</formula>
    </cfRule>
  </conditionalFormatting>
  <conditionalFormatting sqref="E8:E9 E13:E19">
    <cfRule type="expression" dxfId="153" priority="28">
      <formula>$E$24="-"</formula>
    </cfRule>
  </conditionalFormatting>
  <conditionalFormatting sqref="E22">
    <cfRule type="expression" dxfId="152" priority="6">
      <formula>$C$3=3</formula>
    </cfRule>
  </conditionalFormatting>
  <conditionalFormatting sqref="E24">
    <cfRule type="expression" dxfId="151" priority="7">
      <formula>$C$3=3</formula>
    </cfRule>
  </conditionalFormatting>
  <conditionalFormatting sqref="F8:F9 F13:F19">
    <cfRule type="expression" dxfId="150" priority="29">
      <formula>$F$24="-"</formula>
    </cfRule>
  </conditionalFormatting>
  <conditionalFormatting sqref="F22">
    <cfRule type="expression" dxfId="149" priority="8">
      <formula>$C$3=4</formula>
    </cfRule>
  </conditionalFormatting>
  <conditionalFormatting sqref="F24">
    <cfRule type="expression" dxfId="148" priority="9">
      <formula>$C$3=4</formula>
    </cfRule>
  </conditionalFormatting>
  <conditionalFormatting sqref="G8:G9 G13:G19">
    <cfRule type="expression" dxfId="147" priority="30">
      <formula>$G$24="-"</formula>
    </cfRule>
  </conditionalFormatting>
  <conditionalFormatting sqref="G22">
    <cfRule type="expression" dxfId="146" priority="10">
      <formula>$C$3=5</formula>
    </cfRule>
  </conditionalFormatting>
  <conditionalFormatting sqref="G24">
    <cfRule type="expression" dxfId="145" priority="11">
      <formula>$C$3=5</formula>
    </cfRule>
  </conditionalFormatting>
  <conditionalFormatting sqref="H8:H9 H13:H19">
    <cfRule type="expression" dxfId="144" priority="31">
      <formula>$H$24="-"</formula>
    </cfRule>
  </conditionalFormatting>
  <conditionalFormatting sqref="H22">
    <cfRule type="expression" dxfId="143" priority="12">
      <formula>$C$3=6</formula>
    </cfRule>
  </conditionalFormatting>
  <conditionalFormatting sqref="H24">
    <cfRule type="expression" dxfId="142" priority="25">
      <formula>$C$3=6</formula>
    </cfRule>
  </conditionalFormatting>
  <conditionalFormatting sqref="I8:I9 I13:I19">
    <cfRule type="expression" dxfId="141" priority="32">
      <formula>$I$24="-"</formula>
    </cfRule>
  </conditionalFormatting>
  <conditionalFormatting sqref="I22">
    <cfRule type="expression" dxfId="140" priority="13">
      <formula>$C$3=7</formula>
    </cfRule>
  </conditionalFormatting>
  <conditionalFormatting sqref="I24">
    <cfRule type="expression" dxfId="139" priority="14">
      <formula>$C$3=7</formula>
    </cfRule>
  </conditionalFormatting>
  <conditionalFormatting sqref="J8:J9 J13:J19">
    <cfRule type="expression" dxfId="138" priority="33">
      <formula>$J$24="-"</formula>
    </cfRule>
  </conditionalFormatting>
  <conditionalFormatting sqref="J22">
    <cfRule type="expression" dxfId="137" priority="15">
      <formula>$C$3=8</formula>
    </cfRule>
  </conditionalFormatting>
  <conditionalFormatting sqref="J24">
    <cfRule type="expression" dxfId="136" priority="16">
      <formula>$C$3=8</formula>
    </cfRule>
  </conditionalFormatting>
  <conditionalFormatting sqref="K8:K9 K13:K19">
    <cfRule type="expression" dxfId="135" priority="34">
      <formula>$K$24="-"</formula>
    </cfRule>
  </conditionalFormatting>
  <conditionalFormatting sqref="K22">
    <cfRule type="expression" dxfId="134" priority="17">
      <formula>$C$3=9</formula>
    </cfRule>
  </conditionalFormatting>
  <conditionalFormatting sqref="K24">
    <cfRule type="expression" dxfId="133" priority="18">
      <formula>$C$3=9</formula>
    </cfRule>
  </conditionalFormatting>
  <conditionalFormatting sqref="L8:L9 L13:L19">
    <cfRule type="expression" dxfId="132" priority="35">
      <formula>$L$24="-"</formula>
    </cfRule>
  </conditionalFormatting>
  <conditionalFormatting sqref="L22">
    <cfRule type="expression" dxfId="131" priority="19">
      <formula>$C$3=10</formula>
    </cfRule>
  </conditionalFormatting>
  <conditionalFormatting sqref="L24">
    <cfRule type="expression" dxfId="130" priority="20">
      <formula>$C$3=10</formula>
    </cfRule>
  </conditionalFormatting>
  <conditionalFormatting sqref="M8:M9 M13:M19">
    <cfRule type="expression" dxfId="129" priority="36">
      <formula>$M$24="-"</formula>
    </cfRule>
  </conditionalFormatting>
  <conditionalFormatting sqref="M22">
    <cfRule type="expression" dxfId="128" priority="21">
      <formula>$C$3=11</formula>
    </cfRule>
  </conditionalFormatting>
  <conditionalFormatting sqref="M24">
    <cfRule type="expression" dxfId="127" priority="22">
      <formula>$C$3=11</formula>
    </cfRule>
  </conditionalFormatting>
  <conditionalFormatting sqref="N8:N9 N13:N19">
    <cfRule type="expression" dxfId="126" priority="37">
      <formula>$N$24="-"</formula>
    </cfRule>
  </conditionalFormatting>
  <conditionalFormatting sqref="N22">
    <cfRule type="expression" dxfId="125" priority="23">
      <formula>$C$3=12</formula>
    </cfRule>
  </conditionalFormatting>
  <conditionalFormatting sqref="N24">
    <cfRule type="expression" dxfId="124" priority="24">
      <formula>$C$3=12</formula>
    </cfRule>
  </conditionalFormatting>
  <hyperlinks>
    <hyperlink ref="A1" location="DASHBOARD!A1" display="BACK" xr:uid="{00000000-0004-0000-1E00-000000000000}"/>
  </hyperlinks>
  <pageMargins left="0.7" right="0.7" top="0.75" bottom="0.75" header="0" footer="0"/>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Z1000"/>
  <sheetViews>
    <sheetView topLeftCell="A19" workbookViewId="0">
      <selection activeCell="C37" sqref="C37"/>
    </sheetView>
  </sheetViews>
  <sheetFormatPr defaultColWidth="11.1796875" defaultRowHeight="15" customHeight="1"/>
  <cols>
    <col min="1" max="1" width="32" customWidth="1"/>
    <col min="2" max="2" width="34.36328125" customWidth="1"/>
    <col min="3" max="3" width="10.90625" customWidth="1"/>
    <col min="4" max="7" width="9" customWidth="1"/>
    <col min="8" max="13" width="9.08984375" customWidth="1"/>
    <col min="14" max="14" width="9.08984375" style="621" customWidth="1"/>
    <col min="15" max="15" width="10.36328125" style="297" customWidth="1"/>
    <col min="16" max="20" width="8.90625" customWidth="1"/>
    <col min="21" max="26" width="8.54296875" customWidth="1"/>
  </cols>
  <sheetData>
    <row r="1" spans="1:26" ht="21.75" customHeight="1">
      <c r="A1" s="404" t="s">
        <v>379</v>
      </c>
      <c r="B1" s="167" t="s">
        <v>204</v>
      </c>
      <c r="C1" s="224">
        <f ca="1">NOW()</f>
        <v>45742.870458449077</v>
      </c>
      <c r="D1" s="170"/>
      <c r="E1" s="170"/>
      <c r="F1" s="170"/>
      <c r="G1" s="170"/>
      <c r="H1" s="170"/>
      <c r="I1" s="170"/>
      <c r="J1" s="170"/>
      <c r="K1" s="170"/>
      <c r="L1" s="170"/>
      <c r="M1" s="170"/>
      <c r="N1" s="590"/>
      <c r="O1" s="622"/>
      <c r="P1" s="170"/>
      <c r="Q1" s="170"/>
      <c r="R1" s="170"/>
      <c r="S1" s="170"/>
      <c r="T1" s="170"/>
      <c r="U1" s="170"/>
      <c r="V1" s="170"/>
      <c r="W1" s="170"/>
      <c r="X1" s="170"/>
      <c r="Y1" s="170"/>
      <c r="Z1" s="170"/>
    </row>
    <row r="2" spans="1:26" ht="48.75" customHeight="1">
      <c r="A2" s="170"/>
      <c r="B2" s="170" t="s">
        <v>317</v>
      </c>
      <c r="C2" s="170"/>
      <c r="D2" s="170"/>
      <c r="E2" s="779" t="s">
        <v>336</v>
      </c>
      <c r="F2" s="743"/>
      <c r="G2" s="743"/>
      <c r="H2" s="743"/>
      <c r="I2" s="743"/>
      <c r="J2" s="743"/>
      <c r="K2" s="743"/>
      <c r="L2" s="743"/>
      <c r="M2" s="744"/>
      <c r="N2" s="590"/>
      <c r="O2" s="622"/>
      <c r="P2" s="170"/>
      <c r="Q2" s="170"/>
      <c r="R2" s="170"/>
      <c r="S2" s="170"/>
      <c r="T2" s="170"/>
      <c r="U2" s="170"/>
      <c r="V2" s="170"/>
      <c r="W2" s="170"/>
      <c r="X2" s="170"/>
      <c r="Y2" s="170"/>
      <c r="Z2" s="170"/>
    </row>
    <row r="3" spans="1:26" ht="23.25" customHeight="1">
      <c r="A3" s="170"/>
      <c r="B3" s="171" t="s">
        <v>254</v>
      </c>
      <c r="C3" s="225">
        <f>'2'!E2</f>
        <v>12</v>
      </c>
      <c r="D3" s="170"/>
      <c r="E3" s="775"/>
      <c r="F3" s="741"/>
      <c r="G3" s="741"/>
      <c r="H3" s="741"/>
      <c r="I3" s="741"/>
      <c r="J3" s="741"/>
      <c r="K3" s="741"/>
      <c r="L3" s="741"/>
      <c r="M3" s="776"/>
      <c r="N3" s="590"/>
      <c r="O3" s="622"/>
      <c r="P3" s="170"/>
      <c r="Q3" s="170"/>
      <c r="R3" s="170"/>
      <c r="S3" s="170"/>
      <c r="T3" s="170"/>
      <c r="U3" s="170"/>
      <c r="V3" s="170"/>
      <c r="W3" s="170"/>
      <c r="X3" s="170"/>
      <c r="Y3" s="170"/>
      <c r="Z3" s="170"/>
    </row>
    <row r="4" spans="1:26" ht="6" customHeight="1">
      <c r="A4" s="170"/>
      <c r="B4" s="174"/>
      <c r="C4" s="226"/>
      <c r="D4" s="170"/>
      <c r="E4" s="763"/>
      <c r="F4" s="764"/>
      <c r="G4" s="764"/>
      <c r="H4" s="764"/>
      <c r="I4" s="764"/>
      <c r="J4" s="764"/>
      <c r="K4" s="764"/>
      <c r="L4" s="764"/>
      <c r="M4" s="765"/>
      <c r="N4" s="590"/>
      <c r="O4" s="622"/>
      <c r="P4" s="170"/>
      <c r="Q4" s="170"/>
      <c r="R4" s="170"/>
      <c r="S4" s="170"/>
      <c r="T4" s="170"/>
      <c r="U4" s="170"/>
      <c r="V4" s="170"/>
      <c r="W4" s="170"/>
      <c r="X4" s="170"/>
      <c r="Y4" s="170"/>
      <c r="Z4" s="170"/>
    </row>
    <row r="5" spans="1:26" ht="23.25" customHeight="1">
      <c r="A5" s="170"/>
      <c r="B5" s="176" t="s">
        <v>337</v>
      </c>
      <c r="C5" s="227">
        <f>IF(C3=1,'2'!B17,(IF(C3=2,'2'!C17,(IF(C3=3,'2'!D17,(IF(C3=4,'2'!E17,(IF(C3=5,'2'!F17,(IF(C3=6,'2'!G17,(IF(C3=7,'2'!H17,(IF(C3=8,'2'!I17,(IF(C3=9,'2'!J17,(IF(C3=10,'2'!K17,(IF(C3=11,'2'!L17,(IF(C3=12,'2'!M17)))))))))))))))))))))))</f>
        <v>3000</v>
      </c>
      <c r="D5" s="170"/>
      <c r="E5" s="170"/>
      <c r="F5" s="170"/>
      <c r="G5" s="170"/>
      <c r="H5" s="170"/>
      <c r="I5" s="170"/>
      <c r="J5" s="170"/>
      <c r="K5" s="170"/>
      <c r="L5" s="170"/>
      <c r="M5" s="170"/>
      <c r="N5" s="590"/>
      <c r="O5" s="622"/>
      <c r="P5" s="170"/>
      <c r="Q5" s="170"/>
      <c r="R5" s="170"/>
      <c r="S5" s="170"/>
      <c r="T5" s="170"/>
      <c r="U5" s="170"/>
      <c r="V5" s="170"/>
      <c r="W5" s="170"/>
      <c r="X5" s="170"/>
      <c r="Y5" s="170"/>
      <c r="Z5" s="170"/>
    </row>
    <row r="6" spans="1:26" ht="23.25" customHeight="1">
      <c r="A6" s="170"/>
      <c r="B6" s="178" t="s">
        <v>191</v>
      </c>
      <c r="C6" s="228">
        <v>1</v>
      </c>
      <c r="D6" s="229">
        <v>2</v>
      </c>
      <c r="E6" s="228">
        <v>3</v>
      </c>
      <c r="F6" s="229">
        <v>4</v>
      </c>
      <c r="G6" s="228">
        <v>5</v>
      </c>
      <c r="H6" s="229">
        <v>6</v>
      </c>
      <c r="I6" s="228">
        <v>7</v>
      </c>
      <c r="J6" s="229">
        <v>8</v>
      </c>
      <c r="K6" s="228">
        <v>9</v>
      </c>
      <c r="L6" s="229">
        <v>10</v>
      </c>
      <c r="M6" s="228">
        <v>11</v>
      </c>
      <c r="N6" s="591">
        <v>12</v>
      </c>
      <c r="O6" s="622"/>
      <c r="P6" s="170"/>
      <c r="Q6" s="170"/>
      <c r="R6" s="170"/>
      <c r="S6" s="170"/>
      <c r="T6" s="170"/>
      <c r="U6" s="170"/>
      <c r="V6" s="170"/>
      <c r="W6" s="170"/>
      <c r="X6" s="170"/>
      <c r="Y6" s="170"/>
      <c r="Z6" s="170"/>
    </row>
    <row r="7" spans="1:26" ht="23.25" customHeight="1">
      <c r="A7" s="383">
        <v>0</v>
      </c>
      <c r="B7" s="181" t="s">
        <v>18</v>
      </c>
      <c r="C7" s="182">
        <f>MAX(0,MIN(C24,A117/C29))</f>
        <v>4000</v>
      </c>
      <c r="D7" s="182">
        <f>MAX(0,MIN(D24,C117/D29))</f>
        <v>4000</v>
      </c>
      <c r="E7" s="182">
        <f t="shared" ref="E7:N7" si="0">MAX(0,MIN(E24,D117/E29))</f>
        <v>4000</v>
      </c>
      <c r="F7" s="182">
        <f t="shared" si="0"/>
        <v>4000</v>
      </c>
      <c r="G7" s="182">
        <f t="shared" si="0"/>
        <v>4000</v>
      </c>
      <c r="H7" s="182">
        <f t="shared" si="0"/>
        <v>4000</v>
      </c>
      <c r="I7" s="182">
        <f t="shared" si="0"/>
        <v>3000</v>
      </c>
      <c r="J7" s="182">
        <f t="shared" si="0"/>
        <v>3000</v>
      </c>
      <c r="K7" s="182">
        <f t="shared" si="0"/>
        <v>3000</v>
      </c>
      <c r="L7" s="182">
        <f t="shared" si="0"/>
        <v>3000</v>
      </c>
      <c r="M7" s="182">
        <f t="shared" si="0"/>
        <v>3000</v>
      </c>
      <c r="N7" s="592">
        <f t="shared" si="0"/>
        <v>3000</v>
      </c>
      <c r="O7" s="622"/>
      <c r="P7" s="170"/>
      <c r="Q7" s="170"/>
      <c r="R7" s="170"/>
      <c r="S7" s="170"/>
      <c r="T7" s="170"/>
      <c r="U7" s="170"/>
      <c r="V7" s="170"/>
      <c r="W7" s="170"/>
      <c r="X7" s="170"/>
      <c r="Y7" s="170"/>
      <c r="Z7" s="170"/>
    </row>
    <row r="8" spans="1:26" ht="23.25" customHeight="1">
      <c r="A8" s="383">
        <v>5000</v>
      </c>
      <c r="B8" s="181" t="s">
        <v>19</v>
      </c>
      <c r="C8" s="248">
        <f>'2'!B23</f>
        <v>3358</v>
      </c>
      <c r="D8" s="248">
        <f>'2'!C23</f>
        <v>296</v>
      </c>
      <c r="E8" s="248">
        <f>'2'!D23</f>
        <v>3427</v>
      </c>
      <c r="F8" s="248">
        <f>'2'!E23</f>
        <v>3455</v>
      </c>
      <c r="G8" s="248">
        <f>'2'!F23</f>
        <v>4914</v>
      </c>
      <c r="H8" s="248">
        <f>'2'!G23</f>
        <v>3751</v>
      </c>
      <c r="I8" s="248">
        <f>'2'!H23</f>
        <v>3672</v>
      </c>
      <c r="J8" s="248">
        <f>'2'!I23</f>
        <v>6097</v>
      </c>
      <c r="K8" s="248">
        <f>'2'!J23</f>
        <v>2667</v>
      </c>
      <c r="L8" s="248">
        <f>'2'!K23</f>
        <v>3039</v>
      </c>
      <c r="M8" s="248">
        <f>'2'!L23</f>
        <v>6752</v>
      </c>
      <c r="N8" s="662">
        <f>'2'!M23</f>
        <v>11864</v>
      </c>
      <c r="O8" s="622"/>
      <c r="P8" s="170"/>
      <c r="Q8" s="170"/>
      <c r="R8" s="170"/>
      <c r="S8" s="170"/>
      <c r="T8" s="170"/>
      <c r="U8" s="170"/>
      <c r="V8" s="170"/>
      <c r="W8" s="170"/>
      <c r="X8" s="170"/>
      <c r="Y8" s="170"/>
      <c r="Z8" s="170"/>
    </row>
    <row r="9" spans="1:26" ht="23.25" customHeight="1">
      <c r="A9" s="383">
        <v>10000</v>
      </c>
      <c r="B9" s="181" t="s">
        <v>20</v>
      </c>
      <c r="C9" s="248">
        <f>'2'!B29</f>
        <v>5000</v>
      </c>
      <c r="D9" s="248">
        <f>'2'!C29</f>
        <v>1642</v>
      </c>
      <c r="E9" s="248">
        <f>'2'!D29</f>
        <v>5346</v>
      </c>
      <c r="F9" s="248">
        <f>'2'!E29</f>
        <v>5919</v>
      </c>
      <c r="G9" s="248">
        <f>'2'!F29</f>
        <v>6464</v>
      </c>
      <c r="H9" s="248">
        <f>'2'!G29</f>
        <v>5550</v>
      </c>
      <c r="I9" s="248">
        <f>'2'!H29</f>
        <v>5799</v>
      </c>
      <c r="J9" s="248">
        <f>'2'!I29</f>
        <v>6127</v>
      </c>
      <c r="K9" s="248">
        <f>'2'!J29</f>
        <v>3030</v>
      </c>
      <c r="L9" s="248">
        <f>'2'!K29</f>
        <v>3363</v>
      </c>
      <c r="M9" s="248">
        <f>'2'!L29</f>
        <v>3324</v>
      </c>
      <c r="N9" s="662">
        <f>'2'!M29</f>
        <v>0</v>
      </c>
      <c r="O9" s="622"/>
      <c r="P9" s="170"/>
      <c r="Q9" s="170"/>
      <c r="R9" s="170"/>
      <c r="S9" s="170"/>
      <c r="T9" s="170"/>
      <c r="U9" s="170"/>
      <c r="V9" s="170"/>
      <c r="W9" s="170"/>
      <c r="X9" s="170"/>
      <c r="Y9" s="170"/>
      <c r="Z9" s="170"/>
    </row>
    <row r="10" spans="1:26" ht="23.25" customHeight="1">
      <c r="A10" s="402">
        <v>5000</v>
      </c>
      <c r="B10" s="185" t="s">
        <v>193</v>
      </c>
      <c r="C10" s="233">
        <f>'2'!B36</f>
        <v>4000</v>
      </c>
      <c r="D10" s="233">
        <f>'2'!C36</f>
        <v>4000</v>
      </c>
      <c r="E10" s="233">
        <f>'2'!D36</f>
        <v>4000</v>
      </c>
      <c r="F10" s="233">
        <f>'2'!E36</f>
        <v>4000</v>
      </c>
      <c r="G10" s="233">
        <f>'2'!F36</f>
        <v>4000</v>
      </c>
      <c r="H10" s="233">
        <f>'2'!G36</f>
        <v>4000</v>
      </c>
      <c r="I10" s="233">
        <f>'2'!H36</f>
        <v>3000</v>
      </c>
      <c r="J10" s="233">
        <f>'2'!I36</f>
        <v>3000</v>
      </c>
      <c r="K10" s="233">
        <f>'2'!J36</f>
        <v>3000</v>
      </c>
      <c r="L10" s="233">
        <f>'2'!K36</f>
        <v>3000</v>
      </c>
      <c r="M10" s="233">
        <f>'2'!L36</f>
        <v>3000</v>
      </c>
      <c r="N10" s="596">
        <f>'2'!M36</f>
        <v>3000</v>
      </c>
      <c r="O10" s="623"/>
      <c r="P10" s="185"/>
      <c r="Q10" s="185"/>
      <c r="R10" s="185"/>
      <c r="S10" s="185"/>
      <c r="T10" s="185"/>
      <c r="U10" s="185"/>
      <c r="V10" s="185"/>
      <c r="W10" s="185"/>
      <c r="X10" s="185"/>
      <c r="Y10" s="185"/>
      <c r="Z10" s="185"/>
    </row>
    <row r="11" spans="1:26" ht="23.25" customHeight="1">
      <c r="A11" s="402"/>
      <c r="B11" s="185" t="s">
        <v>22</v>
      </c>
      <c r="C11" s="186">
        <f>'2'!B124</f>
        <v>0.51282051282051277</v>
      </c>
      <c r="D11" s="186">
        <f>'2'!C124</f>
        <v>0.50632911392405067</v>
      </c>
      <c r="E11" s="186">
        <f>'2'!D124</f>
        <v>0.5</v>
      </c>
      <c r="F11" s="186">
        <f>'2'!E124</f>
        <v>0.49382716049382713</v>
      </c>
      <c r="G11" s="186">
        <f>'2'!F124</f>
        <v>0.34782608695652173</v>
      </c>
      <c r="H11" s="186">
        <f>'2'!G124</f>
        <v>0.47058823529411764</v>
      </c>
      <c r="I11" s="186">
        <f>'2'!H124</f>
        <v>0.38961038961038963</v>
      </c>
      <c r="J11" s="186">
        <f>'2'!I124</f>
        <v>0.27272727272727271</v>
      </c>
      <c r="K11" s="186">
        <f>'2'!J124</f>
        <v>0.375</v>
      </c>
      <c r="L11" s="186">
        <f>'2'!K124</f>
        <v>0.42857142857142855</v>
      </c>
      <c r="M11" s="186">
        <f>'2'!L124</f>
        <v>0.52591954794285478</v>
      </c>
      <c r="N11" s="595">
        <f>'2'!M124</f>
        <v>1</v>
      </c>
      <c r="O11" s="623"/>
      <c r="P11" s="185"/>
      <c r="Q11" s="185"/>
      <c r="R11" s="185"/>
      <c r="S11" s="185"/>
      <c r="T11" s="185"/>
      <c r="U11" s="185"/>
      <c r="V11" s="185"/>
      <c r="W11" s="185"/>
      <c r="X11" s="185"/>
      <c r="Y11" s="185"/>
      <c r="Z11" s="185"/>
    </row>
    <row r="12" spans="1:26" ht="23.25" customHeight="1">
      <c r="A12" s="402">
        <v>0</v>
      </c>
      <c r="B12" s="232" t="s">
        <v>23</v>
      </c>
      <c r="C12" s="233">
        <f>'2'!B48</f>
        <v>0</v>
      </c>
      <c r="D12" s="233">
        <f>'2'!C48</f>
        <v>0</v>
      </c>
      <c r="E12" s="233">
        <f>'2'!D48</f>
        <v>0</v>
      </c>
      <c r="F12" s="233">
        <f>'2'!E48</f>
        <v>0</v>
      </c>
      <c r="G12" s="233">
        <f>'2'!F48</f>
        <v>0</v>
      </c>
      <c r="H12" s="233">
        <f>'2'!G48</f>
        <v>0</v>
      </c>
      <c r="I12" s="233">
        <f>'2'!H48</f>
        <v>0</v>
      </c>
      <c r="J12" s="233">
        <f>'2'!I48</f>
        <v>0</v>
      </c>
      <c r="K12" s="233">
        <f>'2'!J48</f>
        <v>0</v>
      </c>
      <c r="L12" s="233">
        <f>'2'!K48</f>
        <v>0</v>
      </c>
      <c r="M12" s="233">
        <f>'2'!L48</f>
        <v>0</v>
      </c>
      <c r="N12" s="596">
        <f>'2'!M48</f>
        <v>0</v>
      </c>
      <c r="O12" s="623"/>
      <c r="P12" s="185"/>
      <c r="Q12" s="185"/>
      <c r="R12" s="185"/>
      <c r="S12" s="185"/>
      <c r="T12" s="185"/>
      <c r="U12" s="185"/>
      <c r="V12" s="185"/>
      <c r="W12" s="185"/>
      <c r="X12" s="185"/>
      <c r="Y12" s="185"/>
      <c r="Z12" s="185"/>
    </row>
    <row r="13" spans="1:26" ht="23.25" customHeight="1">
      <c r="A13" s="402">
        <v>1000</v>
      </c>
      <c r="B13" s="185" t="s">
        <v>256</v>
      </c>
      <c r="C13" s="234">
        <f>'2'!B54</f>
        <v>20000</v>
      </c>
      <c r="D13" s="234">
        <f>'2'!C54</f>
        <v>12000</v>
      </c>
      <c r="E13" s="234">
        <f>'2'!D54</f>
        <v>12000</v>
      </c>
      <c r="F13" s="234">
        <f>'2'!E54</f>
        <v>12000</v>
      </c>
      <c r="G13" s="234">
        <f>'2'!F54</f>
        <v>12000</v>
      </c>
      <c r="H13" s="234">
        <f>'2'!G54</f>
        <v>12000</v>
      </c>
      <c r="I13" s="234">
        <f>'2'!H54</f>
        <v>12000</v>
      </c>
      <c r="J13" s="234">
        <f>'2'!I54</f>
        <v>14000</v>
      </c>
      <c r="K13" s="234">
        <f>'2'!J54</f>
        <v>14000</v>
      </c>
      <c r="L13" s="234">
        <f>'2'!K54</f>
        <v>14000</v>
      </c>
      <c r="M13" s="234">
        <f>'2'!L54</f>
        <v>14000</v>
      </c>
      <c r="N13" s="234">
        <f>'2'!M54</f>
        <v>14000</v>
      </c>
      <c r="O13" s="623"/>
      <c r="P13" s="185"/>
      <c r="Q13" s="185"/>
      <c r="R13" s="185"/>
      <c r="S13" s="185"/>
      <c r="T13" s="185"/>
      <c r="U13" s="185"/>
      <c r="V13" s="185"/>
      <c r="W13" s="185"/>
      <c r="X13" s="185"/>
      <c r="Y13" s="185"/>
      <c r="Z13" s="185"/>
    </row>
    <row r="14" spans="1:26" ht="23.25" customHeight="1">
      <c r="A14" s="402">
        <v>0</v>
      </c>
      <c r="B14" s="185" t="s">
        <v>235</v>
      </c>
      <c r="C14" s="234">
        <f>'2'!B60</f>
        <v>0</v>
      </c>
      <c r="D14" s="234">
        <f>'2'!C60</f>
        <v>0</v>
      </c>
      <c r="E14" s="234">
        <f>'2'!D60</f>
        <v>0</v>
      </c>
      <c r="F14" s="234">
        <f>'2'!E60</f>
        <v>0</v>
      </c>
      <c r="G14" s="234">
        <f>'2'!F60</f>
        <v>0</v>
      </c>
      <c r="H14" s="234">
        <f>'2'!G60</f>
        <v>0</v>
      </c>
      <c r="I14" s="234">
        <f>'2'!H60</f>
        <v>0</v>
      </c>
      <c r="J14" s="234">
        <f>'2'!I60</f>
        <v>0</v>
      </c>
      <c r="K14" s="234">
        <f>'2'!J60</f>
        <v>0</v>
      </c>
      <c r="L14" s="234">
        <f>'2'!K60</f>
        <v>0</v>
      </c>
      <c r="M14" s="234">
        <f>'2'!L60</f>
        <v>0</v>
      </c>
      <c r="N14" s="597">
        <f>'2'!M60</f>
        <v>0</v>
      </c>
      <c r="O14" s="623"/>
      <c r="P14" s="185"/>
      <c r="Q14" s="185"/>
      <c r="R14" s="185"/>
      <c r="S14" s="185"/>
      <c r="T14" s="185"/>
      <c r="U14" s="185"/>
      <c r="V14" s="185"/>
      <c r="W14" s="185"/>
      <c r="X14" s="185"/>
      <c r="Y14" s="185"/>
      <c r="Z14" s="185"/>
    </row>
    <row r="15" spans="1:26" ht="23.25" customHeight="1">
      <c r="A15" s="402">
        <v>0</v>
      </c>
      <c r="B15" s="185" t="s">
        <v>236</v>
      </c>
      <c r="C15" s="234">
        <f>'2'!B68</f>
        <v>15000</v>
      </c>
      <c r="D15" s="234">
        <f>'2'!C68</f>
        <v>15000</v>
      </c>
      <c r="E15" s="234">
        <f>'2'!D68</f>
        <v>15000</v>
      </c>
      <c r="F15" s="234">
        <f>'2'!E68</f>
        <v>15000</v>
      </c>
      <c r="G15" s="234">
        <f>'2'!F68</f>
        <v>15000</v>
      </c>
      <c r="H15" s="234">
        <f>'2'!G68</f>
        <v>15000</v>
      </c>
      <c r="I15" s="234">
        <f>'2'!H68</f>
        <v>15000</v>
      </c>
      <c r="J15" s="234">
        <f>'2'!I68</f>
        <v>15000</v>
      </c>
      <c r="K15" s="234">
        <f>'2'!J68</f>
        <v>15000</v>
      </c>
      <c r="L15" s="234">
        <f>'2'!K68</f>
        <v>15000</v>
      </c>
      <c r="M15" s="234">
        <f>'2'!L68</f>
        <v>15000</v>
      </c>
      <c r="N15" s="234">
        <f>'2'!M68</f>
        <v>15000</v>
      </c>
      <c r="O15" s="623"/>
      <c r="P15" s="185"/>
      <c r="Q15" s="185"/>
      <c r="R15" s="185"/>
      <c r="S15" s="185"/>
      <c r="T15" s="185"/>
      <c r="U15" s="185"/>
      <c r="V15" s="185"/>
      <c r="W15" s="185"/>
      <c r="X15" s="185"/>
      <c r="Y15" s="185"/>
      <c r="Z15" s="185"/>
    </row>
    <row r="16" spans="1:26" ht="23.25" customHeight="1">
      <c r="A16" s="184">
        <f>A60</f>
        <v>2000</v>
      </c>
      <c r="B16" s="185" t="s">
        <v>237</v>
      </c>
      <c r="C16" s="234">
        <f>'2'!B74</f>
        <v>50000</v>
      </c>
      <c r="D16" s="234">
        <f>'2'!C74</f>
        <v>33210</v>
      </c>
      <c r="E16" s="234">
        <f>'2'!D74</f>
        <v>51730</v>
      </c>
      <c r="F16" s="234">
        <f>'2'!E74</f>
        <v>54595</v>
      </c>
      <c r="G16" s="234">
        <f>'2'!F74</f>
        <v>57320</v>
      </c>
      <c r="H16" s="234">
        <f>'2'!G74</f>
        <v>52750</v>
      </c>
      <c r="I16" s="234">
        <f>'2'!H74</f>
        <v>53995</v>
      </c>
      <c r="J16" s="234">
        <f>'2'!I74</f>
        <v>55635</v>
      </c>
      <c r="K16" s="234">
        <f>'2'!J74</f>
        <v>40150</v>
      </c>
      <c r="L16" s="234">
        <f>'2'!K74</f>
        <v>41815</v>
      </c>
      <c r="M16" s="234">
        <f>'2'!L74</f>
        <v>41620</v>
      </c>
      <c r="N16" s="597">
        <f>'2'!M74</f>
        <v>25000</v>
      </c>
      <c r="O16" s="623"/>
      <c r="P16" s="185"/>
      <c r="Q16" s="185"/>
      <c r="R16" s="185"/>
      <c r="S16" s="185"/>
      <c r="T16" s="185"/>
      <c r="U16" s="185"/>
      <c r="V16" s="185"/>
      <c r="W16" s="185"/>
      <c r="X16" s="185"/>
      <c r="Y16" s="185"/>
      <c r="Z16" s="185"/>
    </row>
    <row r="17" spans="1:26" ht="23.25" customHeight="1">
      <c r="A17" s="184">
        <f>A27</f>
        <v>350000</v>
      </c>
      <c r="B17" s="185" t="s">
        <v>239</v>
      </c>
      <c r="C17" s="234">
        <f>'2'!B88</f>
        <v>50000</v>
      </c>
      <c r="D17" s="234">
        <f>'2'!C88</f>
        <v>83210</v>
      </c>
      <c r="E17" s="234">
        <f>'2'!D88</f>
        <v>134940</v>
      </c>
      <c r="F17" s="234">
        <f>'2'!E88</f>
        <v>189535</v>
      </c>
      <c r="G17" s="234">
        <f>'2'!F88</f>
        <v>246855</v>
      </c>
      <c r="H17" s="234">
        <f>'2'!G88</f>
        <v>299605</v>
      </c>
      <c r="I17" s="234">
        <f>'2'!H88</f>
        <v>353600</v>
      </c>
      <c r="J17" s="234">
        <f>'2'!I88</f>
        <v>409235</v>
      </c>
      <c r="K17" s="234">
        <f>'2'!J88</f>
        <v>449385</v>
      </c>
      <c r="L17" s="234">
        <f>'2'!K88</f>
        <v>491200</v>
      </c>
      <c r="M17" s="234">
        <f>'2'!L88</f>
        <v>532820</v>
      </c>
      <c r="N17" s="597">
        <f>'2'!M88</f>
        <v>557820</v>
      </c>
      <c r="O17" s="623"/>
      <c r="P17" s="185"/>
      <c r="Q17" s="185"/>
      <c r="R17" s="185"/>
      <c r="S17" s="185"/>
      <c r="T17" s="185"/>
      <c r="U17" s="185"/>
      <c r="V17" s="185"/>
      <c r="W17" s="185"/>
      <c r="X17" s="185"/>
      <c r="Y17" s="185"/>
      <c r="Z17" s="185"/>
    </row>
    <row r="18" spans="1:26" ht="23.25" customHeight="1">
      <c r="A18" s="184">
        <f>A172</f>
        <v>100</v>
      </c>
      <c r="B18" s="185" t="s">
        <v>327</v>
      </c>
      <c r="C18" s="242">
        <f>'2'!B116</f>
        <v>1</v>
      </c>
      <c r="D18" s="242">
        <f>'2'!C116</f>
        <v>1</v>
      </c>
      <c r="E18" s="242">
        <f>'2'!D116</f>
        <v>1</v>
      </c>
      <c r="F18" s="242">
        <f>'2'!E116</f>
        <v>1</v>
      </c>
      <c r="G18" s="242">
        <f>'2'!F116</f>
        <v>1</v>
      </c>
      <c r="H18" s="242">
        <f>'2'!G116</f>
        <v>1</v>
      </c>
      <c r="I18" s="242">
        <f>'2'!H116</f>
        <v>1</v>
      </c>
      <c r="J18" s="242">
        <f>'2'!I116</f>
        <v>1</v>
      </c>
      <c r="K18" s="242">
        <f>'2'!J116</f>
        <v>1</v>
      </c>
      <c r="L18" s="242">
        <f>'2'!K116</f>
        <v>1</v>
      </c>
      <c r="M18" s="242">
        <f>'2'!L116</f>
        <v>0.49229857819905215</v>
      </c>
      <c r="N18" s="660">
        <f>'2'!M116</f>
        <v>0</v>
      </c>
      <c r="O18" s="623"/>
      <c r="P18" s="185"/>
      <c r="Q18" s="185"/>
      <c r="R18" s="185"/>
      <c r="S18" s="185"/>
      <c r="T18" s="185"/>
      <c r="U18" s="185"/>
      <c r="V18" s="185"/>
      <c r="W18" s="185"/>
      <c r="X18" s="185"/>
      <c r="Y18" s="185"/>
      <c r="Z18" s="185"/>
    </row>
    <row r="19" spans="1:26" ht="23.25" customHeight="1">
      <c r="A19" s="184">
        <f>A86</f>
        <v>108500</v>
      </c>
      <c r="B19" s="185" t="s">
        <v>259</v>
      </c>
      <c r="C19" s="234">
        <f>'2'!B102</f>
        <v>48740</v>
      </c>
      <c r="D19" s="234">
        <f>'2'!C102</f>
        <v>-26330</v>
      </c>
      <c r="E19" s="234">
        <f>'2'!D102</f>
        <v>49080</v>
      </c>
      <c r="F19" s="234">
        <f>'2'!E102</f>
        <v>47055</v>
      </c>
      <c r="G19" s="234">
        <f>'2'!F102</f>
        <v>88100</v>
      </c>
      <c r="H19" s="234">
        <f>'2'!G102</f>
        <v>57780</v>
      </c>
      <c r="I19" s="234">
        <f>'2'!H102</f>
        <v>54165</v>
      </c>
      <c r="J19" s="234">
        <f>'2'!I102</f>
        <v>125275</v>
      </c>
      <c r="K19" s="234">
        <f>'2'!J102</f>
        <v>37860</v>
      </c>
      <c r="L19" s="234">
        <f>'2'!K102</f>
        <v>47355</v>
      </c>
      <c r="M19" s="234">
        <f>'2'!L102</f>
        <v>56100</v>
      </c>
      <c r="N19" s="597">
        <f>'2'!M102</f>
        <v>-27000</v>
      </c>
      <c r="O19" s="623"/>
      <c r="P19" s="185"/>
      <c r="Q19" s="185"/>
      <c r="R19" s="185"/>
      <c r="S19" s="185"/>
      <c r="T19" s="185"/>
      <c r="U19" s="185"/>
      <c r="V19" s="185"/>
      <c r="W19" s="185"/>
      <c r="X19" s="185"/>
      <c r="Y19" s="185"/>
      <c r="Z19" s="185"/>
    </row>
    <row r="20" spans="1:26" ht="23.25" customHeight="1">
      <c r="A20" s="189">
        <f>(A27-A85)/A27</f>
        <v>0.31</v>
      </c>
      <c r="B20" s="185" t="s">
        <v>159</v>
      </c>
      <c r="C20" s="186">
        <f t="shared" ref="C20:N20" si="1">IFERROR((C27-C85)/C27,0)</f>
        <v>0.10249999999999999</v>
      </c>
      <c r="D20" s="186">
        <f t="shared" si="1"/>
        <v>0.13141428571428571</v>
      </c>
      <c r="E20" s="186">
        <f t="shared" si="1"/>
        <v>0.13174314285714292</v>
      </c>
      <c r="F20" s="186">
        <f t="shared" si="1"/>
        <v>0.13205827999999997</v>
      </c>
      <c r="G20" s="186">
        <f t="shared" si="1"/>
        <v>0.13235997154285714</v>
      </c>
      <c r="H20" s="186">
        <f t="shared" si="1"/>
        <v>0.13264848639771434</v>
      </c>
      <c r="I20" s="186">
        <f t="shared" si="1"/>
        <v>6.3422593654918077E-2</v>
      </c>
      <c r="J20" s="186">
        <f t="shared" si="1"/>
        <v>5.4249379877057871E-2</v>
      </c>
      <c r="K20" s="186">
        <f t="shared" si="1"/>
        <v>5.4583439898564359E-2</v>
      </c>
      <c r="L20" s="186">
        <f t="shared" si="1"/>
        <v>5.4901294910116812E-2</v>
      </c>
      <c r="M20" s="186">
        <f t="shared" si="1"/>
        <v>5.5203269011914517E-2</v>
      </c>
      <c r="N20" s="595">
        <f t="shared" si="1"/>
        <v>5.5489679822152332E-2</v>
      </c>
      <c r="O20" s="623"/>
      <c r="P20" s="185"/>
      <c r="Q20" s="185"/>
      <c r="R20" s="185"/>
      <c r="S20" s="185"/>
      <c r="T20" s="185"/>
      <c r="U20" s="185"/>
      <c r="V20" s="185"/>
      <c r="W20" s="185"/>
      <c r="X20" s="185"/>
      <c r="Y20" s="185"/>
      <c r="Z20" s="185"/>
    </row>
    <row r="21" spans="1:26" ht="36" customHeight="1">
      <c r="A21" s="166"/>
      <c r="B21" s="190"/>
      <c r="C21" s="780" t="s">
        <v>260</v>
      </c>
      <c r="D21" s="768"/>
      <c r="E21" s="768"/>
      <c r="F21" s="768"/>
      <c r="G21" s="768"/>
      <c r="H21" s="768"/>
      <c r="I21" s="768"/>
      <c r="J21" s="768"/>
      <c r="K21" s="768"/>
      <c r="L21" s="768"/>
      <c r="M21" s="768"/>
      <c r="N21" s="778"/>
      <c r="O21" s="622"/>
      <c r="P21" s="170"/>
      <c r="Q21" s="170"/>
      <c r="R21" s="170"/>
      <c r="S21" s="170"/>
      <c r="T21" s="170"/>
      <c r="U21" s="170"/>
      <c r="V21" s="170"/>
      <c r="W21" s="170"/>
      <c r="X21" s="170"/>
      <c r="Y21" s="170"/>
      <c r="Z21" s="170"/>
    </row>
    <row r="22" spans="1:26" ht="25.5" customHeight="1">
      <c r="A22" s="191">
        <v>0</v>
      </c>
      <c r="B22" s="236" t="s">
        <v>261</v>
      </c>
      <c r="C22" s="237">
        <v>1</v>
      </c>
      <c r="D22" s="237">
        <v>2</v>
      </c>
      <c r="E22" s="237">
        <v>3</v>
      </c>
      <c r="F22" s="237">
        <v>4</v>
      </c>
      <c r="G22" s="237">
        <v>5</v>
      </c>
      <c r="H22" s="237">
        <v>6</v>
      </c>
      <c r="I22" s="237">
        <v>7</v>
      </c>
      <c r="J22" s="237">
        <v>8</v>
      </c>
      <c r="K22" s="237">
        <v>9</v>
      </c>
      <c r="L22" s="237">
        <v>10</v>
      </c>
      <c r="M22" s="237">
        <v>11</v>
      </c>
      <c r="N22" s="601">
        <v>12</v>
      </c>
      <c r="O22" s="622"/>
      <c r="P22" s="170"/>
      <c r="Q22" s="170"/>
      <c r="R22" s="170"/>
      <c r="S22" s="170"/>
      <c r="T22" s="170"/>
      <c r="U22" s="170"/>
      <c r="V22" s="170"/>
      <c r="W22" s="170"/>
      <c r="X22" s="170"/>
      <c r="Y22" s="170"/>
      <c r="Z22" s="170"/>
    </row>
    <row r="23" spans="1:26" ht="5.25" customHeight="1">
      <c r="A23" s="166"/>
      <c r="B23" s="238"/>
      <c r="C23" s="239"/>
      <c r="D23" s="240"/>
      <c r="E23" s="239"/>
      <c r="F23" s="239"/>
      <c r="G23" s="239"/>
      <c r="H23" s="239"/>
      <c r="I23" s="239"/>
      <c r="J23" s="239"/>
      <c r="K23" s="239"/>
      <c r="L23" s="239"/>
      <c r="M23" s="239"/>
      <c r="N23" s="602"/>
      <c r="O23" s="622"/>
      <c r="P23" s="170"/>
      <c r="Q23" s="170"/>
      <c r="R23" s="170"/>
      <c r="S23" s="170"/>
      <c r="T23" s="170"/>
      <c r="U23" s="170"/>
      <c r="V23" s="170"/>
      <c r="W23" s="170"/>
      <c r="X23" s="170"/>
      <c r="Y23" s="170"/>
      <c r="Z23" s="170"/>
    </row>
    <row r="24" spans="1:26" ht="31.5" customHeight="1">
      <c r="A24" s="383">
        <v>5000</v>
      </c>
      <c r="B24" s="197" t="s">
        <v>338</v>
      </c>
      <c r="C24" s="241">
        <f>IF(ISBLANK(inputs!$C$44),$A24,VALUE(inputs!$E$44))</f>
        <v>4000</v>
      </c>
      <c r="D24" s="241">
        <f>IF(ISBLANK(inputs!$C$45),$A24,VALUE(inputs!$E$45))</f>
        <v>4000</v>
      </c>
      <c r="E24" s="241">
        <f>IF(ISBLANK(inputs!$C$46),$A24,VALUE(inputs!$E$46))</f>
        <v>4000</v>
      </c>
      <c r="F24" s="241">
        <f>IF(ISBLANK(inputs!$C$47),$A24,VALUE(inputs!$E$47))</f>
        <v>4000</v>
      </c>
      <c r="G24" s="241">
        <f>IF(ISBLANK(inputs!$C$48),$A24,VALUE(inputs!$E$48))</f>
        <v>4000</v>
      </c>
      <c r="H24" s="241">
        <f>IF(ISBLANK(inputs!$C$49),$A24,VALUE(inputs!$E$49))</f>
        <v>4000</v>
      </c>
      <c r="I24" s="241">
        <f>IF(ISBLANK(inputs!$C$50),$A24,VALUE(inputs!$E$50))</f>
        <v>3000</v>
      </c>
      <c r="J24" s="241">
        <f>IF(ISBLANK(inputs!$C$51),$A24,VALUE(inputs!$E$51))</f>
        <v>3000</v>
      </c>
      <c r="K24" s="241">
        <f>IF(ISBLANK(inputs!$C$52),$A24,VALUE(inputs!$E$52))</f>
        <v>3000</v>
      </c>
      <c r="L24" s="241">
        <f>IF(ISBLANK(inputs!$C$53),$A24,VALUE(inputs!$E$53))</f>
        <v>3000</v>
      </c>
      <c r="M24" s="241">
        <f>IF(ISBLANK(inputs!$C$54),$A24,VALUE(inputs!$E$54))</f>
        <v>3000</v>
      </c>
      <c r="N24" s="603">
        <f>IF(ISBLANK(inputs!$C$55),$A24,VALUE(inputs!$E$55))</f>
        <v>3000</v>
      </c>
      <c r="O24" s="624"/>
      <c r="P24" s="770"/>
      <c r="Q24" s="755"/>
      <c r="R24" s="755"/>
      <c r="S24" s="755"/>
      <c r="T24" s="756"/>
      <c r="U24" s="170"/>
      <c r="V24" s="170"/>
      <c r="W24" s="170"/>
      <c r="X24" s="170"/>
      <c r="Y24" s="170"/>
      <c r="Z24" s="170"/>
    </row>
    <row r="25" spans="1:26" ht="23.25" customHeight="1">
      <c r="A25" s="166"/>
      <c r="B25" s="170"/>
      <c r="C25" s="781"/>
      <c r="D25" s="768"/>
      <c r="E25" s="768"/>
      <c r="F25" s="768"/>
      <c r="G25" s="768"/>
      <c r="H25" s="768"/>
      <c r="I25" s="768"/>
      <c r="J25" s="768"/>
      <c r="K25" s="768"/>
      <c r="L25" s="768"/>
      <c r="M25" s="768"/>
      <c r="N25" s="778"/>
      <c r="O25" s="622"/>
      <c r="P25" s="770"/>
      <c r="Q25" s="755"/>
      <c r="R25" s="755"/>
      <c r="S25" s="755"/>
      <c r="T25" s="756"/>
      <c r="U25" s="170"/>
      <c r="V25" s="170"/>
      <c r="W25" s="170"/>
      <c r="X25" s="170"/>
      <c r="Y25" s="170"/>
      <c r="Z25" s="170"/>
    </row>
    <row r="26" spans="1:26" ht="23.25" customHeight="1">
      <c r="A26" s="166"/>
      <c r="B26" s="170"/>
      <c r="C26" s="782"/>
      <c r="D26" s="768"/>
      <c r="E26" s="768"/>
      <c r="F26" s="768"/>
      <c r="G26" s="768"/>
      <c r="H26" s="768"/>
      <c r="I26" s="768"/>
      <c r="J26" s="768"/>
      <c r="K26" s="768"/>
      <c r="L26" s="768"/>
      <c r="M26" s="768"/>
      <c r="N26" s="778"/>
      <c r="O26" s="625" t="s">
        <v>263</v>
      </c>
      <c r="P26" s="770"/>
      <c r="Q26" s="755"/>
      <c r="R26" s="755"/>
      <c r="S26" s="755"/>
      <c r="T26" s="756"/>
      <c r="U26" s="170"/>
      <c r="V26" s="170"/>
      <c r="W26" s="170"/>
      <c r="X26" s="170"/>
      <c r="Y26" s="170"/>
      <c r="Z26" s="170"/>
    </row>
    <row r="27" spans="1:26" ht="23.25" customHeight="1">
      <c r="A27" s="166">
        <f>A10*A30</f>
        <v>350000</v>
      </c>
      <c r="B27" s="170" t="s">
        <v>264</v>
      </c>
      <c r="C27" s="200">
        <f t="shared" ref="C27:N27" si="2">C10*C30</f>
        <v>280000</v>
      </c>
      <c r="D27" s="200">
        <f t="shared" si="2"/>
        <v>280000</v>
      </c>
      <c r="E27" s="200">
        <f t="shared" si="2"/>
        <v>280000</v>
      </c>
      <c r="F27" s="200">
        <f t="shared" si="2"/>
        <v>280000</v>
      </c>
      <c r="G27" s="200">
        <f t="shared" si="2"/>
        <v>280000</v>
      </c>
      <c r="H27" s="200">
        <f t="shared" si="2"/>
        <v>280000</v>
      </c>
      <c r="I27" s="200">
        <f t="shared" si="2"/>
        <v>210000</v>
      </c>
      <c r="J27" s="200">
        <f t="shared" si="2"/>
        <v>210000</v>
      </c>
      <c r="K27" s="200">
        <f t="shared" si="2"/>
        <v>210000</v>
      </c>
      <c r="L27" s="200">
        <f t="shared" si="2"/>
        <v>210000</v>
      </c>
      <c r="M27" s="200">
        <f t="shared" si="2"/>
        <v>210000</v>
      </c>
      <c r="N27" s="604">
        <f t="shared" si="2"/>
        <v>210000</v>
      </c>
      <c r="O27" s="625">
        <f t="shared" ref="O27:O28" si="3">SUM(C27:N27)</f>
        <v>2940000</v>
      </c>
      <c r="P27" s="770"/>
      <c r="Q27" s="755"/>
      <c r="R27" s="755"/>
      <c r="S27" s="755"/>
      <c r="T27" s="756"/>
      <c r="U27" s="170"/>
      <c r="V27" s="170"/>
      <c r="W27" s="170"/>
      <c r="X27" s="170"/>
      <c r="Y27" s="170"/>
      <c r="Z27" s="170"/>
    </row>
    <row r="28" spans="1:26" ht="23.25" customHeight="1">
      <c r="A28" s="166">
        <f>A29*A10</f>
        <v>225000</v>
      </c>
      <c r="B28" s="170" t="s">
        <v>265</v>
      </c>
      <c r="C28" s="202">
        <f t="shared" ref="C28:N28" si="4">C29*C10</f>
        <v>180000</v>
      </c>
      <c r="D28" s="202">
        <f t="shared" si="4"/>
        <v>180000</v>
      </c>
      <c r="E28" s="202">
        <f t="shared" si="4"/>
        <v>180000</v>
      </c>
      <c r="F28" s="202">
        <f t="shared" si="4"/>
        <v>180000</v>
      </c>
      <c r="G28" s="202">
        <f t="shared" si="4"/>
        <v>180000</v>
      </c>
      <c r="H28" s="202">
        <f t="shared" si="4"/>
        <v>180000</v>
      </c>
      <c r="I28" s="202">
        <f t="shared" si="4"/>
        <v>135000</v>
      </c>
      <c r="J28" s="202">
        <f t="shared" si="4"/>
        <v>135000</v>
      </c>
      <c r="K28" s="202">
        <f t="shared" si="4"/>
        <v>135000</v>
      </c>
      <c r="L28" s="202">
        <f t="shared" si="4"/>
        <v>135000</v>
      </c>
      <c r="M28" s="202">
        <f t="shared" si="4"/>
        <v>135000</v>
      </c>
      <c r="N28" s="605">
        <f t="shared" si="4"/>
        <v>135000</v>
      </c>
      <c r="O28" s="625">
        <f t="shared" si="3"/>
        <v>1890000</v>
      </c>
      <c r="P28" s="770"/>
      <c r="Q28" s="755"/>
      <c r="R28" s="755"/>
      <c r="S28" s="755"/>
      <c r="T28" s="756"/>
      <c r="U28" s="170"/>
      <c r="V28" s="170"/>
      <c r="W28" s="170"/>
      <c r="X28" s="170"/>
      <c r="Y28" s="170"/>
      <c r="Z28" s="170"/>
    </row>
    <row r="29" spans="1:26" ht="23.25" customHeight="1">
      <c r="A29" s="166">
        <f>'D2'!A30</f>
        <v>45</v>
      </c>
      <c r="B29" s="170" t="s">
        <v>266</v>
      </c>
      <c r="C29" s="203">
        <f t="array" ref="C29:N29">TRANSPOSE(g!D3:D14)</f>
        <v>45</v>
      </c>
      <c r="D29" s="204">
        <v>45</v>
      </c>
      <c r="E29" s="204">
        <v>45</v>
      </c>
      <c r="F29" s="204">
        <v>45</v>
      </c>
      <c r="G29" s="204">
        <v>45</v>
      </c>
      <c r="H29" s="204">
        <v>45</v>
      </c>
      <c r="I29" s="204">
        <v>45</v>
      </c>
      <c r="J29" s="204">
        <v>45</v>
      </c>
      <c r="K29" s="204">
        <v>45</v>
      </c>
      <c r="L29" s="204">
        <v>45</v>
      </c>
      <c r="M29" s="204">
        <v>45</v>
      </c>
      <c r="N29" s="606">
        <v>45</v>
      </c>
      <c r="O29" s="625">
        <f t="shared" ref="O29:O30" si="5">AVERAGE(C29:N29)</f>
        <v>45</v>
      </c>
      <c r="P29" s="770"/>
      <c r="Q29" s="755"/>
      <c r="R29" s="755"/>
      <c r="S29" s="755"/>
      <c r="T29" s="756"/>
      <c r="U29" s="170"/>
      <c r="V29" s="170"/>
      <c r="W29" s="170"/>
      <c r="X29" s="170"/>
      <c r="Y29" s="170"/>
      <c r="Z29" s="170"/>
    </row>
    <row r="30" spans="1:26" ht="23.25" customHeight="1">
      <c r="A30" s="205">
        <f>INTRO!H14</f>
        <v>70</v>
      </c>
      <c r="B30" s="170" t="s">
        <v>7</v>
      </c>
      <c r="C30" s="206">
        <f>IF(ISBLANK(inputs!$C$44),$A30,VALUE(inputs!$F$44))</f>
        <v>70</v>
      </c>
      <c r="D30" s="207">
        <f>IF(ISBLANK(inputs!$C$45),$A30,VALUE(inputs!$F$45))</f>
        <v>70</v>
      </c>
      <c r="E30" s="207">
        <f>IF(ISBLANK(inputs!$C$46),$A30,VALUE(inputs!$F$46))</f>
        <v>70</v>
      </c>
      <c r="F30" s="207">
        <f>IF(ISBLANK(inputs!$C$47),$A30,VALUE(inputs!$F$47))</f>
        <v>70</v>
      </c>
      <c r="G30" s="207">
        <f>IF(ISBLANK(inputs!$C$48),$A30,VALUE(inputs!$F$48))</f>
        <v>70</v>
      </c>
      <c r="H30" s="207">
        <f>IF(ISBLANK(inputs!$C$49),$A30,VALUE(inputs!$F$49))</f>
        <v>70</v>
      </c>
      <c r="I30" s="207">
        <f>IF(ISBLANK(inputs!$C$50),$A30,VALUE(inputs!$F$50))</f>
        <v>70</v>
      </c>
      <c r="J30" s="207">
        <f>IF(ISBLANK(inputs!$C$51),$A30,VALUE(inputs!$F$51))</f>
        <v>70</v>
      </c>
      <c r="K30" s="207">
        <f>IF(ISBLANK(inputs!$C$52),$A30,VALUE(inputs!$F$52))</f>
        <v>70</v>
      </c>
      <c r="L30" s="207">
        <f>IF(ISBLANK(inputs!$C$53),$A30,VALUE(inputs!$F$53))</f>
        <v>70</v>
      </c>
      <c r="M30" s="207">
        <f>IF(ISBLANK(inputs!$C$54),$A30,VALUE(inputs!$F$54))</f>
        <v>70</v>
      </c>
      <c r="N30" s="607">
        <f>IF(ISBLANK(inputs!$C$55),$A30,VALUE(inputs!$F$55))</f>
        <v>70</v>
      </c>
      <c r="O30" s="625">
        <f t="shared" si="5"/>
        <v>70</v>
      </c>
      <c r="P30" s="770"/>
      <c r="Q30" s="755"/>
      <c r="R30" s="755"/>
      <c r="S30" s="755"/>
      <c r="T30" s="756"/>
      <c r="U30" s="170"/>
      <c r="V30" s="170"/>
      <c r="W30" s="170"/>
      <c r="X30" s="170"/>
      <c r="Y30" s="170"/>
      <c r="Z30" s="170"/>
    </row>
    <row r="31" spans="1:26" ht="49.5" customHeight="1">
      <c r="A31" s="205">
        <v>0</v>
      </c>
      <c r="B31" s="170" t="s">
        <v>321</v>
      </c>
      <c r="C31" s="208">
        <f>IF(ISBLANK(inputs!$C$44),$A31,VALUE(inputs!$G$44))</f>
        <v>0</v>
      </c>
      <c r="D31" s="209">
        <f>IF(ISBLANK(inputs!$C$45),$A31,VALUE(inputs!$G$45))</f>
        <v>0</v>
      </c>
      <c r="E31" s="209">
        <f>IF(ISBLANK(inputs!$C$46),$A31,VALUE(inputs!$G$46))</f>
        <v>0</v>
      </c>
      <c r="F31" s="209">
        <f>IF(ISBLANK(inputs!$C$47),$A31,VALUE(inputs!$G$47))</f>
        <v>0</v>
      </c>
      <c r="G31" s="209">
        <f>IF(ISBLANK(inputs!$C$48),$A31,VALUE(inputs!$G$48))</f>
        <v>0</v>
      </c>
      <c r="H31" s="209">
        <f>IF(ISBLANK(inputs!$C$49),$A31,VALUE(inputs!$G$49))</f>
        <v>0</v>
      </c>
      <c r="I31" s="209">
        <f>IF(ISBLANK(inputs!$C$50),$A31,VALUE(inputs!$G$50))</f>
        <v>0</v>
      </c>
      <c r="J31" s="209">
        <f>IF(ISBLANK(inputs!$C$51),$A31,VALUE(inputs!$G$51))</f>
        <v>0</v>
      </c>
      <c r="K31" s="209">
        <f>IF(ISBLANK(inputs!$C$52),$A31,VALUE(inputs!$G$52))</f>
        <v>0</v>
      </c>
      <c r="L31" s="209">
        <f>IF(ISBLANK(inputs!$C$53),$A31,VALUE(inputs!$G$53))</f>
        <v>0</v>
      </c>
      <c r="M31" s="209">
        <f>IF(ISBLANK(inputs!$C$54),$A31,VALUE(inputs!$G$54))</f>
        <v>0</v>
      </c>
      <c r="N31" s="608">
        <f>IF(ISBLANK(inputs!$C$55),$A31,VALUE(inputs!$G$55))</f>
        <v>0</v>
      </c>
      <c r="O31" s="625">
        <f t="shared" ref="O31:O33" si="6">SUM(C31:N31)</f>
        <v>0</v>
      </c>
      <c r="P31" s="770" t="s">
        <v>207</v>
      </c>
      <c r="Q31" s="755"/>
      <c r="R31" s="755"/>
      <c r="S31" s="755"/>
      <c r="T31" s="756"/>
      <c r="U31" s="170"/>
      <c r="V31" s="170"/>
      <c r="W31" s="170"/>
      <c r="X31" s="170"/>
      <c r="Y31" s="170"/>
      <c r="Z31" s="170"/>
    </row>
    <row r="32" spans="1:26" ht="23.25" customHeight="1">
      <c r="A32" s="205">
        <v>0</v>
      </c>
      <c r="B32" s="170" t="s">
        <v>322</v>
      </c>
      <c r="C32" s="208">
        <f>IF(ISBLANK(inputs!$C$44),$A32,VALUE(inputs!$H$44))</f>
        <v>0</v>
      </c>
      <c r="D32" s="209">
        <f>IF(ISBLANK(inputs!$C$45),$A32,VALUE(inputs!$H$45))</f>
        <v>0</v>
      </c>
      <c r="E32" s="209">
        <f>IF(ISBLANK(inputs!$C$46),$A32,VALUE(inputs!$H$46))</f>
        <v>0</v>
      </c>
      <c r="F32" s="209">
        <f>IF(ISBLANK(inputs!$C$47),$A32,VALUE(inputs!$H$47))</f>
        <v>0</v>
      </c>
      <c r="G32" s="209">
        <f>IF(ISBLANK(inputs!$C$48),$A32,VALUE(inputs!$H$48))</f>
        <v>0</v>
      </c>
      <c r="H32" s="209">
        <f>IF(ISBLANK(inputs!$C$49),$A32,VALUE(inputs!$H$49))</f>
        <v>0</v>
      </c>
      <c r="I32" s="209">
        <f>IF(ISBLANK(inputs!$C$50),$A32,VALUE(inputs!$H$50))</f>
        <v>0</v>
      </c>
      <c r="J32" s="209">
        <f>IF(ISBLANK(inputs!$C$51),$A32,VALUE(inputs!$H$51))</f>
        <v>0</v>
      </c>
      <c r="K32" s="209">
        <f>IF(ISBLANK(inputs!$C$52),$A32,VALUE(inputs!$H$52))</f>
        <v>0</v>
      </c>
      <c r="L32" s="209">
        <f>IF(ISBLANK(inputs!$C$53),$A32,VALUE(inputs!$H$53))</f>
        <v>0</v>
      </c>
      <c r="M32" s="209">
        <f>IF(ISBLANK(inputs!$C$54),$A32,VALUE(inputs!$H$54))</f>
        <v>0</v>
      </c>
      <c r="N32" s="608">
        <f>IF(ISBLANK(inputs!$C$55),$A32,VALUE(inputs!$H$55))</f>
        <v>0</v>
      </c>
      <c r="O32" s="625">
        <f t="shared" si="6"/>
        <v>0</v>
      </c>
      <c r="P32" s="170"/>
      <c r="Q32" s="170"/>
      <c r="R32" s="170"/>
      <c r="S32" s="170"/>
      <c r="T32" s="170"/>
      <c r="U32" s="170"/>
      <c r="V32" s="170"/>
      <c r="W32" s="170"/>
      <c r="X32" s="170"/>
      <c r="Y32" s="170"/>
      <c r="Z32" s="170"/>
    </row>
    <row r="33" spans="1:26" ht="23.25" customHeight="1">
      <c r="A33" s="205">
        <v>1000</v>
      </c>
      <c r="B33" s="170" t="s">
        <v>10</v>
      </c>
      <c r="C33" s="207">
        <f>IF(ISBLANK(inputs!$C$44),$A33,VALUE(inputs!$I$44))</f>
        <v>0</v>
      </c>
      <c r="D33" s="209">
        <f>IF(ISBLANK(inputs!$C$45),$A33,VALUE(inputs!$I$45))</f>
        <v>0</v>
      </c>
      <c r="E33" s="209">
        <f>IF(ISBLANK(inputs!$C$46),$A33,VALUE(inputs!$I$46))</f>
        <v>0</v>
      </c>
      <c r="F33" s="209">
        <f>IF(ISBLANK(inputs!$C$47),$A33,VALUE(inputs!$I$47))</f>
        <v>0</v>
      </c>
      <c r="G33" s="209">
        <f>IF(ISBLANK(inputs!$C$48),$A33,VALUE(inputs!$I$48))</f>
        <v>0</v>
      </c>
      <c r="H33" s="209">
        <f>IF(ISBLANK(inputs!$C$49),$A33,VALUE(inputs!$I$49))</f>
        <v>0</v>
      </c>
      <c r="I33" s="209">
        <f>IF(ISBLANK(inputs!$C$50),$A33,VALUE(inputs!$I$50))</f>
        <v>0</v>
      </c>
      <c r="J33" s="209">
        <f>IF(ISBLANK(inputs!$C$51),$A33,VALUE(inputs!$I$51))</f>
        <v>0</v>
      </c>
      <c r="K33" s="209">
        <f>IF(ISBLANK(inputs!$C$52),$A33,VALUE(inputs!$I$52))</f>
        <v>0</v>
      </c>
      <c r="L33" s="209">
        <f>IF(ISBLANK(inputs!$C$53),$A33,VALUE(inputs!$I$53))</f>
        <v>0</v>
      </c>
      <c r="M33" s="209">
        <f>IF(ISBLANK(inputs!$C$54),$A33,VALUE(inputs!$I$54))</f>
        <v>0</v>
      </c>
      <c r="N33" s="608">
        <f>IF(ISBLANK(inputs!$C$55),$A33,VALUE(inputs!$I$55))</f>
        <v>0</v>
      </c>
      <c r="O33" s="625">
        <f t="shared" si="6"/>
        <v>0</v>
      </c>
      <c r="P33" s="170"/>
      <c r="Q33" s="170"/>
      <c r="R33" s="170"/>
      <c r="S33" s="170"/>
      <c r="T33" s="170"/>
      <c r="U33" s="170"/>
      <c r="V33" s="170"/>
      <c r="W33" s="170"/>
      <c r="X33" s="170"/>
      <c r="Y33" s="170"/>
      <c r="Z33" s="170"/>
    </row>
    <row r="34" spans="1:26" ht="23.25" customHeight="1">
      <c r="A34" s="205">
        <v>40</v>
      </c>
      <c r="B34" s="170" t="s">
        <v>267</v>
      </c>
      <c r="C34" s="207">
        <f>IF(ISBLANK(inputs!$C$44),$A34,VALUE(inputs!$J$44))</f>
        <v>0</v>
      </c>
      <c r="D34" s="209">
        <f>IF(ISBLANK(inputs!$C$45),$A34,VALUE(inputs!$J$45))</f>
        <v>0</v>
      </c>
      <c r="E34" s="209">
        <f>IF(ISBLANK(inputs!$C$46),$A34,VALUE(inputs!$J$46))</f>
        <v>0</v>
      </c>
      <c r="F34" s="209">
        <f>IF(ISBLANK(inputs!$C$47),$A34,VALUE(inputs!$J$47))</f>
        <v>0</v>
      </c>
      <c r="G34" s="209">
        <f>IF(ISBLANK(inputs!$C$48),$A34,VALUE(inputs!$J$48))</f>
        <v>0</v>
      </c>
      <c r="H34" s="209">
        <f>IF(ISBLANK(inputs!$C$49),$A34,VALUE(inputs!$J$49))</f>
        <v>0</v>
      </c>
      <c r="I34" s="209">
        <f>IF(ISBLANK(inputs!$C$50),$A34,VALUE(inputs!$J$50))</f>
        <v>0</v>
      </c>
      <c r="J34" s="209">
        <f>IF(ISBLANK(inputs!$C$51),$A34,VALUE(inputs!$J$51))</f>
        <v>0</v>
      </c>
      <c r="K34" s="209">
        <f>IF(ISBLANK(inputs!$C$52),$A34,VALUE(inputs!$J$52))</f>
        <v>0</v>
      </c>
      <c r="L34" s="209">
        <f>IF(ISBLANK(inputs!$C$53),$A34,VALUE(inputs!$J$53))</f>
        <v>0</v>
      </c>
      <c r="M34" s="209">
        <f>IF(ISBLANK(inputs!$C$54),$A34,VALUE(inputs!$J$54))</f>
        <v>0</v>
      </c>
      <c r="N34" s="608">
        <f>IF(ISBLANK(inputs!$C$55),$A34,VALUE(inputs!$J$55))</f>
        <v>0</v>
      </c>
      <c r="O34" s="625">
        <f>AVERAGE(C34:N34)</f>
        <v>0</v>
      </c>
      <c r="P34" s="170"/>
      <c r="Q34" s="170"/>
      <c r="R34" s="170"/>
      <c r="S34" s="170"/>
      <c r="T34" s="170"/>
      <c r="U34" s="170"/>
      <c r="V34" s="170"/>
      <c r="W34" s="170"/>
      <c r="X34" s="170"/>
      <c r="Y34" s="170"/>
      <c r="Z34" s="170"/>
    </row>
    <row r="35" spans="1:26" ht="23.25" customHeight="1">
      <c r="A35" s="205">
        <v>200000</v>
      </c>
      <c r="B35" s="170" t="s">
        <v>268</v>
      </c>
      <c r="C35" s="207">
        <f>IF(ISBLANK(inputs!$C$44),$A35,VALUE(inputs!$K$44))</f>
        <v>0</v>
      </c>
      <c r="D35" s="209">
        <f>IF(ISBLANK(inputs!$C$45),$A35,VALUE(inputs!$K$45))</f>
        <v>0</v>
      </c>
      <c r="E35" s="209">
        <f>IF(ISBLANK(inputs!$C$46),$A35,VALUE(inputs!$K$46))</f>
        <v>0</v>
      </c>
      <c r="F35" s="209">
        <f>IF(ISBLANK(inputs!$C$47),$A35,VALUE(inputs!$K$47))</f>
        <v>0</v>
      </c>
      <c r="G35" s="209">
        <f>IF(ISBLANK(inputs!$C$48),$A35,VALUE(inputs!$K$48))</f>
        <v>0</v>
      </c>
      <c r="H35" s="209">
        <f>IF(ISBLANK(inputs!$C$49),$A35,VALUE(inputs!$K$49))</f>
        <v>0</v>
      </c>
      <c r="I35" s="209">
        <f>IF(ISBLANK(inputs!$C$50),$A35,VALUE(inputs!$K$50))</f>
        <v>0</v>
      </c>
      <c r="J35" s="209">
        <f>IF(ISBLANK(inputs!$C$51),$A35,VALUE(inputs!$K$51))</f>
        <v>0</v>
      </c>
      <c r="K35" s="209">
        <f>IF(ISBLANK(inputs!$C$52),$A35,VALUE(inputs!$K$52))</f>
        <v>0</v>
      </c>
      <c r="L35" s="209">
        <f>IF(ISBLANK(inputs!$C$53),$A35,VALUE(inputs!$K$53))</f>
        <v>0</v>
      </c>
      <c r="M35" s="209">
        <f>IF(ISBLANK(inputs!$C$54),$A35,VALUE(inputs!$K$54))</f>
        <v>0</v>
      </c>
      <c r="N35" s="608">
        <f>IF(ISBLANK(inputs!$C$55),$A35,VALUE(inputs!$K$55))</f>
        <v>0</v>
      </c>
      <c r="O35" s="625">
        <f t="shared" ref="O35:O37" si="7">SUM(C35:N35)</f>
        <v>0</v>
      </c>
      <c r="P35" s="170"/>
      <c r="Q35" s="170"/>
      <c r="R35" s="170"/>
      <c r="S35" s="170"/>
      <c r="T35" s="170"/>
      <c r="U35" s="170"/>
      <c r="V35" s="170"/>
      <c r="W35" s="170"/>
      <c r="X35" s="170"/>
      <c r="Y35" s="170"/>
      <c r="Z35" s="170"/>
    </row>
    <row r="36" spans="1:26" ht="23.25" customHeight="1">
      <c r="A36" s="205">
        <v>1000</v>
      </c>
      <c r="B36" s="170" t="s">
        <v>13</v>
      </c>
      <c r="C36" s="207">
        <f>IF(ISBLANK(inputs!$C$44),$A36,VALUE(inputs!$L$44))</f>
        <v>0</v>
      </c>
      <c r="D36" s="209">
        <f>IF(ISBLANK(inputs!$C$45),$A36,VALUE(inputs!$L$45))</f>
        <v>0</v>
      </c>
      <c r="E36" s="209">
        <f>IF(ISBLANK(inputs!$C$46),$A36,VALUE(inputs!$L$46))</f>
        <v>0</v>
      </c>
      <c r="F36" s="209">
        <f>IF(ISBLANK(inputs!$C$47),$A36,VALUE(inputs!$L$47))</f>
        <v>0</v>
      </c>
      <c r="G36" s="209">
        <f>IF(ISBLANK(inputs!$C$48),$A36,VALUE(inputs!$L$48))</f>
        <v>0</v>
      </c>
      <c r="H36" s="209">
        <f>IF(ISBLANK(inputs!$C$49),$A36,VALUE(inputs!$L$49))</f>
        <v>0</v>
      </c>
      <c r="I36" s="209">
        <f>IF(ISBLANK(inputs!$C$50),$A36,VALUE(inputs!$L$50))</f>
        <v>0</v>
      </c>
      <c r="J36" s="209">
        <f>IF(ISBLANK(inputs!$C$51),$A36,VALUE(inputs!$L$51))</f>
        <v>0</v>
      </c>
      <c r="K36" s="209">
        <f>IF(ISBLANK(inputs!$C$52),$A36,VALUE(inputs!$L$52))</f>
        <v>0</v>
      </c>
      <c r="L36" s="209">
        <f>IF(ISBLANK(inputs!$C$53),$A36,VALUE(inputs!$L$53))</f>
        <v>0</v>
      </c>
      <c r="M36" s="209">
        <f>IF(ISBLANK(inputs!$C$54),$A36,VALUE(inputs!$L$54))</f>
        <v>0</v>
      </c>
      <c r="N36" s="608">
        <f>IF(ISBLANK(inputs!$C$55),$A36,VALUE(inputs!$L$55))</f>
        <v>0</v>
      </c>
      <c r="O36" s="625">
        <f t="shared" si="7"/>
        <v>0</v>
      </c>
      <c r="P36" s="170"/>
      <c r="Q36" s="170"/>
      <c r="R36" s="170"/>
      <c r="S36" s="170"/>
      <c r="T36" s="170"/>
      <c r="U36" s="170"/>
      <c r="V36" s="170"/>
      <c r="W36" s="170"/>
      <c r="X36" s="170"/>
      <c r="Y36" s="170"/>
      <c r="Z36" s="170"/>
    </row>
    <row r="37" spans="1:26" ht="23.25" customHeight="1">
      <c r="A37" s="205">
        <v>1000</v>
      </c>
      <c r="B37" s="170" t="s">
        <v>14</v>
      </c>
      <c r="C37" s="207">
        <f>IF(ISBLANK(inputs!$C$44),$A37,VALUE(inputs!$M$44))</f>
        <v>0</v>
      </c>
      <c r="D37" s="209">
        <f>IF(ISBLANK(inputs!$C$45),$A37,VALUE(inputs!$M$45))</f>
        <v>0</v>
      </c>
      <c r="E37" s="209">
        <f>IF(ISBLANK(inputs!$C$46),$A37,VALUE(inputs!$M$46))</f>
        <v>0</v>
      </c>
      <c r="F37" s="209">
        <f>IF(ISBLANK(inputs!$C$47),$A37,VALUE(inputs!$M$47))</f>
        <v>0</v>
      </c>
      <c r="G37" s="209">
        <f>IF(ISBLANK(inputs!$C$48),$A37,VALUE(inputs!$M$48))</f>
        <v>0</v>
      </c>
      <c r="H37" s="209">
        <f>IF(ISBLANK(inputs!$C$49),$A37,VALUE(inputs!$M$49))</f>
        <v>0</v>
      </c>
      <c r="I37" s="209">
        <f>IF(ISBLANK(inputs!$C$50),$A37,VALUE(inputs!$M$50))</f>
        <v>0</v>
      </c>
      <c r="J37" s="209">
        <f>IF(ISBLANK(inputs!$C$51),$A37,VALUE(inputs!$M$51))</f>
        <v>0</v>
      </c>
      <c r="K37" s="209">
        <f>IF(ISBLANK(inputs!$C$52),$A37,VALUE(inputs!$M$52))</f>
        <v>0</v>
      </c>
      <c r="L37" s="209">
        <f>IF(ISBLANK(inputs!$C$53),$A37,VALUE(inputs!$M$53))</f>
        <v>0</v>
      </c>
      <c r="M37" s="209">
        <f>IF(ISBLANK(inputs!$C$54),$A37,VALUE(inputs!$M$54))</f>
        <v>0</v>
      </c>
      <c r="N37" s="608">
        <f>IF(ISBLANK(inputs!$C$55),$A37,VALUE(inputs!$M$55))</f>
        <v>0</v>
      </c>
      <c r="O37" s="625">
        <f t="shared" si="7"/>
        <v>0</v>
      </c>
      <c r="P37" s="170"/>
      <c r="Q37" s="170"/>
      <c r="R37" s="170"/>
      <c r="S37" s="170"/>
      <c r="T37" s="170"/>
      <c r="U37" s="170"/>
      <c r="V37" s="170"/>
      <c r="W37" s="170"/>
      <c r="X37" s="170"/>
      <c r="Y37" s="170"/>
      <c r="Z37" s="170"/>
    </row>
    <row r="38" spans="1:26" ht="23.25" customHeight="1">
      <c r="A38" s="166"/>
      <c r="B38" s="170"/>
      <c r="C38" s="204"/>
      <c r="D38" s="204"/>
      <c r="E38" s="204"/>
      <c r="F38" s="204"/>
      <c r="G38" s="204"/>
      <c r="H38" s="204"/>
      <c r="I38" s="204"/>
      <c r="J38" s="204"/>
      <c r="K38" s="204"/>
      <c r="L38" s="204"/>
      <c r="M38" s="204"/>
      <c r="N38" s="606"/>
      <c r="O38" s="625"/>
      <c r="P38" s="170"/>
      <c r="Q38" s="170"/>
      <c r="R38" s="170"/>
      <c r="S38" s="170"/>
      <c r="T38" s="170"/>
      <c r="U38" s="170"/>
      <c r="V38" s="170"/>
      <c r="W38" s="170"/>
      <c r="X38" s="170"/>
      <c r="Y38" s="170"/>
      <c r="Z38" s="170"/>
    </row>
    <row r="39" spans="1:26" ht="23.25" customHeight="1">
      <c r="A39" s="166"/>
      <c r="B39" s="170"/>
      <c r="C39" s="204"/>
      <c r="D39" s="204"/>
      <c r="E39" s="204"/>
      <c r="F39" s="204"/>
      <c r="G39" s="204"/>
      <c r="H39" s="204"/>
      <c r="I39" s="204"/>
      <c r="J39" s="204"/>
      <c r="K39" s="204"/>
      <c r="L39" s="204"/>
      <c r="M39" s="204"/>
      <c r="N39" s="606"/>
      <c r="O39" s="625"/>
      <c r="P39" s="170"/>
      <c r="Q39" s="170"/>
      <c r="R39" s="170"/>
      <c r="S39" s="170"/>
      <c r="T39" s="170"/>
      <c r="U39" s="170"/>
      <c r="V39" s="170"/>
      <c r="W39" s="170"/>
      <c r="X39" s="170"/>
      <c r="Y39" s="170"/>
      <c r="Z39" s="170"/>
    </row>
    <row r="40" spans="1:26" ht="23.25" customHeight="1">
      <c r="A40" s="205"/>
      <c r="B40" s="170" t="s">
        <v>15</v>
      </c>
      <c r="C40" s="207">
        <f>f!L3</f>
        <v>0</v>
      </c>
      <c r="D40" s="207">
        <f>f!L4</f>
        <v>0</v>
      </c>
      <c r="E40" s="207">
        <f>f!L5</f>
        <v>0</v>
      </c>
      <c r="F40" s="207">
        <f>f!L6</f>
        <v>0</v>
      </c>
      <c r="G40" s="207">
        <f>f!L7</f>
        <v>0</v>
      </c>
      <c r="H40" s="207">
        <f>f!L8</f>
        <v>0</v>
      </c>
      <c r="I40" s="207">
        <f>f!L9</f>
        <v>0</v>
      </c>
      <c r="J40" s="207">
        <f>f!L10</f>
        <v>0</v>
      </c>
      <c r="K40" s="207">
        <f>f!L11</f>
        <v>0</v>
      </c>
      <c r="L40" s="207">
        <f>f!L12</f>
        <v>0</v>
      </c>
      <c r="M40" s="207">
        <f>f!L13</f>
        <v>0</v>
      </c>
      <c r="N40" s="607">
        <f>f!L14</f>
        <v>0</v>
      </c>
      <c r="O40" s="625">
        <f t="shared" ref="O40:O41" si="8">AVERAGE(C40:N40)</f>
        <v>0</v>
      </c>
      <c r="P40" s="170"/>
      <c r="Q40" s="170"/>
      <c r="R40" s="170"/>
      <c r="S40" s="170"/>
      <c r="T40" s="170"/>
      <c r="U40" s="170"/>
      <c r="V40" s="170"/>
      <c r="W40" s="170"/>
      <c r="X40" s="170"/>
      <c r="Y40" s="170"/>
      <c r="Z40" s="170"/>
    </row>
    <row r="41" spans="1:26" ht="23.25" customHeight="1">
      <c r="A41" s="205"/>
      <c r="B41" s="170" t="s">
        <v>16</v>
      </c>
      <c r="C41" s="207">
        <f>f!M3</f>
        <v>0</v>
      </c>
      <c r="D41" s="207">
        <f>f!M4</f>
        <v>0</v>
      </c>
      <c r="E41" s="207">
        <f>f!M5</f>
        <v>0</v>
      </c>
      <c r="F41" s="207">
        <f>f!M6</f>
        <v>0</v>
      </c>
      <c r="G41" s="207">
        <f>f!M7</f>
        <v>0</v>
      </c>
      <c r="H41" s="207">
        <f>f!M8</f>
        <v>0</v>
      </c>
      <c r="I41" s="207">
        <f>f!M9</f>
        <v>0</v>
      </c>
      <c r="J41" s="207">
        <f>f!M10</f>
        <v>0</v>
      </c>
      <c r="K41" s="207">
        <f>f!M11</f>
        <v>0</v>
      </c>
      <c r="L41" s="207">
        <f>f!M12</f>
        <v>0</v>
      </c>
      <c r="M41" s="207">
        <f>f!M13</f>
        <v>0</v>
      </c>
      <c r="N41" s="607">
        <f>f!M14</f>
        <v>0</v>
      </c>
      <c r="O41" s="625">
        <f t="shared" si="8"/>
        <v>0</v>
      </c>
      <c r="P41" s="170"/>
      <c r="Q41" s="170"/>
      <c r="R41" s="170"/>
      <c r="S41" s="170"/>
      <c r="T41" s="170"/>
      <c r="U41" s="170"/>
      <c r="V41" s="170"/>
      <c r="W41" s="170"/>
      <c r="X41" s="170"/>
      <c r="Y41" s="170"/>
      <c r="Z41" s="170"/>
    </row>
    <row r="42" spans="1:26" ht="23.25" customHeight="1">
      <c r="A42" s="166"/>
      <c r="B42" s="170"/>
      <c r="C42" s="204"/>
      <c r="D42" s="204"/>
      <c r="E42" s="204"/>
      <c r="F42" s="204"/>
      <c r="G42" s="204"/>
      <c r="H42" s="204"/>
      <c r="I42" s="204"/>
      <c r="J42" s="204"/>
      <c r="K42" s="204"/>
      <c r="L42" s="204"/>
      <c r="M42" s="204"/>
      <c r="N42" s="606"/>
      <c r="O42" s="625"/>
      <c r="P42" s="170"/>
      <c r="Q42" s="170"/>
      <c r="R42" s="170"/>
      <c r="S42" s="170"/>
      <c r="T42" s="170"/>
      <c r="U42" s="170"/>
      <c r="V42" s="170"/>
      <c r="W42" s="170"/>
      <c r="X42" s="170"/>
      <c r="Y42" s="170"/>
      <c r="Z42" s="170"/>
    </row>
    <row r="43" spans="1:26" ht="23.25" customHeight="1">
      <c r="A43" s="205">
        <f>INTRO!H6</f>
        <v>1000</v>
      </c>
      <c r="B43" s="170" t="s">
        <v>63</v>
      </c>
      <c r="C43" s="207">
        <f>A43</f>
        <v>1000</v>
      </c>
      <c r="D43" s="209">
        <f t="shared" ref="D43:N43" si="9">C43</f>
        <v>1000</v>
      </c>
      <c r="E43" s="209">
        <f t="shared" si="9"/>
        <v>1000</v>
      </c>
      <c r="F43" s="209">
        <f t="shared" si="9"/>
        <v>1000</v>
      </c>
      <c r="G43" s="209">
        <f t="shared" si="9"/>
        <v>1000</v>
      </c>
      <c r="H43" s="209">
        <f t="shared" si="9"/>
        <v>1000</v>
      </c>
      <c r="I43" s="209">
        <f t="shared" si="9"/>
        <v>1000</v>
      </c>
      <c r="J43" s="209">
        <f t="shared" si="9"/>
        <v>1000</v>
      </c>
      <c r="K43" s="209">
        <f t="shared" si="9"/>
        <v>1000</v>
      </c>
      <c r="L43" s="209">
        <f t="shared" si="9"/>
        <v>1000</v>
      </c>
      <c r="M43" s="209">
        <f t="shared" si="9"/>
        <v>1000</v>
      </c>
      <c r="N43" s="608">
        <f t="shared" si="9"/>
        <v>1000</v>
      </c>
      <c r="O43" s="625">
        <f t="shared" ref="O43:O49" si="10">AVERAGE(C43:N43)</f>
        <v>1000</v>
      </c>
      <c r="P43" s="170"/>
      <c r="Q43" s="170"/>
      <c r="R43" s="170"/>
      <c r="S43" s="170"/>
      <c r="T43" s="170"/>
      <c r="U43" s="170"/>
      <c r="V43" s="170"/>
      <c r="W43" s="170"/>
      <c r="X43" s="170"/>
      <c r="Y43" s="170"/>
      <c r="Z43" s="170"/>
    </row>
    <row r="44" spans="1:26" ht="23.25" customHeight="1">
      <c r="A44" s="394">
        <f>(A43*0.001)+(A36*0.001)</f>
        <v>2</v>
      </c>
      <c r="B44" s="170" t="s">
        <v>64</v>
      </c>
      <c r="C44" s="210">
        <f t="shared" ref="C44:N44" si="11">(C43*0.001)+(C36*0.001)</f>
        <v>1</v>
      </c>
      <c r="D44" s="210">
        <f t="shared" si="11"/>
        <v>1</v>
      </c>
      <c r="E44" s="210">
        <f t="shared" si="11"/>
        <v>1</v>
      </c>
      <c r="F44" s="210">
        <f t="shared" si="11"/>
        <v>1</v>
      </c>
      <c r="G44" s="210">
        <f t="shared" si="11"/>
        <v>1</v>
      </c>
      <c r="H44" s="210">
        <f t="shared" si="11"/>
        <v>1</v>
      </c>
      <c r="I44" s="210">
        <f t="shared" si="11"/>
        <v>1</v>
      </c>
      <c r="J44" s="210">
        <f t="shared" si="11"/>
        <v>1</v>
      </c>
      <c r="K44" s="210">
        <f t="shared" si="11"/>
        <v>1</v>
      </c>
      <c r="L44" s="210">
        <f t="shared" si="11"/>
        <v>1</v>
      </c>
      <c r="M44" s="210">
        <f t="shared" si="11"/>
        <v>1</v>
      </c>
      <c r="N44" s="609">
        <f t="shared" si="11"/>
        <v>1</v>
      </c>
      <c r="O44" s="625">
        <f t="shared" si="10"/>
        <v>1</v>
      </c>
      <c r="P44" s="170"/>
      <c r="Q44" s="170"/>
      <c r="R44" s="170"/>
      <c r="S44" s="170"/>
      <c r="T44" s="170"/>
      <c r="U44" s="170"/>
      <c r="V44" s="170"/>
      <c r="W44" s="170"/>
      <c r="X44" s="170"/>
      <c r="Y44" s="170"/>
      <c r="Z44" s="170"/>
    </row>
    <row r="45" spans="1:26" ht="23.25" customHeight="1">
      <c r="A45" s="205">
        <v>0.1</v>
      </c>
      <c r="B45" s="170" t="s">
        <v>65</v>
      </c>
      <c r="C45" s="210">
        <f>0.1</f>
        <v>0.1</v>
      </c>
      <c r="D45" s="211">
        <f t="shared" ref="D45:N45" si="12">C45</f>
        <v>0.1</v>
      </c>
      <c r="E45" s="211">
        <f t="shared" si="12"/>
        <v>0.1</v>
      </c>
      <c r="F45" s="211">
        <f t="shared" si="12"/>
        <v>0.1</v>
      </c>
      <c r="G45" s="211">
        <f t="shared" si="12"/>
        <v>0.1</v>
      </c>
      <c r="H45" s="211">
        <f t="shared" si="12"/>
        <v>0.1</v>
      </c>
      <c r="I45" s="211">
        <f t="shared" si="12"/>
        <v>0.1</v>
      </c>
      <c r="J45" s="211">
        <f t="shared" si="12"/>
        <v>0.1</v>
      </c>
      <c r="K45" s="211">
        <f t="shared" si="12"/>
        <v>0.1</v>
      </c>
      <c r="L45" s="211">
        <f t="shared" si="12"/>
        <v>0.1</v>
      </c>
      <c r="M45" s="211">
        <f t="shared" si="12"/>
        <v>0.1</v>
      </c>
      <c r="N45" s="610">
        <f t="shared" si="12"/>
        <v>0.1</v>
      </c>
      <c r="O45" s="625">
        <f t="shared" si="10"/>
        <v>9.9999999999999992E-2</v>
      </c>
      <c r="P45" s="170"/>
      <c r="Q45" s="170"/>
      <c r="R45" s="170"/>
      <c r="S45" s="170"/>
      <c r="T45" s="170"/>
      <c r="U45" s="170"/>
      <c r="V45" s="170"/>
      <c r="W45" s="170"/>
      <c r="X45" s="170"/>
      <c r="Y45" s="170"/>
      <c r="Z45" s="170"/>
    </row>
    <row r="46" spans="1:26" ht="23.25" customHeight="1">
      <c r="A46" s="394">
        <f>A43*0.001</f>
        <v>1</v>
      </c>
      <c r="B46" s="170" t="s">
        <v>66</v>
      </c>
      <c r="C46" s="210">
        <f t="shared" ref="C46:N46" si="13">C43*0.001</f>
        <v>1</v>
      </c>
      <c r="D46" s="210">
        <f t="shared" si="13"/>
        <v>1</v>
      </c>
      <c r="E46" s="210">
        <f t="shared" si="13"/>
        <v>1</v>
      </c>
      <c r="F46" s="210">
        <f t="shared" si="13"/>
        <v>1</v>
      </c>
      <c r="G46" s="210">
        <f t="shared" si="13"/>
        <v>1</v>
      </c>
      <c r="H46" s="210">
        <f t="shared" si="13"/>
        <v>1</v>
      </c>
      <c r="I46" s="210">
        <f t="shared" si="13"/>
        <v>1</v>
      </c>
      <c r="J46" s="210">
        <f t="shared" si="13"/>
        <v>1</v>
      </c>
      <c r="K46" s="210">
        <f t="shared" si="13"/>
        <v>1</v>
      </c>
      <c r="L46" s="210">
        <f t="shared" si="13"/>
        <v>1</v>
      </c>
      <c r="M46" s="210">
        <f t="shared" si="13"/>
        <v>1</v>
      </c>
      <c r="N46" s="609">
        <f t="shared" si="13"/>
        <v>1</v>
      </c>
      <c r="O46" s="625">
        <f t="shared" si="10"/>
        <v>1</v>
      </c>
      <c r="P46" s="170"/>
      <c r="Q46" s="170"/>
      <c r="R46" s="170"/>
      <c r="S46" s="170"/>
      <c r="T46" s="170"/>
      <c r="U46" s="170"/>
      <c r="V46" s="170"/>
      <c r="W46" s="170"/>
      <c r="X46" s="170"/>
      <c r="Y46" s="170"/>
      <c r="Z46" s="170"/>
    </row>
    <row r="47" spans="1:26" ht="23.25" customHeight="1">
      <c r="A47" s="394">
        <f>A43</f>
        <v>1000</v>
      </c>
      <c r="B47" s="170" t="s">
        <v>67</v>
      </c>
      <c r="C47" s="210">
        <f>C43</f>
        <v>1000</v>
      </c>
      <c r="D47" s="211">
        <f t="shared" ref="D47:N47" si="14">C47</f>
        <v>1000</v>
      </c>
      <c r="E47" s="211">
        <f t="shared" si="14"/>
        <v>1000</v>
      </c>
      <c r="F47" s="211">
        <f t="shared" si="14"/>
        <v>1000</v>
      </c>
      <c r="G47" s="211">
        <f t="shared" si="14"/>
        <v>1000</v>
      </c>
      <c r="H47" s="211">
        <f t="shared" si="14"/>
        <v>1000</v>
      </c>
      <c r="I47" s="211">
        <f t="shared" si="14"/>
        <v>1000</v>
      </c>
      <c r="J47" s="211">
        <f t="shared" si="14"/>
        <v>1000</v>
      </c>
      <c r="K47" s="211">
        <f t="shared" si="14"/>
        <v>1000</v>
      </c>
      <c r="L47" s="211">
        <f t="shared" si="14"/>
        <v>1000</v>
      </c>
      <c r="M47" s="211">
        <f t="shared" si="14"/>
        <v>1000</v>
      </c>
      <c r="N47" s="610">
        <f t="shared" si="14"/>
        <v>1000</v>
      </c>
      <c r="O47" s="625">
        <f t="shared" si="10"/>
        <v>1000</v>
      </c>
      <c r="P47" s="170"/>
      <c r="Q47" s="170"/>
      <c r="R47" s="170"/>
      <c r="S47" s="170"/>
      <c r="T47" s="170"/>
      <c r="U47" s="170"/>
      <c r="V47" s="170"/>
      <c r="W47" s="170"/>
      <c r="X47" s="170"/>
      <c r="Y47" s="170"/>
      <c r="Z47" s="170"/>
    </row>
    <row r="48" spans="1:26" ht="23.25" customHeight="1">
      <c r="A48" s="394">
        <f>A43*2</f>
        <v>2000</v>
      </c>
      <c r="B48" s="170" t="s">
        <v>68</v>
      </c>
      <c r="C48" s="210">
        <f>C43*2</f>
        <v>2000</v>
      </c>
      <c r="D48" s="211">
        <f t="shared" ref="D48:N48" si="15">C48</f>
        <v>2000</v>
      </c>
      <c r="E48" s="211">
        <f t="shared" si="15"/>
        <v>2000</v>
      </c>
      <c r="F48" s="211">
        <f t="shared" si="15"/>
        <v>2000</v>
      </c>
      <c r="G48" s="211">
        <f t="shared" si="15"/>
        <v>2000</v>
      </c>
      <c r="H48" s="211">
        <f t="shared" si="15"/>
        <v>2000</v>
      </c>
      <c r="I48" s="211">
        <f t="shared" si="15"/>
        <v>2000</v>
      </c>
      <c r="J48" s="211">
        <f t="shared" si="15"/>
        <v>2000</v>
      </c>
      <c r="K48" s="211">
        <f t="shared" si="15"/>
        <v>2000</v>
      </c>
      <c r="L48" s="211">
        <f t="shared" si="15"/>
        <v>2000</v>
      </c>
      <c r="M48" s="211">
        <f t="shared" si="15"/>
        <v>2000</v>
      </c>
      <c r="N48" s="610">
        <f t="shared" si="15"/>
        <v>2000</v>
      </c>
      <c r="O48" s="625">
        <f t="shared" si="10"/>
        <v>2000</v>
      </c>
      <c r="P48" s="170"/>
      <c r="Q48" s="170"/>
      <c r="R48" s="170"/>
      <c r="S48" s="170"/>
      <c r="T48" s="170"/>
      <c r="U48" s="170"/>
      <c r="V48" s="170"/>
      <c r="W48" s="170"/>
      <c r="X48" s="170"/>
      <c r="Y48" s="170"/>
      <c r="Z48" s="170"/>
    </row>
    <row r="49" spans="1:26" ht="23.25" customHeight="1">
      <c r="A49" s="205">
        <v>5</v>
      </c>
      <c r="B49" s="170" t="s">
        <v>69</v>
      </c>
      <c r="C49" s="210">
        <v>5</v>
      </c>
      <c r="D49" s="211">
        <f t="shared" ref="D49:N49" si="16">C49</f>
        <v>5</v>
      </c>
      <c r="E49" s="211">
        <f t="shared" si="16"/>
        <v>5</v>
      </c>
      <c r="F49" s="211">
        <f t="shared" si="16"/>
        <v>5</v>
      </c>
      <c r="G49" s="211">
        <f t="shared" si="16"/>
        <v>5</v>
      </c>
      <c r="H49" s="211">
        <f t="shared" si="16"/>
        <v>5</v>
      </c>
      <c r="I49" s="211">
        <f t="shared" si="16"/>
        <v>5</v>
      </c>
      <c r="J49" s="211">
        <f t="shared" si="16"/>
        <v>5</v>
      </c>
      <c r="K49" s="211">
        <f t="shared" si="16"/>
        <v>5</v>
      </c>
      <c r="L49" s="211">
        <f t="shared" si="16"/>
        <v>5</v>
      </c>
      <c r="M49" s="211">
        <f t="shared" si="16"/>
        <v>5</v>
      </c>
      <c r="N49" s="610">
        <f t="shared" si="16"/>
        <v>5</v>
      </c>
      <c r="O49" s="625">
        <f t="shared" si="10"/>
        <v>5</v>
      </c>
      <c r="P49" s="170"/>
      <c r="Q49" s="170"/>
      <c r="R49" s="170"/>
      <c r="S49" s="170"/>
      <c r="T49" s="170"/>
      <c r="U49" s="170"/>
      <c r="V49" s="170"/>
      <c r="W49" s="170"/>
      <c r="X49" s="170"/>
      <c r="Y49" s="170"/>
      <c r="Z49" s="170"/>
    </row>
    <row r="50" spans="1:26" ht="23.25" customHeight="1">
      <c r="A50" s="212">
        <f>A53*A49/100</f>
        <v>500</v>
      </c>
      <c r="B50" s="170" t="s">
        <v>70</v>
      </c>
      <c r="C50" s="204">
        <f t="shared" ref="C50:N50" si="17">C53*C49/100</f>
        <v>490</v>
      </c>
      <c r="D50" s="204">
        <f t="shared" si="17"/>
        <v>480.20000000000005</v>
      </c>
      <c r="E50" s="204">
        <f t="shared" si="17"/>
        <v>470.596</v>
      </c>
      <c r="F50" s="204">
        <f t="shared" si="17"/>
        <v>461.18408000000011</v>
      </c>
      <c r="G50" s="204">
        <f t="shared" si="17"/>
        <v>451.96039840000003</v>
      </c>
      <c r="H50" s="204">
        <f t="shared" si="17"/>
        <v>442.92119043200006</v>
      </c>
      <c r="I50" s="204">
        <f t="shared" si="17"/>
        <v>434.06276662336006</v>
      </c>
      <c r="J50" s="204">
        <f t="shared" si="17"/>
        <v>425.38151129089283</v>
      </c>
      <c r="K50" s="204">
        <f t="shared" si="17"/>
        <v>416.87388106507495</v>
      </c>
      <c r="L50" s="204">
        <f t="shared" si="17"/>
        <v>408.53640344377345</v>
      </c>
      <c r="M50" s="204">
        <f t="shared" si="17"/>
        <v>400.36567537489799</v>
      </c>
      <c r="N50" s="606">
        <f t="shared" si="17"/>
        <v>392.35836186739999</v>
      </c>
      <c r="O50" s="625">
        <f t="shared" ref="O50:O51" si="18">SUM(C50:N50)</f>
        <v>5274.4402684973993</v>
      </c>
      <c r="P50" s="170"/>
      <c r="Q50" s="170"/>
      <c r="R50" s="170"/>
      <c r="S50" s="170"/>
      <c r="T50" s="170"/>
      <c r="U50" s="170"/>
      <c r="V50" s="170"/>
      <c r="W50" s="170"/>
      <c r="X50" s="170"/>
      <c r="Y50" s="170"/>
      <c r="Z50" s="170"/>
    </row>
    <row r="51" spans="1:26" ht="23.25" customHeight="1">
      <c r="A51" s="213">
        <f>(A31*A47)+(A32*A48)</f>
        <v>0</v>
      </c>
      <c r="B51" s="170" t="s">
        <v>172</v>
      </c>
      <c r="C51" s="210">
        <f t="shared" ref="C51:N51" si="19">(C31*C47)+(C32*C48)</f>
        <v>0</v>
      </c>
      <c r="D51" s="210">
        <f t="shared" si="19"/>
        <v>0</v>
      </c>
      <c r="E51" s="210">
        <f t="shared" si="19"/>
        <v>0</v>
      </c>
      <c r="F51" s="210">
        <f t="shared" si="19"/>
        <v>0</v>
      </c>
      <c r="G51" s="210">
        <f t="shared" si="19"/>
        <v>0</v>
      </c>
      <c r="H51" s="210">
        <f t="shared" si="19"/>
        <v>0</v>
      </c>
      <c r="I51" s="210">
        <f t="shared" si="19"/>
        <v>0</v>
      </c>
      <c r="J51" s="210">
        <f t="shared" si="19"/>
        <v>0</v>
      </c>
      <c r="K51" s="210">
        <f t="shared" si="19"/>
        <v>0</v>
      </c>
      <c r="L51" s="210">
        <f t="shared" si="19"/>
        <v>0</v>
      </c>
      <c r="M51" s="210">
        <f t="shared" si="19"/>
        <v>0</v>
      </c>
      <c r="N51" s="609">
        <f t="shared" si="19"/>
        <v>0</v>
      </c>
      <c r="O51" s="625">
        <f t="shared" si="18"/>
        <v>0</v>
      </c>
      <c r="P51" s="170"/>
      <c r="Q51" s="170"/>
      <c r="R51" s="170"/>
      <c r="S51" s="170"/>
      <c r="T51" s="170"/>
      <c r="U51" s="170"/>
      <c r="V51" s="170"/>
      <c r="W51" s="170"/>
      <c r="X51" s="170"/>
      <c r="Y51" s="170"/>
      <c r="Z51" s="170"/>
    </row>
    <row r="52" spans="1:26" ht="23.25" customHeight="1">
      <c r="A52" s="205">
        <v>10</v>
      </c>
      <c r="B52" s="170" t="s">
        <v>323</v>
      </c>
      <c r="C52" s="214">
        <f>A52*(1-0.01*ROUND(C44+C46,0))+C31-C32</f>
        <v>9.8000000000000007</v>
      </c>
      <c r="D52" s="214">
        <f t="shared" ref="D52:N52" si="20">C52*(1-0.01*ROUND(D44+D46,0))+D31-D32</f>
        <v>9.604000000000001</v>
      </c>
      <c r="E52" s="214">
        <f t="shared" si="20"/>
        <v>9.4119200000000003</v>
      </c>
      <c r="F52" s="214">
        <f t="shared" si="20"/>
        <v>9.2236816000000008</v>
      </c>
      <c r="G52" s="214">
        <f t="shared" si="20"/>
        <v>9.0392079680000013</v>
      </c>
      <c r="H52" s="214">
        <f t="shared" si="20"/>
        <v>8.8584238086400013</v>
      </c>
      <c r="I52" s="214">
        <f t="shared" si="20"/>
        <v>8.6812553324672006</v>
      </c>
      <c r="J52" s="214">
        <f t="shared" si="20"/>
        <v>8.5076302258178558</v>
      </c>
      <c r="K52" s="214">
        <f t="shared" si="20"/>
        <v>8.3374776213014989</v>
      </c>
      <c r="L52" s="214">
        <f t="shared" si="20"/>
        <v>8.1707280688754693</v>
      </c>
      <c r="M52" s="214">
        <f t="shared" si="20"/>
        <v>8.00731350749796</v>
      </c>
      <c r="N52" s="611">
        <f t="shared" si="20"/>
        <v>7.8471672373480006</v>
      </c>
      <c r="O52" s="625">
        <f>AVERAGE(C52:N52)</f>
        <v>8.7907337808289991</v>
      </c>
      <c r="P52" s="170"/>
      <c r="Q52" s="170"/>
      <c r="R52" s="170"/>
      <c r="S52" s="170"/>
      <c r="T52" s="170"/>
      <c r="U52" s="170"/>
      <c r="V52" s="170"/>
      <c r="W52" s="170"/>
      <c r="X52" s="170"/>
      <c r="Y52" s="170"/>
      <c r="Z52" s="170"/>
    </row>
    <row r="53" spans="1:26" ht="23.25" customHeight="1">
      <c r="A53" s="212">
        <f>A52*A43</f>
        <v>10000</v>
      </c>
      <c r="B53" s="170" t="s">
        <v>173</v>
      </c>
      <c r="C53" s="204">
        <f t="shared" ref="C53:N53" si="21">C52*C43</f>
        <v>9800</v>
      </c>
      <c r="D53" s="204">
        <f t="shared" si="21"/>
        <v>9604.0000000000018</v>
      </c>
      <c r="E53" s="204">
        <f t="shared" si="21"/>
        <v>9411.92</v>
      </c>
      <c r="F53" s="204">
        <f t="shared" si="21"/>
        <v>9223.6816000000017</v>
      </c>
      <c r="G53" s="204">
        <f t="shared" si="21"/>
        <v>9039.2079680000006</v>
      </c>
      <c r="H53" s="204">
        <f t="shared" si="21"/>
        <v>8858.4238086400019</v>
      </c>
      <c r="I53" s="204">
        <f t="shared" si="21"/>
        <v>8681.2553324672008</v>
      </c>
      <c r="J53" s="204">
        <f t="shared" si="21"/>
        <v>8507.6302258178566</v>
      </c>
      <c r="K53" s="204">
        <f t="shared" si="21"/>
        <v>8337.4776213014993</v>
      </c>
      <c r="L53" s="204">
        <f t="shared" si="21"/>
        <v>8170.728068875469</v>
      </c>
      <c r="M53" s="204">
        <f t="shared" si="21"/>
        <v>8007.31350749796</v>
      </c>
      <c r="N53" s="606">
        <f t="shared" si="21"/>
        <v>7847.1672373480005</v>
      </c>
      <c r="O53" s="625">
        <f t="shared" ref="O53:O62" si="22">SUM(C53:N53)</f>
        <v>105488.80536994799</v>
      </c>
      <c r="P53" s="170"/>
      <c r="Q53" s="170"/>
      <c r="R53" s="170"/>
      <c r="S53" s="170"/>
      <c r="T53" s="170"/>
      <c r="U53" s="170"/>
      <c r="V53" s="170"/>
      <c r="W53" s="170"/>
      <c r="X53" s="170"/>
      <c r="Y53" s="170"/>
      <c r="Z53" s="170"/>
    </row>
    <row r="54" spans="1:26" ht="23.25" customHeight="1">
      <c r="A54" s="212">
        <f>A53*0.2</f>
        <v>2000</v>
      </c>
      <c r="B54" s="170" t="s">
        <v>174</v>
      </c>
      <c r="C54" s="204">
        <f t="shared" ref="C54:N54" si="23">C53*0.2</f>
        <v>1960</v>
      </c>
      <c r="D54" s="204">
        <f t="shared" si="23"/>
        <v>1920.8000000000004</v>
      </c>
      <c r="E54" s="204">
        <f t="shared" si="23"/>
        <v>1882.384</v>
      </c>
      <c r="F54" s="204">
        <f t="shared" si="23"/>
        <v>1844.7363200000004</v>
      </c>
      <c r="G54" s="204">
        <f t="shared" si="23"/>
        <v>1807.8415936000001</v>
      </c>
      <c r="H54" s="204">
        <f t="shared" si="23"/>
        <v>1771.6847617280005</v>
      </c>
      <c r="I54" s="204">
        <f t="shared" si="23"/>
        <v>1736.2510664934402</v>
      </c>
      <c r="J54" s="204">
        <f t="shared" si="23"/>
        <v>1701.5260451635713</v>
      </c>
      <c r="K54" s="204">
        <f t="shared" si="23"/>
        <v>1667.4955242603</v>
      </c>
      <c r="L54" s="204">
        <f t="shared" si="23"/>
        <v>1634.1456137750938</v>
      </c>
      <c r="M54" s="204">
        <f t="shared" si="23"/>
        <v>1601.4627014995922</v>
      </c>
      <c r="N54" s="606">
        <f t="shared" si="23"/>
        <v>1569.4334474696002</v>
      </c>
      <c r="O54" s="625">
        <f t="shared" si="22"/>
        <v>21097.761073989601</v>
      </c>
      <c r="P54" s="170"/>
      <c r="Q54" s="170"/>
      <c r="R54" s="170"/>
      <c r="S54" s="170"/>
      <c r="T54" s="170"/>
      <c r="U54" s="170"/>
      <c r="V54" s="170"/>
      <c r="W54" s="170"/>
      <c r="X54" s="170"/>
      <c r="Y54" s="170"/>
      <c r="Z54" s="170"/>
    </row>
    <row r="55" spans="1:26" ht="23.25" customHeight="1">
      <c r="A55" s="212">
        <f>SUM(A53:A54)+A51</f>
        <v>12000</v>
      </c>
      <c r="B55" s="170" t="s">
        <v>269</v>
      </c>
      <c r="C55" s="204">
        <f t="shared" ref="C55:N55" si="24">SUM(C53:C54)+C51</f>
        <v>11760</v>
      </c>
      <c r="D55" s="204">
        <f t="shared" si="24"/>
        <v>11524.800000000003</v>
      </c>
      <c r="E55" s="204">
        <f t="shared" si="24"/>
        <v>11294.304</v>
      </c>
      <c r="F55" s="204">
        <f t="shared" si="24"/>
        <v>11068.417920000002</v>
      </c>
      <c r="G55" s="204">
        <f t="shared" si="24"/>
        <v>10847.049561600001</v>
      </c>
      <c r="H55" s="204">
        <f t="shared" si="24"/>
        <v>10630.108570368002</v>
      </c>
      <c r="I55" s="204">
        <f t="shared" si="24"/>
        <v>10417.506398960641</v>
      </c>
      <c r="J55" s="204">
        <f t="shared" si="24"/>
        <v>10209.156270981428</v>
      </c>
      <c r="K55" s="204">
        <f t="shared" si="24"/>
        <v>10004.973145561798</v>
      </c>
      <c r="L55" s="204">
        <f t="shared" si="24"/>
        <v>9804.8736826505628</v>
      </c>
      <c r="M55" s="204">
        <f t="shared" si="24"/>
        <v>9608.7762089975513</v>
      </c>
      <c r="N55" s="606">
        <f t="shared" si="24"/>
        <v>9416.6006848176003</v>
      </c>
      <c r="O55" s="625">
        <f t="shared" si="22"/>
        <v>126586.56644393761</v>
      </c>
      <c r="P55" s="170"/>
      <c r="Q55" s="170"/>
      <c r="R55" s="170"/>
      <c r="S55" s="170"/>
      <c r="T55" s="170"/>
      <c r="U55" s="170"/>
      <c r="V55" s="170"/>
      <c r="W55" s="170"/>
      <c r="X55" s="170"/>
      <c r="Y55" s="170"/>
      <c r="Z55" s="170"/>
    </row>
    <row r="56" spans="1:26" ht="23.25" customHeight="1">
      <c r="A56" s="212"/>
      <c r="B56" s="170"/>
      <c r="C56" s="204"/>
      <c r="D56" s="204"/>
      <c r="E56" s="204"/>
      <c r="F56" s="204"/>
      <c r="G56" s="204"/>
      <c r="H56" s="204"/>
      <c r="I56" s="204"/>
      <c r="J56" s="204"/>
      <c r="K56" s="204"/>
      <c r="L56" s="204"/>
      <c r="M56" s="204"/>
      <c r="N56" s="606"/>
      <c r="O56" s="625">
        <f t="shared" si="22"/>
        <v>0</v>
      </c>
      <c r="P56" s="170"/>
      <c r="Q56" s="170"/>
      <c r="R56" s="170"/>
      <c r="S56" s="170"/>
      <c r="T56" s="170"/>
      <c r="U56" s="170"/>
      <c r="V56" s="170"/>
      <c r="W56" s="170"/>
      <c r="X56" s="170"/>
      <c r="Y56" s="170"/>
      <c r="Z56" s="170"/>
    </row>
    <row r="57" spans="1:26" ht="23.25" customHeight="1">
      <c r="A57" s="212">
        <f>A13</f>
        <v>1000</v>
      </c>
      <c r="B57" s="170" t="s">
        <v>270</v>
      </c>
      <c r="C57" s="204">
        <f t="shared" ref="C57:N57" si="25">C13</f>
        <v>20000</v>
      </c>
      <c r="D57" s="204">
        <f t="shared" si="25"/>
        <v>12000</v>
      </c>
      <c r="E57" s="204">
        <f t="shared" si="25"/>
        <v>12000</v>
      </c>
      <c r="F57" s="204">
        <f t="shared" si="25"/>
        <v>12000</v>
      </c>
      <c r="G57" s="204">
        <f t="shared" si="25"/>
        <v>12000</v>
      </c>
      <c r="H57" s="204">
        <f t="shared" si="25"/>
        <v>12000</v>
      </c>
      <c r="I57" s="204">
        <f t="shared" si="25"/>
        <v>12000</v>
      </c>
      <c r="J57" s="204">
        <f t="shared" si="25"/>
        <v>14000</v>
      </c>
      <c r="K57" s="204">
        <f t="shared" si="25"/>
        <v>14000</v>
      </c>
      <c r="L57" s="204">
        <f t="shared" si="25"/>
        <v>14000</v>
      </c>
      <c r="M57" s="204">
        <f t="shared" si="25"/>
        <v>14000</v>
      </c>
      <c r="N57" s="606">
        <f t="shared" si="25"/>
        <v>14000</v>
      </c>
      <c r="O57" s="625">
        <f t="shared" si="22"/>
        <v>162000</v>
      </c>
      <c r="P57" s="170"/>
      <c r="Q57" s="170"/>
      <c r="R57" s="170"/>
      <c r="S57" s="170"/>
      <c r="T57" s="170"/>
      <c r="U57" s="170"/>
      <c r="V57" s="170"/>
      <c r="W57" s="170"/>
      <c r="X57" s="170"/>
      <c r="Y57" s="170"/>
      <c r="Z57" s="170"/>
    </row>
    <row r="58" spans="1:26" ht="23.25" customHeight="1">
      <c r="A58" s="395">
        <v>2000</v>
      </c>
      <c r="B58" s="170" t="s">
        <v>271</v>
      </c>
      <c r="C58" s="204">
        <f>A58</f>
        <v>2000</v>
      </c>
      <c r="D58" s="204">
        <f t="shared" ref="D58:N58" si="26">C58</f>
        <v>2000</v>
      </c>
      <c r="E58" s="204">
        <f t="shared" si="26"/>
        <v>2000</v>
      </c>
      <c r="F58" s="204">
        <f t="shared" si="26"/>
        <v>2000</v>
      </c>
      <c r="G58" s="204">
        <f t="shared" si="26"/>
        <v>2000</v>
      </c>
      <c r="H58" s="204">
        <f t="shared" si="26"/>
        <v>2000</v>
      </c>
      <c r="I58" s="204">
        <f t="shared" si="26"/>
        <v>2000</v>
      </c>
      <c r="J58" s="204">
        <f t="shared" si="26"/>
        <v>2000</v>
      </c>
      <c r="K58" s="204">
        <f t="shared" si="26"/>
        <v>2000</v>
      </c>
      <c r="L58" s="204">
        <f t="shared" si="26"/>
        <v>2000</v>
      </c>
      <c r="M58" s="204">
        <f t="shared" si="26"/>
        <v>2000</v>
      </c>
      <c r="N58" s="606">
        <f t="shared" si="26"/>
        <v>2000</v>
      </c>
      <c r="O58" s="625">
        <f t="shared" si="22"/>
        <v>24000</v>
      </c>
      <c r="P58" s="170"/>
      <c r="Q58" s="170"/>
      <c r="R58" s="170"/>
      <c r="S58" s="170"/>
      <c r="T58" s="170"/>
      <c r="U58" s="170"/>
      <c r="V58" s="170"/>
      <c r="W58" s="170"/>
      <c r="X58" s="170"/>
      <c r="Y58" s="170"/>
      <c r="Z58" s="170"/>
    </row>
    <row r="59" spans="1:26" ht="23.25" customHeight="1">
      <c r="A59" s="212">
        <f>-A14</f>
        <v>0</v>
      </c>
      <c r="B59" s="170" t="s">
        <v>183</v>
      </c>
      <c r="C59" s="212">
        <f t="shared" ref="C59:N59" si="27">-C14</f>
        <v>0</v>
      </c>
      <c r="D59" s="212">
        <f t="shared" si="27"/>
        <v>0</v>
      </c>
      <c r="E59" s="212">
        <f t="shared" si="27"/>
        <v>0</v>
      </c>
      <c r="F59" s="212">
        <f t="shared" si="27"/>
        <v>0</v>
      </c>
      <c r="G59" s="212">
        <f t="shared" si="27"/>
        <v>0</v>
      </c>
      <c r="H59" s="212">
        <f t="shared" si="27"/>
        <v>0</v>
      </c>
      <c r="I59" s="212">
        <f t="shared" si="27"/>
        <v>0</v>
      </c>
      <c r="J59" s="212">
        <f t="shared" si="27"/>
        <v>0</v>
      </c>
      <c r="K59" s="212">
        <f t="shared" si="27"/>
        <v>0</v>
      </c>
      <c r="L59" s="212">
        <f t="shared" si="27"/>
        <v>0</v>
      </c>
      <c r="M59" s="212">
        <f t="shared" si="27"/>
        <v>0</v>
      </c>
      <c r="N59" s="612">
        <f t="shared" si="27"/>
        <v>0</v>
      </c>
      <c r="O59" s="625">
        <f t="shared" si="22"/>
        <v>0</v>
      </c>
      <c r="P59" s="170"/>
      <c r="Q59" s="170"/>
      <c r="R59" s="170"/>
      <c r="S59" s="170"/>
      <c r="T59" s="170"/>
      <c r="U59" s="170"/>
      <c r="V59" s="170"/>
      <c r="W59" s="170"/>
      <c r="X59" s="170"/>
      <c r="Y59" s="170"/>
      <c r="Z59" s="170"/>
    </row>
    <row r="60" spans="1:26" ht="23.25" customHeight="1">
      <c r="A60" s="212">
        <f>SUM(A58:A59)</f>
        <v>2000</v>
      </c>
      <c r="B60" s="170" t="s">
        <v>272</v>
      </c>
      <c r="C60" s="204">
        <f t="shared" ref="C60:N60" si="28">SUM(C57:C59)</f>
        <v>22000</v>
      </c>
      <c r="D60" s="204">
        <f t="shared" si="28"/>
        <v>14000</v>
      </c>
      <c r="E60" s="204">
        <f t="shared" si="28"/>
        <v>14000</v>
      </c>
      <c r="F60" s="204">
        <f t="shared" si="28"/>
        <v>14000</v>
      </c>
      <c r="G60" s="204">
        <f t="shared" si="28"/>
        <v>14000</v>
      </c>
      <c r="H60" s="204">
        <f t="shared" si="28"/>
        <v>14000</v>
      </c>
      <c r="I60" s="204">
        <f t="shared" si="28"/>
        <v>14000</v>
      </c>
      <c r="J60" s="204">
        <f t="shared" si="28"/>
        <v>16000</v>
      </c>
      <c r="K60" s="204">
        <f t="shared" si="28"/>
        <v>16000</v>
      </c>
      <c r="L60" s="204">
        <f t="shared" si="28"/>
        <v>16000</v>
      </c>
      <c r="M60" s="204">
        <f t="shared" si="28"/>
        <v>16000</v>
      </c>
      <c r="N60" s="606">
        <f t="shared" si="28"/>
        <v>16000</v>
      </c>
      <c r="O60" s="625">
        <f t="shared" si="22"/>
        <v>186000</v>
      </c>
      <c r="P60" s="170"/>
      <c r="Q60" s="170"/>
      <c r="R60" s="170"/>
      <c r="S60" s="170"/>
      <c r="T60" s="170"/>
      <c r="U60" s="170"/>
      <c r="V60" s="170"/>
      <c r="W60" s="170"/>
      <c r="X60" s="170"/>
      <c r="Y60" s="170"/>
      <c r="Z60" s="170"/>
    </row>
    <row r="61" spans="1:26" ht="23.25" customHeight="1">
      <c r="A61" s="166"/>
      <c r="B61" s="170"/>
      <c r="C61" s="204"/>
      <c r="D61" s="204"/>
      <c r="E61" s="204"/>
      <c r="F61" s="204"/>
      <c r="G61" s="204"/>
      <c r="H61" s="204"/>
      <c r="I61" s="204"/>
      <c r="J61" s="204"/>
      <c r="K61" s="204"/>
      <c r="L61" s="204"/>
      <c r="M61" s="204"/>
      <c r="N61" s="606"/>
      <c r="O61" s="625">
        <f t="shared" si="22"/>
        <v>0</v>
      </c>
      <c r="P61" s="170"/>
      <c r="Q61" s="170"/>
      <c r="R61" s="170"/>
      <c r="S61" s="170"/>
      <c r="T61" s="170"/>
      <c r="U61" s="170"/>
      <c r="V61" s="170"/>
      <c r="W61" s="170"/>
      <c r="X61" s="170"/>
      <c r="Y61" s="170"/>
      <c r="Z61" s="170"/>
    </row>
    <row r="62" spans="1:26" ht="23.25" customHeight="1">
      <c r="A62" s="166"/>
      <c r="B62" s="170"/>
      <c r="C62" s="204"/>
      <c r="D62" s="204"/>
      <c r="E62" s="204"/>
      <c r="F62" s="204"/>
      <c r="G62" s="204"/>
      <c r="H62" s="204"/>
      <c r="I62" s="204"/>
      <c r="J62" s="204"/>
      <c r="K62" s="204"/>
      <c r="L62" s="204"/>
      <c r="M62" s="204"/>
      <c r="N62" s="606"/>
      <c r="O62" s="625">
        <f t="shared" si="22"/>
        <v>0</v>
      </c>
      <c r="P62" s="170"/>
      <c r="Q62" s="170"/>
      <c r="R62" s="170"/>
      <c r="S62" s="170"/>
      <c r="T62" s="170"/>
      <c r="U62" s="170"/>
      <c r="V62" s="170"/>
      <c r="W62" s="170"/>
      <c r="X62" s="170"/>
      <c r="Y62" s="170"/>
      <c r="Z62" s="170"/>
    </row>
    <row r="63" spans="1:26" ht="23.25" customHeight="1">
      <c r="A63" s="205">
        <v>0</v>
      </c>
      <c r="B63" s="170" t="s">
        <v>273</v>
      </c>
      <c r="C63" s="207">
        <v>1000000</v>
      </c>
      <c r="D63" s="211">
        <f t="shared" ref="D63:N63" si="29">C63</f>
        <v>1000000</v>
      </c>
      <c r="E63" s="211">
        <f t="shared" si="29"/>
        <v>1000000</v>
      </c>
      <c r="F63" s="211">
        <f t="shared" si="29"/>
        <v>1000000</v>
      </c>
      <c r="G63" s="211">
        <f t="shared" si="29"/>
        <v>1000000</v>
      </c>
      <c r="H63" s="211">
        <f t="shared" si="29"/>
        <v>1000000</v>
      </c>
      <c r="I63" s="211">
        <f t="shared" si="29"/>
        <v>1000000</v>
      </c>
      <c r="J63" s="211">
        <f t="shared" si="29"/>
        <v>1000000</v>
      </c>
      <c r="K63" s="211">
        <f t="shared" si="29"/>
        <v>1000000</v>
      </c>
      <c r="L63" s="211">
        <f t="shared" si="29"/>
        <v>1000000</v>
      </c>
      <c r="M63" s="211">
        <f t="shared" si="29"/>
        <v>1000000</v>
      </c>
      <c r="N63" s="610">
        <f t="shared" si="29"/>
        <v>1000000</v>
      </c>
      <c r="O63" s="625">
        <f t="shared" ref="O63:O66" si="30">AVERAGE(C63:N63)</f>
        <v>1000000</v>
      </c>
      <c r="P63" s="170"/>
      <c r="Q63" s="170"/>
      <c r="R63" s="170"/>
      <c r="S63" s="170"/>
      <c r="T63" s="170"/>
      <c r="U63" s="170"/>
      <c r="V63" s="170"/>
      <c r="W63" s="170"/>
      <c r="X63" s="170"/>
      <c r="Y63" s="170"/>
      <c r="Z63" s="170"/>
    </row>
    <row r="64" spans="1:26" ht="23.25" customHeight="1">
      <c r="A64" s="205">
        <v>0</v>
      </c>
      <c r="B64" s="170" t="s">
        <v>274</v>
      </c>
      <c r="C64" s="207">
        <v>365000</v>
      </c>
      <c r="D64" s="211">
        <f t="shared" ref="D64:N64" si="31">C64</f>
        <v>365000</v>
      </c>
      <c r="E64" s="211">
        <f t="shared" si="31"/>
        <v>365000</v>
      </c>
      <c r="F64" s="211">
        <f t="shared" si="31"/>
        <v>365000</v>
      </c>
      <c r="G64" s="211">
        <f t="shared" si="31"/>
        <v>365000</v>
      </c>
      <c r="H64" s="211">
        <f t="shared" si="31"/>
        <v>365000</v>
      </c>
      <c r="I64" s="211">
        <f t="shared" si="31"/>
        <v>365000</v>
      </c>
      <c r="J64" s="211">
        <f t="shared" si="31"/>
        <v>365000</v>
      </c>
      <c r="K64" s="211">
        <f t="shared" si="31"/>
        <v>365000</v>
      </c>
      <c r="L64" s="211">
        <f t="shared" si="31"/>
        <v>365000</v>
      </c>
      <c r="M64" s="211">
        <f t="shared" si="31"/>
        <v>365000</v>
      </c>
      <c r="N64" s="610">
        <f t="shared" si="31"/>
        <v>365000</v>
      </c>
      <c r="O64" s="625">
        <f t="shared" si="30"/>
        <v>365000</v>
      </c>
      <c r="P64" s="170"/>
      <c r="Q64" s="170"/>
      <c r="R64" s="170"/>
      <c r="S64" s="170"/>
      <c r="T64" s="170"/>
      <c r="U64" s="170"/>
      <c r="V64" s="170"/>
      <c r="W64" s="170"/>
      <c r="X64" s="170"/>
      <c r="Y64" s="170"/>
      <c r="Z64" s="170"/>
    </row>
    <row r="65" spans="1:26" ht="23.25" customHeight="1">
      <c r="A65" s="205">
        <v>0.2</v>
      </c>
      <c r="B65" s="170" t="s">
        <v>71</v>
      </c>
      <c r="C65" s="207">
        <v>0.2</v>
      </c>
      <c r="D65" s="211">
        <f t="shared" ref="D65:N65" si="32">C65</f>
        <v>0.2</v>
      </c>
      <c r="E65" s="211">
        <f t="shared" si="32"/>
        <v>0.2</v>
      </c>
      <c r="F65" s="211">
        <f t="shared" si="32"/>
        <v>0.2</v>
      </c>
      <c r="G65" s="211">
        <f t="shared" si="32"/>
        <v>0.2</v>
      </c>
      <c r="H65" s="211">
        <f t="shared" si="32"/>
        <v>0.2</v>
      </c>
      <c r="I65" s="211">
        <f t="shared" si="32"/>
        <v>0.2</v>
      </c>
      <c r="J65" s="211">
        <f t="shared" si="32"/>
        <v>0.2</v>
      </c>
      <c r="K65" s="211">
        <f t="shared" si="32"/>
        <v>0.2</v>
      </c>
      <c r="L65" s="211">
        <f t="shared" si="32"/>
        <v>0.2</v>
      </c>
      <c r="M65" s="211">
        <f t="shared" si="32"/>
        <v>0.2</v>
      </c>
      <c r="N65" s="610">
        <f t="shared" si="32"/>
        <v>0.2</v>
      </c>
      <c r="O65" s="625">
        <f t="shared" si="30"/>
        <v>0.19999999999999998</v>
      </c>
      <c r="P65" s="170"/>
      <c r="Q65" s="170"/>
      <c r="R65" s="170"/>
      <c r="S65" s="170"/>
      <c r="T65" s="170"/>
      <c r="U65" s="170"/>
      <c r="V65" s="170"/>
      <c r="W65" s="170"/>
      <c r="X65" s="170"/>
      <c r="Y65" s="170"/>
      <c r="Z65" s="170"/>
    </row>
    <row r="66" spans="1:26" ht="23.25" customHeight="1">
      <c r="A66" s="205">
        <v>1</v>
      </c>
      <c r="B66" s="170" t="s">
        <v>72</v>
      </c>
      <c r="C66" s="207">
        <v>1</v>
      </c>
      <c r="D66" s="211">
        <f t="shared" ref="D66:N66" si="33">C66</f>
        <v>1</v>
      </c>
      <c r="E66" s="211">
        <f t="shared" si="33"/>
        <v>1</v>
      </c>
      <c r="F66" s="211">
        <f t="shared" si="33"/>
        <v>1</v>
      </c>
      <c r="G66" s="211">
        <f t="shared" si="33"/>
        <v>1</v>
      </c>
      <c r="H66" s="211">
        <f t="shared" si="33"/>
        <v>1</v>
      </c>
      <c r="I66" s="211">
        <f t="shared" si="33"/>
        <v>1</v>
      </c>
      <c r="J66" s="211">
        <f t="shared" si="33"/>
        <v>1</v>
      </c>
      <c r="K66" s="211">
        <f t="shared" si="33"/>
        <v>1</v>
      </c>
      <c r="L66" s="211">
        <f t="shared" si="33"/>
        <v>1</v>
      </c>
      <c r="M66" s="211">
        <f t="shared" si="33"/>
        <v>1</v>
      </c>
      <c r="N66" s="610">
        <f t="shared" si="33"/>
        <v>1</v>
      </c>
      <c r="O66" s="625">
        <f t="shared" si="30"/>
        <v>1</v>
      </c>
      <c r="P66" s="170"/>
      <c r="Q66" s="170"/>
      <c r="R66" s="170"/>
      <c r="S66" s="170"/>
      <c r="T66" s="170"/>
      <c r="U66" s="170"/>
      <c r="V66" s="170"/>
      <c r="W66" s="170"/>
      <c r="X66" s="170"/>
      <c r="Y66" s="170"/>
      <c r="Z66" s="170"/>
    </row>
    <row r="67" spans="1:26" ht="23.25" customHeight="1">
      <c r="A67" s="383">
        <v>0</v>
      </c>
      <c r="B67" s="170" t="s">
        <v>275</v>
      </c>
      <c r="C67" s="204">
        <f t="shared" ref="C67:N67" si="34">C65*C123/100</f>
        <v>2000</v>
      </c>
      <c r="D67" s="204">
        <f t="shared" si="34"/>
        <v>2000</v>
      </c>
      <c r="E67" s="204">
        <f t="shared" si="34"/>
        <v>2000</v>
      </c>
      <c r="F67" s="204">
        <f t="shared" si="34"/>
        <v>2000</v>
      </c>
      <c r="G67" s="204">
        <f t="shared" si="34"/>
        <v>2000</v>
      </c>
      <c r="H67" s="204">
        <f t="shared" si="34"/>
        <v>2000</v>
      </c>
      <c r="I67" s="204">
        <f t="shared" si="34"/>
        <v>2000</v>
      </c>
      <c r="J67" s="204">
        <f t="shared" si="34"/>
        <v>2000</v>
      </c>
      <c r="K67" s="204">
        <f t="shared" si="34"/>
        <v>2000</v>
      </c>
      <c r="L67" s="204">
        <f t="shared" si="34"/>
        <v>2000</v>
      </c>
      <c r="M67" s="204">
        <f t="shared" si="34"/>
        <v>2000</v>
      </c>
      <c r="N67" s="606">
        <f t="shared" si="34"/>
        <v>2000</v>
      </c>
      <c r="O67" s="625">
        <f t="shared" ref="O67:O69" si="35">SUM(C67:N67)</f>
        <v>24000</v>
      </c>
      <c r="P67" s="170"/>
      <c r="Q67" s="170"/>
      <c r="R67" s="170"/>
      <c r="S67" s="170"/>
      <c r="T67" s="170"/>
      <c r="U67" s="170"/>
      <c r="V67" s="170"/>
      <c r="W67" s="170"/>
      <c r="X67" s="170"/>
      <c r="Y67" s="170"/>
      <c r="Z67" s="170"/>
    </row>
    <row r="68" spans="1:26" ht="23.25" customHeight="1">
      <c r="A68" s="383">
        <v>0</v>
      </c>
      <c r="B68" s="170" t="s">
        <v>276</v>
      </c>
      <c r="C68" s="204">
        <f t="shared" ref="C68:N68" si="36">C66*C125/100</f>
        <v>5000</v>
      </c>
      <c r="D68" s="204">
        <f t="shared" si="36"/>
        <v>5000</v>
      </c>
      <c r="E68" s="204">
        <f t="shared" si="36"/>
        <v>5000</v>
      </c>
      <c r="F68" s="204">
        <f t="shared" si="36"/>
        <v>5000</v>
      </c>
      <c r="G68" s="204">
        <f t="shared" si="36"/>
        <v>5000</v>
      </c>
      <c r="H68" s="204">
        <f t="shared" si="36"/>
        <v>5000</v>
      </c>
      <c r="I68" s="204">
        <f t="shared" si="36"/>
        <v>5000</v>
      </c>
      <c r="J68" s="204">
        <f t="shared" si="36"/>
        <v>5000</v>
      </c>
      <c r="K68" s="204">
        <f t="shared" si="36"/>
        <v>5000</v>
      </c>
      <c r="L68" s="204">
        <f t="shared" si="36"/>
        <v>5000</v>
      </c>
      <c r="M68" s="204">
        <f t="shared" si="36"/>
        <v>5000</v>
      </c>
      <c r="N68" s="606">
        <f t="shared" si="36"/>
        <v>5000</v>
      </c>
      <c r="O68" s="625">
        <f t="shared" si="35"/>
        <v>60000</v>
      </c>
      <c r="P68" s="170"/>
      <c r="Q68" s="170"/>
      <c r="R68" s="170"/>
      <c r="S68" s="170"/>
      <c r="T68" s="170"/>
      <c r="U68" s="170"/>
      <c r="V68" s="170"/>
      <c r="W68" s="170"/>
      <c r="X68" s="170"/>
      <c r="Y68" s="170"/>
      <c r="Z68" s="170"/>
    </row>
    <row r="69" spans="1:26" ht="23.25" customHeight="1">
      <c r="A69" s="212">
        <f>SUM(A67:A68)</f>
        <v>0</v>
      </c>
      <c r="B69" s="170" t="s">
        <v>277</v>
      </c>
      <c r="C69" s="204">
        <f t="shared" ref="C69:N69" si="37">SUM(C67:C68)</f>
        <v>7000</v>
      </c>
      <c r="D69" s="204">
        <f t="shared" si="37"/>
        <v>7000</v>
      </c>
      <c r="E69" s="204">
        <f t="shared" si="37"/>
        <v>7000</v>
      </c>
      <c r="F69" s="204">
        <f t="shared" si="37"/>
        <v>7000</v>
      </c>
      <c r="G69" s="204">
        <f t="shared" si="37"/>
        <v>7000</v>
      </c>
      <c r="H69" s="204">
        <f t="shared" si="37"/>
        <v>7000</v>
      </c>
      <c r="I69" s="204">
        <f t="shared" si="37"/>
        <v>7000</v>
      </c>
      <c r="J69" s="204">
        <f t="shared" si="37"/>
        <v>7000</v>
      </c>
      <c r="K69" s="204">
        <f t="shared" si="37"/>
        <v>7000</v>
      </c>
      <c r="L69" s="204">
        <f t="shared" si="37"/>
        <v>7000</v>
      </c>
      <c r="M69" s="204">
        <f t="shared" si="37"/>
        <v>7000</v>
      </c>
      <c r="N69" s="606">
        <f t="shared" si="37"/>
        <v>7000</v>
      </c>
      <c r="O69" s="625">
        <f t="shared" si="35"/>
        <v>84000</v>
      </c>
      <c r="P69" s="170"/>
      <c r="Q69" s="170"/>
      <c r="R69" s="170"/>
      <c r="S69" s="170"/>
      <c r="T69" s="170"/>
      <c r="U69" s="170"/>
      <c r="V69" s="170"/>
      <c r="W69" s="170"/>
      <c r="X69" s="170"/>
      <c r="Y69" s="170"/>
      <c r="Z69" s="170"/>
    </row>
    <row r="70" spans="1:26" ht="23.25" customHeight="1">
      <c r="A70" s="166"/>
      <c r="B70" s="170"/>
      <c r="C70" s="204"/>
      <c r="D70" s="204"/>
      <c r="E70" s="204"/>
      <c r="F70" s="204"/>
      <c r="G70" s="204"/>
      <c r="H70" s="204"/>
      <c r="I70" s="204"/>
      <c r="J70" s="204"/>
      <c r="K70" s="204"/>
      <c r="L70" s="204"/>
      <c r="M70" s="204"/>
      <c r="N70" s="606"/>
      <c r="O70" s="625"/>
      <c r="P70" s="170"/>
      <c r="Q70" s="170"/>
      <c r="R70" s="170"/>
      <c r="S70" s="170"/>
      <c r="T70" s="170"/>
      <c r="U70" s="170"/>
      <c r="V70" s="170"/>
      <c r="W70" s="170"/>
      <c r="X70" s="170"/>
      <c r="Y70" s="170"/>
      <c r="Z70" s="170"/>
    </row>
    <row r="71" spans="1:26" ht="23.25" customHeight="1">
      <c r="A71" s="383">
        <v>0</v>
      </c>
      <c r="B71" s="170" t="s">
        <v>278</v>
      </c>
      <c r="C71" s="204">
        <f>-A72</f>
        <v>0</v>
      </c>
      <c r="D71" s="204">
        <f t="shared" ref="D71:N71" si="38">C72</f>
        <v>0</v>
      </c>
      <c r="E71" s="204">
        <f t="shared" si="38"/>
        <v>0</v>
      </c>
      <c r="F71" s="204">
        <f t="shared" si="38"/>
        <v>0</v>
      </c>
      <c r="G71" s="204">
        <f t="shared" si="38"/>
        <v>0</v>
      </c>
      <c r="H71" s="204">
        <f t="shared" si="38"/>
        <v>0</v>
      </c>
      <c r="I71" s="204">
        <f t="shared" si="38"/>
        <v>0</v>
      </c>
      <c r="J71" s="204">
        <f t="shared" si="38"/>
        <v>0</v>
      </c>
      <c r="K71" s="204">
        <f t="shared" si="38"/>
        <v>0</v>
      </c>
      <c r="L71" s="204">
        <f t="shared" si="38"/>
        <v>0</v>
      </c>
      <c r="M71" s="204">
        <f t="shared" si="38"/>
        <v>0</v>
      </c>
      <c r="N71" s="606">
        <f t="shared" si="38"/>
        <v>0</v>
      </c>
      <c r="O71" s="625">
        <f t="shared" ref="O71:O72" si="39">SUM(C71:N71)</f>
        <v>0</v>
      </c>
      <c r="P71" s="170"/>
      <c r="Q71" s="170"/>
      <c r="R71" s="170"/>
      <c r="S71" s="170"/>
      <c r="T71" s="170"/>
      <c r="U71" s="170"/>
      <c r="V71" s="170"/>
      <c r="W71" s="170"/>
      <c r="X71" s="170"/>
      <c r="Y71" s="170"/>
      <c r="Z71" s="170"/>
    </row>
    <row r="72" spans="1:26" ht="23.25" customHeight="1">
      <c r="A72" s="383">
        <v>0</v>
      </c>
      <c r="B72" s="170" t="s">
        <v>279</v>
      </c>
      <c r="C72" s="204">
        <f t="shared" ref="C72:N72" si="40">-C14</f>
        <v>0</v>
      </c>
      <c r="D72" s="204">
        <f t="shared" si="40"/>
        <v>0</v>
      </c>
      <c r="E72" s="204">
        <f t="shared" si="40"/>
        <v>0</v>
      </c>
      <c r="F72" s="204">
        <f t="shared" si="40"/>
        <v>0</v>
      </c>
      <c r="G72" s="204">
        <f t="shared" si="40"/>
        <v>0</v>
      </c>
      <c r="H72" s="204">
        <f t="shared" si="40"/>
        <v>0</v>
      </c>
      <c r="I72" s="204">
        <f t="shared" si="40"/>
        <v>0</v>
      </c>
      <c r="J72" s="204">
        <f t="shared" si="40"/>
        <v>0</v>
      </c>
      <c r="K72" s="204">
        <f t="shared" si="40"/>
        <v>0</v>
      </c>
      <c r="L72" s="204">
        <f t="shared" si="40"/>
        <v>0</v>
      </c>
      <c r="M72" s="204">
        <f t="shared" si="40"/>
        <v>0</v>
      </c>
      <c r="N72" s="606">
        <f t="shared" si="40"/>
        <v>0</v>
      </c>
      <c r="O72" s="625">
        <f t="shared" si="39"/>
        <v>0</v>
      </c>
      <c r="P72" s="170"/>
      <c r="Q72" s="170"/>
      <c r="R72" s="170"/>
      <c r="S72" s="170"/>
      <c r="T72" s="170"/>
      <c r="U72" s="170"/>
      <c r="V72" s="170"/>
      <c r="W72" s="170"/>
      <c r="X72" s="170"/>
      <c r="Y72" s="170"/>
      <c r="Z72" s="170"/>
    </row>
    <row r="73" spans="1:26" ht="23.25" customHeight="1">
      <c r="A73" s="166"/>
      <c r="B73" s="170"/>
      <c r="C73" s="204"/>
      <c r="D73" s="204"/>
      <c r="E73" s="204"/>
      <c r="F73" s="204"/>
      <c r="G73" s="204"/>
      <c r="H73" s="204"/>
      <c r="I73" s="204"/>
      <c r="J73" s="204"/>
      <c r="K73" s="204"/>
      <c r="L73" s="204"/>
      <c r="M73" s="204"/>
      <c r="N73" s="606"/>
      <c r="O73" s="625"/>
      <c r="P73" s="170"/>
      <c r="Q73" s="170"/>
      <c r="R73" s="170"/>
      <c r="S73" s="170"/>
      <c r="T73" s="170"/>
      <c r="U73" s="170"/>
      <c r="V73" s="170"/>
      <c r="W73" s="170"/>
      <c r="X73" s="170"/>
      <c r="Y73" s="170"/>
      <c r="Z73" s="170"/>
    </row>
    <row r="74" spans="1:26" ht="23.25" customHeight="1">
      <c r="A74" s="403">
        <v>0</v>
      </c>
      <c r="B74" s="170" t="s">
        <v>280</v>
      </c>
      <c r="C74" s="207">
        <v>100</v>
      </c>
      <c r="D74" s="207">
        <v>200</v>
      </c>
      <c r="E74" s="207">
        <v>300</v>
      </c>
      <c r="F74" s="207">
        <v>400</v>
      </c>
      <c r="G74" s="207">
        <v>500</v>
      </c>
      <c r="H74" s="207">
        <v>600</v>
      </c>
      <c r="I74" s="207">
        <v>700</v>
      </c>
      <c r="J74" s="207">
        <v>800</v>
      </c>
      <c r="K74" s="207">
        <v>900</v>
      </c>
      <c r="L74" s="207">
        <v>1000</v>
      </c>
      <c r="M74" s="207">
        <v>1100</v>
      </c>
      <c r="N74" s="607">
        <v>1200</v>
      </c>
      <c r="O74" s="625">
        <f t="shared" ref="O74:O75" si="41">SUM(C74:N74)</f>
        <v>7800</v>
      </c>
      <c r="P74" s="170"/>
      <c r="Q74" s="170"/>
      <c r="R74" s="170"/>
      <c r="S74" s="170"/>
      <c r="T74" s="170"/>
      <c r="U74" s="170"/>
      <c r="V74" s="170"/>
      <c r="W74" s="170"/>
      <c r="X74" s="170"/>
      <c r="Y74" s="170"/>
      <c r="Z74" s="170"/>
    </row>
    <row r="75" spans="1:26" ht="23.25" customHeight="1">
      <c r="A75" s="166">
        <f t="shared" ref="A75" si="42">A15</f>
        <v>0</v>
      </c>
      <c r="B75" s="170" t="s">
        <v>281</v>
      </c>
      <c r="C75" s="204">
        <f t="shared" ref="C75:N75" si="43">C15</f>
        <v>15000</v>
      </c>
      <c r="D75" s="204">
        <f t="shared" si="43"/>
        <v>15000</v>
      </c>
      <c r="E75" s="204">
        <f t="shared" si="43"/>
        <v>15000</v>
      </c>
      <c r="F75" s="204">
        <f t="shared" si="43"/>
        <v>15000</v>
      </c>
      <c r="G75" s="204">
        <f t="shared" si="43"/>
        <v>15000</v>
      </c>
      <c r="H75" s="204">
        <f t="shared" si="43"/>
        <v>15000</v>
      </c>
      <c r="I75" s="204">
        <f t="shared" si="43"/>
        <v>15000</v>
      </c>
      <c r="J75" s="204">
        <f t="shared" si="43"/>
        <v>15000</v>
      </c>
      <c r="K75" s="204">
        <f t="shared" si="43"/>
        <v>15000</v>
      </c>
      <c r="L75" s="204">
        <f t="shared" si="43"/>
        <v>15000</v>
      </c>
      <c r="M75" s="204">
        <f t="shared" si="43"/>
        <v>15000</v>
      </c>
      <c r="N75" s="606">
        <f t="shared" si="43"/>
        <v>15000</v>
      </c>
      <c r="O75" s="625">
        <f t="shared" si="41"/>
        <v>180000</v>
      </c>
      <c r="P75" s="170"/>
      <c r="Q75" s="170"/>
      <c r="R75" s="170"/>
      <c r="S75" s="170"/>
      <c r="T75" s="170"/>
      <c r="U75" s="170"/>
      <c r="V75" s="170"/>
      <c r="W75" s="170"/>
      <c r="X75" s="170"/>
      <c r="Y75" s="170"/>
      <c r="Z75" s="170"/>
    </row>
    <row r="76" spans="1:26" ht="23.25" customHeight="1">
      <c r="A76" s="205">
        <v>1</v>
      </c>
      <c r="B76" s="170" t="s">
        <v>74</v>
      </c>
      <c r="C76" s="207">
        <v>1</v>
      </c>
      <c r="D76" s="211">
        <f t="shared" ref="D76:N76" si="44">C76</f>
        <v>1</v>
      </c>
      <c r="E76" s="211">
        <f t="shared" si="44"/>
        <v>1</v>
      </c>
      <c r="F76" s="211">
        <f t="shared" si="44"/>
        <v>1</v>
      </c>
      <c r="G76" s="211">
        <f t="shared" si="44"/>
        <v>1</v>
      </c>
      <c r="H76" s="211">
        <f t="shared" si="44"/>
        <v>1</v>
      </c>
      <c r="I76" s="211">
        <f t="shared" si="44"/>
        <v>1</v>
      </c>
      <c r="J76" s="211">
        <f t="shared" si="44"/>
        <v>1</v>
      </c>
      <c r="K76" s="211">
        <f t="shared" si="44"/>
        <v>1</v>
      </c>
      <c r="L76" s="211">
        <f t="shared" si="44"/>
        <v>1</v>
      </c>
      <c r="M76" s="211">
        <f t="shared" si="44"/>
        <v>1</v>
      </c>
      <c r="N76" s="610">
        <f t="shared" si="44"/>
        <v>1</v>
      </c>
      <c r="O76" s="625">
        <f>AVERAGE(C76:N76)</f>
        <v>1</v>
      </c>
      <c r="P76" s="170"/>
      <c r="Q76" s="170"/>
      <c r="R76" s="170"/>
      <c r="S76" s="170"/>
      <c r="T76" s="170"/>
      <c r="U76" s="170"/>
      <c r="V76" s="170"/>
      <c r="W76" s="170"/>
      <c r="X76" s="170"/>
      <c r="Y76" s="170"/>
      <c r="Z76" s="170"/>
    </row>
    <row r="77" spans="1:26" ht="23.25" customHeight="1">
      <c r="A77" s="166">
        <f>(A76*A24)+A15</f>
        <v>5000</v>
      </c>
      <c r="B77" s="170" t="s">
        <v>185</v>
      </c>
      <c r="C77" s="204">
        <f t="shared" ref="C77:N77" si="45">(C76*C24)+C15</f>
        <v>19000</v>
      </c>
      <c r="D77" s="204">
        <f t="shared" si="45"/>
        <v>19000</v>
      </c>
      <c r="E77" s="204">
        <f t="shared" si="45"/>
        <v>19000</v>
      </c>
      <c r="F77" s="204">
        <f t="shared" si="45"/>
        <v>19000</v>
      </c>
      <c r="G77" s="204">
        <f t="shared" si="45"/>
        <v>19000</v>
      </c>
      <c r="H77" s="204">
        <f t="shared" si="45"/>
        <v>19000</v>
      </c>
      <c r="I77" s="204">
        <f t="shared" si="45"/>
        <v>18000</v>
      </c>
      <c r="J77" s="204">
        <f t="shared" si="45"/>
        <v>18000</v>
      </c>
      <c r="K77" s="204">
        <f t="shared" si="45"/>
        <v>18000</v>
      </c>
      <c r="L77" s="204">
        <f t="shared" si="45"/>
        <v>18000</v>
      </c>
      <c r="M77" s="204">
        <f t="shared" si="45"/>
        <v>18000</v>
      </c>
      <c r="N77" s="606">
        <f t="shared" si="45"/>
        <v>18000</v>
      </c>
      <c r="O77" s="625">
        <f>SUM(C77:N77)</f>
        <v>222000</v>
      </c>
      <c r="P77" s="170"/>
      <c r="Q77" s="170"/>
      <c r="R77" s="170"/>
      <c r="S77" s="170"/>
      <c r="T77" s="170"/>
      <c r="U77" s="170"/>
      <c r="V77" s="170"/>
      <c r="W77" s="170"/>
      <c r="X77" s="170"/>
      <c r="Y77" s="170"/>
      <c r="Z77" s="170"/>
    </row>
    <row r="78" spans="1:26" ht="23.25" customHeight="1">
      <c r="A78" s="166"/>
      <c r="B78" s="170"/>
      <c r="C78" s="204"/>
      <c r="D78" s="204"/>
      <c r="E78" s="204"/>
      <c r="F78" s="204"/>
      <c r="G78" s="204"/>
      <c r="H78" s="204"/>
      <c r="I78" s="204"/>
      <c r="J78" s="204"/>
      <c r="K78" s="204"/>
      <c r="L78" s="204"/>
      <c r="M78" s="204"/>
      <c r="N78" s="606"/>
      <c r="O78" s="625"/>
      <c r="P78" s="170"/>
      <c r="Q78" s="170"/>
      <c r="R78" s="170"/>
      <c r="S78" s="170"/>
      <c r="T78" s="170"/>
      <c r="U78" s="170"/>
      <c r="V78" s="170"/>
      <c r="W78" s="170"/>
      <c r="X78" s="170"/>
      <c r="Y78" s="170"/>
      <c r="Z78" s="170"/>
    </row>
    <row r="79" spans="1:26" ht="23.25" customHeight="1">
      <c r="A79" s="205">
        <v>0.1</v>
      </c>
      <c r="B79" s="170" t="s">
        <v>75</v>
      </c>
      <c r="C79" s="207">
        <v>0.1</v>
      </c>
      <c r="D79" s="211">
        <f t="shared" ref="D79:N79" si="46">C79</f>
        <v>0.1</v>
      </c>
      <c r="E79" s="211">
        <f t="shared" si="46"/>
        <v>0.1</v>
      </c>
      <c r="F79" s="211">
        <f t="shared" si="46"/>
        <v>0.1</v>
      </c>
      <c r="G79" s="211">
        <f t="shared" si="46"/>
        <v>0.1</v>
      </c>
      <c r="H79" s="211">
        <f t="shared" si="46"/>
        <v>0.1</v>
      </c>
      <c r="I79" s="211">
        <f t="shared" si="46"/>
        <v>0.1</v>
      </c>
      <c r="J79" s="211">
        <f t="shared" si="46"/>
        <v>0.1</v>
      </c>
      <c r="K79" s="211">
        <f t="shared" si="46"/>
        <v>0.1</v>
      </c>
      <c r="L79" s="211">
        <f t="shared" si="46"/>
        <v>0.1</v>
      </c>
      <c r="M79" s="211">
        <f t="shared" si="46"/>
        <v>0.1</v>
      </c>
      <c r="N79" s="610">
        <f t="shared" si="46"/>
        <v>0.1</v>
      </c>
      <c r="O79" s="625">
        <f>AVERAGE(C79:N79)</f>
        <v>9.9999999999999992E-2</v>
      </c>
      <c r="P79" s="170"/>
      <c r="Q79" s="170"/>
      <c r="R79" s="170"/>
      <c r="S79" s="170"/>
      <c r="T79" s="170"/>
      <c r="U79" s="170"/>
      <c r="V79" s="170"/>
      <c r="W79" s="170"/>
      <c r="X79" s="170"/>
      <c r="Y79" s="170"/>
      <c r="Z79" s="170"/>
    </row>
    <row r="80" spans="1:26" ht="23.25" customHeight="1">
      <c r="A80" s="166">
        <f>A10*A79</f>
        <v>500</v>
      </c>
      <c r="B80" s="170" t="s">
        <v>282</v>
      </c>
      <c r="C80" s="204">
        <f t="shared" ref="C80:N80" si="47">C10*C79</f>
        <v>400</v>
      </c>
      <c r="D80" s="204">
        <f t="shared" si="47"/>
        <v>400</v>
      </c>
      <c r="E80" s="204">
        <f t="shared" si="47"/>
        <v>400</v>
      </c>
      <c r="F80" s="204">
        <f t="shared" si="47"/>
        <v>400</v>
      </c>
      <c r="G80" s="204">
        <f t="shared" si="47"/>
        <v>400</v>
      </c>
      <c r="H80" s="204">
        <f t="shared" si="47"/>
        <v>400</v>
      </c>
      <c r="I80" s="204">
        <f t="shared" si="47"/>
        <v>300</v>
      </c>
      <c r="J80" s="204">
        <f t="shared" si="47"/>
        <v>300</v>
      </c>
      <c r="K80" s="204">
        <f t="shared" si="47"/>
        <v>300</v>
      </c>
      <c r="L80" s="204">
        <f t="shared" si="47"/>
        <v>300</v>
      </c>
      <c r="M80" s="204">
        <f t="shared" si="47"/>
        <v>300</v>
      </c>
      <c r="N80" s="606">
        <f t="shared" si="47"/>
        <v>300</v>
      </c>
      <c r="O80" s="625">
        <f t="shared" ref="O80:O82" si="48">SUM(C80:N80)</f>
        <v>4200</v>
      </c>
      <c r="P80" s="170"/>
      <c r="Q80" s="170"/>
      <c r="R80" s="170"/>
      <c r="S80" s="170"/>
      <c r="T80" s="170"/>
      <c r="U80" s="170"/>
      <c r="V80" s="170"/>
      <c r="W80" s="170"/>
      <c r="X80" s="170"/>
      <c r="Y80" s="170"/>
      <c r="Z80" s="170"/>
    </row>
    <row r="81" spans="1:26" ht="23.25" customHeight="1">
      <c r="A81" s="205">
        <v>1000</v>
      </c>
      <c r="B81" s="170" t="s">
        <v>283</v>
      </c>
      <c r="C81" s="207">
        <v>1000</v>
      </c>
      <c r="D81" s="211">
        <f t="shared" ref="D81:N81" si="49">C81</f>
        <v>1000</v>
      </c>
      <c r="E81" s="211">
        <f t="shared" si="49"/>
        <v>1000</v>
      </c>
      <c r="F81" s="211">
        <f t="shared" si="49"/>
        <v>1000</v>
      </c>
      <c r="G81" s="211">
        <f t="shared" si="49"/>
        <v>1000</v>
      </c>
      <c r="H81" s="211">
        <f t="shared" si="49"/>
        <v>1000</v>
      </c>
      <c r="I81" s="211">
        <f t="shared" si="49"/>
        <v>1000</v>
      </c>
      <c r="J81" s="211">
        <f t="shared" si="49"/>
        <v>1000</v>
      </c>
      <c r="K81" s="211">
        <f t="shared" si="49"/>
        <v>1000</v>
      </c>
      <c r="L81" s="211">
        <f t="shared" si="49"/>
        <v>1000</v>
      </c>
      <c r="M81" s="211">
        <f t="shared" si="49"/>
        <v>1000</v>
      </c>
      <c r="N81" s="610">
        <f t="shared" si="49"/>
        <v>1000</v>
      </c>
      <c r="O81" s="625">
        <f t="shared" si="48"/>
        <v>12000</v>
      </c>
      <c r="P81" s="170"/>
      <c r="Q81" s="170"/>
      <c r="R81" s="170"/>
      <c r="S81" s="170"/>
      <c r="T81" s="170"/>
      <c r="U81" s="170"/>
      <c r="V81" s="170"/>
      <c r="W81" s="170"/>
      <c r="X81" s="170"/>
      <c r="Y81" s="170"/>
      <c r="Z81" s="170"/>
    </row>
    <row r="82" spans="1:26" ht="23.25" customHeight="1">
      <c r="A82" s="166">
        <f>SUM(A80:A81)</f>
        <v>1500</v>
      </c>
      <c r="B82" s="170" t="s">
        <v>284</v>
      </c>
      <c r="C82" s="204">
        <f t="shared" ref="C82:N82" si="50">SUM(C80:C81)</f>
        <v>1400</v>
      </c>
      <c r="D82" s="204">
        <f t="shared" si="50"/>
        <v>1400</v>
      </c>
      <c r="E82" s="204">
        <f t="shared" si="50"/>
        <v>1400</v>
      </c>
      <c r="F82" s="204">
        <f t="shared" si="50"/>
        <v>1400</v>
      </c>
      <c r="G82" s="204">
        <f t="shared" si="50"/>
        <v>1400</v>
      </c>
      <c r="H82" s="204">
        <f t="shared" si="50"/>
        <v>1400</v>
      </c>
      <c r="I82" s="204">
        <f t="shared" si="50"/>
        <v>1300</v>
      </c>
      <c r="J82" s="204">
        <f t="shared" si="50"/>
        <v>1300</v>
      </c>
      <c r="K82" s="204">
        <f t="shared" si="50"/>
        <v>1300</v>
      </c>
      <c r="L82" s="204">
        <f t="shared" si="50"/>
        <v>1300</v>
      </c>
      <c r="M82" s="204">
        <f t="shared" si="50"/>
        <v>1300</v>
      </c>
      <c r="N82" s="606">
        <f t="shared" si="50"/>
        <v>1300</v>
      </c>
      <c r="O82" s="625">
        <f t="shared" si="48"/>
        <v>16200</v>
      </c>
      <c r="P82" s="170"/>
      <c r="Q82" s="170"/>
      <c r="R82" s="170"/>
      <c r="S82" s="170"/>
      <c r="T82" s="170"/>
      <c r="U82" s="170"/>
      <c r="V82" s="170"/>
      <c r="W82" s="170"/>
      <c r="X82" s="170"/>
      <c r="Y82" s="170"/>
      <c r="Z82" s="170"/>
    </row>
    <row r="83" spans="1:26" ht="23.25" customHeight="1">
      <c r="A83" s="166"/>
      <c r="B83" s="170"/>
      <c r="C83" s="204"/>
      <c r="D83" s="204"/>
      <c r="E83" s="204"/>
      <c r="F83" s="204"/>
      <c r="G83" s="204"/>
      <c r="H83" s="204"/>
      <c r="I83" s="204"/>
      <c r="J83" s="204"/>
      <c r="K83" s="204"/>
      <c r="L83" s="204"/>
      <c r="M83" s="204"/>
      <c r="N83" s="606"/>
      <c r="O83" s="625"/>
      <c r="P83" s="170"/>
      <c r="Q83" s="170"/>
      <c r="R83" s="170"/>
      <c r="S83" s="170"/>
      <c r="T83" s="170"/>
      <c r="U83" s="170"/>
      <c r="V83" s="170"/>
      <c r="W83" s="170"/>
      <c r="X83" s="170"/>
      <c r="Y83" s="170"/>
      <c r="Z83" s="170"/>
    </row>
    <row r="84" spans="1:26" ht="23.25" customHeight="1">
      <c r="A84" s="166">
        <f>A28+A57+A59</f>
        <v>226000</v>
      </c>
      <c r="B84" s="170" t="s">
        <v>285</v>
      </c>
      <c r="C84" s="204">
        <f t="shared" ref="C84:N84" si="51">C28+C57+C59</f>
        <v>200000</v>
      </c>
      <c r="D84" s="204">
        <f t="shared" si="51"/>
        <v>192000</v>
      </c>
      <c r="E84" s="204">
        <f t="shared" si="51"/>
        <v>192000</v>
      </c>
      <c r="F84" s="204">
        <f t="shared" si="51"/>
        <v>192000</v>
      </c>
      <c r="G84" s="204">
        <f t="shared" si="51"/>
        <v>192000</v>
      </c>
      <c r="H84" s="204">
        <f t="shared" si="51"/>
        <v>192000</v>
      </c>
      <c r="I84" s="204">
        <f t="shared" si="51"/>
        <v>147000</v>
      </c>
      <c r="J84" s="204">
        <f t="shared" si="51"/>
        <v>149000</v>
      </c>
      <c r="K84" s="204">
        <f t="shared" si="51"/>
        <v>149000</v>
      </c>
      <c r="L84" s="204">
        <f t="shared" si="51"/>
        <v>149000</v>
      </c>
      <c r="M84" s="204">
        <f t="shared" si="51"/>
        <v>149000</v>
      </c>
      <c r="N84" s="606">
        <f t="shared" si="51"/>
        <v>149000</v>
      </c>
      <c r="O84" s="625">
        <f t="shared" ref="O84:O86" si="52">SUM(C84:N84)</f>
        <v>2052000</v>
      </c>
      <c r="P84" s="170"/>
      <c r="Q84" s="170"/>
      <c r="R84" s="170"/>
      <c r="S84" s="170"/>
      <c r="T84" s="170"/>
      <c r="U84" s="170"/>
      <c r="V84" s="170"/>
      <c r="W84" s="170"/>
      <c r="X84" s="170"/>
      <c r="Y84" s="170"/>
      <c r="Z84" s="170"/>
    </row>
    <row r="85" spans="1:26" ht="23.25" customHeight="1">
      <c r="A85" s="212">
        <f>A80+A77+A69+A57+A59+A53+A28+A74+A75</f>
        <v>241500</v>
      </c>
      <c r="B85" s="170" t="s">
        <v>286</v>
      </c>
      <c r="C85" s="204">
        <f t="shared" ref="C85:N85" si="53">C80+C77+C69+C57+C59+C53+C28+C74+C75</f>
        <v>251300</v>
      </c>
      <c r="D85" s="204">
        <f t="shared" si="53"/>
        <v>243204</v>
      </c>
      <c r="E85" s="204">
        <f t="shared" si="53"/>
        <v>243111.91999999998</v>
      </c>
      <c r="F85" s="204">
        <f t="shared" si="53"/>
        <v>243023.68160000001</v>
      </c>
      <c r="G85" s="204">
        <f t="shared" si="53"/>
        <v>242939.207968</v>
      </c>
      <c r="H85" s="204">
        <f t="shared" si="53"/>
        <v>242858.42380863999</v>
      </c>
      <c r="I85" s="204">
        <f t="shared" si="53"/>
        <v>196681.2553324672</v>
      </c>
      <c r="J85" s="204">
        <f t="shared" si="53"/>
        <v>198607.63022581785</v>
      </c>
      <c r="K85" s="204">
        <f t="shared" si="53"/>
        <v>198537.47762130148</v>
      </c>
      <c r="L85" s="204">
        <f t="shared" si="53"/>
        <v>198470.72806887547</v>
      </c>
      <c r="M85" s="204">
        <f t="shared" si="53"/>
        <v>198407.31350749795</v>
      </c>
      <c r="N85" s="606">
        <f t="shared" si="53"/>
        <v>198347.16723734801</v>
      </c>
      <c r="O85" s="625">
        <f t="shared" si="52"/>
        <v>2655488.8053699476</v>
      </c>
      <c r="P85" s="170"/>
      <c r="Q85" s="170"/>
      <c r="R85" s="170"/>
      <c r="S85" s="170"/>
      <c r="T85" s="170"/>
      <c r="U85" s="170"/>
      <c r="V85" s="170"/>
      <c r="W85" s="170"/>
      <c r="X85" s="170"/>
      <c r="Y85" s="170"/>
      <c r="Z85" s="170"/>
    </row>
    <row r="86" spans="1:26" ht="23.25" customHeight="1">
      <c r="A86" s="166">
        <f>A27-A85</f>
        <v>108500</v>
      </c>
      <c r="B86" s="170" t="s">
        <v>287</v>
      </c>
      <c r="C86" s="204">
        <f t="shared" ref="C86:N86" si="54">C27-C85</f>
        <v>28700</v>
      </c>
      <c r="D86" s="204">
        <f t="shared" si="54"/>
        <v>36796</v>
      </c>
      <c r="E86" s="204">
        <f t="shared" si="54"/>
        <v>36888.080000000016</v>
      </c>
      <c r="F86" s="204">
        <f t="shared" si="54"/>
        <v>36976.318399999989</v>
      </c>
      <c r="G86" s="204">
        <f t="shared" si="54"/>
        <v>37060.792031999998</v>
      </c>
      <c r="H86" s="204">
        <f t="shared" si="54"/>
        <v>37141.576191360014</v>
      </c>
      <c r="I86" s="204">
        <f t="shared" si="54"/>
        <v>13318.744667532796</v>
      </c>
      <c r="J86" s="204">
        <f t="shared" si="54"/>
        <v>11392.369774182152</v>
      </c>
      <c r="K86" s="204">
        <f t="shared" si="54"/>
        <v>11462.522378698515</v>
      </c>
      <c r="L86" s="204">
        <f t="shared" si="54"/>
        <v>11529.271931124531</v>
      </c>
      <c r="M86" s="204">
        <f t="shared" si="54"/>
        <v>11592.686492502049</v>
      </c>
      <c r="N86" s="606">
        <f t="shared" si="54"/>
        <v>11652.832762651989</v>
      </c>
      <c r="O86" s="625">
        <f t="shared" si="52"/>
        <v>284511.19463005208</v>
      </c>
      <c r="P86" s="170"/>
      <c r="Q86" s="170"/>
      <c r="R86" s="170"/>
      <c r="S86" s="170"/>
      <c r="T86" s="170"/>
      <c r="U86" s="170"/>
      <c r="V86" s="170"/>
      <c r="W86" s="170"/>
      <c r="X86" s="170"/>
      <c r="Y86" s="170"/>
      <c r="Z86" s="170"/>
    </row>
    <row r="87" spans="1:26" ht="23.25" customHeight="1">
      <c r="A87" s="166"/>
      <c r="B87" s="170"/>
      <c r="C87" s="204"/>
      <c r="D87" s="204"/>
      <c r="E87" s="204"/>
      <c r="F87" s="204"/>
      <c r="G87" s="204"/>
      <c r="H87" s="204"/>
      <c r="I87" s="204"/>
      <c r="J87" s="204"/>
      <c r="K87" s="204"/>
      <c r="L87" s="204"/>
      <c r="M87" s="204"/>
      <c r="N87" s="606"/>
      <c r="O87" s="625"/>
      <c r="P87" s="170"/>
      <c r="Q87" s="170"/>
      <c r="R87" s="170"/>
      <c r="S87" s="170"/>
      <c r="T87" s="170"/>
      <c r="U87" s="170"/>
      <c r="V87" s="170"/>
      <c r="W87" s="170"/>
      <c r="X87" s="170"/>
      <c r="Y87" s="170"/>
      <c r="Z87" s="170"/>
    </row>
    <row r="88" spans="1:26" ht="23.25" customHeight="1">
      <c r="A88" s="166">
        <f>A54+A33+A81+A36+A37+A71+A50+A51</f>
        <v>6500</v>
      </c>
      <c r="B88" s="215" t="s">
        <v>288</v>
      </c>
      <c r="C88" s="204">
        <f t="shared" ref="C88:N88" si="55">C54+C33+C81+C36+C37+C71+C50+C51+C74</f>
        <v>3550</v>
      </c>
      <c r="D88" s="204">
        <f t="shared" si="55"/>
        <v>3601</v>
      </c>
      <c r="E88" s="204">
        <f t="shared" si="55"/>
        <v>3652.98</v>
      </c>
      <c r="F88" s="204">
        <f t="shared" si="55"/>
        <v>3705.9204000000004</v>
      </c>
      <c r="G88" s="204">
        <f t="shared" si="55"/>
        <v>3759.8019920000002</v>
      </c>
      <c r="H88" s="204">
        <f t="shared" si="55"/>
        <v>3814.6059521600005</v>
      </c>
      <c r="I88" s="204">
        <f t="shared" si="55"/>
        <v>3870.3138331168002</v>
      </c>
      <c r="J88" s="204">
        <f t="shared" si="55"/>
        <v>3926.9075564544642</v>
      </c>
      <c r="K88" s="204">
        <f t="shared" si="55"/>
        <v>3984.3694053253748</v>
      </c>
      <c r="L88" s="204">
        <f t="shared" si="55"/>
        <v>4042.6820172188673</v>
      </c>
      <c r="M88" s="204">
        <f t="shared" si="55"/>
        <v>4101.8283768744895</v>
      </c>
      <c r="N88" s="606">
        <f t="shared" si="55"/>
        <v>4161.7918093370008</v>
      </c>
      <c r="O88" s="625">
        <f t="shared" ref="O88:O89" si="56">SUM(C88:N88)</f>
        <v>46172.201342486995</v>
      </c>
      <c r="P88" s="170"/>
      <c r="Q88" s="170"/>
      <c r="R88" s="170"/>
      <c r="S88" s="170"/>
      <c r="T88" s="170"/>
      <c r="U88" s="170"/>
      <c r="V88" s="170"/>
      <c r="W88" s="170"/>
      <c r="X88" s="170"/>
      <c r="Y88" s="170"/>
      <c r="Z88" s="170"/>
    </row>
    <row r="89" spans="1:26" ht="23.25" customHeight="1">
      <c r="A89" s="166">
        <f>A88+A85</f>
        <v>248000</v>
      </c>
      <c r="B89" s="215" t="s">
        <v>289</v>
      </c>
      <c r="C89" s="204">
        <f t="shared" ref="C89:N89" si="57">C88+C85</f>
        <v>254850</v>
      </c>
      <c r="D89" s="204">
        <f t="shared" si="57"/>
        <v>246805</v>
      </c>
      <c r="E89" s="204">
        <f t="shared" si="57"/>
        <v>246764.9</v>
      </c>
      <c r="F89" s="204">
        <f t="shared" si="57"/>
        <v>246729.60200000001</v>
      </c>
      <c r="G89" s="204">
        <f t="shared" si="57"/>
        <v>246699.00996</v>
      </c>
      <c r="H89" s="204">
        <f t="shared" si="57"/>
        <v>246673.02976079998</v>
      </c>
      <c r="I89" s="204">
        <f t="shared" si="57"/>
        <v>200551.56916558399</v>
      </c>
      <c r="J89" s="204">
        <f t="shared" si="57"/>
        <v>202534.53778227232</v>
      </c>
      <c r="K89" s="204">
        <f t="shared" si="57"/>
        <v>202521.84702662687</v>
      </c>
      <c r="L89" s="204">
        <f t="shared" si="57"/>
        <v>202513.41008609434</v>
      </c>
      <c r="M89" s="204">
        <f t="shared" si="57"/>
        <v>202509.14188437245</v>
      </c>
      <c r="N89" s="606">
        <f t="shared" si="57"/>
        <v>202508.95904668502</v>
      </c>
      <c r="O89" s="625">
        <f t="shared" si="56"/>
        <v>2701661.0067124353</v>
      </c>
      <c r="P89" s="170"/>
      <c r="Q89" s="170"/>
      <c r="R89" s="170"/>
      <c r="S89" s="170"/>
      <c r="T89" s="170"/>
      <c r="U89" s="170"/>
      <c r="V89" s="170"/>
      <c r="W89" s="170"/>
      <c r="X89" s="170"/>
      <c r="Y89" s="170"/>
      <c r="Z89" s="170"/>
    </row>
    <row r="90" spans="1:26" ht="23.25" customHeight="1">
      <c r="A90" s="166"/>
      <c r="B90" s="215"/>
      <c r="C90" s="204"/>
      <c r="D90" s="204"/>
      <c r="E90" s="204"/>
      <c r="F90" s="204"/>
      <c r="G90" s="204"/>
      <c r="H90" s="204"/>
      <c r="I90" s="204"/>
      <c r="J90" s="204"/>
      <c r="K90" s="204"/>
      <c r="L90" s="204"/>
      <c r="M90" s="204"/>
      <c r="N90" s="606"/>
      <c r="O90" s="625"/>
      <c r="P90" s="170"/>
      <c r="Q90" s="170"/>
      <c r="R90" s="170"/>
      <c r="S90" s="170"/>
      <c r="T90" s="170"/>
      <c r="U90" s="170"/>
      <c r="V90" s="170"/>
      <c r="W90" s="170"/>
      <c r="X90" s="170"/>
      <c r="Y90" s="170"/>
      <c r="Z90" s="170"/>
    </row>
    <row r="91" spans="1:26" ht="23.25" customHeight="1">
      <c r="A91" s="166">
        <f>A86-A88</f>
        <v>102000</v>
      </c>
      <c r="B91" s="170" t="s">
        <v>109</v>
      </c>
      <c r="C91" s="204">
        <f t="shared" ref="C91:N91" si="58">C86-C88</f>
        <v>25150</v>
      </c>
      <c r="D91" s="204">
        <f t="shared" si="58"/>
        <v>33195</v>
      </c>
      <c r="E91" s="204">
        <f t="shared" si="58"/>
        <v>33235.100000000013</v>
      </c>
      <c r="F91" s="204">
        <f t="shared" si="58"/>
        <v>33270.397999999986</v>
      </c>
      <c r="G91" s="204">
        <f t="shared" si="58"/>
        <v>33300.990039999997</v>
      </c>
      <c r="H91" s="204">
        <f t="shared" si="58"/>
        <v>33326.970239200011</v>
      </c>
      <c r="I91" s="204">
        <f t="shared" si="58"/>
        <v>9448.4308344159945</v>
      </c>
      <c r="J91" s="204">
        <f t="shared" si="58"/>
        <v>7465.4622177276888</v>
      </c>
      <c r="K91" s="204">
        <f t="shared" si="58"/>
        <v>7478.1529733731404</v>
      </c>
      <c r="L91" s="204">
        <f t="shared" si="58"/>
        <v>7486.5899139056637</v>
      </c>
      <c r="M91" s="204">
        <f t="shared" si="58"/>
        <v>7490.8581156275595</v>
      </c>
      <c r="N91" s="606">
        <f t="shared" si="58"/>
        <v>7491.0409533149887</v>
      </c>
      <c r="O91" s="625">
        <f>SUM(C91:N91)</f>
        <v>238338.99328756501</v>
      </c>
      <c r="P91" s="170"/>
      <c r="Q91" s="170"/>
      <c r="R91" s="170"/>
      <c r="S91" s="170"/>
      <c r="T91" s="170"/>
      <c r="U91" s="170"/>
      <c r="V91" s="170"/>
      <c r="W91" s="170"/>
      <c r="X91" s="170"/>
      <c r="Y91" s="170"/>
      <c r="Z91" s="170"/>
    </row>
    <row r="92" spans="1:26" ht="23.25" customHeight="1">
      <c r="A92" s="166"/>
      <c r="B92" s="170"/>
      <c r="C92" s="204"/>
      <c r="D92" s="204"/>
      <c r="E92" s="204"/>
      <c r="F92" s="204"/>
      <c r="G92" s="204"/>
      <c r="H92" s="204"/>
      <c r="I92" s="204"/>
      <c r="J92" s="204"/>
      <c r="K92" s="204"/>
      <c r="L92" s="204"/>
      <c r="M92" s="204"/>
      <c r="N92" s="606"/>
      <c r="O92" s="625"/>
      <c r="P92" s="170"/>
      <c r="Q92" s="170"/>
      <c r="R92" s="170"/>
      <c r="S92" s="170"/>
      <c r="T92" s="170"/>
      <c r="U92" s="170"/>
      <c r="V92" s="170"/>
      <c r="W92" s="170"/>
      <c r="X92" s="170"/>
      <c r="Y92" s="170"/>
      <c r="Z92" s="170"/>
    </row>
    <row r="93" spans="1:26" ht="23.25" customHeight="1">
      <c r="A93" s="166"/>
      <c r="B93" s="170"/>
      <c r="C93" s="204"/>
      <c r="D93" s="204"/>
      <c r="E93" s="204"/>
      <c r="F93" s="204"/>
      <c r="G93" s="204"/>
      <c r="H93" s="204"/>
      <c r="I93" s="204"/>
      <c r="J93" s="204"/>
      <c r="K93" s="204"/>
      <c r="L93" s="204"/>
      <c r="M93" s="204"/>
      <c r="N93" s="606"/>
      <c r="O93" s="625"/>
      <c r="P93" s="170"/>
      <c r="Q93" s="170"/>
      <c r="R93" s="170"/>
      <c r="S93" s="170"/>
      <c r="T93" s="170"/>
      <c r="U93" s="170"/>
      <c r="V93" s="170"/>
      <c r="W93" s="170"/>
      <c r="X93" s="170"/>
      <c r="Y93" s="170"/>
      <c r="Z93" s="170"/>
    </row>
    <row r="94" spans="1:26" ht="23.25" customHeight="1">
      <c r="A94" s="205">
        <v>5</v>
      </c>
      <c r="B94" s="170" t="s">
        <v>77</v>
      </c>
      <c r="C94" s="207">
        <v>5</v>
      </c>
      <c r="D94" s="211">
        <f t="shared" ref="D94:N94" si="59">C94</f>
        <v>5</v>
      </c>
      <c r="E94" s="211">
        <f t="shared" si="59"/>
        <v>5</v>
      </c>
      <c r="F94" s="211">
        <f t="shared" si="59"/>
        <v>5</v>
      </c>
      <c r="G94" s="211">
        <f t="shared" si="59"/>
        <v>5</v>
      </c>
      <c r="H94" s="211">
        <f t="shared" si="59"/>
        <v>5</v>
      </c>
      <c r="I94" s="211">
        <f t="shared" si="59"/>
        <v>5</v>
      </c>
      <c r="J94" s="211">
        <f t="shared" si="59"/>
        <v>5</v>
      </c>
      <c r="K94" s="211">
        <f t="shared" si="59"/>
        <v>5</v>
      </c>
      <c r="L94" s="211">
        <f t="shared" si="59"/>
        <v>5</v>
      </c>
      <c r="M94" s="211">
        <f t="shared" si="59"/>
        <v>5</v>
      </c>
      <c r="N94" s="610">
        <f t="shared" si="59"/>
        <v>5</v>
      </c>
      <c r="O94" s="625">
        <f t="shared" ref="O94:O95" si="60">AVERAGE(C94:N94)</f>
        <v>5</v>
      </c>
      <c r="P94" s="170"/>
      <c r="Q94" s="170"/>
      <c r="R94" s="170"/>
      <c r="S94" s="170"/>
      <c r="T94" s="170"/>
      <c r="U94" s="170"/>
      <c r="V94" s="170"/>
      <c r="W94" s="170"/>
      <c r="X94" s="170"/>
      <c r="Y94" s="170"/>
      <c r="Z94" s="170"/>
    </row>
    <row r="95" spans="1:26" ht="23.25" customHeight="1">
      <c r="A95" s="205">
        <v>20</v>
      </c>
      <c r="B95" s="170" t="s">
        <v>78</v>
      </c>
      <c r="C95" s="207">
        <v>20</v>
      </c>
      <c r="D95" s="211">
        <f t="shared" ref="D95:N95" si="61">C95</f>
        <v>20</v>
      </c>
      <c r="E95" s="211">
        <f t="shared" si="61"/>
        <v>20</v>
      </c>
      <c r="F95" s="211">
        <f t="shared" si="61"/>
        <v>20</v>
      </c>
      <c r="G95" s="211">
        <f t="shared" si="61"/>
        <v>20</v>
      </c>
      <c r="H95" s="211">
        <f t="shared" si="61"/>
        <v>20</v>
      </c>
      <c r="I95" s="211">
        <f t="shared" si="61"/>
        <v>20</v>
      </c>
      <c r="J95" s="211">
        <f t="shared" si="61"/>
        <v>20</v>
      </c>
      <c r="K95" s="211">
        <f t="shared" si="61"/>
        <v>20</v>
      </c>
      <c r="L95" s="211">
        <f t="shared" si="61"/>
        <v>20</v>
      </c>
      <c r="M95" s="211">
        <f t="shared" si="61"/>
        <v>20</v>
      </c>
      <c r="N95" s="610">
        <f t="shared" si="61"/>
        <v>20</v>
      </c>
      <c r="O95" s="625">
        <f t="shared" si="60"/>
        <v>20</v>
      </c>
      <c r="P95" s="170"/>
      <c r="Q95" s="170"/>
      <c r="R95" s="170"/>
      <c r="S95" s="170"/>
      <c r="T95" s="170"/>
      <c r="U95" s="170"/>
      <c r="V95" s="170"/>
      <c r="W95" s="170"/>
      <c r="X95" s="170"/>
      <c r="Y95" s="170"/>
      <c r="Z95" s="170"/>
    </row>
    <row r="96" spans="1:26" ht="23.25" customHeight="1">
      <c r="A96" s="166">
        <f>A94*A137/100</f>
        <v>5000</v>
      </c>
      <c r="B96" s="170" t="s">
        <v>290</v>
      </c>
      <c r="C96" s="204">
        <f t="shared" ref="C96:N96" si="62">C94*C137/100</f>
        <v>5000</v>
      </c>
      <c r="D96" s="204">
        <f t="shared" si="62"/>
        <v>5000</v>
      </c>
      <c r="E96" s="204">
        <f t="shared" si="62"/>
        <v>5000</v>
      </c>
      <c r="F96" s="204">
        <f t="shared" si="62"/>
        <v>5000</v>
      </c>
      <c r="G96" s="204">
        <f t="shared" si="62"/>
        <v>5000</v>
      </c>
      <c r="H96" s="204">
        <f t="shared" si="62"/>
        <v>5000</v>
      </c>
      <c r="I96" s="204">
        <f t="shared" si="62"/>
        <v>5000</v>
      </c>
      <c r="J96" s="204">
        <f t="shared" si="62"/>
        <v>5000</v>
      </c>
      <c r="K96" s="204">
        <f t="shared" si="62"/>
        <v>5000</v>
      </c>
      <c r="L96" s="204">
        <f t="shared" si="62"/>
        <v>5000</v>
      </c>
      <c r="M96" s="204">
        <f t="shared" si="62"/>
        <v>5000</v>
      </c>
      <c r="N96" s="606">
        <f t="shared" si="62"/>
        <v>5000</v>
      </c>
      <c r="O96" s="625">
        <f t="shared" ref="O96:O98" si="63">SUM(C96:N96)</f>
        <v>60000</v>
      </c>
      <c r="P96" s="170"/>
      <c r="Q96" s="170"/>
      <c r="R96" s="170"/>
      <c r="S96" s="170"/>
      <c r="T96" s="170"/>
      <c r="U96" s="170"/>
      <c r="V96" s="170"/>
      <c r="W96" s="170"/>
      <c r="X96" s="170"/>
      <c r="Y96" s="170"/>
      <c r="Z96" s="170"/>
    </row>
    <row r="97" spans="1:26" ht="23.25" customHeight="1">
      <c r="A97" s="166">
        <f>MAX(0,A95*A91/100)</f>
        <v>20400</v>
      </c>
      <c r="B97" s="170" t="s">
        <v>291</v>
      </c>
      <c r="C97" s="204">
        <f t="shared" ref="C97:N97" si="64">MAX(0,C95*(C91-C96)/100)</f>
        <v>4030</v>
      </c>
      <c r="D97" s="204">
        <f t="shared" si="64"/>
        <v>5639</v>
      </c>
      <c r="E97" s="204">
        <f t="shared" si="64"/>
        <v>5647.0200000000023</v>
      </c>
      <c r="F97" s="204">
        <f t="shared" si="64"/>
        <v>5654.0795999999973</v>
      </c>
      <c r="G97" s="204">
        <f t="shared" si="64"/>
        <v>5660.1980079999994</v>
      </c>
      <c r="H97" s="204">
        <f t="shared" si="64"/>
        <v>5665.3940478400027</v>
      </c>
      <c r="I97" s="204">
        <f t="shared" si="64"/>
        <v>889.68616688319889</v>
      </c>
      <c r="J97" s="204">
        <f t="shared" si="64"/>
        <v>493.09244354553778</v>
      </c>
      <c r="K97" s="204">
        <f t="shared" si="64"/>
        <v>495.63059467462807</v>
      </c>
      <c r="L97" s="204">
        <f t="shared" si="64"/>
        <v>497.31798278113274</v>
      </c>
      <c r="M97" s="204">
        <f t="shared" si="64"/>
        <v>498.17162312551193</v>
      </c>
      <c r="N97" s="606">
        <f t="shared" si="64"/>
        <v>498.20819066299771</v>
      </c>
      <c r="O97" s="625">
        <f t="shared" si="63"/>
        <v>35667.798657513013</v>
      </c>
      <c r="P97" s="170"/>
      <c r="Q97" s="170"/>
      <c r="R97" s="170"/>
      <c r="S97" s="170"/>
      <c r="T97" s="170"/>
      <c r="U97" s="170"/>
      <c r="V97" s="170"/>
      <c r="W97" s="170"/>
      <c r="X97" s="170"/>
      <c r="Y97" s="170"/>
      <c r="Z97" s="170"/>
    </row>
    <row r="98" spans="1:26" ht="23.25" customHeight="1">
      <c r="A98" s="166">
        <f>A91-A96-A97</f>
        <v>76600</v>
      </c>
      <c r="B98" s="170" t="s">
        <v>112</v>
      </c>
      <c r="C98" s="204">
        <f t="shared" ref="C98:N98" si="65">C91-C96-C97</f>
        <v>16120</v>
      </c>
      <c r="D98" s="204">
        <f t="shared" si="65"/>
        <v>22556</v>
      </c>
      <c r="E98" s="204">
        <f t="shared" si="65"/>
        <v>22588.080000000009</v>
      </c>
      <c r="F98" s="204">
        <f t="shared" si="65"/>
        <v>22616.318399999989</v>
      </c>
      <c r="G98" s="204">
        <f t="shared" si="65"/>
        <v>22640.792031999998</v>
      </c>
      <c r="H98" s="204">
        <f t="shared" si="65"/>
        <v>22661.576191360007</v>
      </c>
      <c r="I98" s="204">
        <f t="shared" si="65"/>
        <v>3558.7446675327956</v>
      </c>
      <c r="J98" s="204">
        <f t="shared" si="65"/>
        <v>1972.3697741821511</v>
      </c>
      <c r="K98" s="204">
        <f t="shared" si="65"/>
        <v>1982.5223786985123</v>
      </c>
      <c r="L98" s="204">
        <f t="shared" si="65"/>
        <v>1989.271931124531</v>
      </c>
      <c r="M98" s="204">
        <f t="shared" si="65"/>
        <v>1992.6864925020477</v>
      </c>
      <c r="N98" s="606">
        <f t="shared" si="65"/>
        <v>1992.8327626519908</v>
      </c>
      <c r="O98" s="625">
        <f t="shared" si="63"/>
        <v>142671.19463005205</v>
      </c>
      <c r="P98" s="170"/>
      <c r="Q98" s="170"/>
      <c r="R98" s="170"/>
      <c r="S98" s="170"/>
      <c r="T98" s="170"/>
      <c r="U98" s="170"/>
      <c r="V98" s="170"/>
      <c r="W98" s="170"/>
      <c r="X98" s="170"/>
      <c r="Y98" s="170"/>
      <c r="Z98" s="170"/>
    </row>
    <row r="99" spans="1:26" ht="23.25" customHeight="1">
      <c r="A99" s="166"/>
      <c r="B99" s="170"/>
      <c r="C99" s="204"/>
      <c r="D99" s="204"/>
      <c r="E99" s="204"/>
      <c r="F99" s="204"/>
      <c r="G99" s="204"/>
      <c r="H99" s="204"/>
      <c r="I99" s="204"/>
      <c r="J99" s="204"/>
      <c r="K99" s="204"/>
      <c r="L99" s="204"/>
      <c r="M99" s="204"/>
      <c r="N99" s="606"/>
      <c r="O99" s="625"/>
      <c r="P99" s="170"/>
      <c r="Q99" s="170"/>
      <c r="R99" s="170"/>
      <c r="S99" s="170"/>
      <c r="T99" s="170"/>
      <c r="U99" s="170"/>
      <c r="V99" s="170"/>
      <c r="W99" s="170"/>
      <c r="X99" s="170"/>
      <c r="Y99" s="170"/>
      <c r="Z99" s="170"/>
    </row>
    <row r="100" spans="1:26" ht="23.25" customHeight="1">
      <c r="A100" s="166">
        <f>MAX(0,A98*A34/100)</f>
        <v>30640</v>
      </c>
      <c r="B100" s="170" t="s">
        <v>292</v>
      </c>
      <c r="C100" s="204">
        <f t="shared" ref="C100:N100" si="66">MAX(0,C98*C34/100)</f>
        <v>0</v>
      </c>
      <c r="D100" s="204">
        <f t="shared" si="66"/>
        <v>0</v>
      </c>
      <c r="E100" s="204">
        <f t="shared" si="66"/>
        <v>0</v>
      </c>
      <c r="F100" s="204">
        <f t="shared" si="66"/>
        <v>0</v>
      </c>
      <c r="G100" s="204">
        <f t="shared" si="66"/>
        <v>0</v>
      </c>
      <c r="H100" s="204">
        <f t="shared" si="66"/>
        <v>0</v>
      </c>
      <c r="I100" s="204">
        <f t="shared" si="66"/>
        <v>0</v>
      </c>
      <c r="J100" s="204">
        <f t="shared" si="66"/>
        <v>0</v>
      </c>
      <c r="K100" s="204">
        <f t="shared" si="66"/>
        <v>0</v>
      </c>
      <c r="L100" s="204">
        <f t="shared" si="66"/>
        <v>0</v>
      </c>
      <c r="M100" s="204">
        <f t="shared" si="66"/>
        <v>0</v>
      </c>
      <c r="N100" s="606">
        <f t="shared" si="66"/>
        <v>0</v>
      </c>
      <c r="O100" s="625">
        <f>SUM(C100:N100)</f>
        <v>0</v>
      </c>
      <c r="P100" s="170"/>
      <c r="Q100" s="170"/>
      <c r="R100" s="170"/>
      <c r="S100" s="170"/>
      <c r="T100" s="170"/>
      <c r="U100" s="170"/>
      <c r="V100" s="170"/>
      <c r="W100" s="170"/>
      <c r="X100" s="170"/>
      <c r="Y100" s="170"/>
      <c r="Z100" s="170"/>
    </row>
    <row r="101" spans="1:26" ht="23.25" customHeight="1">
      <c r="A101" s="166"/>
      <c r="B101" s="170"/>
      <c r="C101" s="204"/>
      <c r="D101" s="204"/>
      <c r="E101" s="204"/>
      <c r="F101" s="204"/>
      <c r="G101" s="204"/>
      <c r="H101" s="204"/>
      <c r="I101" s="204"/>
      <c r="J101" s="204"/>
      <c r="K101" s="204"/>
      <c r="L101" s="204"/>
      <c r="M101" s="204"/>
      <c r="N101" s="606"/>
      <c r="O101" s="625"/>
      <c r="P101" s="170"/>
      <c r="Q101" s="170"/>
      <c r="R101" s="170"/>
      <c r="S101" s="170"/>
      <c r="T101" s="170"/>
      <c r="U101" s="170"/>
      <c r="V101" s="170"/>
      <c r="W101" s="170"/>
      <c r="X101" s="170"/>
      <c r="Y101" s="170"/>
      <c r="Z101" s="170"/>
    </row>
    <row r="102" spans="1:26" ht="23.25" customHeight="1">
      <c r="A102" s="212">
        <f>A98-A100</f>
        <v>45960</v>
      </c>
      <c r="B102" s="170" t="s">
        <v>293</v>
      </c>
      <c r="C102" s="204">
        <f>A102+C98-C100</f>
        <v>62080</v>
      </c>
      <c r="D102" s="204">
        <f t="shared" ref="D102:N102" si="67">C102+D98-D100</f>
        <v>84636</v>
      </c>
      <c r="E102" s="204">
        <f t="shared" si="67"/>
        <v>107224.08000000002</v>
      </c>
      <c r="F102" s="204">
        <f t="shared" si="67"/>
        <v>129840.39840000001</v>
      </c>
      <c r="G102" s="204">
        <f t="shared" si="67"/>
        <v>152481.190432</v>
      </c>
      <c r="H102" s="204">
        <f t="shared" si="67"/>
        <v>175142.76662336002</v>
      </c>
      <c r="I102" s="204">
        <f t="shared" si="67"/>
        <v>178701.51129089281</v>
      </c>
      <c r="J102" s="204">
        <f t="shared" si="67"/>
        <v>180673.88106507497</v>
      </c>
      <c r="K102" s="204">
        <f t="shared" si="67"/>
        <v>182656.40344377348</v>
      </c>
      <c r="L102" s="204">
        <f t="shared" si="67"/>
        <v>184645.67537489801</v>
      </c>
      <c r="M102" s="204">
        <f t="shared" si="67"/>
        <v>186638.36186740006</v>
      </c>
      <c r="N102" s="606">
        <f t="shared" si="67"/>
        <v>188631.19463005205</v>
      </c>
      <c r="O102" s="626">
        <f>SUM(C102:N102)</f>
        <v>1813351.4631274513</v>
      </c>
      <c r="P102" s="170"/>
      <c r="Q102" s="170"/>
      <c r="R102" s="170"/>
      <c r="S102" s="170"/>
      <c r="T102" s="170"/>
      <c r="U102" s="170"/>
      <c r="V102" s="170"/>
      <c r="W102" s="170"/>
      <c r="X102" s="170"/>
      <c r="Y102" s="170"/>
      <c r="Z102" s="170"/>
    </row>
    <row r="103" spans="1:26" ht="23.25" customHeight="1">
      <c r="A103" s="166"/>
      <c r="B103" s="170"/>
      <c r="C103" s="204"/>
      <c r="D103" s="204"/>
      <c r="E103" s="204"/>
      <c r="F103" s="204"/>
      <c r="G103" s="204"/>
      <c r="H103" s="204"/>
      <c r="I103" s="204"/>
      <c r="J103" s="204"/>
      <c r="K103" s="204"/>
      <c r="L103" s="204"/>
      <c r="M103" s="204"/>
      <c r="N103" s="606"/>
      <c r="O103" s="625"/>
      <c r="P103" s="170"/>
      <c r="Q103" s="170"/>
      <c r="R103" s="170"/>
      <c r="S103" s="170"/>
      <c r="T103" s="170"/>
      <c r="U103" s="170"/>
      <c r="V103" s="170"/>
      <c r="W103" s="170"/>
      <c r="X103" s="170"/>
      <c r="Y103" s="170"/>
      <c r="Z103" s="170"/>
    </row>
    <row r="104" spans="1:26" ht="23.25" customHeight="1">
      <c r="A104" s="166"/>
      <c r="B104" s="170"/>
      <c r="C104" s="204"/>
      <c r="D104" s="204"/>
      <c r="E104" s="204"/>
      <c r="F104" s="204"/>
      <c r="G104" s="204"/>
      <c r="H104" s="204"/>
      <c r="I104" s="204"/>
      <c r="J104" s="204"/>
      <c r="K104" s="204"/>
      <c r="L104" s="204"/>
      <c r="M104" s="204"/>
      <c r="N104" s="606"/>
      <c r="O104" s="625"/>
      <c r="P104" s="170"/>
      <c r="Q104" s="170"/>
      <c r="R104" s="170"/>
      <c r="S104" s="170"/>
      <c r="T104" s="170"/>
      <c r="U104" s="170"/>
      <c r="V104" s="170"/>
      <c r="W104" s="170"/>
      <c r="X104" s="170"/>
      <c r="Y104" s="170"/>
      <c r="Z104" s="170"/>
    </row>
    <row r="105" spans="1:26" ht="23.25" customHeight="1">
      <c r="A105" s="205">
        <v>0.01</v>
      </c>
      <c r="B105" s="170" t="s">
        <v>80</v>
      </c>
      <c r="C105" s="207">
        <v>0.01</v>
      </c>
      <c r="D105" s="211">
        <f t="shared" ref="D105:N105" si="68">C105</f>
        <v>0.01</v>
      </c>
      <c r="E105" s="211">
        <f t="shared" si="68"/>
        <v>0.01</v>
      </c>
      <c r="F105" s="211">
        <f t="shared" si="68"/>
        <v>0.01</v>
      </c>
      <c r="G105" s="211">
        <f t="shared" si="68"/>
        <v>0.01</v>
      </c>
      <c r="H105" s="211">
        <f t="shared" si="68"/>
        <v>0.01</v>
      </c>
      <c r="I105" s="211">
        <f t="shared" si="68"/>
        <v>0.01</v>
      </c>
      <c r="J105" s="211">
        <f t="shared" si="68"/>
        <v>0.01</v>
      </c>
      <c r="K105" s="211">
        <f t="shared" si="68"/>
        <v>0.01</v>
      </c>
      <c r="L105" s="211">
        <f t="shared" si="68"/>
        <v>0.01</v>
      </c>
      <c r="M105" s="211">
        <f t="shared" si="68"/>
        <v>0.01</v>
      </c>
      <c r="N105" s="610">
        <f t="shared" si="68"/>
        <v>0.01</v>
      </c>
      <c r="O105" s="625">
        <f t="shared" ref="O105:O106" si="69">SUM(C105:N105)</f>
        <v>0.11999999999999998</v>
      </c>
      <c r="P105" s="170"/>
      <c r="Q105" s="170"/>
      <c r="R105" s="170"/>
      <c r="S105" s="170"/>
      <c r="T105" s="170"/>
      <c r="U105" s="170"/>
      <c r="V105" s="170"/>
      <c r="W105" s="170"/>
      <c r="X105" s="170"/>
      <c r="Y105" s="170"/>
      <c r="Z105" s="170"/>
    </row>
    <row r="106" spans="1:26" ht="23.25" customHeight="1">
      <c r="A106" s="166">
        <f>10+(A105*A10)</f>
        <v>60</v>
      </c>
      <c r="B106" s="170" t="s">
        <v>179</v>
      </c>
      <c r="C106" s="204">
        <f>10+(C105*C10)</f>
        <v>50</v>
      </c>
      <c r="D106" s="204">
        <f t="shared" ref="D106:N106" si="70">10+(D105*D10)</f>
        <v>50</v>
      </c>
      <c r="E106" s="204">
        <f t="shared" si="70"/>
        <v>50</v>
      </c>
      <c r="F106" s="204">
        <f t="shared" si="70"/>
        <v>50</v>
      </c>
      <c r="G106" s="204">
        <f t="shared" si="70"/>
        <v>50</v>
      </c>
      <c r="H106" s="204">
        <f t="shared" si="70"/>
        <v>50</v>
      </c>
      <c r="I106" s="204">
        <f t="shared" si="70"/>
        <v>40</v>
      </c>
      <c r="J106" s="204">
        <f t="shared" si="70"/>
        <v>40</v>
      </c>
      <c r="K106" s="204">
        <f t="shared" si="70"/>
        <v>40</v>
      </c>
      <c r="L106" s="204">
        <f t="shared" si="70"/>
        <v>40</v>
      </c>
      <c r="M106" s="204">
        <f t="shared" si="70"/>
        <v>40</v>
      </c>
      <c r="N106" s="606">
        <f t="shared" si="70"/>
        <v>40</v>
      </c>
      <c r="O106" s="625">
        <f t="shared" si="69"/>
        <v>540</v>
      </c>
      <c r="P106" s="170"/>
      <c r="Q106" s="170"/>
      <c r="R106" s="170"/>
      <c r="S106" s="170"/>
      <c r="T106" s="170"/>
      <c r="U106" s="170"/>
      <c r="V106" s="170"/>
      <c r="W106" s="170"/>
      <c r="X106" s="170"/>
      <c r="Y106" s="170"/>
      <c r="Z106" s="170"/>
    </row>
    <row r="107" spans="1:26" ht="23.25" customHeight="1">
      <c r="A107" s="166"/>
      <c r="B107" s="170"/>
      <c r="C107" s="204"/>
      <c r="D107" s="204"/>
      <c r="E107" s="204"/>
      <c r="F107" s="204"/>
      <c r="G107" s="204"/>
      <c r="H107" s="204"/>
      <c r="I107" s="204"/>
      <c r="J107" s="204"/>
      <c r="K107" s="204"/>
      <c r="L107" s="204"/>
      <c r="M107" s="204"/>
      <c r="N107" s="606"/>
      <c r="O107" s="625"/>
      <c r="P107" s="170"/>
      <c r="Q107" s="170"/>
      <c r="R107" s="170"/>
      <c r="S107" s="170"/>
      <c r="T107" s="170"/>
      <c r="U107" s="170"/>
      <c r="V107" s="170"/>
      <c r="W107" s="170"/>
      <c r="X107" s="170"/>
      <c r="Y107" s="170"/>
      <c r="Z107" s="170"/>
    </row>
    <row r="108" spans="1:26" ht="23.25" customHeight="1">
      <c r="A108" s="166">
        <f>A11</f>
        <v>0</v>
      </c>
      <c r="B108" s="170" t="s">
        <v>180</v>
      </c>
      <c r="C108" s="204">
        <f>(A9+C9)/2</f>
        <v>7500</v>
      </c>
      <c r="D108" s="204">
        <f t="shared" ref="D108:N108" si="71">(C9+D9)/2</f>
        <v>3321</v>
      </c>
      <c r="E108" s="204">
        <f t="shared" si="71"/>
        <v>3494</v>
      </c>
      <c r="F108" s="204">
        <f t="shared" si="71"/>
        <v>5632.5</v>
      </c>
      <c r="G108" s="204">
        <f t="shared" si="71"/>
        <v>6191.5</v>
      </c>
      <c r="H108" s="204">
        <f t="shared" si="71"/>
        <v>6007</v>
      </c>
      <c r="I108" s="204">
        <f t="shared" si="71"/>
        <v>5674.5</v>
      </c>
      <c r="J108" s="204">
        <f t="shared" si="71"/>
        <v>5963</v>
      </c>
      <c r="K108" s="204">
        <f t="shared" si="71"/>
        <v>4578.5</v>
      </c>
      <c r="L108" s="204">
        <f t="shared" si="71"/>
        <v>3196.5</v>
      </c>
      <c r="M108" s="204">
        <f t="shared" si="71"/>
        <v>3343.5</v>
      </c>
      <c r="N108" s="606">
        <f t="shared" si="71"/>
        <v>1662</v>
      </c>
      <c r="O108" s="625">
        <f t="shared" ref="O108:O113" si="72">AVERAGE(C108:N108)</f>
        <v>4713.666666666667</v>
      </c>
      <c r="P108" s="170"/>
      <c r="Q108" s="170"/>
      <c r="R108" s="170"/>
      <c r="S108" s="170"/>
      <c r="T108" s="170"/>
      <c r="U108" s="170"/>
      <c r="V108" s="170"/>
      <c r="W108" s="170"/>
      <c r="X108" s="170"/>
      <c r="Y108" s="170"/>
      <c r="Z108" s="170"/>
    </row>
    <row r="109" spans="1:26" ht="23.25" customHeight="1">
      <c r="A109" s="166">
        <f>A114</f>
        <v>0.5</v>
      </c>
      <c r="B109" s="170" t="s">
        <v>294</v>
      </c>
      <c r="C109" s="204">
        <f t="shared" ref="C109:N109" si="73">C10/C108</f>
        <v>0.53333333333333333</v>
      </c>
      <c r="D109" s="204">
        <f t="shared" si="73"/>
        <v>1.2044564890093346</v>
      </c>
      <c r="E109" s="204">
        <f t="shared" si="73"/>
        <v>1.1448196908986834</v>
      </c>
      <c r="F109" s="204">
        <f t="shared" si="73"/>
        <v>0.71016422547714164</v>
      </c>
      <c r="G109" s="204">
        <f t="shared" si="73"/>
        <v>0.64604699991924408</v>
      </c>
      <c r="H109" s="204">
        <f t="shared" si="73"/>
        <v>0.66588979523888792</v>
      </c>
      <c r="I109" s="204">
        <f t="shared" si="73"/>
        <v>0.52868094105207508</v>
      </c>
      <c r="J109" s="204">
        <f t="shared" si="73"/>
        <v>0.50310246520207946</v>
      </c>
      <c r="K109" s="204">
        <f t="shared" si="73"/>
        <v>0.65523643114557173</v>
      </c>
      <c r="L109" s="204">
        <f t="shared" si="73"/>
        <v>0.93852651337400284</v>
      </c>
      <c r="M109" s="204">
        <f t="shared" si="73"/>
        <v>0.89726334679228359</v>
      </c>
      <c r="N109" s="606">
        <f t="shared" si="73"/>
        <v>1.8050541516245486</v>
      </c>
      <c r="O109" s="625">
        <f t="shared" si="72"/>
        <v>0.85271453192226565</v>
      </c>
      <c r="P109" s="170"/>
      <c r="Q109" s="170"/>
      <c r="R109" s="170"/>
      <c r="S109" s="170"/>
      <c r="T109" s="170"/>
      <c r="U109" s="170"/>
      <c r="V109" s="170"/>
      <c r="W109" s="170"/>
      <c r="X109" s="170"/>
      <c r="Y109" s="170"/>
      <c r="Z109" s="170"/>
    </row>
    <row r="110" spans="1:26" ht="23.25" customHeight="1">
      <c r="A110" s="166">
        <f>A98*100/((A142))</f>
        <v>3.0110536329187565</v>
      </c>
      <c r="B110" s="170" t="s">
        <v>156</v>
      </c>
      <c r="C110" s="204">
        <f>C98*100/((A142+C142)/2)</f>
        <v>0.63165649172028437</v>
      </c>
      <c r="D110" s="204">
        <f t="shared" ref="D110:N110" si="74">D98*100/((C142+D142)/2)</f>
        <v>0.87720185209527413</v>
      </c>
      <c r="E110" s="204">
        <f t="shared" si="74"/>
        <v>0.87080528972169235</v>
      </c>
      <c r="F110" s="204">
        <f t="shared" si="74"/>
        <v>0.86436230600066633</v>
      </c>
      <c r="G110" s="204">
        <f t="shared" si="74"/>
        <v>0.85787846196805939</v>
      </c>
      <c r="H110" s="204">
        <f t="shared" si="74"/>
        <v>0.85135901311462026</v>
      </c>
      <c r="I110" s="204">
        <f t="shared" si="74"/>
        <v>0.13304105624996793</v>
      </c>
      <c r="J110" s="204">
        <f t="shared" si="74"/>
        <v>7.3659440456683087E-2</v>
      </c>
      <c r="K110" s="204">
        <f t="shared" si="74"/>
        <v>7.3983959690970935E-2</v>
      </c>
      <c r="L110" s="204">
        <f t="shared" si="74"/>
        <v>7.4180864769142027E-2</v>
      </c>
      <c r="M110" s="204">
        <f t="shared" si="74"/>
        <v>7.4253066492299402E-2</v>
      </c>
      <c r="N110" s="606">
        <f t="shared" si="74"/>
        <v>7.4203416592314761E-2</v>
      </c>
      <c r="O110" s="625">
        <f t="shared" si="72"/>
        <v>0.45471543490599792</v>
      </c>
      <c r="P110" s="170"/>
      <c r="Q110" s="170"/>
      <c r="R110" s="170"/>
      <c r="S110" s="170"/>
      <c r="T110" s="170"/>
      <c r="U110" s="170"/>
      <c r="V110" s="170"/>
      <c r="W110" s="170"/>
      <c r="X110" s="170"/>
      <c r="Y110" s="170"/>
      <c r="Z110" s="170"/>
    </row>
    <row r="111" spans="1:26" ht="23.25" customHeight="1">
      <c r="A111" s="166">
        <f>A98*100/((A129))</f>
        <v>2.894432562744194</v>
      </c>
      <c r="B111" s="170" t="s">
        <v>157</v>
      </c>
      <c r="C111" s="204">
        <f>C98*100/((A129+C129)/2)</f>
        <v>0.60721005437392761</v>
      </c>
      <c r="D111" s="204">
        <f t="shared" ref="D111:N111" si="75">D98*100/((C129+D129)/2)</f>
        <v>0.8433448126087153</v>
      </c>
      <c r="E111" s="204">
        <f t="shared" si="75"/>
        <v>0.83732882673789899</v>
      </c>
      <c r="F111" s="204">
        <f t="shared" si="75"/>
        <v>0.83126725651271927</v>
      </c>
      <c r="G111" s="204">
        <f t="shared" si="75"/>
        <v>0.82516527532437911</v>
      </c>
      <c r="H111" s="204">
        <f t="shared" si="75"/>
        <v>0.81755039393482176</v>
      </c>
      <c r="I111" s="204">
        <f t="shared" si="75"/>
        <v>0.12753364086150723</v>
      </c>
      <c r="J111" s="204">
        <f t="shared" si="75"/>
        <v>7.0602364963311667E-2</v>
      </c>
      <c r="K111" s="204">
        <f t="shared" si="75"/>
        <v>7.0904906604674509E-2</v>
      </c>
      <c r="L111" s="204">
        <f t="shared" si="75"/>
        <v>7.1085323068059508E-2</v>
      </c>
      <c r="M111" s="204">
        <f t="shared" si="75"/>
        <v>7.114643944291453E-2</v>
      </c>
      <c r="N111" s="606">
        <f t="shared" si="75"/>
        <v>7.1091020721130382E-2</v>
      </c>
      <c r="O111" s="625">
        <f t="shared" si="72"/>
        <v>0.43701919292950508</v>
      </c>
      <c r="P111" s="170"/>
      <c r="Q111" s="170"/>
      <c r="R111" s="170"/>
      <c r="S111" s="170"/>
      <c r="T111" s="170"/>
      <c r="U111" s="170"/>
      <c r="V111" s="170"/>
      <c r="W111" s="170"/>
      <c r="X111" s="170"/>
      <c r="Y111" s="170"/>
      <c r="Z111" s="170"/>
    </row>
    <row r="112" spans="1:26" ht="23.25" customHeight="1">
      <c r="A112" s="166">
        <f>A138*100/A142</f>
        <v>4.0291514017515997</v>
      </c>
      <c r="B112" s="170" t="s">
        <v>158</v>
      </c>
      <c r="C112" s="204">
        <f>C98*100/((C138+A138)/2)</f>
        <v>15.689327947832011</v>
      </c>
      <c r="D112" s="204">
        <f t="shared" ref="D112:N112" si="76">D98*100/((D138+C138)/2)</f>
        <v>21.850216167571279</v>
      </c>
      <c r="E112" s="204">
        <f t="shared" si="76"/>
        <v>21.780985999411538</v>
      </c>
      <c r="F112" s="204">
        <f t="shared" si="76"/>
        <v>21.710681623360646</v>
      </c>
      <c r="G112" s="204">
        <f t="shared" si="76"/>
        <v>21.639332327212522</v>
      </c>
      <c r="H112" s="204">
        <f t="shared" si="76"/>
        <v>20.587321027524073</v>
      </c>
      <c r="I112" s="204">
        <f t="shared" si="76"/>
        <v>3.0807936374600033</v>
      </c>
      <c r="J112" s="204">
        <f t="shared" si="76"/>
        <v>1.7011456568188321</v>
      </c>
      <c r="K112" s="204">
        <f t="shared" si="76"/>
        <v>1.7037139682583748</v>
      </c>
      <c r="L112" s="204">
        <f t="shared" si="76"/>
        <v>1.703472686456927</v>
      </c>
      <c r="M112" s="204">
        <f t="shared" si="76"/>
        <v>1.7005070820107417</v>
      </c>
      <c r="N112" s="606">
        <f t="shared" si="76"/>
        <v>1.6948989925679157</v>
      </c>
      <c r="O112" s="625">
        <f t="shared" si="72"/>
        <v>11.236866426373737</v>
      </c>
      <c r="P112" s="170"/>
      <c r="Q112" s="170"/>
      <c r="R112" s="170"/>
      <c r="S112" s="170"/>
      <c r="T112" s="170"/>
      <c r="U112" s="170"/>
      <c r="V112" s="170"/>
      <c r="W112" s="170"/>
      <c r="X112" s="170"/>
      <c r="Y112" s="170"/>
      <c r="Z112" s="170"/>
    </row>
    <row r="113" spans="1:26" ht="23.25" customHeight="1">
      <c r="A113" s="166">
        <f>A118</f>
        <v>450000</v>
      </c>
      <c r="B113" s="170" t="s">
        <v>295</v>
      </c>
      <c r="C113" s="204">
        <f>(A118+C118)/2</f>
        <v>247500</v>
      </c>
      <c r="D113" s="204">
        <f t="shared" ref="D113:N113" si="77">(C118+D118)/2</f>
        <v>-30555</v>
      </c>
      <c r="E113" s="204">
        <f t="shared" si="77"/>
        <v>-22770</v>
      </c>
      <c r="F113" s="204">
        <f t="shared" si="77"/>
        <v>73462.5</v>
      </c>
      <c r="G113" s="204">
        <f t="shared" si="77"/>
        <v>98617.5</v>
      </c>
      <c r="H113" s="204">
        <f t="shared" si="77"/>
        <v>90315</v>
      </c>
      <c r="I113" s="204">
        <f t="shared" si="77"/>
        <v>97852.5</v>
      </c>
      <c r="J113" s="204">
        <f t="shared" si="77"/>
        <v>133335</v>
      </c>
      <c r="K113" s="204">
        <f t="shared" si="77"/>
        <v>71032.5</v>
      </c>
      <c r="L113" s="204">
        <f t="shared" si="77"/>
        <v>8842.5</v>
      </c>
      <c r="M113" s="204">
        <f t="shared" si="77"/>
        <v>15457.5</v>
      </c>
      <c r="N113" s="606">
        <f t="shared" si="77"/>
        <v>-60210</v>
      </c>
      <c r="O113" s="625">
        <f t="shared" si="72"/>
        <v>60240</v>
      </c>
      <c r="P113" s="170"/>
      <c r="Q113" s="170"/>
      <c r="R113" s="170"/>
      <c r="S113" s="170"/>
      <c r="T113" s="170"/>
      <c r="U113" s="170"/>
      <c r="V113" s="170"/>
      <c r="W113" s="170"/>
      <c r="X113" s="170"/>
      <c r="Y113" s="170"/>
      <c r="Z113" s="170"/>
    </row>
    <row r="114" spans="1:26" ht="23.25" customHeight="1">
      <c r="A114" s="166">
        <f>A28/A113</f>
        <v>0.5</v>
      </c>
      <c r="B114" s="170" t="s">
        <v>186</v>
      </c>
      <c r="C114" s="204">
        <f t="shared" ref="C114:N114" si="78">C28/C113</f>
        <v>0.72727272727272729</v>
      </c>
      <c r="D114" s="204">
        <f t="shared" si="78"/>
        <v>-5.8910162002945512</v>
      </c>
      <c r="E114" s="204">
        <f t="shared" si="78"/>
        <v>-7.9051383399209483</v>
      </c>
      <c r="F114" s="204">
        <f t="shared" si="78"/>
        <v>2.4502297090352219</v>
      </c>
      <c r="G114" s="204">
        <f t="shared" si="78"/>
        <v>1.8252338580880676</v>
      </c>
      <c r="H114" s="204">
        <f t="shared" si="78"/>
        <v>1.9930244145490783</v>
      </c>
      <c r="I114" s="204">
        <f t="shared" si="78"/>
        <v>1.3796275005748448</v>
      </c>
      <c r="J114" s="204">
        <f t="shared" si="78"/>
        <v>1.0124873439082012</v>
      </c>
      <c r="K114" s="204">
        <f t="shared" si="78"/>
        <v>1.9005384859043395</v>
      </c>
      <c r="L114" s="204">
        <f t="shared" si="78"/>
        <v>15.267175572519085</v>
      </c>
      <c r="M114" s="204">
        <f t="shared" si="78"/>
        <v>8.7336244541484724</v>
      </c>
      <c r="N114" s="606">
        <f t="shared" si="78"/>
        <v>-2.2421524663677128</v>
      </c>
      <c r="O114" s="625">
        <f>O28/O118</f>
        <v>52.697616060225847</v>
      </c>
      <c r="P114" s="170"/>
      <c r="Q114" s="170"/>
      <c r="R114" s="170"/>
      <c r="S114" s="170"/>
      <c r="T114" s="170"/>
      <c r="U114" s="170"/>
      <c r="V114" s="170"/>
      <c r="W114" s="170"/>
      <c r="X114" s="170"/>
      <c r="Y114" s="170"/>
      <c r="Z114" s="170"/>
    </row>
    <row r="115" spans="1:26" ht="23.25" customHeight="1">
      <c r="A115" s="166"/>
      <c r="B115" s="170"/>
      <c r="C115" s="204"/>
      <c r="D115" s="204"/>
      <c r="E115" s="204"/>
      <c r="F115" s="204"/>
      <c r="G115" s="204"/>
      <c r="H115" s="204"/>
      <c r="I115" s="204"/>
      <c r="J115" s="204"/>
      <c r="K115" s="204"/>
      <c r="L115" s="204"/>
      <c r="M115" s="204"/>
      <c r="N115" s="606"/>
      <c r="O115" s="625"/>
      <c r="P115" s="170"/>
      <c r="Q115" s="170"/>
      <c r="R115" s="170"/>
      <c r="S115" s="170"/>
      <c r="T115" s="170"/>
      <c r="U115" s="170"/>
      <c r="V115" s="170"/>
      <c r="W115" s="170"/>
      <c r="X115" s="170"/>
      <c r="Y115" s="170"/>
      <c r="Z115" s="170"/>
    </row>
    <row r="116" spans="1:26" ht="23.25" customHeight="1">
      <c r="A116" s="166"/>
      <c r="B116" s="170"/>
      <c r="C116" s="204"/>
      <c r="D116" s="204"/>
      <c r="E116" s="204"/>
      <c r="F116" s="204"/>
      <c r="G116" s="204"/>
      <c r="H116" s="204"/>
      <c r="I116" s="204"/>
      <c r="J116" s="204"/>
      <c r="K116" s="204"/>
      <c r="L116" s="204"/>
      <c r="M116" s="204"/>
      <c r="N116" s="606"/>
      <c r="O116" s="625"/>
      <c r="P116" s="170"/>
      <c r="Q116" s="170"/>
      <c r="R116" s="170"/>
      <c r="S116" s="170"/>
      <c r="T116" s="170"/>
      <c r="U116" s="170"/>
      <c r="V116" s="170"/>
      <c r="W116" s="170"/>
      <c r="X116" s="170"/>
      <c r="Y116" s="170"/>
      <c r="Z116" s="170"/>
    </row>
    <row r="117" spans="1:26" ht="23.25" customHeight="1">
      <c r="A117" s="166">
        <f>A98+A50+A69+A35+A146-A100</f>
        <v>246460</v>
      </c>
      <c r="B117" s="170" t="s">
        <v>116</v>
      </c>
      <c r="C117" s="204">
        <f>(A117+C98+C69-(C118-A118)-(C119-A119)+(C136-A136)+(C135-A135)+(C72-A72)+C35+C146-C100)</f>
        <v>745070</v>
      </c>
      <c r="D117" s="204">
        <f t="shared" ref="D117:N117" si="79">C117+D98+D69-(D118-C118)-(D119-C119)+(D136-C136)+(D135-C135)+(D72-C72)+D35+D146-D100</f>
        <v>926216.2</v>
      </c>
      <c r="E117" s="204">
        <f t="shared" si="79"/>
        <v>789594.87599999993</v>
      </c>
      <c r="F117" s="204">
        <f t="shared" si="79"/>
        <v>793887.37847999996</v>
      </c>
      <c r="G117" s="204">
        <f t="shared" si="79"/>
        <v>799455.13091039995</v>
      </c>
      <c r="H117" s="204">
        <f t="shared" si="79"/>
        <v>880689.62829219201</v>
      </c>
      <c r="I117" s="204">
        <f t="shared" si="79"/>
        <v>905477.43572634819</v>
      </c>
      <c r="J117" s="204">
        <f t="shared" si="79"/>
        <v>900115.1870118212</v>
      </c>
      <c r="K117" s="204">
        <f t="shared" si="79"/>
        <v>1048879.5832715847</v>
      </c>
      <c r="L117" s="204">
        <f t="shared" si="79"/>
        <v>1043292.3916061531</v>
      </c>
      <c r="M117" s="204">
        <f t="shared" si="79"/>
        <v>1054440.4437740301</v>
      </c>
      <c r="N117" s="606">
        <f t="shared" si="79"/>
        <v>1213405.6348985496</v>
      </c>
      <c r="O117" s="625">
        <f t="shared" ref="O117:O119" si="80">AVERAGE(C117:N117)</f>
        <v>925043.65749758983</v>
      </c>
      <c r="P117" s="170"/>
      <c r="Q117" s="170"/>
      <c r="R117" s="170"/>
      <c r="S117" s="170"/>
      <c r="T117" s="170"/>
      <c r="U117" s="170"/>
      <c r="V117" s="170"/>
      <c r="W117" s="170"/>
      <c r="X117" s="170"/>
      <c r="Y117" s="170"/>
      <c r="Z117" s="170"/>
    </row>
    <row r="118" spans="1:26" ht="23.25" customHeight="1">
      <c r="A118" s="166">
        <f>A9*A29</f>
        <v>450000</v>
      </c>
      <c r="B118" s="170" t="s">
        <v>370</v>
      </c>
      <c r="C118" s="204">
        <f>(C9-C10)*A29</f>
        <v>45000</v>
      </c>
      <c r="D118" s="204">
        <f>(D9-D10)*C29</f>
        <v>-106110</v>
      </c>
      <c r="E118" s="204">
        <f>(E9-E10)*D29</f>
        <v>60570</v>
      </c>
      <c r="F118" s="204">
        <f>(F9-F10)*E29</f>
        <v>86355</v>
      </c>
      <c r="G118" s="204">
        <f t="shared" ref="G118:N118" si="81">(G9-G10)*F29</f>
        <v>110880</v>
      </c>
      <c r="H118" s="204">
        <f t="shared" si="81"/>
        <v>69750</v>
      </c>
      <c r="I118" s="204">
        <f t="shared" si="81"/>
        <v>125955</v>
      </c>
      <c r="J118" s="204">
        <f t="shared" si="81"/>
        <v>140715</v>
      </c>
      <c r="K118" s="204">
        <f t="shared" si="81"/>
        <v>1350</v>
      </c>
      <c r="L118" s="204">
        <f t="shared" si="81"/>
        <v>16335</v>
      </c>
      <c r="M118" s="204">
        <f t="shared" si="81"/>
        <v>14580</v>
      </c>
      <c r="N118" s="606">
        <f t="shared" si="81"/>
        <v>-135000</v>
      </c>
      <c r="O118" s="625">
        <f t="shared" si="80"/>
        <v>35865</v>
      </c>
      <c r="P118" s="170"/>
      <c r="Q118" s="170"/>
      <c r="R118" s="170"/>
      <c r="S118" s="170"/>
      <c r="T118" s="170"/>
      <c r="U118" s="170"/>
      <c r="V118" s="170"/>
      <c r="W118" s="170"/>
      <c r="X118" s="170"/>
      <c r="Y118" s="170"/>
      <c r="Z118" s="170"/>
    </row>
    <row r="119" spans="1:26" ht="23.25" customHeight="1">
      <c r="A119" s="166">
        <f>A10*A30</f>
        <v>350000</v>
      </c>
      <c r="B119" s="170" t="s">
        <v>117</v>
      </c>
      <c r="C119" s="204">
        <f t="shared" ref="C119:N119" si="82">C10*C30</f>
        <v>280000</v>
      </c>
      <c r="D119" s="204">
        <f t="shared" si="82"/>
        <v>280000</v>
      </c>
      <c r="E119" s="204">
        <f t="shared" si="82"/>
        <v>280000</v>
      </c>
      <c r="F119" s="204">
        <f t="shared" si="82"/>
        <v>280000</v>
      </c>
      <c r="G119" s="204">
        <f t="shared" si="82"/>
        <v>280000</v>
      </c>
      <c r="H119" s="204">
        <f t="shared" si="82"/>
        <v>280000</v>
      </c>
      <c r="I119" s="204">
        <f t="shared" si="82"/>
        <v>210000</v>
      </c>
      <c r="J119" s="204">
        <f t="shared" si="82"/>
        <v>210000</v>
      </c>
      <c r="K119" s="204">
        <f t="shared" si="82"/>
        <v>210000</v>
      </c>
      <c r="L119" s="204">
        <f t="shared" si="82"/>
        <v>210000</v>
      </c>
      <c r="M119" s="204">
        <f t="shared" si="82"/>
        <v>210000</v>
      </c>
      <c r="N119" s="606">
        <f t="shared" si="82"/>
        <v>210000</v>
      </c>
      <c r="O119" s="625">
        <f t="shared" si="80"/>
        <v>245000</v>
      </c>
      <c r="P119" s="170"/>
      <c r="Q119" s="170"/>
      <c r="R119" s="170"/>
      <c r="S119" s="170"/>
      <c r="T119" s="170"/>
      <c r="U119" s="170"/>
      <c r="V119" s="170"/>
      <c r="W119" s="170"/>
      <c r="X119" s="170"/>
      <c r="Y119" s="170"/>
      <c r="Z119" s="170"/>
    </row>
    <row r="120" spans="1:26" ht="23.25" customHeight="1">
      <c r="A120" s="166">
        <f>SUM(A117:A119)</f>
        <v>1046460</v>
      </c>
      <c r="B120" s="170" t="s">
        <v>296</v>
      </c>
      <c r="C120" s="204">
        <f t="shared" ref="C120:O120" si="83">SUM(C117:C119)</f>
        <v>1070070</v>
      </c>
      <c r="D120" s="204">
        <f t="shared" si="83"/>
        <v>1100106.2</v>
      </c>
      <c r="E120" s="204">
        <f t="shared" si="83"/>
        <v>1130164.8759999999</v>
      </c>
      <c r="F120" s="204">
        <f t="shared" si="83"/>
        <v>1160242.37848</v>
      </c>
      <c r="G120" s="204">
        <f t="shared" si="83"/>
        <v>1190335.1309103998</v>
      </c>
      <c r="H120" s="204">
        <f t="shared" si="83"/>
        <v>1230439.628292192</v>
      </c>
      <c r="I120" s="204">
        <f t="shared" si="83"/>
        <v>1241432.4357263483</v>
      </c>
      <c r="J120" s="204">
        <f t="shared" si="83"/>
        <v>1250830.1870118212</v>
      </c>
      <c r="K120" s="204">
        <f t="shared" si="83"/>
        <v>1260229.5832715847</v>
      </c>
      <c r="L120" s="204">
        <f t="shared" si="83"/>
        <v>1269627.391606153</v>
      </c>
      <c r="M120" s="204">
        <f t="shared" si="83"/>
        <v>1279020.4437740301</v>
      </c>
      <c r="N120" s="606">
        <f t="shared" si="83"/>
        <v>1288405.6348985496</v>
      </c>
      <c r="O120" s="625">
        <f t="shared" si="83"/>
        <v>1205908.6574975899</v>
      </c>
      <c r="P120" s="170"/>
      <c r="Q120" s="170"/>
      <c r="R120" s="170"/>
      <c r="S120" s="170"/>
      <c r="T120" s="170"/>
      <c r="U120" s="170"/>
      <c r="V120" s="170"/>
      <c r="W120" s="170"/>
      <c r="X120" s="170"/>
      <c r="Y120" s="170"/>
      <c r="Z120" s="170"/>
    </row>
    <row r="121" spans="1:26" ht="23.25" customHeight="1">
      <c r="A121" s="166"/>
      <c r="B121" s="170"/>
      <c r="C121" s="204"/>
      <c r="D121" s="204"/>
      <c r="E121" s="204"/>
      <c r="F121" s="204"/>
      <c r="G121" s="204"/>
      <c r="H121" s="204"/>
      <c r="I121" s="204"/>
      <c r="J121" s="204"/>
      <c r="K121" s="204"/>
      <c r="L121" s="204"/>
      <c r="M121" s="204"/>
      <c r="N121" s="606"/>
      <c r="O121" s="625"/>
      <c r="P121" s="170"/>
      <c r="Q121" s="170"/>
      <c r="R121" s="170"/>
      <c r="S121" s="170"/>
      <c r="T121" s="170"/>
      <c r="U121" s="170"/>
      <c r="V121" s="170"/>
      <c r="W121" s="170"/>
      <c r="X121" s="170"/>
      <c r="Y121" s="170"/>
      <c r="Z121" s="170"/>
    </row>
    <row r="122" spans="1:26" ht="23.25" customHeight="1">
      <c r="A122" s="205">
        <v>100000</v>
      </c>
      <c r="B122" s="170" t="s">
        <v>297</v>
      </c>
      <c r="C122" s="207">
        <v>100000</v>
      </c>
      <c r="D122" s="204">
        <v>100000</v>
      </c>
      <c r="E122" s="204">
        <v>100000</v>
      </c>
      <c r="F122" s="204">
        <v>100000</v>
      </c>
      <c r="G122" s="204">
        <v>100000</v>
      </c>
      <c r="H122" s="204">
        <v>100000</v>
      </c>
      <c r="I122" s="204">
        <v>100000</v>
      </c>
      <c r="J122" s="204">
        <v>100000</v>
      </c>
      <c r="K122" s="204">
        <v>100000</v>
      </c>
      <c r="L122" s="204">
        <v>100000</v>
      </c>
      <c r="M122" s="204">
        <v>100000</v>
      </c>
      <c r="N122" s="606">
        <v>100000</v>
      </c>
      <c r="O122" s="625">
        <f t="shared" ref="O122:O123" si="84">AVERAGE(C122:N122)</f>
        <v>100000</v>
      </c>
      <c r="P122" s="170"/>
      <c r="Q122" s="170"/>
      <c r="R122" s="170"/>
      <c r="S122" s="170"/>
      <c r="T122" s="170"/>
      <c r="U122" s="170"/>
      <c r="V122" s="170"/>
      <c r="W122" s="170"/>
      <c r="X122" s="170"/>
      <c r="Y122" s="170"/>
      <c r="Z122" s="170"/>
    </row>
    <row r="123" spans="1:26" ht="23.25" customHeight="1">
      <c r="A123" s="205">
        <v>1000000</v>
      </c>
      <c r="B123" s="170" t="s">
        <v>121</v>
      </c>
      <c r="C123" s="207">
        <v>1000000</v>
      </c>
      <c r="D123" s="211">
        <f t="shared" ref="D123:N123" si="85">C123</f>
        <v>1000000</v>
      </c>
      <c r="E123" s="211">
        <f t="shared" si="85"/>
        <v>1000000</v>
      </c>
      <c r="F123" s="211">
        <f t="shared" si="85"/>
        <v>1000000</v>
      </c>
      <c r="G123" s="211">
        <f t="shared" si="85"/>
        <v>1000000</v>
      </c>
      <c r="H123" s="211">
        <f t="shared" si="85"/>
        <v>1000000</v>
      </c>
      <c r="I123" s="211">
        <f t="shared" si="85"/>
        <v>1000000</v>
      </c>
      <c r="J123" s="211">
        <f t="shared" si="85"/>
        <v>1000000</v>
      </c>
      <c r="K123" s="211">
        <f t="shared" si="85"/>
        <v>1000000</v>
      </c>
      <c r="L123" s="211">
        <f t="shared" si="85"/>
        <v>1000000</v>
      </c>
      <c r="M123" s="211">
        <f t="shared" si="85"/>
        <v>1000000</v>
      </c>
      <c r="N123" s="610">
        <f t="shared" si="85"/>
        <v>1000000</v>
      </c>
      <c r="O123" s="625">
        <f t="shared" si="84"/>
        <v>1000000</v>
      </c>
      <c r="P123" s="170"/>
      <c r="Q123" s="170"/>
      <c r="R123" s="170"/>
      <c r="S123" s="170"/>
      <c r="T123" s="170"/>
      <c r="U123" s="170"/>
      <c r="V123" s="170"/>
      <c r="W123" s="170"/>
      <c r="X123" s="170"/>
      <c r="Y123" s="170"/>
      <c r="Z123" s="170"/>
    </row>
    <row r="124" spans="1:26" ht="23.25" customHeight="1">
      <c r="A124" s="383">
        <v>0</v>
      </c>
      <c r="B124" s="170" t="s">
        <v>298</v>
      </c>
      <c r="C124" s="204">
        <f>A124+C67</f>
        <v>2000</v>
      </c>
      <c r="D124" s="204">
        <f t="shared" ref="D124:N124" si="86">C124+D67</f>
        <v>4000</v>
      </c>
      <c r="E124" s="204">
        <f t="shared" si="86"/>
        <v>6000</v>
      </c>
      <c r="F124" s="204">
        <f t="shared" si="86"/>
        <v>8000</v>
      </c>
      <c r="G124" s="204">
        <f t="shared" si="86"/>
        <v>10000</v>
      </c>
      <c r="H124" s="204">
        <f t="shared" si="86"/>
        <v>12000</v>
      </c>
      <c r="I124" s="204">
        <f t="shared" si="86"/>
        <v>14000</v>
      </c>
      <c r="J124" s="204">
        <f t="shared" si="86"/>
        <v>16000</v>
      </c>
      <c r="K124" s="204">
        <f t="shared" si="86"/>
        <v>18000</v>
      </c>
      <c r="L124" s="204">
        <f t="shared" si="86"/>
        <v>20000</v>
      </c>
      <c r="M124" s="204">
        <f t="shared" si="86"/>
        <v>22000</v>
      </c>
      <c r="N124" s="606">
        <f t="shared" si="86"/>
        <v>24000</v>
      </c>
      <c r="O124" s="625">
        <f>N124</f>
        <v>24000</v>
      </c>
      <c r="P124" s="170"/>
      <c r="Q124" s="170"/>
      <c r="R124" s="170"/>
      <c r="S124" s="170"/>
      <c r="T124" s="170"/>
      <c r="U124" s="170"/>
      <c r="V124" s="170"/>
      <c r="W124" s="170"/>
      <c r="X124" s="170"/>
      <c r="Y124" s="170"/>
      <c r="Z124" s="170"/>
    </row>
    <row r="125" spans="1:26" ht="23.25" customHeight="1">
      <c r="A125" s="205">
        <v>500000</v>
      </c>
      <c r="B125" s="170" t="s">
        <v>122</v>
      </c>
      <c r="C125" s="207">
        <v>500000</v>
      </c>
      <c r="D125" s="211">
        <f t="shared" ref="D125:N125" si="87">C125</f>
        <v>500000</v>
      </c>
      <c r="E125" s="211">
        <f t="shared" si="87"/>
        <v>500000</v>
      </c>
      <c r="F125" s="211">
        <f t="shared" si="87"/>
        <v>500000</v>
      </c>
      <c r="G125" s="211">
        <f t="shared" si="87"/>
        <v>500000</v>
      </c>
      <c r="H125" s="211">
        <f t="shared" si="87"/>
        <v>500000</v>
      </c>
      <c r="I125" s="211">
        <f t="shared" si="87"/>
        <v>500000</v>
      </c>
      <c r="J125" s="211">
        <f t="shared" si="87"/>
        <v>500000</v>
      </c>
      <c r="K125" s="211">
        <f t="shared" si="87"/>
        <v>500000</v>
      </c>
      <c r="L125" s="211">
        <f t="shared" si="87"/>
        <v>500000</v>
      </c>
      <c r="M125" s="211">
        <f t="shared" si="87"/>
        <v>500000</v>
      </c>
      <c r="N125" s="610">
        <f t="shared" si="87"/>
        <v>500000</v>
      </c>
      <c r="O125" s="625">
        <f>AVERAGE(C125:N125)</f>
        <v>500000</v>
      </c>
      <c r="P125" s="170"/>
      <c r="Q125" s="170"/>
      <c r="R125" s="170"/>
      <c r="S125" s="170"/>
      <c r="T125" s="170"/>
      <c r="U125" s="170"/>
      <c r="V125" s="170"/>
      <c r="W125" s="170"/>
      <c r="X125" s="170"/>
      <c r="Y125" s="170"/>
      <c r="Z125" s="170"/>
    </row>
    <row r="126" spans="1:26" ht="23.25" customHeight="1">
      <c r="A126" s="166">
        <f>A68</f>
        <v>0</v>
      </c>
      <c r="B126" s="170" t="s">
        <v>299</v>
      </c>
      <c r="C126" s="204">
        <f>A126+C68</f>
        <v>5000</v>
      </c>
      <c r="D126" s="204">
        <f t="shared" ref="D126:N126" si="88">D68+C126</f>
        <v>10000</v>
      </c>
      <c r="E126" s="204">
        <f t="shared" si="88"/>
        <v>15000</v>
      </c>
      <c r="F126" s="204">
        <f t="shared" si="88"/>
        <v>20000</v>
      </c>
      <c r="G126" s="204">
        <f t="shared" si="88"/>
        <v>25000</v>
      </c>
      <c r="H126" s="204">
        <f t="shared" si="88"/>
        <v>30000</v>
      </c>
      <c r="I126" s="204">
        <f t="shared" si="88"/>
        <v>35000</v>
      </c>
      <c r="J126" s="204">
        <f t="shared" si="88"/>
        <v>40000</v>
      </c>
      <c r="K126" s="204">
        <f t="shared" si="88"/>
        <v>45000</v>
      </c>
      <c r="L126" s="204">
        <f t="shared" si="88"/>
        <v>50000</v>
      </c>
      <c r="M126" s="204">
        <f t="shared" si="88"/>
        <v>55000</v>
      </c>
      <c r="N126" s="606">
        <f t="shared" si="88"/>
        <v>60000</v>
      </c>
      <c r="O126" s="625">
        <f>N126</f>
        <v>60000</v>
      </c>
      <c r="P126" s="170"/>
      <c r="Q126" s="170"/>
      <c r="R126" s="170"/>
      <c r="S126" s="170"/>
      <c r="T126" s="170"/>
      <c r="U126" s="170"/>
      <c r="V126" s="170"/>
      <c r="W126" s="170"/>
      <c r="X126" s="170"/>
      <c r="Y126" s="170"/>
      <c r="Z126" s="170"/>
    </row>
    <row r="127" spans="1:26" ht="23.25" customHeight="1">
      <c r="A127" s="166">
        <f>A123-A124+A125-A126+A122</f>
        <v>1600000</v>
      </c>
      <c r="B127" s="170" t="s">
        <v>300</v>
      </c>
      <c r="C127" s="204">
        <f t="shared" ref="C127:O127" si="89">C123-C124+C125-C126+C122</f>
        <v>1593000</v>
      </c>
      <c r="D127" s="204">
        <f t="shared" si="89"/>
        <v>1586000</v>
      </c>
      <c r="E127" s="204">
        <f t="shared" si="89"/>
        <v>1579000</v>
      </c>
      <c r="F127" s="204">
        <f t="shared" si="89"/>
        <v>1572000</v>
      </c>
      <c r="G127" s="204">
        <f t="shared" si="89"/>
        <v>1565000</v>
      </c>
      <c r="H127" s="204">
        <f t="shared" si="89"/>
        <v>1558000</v>
      </c>
      <c r="I127" s="204">
        <f t="shared" si="89"/>
        <v>1551000</v>
      </c>
      <c r="J127" s="204">
        <f t="shared" si="89"/>
        <v>1544000</v>
      </c>
      <c r="K127" s="204">
        <f t="shared" si="89"/>
        <v>1537000</v>
      </c>
      <c r="L127" s="204">
        <f t="shared" si="89"/>
        <v>1530000</v>
      </c>
      <c r="M127" s="204">
        <f t="shared" si="89"/>
        <v>1523000</v>
      </c>
      <c r="N127" s="606">
        <f t="shared" si="89"/>
        <v>1516000</v>
      </c>
      <c r="O127" s="627">
        <f t="shared" si="89"/>
        <v>1516000</v>
      </c>
      <c r="P127" s="170"/>
      <c r="Q127" s="170"/>
      <c r="R127" s="170"/>
      <c r="S127" s="170"/>
      <c r="T127" s="170"/>
      <c r="U127" s="170"/>
      <c r="V127" s="170"/>
      <c r="W127" s="170"/>
      <c r="X127" s="170"/>
      <c r="Y127" s="170"/>
      <c r="Z127" s="170"/>
    </row>
    <row r="128" spans="1:26" ht="23.25" customHeight="1">
      <c r="A128" s="166"/>
      <c r="B128" s="170"/>
      <c r="C128" s="204"/>
      <c r="D128" s="204"/>
      <c r="E128" s="204"/>
      <c r="F128" s="204"/>
      <c r="G128" s="204"/>
      <c r="H128" s="204"/>
      <c r="I128" s="204"/>
      <c r="J128" s="204"/>
      <c r="K128" s="204"/>
      <c r="L128" s="204"/>
      <c r="M128" s="204"/>
      <c r="N128" s="606"/>
      <c r="O128" s="625"/>
      <c r="P128" s="170"/>
      <c r="Q128" s="170"/>
      <c r="R128" s="170"/>
      <c r="S128" s="170"/>
      <c r="T128" s="170"/>
      <c r="U128" s="170"/>
      <c r="V128" s="170"/>
      <c r="W128" s="170"/>
      <c r="X128" s="170"/>
      <c r="Y128" s="170"/>
      <c r="Z128" s="170"/>
    </row>
    <row r="129" spans="1:26" ht="23.25" customHeight="1">
      <c r="A129" s="166">
        <f>A120+A127</f>
        <v>2646460</v>
      </c>
      <c r="B129" s="170" t="s">
        <v>114</v>
      </c>
      <c r="C129" s="204">
        <f t="shared" ref="C129:N129" si="90">C120+C127</f>
        <v>2663070</v>
      </c>
      <c r="D129" s="204">
        <f t="shared" si="90"/>
        <v>2686106.2</v>
      </c>
      <c r="E129" s="204">
        <f t="shared" si="90"/>
        <v>2709164.8760000002</v>
      </c>
      <c r="F129" s="204">
        <f t="shared" si="90"/>
        <v>2732242.37848</v>
      </c>
      <c r="G129" s="204">
        <f t="shared" si="90"/>
        <v>2755335.1309103998</v>
      </c>
      <c r="H129" s="204">
        <f t="shared" si="90"/>
        <v>2788439.6282921918</v>
      </c>
      <c r="I129" s="204">
        <f t="shared" si="90"/>
        <v>2792432.4357263483</v>
      </c>
      <c r="J129" s="204">
        <f t="shared" si="90"/>
        <v>2794830.1870118212</v>
      </c>
      <c r="K129" s="204">
        <f t="shared" si="90"/>
        <v>2797229.5832715845</v>
      </c>
      <c r="L129" s="204">
        <f t="shared" si="90"/>
        <v>2799627.391606153</v>
      </c>
      <c r="M129" s="204">
        <f t="shared" si="90"/>
        <v>2802020.4437740301</v>
      </c>
      <c r="N129" s="606">
        <f t="shared" si="90"/>
        <v>2804405.6348985499</v>
      </c>
      <c r="O129" s="626">
        <f>SUM(C129:N129)</f>
        <v>33124903.889971077</v>
      </c>
      <c r="P129" s="170"/>
      <c r="Q129" s="170"/>
      <c r="R129" s="170"/>
      <c r="S129" s="170"/>
      <c r="T129" s="170"/>
      <c r="U129" s="170"/>
      <c r="V129" s="170"/>
      <c r="W129" s="170"/>
      <c r="X129" s="170"/>
      <c r="Y129" s="170"/>
      <c r="Z129" s="170"/>
    </row>
    <row r="130" spans="1:26" ht="23.25" customHeight="1">
      <c r="A130" s="166"/>
      <c r="B130" s="170"/>
      <c r="C130" s="204"/>
      <c r="D130" s="204"/>
      <c r="E130" s="204"/>
      <c r="F130" s="204"/>
      <c r="G130" s="204"/>
      <c r="H130" s="204"/>
      <c r="I130" s="204"/>
      <c r="J130" s="204"/>
      <c r="K130" s="204"/>
      <c r="L130" s="204"/>
      <c r="M130" s="204"/>
      <c r="N130" s="606"/>
      <c r="O130" s="625"/>
      <c r="P130" s="170"/>
      <c r="Q130" s="170"/>
      <c r="R130" s="170"/>
      <c r="S130" s="170"/>
      <c r="T130" s="170"/>
      <c r="U130" s="170"/>
      <c r="V130" s="170"/>
      <c r="W130" s="170"/>
      <c r="X130" s="170"/>
      <c r="Y130" s="170"/>
      <c r="Z130" s="170"/>
    </row>
    <row r="131" spans="1:26" ht="23.25" customHeight="1">
      <c r="A131" s="216">
        <f>A140/A132</f>
        <v>24980</v>
      </c>
      <c r="B131" s="170" t="s">
        <v>82</v>
      </c>
      <c r="C131" s="182">
        <f>A131</f>
        <v>24980</v>
      </c>
      <c r="D131" s="182">
        <f t="shared" ref="D131:N131" si="91">C131</f>
        <v>24980</v>
      </c>
      <c r="E131" s="182">
        <f t="shared" si="91"/>
        <v>24980</v>
      </c>
      <c r="F131" s="182">
        <f t="shared" si="91"/>
        <v>24980</v>
      </c>
      <c r="G131" s="182">
        <f t="shared" si="91"/>
        <v>24980</v>
      </c>
      <c r="H131" s="182">
        <f t="shared" si="91"/>
        <v>24980</v>
      </c>
      <c r="I131" s="182">
        <f t="shared" si="91"/>
        <v>24980</v>
      </c>
      <c r="J131" s="182">
        <f t="shared" si="91"/>
        <v>24980</v>
      </c>
      <c r="K131" s="182">
        <f t="shared" si="91"/>
        <v>24980</v>
      </c>
      <c r="L131" s="182">
        <f t="shared" si="91"/>
        <v>24980</v>
      </c>
      <c r="M131" s="182">
        <f t="shared" si="91"/>
        <v>24980</v>
      </c>
      <c r="N131" s="592">
        <f t="shared" si="91"/>
        <v>24980</v>
      </c>
      <c r="O131" s="625">
        <f t="shared" ref="O131:O137" si="92">AVERAGE(C131:N131)</f>
        <v>24980</v>
      </c>
      <c r="P131" s="170"/>
      <c r="Q131" s="170"/>
      <c r="R131" s="170"/>
      <c r="S131" s="170"/>
      <c r="T131" s="170"/>
      <c r="U131" s="170"/>
      <c r="V131" s="170"/>
      <c r="W131" s="170"/>
      <c r="X131" s="170"/>
      <c r="Y131" s="170"/>
      <c r="Z131" s="170"/>
    </row>
    <row r="132" spans="1:26" ht="23.25" customHeight="1">
      <c r="A132" s="205">
        <v>100</v>
      </c>
      <c r="B132" s="170" t="s">
        <v>83</v>
      </c>
      <c r="C132" s="207">
        <v>100</v>
      </c>
      <c r="D132" s="211">
        <f t="shared" ref="D132:N132" si="93">C132</f>
        <v>100</v>
      </c>
      <c r="E132" s="211">
        <f t="shared" si="93"/>
        <v>100</v>
      </c>
      <c r="F132" s="211">
        <f t="shared" si="93"/>
        <v>100</v>
      </c>
      <c r="G132" s="211">
        <f t="shared" si="93"/>
        <v>100</v>
      </c>
      <c r="H132" s="211">
        <f t="shared" si="93"/>
        <v>100</v>
      </c>
      <c r="I132" s="211">
        <f t="shared" si="93"/>
        <v>100</v>
      </c>
      <c r="J132" s="211">
        <f t="shared" si="93"/>
        <v>100</v>
      </c>
      <c r="K132" s="211">
        <f t="shared" si="93"/>
        <v>100</v>
      </c>
      <c r="L132" s="211">
        <f t="shared" si="93"/>
        <v>100</v>
      </c>
      <c r="M132" s="211">
        <f t="shared" si="93"/>
        <v>100</v>
      </c>
      <c r="N132" s="610">
        <f t="shared" si="93"/>
        <v>100</v>
      </c>
      <c r="O132" s="625">
        <f t="shared" si="92"/>
        <v>100</v>
      </c>
      <c r="P132" s="170"/>
      <c r="Q132" s="170"/>
      <c r="R132" s="170"/>
      <c r="S132" s="170"/>
      <c r="T132" s="170"/>
      <c r="U132" s="170"/>
      <c r="V132" s="170"/>
      <c r="W132" s="170"/>
      <c r="X132" s="170"/>
      <c r="Y132" s="170"/>
      <c r="Z132" s="170"/>
    </row>
    <row r="133" spans="1:26" ht="23.25" customHeight="1">
      <c r="A133" s="383">
        <v>0</v>
      </c>
      <c r="B133" s="170" t="s">
        <v>301</v>
      </c>
      <c r="C133" s="207">
        <v>0</v>
      </c>
      <c r="D133" s="207">
        <v>0</v>
      </c>
      <c r="E133" s="207">
        <v>0</v>
      </c>
      <c r="F133" s="207">
        <v>0</v>
      </c>
      <c r="G133" s="207">
        <v>0</v>
      </c>
      <c r="H133" s="207">
        <v>10000</v>
      </c>
      <c r="I133" s="207">
        <v>0</v>
      </c>
      <c r="J133" s="207">
        <v>0</v>
      </c>
      <c r="K133" s="207">
        <v>0</v>
      </c>
      <c r="L133" s="207">
        <v>0</v>
      </c>
      <c r="M133" s="207">
        <v>0</v>
      </c>
      <c r="N133" s="607">
        <v>0</v>
      </c>
      <c r="O133" s="625">
        <f t="shared" si="92"/>
        <v>833.33333333333337</v>
      </c>
      <c r="P133" s="170"/>
      <c r="Q133" s="170"/>
      <c r="R133" s="170"/>
      <c r="S133" s="170"/>
      <c r="T133" s="170"/>
      <c r="U133" s="170"/>
      <c r="V133" s="170"/>
      <c r="W133" s="170"/>
      <c r="X133" s="170"/>
      <c r="Y133" s="170"/>
      <c r="Z133" s="170"/>
    </row>
    <row r="134" spans="1:26" ht="23.25" customHeight="1">
      <c r="A134" s="383">
        <v>0</v>
      </c>
      <c r="B134" s="170" t="s">
        <v>129</v>
      </c>
      <c r="C134" s="204">
        <f t="shared" ref="C134:N134" si="94">C72</f>
        <v>0</v>
      </c>
      <c r="D134" s="204">
        <f t="shared" si="94"/>
        <v>0</v>
      </c>
      <c r="E134" s="204">
        <f t="shared" si="94"/>
        <v>0</v>
      </c>
      <c r="F134" s="204">
        <f t="shared" si="94"/>
        <v>0</v>
      </c>
      <c r="G134" s="204">
        <f t="shared" si="94"/>
        <v>0</v>
      </c>
      <c r="H134" s="204">
        <f t="shared" si="94"/>
        <v>0</v>
      </c>
      <c r="I134" s="204">
        <f t="shared" si="94"/>
        <v>0</v>
      </c>
      <c r="J134" s="204">
        <f t="shared" si="94"/>
        <v>0</v>
      </c>
      <c r="K134" s="204">
        <f t="shared" si="94"/>
        <v>0</v>
      </c>
      <c r="L134" s="204">
        <f t="shared" si="94"/>
        <v>0</v>
      </c>
      <c r="M134" s="204">
        <f t="shared" si="94"/>
        <v>0</v>
      </c>
      <c r="N134" s="606">
        <f t="shared" si="94"/>
        <v>0</v>
      </c>
      <c r="O134" s="625">
        <f t="shared" si="92"/>
        <v>0</v>
      </c>
      <c r="P134" s="170"/>
      <c r="Q134" s="170"/>
      <c r="R134" s="170"/>
      <c r="S134" s="170"/>
      <c r="T134" s="170"/>
      <c r="U134" s="170"/>
      <c r="V134" s="170"/>
      <c r="W134" s="170"/>
      <c r="X134" s="170"/>
      <c r="Y134" s="170"/>
      <c r="Z134" s="170"/>
    </row>
    <row r="135" spans="1:26" ht="23.25" customHeight="1">
      <c r="A135" s="166">
        <f>A50</f>
        <v>500</v>
      </c>
      <c r="B135" s="170" t="s">
        <v>133</v>
      </c>
      <c r="C135" s="169">
        <f>A135+C133+C50</f>
        <v>990</v>
      </c>
      <c r="D135" s="169">
        <f t="shared" ref="D135:N135" si="95">C135+D133+D50</f>
        <v>1470.2</v>
      </c>
      <c r="E135" s="169">
        <f t="shared" si="95"/>
        <v>1940.796</v>
      </c>
      <c r="F135" s="169">
        <f t="shared" si="95"/>
        <v>2401.9800800000003</v>
      </c>
      <c r="G135" s="169">
        <f t="shared" si="95"/>
        <v>2853.9404784000003</v>
      </c>
      <c r="H135" s="169">
        <f t="shared" si="95"/>
        <v>13296.861668832</v>
      </c>
      <c r="I135" s="169">
        <f t="shared" si="95"/>
        <v>13730.924435455359</v>
      </c>
      <c r="J135" s="169">
        <f t="shared" si="95"/>
        <v>14156.305946746252</v>
      </c>
      <c r="K135" s="169">
        <f t="shared" si="95"/>
        <v>14573.179827811327</v>
      </c>
      <c r="L135" s="169">
        <f t="shared" si="95"/>
        <v>14981.716231255101</v>
      </c>
      <c r="M135" s="169">
        <f t="shared" si="95"/>
        <v>15382.081906629999</v>
      </c>
      <c r="N135" s="613">
        <f t="shared" si="95"/>
        <v>15774.440268497399</v>
      </c>
      <c r="O135" s="625">
        <f t="shared" si="92"/>
        <v>9296.0355703022869</v>
      </c>
      <c r="P135" s="170"/>
      <c r="Q135" s="170"/>
      <c r="R135" s="170"/>
      <c r="S135" s="170"/>
      <c r="T135" s="170"/>
      <c r="U135" s="170"/>
      <c r="V135" s="170"/>
      <c r="W135" s="170"/>
      <c r="X135" s="170"/>
      <c r="Y135" s="170"/>
      <c r="Z135" s="170"/>
    </row>
    <row r="136" spans="1:26" ht="23.25" customHeight="1">
      <c r="A136" s="166">
        <f>A58</f>
        <v>2000</v>
      </c>
      <c r="B136" s="170" t="s">
        <v>128</v>
      </c>
      <c r="C136" s="204">
        <f t="shared" ref="C136:N136" si="96">C58</f>
        <v>2000</v>
      </c>
      <c r="D136" s="204">
        <f t="shared" si="96"/>
        <v>2000</v>
      </c>
      <c r="E136" s="204">
        <f t="shared" si="96"/>
        <v>2000</v>
      </c>
      <c r="F136" s="204">
        <f t="shared" si="96"/>
        <v>2000</v>
      </c>
      <c r="G136" s="204">
        <f t="shared" si="96"/>
        <v>2000</v>
      </c>
      <c r="H136" s="204">
        <f t="shared" si="96"/>
        <v>2000</v>
      </c>
      <c r="I136" s="204">
        <f t="shared" si="96"/>
        <v>2000</v>
      </c>
      <c r="J136" s="204">
        <f t="shared" si="96"/>
        <v>2000</v>
      </c>
      <c r="K136" s="204">
        <f t="shared" si="96"/>
        <v>2000</v>
      </c>
      <c r="L136" s="204">
        <f t="shared" si="96"/>
        <v>2000</v>
      </c>
      <c r="M136" s="204">
        <f t="shared" si="96"/>
        <v>2000</v>
      </c>
      <c r="N136" s="606">
        <f t="shared" si="96"/>
        <v>2000</v>
      </c>
      <c r="O136" s="625">
        <f t="shared" si="92"/>
        <v>2000</v>
      </c>
      <c r="P136" s="170"/>
      <c r="Q136" s="170"/>
      <c r="R136" s="170"/>
      <c r="S136" s="170"/>
      <c r="T136" s="170"/>
      <c r="U136" s="170"/>
      <c r="V136" s="170"/>
      <c r="W136" s="170"/>
      <c r="X136" s="170"/>
      <c r="Y136" s="170"/>
      <c r="Z136" s="170"/>
    </row>
    <row r="137" spans="1:26" ht="23.25" customHeight="1">
      <c r="A137" s="383">
        <v>100000</v>
      </c>
      <c r="B137" s="170" t="s">
        <v>132</v>
      </c>
      <c r="C137" s="204">
        <f>A137+C35</f>
        <v>100000</v>
      </c>
      <c r="D137" s="204">
        <f t="shared" ref="D137:N137" si="97">C137+D35</f>
        <v>100000</v>
      </c>
      <c r="E137" s="204">
        <f t="shared" si="97"/>
        <v>100000</v>
      </c>
      <c r="F137" s="204">
        <f t="shared" si="97"/>
        <v>100000</v>
      </c>
      <c r="G137" s="204">
        <f t="shared" si="97"/>
        <v>100000</v>
      </c>
      <c r="H137" s="204">
        <f t="shared" si="97"/>
        <v>100000</v>
      </c>
      <c r="I137" s="204">
        <f t="shared" si="97"/>
        <v>100000</v>
      </c>
      <c r="J137" s="204">
        <f t="shared" si="97"/>
        <v>100000</v>
      </c>
      <c r="K137" s="204">
        <f t="shared" si="97"/>
        <v>100000</v>
      </c>
      <c r="L137" s="204">
        <f t="shared" si="97"/>
        <v>100000</v>
      </c>
      <c r="M137" s="204">
        <f t="shared" si="97"/>
        <v>100000</v>
      </c>
      <c r="N137" s="606">
        <f t="shared" si="97"/>
        <v>100000</v>
      </c>
      <c r="O137" s="625">
        <f t="shared" si="92"/>
        <v>100000</v>
      </c>
      <c r="P137" s="170"/>
      <c r="Q137" s="170"/>
      <c r="R137" s="170"/>
      <c r="S137" s="170"/>
      <c r="T137" s="170"/>
      <c r="U137" s="170"/>
      <c r="V137" s="170"/>
      <c r="W137" s="170"/>
      <c r="X137" s="170"/>
      <c r="Y137" s="170"/>
      <c r="Z137" s="170"/>
    </row>
    <row r="138" spans="1:26" ht="23.25" customHeight="1">
      <c r="A138" s="166">
        <f>SUM(A134:A137)</f>
        <v>102500</v>
      </c>
      <c r="B138" s="170" t="s">
        <v>302</v>
      </c>
      <c r="C138" s="204">
        <f t="shared" ref="C138:O138" si="98">SUM(C134:C137)</f>
        <v>102990</v>
      </c>
      <c r="D138" s="204">
        <f t="shared" si="98"/>
        <v>103470.2</v>
      </c>
      <c r="E138" s="204">
        <f t="shared" si="98"/>
        <v>103940.796</v>
      </c>
      <c r="F138" s="204">
        <f t="shared" si="98"/>
        <v>104401.98007999999</v>
      </c>
      <c r="G138" s="204">
        <f t="shared" si="98"/>
        <v>104853.94047840001</v>
      </c>
      <c r="H138" s="204">
        <f t="shared" si="98"/>
        <v>115296.861668832</v>
      </c>
      <c r="I138" s="204">
        <f t="shared" si="98"/>
        <v>115730.92443545535</v>
      </c>
      <c r="J138" s="204">
        <f t="shared" si="98"/>
        <v>116156.30594674626</v>
      </c>
      <c r="K138" s="204">
        <f t="shared" si="98"/>
        <v>116573.17982781133</v>
      </c>
      <c r="L138" s="204">
        <f t="shared" si="98"/>
        <v>116981.71623125509</v>
      </c>
      <c r="M138" s="204">
        <f t="shared" si="98"/>
        <v>117382.08190663</v>
      </c>
      <c r="N138" s="606">
        <f t="shared" si="98"/>
        <v>117774.44026849739</v>
      </c>
      <c r="O138" s="625">
        <f t="shared" si="98"/>
        <v>111296.03557030228</v>
      </c>
      <c r="P138" s="170"/>
      <c r="Q138" s="170"/>
      <c r="R138" s="170"/>
      <c r="S138" s="170"/>
      <c r="T138" s="170"/>
      <c r="U138" s="170"/>
      <c r="V138" s="170"/>
      <c r="W138" s="170"/>
      <c r="X138" s="170"/>
      <c r="Y138" s="170"/>
      <c r="Z138" s="170"/>
    </row>
    <row r="139" spans="1:26" ht="23.25" customHeight="1">
      <c r="A139" s="166"/>
      <c r="B139" s="170"/>
      <c r="C139" s="204"/>
      <c r="D139" s="204"/>
      <c r="E139" s="204"/>
      <c r="F139" s="204"/>
      <c r="G139" s="204"/>
      <c r="H139" s="204"/>
      <c r="I139" s="204"/>
      <c r="J139" s="204"/>
      <c r="K139" s="204"/>
      <c r="L139" s="204"/>
      <c r="M139" s="204"/>
      <c r="N139" s="606"/>
      <c r="O139" s="625"/>
      <c r="P139" s="170"/>
      <c r="Q139" s="170"/>
      <c r="R139" s="170"/>
      <c r="S139" s="170"/>
      <c r="T139" s="170"/>
      <c r="U139" s="170"/>
      <c r="V139" s="170"/>
      <c r="W139" s="170"/>
      <c r="X139" s="170"/>
      <c r="Y139" s="170"/>
      <c r="Z139" s="170"/>
    </row>
    <row r="140" spans="1:26" ht="23.25" customHeight="1">
      <c r="A140" s="166">
        <f>A129-A141-A138</f>
        <v>2498000</v>
      </c>
      <c r="B140" s="170" t="s">
        <v>136</v>
      </c>
      <c r="C140" s="204">
        <f>A140</f>
        <v>2498000</v>
      </c>
      <c r="D140" s="204">
        <f t="shared" ref="D140:N140" si="99">C140</f>
        <v>2498000</v>
      </c>
      <c r="E140" s="204">
        <f t="shared" si="99"/>
        <v>2498000</v>
      </c>
      <c r="F140" s="204">
        <f t="shared" si="99"/>
        <v>2498000</v>
      </c>
      <c r="G140" s="204">
        <f t="shared" si="99"/>
        <v>2498000</v>
      </c>
      <c r="H140" s="204">
        <f t="shared" si="99"/>
        <v>2498000</v>
      </c>
      <c r="I140" s="204">
        <f t="shared" si="99"/>
        <v>2498000</v>
      </c>
      <c r="J140" s="204">
        <f t="shared" si="99"/>
        <v>2498000</v>
      </c>
      <c r="K140" s="204">
        <f t="shared" si="99"/>
        <v>2498000</v>
      </c>
      <c r="L140" s="204">
        <f t="shared" si="99"/>
        <v>2498000</v>
      </c>
      <c r="M140" s="204">
        <f t="shared" si="99"/>
        <v>2498000</v>
      </c>
      <c r="N140" s="606">
        <f t="shared" si="99"/>
        <v>2498000</v>
      </c>
      <c r="O140" s="625">
        <f t="shared" ref="O140:O141" si="100">AVERAGE(C140:N140)</f>
        <v>2498000</v>
      </c>
      <c r="P140" s="170"/>
      <c r="Q140" s="170"/>
      <c r="R140" s="170"/>
      <c r="S140" s="170"/>
      <c r="T140" s="170"/>
      <c r="U140" s="170"/>
      <c r="V140" s="170"/>
      <c r="W140" s="170"/>
      <c r="X140" s="170"/>
      <c r="Y140" s="170"/>
      <c r="Z140" s="170"/>
    </row>
    <row r="141" spans="1:26" ht="23.25" customHeight="1">
      <c r="A141" s="166">
        <f>A102</f>
        <v>45960</v>
      </c>
      <c r="B141" s="170" t="s">
        <v>137</v>
      </c>
      <c r="C141" s="204">
        <f>A141+C98-C100</f>
        <v>62080</v>
      </c>
      <c r="D141" s="204">
        <f t="shared" ref="D141:N141" si="101">C141+D98-D100</f>
        <v>84636</v>
      </c>
      <c r="E141" s="204">
        <f t="shared" si="101"/>
        <v>107224.08000000002</v>
      </c>
      <c r="F141" s="204">
        <f t="shared" si="101"/>
        <v>129840.39840000001</v>
      </c>
      <c r="G141" s="204">
        <f t="shared" si="101"/>
        <v>152481.190432</v>
      </c>
      <c r="H141" s="204">
        <f t="shared" si="101"/>
        <v>175142.76662336002</v>
      </c>
      <c r="I141" s="204">
        <f t="shared" si="101"/>
        <v>178701.51129089281</v>
      </c>
      <c r="J141" s="204">
        <f t="shared" si="101"/>
        <v>180673.88106507497</v>
      </c>
      <c r="K141" s="204">
        <f t="shared" si="101"/>
        <v>182656.40344377348</v>
      </c>
      <c r="L141" s="204">
        <f t="shared" si="101"/>
        <v>184645.67537489801</v>
      </c>
      <c r="M141" s="204">
        <f t="shared" si="101"/>
        <v>186638.36186740006</v>
      </c>
      <c r="N141" s="606">
        <f t="shared" si="101"/>
        <v>188631.19463005205</v>
      </c>
      <c r="O141" s="625">
        <f t="shared" si="100"/>
        <v>151112.6219272876</v>
      </c>
      <c r="P141" s="170"/>
      <c r="Q141" s="170"/>
      <c r="R141" s="170"/>
      <c r="S141" s="170"/>
      <c r="T141" s="170"/>
      <c r="U141" s="170"/>
      <c r="V141" s="170"/>
      <c r="W141" s="170"/>
      <c r="X141" s="170"/>
      <c r="Y141" s="170"/>
      <c r="Z141" s="170"/>
    </row>
    <row r="142" spans="1:26" ht="23.25" customHeight="1">
      <c r="A142" s="212">
        <f>A140+A141</f>
        <v>2543960</v>
      </c>
      <c r="B142" s="170" t="s">
        <v>303</v>
      </c>
      <c r="C142" s="204">
        <f t="shared" ref="C142:N142" si="102">C140+C141</f>
        <v>2560080</v>
      </c>
      <c r="D142" s="204">
        <f t="shared" si="102"/>
        <v>2582636</v>
      </c>
      <c r="E142" s="204">
        <f t="shared" si="102"/>
        <v>2605224.08</v>
      </c>
      <c r="F142" s="204">
        <f t="shared" si="102"/>
        <v>2627840.3983999998</v>
      </c>
      <c r="G142" s="204">
        <f t="shared" si="102"/>
        <v>2650481.190432</v>
      </c>
      <c r="H142" s="204">
        <f t="shared" si="102"/>
        <v>2673142.7666233601</v>
      </c>
      <c r="I142" s="204">
        <f t="shared" si="102"/>
        <v>2676701.511290893</v>
      </c>
      <c r="J142" s="204">
        <f t="shared" si="102"/>
        <v>2678673.8810650748</v>
      </c>
      <c r="K142" s="204">
        <f t="shared" si="102"/>
        <v>2680656.4034437733</v>
      </c>
      <c r="L142" s="204">
        <f t="shared" si="102"/>
        <v>2682645.6753748981</v>
      </c>
      <c r="M142" s="204">
        <f t="shared" si="102"/>
        <v>2684638.3618673999</v>
      </c>
      <c r="N142" s="606">
        <f t="shared" si="102"/>
        <v>2686631.194630052</v>
      </c>
      <c r="O142" s="625">
        <f>SUM(O140:O141)</f>
        <v>2649112.6219272874</v>
      </c>
      <c r="P142" s="170"/>
      <c r="Q142" s="170"/>
      <c r="R142" s="170"/>
      <c r="S142" s="170"/>
      <c r="T142" s="170"/>
      <c r="U142" s="170"/>
      <c r="V142" s="170"/>
      <c r="W142" s="170"/>
      <c r="X142" s="170"/>
      <c r="Y142" s="170"/>
      <c r="Z142" s="170"/>
    </row>
    <row r="143" spans="1:26" ht="23.25" customHeight="1">
      <c r="A143" s="166"/>
      <c r="B143" s="217" t="s">
        <v>304</v>
      </c>
      <c r="C143" s="204"/>
      <c r="D143" s="218">
        <f t="shared" ref="D143:O143" si="103">D142-C142</f>
        <v>22556</v>
      </c>
      <c r="E143" s="218">
        <f t="shared" si="103"/>
        <v>22588.080000000075</v>
      </c>
      <c r="F143" s="218">
        <f t="shared" si="103"/>
        <v>22616.318399999756</v>
      </c>
      <c r="G143" s="218">
        <f t="shared" si="103"/>
        <v>22640.792032000143</v>
      </c>
      <c r="H143" s="218">
        <f t="shared" si="103"/>
        <v>22661.576191360131</v>
      </c>
      <c r="I143" s="218">
        <f t="shared" si="103"/>
        <v>3558.7446675328538</v>
      </c>
      <c r="J143" s="218">
        <f t="shared" si="103"/>
        <v>1972.3697741818614</v>
      </c>
      <c r="K143" s="218">
        <f t="shared" si="103"/>
        <v>1982.522378698457</v>
      </c>
      <c r="L143" s="218">
        <f t="shared" si="103"/>
        <v>1989.2719311248511</v>
      </c>
      <c r="M143" s="218">
        <f t="shared" si="103"/>
        <v>1992.686492501758</v>
      </c>
      <c r="N143" s="614">
        <f t="shared" si="103"/>
        <v>1992.8327626520768</v>
      </c>
      <c r="O143" s="628">
        <f t="shared" si="103"/>
        <v>-37518.572702764533</v>
      </c>
      <c r="P143" s="170"/>
      <c r="Q143" s="170"/>
      <c r="R143" s="170"/>
      <c r="S143" s="170"/>
      <c r="T143" s="170"/>
      <c r="U143" s="170"/>
      <c r="V143" s="170"/>
      <c r="W143" s="170"/>
      <c r="X143" s="170"/>
      <c r="Y143" s="170"/>
      <c r="Z143" s="170"/>
    </row>
    <row r="144" spans="1:26" ht="23.25" customHeight="1">
      <c r="A144" s="166">
        <f>A138+A142</f>
        <v>2646460</v>
      </c>
      <c r="B144" s="170" t="s">
        <v>305</v>
      </c>
      <c r="C144" s="204">
        <f t="shared" ref="C144:N144" si="104">C138+C142</f>
        <v>2663070</v>
      </c>
      <c r="D144" s="204">
        <f t="shared" si="104"/>
        <v>2686106.2</v>
      </c>
      <c r="E144" s="204">
        <f t="shared" si="104"/>
        <v>2709164.8760000002</v>
      </c>
      <c r="F144" s="204">
        <f t="shared" si="104"/>
        <v>2732242.37848</v>
      </c>
      <c r="G144" s="204">
        <f t="shared" si="104"/>
        <v>2755335.1309103998</v>
      </c>
      <c r="H144" s="204">
        <f t="shared" si="104"/>
        <v>2788439.6282921922</v>
      </c>
      <c r="I144" s="204">
        <f t="shared" si="104"/>
        <v>2792432.4357263483</v>
      </c>
      <c r="J144" s="204">
        <f t="shared" si="104"/>
        <v>2794830.1870118212</v>
      </c>
      <c r="K144" s="204">
        <f t="shared" si="104"/>
        <v>2797229.5832715845</v>
      </c>
      <c r="L144" s="204">
        <f t="shared" si="104"/>
        <v>2799627.391606153</v>
      </c>
      <c r="M144" s="204">
        <f t="shared" si="104"/>
        <v>2802020.4437740301</v>
      </c>
      <c r="N144" s="606">
        <f t="shared" si="104"/>
        <v>2804405.6348985494</v>
      </c>
      <c r="O144" s="626">
        <f>SUM(C144:N144)</f>
        <v>33124903.889971077</v>
      </c>
      <c r="P144" s="170"/>
      <c r="Q144" s="170"/>
      <c r="R144" s="170"/>
      <c r="S144" s="170"/>
      <c r="T144" s="170"/>
      <c r="U144" s="170"/>
      <c r="V144" s="170"/>
      <c r="W144" s="170"/>
      <c r="X144" s="170"/>
      <c r="Y144" s="170"/>
      <c r="Z144" s="170"/>
    </row>
    <row r="145" spans="1:26" ht="23.25" customHeight="1">
      <c r="A145" s="166"/>
      <c r="B145" s="217" t="s">
        <v>306</v>
      </c>
      <c r="C145" s="219">
        <f t="shared" ref="C145:O145" si="105">C129-C144</f>
        <v>0</v>
      </c>
      <c r="D145" s="219">
        <f t="shared" si="105"/>
        <v>0</v>
      </c>
      <c r="E145" s="219">
        <f t="shared" si="105"/>
        <v>0</v>
      </c>
      <c r="F145" s="219">
        <f t="shared" si="105"/>
        <v>0</v>
      </c>
      <c r="G145" s="219">
        <f t="shared" si="105"/>
        <v>0</v>
      </c>
      <c r="H145" s="219">
        <f t="shared" si="105"/>
        <v>0</v>
      </c>
      <c r="I145" s="219">
        <f t="shared" si="105"/>
        <v>0</v>
      </c>
      <c r="J145" s="219">
        <f t="shared" si="105"/>
        <v>0</v>
      </c>
      <c r="K145" s="219">
        <f t="shared" si="105"/>
        <v>0</v>
      </c>
      <c r="L145" s="219">
        <f t="shared" si="105"/>
        <v>0</v>
      </c>
      <c r="M145" s="219">
        <f t="shared" si="105"/>
        <v>0</v>
      </c>
      <c r="N145" s="615">
        <f t="shared" si="105"/>
        <v>0</v>
      </c>
      <c r="O145" s="629">
        <f t="shared" si="105"/>
        <v>0</v>
      </c>
      <c r="P145" s="170"/>
      <c r="Q145" s="170"/>
      <c r="R145" s="170"/>
      <c r="S145" s="170"/>
      <c r="T145" s="170"/>
      <c r="U145" s="170"/>
      <c r="V145" s="170"/>
      <c r="W145" s="170"/>
      <c r="X145" s="170"/>
      <c r="Y145" s="170"/>
      <c r="Z145" s="170"/>
    </row>
    <row r="146" spans="1:26" ht="23.25" customHeight="1">
      <c r="A146" s="205">
        <v>0</v>
      </c>
      <c r="B146" s="170" t="s">
        <v>307</v>
      </c>
      <c r="C146" s="207">
        <v>0</v>
      </c>
      <c r="D146" s="207">
        <v>0</v>
      </c>
      <c r="E146" s="207">
        <v>0</v>
      </c>
      <c r="F146" s="207">
        <v>0</v>
      </c>
      <c r="G146" s="207">
        <v>0</v>
      </c>
      <c r="H146" s="207">
        <v>0</v>
      </c>
      <c r="I146" s="207">
        <v>0</v>
      </c>
      <c r="J146" s="207">
        <v>0</v>
      </c>
      <c r="K146" s="207">
        <v>0</v>
      </c>
      <c r="L146" s="207">
        <v>0</v>
      </c>
      <c r="M146" s="207">
        <v>0</v>
      </c>
      <c r="N146" s="607">
        <v>0</v>
      </c>
      <c r="O146" s="625">
        <f t="shared" ref="O146:O151" si="106">SUM(C146:N146)</f>
        <v>0</v>
      </c>
      <c r="P146" s="170"/>
      <c r="Q146" s="170"/>
      <c r="R146" s="170"/>
      <c r="S146" s="170"/>
      <c r="T146" s="170"/>
      <c r="U146" s="170"/>
      <c r="V146" s="170"/>
      <c r="W146" s="170"/>
      <c r="X146" s="170"/>
      <c r="Y146" s="170"/>
      <c r="Z146" s="170"/>
    </row>
    <row r="147" spans="1:26" ht="23.25" customHeight="1">
      <c r="A147" s="383">
        <v>0</v>
      </c>
      <c r="B147" s="170" t="s">
        <v>308</v>
      </c>
      <c r="C147" s="204">
        <f>C119-A119</f>
        <v>-70000</v>
      </c>
      <c r="D147" s="204">
        <f t="shared" ref="D147:N147" si="107">D119-C119</f>
        <v>0</v>
      </c>
      <c r="E147" s="204">
        <f t="shared" si="107"/>
        <v>0</v>
      </c>
      <c r="F147" s="204">
        <f t="shared" si="107"/>
        <v>0</v>
      </c>
      <c r="G147" s="204">
        <f t="shared" si="107"/>
        <v>0</v>
      </c>
      <c r="H147" s="204">
        <f t="shared" si="107"/>
        <v>0</v>
      </c>
      <c r="I147" s="204">
        <f t="shared" si="107"/>
        <v>-70000</v>
      </c>
      <c r="J147" s="204">
        <f t="shared" si="107"/>
        <v>0</v>
      </c>
      <c r="K147" s="204">
        <f t="shared" si="107"/>
        <v>0</v>
      </c>
      <c r="L147" s="204">
        <f t="shared" si="107"/>
        <v>0</v>
      </c>
      <c r="M147" s="204">
        <f t="shared" si="107"/>
        <v>0</v>
      </c>
      <c r="N147" s="606">
        <f t="shared" si="107"/>
        <v>0</v>
      </c>
      <c r="O147" s="625">
        <f t="shared" si="106"/>
        <v>-140000</v>
      </c>
      <c r="P147" s="170"/>
      <c r="Q147" s="170"/>
      <c r="R147" s="170"/>
      <c r="S147" s="170"/>
      <c r="T147" s="170"/>
      <c r="U147" s="170"/>
      <c r="V147" s="170"/>
      <c r="W147" s="170"/>
      <c r="X147" s="170"/>
      <c r="Y147" s="170"/>
      <c r="Z147" s="170"/>
    </row>
    <row r="148" spans="1:26" ht="23.25" customHeight="1">
      <c r="A148" s="383">
        <v>0</v>
      </c>
      <c r="B148" s="170" t="s">
        <v>309</v>
      </c>
      <c r="C148" s="204">
        <f>C136-A136</f>
        <v>0</v>
      </c>
      <c r="D148" s="204">
        <f t="shared" ref="D148:N148" si="108">D136-C136</f>
        <v>0</v>
      </c>
      <c r="E148" s="204">
        <f t="shared" si="108"/>
        <v>0</v>
      </c>
      <c r="F148" s="204">
        <f t="shared" si="108"/>
        <v>0</v>
      </c>
      <c r="G148" s="204">
        <f t="shared" si="108"/>
        <v>0</v>
      </c>
      <c r="H148" s="204">
        <f t="shared" si="108"/>
        <v>0</v>
      </c>
      <c r="I148" s="204">
        <f t="shared" si="108"/>
        <v>0</v>
      </c>
      <c r="J148" s="204">
        <f t="shared" si="108"/>
        <v>0</v>
      </c>
      <c r="K148" s="204">
        <f t="shared" si="108"/>
        <v>0</v>
      </c>
      <c r="L148" s="204">
        <f t="shared" si="108"/>
        <v>0</v>
      </c>
      <c r="M148" s="204">
        <f t="shared" si="108"/>
        <v>0</v>
      </c>
      <c r="N148" s="606">
        <f t="shared" si="108"/>
        <v>0</v>
      </c>
      <c r="O148" s="625">
        <f t="shared" si="106"/>
        <v>0</v>
      </c>
      <c r="P148" s="170"/>
      <c r="Q148" s="170"/>
      <c r="R148" s="170"/>
      <c r="S148" s="170"/>
      <c r="T148" s="170"/>
      <c r="U148" s="170"/>
      <c r="V148" s="170"/>
      <c r="W148" s="170"/>
      <c r="X148" s="170"/>
      <c r="Y148" s="170"/>
      <c r="Z148" s="170"/>
    </row>
    <row r="149" spans="1:26" ht="23.25" customHeight="1">
      <c r="A149" s="383">
        <v>0</v>
      </c>
      <c r="B149" s="170" t="s">
        <v>310</v>
      </c>
      <c r="C149" s="204">
        <f>(C134-A134)+(C135-A135)</f>
        <v>490</v>
      </c>
      <c r="D149" s="204">
        <f t="shared" ref="D149:N149" si="109">(D134-C134)+(D135-C135)</f>
        <v>480.20000000000005</v>
      </c>
      <c r="E149" s="204">
        <f t="shared" si="109"/>
        <v>470.596</v>
      </c>
      <c r="F149" s="204">
        <f t="shared" si="109"/>
        <v>461.18408000000022</v>
      </c>
      <c r="G149" s="204">
        <f t="shared" si="109"/>
        <v>451.96039840000003</v>
      </c>
      <c r="H149" s="204">
        <f t="shared" si="109"/>
        <v>10442.921190432</v>
      </c>
      <c r="I149" s="204">
        <f t="shared" si="109"/>
        <v>434.06276662335949</v>
      </c>
      <c r="J149" s="204">
        <f t="shared" si="109"/>
        <v>425.38151129089238</v>
      </c>
      <c r="K149" s="204">
        <f t="shared" si="109"/>
        <v>416.87388106507569</v>
      </c>
      <c r="L149" s="204">
        <f t="shared" si="109"/>
        <v>408.53640344377345</v>
      </c>
      <c r="M149" s="204">
        <f t="shared" si="109"/>
        <v>400.36567537489827</v>
      </c>
      <c r="N149" s="606">
        <f t="shared" si="109"/>
        <v>392.35836186740016</v>
      </c>
      <c r="O149" s="625">
        <f t="shared" si="106"/>
        <v>15274.440268497399</v>
      </c>
      <c r="P149" s="170"/>
      <c r="Q149" s="170"/>
      <c r="R149" s="170"/>
      <c r="S149" s="170"/>
      <c r="T149" s="170"/>
      <c r="U149" s="170"/>
      <c r="V149" s="170"/>
      <c r="W149" s="170"/>
      <c r="X149" s="170"/>
      <c r="Y149" s="170"/>
      <c r="Z149" s="170"/>
    </row>
    <row r="150" spans="1:26" ht="23.25" customHeight="1">
      <c r="A150" s="383">
        <v>0</v>
      </c>
      <c r="B150" s="170" t="s">
        <v>311</v>
      </c>
      <c r="C150" s="204">
        <f>C118-A118</f>
        <v>-405000</v>
      </c>
      <c r="D150" s="204">
        <f t="shared" ref="D150:N150" si="110">D118-C118</f>
        <v>-151110</v>
      </c>
      <c r="E150" s="204">
        <f t="shared" si="110"/>
        <v>166680</v>
      </c>
      <c r="F150" s="204">
        <f t="shared" si="110"/>
        <v>25785</v>
      </c>
      <c r="G150" s="204">
        <f t="shared" si="110"/>
        <v>24525</v>
      </c>
      <c r="H150" s="204">
        <f t="shared" si="110"/>
        <v>-41130</v>
      </c>
      <c r="I150" s="204">
        <f t="shared" si="110"/>
        <v>56205</v>
      </c>
      <c r="J150" s="204">
        <f t="shared" si="110"/>
        <v>14760</v>
      </c>
      <c r="K150" s="204">
        <f t="shared" si="110"/>
        <v>-139365</v>
      </c>
      <c r="L150" s="204">
        <f t="shared" si="110"/>
        <v>14985</v>
      </c>
      <c r="M150" s="204">
        <f t="shared" si="110"/>
        <v>-1755</v>
      </c>
      <c r="N150" s="606">
        <f t="shared" si="110"/>
        <v>-149580</v>
      </c>
      <c r="O150" s="625">
        <f t="shared" si="106"/>
        <v>-585000</v>
      </c>
      <c r="P150" s="170"/>
      <c r="Q150" s="170"/>
      <c r="R150" s="170"/>
      <c r="S150" s="170"/>
      <c r="T150" s="170"/>
      <c r="U150" s="170"/>
      <c r="V150" s="170"/>
      <c r="W150" s="170"/>
      <c r="X150" s="170"/>
      <c r="Y150" s="170"/>
      <c r="Z150" s="170"/>
    </row>
    <row r="151" spans="1:26" ht="23.25" customHeight="1">
      <c r="A151" s="166">
        <f>SUM(A98+A50+A35+A69-A146-A147+A148-A150)</f>
        <v>277100</v>
      </c>
      <c r="B151" s="170" t="s">
        <v>312</v>
      </c>
      <c r="C151" s="204">
        <f>SUM(A151+C98+C50+C35+C69-C146-C147+C148-C150+C149)</f>
        <v>776200</v>
      </c>
      <c r="D151" s="204">
        <f t="shared" ref="D151:N151" si="111">SUM(C151+D98+D50+D35+D69-D146-D147+D148-D150+D149)</f>
        <v>957826.39999999991</v>
      </c>
      <c r="E151" s="204">
        <f t="shared" si="111"/>
        <v>821675.6719999999</v>
      </c>
      <c r="F151" s="204">
        <f t="shared" si="111"/>
        <v>826429.35855999996</v>
      </c>
      <c r="G151" s="204">
        <f t="shared" si="111"/>
        <v>832449.07138879993</v>
      </c>
      <c r="H151" s="204">
        <f t="shared" si="111"/>
        <v>914126.48996102402</v>
      </c>
      <c r="I151" s="204">
        <f t="shared" si="111"/>
        <v>939348.36016180343</v>
      </c>
      <c r="J151" s="204">
        <f t="shared" si="111"/>
        <v>934411.49295856734</v>
      </c>
      <c r="K151" s="204">
        <f t="shared" si="111"/>
        <v>1083592.7630993959</v>
      </c>
      <c r="L151" s="204">
        <f t="shared" si="111"/>
        <v>1078414.1078374078</v>
      </c>
      <c r="M151" s="204">
        <f t="shared" si="111"/>
        <v>1089962.5256806596</v>
      </c>
      <c r="N151" s="606">
        <f t="shared" si="111"/>
        <v>1249320.0751670466</v>
      </c>
      <c r="O151" s="625">
        <f t="shared" si="106"/>
        <v>11503756.316814706</v>
      </c>
      <c r="P151" s="170"/>
      <c r="Q151" s="170"/>
      <c r="R151" s="170"/>
      <c r="S151" s="170"/>
      <c r="T151" s="170"/>
      <c r="U151" s="170"/>
      <c r="V151" s="170"/>
      <c r="W151" s="170"/>
      <c r="X151" s="170"/>
      <c r="Y151" s="170"/>
      <c r="Z151" s="170"/>
    </row>
    <row r="152" spans="1:26" ht="23.25" customHeight="1">
      <c r="A152" s="166"/>
      <c r="B152" s="170"/>
      <c r="C152" s="204"/>
      <c r="D152" s="204"/>
      <c r="E152" s="204"/>
      <c r="F152" s="204"/>
      <c r="G152" s="204"/>
      <c r="H152" s="204"/>
      <c r="I152" s="204"/>
      <c r="J152" s="204"/>
      <c r="K152" s="204"/>
      <c r="L152" s="204"/>
      <c r="M152" s="204"/>
      <c r="N152" s="606"/>
      <c r="O152" s="625"/>
      <c r="P152" s="170"/>
      <c r="Q152" s="170"/>
      <c r="R152" s="170"/>
      <c r="S152" s="170"/>
      <c r="T152" s="170"/>
      <c r="U152" s="170"/>
      <c r="V152" s="170"/>
      <c r="W152" s="170"/>
      <c r="X152" s="170"/>
      <c r="Y152" s="170"/>
      <c r="Z152" s="170"/>
    </row>
    <row r="153" spans="1:26" ht="23.25" customHeight="1">
      <c r="A153" s="383">
        <v>100</v>
      </c>
      <c r="B153" s="384" t="s">
        <v>181</v>
      </c>
      <c r="C153" s="388">
        <f>$A$153+($A$106/C106)</f>
        <v>101.2</v>
      </c>
      <c r="D153" s="388">
        <f t="shared" ref="D153:N153" si="112">$A$153+($A$106/D106)</f>
        <v>101.2</v>
      </c>
      <c r="E153" s="388">
        <f t="shared" si="112"/>
        <v>101.2</v>
      </c>
      <c r="F153" s="388">
        <f t="shared" si="112"/>
        <v>101.2</v>
      </c>
      <c r="G153" s="388">
        <f t="shared" si="112"/>
        <v>101.2</v>
      </c>
      <c r="H153" s="388">
        <f t="shared" si="112"/>
        <v>101.2</v>
      </c>
      <c r="I153" s="388">
        <f t="shared" si="112"/>
        <v>101.5</v>
      </c>
      <c r="J153" s="388">
        <f t="shared" si="112"/>
        <v>101.5</v>
      </c>
      <c r="K153" s="388">
        <f t="shared" si="112"/>
        <v>101.5</v>
      </c>
      <c r="L153" s="388">
        <f t="shared" si="112"/>
        <v>101.5</v>
      </c>
      <c r="M153" s="388">
        <f t="shared" si="112"/>
        <v>101.5</v>
      </c>
      <c r="N153" s="616">
        <f t="shared" si="112"/>
        <v>101.5</v>
      </c>
      <c r="O153" s="630">
        <f t="shared" ref="O153:O154" si="113">AVERAGE(C153:N153)</f>
        <v>101.35000000000001</v>
      </c>
      <c r="P153" s="170"/>
      <c r="Q153" s="170"/>
      <c r="R153" s="170"/>
      <c r="S153" s="170"/>
      <c r="T153" s="170"/>
      <c r="U153" s="170"/>
      <c r="V153" s="170"/>
      <c r="W153" s="170"/>
      <c r="X153" s="170"/>
      <c r="Y153" s="170"/>
      <c r="Z153" s="170"/>
    </row>
    <row r="154" spans="1:26" ht="23.25" customHeight="1">
      <c r="A154" s="383">
        <v>100</v>
      </c>
      <c r="B154" s="384" t="s">
        <v>161</v>
      </c>
      <c r="C154" s="389">
        <f>(A154*0.6)+(0.4*MAX(0,C132*(0.9*C142/A144)*(1+(0.9*C102/C142))*(1+(0.9*C100/C142)))*(1+(0.9*C163/100))*0.01*C172*0.01*C153)</f>
        <v>99.127198966843196</v>
      </c>
      <c r="D154" s="389">
        <f>(C154*0.6)+(0.4*MAX(0,D132*(0.5*C112/D112)*(1+(0.9*D102/C102))*(1+(0.9*D100/D98)))*(1+(0.9*D163/100))*0.01*D172*0.01*D153)</f>
        <v>108.53294930840525</v>
      </c>
      <c r="E154" s="389">
        <f t="shared" ref="E154:N154" si="114">(D154*0.6)+(0.4*MAX(0,E132*(0.5*D112/E112)*(1+(0.9*E102/D102))*(1+(0.9*E100/E98)))*(1+(0.9*E163/100))*0.01*E172*0.01*E153)</f>
        <v>126.81897419770982</v>
      </c>
      <c r="F154" s="389">
        <f t="shared" si="114"/>
        <v>133.96724365562665</v>
      </c>
      <c r="G154" s="389">
        <f t="shared" si="114"/>
        <v>131.90307802928172</v>
      </c>
      <c r="H154" s="389">
        <f t="shared" si="114"/>
        <v>131.45482318636215</v>
      </c>
      <c r="I154" s="389">
        <f t="shared" si="114"/>
        <v>380.31528349391158</v>
      </c>
      <c r="J154" s="389">
        <f t="shared" si="114"/>
        <v>301.18516926798981</v>
      </c>
      <c r="K154" s="389">
        <f t="shared" si="114"/>
        <v>221.22469842314604</v>
      </c>
      <c r="L154" s="389">
        <f t="shared" si="114"/>
        <v>173.16381598098877</v>
      </c>
      <c r="M154" s="389">
        <f t="shared" si="114"/>
        <v>141.03339685194541</v>
      </c>
      <c r="N154" s="617">
        <f t="shared" si="114"/>
        <v>116.26141359559222</v>
      </c>
      <c r="O154" s="630">
        <f t="shared" si="113"/>
        <v>172.08233707981685</v>
      </c>
      <c r="P154" s="170"/>
      <c r="Q154" s="170"/>
      <c r="R154" s="170"/>
      <c r="S154" s="170"/>
      <c r="T154" s="170"/>
      <c r="U154" s="170"/>
      <c r="V154" s="170"/>
      <c r="W154" s="170"/>
      <c r="X154" s="170"/>
      <c r="Y154" s="170"/>
      <c r="Z154" s="170"/>
    </row>
    <row r="155" spans="1:26" ht="23.25" customHeight="1">
      <c r="A155" s="166">
        <f>A154*A131</f>
        <v>2498000</v>
      </c>
      <c r="B155" s="170" t="s">
        <v>162</v>
      </c>
      <c r="C155" s="220">
        <f t="shared" ref="C155:N155" si="115">C154*C131</f>
        <v>2476197.4301917432</v>
      </c>
      <c r="D155" s="204">
        <f t="shared" si="115"/>
        <v>2711153.073723963</v>
      </c>
      <c r="E155" s="204">
        <f t="shared" si="115"/>
        <v>3167937.9754587915</v>
      </c>
      <c r="F155" s="204">
        <f t="shared" si="115"/>
        <v>3346501.7465175535</v>
      </c>
      <c r="G155" s="204">
        <f t="shared" si="115"/>
        <v>3294938.8891714574</v>
      </c>
      <c r="H155" s="204">
        <f t="shared" si="115"/>
        <v>3283741.4831953263</v>
      </c>
      <c r="I155" s="204">
        <f t="shared" si="115"/>
        <v>9500275.7816779111</v>
      </c>
      <c r="J155" s="204">
        <f t="shared" si="115"/>
        <v>7523605.5283143856</v>
      </c>
      <c r="K155" s="204">
        <f t="shared" si="115"/>
        <v>5526192.9666101877</v>
      </c>
      <c r="L155" s="204">
        <f t="shared" si="115"/>
        <v>4325632.1232050993</v>
      </c>
      <c r="M155" s="204">
        <f t="shared" si="115"/>
        <v>3523014.2533615963</v>
      </c>
      <c r="N155" s="606">
        <f t="shared" si="115"/>
        <v>2904210.1116178934</v>
      </c>
      <c r="O155" s="625">
        <f t="shared" ref="O155" si="116">AVERAGE(C155:N155)</f>
        <v>4298616.7802538266</v>
      </c>
      <c r="P155" s="170"/>
      <c r="Q155" s="170"/>
      <c r="R155" s="170"/>
      <c r="S155" s="170"/>
      <c r="T155" s="170"/>
      <c r="U155" s="170"/>
      <c r="V155" s="170"/>
      <c r="W155" s="170"/>
      <c r="X155" s="170"/>
      <c r="Y155" s="170"/>
      <c r="Z155" s="170"/>
    </row>
    <row r="156" spans="1:26" ht="23.25" customHeight="1">
      <c r="A156" s="166"/>
      <c r="B156" s="170"/>
      <c r="C156" s="169"/>
      <c r="D156" s="169"/>
      <c r="E156" s="169"/>
      <c r="F156" s="169"/>
      <c r="G156" s="169"/>
      <c r="H156" s="169"/>
      <c r="I156" s="169"/>
      <c r="J156" s="169"/>
      <c r="K156" s="169"/>
      <c r="L156" s="169"/>
      <c r="M156" s="169"/>
      <c r="N156" s="613"/>
      <c r="O156" s="625"/>
      <c r="P156" s="170"/>
      <c r="Q156" s="170"/>
      <c r="R156" s="170"/>
      <c r="S156" s="170"/>
      <c r="T156" s="170"/>
      <c r="U156" s="170"/>
      <c r="V156" s="170"/>
      <c r="W156" s="170"/>
      <c r="X156" s="170"/>
      <c r="Y156" s="170"/>
      <c r="Z156" s="170"/>
    </row>
    <row r="157" spans="1:26" ht="23.25" customHeight="1">
      <c r="A157" s="383">
        <v>140</v>
      </c>
      <c r="B157" s="170" t="s">
        <v>84</v>
      </c>
      <c r="C157" s="221">
        <v>140</v>
      </c>
      <c r="D157" s="221">
        <f t="shared" ref="D157:N157" si="117">C157</f>
        <v>140</v>
      </c>
      <c r="E157" s="221">
        <f t="shared" si="117"/>
        <v>140</v>
      </c>
      <c r="F157" s="221">
        <f t="shared" si="117"/>
        <v>140</v>
      </c>
      <c r="G157" s="221">
        <f t="shared" si="117"/>
        <v>140</v>
      </c>
      <c r="H157" s="221">
        <f t="shared" si="117"/>
        <v>140</v>
      </c>
      <c r="I157" s="221">
        <f t="shared" si="117"/>
        <v>140</v>
      </c>
      <c r="J157" s="221">
        <f t="shared" si="117"/>
        <v>140</v>
      </c>
      <c r="K157" s="221">
        <f t="shared" si="117"/>
        <v>140</v>
      </c>
      <c r="L157" s="221">
        <f t="shared" si="117"/>
        <v>140</v>
      </c>
      <c r="M157" s="221">
        <f t="shared" si="117"/>
        <v>140</v>
      </c>
      <c r="N157" s="618">
        <f t="shared" si="117"/>
        <v>140</v>
      </c>
      <c r="O157" s="625">
        <f t="shared" ref="O157:O161" si="118">AVERAGE(C157:N157)</f>
        <v>140</v>
      </c>
      <c r="P157" s="170"/>
      <c r="Q157" s="170"/>
      <c r="R157" s="170"/>
      <c r="S157" s="170"/>
      <c r="T157" s="170"/>
      <c r="U157" s="170"/>
      <c r="V157" s="170"/>
      <c r="W157" s="170"/>
      <c r="X157" s="170"/>
      <c r="Y157" s="170"/>
      <c r="Z157" s="170"/>
    </row>
    <row r="158" spans="1:26" ht="23.25" customHeight="1">
      <c r="A158" s="175">
        <f>1*0.001*A36*0.001*A37/A45</f>
        <v>10</v>
      </c>
      <c r="B158" s="170" t="s">
        <v>85</v>
      </c>
      <c r="C158" s="221">
        <f>(0.01*1*0.001*C36*0.001*C37/C45)+(0.99*A158)</f>
        <v>9.9</v>
      </c>
      <c r="D158" s="221">
        <f t="shared" ref="D158:N158" si="119">(0.01*1*0.001*D36*0.001*D37/D45)+(0.99*C158)</f>
        <v>9.8010000000000002</v>
      </c>
      <c r="E158" s="221">
        <f t="shared" si="119"/>
        <v>9.7029899999999998</v>
      </c>
      <c r="F158" s="221">
        <f t="shared" si="119"/>
        <v>9.605960099999999</v>
      </c>
      <c r="G158" s="221">
        <f t="shared" si="119"/>
        <v>9.5099004989999987</v>
      </c>
      <c r="H158" s="221">
        <f t="shared" si="119"/>
        <v>9.414801494009998</v>
      </c>
      <c r="I158" s="221">
        <f t="shared" si="119"/>
        <v>9.3206534790698985</v>
      </c>
      <c r="J158" s="221">
        <f t="shared" si="119"/>
        <v>9.2274469442791993</v>
      </c>
      <c r="K158" s="221">
        <f t="shared" si="119"/>
        <v>9.1351724748364074</v>
      </c>
      <c r="L158" s="221">
        <f t="shared" si="119"/>
        <v>9.0438207500880434</v>
      </c>
      <c r="M158" s="221">
        <f t="shared" si="119"/>
        <v>8.9533825425871623</v>
      </c>
      <c r="N158" s="618">
        <f t="shared" si="119"/>
        <v>8.8638487171612912</v>
      </c>
      <c r="O158" s="625">
        <f t="shared" si="118"/>
        <v>9.3732480834193321</v>
      </c>
      <c r="P158" s="170"/>
      <c r="Q158" s="170"/>
      <c r="R158" s="170"/>
      <c r="S158" s="170"/>
      <c r="T158" s="170"/>
      <c r="U158" s="170"/>
      <c r="V158" s="170"/>
      <c r="W158" s="170"/>
      <c r="X158" s="170"/>
      <c r="Y158" s="170"/>
      <c r="Z158" s="170"/>
    </row>
    <row r="159" spans="1:26" ht="23.25" customHeight="1">
      <c r="A159" s="166">
        <f>A52*A157</f>
        <v>1400</v>
      </c>
      <c r="B159" s="170" t="s">
        <v>86</v>
      </c>
      <c r="C159" s="221">
        <f t="shared" ref="C159:N159" si="120">C52*C157</f>
        <v>1372</v>
      </c>
      <c r="D159" s="221">
        <f t="shared" si="120"/>
        <v>1344.5600000000002</v>
      </c>
      <c r="E159" s="221">
        <f t="shared" si="120"/>
        <v>1317.6688000000001</v>
      </c>
      <c r="F159" s="221">
        <f t="shared" si="120"/>
        <v>1291.3154240000001</v>
      </c>
      <c r="G159" s="221">
        <f t="shared" si="120"/>
        <v>1265.4891155200003</v>
      </c>
      <c r="H159" s="221">
        <f t="shared" si="120"/>
        <v>1240.1793332096001</v>
      </c>
      <c r="I159" s="221">
        <f t="shared" si="120"/>
        <v>1215.375746545408</v>
      </c>
      <c r="J159" s="221">
        <f t="shared" si="120"/>
        <v>1191.0682316144998</v>
      </c>
      <c r="K159" s="221">
        <f t="shared" si="120"/>
        <v>1167.2468669822099</v>
      </c>
      <c r="L159" s="221">
        <f t="shared" si="120"/>
        <v>1143.9019296425656</v>
      </c>
      <c r="M159" s="221">
        <f t="shared" si="120"/>
        <v>1121.0238910497144</v>
      </c>
      <c r="N159" s="618">
        <f t="shared" si="120"/>
        <v>1098.60341322872</v>
      </c>
      <c r="O159" s="625">
        <f t="shared" si="118"/>
        <v>1230.7027293160597</v>
      </c>
      <c r="P159" s="170"/>
      <c r="Q159" s="170"/>
      <c r="R159" s="170"/>
      <c r="S159" s="170"/>
      <c r="T159" s="170"/>
      <c r="U159" s="170"/>
      <c r="V159" s="170"/>
      <c r="W159" s="170"/>
      <c r="X159" s="170"/>
      <c r="Y159" s="170"/>
      <c r="Z159" s="170"/>
    </row>
    <row r="160" spans="1:26" ht="23.25" customHeight="1">
      <c r="A160" s="166">
        <f>A159*A158</f>
        <v>14000</v>
      </c>
      <c r="B160" s="170" t="s">
        <v>87</v>
      </c>
      <c r="C160" s="221">
        <f t="shared" ref="C160:N160" si="121">C159*C158</f>
        <v>13582.800000000001</v>
      </c>
      <c r="D160" s="221">
        <f t="shared" si="121"/>
        <v>13178.032560000001</v>
      </c>
      <c r="E160" s="221">
        <f t="shared" si="121"/>
        <v>12785.327189712001</v>
      </c>
      <c r="F160" s="221">
        <f t="shared" si="121"/>
        <v>12404.324439458582</v>
      </c>
      <c r="G160" s="221">
        <f t="shared" si="121"/>
        <v>12034.675571162717</v>
      </c>
      <c r="H160" s="221">
        <f t="shared" si="121"/>
        <v>11676.042239142067</v>
      </c>
      <c r="I160" s="221">
        <f t="shared" si="121"/>
        <v>11328.096180415632</v>
      </c>
      <c r="J160" s="221">
        <f t="shared" si="121"/>
        <v>10990.518914239246</v>
      </c>
      <c r="K160" s="221">
        <f t="shared" si="121"/>
        <v>10663.001450594917</v>
      </c>
      <c r="L160" s="221">
        <f t="shared" si="121"/>
        <v>10345.244007367188</v>
      </c>
      <c r="M160" s="221">
        <f t="shared" si="121"/>
        <v>10036.955735947646</v>
      </c>
      <c r="N160" s="618">
        <f t="shared" si="121"/>
        <v>9737.8544550164061</v>
      </c>
      <c r="O160" s="625">
        <f t="shared" si="118"/>
        <v>11563.572728588035</v>
      </c>
      <c r="P160" s="170"/>
      <c r="Q160" s="170"/>
      <c r="R160" s="170"/>
      <c r="S160" s="170"/>
      <c r="T160" s="170"/>
      <c r="U160" s="170"/>
      <c r="V160" s="170"/>
      <c r="W160" s="170"/>
      <c r="X160" s="170"/>
      <c r="Y160" s="170"/>
      <c r="Z160" s="170"/>
    </row>
    <row r="161" spans="1:26" ht="23.25" customHeight="1">
      <c r="A161" s="166">
        <f>A10*100/A160</f>
        <v>35.714285714285715</v>
      </c>
      <c r="B161" s="170" t="s">
        <v>88</v>
      </c>
      <c r="C161" s="221">
        <f>'2'!B35*100/((C160))</f>
        <v>24.722443089790026</v>
      </c>
      <c r="D161" s="221">
        <f>'2'!C35*100/((D160))</f>
        <v>2.2461623057334439</v>
      </c>
      <c r="E161" s="221">
        <f>'2'!D35*100/((E160))</f>
        <v>26.804163469180608</v>
      </c>
      <c r="F161" s="221">
        <f>'2'!E35*100/((F160))</f>
        <v>27.853189561936372</v>
      </c>
      <c r="G161" s="221">
        <f>'2'!F35*100/((G160))</f>
        <v>40.832010559344383</v>
      </c>
      <c r="H161" s="221">
        <f>'2'!G35*100/((H160))</f>
        <v>32.125611771301848</v>
      </c>
      <c r="I161" s="221">
        <f>'2'!H35*100/((I160))</f>
        <v>32.414979017818268</v>
      </c>
      <c r="J161" s="221">
        <f>'2'!I35*100/((J160))</f>
        <v>55.47508764213822</v>
      </c>
      <c r="K161" s="221">
        <f>'2'!J35*100/((K160))</f>
        <v>25.011719377110289</v>
      </c>
      <c r="L161" s="221">
        <f>'2'!K35*100/((L160))</f>
        <v>29.375817504505726</v>
      </c>
      <c r="M161" s="221">
        <f>'2'!L35*100/((M160))</f>
        <v>33.117611429678803</v>
      </c>
      <c r="N161" s="618">
        <f>'2'!M35*100/((N160))</f>
        <v>0</v>
      </c>
      <c r="O161" s="625">
        <f t="shared" si="118"/>
        <v>27.498232977378166</v>
      </c>
      <c r="P161" s="170"/>
      <c r="Q161" s="170"/>
      <c r="R161" s="170"/>
      <c r="S161" s="170"/>
      <c r="T161" s="170"/>
      <c r="U161" s="170"/>
      <c r="V161" s="170"/>
      <c r="W161" s="170"/>
      <c r="X161" s="170"/>
      <c r="Y161" s="170"/>
      <c r="Z161" s="170"/>
    </row>
    <row r="162" spans="1:26" ht="23.25" customHeight="1">
      <c r="A162" s="166"/>
      <c r="B162" s="170"/>
      <c r="C162" s="169"/>
      <c r="D162" s="169"/>
      <c r="E162" s="169"/>
      <c r="F162" s="169"/>
      <c r="G162" s="169"/>
      <c r="H162" s="169"/>
      <c r="I162" s="169"/>
      <c r="J162" s="169"/>
      <c r="K162" s="169"/>
      <c r="L162" s="169"/>
      <c r="M162" s="169"/>
      <c r="N162" s="613"/>
      <c r="O162" s="625"/>
      <c r="P162" s="170"/>
      <c r="Q162" s="170"/>
      <c r="R162" s="170"/>
      <c r="S162" s="170"/>
      <c r="T162" s="170"/>
      <c r="U162" s="170"/>
      <c r="V162" s="170"/>
      <c r="W162" s="170"/>
      <c r="X162" s="170"/>
      <c r="Y162" s="170"/>
      <c r="Z162" s="170"/>
    </row>
    <row r="163" spans="1:26" ht="23.25" customHeight="1">
      <c r="A163" s="222">
        <v>1</v>
      </c>
      <c r="B163" s="170" t="s">
        <v>165</v>
      </c>
      <c r="C163" s="223">
        <f>A163</f>
        <v>1</v>
      </c>
      <c r="D163" s="223">
        <f t="shared" ref="D163:N163" si="122">C163</f>
        <v>1</v>
      </c>
      <c r="E163" s="223">
        <f t="shared" si="122"/>
        <v>1</v>
      </c>
      <c r="F163" s="223">
        <f t="shared" si="122"/>
        <v>1</v>
      </c>
      <c r="G163" s="223">
        <f t="shared" si="122"/>
        <v>1</v>
      </c>
      <c r="H163" s="223">
        <f t="shared" si="122"/>
        <v>1</v>
      </c>
      <c r="I163" s="223">
        <f t="shared" si="122"/>
        <v>1</v>
      </c>
      <c r="J163" s="223">
        <f t="shared" si="122"/>
        <v>1</v>
      </c>
      <c r="K163" s="223">
        <f t="shared" si="122"/>
        <v>1</v>
      </c>
      <c r="L163" s="223">
        <f t="shared" si="122"/>
        <v>1</v>
      </c>
      <c r="M163" s="223">
        <f t="shared" si="122"/>
        <v>1</v>
      </c>
      <c r="N163" s="619">
        <f t="shared" si="122"/>
        <v>1</v>
      </c>
      <c r="O163" s="625">
        <f>AVERAGE(C163:N163)</f>
        <v>1</v>
      </c>
      <c r="P163" s="170"/>
      <c r="Q163" s="170"/>
      <c r="R163" s="170"/>
      <c r="S163" s="170"/>
      <c r="T163" s="170"/>
      <c r="U163" s="170"/>
      <c r="V163" s="170"/>
      <c r="W163" s="170"/>
      <c r="X163" s="170"/>
      <c r="Y163" s="170"/>
      <c r="Z163" s="170"/>
    </row>
    <row r="164" spans="1:26" ht="23.25" customHeight="1">
      <c r="A164" s="166"/>
      <c r="B164" s="170"/>
      <c r="C164" s="169"/>
      <c r="D164" s="169"/>
      <c r="E164" s="169"/>
      <c r="F164" s="169"/>
      <c r="G164" s="169"/>
      <c r="H164" s="169"/>
      <c r="I164" s="169"/>
      <c r="J164" s="169"/>
      <c r="K164" s="169"/>
      <c r="L164" s="169"/>
      <c r="M164" s="169"/>
      <c r="N164" s="613"/>
      <c r="O164" s="625"/>
      <c r="P164" s="170"/>
      <c r="Q164" s="170"/>
      <c r="R164" s="170"/>
      <c r="S164" s="170"/>
      <c r="T164" s="170"/>
      <c r="U164" s="170"/>
      <c r="V164" s="170"/>
      <c r="W164" s="170"/>
      <c r="X164" s="170"/>
      <c r="Y164" s="170"/>
      <c r="Z164" s="170"/>
    </row>
    <row r="165" spans="1:26" ht="23.25" customHeight="1">
      <c r="A165" s="383">
        <v>0</v>
      </c>
      <c r="B165" s="170" t="s">
        <v>163</v>
      </c>
      <c r="C165" s="204">
        <f>ABS(((C27-A40))*100)/C27</f>
        <v>100</v>
      </c>
      <c r="D165" s="204">
        <f t="shared" ref="D165:N165" si="123">IFERROR((ABS((D27-C40))*100/D27),100)</f>
        <v>100</v>
      </c>
      <c r="E165" s="204">
        <f t="shared" si="123"/>
        <v>100</v>
      </c>
      <c r="F165" s="204">
        <f t="shared" si="123"/>
        <v>100</v>
      </c>
      <c r="G165" s="204">
        <f t="shared" si="123"/>
        <v>100</v>
      </c>
      <c r="H165" s="204">
        <f t="shared" si="123"/>
        <v>100</v>
      </c>
      <c r="I165" s="204">
        <f t="shared" si="123"/>
        <v>100</v>
      </c>
      <c r="J165" s="204">
        <f t="shared" si="123"/>
        <v>100</v>
      </c>
      <c r="K165" s="204">
        <f t="shared" si="123"/>
        <v>100</v>
      </c>
      <c r="L165" s="204">
        <f t="shared" si="123"/>
        <v>100</v>
      </c>
      <c r="M165" s="204">
        <f t="shared" si="123"/>
        <v>100</v>
      </c>
      <c r="N165" s="606">
        <f t="shared" si="123"/>
        <v>100</v>
      </c>
      <c r="O165" s="625">
        <f t="shared" ref="O165:O166" si="124">AVERAGE(C165:N165)</f>
        <v>100</v>
      </c>
      <c r="P165" s="170"/>
      <c r="Q165" s="170"/>
      <c r="R165" s="170"/>
      <c r="S165" s="170"/>
      <c r="T165" s="170"/>
      <c r="U165" s="170"/>
      <c r="V165" s="170"/>
      <c r="W165" s="170"/>
      <c r="X165" s="170"/>
      <c r="Y165" s="170"/>
      <c r="Z165" s="170"/>
    </row>
    <row r="166" spans="1:26" ht="23.25" customHeight="1">
      <c r="A166" s="383">
        <v>0</v>
      </c>
      <c r="B166" s="170" t="s">
        <v>164</v>
      </c>
      <c r="C166" s="204">
        <f>ABS((C98-A41)*100/C98)</f>
        <v>100</v>
      </c>
      <c r="D166" s="204">
        <f t="shared" ref="D166:N166" si="125">IFERROR(ABS((D98-C41)*100/D98),100)</f>
        <v>100</v>
      </c>
      <c r="E166" s="204">
        <f t="shared" si="125"/>
        <v>100</v>
      </c>
      <c r="F166" s="204">
        <f t="shared" si="125"/>
        <v>100</v>
      </c>
      <c r="G166" s="204">
        <f t="shared" si="125"/>
        <v>100</v>
      </c>
      <c r="H166" s="204">
        <f t="shared" si="125"/>
        <v>99.999999999999986</v>
      </c>
      <c r="I166" s="204">
        <f t="shared" si="125"/>
        <v>100</v>
      </c>
      <c r="J166" s="204">
        <f t="shared" si="125"/>
        <v>100</v>
      </c>
      <c r="K166" s="204">
        <f t="shared" si="125"/>
        <v>100</v>
      </c>
      <c r="L166" s="204">
        <f t="shared" si="125"/>
        <v>100</v>
      </c>
      <c r="M166" s="204">
        <f t="shared" si="125"/>
        <v>100</v>
      </c>
      <c r="N166" s="606">
        <f t="shared" si="125"/>
        <v>100</v>
      </c>
      <c r="O166" s="625">
        <f t="shared" si="124"/>
        <v>100</v>
      </c>
      <c r="P166" s="170"/>
      <c r="Q166" s="170"/>
      <c r="R166" s="170"/>
      <c r="S166" s="170"/>
      <c r="T166" s="170"/>
      <c r="U166" s="170"/>
      <c r="V166" s="170"/>
      <c r="W166" s="170"/>
      <c r="X166" s="170"/>
      <c r="Y166" s="170"/>
      <c r="Z166" s="170"/>
    </row>
    <row r="167" spans="1:26" ht="23.25" customHeight="1">
      <c r="A167" s="166"/>
      <c r="B167" s="170"/>
      <c r="C167" s="204"/>
      <c r="D167" s="204"/>
      <c r="E167" s="204"/>
      <c r="F167" s="204"/>
      <c r="G167" s="204"/>
      <c r="H167" s="204"/>
      <c r="I167" s="204"/>
      <c r="J167" s="204"/>
      <c r="K167" s="204"/>
      <c r="L167" s="204"/>
      <c r="M167" s="204"/>
      <c r="N167" s="606"/>
      <c r="O167" s="625"/>
      <c r="P167" s="170"/>
      <c r="Q167" s="170"/>
      <c r="R167" s="170"/>
      <c r="S167" s="170"/>
      <c r="T167" s="170"/>
      <c r="U167" s="170"/>
      <c r="V167" s="170"/>
      <c r="W167" s="170"/>
      <c r="X167" s="170"/>
      <c r="Y167" s="170"/>
      <c r="Z167" s="170"/>
    </row>
    <row r="168" spans="1:26" ht="23.25" customHeight="1">
      <c r="A168" s="166">
        <f>A8</f>
        <v>5000</v>
      </c>
      <c r="B168" s="170" t="s">
        <v>313</v>
      </c>
      <c r="C168" s="204">
        <f>C8+A168</f>
        <v>8358</v>
      </c>
      <c r="D168" s="204">
        <f t="shared" ref="D168:N168" si="126">D8+C168</f>
        <v>8654</v>
      </c>
      <c r="E168" s="204">
        <f t="shared" si="126"/>
        <v>12081</v>
      </c>
      <c r="F168" s="204">
        <f t="shared" si="126"/>
        <v>15536</v>
      </c>
      <c r="G168" s="204">
        <f t="shared" si="126"/>
        <v>20450</v>
      </c>
      <c r="H168" s="204">
        <f t="shared" si="126"/>
        <v>24201</v>
      </c>
      <c r="I168" s="204">
        <f t="shared" si="126"/>
        <v>27873</v>
      </c>
      <c r="J168" s="204">
        <f t="shared" si="126"/>
        <v>33970</v>
      </c>
      <c r="K168" s="204">
        <f t="shared" si="126"/>
        <v>36637</v>
      </c>
      <c r="L168" s="204">
        <f t="shared" si="126"/>
        <v>39676</v>
      </c>
      <c r="M168" s="204">
        <f t="shared" si="126"/>
        <v>46428</v>
      </c>
      <c r="N168" s="606">
        <f t="shared" si="126"/>
        <v>58292</v>
      </c>
      <c r="O168" s="625">
        <f t="shared" ref="O168:O170" si="127">N168</f>
        <v>58292</v>
      </c>
      <c r="P168" s="170"/>
      <c r="Q168" s="170"/>
      <c r="R168" s="170"/>
      <c r="S168" s="170"/>
      <c r="T168" s="170"/>
      <c r="U168" s="170"/>
      <c r="V168" s="170"/>
      <c r="W168" s="170"/>
      <c r="X168" s="170"/>
      <c r="Y168" s="170"/>
      <c r="Z168" s="170"/>
    </row>
    <row r="169" spans="1:26" ht="23.25" customHeight="1">
      <c r="A169" s="166">
        <f>A10</f>
        <v>5000</v>
      </c>
      <c r="B169" s="170" t="s">
        <v>314</v>
      </c>
      <c r="C169" s="204">
        <f>C10+A169</f>
        <v>9000</v>
      </c>
      <c r="D169" s="204">
        <f t="shared" ref="D169:N169" si="128">D10+C169</f>
        <v>13000</v>
      </c>
      <c r="E169" s="204">
        <f t="shared" si="128"/>
        <v>17000</v>
      </c>
      <c r="F169" s="204">
        <f t="shared" si="128"/>
        <v>21000</v>
      </c>
      <c r="G169" s="204">
        <f t="shared" si="128"/>
        <v>25000</v>
      </c>
      <c r="H169" s="204">
        <f t="shared" si="128"/>
        <v>29000</v>
      </c>
      <c r="I169" s="204">
        <f t="shared" si="128"/>
        <v>32000</v>
      </c>
      <c r="J169" s="204">
        <f t="shared" si="128"/>
        <v>35000</v>
      </c>
      <c r="K169" s="204">
        <f t="shared" si="128"/>
        <v>38000</v>
      </c>
      <c r="L169" s="204">
        <f t="shared" si="128"/>
        <v>41000</v>
      </c>
      <c r="M169" s="204">
        <f t="shared" si="128"/>
        <v>44000</v>
      </c>
      <c r="N169" s="606">
        <f t="shared" si="128"/>
        <v>47000</v>
      </c>
      <c r="O169" s="625">
        <f t="shared" si="127"/>
        <v>47000</v>
      </c>
      <c r="P169" s="170"/>
      <c r="Q169" s="170"/>
      <c r="R169" s="170"/>
      <c r="S169" s="170"/>
      <c r="T169" s="170"/>
      <c r="U169" s="170"/>
      <c r="V169" s="170"/>
      <c r="W169" s="170"/>
      <c r="X169" s="170"/>
      <c r="Y169" s="170"/>
      <c r="Z169" s="170"/>
    </row>
    <row r="170" spans="1:26" ht="23.25" customHeight="1">
      <c r="A170" s="166">
        <f>A12</f>
        <v>0</v>
      </c>
      <c r="B170" s="170" t="s">
        <v>315</v>
      </c>
      <c r="C170" s="169">
        <f>C12+A170</f>
        <v>0</v>
      </c>
      <c r="D170" s="204">
        <f t="shared" ref="D170:N170" si="129">D12+C170</f>
        <v>0</v>
      </c>
      <c r="E170" s="204">
        <f t="shared" si="129"/>
        <v>0</v>
      </c>
      <c r="F170" s="204">
        <f t="shared" si="129"/>
        <v>0</v>
      </c>
      <c r="G170" s="204">
        <f t="shared" si="129"/>
        <v>0</v>
      </c>
      <c r="H170" s="204">
        <f t="shared" si="129"/>
        <v>0</v>
      </c>
      <c r="I170" s="204">
        <f t="shared" si="129"/>
        <v>0</v>
      </c>
      <c r="J170" s="204">
        <f t="shared" si="129"/>
        <v>0</v>
      </c>
      <c r="K170" s="204">
        <f t="shared" si="129"/>
        <v>0</v>
      </c>
      <c r="L170" s="204">
        <f t="shared" si="129"/>
        <v>0</v>
      </c>
      <c r="M170" s="204">
        <f t="shared" si="129"/>
        <v>0</v>
      </c>
      <c r="N170" s="606">
        <f t="shared" si="129"/>
        <v>0</v>
      </c>
      <c r="O170" s="625">
        <f t="shared" si="127"/>
        <v>0</v>
      </c>
      <c r="P170" s="170"/>
      <c r="Q170" s="170"/>
      <c r="R170" s="170"/>
      <c r="S170" s="170"/>
      <c r="T170" s="170"/>
      <c r="U170" s="170"/>
      <c r="V170" s="170"/>
      <c r="W170" s="170"/>
      <c r="X170" s="170"/>
      <c r="Y170" s="170"/>
      <c r="Z170" s="170"/>
    </row>
    <row r="171" spans="1:26" ht="23.25" customHeight="1">
      <c r="A171" s="166">
        <f>A10*100/A8</f>
        <v>100</v>
      </c>
      <c r="B171" s="170" t="s">
        <v>316</v>
      </c>
      <c r="C171" s="204">
        <f t="shared" ref="C171:N171" si="130">C10*100/C8</f>
        <v>119.11852293031566</v>
      </c>
      <c r="D171" s="204">
        <f t="shared" si="130"/>
        <v>1351.3513513513512</v>
      </c>
      <c r="E171" s="204">
        <f t="shared" si="130"/>
        <v>116.72016340822877</v>
      </c>
      <c r="F171" s="204">
        <f t="shared" si="130"/>
        <v>115.77424023154848</v>
      </c>
      <c r="G171" s="204">
        <f t="shared" si="130"/>
        <v>81.400081400081405</v>
      </c>
      <c r="H171" s="204">
        <f t="shared" si="130"/>
        <v>106.63822980538524</v>
      </c>
      <c r="I171" s="204">
        <f t="shared" si="130"/>
        <v>81.699346405228752</v>
      </c>
      <c r="J171" s="204">
        <f t="shared" si="130"/>
        <v>49.204526816467116</v>
      </c>
      <c r="K171" s="204">
        <f t="shared" si="130"/>
        <v>112.4859392575928</v>
      </c>
      <c r="L171" s="204">
        <f t="shared" si="130"/>
        <v>98.716683119447183</v>
      </c>
      <c r="M171" s="204">
        <f t="shared" si="130"/>
        <v>44.431279620853083</v>
      </c>
      <c r="N171" s="606">
        <f t="shared" si="130"/>
        <v>25.286581254214429</v>
      </c>
      <c r="O171" s="625">
        <f t="shared" ref="O171:O172" si="131">AVERAGE(C171:N171)</f>
        <v>191.90224546672619</v>
      </c>
      <c r="P171" s="170"/>
      <c r="Q171" s="170"/>
      <c r="R171" s="170"/>
      <c r="S171" s="170"/>
      <c r="T171" s="170"/>
      <c r="U171" s="170"/>
      <c r="V171" s="170"/>
      <c r="W171" s="170"/>
      <c r="X171" s="170"/>
      <c r="Y171" s="170"/>
      <c r="Z171" s="170"/>
    </row>
    <row r="172" spans="1:26" ht="23.25" customHeight="1">
      <c r="A172" s="390">
        <f>A169*100/A168</f>
        <v>100</v>
      </c>
      <c r="B172" s="170" t="s">
        <v>187</v>
      </c>
      <c r="C172" s="166">
        <f t="shared" ref="C172:N172" si="132">C169*100/C168</f>
        <v>107.68126346015794</v>
      </c>
      <c r="D172" s="166">
        <f t="shared" si="132"/>
        <v>150.21955165241508</v>
      </c>
      <c r="E172" s="166">
        <f t="shared" si="132"/>
        <v>140.71682807714592</v>
      </c>
      <c r="F172" s="166">
        <f t="shared" si="132"/>
        <v>135.16992790937178</v>
      </c>
      <c r="G172" s="166">
        <f t="shared" si="132"/>
        <v>122.24938875305624</v>
      </c>
      <c r="H172" s="166">
        <f t="shared" si="132"/>
        <v>119.8297591008636</v>
      </c>
      <c r="I172" s="166">
        <f t="shared" si="132"/>
        <v>114.80644351164209</v>
      </c>
      <c r="J172" s="166">
        <f t="shared" si="132"/>
        <v>103.03208713570798</v>
      </c>
      <c r="K172" s="166">
        <f t="shared" si="132"/>
        <v>103.72028277424462</v>
      </c>
      <c r="L172" s="166">
        <f t="shared" si="132"/>
        <v>103.33702994253453</v>
      </c>
      <c r="M172" s="166">
        <f t="shared" si="132"/>
        <v>94.770397174119068</v>
      </c>
      <c r="N172" s="620">
        <f t="shared" si="132"/>
        <v>80.628559665134148</v>
      </c>
      <c r="O172" s="625">
        <f t="shared" si="131"/>
        <v>114.68012659636609</v>
      </c>
      <c r="P172" s="170"/>
      <c r="Q172" s="170"/>
      <c r="R172" s="170"/>
      <c r="S172" s="170"/>
      <c r="T172" s="170"/>
      <c r="U172" s="170"/>
      <c r="V172" s="170"/>
      <c r="W172" s="170"/>
      <c r="X172" s="170"/>
      <c r="Y172" s="170"/>
      <c r="Z172" s="170"/>
    </row>
    <row r="173" spans="1:26" ht="23.25" customHeight="1">
      <c r="A173" s="392" t="s">
        <v>375</v>
      </c>
      <c r="B173" s="170"/>
      <c r="C173" s="170"/>
      <c r="D173" s="170"/>
      <c r="E173" s="170"/>
      <c r="F173" s="170"/>
      <c r="G173" s="170"/>
      <c r="H173" s="170"/>
      <c r="I173" s="170"/>
      <c r="J173" s="170"/>
      <c r="K173" s="170"/>
      <c r="L173" s="170"/>
      <c r="M173" s="170"/>
      <c r="N173" s="590"/>
      <c r="O173" s="622"/>
      <c r="P173" s="170"/>
      <c r="Q173" s="170"/>
      <c r="R173" s="170"/>
      <c r="S173" s="170"/>
      <c r="T173" s="170"/>
      <c r="U173" s="170"/>
      <c r="V173" s="170"/>
      <c r="W173" s="170"/>
      <c r="X173" s="170"/>
      <c r="Y173" s="170"/>
      <c r="Z173" s="170"/>
    </row>
    <row r="174" spans="1:26" ht="23.25" customHeight="1">
      <c r="A174" s="170"/>
      <c r="B174" s="170"/>
      <c r="C174" s="170"/>
      <c r="D174" s="170"/>
      <c r="E174" s="170"/>
      <c r="F174" s="170"/>
      <c r="G174" s="170"/>
      <c r="H174" s="170"/>
      <c r="I174" s="170"/>
      <c r="J174" s="170"/>
      <c r="K174" s="170"/>
      <c r="L174" s="170"/>
      <c r="M174" s="170"/>
      <c r="N174" s="590"/>
      <c r="O174" s="622"/>
      <c r="P174" s="170"/>
      <c r="Q174" s="170"/>
      <c r="R174" s="170"/>
      <c r="S174" s="170"/>
      <c r="T174" s="170"/>
      <c r="U174" s="170"/>
      <c r="V174" s="170"/>
      <c r="W174" s="170"/>
      <c r="X174" s="170"/>
      <c r="Y174" s="170"/>
      <c r="Z174" s="170"/>
    </row>
    <row r="175" spans="1:26" ht="23.25" customHeight="1">
      <c r="A175" s="170"/>
      <c r="B175" s="170"/>
      <c r="C175" s="170"/>
      <c r="D175" s="170"/>
      <c r="E175" s="170"/>
      <c r="F175" s="170"/>
      <c r="G175" s="170"/>
      <c r="H175" s="170"/>
      <c r="I175" s="170"/>
      <c r="J175" s="170"/>
      <c r="K175" s="170"/>
      <c r="L175" s="170"/>
      <c r="M175" s="170"/>
      <c r="N175" s="590"/>
      <c r="O175" s="622"/>
      <c r="P175" s="170"/>
      <c r="Q175" s="170"/>
      <c r="R175" s="170"/>
      <c r="S175" s="170"/>
      <c r="T175" s="170"/>
      <c r="U175" s="170"/>
      <c r="V175" s="170"/>
      <c r="W175" s="170"/>
      <c r="X175" s="170"/>
      <c r="Y175" s="170"/>
      <c r="Z175" s="170"/>
    </row>
    <row r="176" spans="1:26" ht="23.25" customHeight="1">
      <c r="A176" s="170"/>
      <c r="B176" s="170"/>
      <c r="C176" s="170"/>
      <c r="D176" s="170"/>
      <c r="E176" s="170"/>
      <c r="F176" s="170"/>
      <c r="G176" s="170"/>
      <c r="H176" s="170"/>
      <c r="I176" s="170"/>
      <c r="J176" s="170"/>
      <c r="K176" s="170"/>
      <c r="L176" s="170"/>
      <c r="M176" s="170"/>
      <c r="N176" s="590"/>
      <c r="O176" s="622"/>
      <c r="P176" s="170"/>
      <c r="Q176" s="170"/>
      <c r="R176" s="170"/>
      <c r="S176" s="170"/>
      <c r="T176" s="170"/>
      <c r="U176" s="170"/>
      <c r="V176" s="170"/>
      <c r="W176" s="170"/>
      <c r="X176" s="170"/>
      <c r="Y176" s="170"/>
      <c r="Z176" s="170"/>
    </row>
    <row r="177" spans="1:26" ht="23.25" customHeight="1">
      <c r="A177" s="170"/>
      <c r="B177" s="170"/>
      <c r="C177" s="170"/>
      <c r="D177" s="170"/>
      <c r="E177" s="170"/>
      <c r="F177" s="170"/>
      <c r="G177" s="170"/>
      <c r="H177" s="170"/>
      <c r="I177" s="170"/>
      <c r="J177" s="170"/>
      <c r="K177" s="170"/>
      <c r="L177" s="170"/>
      <c r="M177" s="170"/>
      <c r="N177" s="590"/>
      <c r="O177" s="622"/>
      <c r="P177" s="170"/>
      <c r="Q177" s="170"/>
      <c r="R177" s="170"/>
      <c r="S177" s="170"/>
      <c r="T177" s="170"/>
      <c r="U177" s="170"/>
      <c r="V177" s="170"/>
      <c r="W177" s="170"/>
      <c r="X177" s="170"/>
      <c r="Y177" s="170"/>
      <c r="Z177" s="170"/>
    </row>
    <row r="178" spans="1:26" ht="23.25" customHeight="1">
      <c r="A178" s="170"/>
      <c r="B178" s="170"/>
      <c r="C178" s="170"/>
      <c r="D178" s="170"/>
      <c r="E178" s="170"/>
      <c r="F178" s="170"/>
      <c r="G178" s="170"/>
      <c r="H178" s="170"/>
      <c r="I178" s="170"/>
      <c r="J178" s="170"/>
      <c r="K178" s="170"/>
      <c r="L178" s="170"/>
      <c r="M178" s="170"/>
      <c r="N178" s="590"/>
      <c r="O178" s="622"/>
      <c r="P178" s="170"/>
      <c r="Q178" s="170"/>
      <c r="R178" s="170"/>
      <c r="S178" s="170"/>
      <c r="T178" s="170"/>
      <c r="U178" s="170"/>
      <c r="V178" s="170"/>
      <c r="W178" s="170"/>
      <c r="X178" s="170"/>
      <c r="Y178" s="170"/>
      <c r="Z178" s="170"/>
    </row>
    <row r="179" spans="1:26" ht="23.25" customHeight="1">
      <c r="A179" s="170"/>
      <c r="B179" s="170"/>
      <c r="C179" s="170"/>
      <c r="D179" s="170"/>
      <c r="E179" s="170"/>
      <c r="F179" s="170"/>
      <c r="G179" s="170"/>
      <c r="H179" s="170"/>
      <c r="I179" s="170"/>
      <c r="J179" s="170"/>
      <c r="K179" s="170"/>
      <c r="L179" s="170"/>
      <c r="M179" s="170"/>
      <c r="N179" s="590"/>
      <c r="O179" s="622"/>
      <c r="P179" s="170"/>
      <c r="Q179" s="170"/>
      <c r="R179" s="170"/>
      <c r="S179" s="170"/>
      <c r="T179" s="170"/>
      <c r="U179" s="170"/>
      <c r="V179" s="170"/>
      <c r="W179" s="170"/>
      <c r="X179" s="170"/>
      <c r="Y179" s="170"/>
      <c r="Z179" s="170"/>
    </row>
    <row r="180" spans="1:26" ht="23.25" customHeight="1">
      <c r="A180" s="170"/>
      <c r="B180" s="170"/>
      <c r="C180" s="170"/>
      <c r="D180" s="170"/>
      <c r="E180" s="170"/>
      <c r="F180" s="170"/>
      <c r="G180" s="170"/>
      <c r="H180" s="170"/>
      <c r="I180" s="170"/>
      <c r="J180" s="170"/>
      <c r="K180" s="170"/>
      <c r="L180" s="170"/>
      <c r="M180" s="170"/>
      <c r="N180" s="590"/>
      <c r="O180" s="622"/>
      <c r="P180" s="170"/>
      <c r="Q180" s="170"/>
      <c r="R180" s="170"/>
      <c r="S180" s="170"/>
      <c r="T180" s="170"/>
      <c r="U180" s="170"/>
      <c r="V180" s="170"/>
      <c r="W180" s="170"/>
      <c r="X180" s="170"/>
      <c r="Y180" s="170"/>
      <c r="Z180" s="170"/>
    </row>
    <row r="181" spans="1:26" ht="23.25" customHeight="1">
      <c r="A181" s="170"/>
      <c r="B181" s="170"/>
      <c r="C181" s="170"/>
      <c r="D181" s="170"/>
      <c r="E181" s="170"/>
      <c r="F181" s="170"/>
      <c r="G181" s="170"/>
      <c r="H181" s="170"/>
      <c r="I181" s="170"/>
      <c r="J181" s="170"/>
      <c r="K181" s="170"/>
      <c r="L181" s="170"/>
      <c r="M181" s="170"/>
      <c r="N181" s="590"/>
      <c r="O181" s="622"/>
      <c r="P181" s="170"/>
      <c r="Q181" s="170"/>
      <c r="R181" s="170"/>
      <c r="S181" s="170"/>
      <c r="T181" s="170"/>
      <c r="U181" s="170"/>
      <c r="V181" s="170"/>
      <c r="W181" s="170"/>
      <c r="X181" s="170"/>
      <c r="Y181" s="170"/>
      <c r="Z181" s="170"/>
    </row>
    <row r="182" spans="1:26" ht="23.25" customHeight="1">
      <c r="A182" s="170"/>
      <c r="B182" s="170"/>
      <c r="C182" s="170"/>
      <c r="D182" s="170"/>
      <c r="E182" s="170"/>
      <c r="F182" s="170"/>
      <c r="G182" s="170"/>
      <c r="H182" s="170"/>
      <c r="I182" s="170"/>
      <c r="J182" s="170"/>
      <c r="K182" s="170"/>
      <c r="L182" s="170"/>
      <c r="M182" s="170"/>
      <c r="N182" s="590"/>
      <c r="O182" s="622"/>
      <c r="P182" s="170"/>
      <c r="Q182" s="170"/>
      <c r="R182" s="170"/>
      <c r="S182" s="170"/>
      <c r="T182" s="170"/>
      <c r="U182" s="170"/>
      <c r="V182" s="170"/>
      <c r="W182" s="170"/>
      <c r="X182" s="170"/>
      <c r="Y182" s="170"/>
      <c r="Z182" s="170"/>
    </row>
    <row r="183" spans="1:26" ht="23.25" customHeight="1">
      <c r="A183" s="170"/>
      <c r="B183" s="170"/>
      <c r="C183" s="170"/>
      <c r="D183" s="170"/>
      <c r="E183" s="170"/>
      <c r="F183" s="170"/>
      <c r="G183" s="170"/>
      <c r="H183" s="170"/>
      <c r="I183" s="170"/>
      <c r="J183" s="170"/>
      <c r="K183" s="170"/>
      <c r="L183" s="170"/>
      <c r="M183" s="170"/>
      <c r="N183" s="590"/>
      <c r="O183" s="622"/>
      <c r="P183" s="170"/>
      <c r="Q183" s="170"/>
      <c r="R183" s="170"/>
      <c r="S183" s="170"/>
      <c r="T183" s="170"/>
      <c r="U183" s="170"/>
      <c r="V183" s="170"/>
      <c r="W183" s="170"/>
      <c r="X183" s="170"/>
      <c r="Y183" s="170"/>
      <c r="Z183" s="170"/>
    </row>
    <row r="184" spans="1:26" ht="23.25" customHeight="1">
      <c r="A184" s="170"/>
      <c r="B184" s="170"/>
      <c r="C184" s="170"/>
      <c r="D184" s="170"/>
      <c r="E184" s="170"/>
      <c r="F184" s="170"/>
      <c r="G184" s="170"/>
      <c r="H184" s="170"/>
      <c r="I184" s="170"/>
      <c r="J184" s="170"/>
      <c r="K184" s="170"/>
      <c r="L184" s="170"/>
      <c r="M184" s="170"/>
      <c r="N184" s="590"/>
      <c r="O184" s="622"/>
      <c r="P184" s="170"/>
      <c r="Q184" s="170"/>
      <c r="R184" s="170"/>
      <c r="S184" s="170"/>
      <c r="T184" s="170"/>
      <c r="U184" s="170"/>
      <c r="V184" s="170"/>
      <c r="W184" s="170"/>
      <c r="X184" s="170"/>
      <c r="Y184" s="170"/>
      <c r="Z184" s="170"/>
    </row>
    <row r="185" spans="1:26" ht="23.25" customHeight="1">
      <c r="A185" s="170"/>
      <c r="B185" s="170"/>
      <c r="C185" s="170"/>
      <c r="D185" s="170"/>
      <c r="E185" s="170"/>
      <c r="F185" s="170"/>
      <c r="G185" s="170"/>
      <c r="H185" s="170"/>
      <c r="I185" s="170"/>
      <c r="J185" s="170"/>
      <c r="K185" s="170"/>
      <c r="L185" s="170"/>
      <c r="M185" s="170"/>
      <c r="N185" s="590"/>
      <c r="O185" s="622"/>
      <c r="P185" s="170"/>
      <c r="Q185" s="170"/>
      <c r="R185" s="170"/>
      <c r="S185" s="170"/>
      <c r="T185" s="170"/>
      <c r="U185" s="170"/>
      <c r="V185" s="170"/>
      <c r="W185" s="170"/>
      <c r="X185" s="170"/>
      <c r="Y185" s="170"/>
      <c r="Z185" s="170"/>
    </row>
    <row r="186" spans="1:26" ht="23.25" customHeight="1">
      <c r="A186" s="170"/>
      <c r="B186" s="170"/>
      <c r="C186" s="170"/>
      <c r="D186" s="170"/>
      <c r="E186" s="170"/>
      <c r="F186" s="170"/>
      <c r="G186" s="170"/>
      <c r="H186" s="170"/>
      <c r="I186" s="170"/>
      <c r="J186" s="170"/>
      <c r="K186" s="170"/>
      <c r="L186" s="170"/>
      <c r="M186" s="170"/>
      <c r="N186" s="590"/>
      <c r="O186" s="622"/>
      <c r="P186" s="170"/>
      <c r="Q186" s="170"/>
      <c r="R186" s="170"/>
      <c r="S186" s="170"/>
      <c r="T186" s="170"/>
      <c r="U186" s="170"/>
      <c r="V186" s="170"/>
      <c r="W186" s="170"/>
      <c r="X186" s="170"/>
      <c r="Y186" s="170"/>
      <c r="Z186" s="170"/>
    </row>
    <row r="187" spans="1:26" ht="23.25" customHeight="1">
      <c r="A187" s="170"/>
      <c r="B187" s="170"/>
      <c r="C187" s="170"/>
      <c r="D187" s="170"/>
      <c r="E187" s="170"/>
      <c r="F187" s="170"/>
      <c r="G187" s="170"/>
      <c r="H187" s="170"/>
      <c r="I187" s="170"/>
      <c r="J187" s="170"/>
      <c r="K187" s="170"/>
      <c r="L187" s="170"/>
      <c r="M187" s="170"/>
      <c r="N187" s="590"/>
      <c r="O187" s="622"/>
      <c r="P187" s="170"/>
      <c r="Q187" s="170"/>
      <c r="R187" s="170"/>
      <c r="S187" s="170"/>
      <c r="T187" s="170"/>
      <c r="U187" s="170"/>
      <c r="V187" s="170"/>
      <c r="W187" s="170"/>
      <c r="X187" s="170"/>
      <c r="Y187" s="170"/>
      <c r="Z187" s="170"/>
    </row>
    <row r="188" spans="1:26" ht="23.25" customHeight="1">
      <c r="A188" s="170"/>
      <c r="B188" s="170"/>
      <c r="C188" s="170"/>
      <c r="D188" s="170"/>
      <c r="E188" s="170"/>
      <c r="F188" s="170"/>
      <c r="G188" s="170"/>
      <c r="H188" s="170"/>
      <c r="I188" s="170"/>
      <c r="J188" s="170"/>
      <c r="K188" s="170"/>
      <c r="L188" s="170"/>
      <c r="M188" s="170"/>
      <c r="N188" s="590"/>
      <c r="O188" s="622"/>
      <c r="P188" s="170"/>
      <c r="Q188" s="170"/>
      <c r="R188" s="170"/>
      <c r="S188" s="170"/>
      <c r="T188" s="170"/>
      <c r="U188" s="170"/>
      <c r="V188" s="170"/>
      <c r="W188" s="170"/>
      <c r="X188" s="170"/>
      <c r="Y188" s="170"/>
      <c r="Z188" s="170"/>
    </row>
    <row r="189" spans="1:26" ht="23.25" customHeight="1">
      <c r="A189" s="170"/>
      <c r="B189" s="170"/>
      <c r="C189" s="170"/>
      <c r="D189" s="170"/>
      <c r="E189" s="170"/>
      <c r="F189" s="170"/>
      <c r="G189" s="170"/>
      <c r="H189" s="170"/>
      <c r="I189" s="170"/>
      <c r="J189" s="170"/>
      <c r="K189" s="170"/>
      <c r="L189" s="170"/>
      <c r="M189" s="170"/>
      <c r="N189" s="590"/>
      <c r="O189" s="622"/>
      <c r="P189" s="170"/>
      <c r="Q189" s="170"/>
      <c r="R189" s="170"/>
      <c r="S189" s="170"/>
      <c r="T189" s="170"/>
      <c r="U189" s="170"/>
      <c r="V189" s="170"/>
      <c r="W189" s="170"/>
      <c r="X189" s="170"/>
      <c r="Y189" s="170"/>
      <c r="Z189" s="170"/>
    </row>
    <row r="190" spans="1:26" ht="23.25" customHeight="1">
      <c r="A190" s="170"/>
      <c r="B190" s="170"/>
      <c r="C190" s="170"/>
      <c r="D190" s="170"/>
      <c r="E190" s="170"/>
      <c r="F190" s="170"/>
      <c r="G190" s="170"/>
      <c r="H190" s="170"/>
      <c r="I190" s="170"/>
      <c r="J190" s="170"/>
      <c r="K190" s="170"/>
      <c r="L190" s="170"/>
      <c r="M190" s="170"/>
      <c r="N190" s="590"/>
      <c r="O190" s="622"/>
      <c r="P190" s="170"/>
      <c r="Q190" s="170"/>
      <c r="R190" s="170"/>
      <c r="S190" s="170"/>
      <c r="T190" s="170"/>
      <c r="U190" s="170"/>
      <c r="V190" s="170"/>
      <c r="W190" s="170"/>
      <c r="X190" s="170"/>
      <c r="Y190" s="170"/>
      <c r="Z190" s="170"/>
    </row>
    <row r="191" spans="1:26" ht="23.25" customHeight="1">
      <c r="A191" s="170"/>
      <c r="B191" s="170"/>
      <c r="C191" s="170"/>
      <c r="D191" s="170"/>
      <c r="E191" s="170"/>
      <c r="F191" s="170"/>
      <c r="G191" s="170"/>
      <c r="H191" s="170"/>
      <c r="I191" s="170"/>
      <c r="J191" s="170"/>
      <c r="K191" s="170"/>
      <c r="L191" s="170"/>
      <c r="M191" s="170"/>
      <c r="N191" s="590"/>
      <c r="O191" s="622"/>
      <c r="P191" s="170"/>
      <c r="Q191" s="170"/>
      <c r="R191" s="170"/>
      <c r="S191" s="170"/>
      <c r="T191" s="170"/>
      <c r="U191" s="170"/>
      <c r="V191" s="170"/>
      <c r="W191" s="170"/>
      <c r="X191" s="170"/>
      <c r="Y191" s="170"/>
      <c r="Z191" s="170"/>
    </row>
    <row r="192" spans="1:26" ht="23.25" customHeight="1">
      <c r="A192" s="170"/>
      <c r="B192" s="170"/>
      <c r="C192" s="170"/>
      <c r="D192" s="170"/>
      <c r="E192" s="170"/>
      <c r="F192" s="170"/>
      <c r="G192" s="170"/>
      <c r="H192" s="170"/>
      <c r="I192" s="170"/>
      <c r="J192" s="170"/>
      <c r="K192" s="170"/>
      <c r="L192" s="170"/>
      <c r="M192" s="170"/>
      <c r="N192" s="590"/>
      <c r="O192" s="622"/>
      <c r="P192" s="170"/>
      <c r="Q192" s="170"/>
      <c r="R192" s="170"/>
      <c r="S192" s="170"/>
      <c r="T192" s="170"/>
      <c r="U192" s="170"/>
      <c r="V192" s="170"/>
      <c r="W192" s="170"/>
      <c r="X192" s="170"/>
      <c r="Y192" s="170"/>
      <c r="Z192" s="170"/>
    </row>
    <row r="193" spans="1:26" ht="23.25" customHeight="1">
      <c r="A193" s="170"/>
      <c r="B193" s="170"/>
      <c r="C193" s="170"/>
      <c r="D193" s="170"/>
      <c r="E193" s="170"/>
      <c r="F193" s="170"/>
      <c r="G193" s="170"/>
      <c r="H193" s="170"/>
      <c r="I193" s="170"/>
      <c r="J193" s="170"/>
      <c r="K193" s="170"/>
      <c r="L193" s="170"/>
      <c r="M193" s="170"/>
      <c r="N193" s="590"/>
      <c r="O193" s="622"/>
      <c r="P193" s="170"/>
      <c r="Q193" s="170"/>
      <c r="R193" s="170"/>
      <c r="S193" s="170"/>
      <c r="T193" s="170"/>
      <c r="U193" s="170"/>
      <c r="V193" s="170"/>
      <c r="W193" s="170"/>
      <c r="X193" s="170"/>
      <c r="Y193" s="170"/>
      <c r="Z193" s="170"/>
    </row>
    <row r="194" spans="1:26" ht="23.25" customHeight="1">
      <c r="A194" s="170"/>
      <c r="B194" s="170"/>
      <c r="C194" s="170"/>
      <c r="D194" s="170"/>
      <c r="E194" s="170"/>
      <c r="F194" s="170"/>
      <c r="G194" s="170"/>
      <c r="H194" s="170"/>
      <c r="I194" s="170"/>
      <c r="J194" s="170"/>
      <c r="K194" s="170"/>
      <c r="L194" s="170"/>
      <c r="M194" s="170"/>
      <c r="N194" s="590"/>
      <c r="O194" s="622"/>
      <c r="P194" s="170"/>
      <c r="Q194" s="170"/>
      <c r="R194" s="170"/>
      <c r="S194" s="170"/>
      <c r="T194" s="170"/>
      <c r="U194" s="170"/>
      <c r="V194" s="170"/>
      <c r="W194" s="170"/>
      <c r="X194" s="170"/>
      <c r="Y194" s="170"/>
      <c r="Z194" s="170"/>
    </row>
    <row r="195" spans="1:26" ht="23.25" customHeight="1">
      <c r="A195" s="170"/>
      <c r="B195" s="170"/>
      <c r="C195" s="170"/>
      <c r="D195" s="170"/>
      <c r="E195" s="170"/>
      <c r="F195" s="170"/>
      <c r="G195" s="170"/>
      <c r="H195" s="170"/>
      <c r="I195" s="170"/>
      <c r="J195" s="170"/>
      <c r="K195" s="170"/>
      <c r="L195" s="170"/>
      <c r="M195" s="170"/>
      <c r="N195" s="590"/>
      <c r="O195" s="622"/>
      <c r="P195" s="170"/>
      <c r="Q195" s="170"/>
      <c r="R195" s="170"/>
      <c r="S195" s="170"/>
      <c r="T195" s="170"/>
      <c r="U195" s="170"/>
      <c r="V195" s="170"/>
      <c r="W195" s="170"/>
      <c r="X195" s="170"/>
      <c r="Y195" s="170"/>
      <c r="Z195" s="170"/>
    </row>
    <row r="196" spans="1:26" ht="23.25" customHeight="1">
      <c r="A196" s="170"/>
      <c r="B196" s="170"/>
      <c r="C196" s="170"/>
      <c r="D196" s="170"/>
      <c r="E196" s="170"/>
      <c r="F196" s="170"/>
      <c r="G196" s="170"/>
      <c r="H196" s="170"/>
      <c r="I196" s="170"/>
      <c r="J196" s="170"/>
      <c r="K196" s="170"/>
      <c r="L196" s="170"/>
      <c r="M196" s="170"/>
      <c r="N196" s="590"/>
      <c r="O196" s="622"/>
      <c r="P196" s="170"/>
      <c r="Q196" s="170"/>
      <c r="R196" s="170"/>
      <c r="S196" s="170"/>
      <c r="T196" s="170"/>
      <c r="U196" s="170"/>
      <c r="V196" s="170"/>
      <c r="W196" s="170"/>
      <c r="X196" s="170"/>
      <c r="Y196" s="170"/>
      <c r="Z196" s="170"/>
    </row>
    <row r="197" spans="1:26" ht="23.25" customHeight="1">
      <c r="A197" s="170"/>
      <c r="B197" s="170"/>
      <c r="C197" s="170"/>
      <c r="D197" s="170"/>
      <c r="E197" s="170"/>
      <c r="F197" s="170"/>
      <c r="G197" s="170"/>
      <c r="H197" s="170"/>
      <c r="I197" s="170"/>
      <c r="J197" s="170"/>
      <c r="K197" s="170"/>
      <c r="L197" s="170"/>
      <c r="M197" s="170"/>
      <c r="N197" s="590"/>
      <c r="O197" s="622"/>
      <c r="P197" s="170"/>
      <c r="Q197" s="170"/>
      <c r="R197" s="170"/>
      <c r="S197" s="170"/>
      <c r="T197" s="170"/>
      <c r="U197" s="170"/>
      <c r="V197" s="170"/>
      <c r="W197" s="170"/>
      <c r="X197" s="170"/>
      <c r="Y197" s="170"/>
      <c r="Z197" s="170"/>
    </row>
    <row r="198" spans="1:26" ht="23.25" customHeight="1">
      <c r="A198" s="170"/>
      <c r="B198" s="170"/>
      <c r="C198" s="170"/>
      <c r="D198" s="170"/>
      <c r="E198" s="170"/>
      <c r="F198" s="170"/>
      <c r="G198" s="170"/>
      <c r="H198" s="170"/>
      <c r="I198" s="170"/>
      <c r="J198" s="170"/>
      <c r="K198" s="170"/>
      <c r="L198" s="170"/>
      <c r="M198" s="170"/>
      <c r="N198" s="590"/>
      <c r="O198" s="622"/>
      <c r="P198" s="170"/>
      <c r="Q198" s="170"/>
      <c r="R198" s="170"/>
      <c r="S198" s="170"/>
      <c r="T198" s="170"/>
      <c r="U198" s="170"/>
      <c r="V198" s="170"/>
      <c r="W198" s="170"/>
      <c r="X198" s="170"/>
      <c r="Y198" s="170"/>
      <c r="Z198" s="170"/>
    </row>
    <row r="199" spans="1:26" ht="23.25" customHeight="1">
      <c r="A199" s="170"/>
      <c r="B199" s="170"/>
      <c r="C199" s="170"/>
      <c r="D199" s="170"/>
      <c r="E199" s="170"/>
      <c r="F199" s="170"/>
      <c r="G199" s="170"/>
      <c r="H199" s="170"/>
      <c r="I199" s="170"/>
      <c r="J199" s="170"/>
      <c r="K199" s="170"/>
      <c r="L199" s="170"/>
      <c r="M199" s="170"/>
      <c r="N199" s="590"/>
      <c r="O199" s="622"/>
      <c r="P199" s="170"/>
      <c r="Q199" s="170"/>
      <c r="R199" s="170"/>
      <c r="S199" s="170"/>
      <c r="T199" s="170"/>
      <c r="U199" s="170"/>
      <c r="V199" s="170"/>
      <c r="W199" s="170"/>
      <c r="X199" s="170"/>
      <c r="Y199" s="170"/>
      <c r="Z199" s="170"/>
    </row>
    <row r="200" spans="1:26" ht="23.25" customHeight="1">
      <c r="A200" s="170"/>
      <c r="B200" s="170"/>
      <c r="C200" s="170"/>
      <c r="D200" s="170"/>
      <c r="E200" s="170"/>
      <c r="F200" s="170"/>
      <c r="G200" s="170"/>
      <c r="H200" s="170"/>
      <c r="I200" s="170"/>
      <c r="J200" s="170"/>
      <c r="K200" s="170"/>
      <c r="L200" s="170"/>
      <c r="M200" s="170"/>
      <c r="N200" s="590"/>
      <c r="O200" s="622"/>
      <c r="P200" s="170"/>
      <c r="Q200" s="170"/>
      <c r="R200" s="170"/>
      <c r="S200" s="170"/>
      <c r="T200" s="170"/>
      <c r="U200" s="170"/>
      <c r="V200" s="170"/>
      <c r="W200" s="170"/>
      <c r="X200" s="170"/>
      <c r="Y200" s="170"/>
      <c r="Z200" s="170"/>
    </row>
    <row r="201" spans="1:26" ht="23.25" customHeight="1">
      <c r="A201" s="170"/>
      <c r="B201" s="170"/>
      <c r="C201" s="170"/>
      <c r="D201" s="170"/>
      <c r="E201" s="170"/>
      <c r="F201" s="170"/>
      <c r="G201" s="170"/>
      <c r="H201" s="170"/>
      <c r="I201" s="170"/>
      <c r="J201" s="170"/>
      <c r="K201" s="170"/>
      <c r="L201" s="170"/>
      <c r="M201" s="170"/>
      <c r="N201" s="590"/>
      <c r="O201" s="622"/>
      <c r="P201" s="170"/>
      <c r="Q201" s="170"/>
      <c r="R201" s="170"/>
      <c r="S201" s="170"/>
      <c r="T201" s="170"/>
      <c r="U201" s="170"/>
      <c r="V201" s="170"/>
      <c r="W201" s="170"/>
      <c r="X201" s="170"/>
      <c r="Y201" s="170"/>
      <c r="Z201" s="170"/>
    </row>
    <row r="202" spans="1:26" ht="23.25" customHeight="1">
      <c r="A202" s="170"/>
      <c r="B202" s="170"/>
      <c r="C202" s="170"/>
      <c r="D202" s="170"/>
      <c r="E202" s="170"/>
      <c r="F202" s="170"/>
      <c r="G202" s="170"/>
      <c r="H202" s="170"/>
      <c r="I202" s="170"/>
      <c r="J202" s="170"/>
      <c r="K202" s="170"/>
      <c r="L202" s="170"/>
      <c r="M202" s="170"/>
      <c r="N202" s="590"/>
      <c r="O202" s="622"/>
      <c r="P202" s="170"/>
      <c r="Q202" s="170"/>
      <c r="R202" s="170"/>
      <c r="S202" s="170"/>
      <c r="T202" s="170"/>
      <c r="U202" s="170"/>
      <c r="V202" s="170"/>
      <c r="W202" s="170"/>
      <c r="X202" s="170"/>
      <c r="Y202" s="170"/>
      <c r="Z202" s="170"/>
    </row>
    <row r="203" spans="1:26" ht="23.25" customHeight="1">
      <c r="A203" s="170"/>
      <c r="B203" s="170"/>
      <c r="C203" s="170"/>
      <c r="D203" s="170"/>
      <c r="E203" s="170"/>
      <c r="F203" s="170"/>
      <c r="G203" s="170"/>
      <c r="H203" s="170"/>
      <c r="I203" s="170"/>
      <c r="J203" s="170"/>
      <c r="K203" s="170"/>
      <c r="L203" s="170"/>
      <c r="M203" s="170"/>
      <c r="N203" s="590"/>
      <c r="O203" s="622"/>
      <c r="P203" s="170"/>
      <c r="Q203" s="170"/>
      <c r="R203" s="170"/>
      <c r="S203" s="170"/>
      <c r="T203" s="170"/>
      <c r="U203" s="170"/>
      <c r="V203" s="170"/>
      <c r="W203" s="170"/>
      <c r="X203" s="170"/>
      <c r="Y203" s="170"/>
      <c r="Z203" s="170"/>
    </row>
    <row r="204" spans="1:26" ht="23.25" customHeight="1">
      <c r="A204" s="170"/>
      <c r="B204" s="170"/>
      <c r="C204" s="170"/>
      <c r="D204" s="170"/>
      <c r="E204" s="170"/>
      <c r="F204" s="170"/>
      <c r="G204" s="170"/>
      <c r="H204" s="170"/>
      <c r="I204" s="170"/>
      <c r="J204" s="170"/>
      <c r="K204" s="170"/>
      <c r="L204" s="170"/>
      <c r="M204" s="170"/>
      <c r="N204" s="590"/>
      <c r="O204" s="622"/>
      <c r="P204" s="170"/>
      <c r="Q204" s="170"/>
      <c r="R204" s="170"/>
      <c r="S204" s="170"/>
      <c r="T204" s="170"/>
      <c r="U204" s="170"/>
      <c r="V204" s="170"/>
      <c r="W204" s="170"/>
      <c r="X204" s="170"/>
      <c r="Y204" s="170"/>
      <c r="Z204" s="170"/>
    </row>
    <row r="205" spans="1:26" ht="23.25" customHeight="1">
      <c r="A205" s="170"/>
      <c r="B205" s="170"/>
      <c r="C205" s="170"/>
      <c r="D205" s="170"/>
      <c r="E205" s="170"/>
      <c r="F205" s="170"/>
      <c r="G205" s="170"/>
      <c r="H205" s="170"/>
      <c r="I205" s="170"/>
      <c r="J205" s="170"/>
      <c r="K205" s="170"/>
      <c r="L205" s="170"/>
      <c r="M205" s="170"/>
      <c r="N205" s="590"/>
      <c r="O205" s="622"/>
      <c r="P205" s="170"/>
      <c r="Q205" s="170"/>
      <c r="R205" s="170"/>
      <c r="S205" s="170"/>
      <c r="T205" s="170"/>
      <c r="U205" s="170"/>
      <c r="V205" s="170"/>
      <c r="W205" s="170"/>
      <c r="X205" s="170"/>
      <c r="Y205" s="170"/>
      <c r="Z205" s="170"/>
    </row>
    <row r="206" spans="1:26" ht="23.25" customHeight="1">
      <c r="A206" s="170"/>
      <c r="B206" s="170"/>
      <c r="C206" s="170"/>
      <c r="D206" s="170"/>
      <c r="E206" s="170"/>
      <c r="F206" s="170"/>
      <c r="G206" s="170"/>
      <c r="H206" s="170"/>
      <c r="I206" s="170"/>
      <c r="J206" s="170"/>
      <c r="K206" s="170"/>
      <c r="L206" s="170"/>
      <c r="M206" s="170"/>
      <c r="N206" s="590"/>
      <c r="O206" s="622"/>
      <c r="P206" s="170"/>
      <c r="Q206" s="170"/>
      <c r="R206" s="170"/>
      <c r="S206" s="170"/>
      <c r="T206" s="170"/>
      <c r="U206" s="170"/>
      <c r="V206" s="170"/>
      <c r="W206" s="170"/>
      <c r="X206" s="170"/>
      <c r="Y206" s="170"/>
      <c r="Z206" s="170"/>
    </row>
    <row r="207" spans="1:26" ht="23.25" customHeight="1">
      <c r="A207" s="170"/>
      <c r="B207" s="170"/>
      <c r="C207" s="170"/>
      <c r="D207" s="170"/>
      <c r="E207" s="170"/>
      <c r="F207" s="170"/>
      <c r="G207" s="170"/>
      <c r="H207" s="170"/>
      <c r="I207" s="170"/>
      <c r="J207" s="170"/>
      <c r="K207" s="170"/>
      <c r="L207" s="170"/>
      <c r="M207" s="170"/>
      <c r="N207" s="590"/>
      <c r="O207" s="622"/>
      <c r="P207" s="170"/>
      <c r="Q207" s="170"/>
      <c r="R207" s="170"/>
      <c r="S207" s="170"/>
      <c r="T207" s="170"/>
      <c r="U207" s="170"/>
      <c r="V207" s="170"/>
      <c r="W207" s="170"/>
      <c r="X207" s="170"/>
      <c r="Y207" s="170"/>
      <c r="Z207" s="170"/>
    </row>
    <row r="208" spans="1:26" ht="23.25" customHeight="1">
      <c r="A208" s="170"/>
      <c r="B208" s="170"/>
      <c r="C208" s="170"/>
      <c r="D208" s="170"/>
      <c r="E208" s="170"/>
      <c r="F208" s="170"/>
      <c r="G208" s="170"/>
      <c r="H208" s="170"/>
      <c r="I208" s="170"/>
      <c r="J208" s="170"/>
      <c r="K208" s="170"/>
      <c r="L208" s="170"/>
      <c r="M208" s="170"/>
      <c r="N208" s="590"/>
      <c r="O208" s="622"/>
      <c r="P208" s="170"/>
      <c r="Q208" s="170"/>
      <c r="R208" s="170"/>
      <c r="S208" s="170"/>
      <c r="T208" s="170"/>
      <c r="U208" s="170"/>
      <c r="V208" s="170"/>
      <c r="W208" s="170"/>
      <c r="X208" s="170"/>
      <c r="Y208" s="170"/>
      <c r="Z208" s="170"/>
    </row>
    <row r="209" spans="1:26" ht="23.25" customHeight="1">
      <c r="A209" s="170"/>
      <c r="B209" s="170"/>
      <c r="C209" s="170"/>
      <c r="D209" s="170"/>
      <c r="E209" s="170"/>
      <c r="F209" s="170"/>
      <c r="G209" s="170"/>
      <c r="H209" s="170"/>
      <c r="I209" s="170"/>
      <c r="J209" s="170"/>
      <c r="K209" s="170"/>
      <c r="L209" s="170"/>
      <c r="M209" s="170"/>
      <c r="N209" s="590"/>
      <c r="O209" s="622"/>
      <c r="P209" s="170"/>
      <c r="Q209" s="170"/>
      <c r="R209" s="170"/>
      <c r="S209" s="170"/>
      <c r="T209" s="170"/>
      <c r="U209" s="170"/>
      <c r="V209" s="170"/>
      <c r="W209" s="170"/>
      <c r="X209" s="170"/>
      <c r="Y209" s="170"/>
      <c r="Z209" s="170"/>
    </row>
    <row r="210" spans="1:26" ht="23.25" customHeight="1">
      <c r="A210" s="170"/>
      <c r="B210" s="170"/>
      <c r="C210" s="170"/>
      <c r="D210" s="170"/>
      <c r="E210" s="170"/>
      <c r="F210" s="170"/>
      <c r="G210" s="170"/>
      <c r="H210" s="170"/>
      <c r="I210" s="170"/>
      <c r="J210" s="170"/>
      <c r="K210" s="170"/>
      <c r="L210" s="170"/>
      <c r="M210" s="170"/>
      <c r="N210" s="590"/>
      <c r="O210" s="622"/>
      <c r="P210" s="170"/>
      <c r="Q210" s="170"/>
      <c r="R210" s="170"/>
      <c r="S210" s="170"/>
      <c r="T210" s="170"/>
      <c r="U210" s="170"/>
      <c r="V210" s="170"/>
      <c r="W210" s="170"/>
      <c r="X210" s="170"/>
      <c r="Y210" s="170"/>
      <c r="Z210" s="170"/>
    </row>
    <row r="211" spans="1:26" ht="23.25" customHeight="1">
      <c r="A211" s="170"/>
      <c r="B211" s="170"/>
      <c r="C211" s="170"/>
      <c r="D211" s="170"/>
      <c r="E211" s="170"/>
      <c r="F211" s="170"/>
      <c r="G211" s="170"/>
      <c r="H211" s="170"/>
      <c r="I211" s="170"/>
      <c r="J211" s="170"/>
      <c r="K211" s="170"/>
      <c r="L211" s="170"/>
      <c r="M211" s="170"/>
      <c r="N211" s="590"/>
      <c r="O211" s="622"/>
      <c r="P211" s="170"/>
      <c r="Q211" s="170"/>
      <c r="R211" s="170"/>
      <c r="S211" s="170"/>
      <c r="T211" s="170"/>
      <c r="U211" s="170"/>
      <c r="V211" s="170"/>
      <c r="W211" s="170"/>
      <c r="X211" s="170"/>
      <c r="Y211" s="170"/>
      <c r="Z211" s="170"/>
    </row>
    <row r="212" spans="1:26" ht="23.25" customHeight="1">
      <c r="A212" s="170"/>
      <c r="B212" s="170"/>
      <c r="C212" s="170"/>
      <c r="D212" s="170"/>
      <c r="E212" s="170"/>
      <c r="F212" s="170"/>
      <c r="G212" s="170"/>
      <c r="H212" s="170"/>
      <c r="I212" s="170"/>
      <c r="J212" s="170"/>
      <c r="K212" s="170"/>
      <c r="L212" s="170"/>
      <c r="M212" s="170"/>
      <c r="N212" s="590"/>
      <c r="O212" s="622"/>
      <c r="P212" s="170"/>
      <c r="Q212" s="170"/>
      <c r="R212" s="170"/>
      <c r="S212" s="170"/>
      <c r="T212" s="170"/>
      <c r="U212" s="170"/>
      <c r="V212" s="170"/>
      <c r="W212" s="170"/>
      <c r="X212" s="170"/>
      <c r="Y212" s="170"/>
      <c r="Z212" s="170"/>
    </row>
    <row r="213" spans="1:26" ht="23.25" customHeight="1">
      <c r="A213" s="170"/>
      <c r="B213" s="170"/>
      <c r="C213" s="170"/>
      <c r="D213" s="170"/>
      <c r="E213" s="170"/>
      <c r="F213" s="170"/>
      <c r="G213" s="170"/>
      <c r="H213" s="170"/>
      <c r="I213" s="170"/>
      <c r="J213" s="170"/>
      <c r="K213" s="170"/>
      <c r="L213" s="170"/>
      <c r="M213" s="170"/>
      <c r="N213" s="590"/>
      <c r="O213" s="622"/>
      <c r="P213" s="170"/>
      <c r="Q213" s="170"/>
      <c r="R213" s="170"/>
      <c r="S213" s="170"/>
      <c r="T213" s="170"/>
      <c r="U213" s="170"/>
      <c r="V213" s="170"/>
      <c r="W213" s="170"/>
      <c r="X213" s="170"/>
      <c r="Y213" s="170"/>
      <c r="Z213" s="170"/>
    </row>
    <row r="214" spans="1:26" ht="23.25" customHeight="1">
      <c r="A214" s="170"/>
      <c r="B214" s="170"/>
      <c r="C214" s="170"/>
      <c r="D214" s="170"/>
      <c r="E214" s="170"/>
      <c r="F214" s="170"/>
      <c r="G214" s="170"/>
      <c r="H214" s="170"/>
      <c r="I214" s="170"/>
      <c r="J214" s="170"/>
      <c r="K214" s="170"/>
      <c r="L214" s="170"/>
      <c r="M214" s="170"/>
      <c r="N214" s="590"/>
      <c r="O214" s="622"/>
      <c r="P214" s="170"/>
      <c r="Q214" s="170"/>
      <c r="R214" s="170"/>
      <c r="S214" s="170"/>
      <c r="T214" s="170"/>
      <c r="U214" s="170"/>
      <c r="V214" s="170"/>
      <c r="W214" s="170"/>
      <c r="X214" s="170"/>
      <c r="Y214" s="170"/>
      <c r="Z214" s="170"/>
    </row>
    <row r="215" spans="1:26" ht="23.25" customHeight="1">
      <c r="A215" s="170"/>
      <c r="B215" s="170"/>
      <c r="C215" s="170"/>
      <c r="D215" s="170"/>
      <c r="E215" s="170"/>
      <c r="F215" s="170"/>
      <c r="G215" s="170"/>
      <c r="H215" s="170"/>
      <c r="I215" s="170"/>
      <c r="J215" s="170"/>
      <c r="K215" s="170"/>
      <c r="L215" s="170"/>
      <c r="M215" s="170"/>
      <c r="N215" s="590"/>
      <c r="O215" s="622"/>
      <c r="P215" s="170"/>
      <c r="Q215" s="170"/>
      <c r="R215" s="170"/>
      <c r="S215" s="170"/>
      <c r="T215" s="170"/>
      <c r="U215" s="170"/>
      <c r="V215" s="170"/>
      <c r="W215" s="170"/>
      <c r="X215" s="170"/>
      <c r="Y215" s="170"/>
      <c r="Z215" s="170"/>
    </row>
    <row r="216" spans="1:26" ht="23.25" customHeight="1">
      <c r="A216" s="170"/>
      <c r="B216" s="170"/>
      <c r="C216" s="170"/>
      <c r="D216" s="170"/>
      <c r="E216" s="170"/>
      <c r="F216" s="170"/>
      <c r="G216" s="170"/>
      <c r="H216" s="170"/>
      <c r="I216" s="170"/>
      <c r="J216" s="170"/>
      <c r="K216" s="170"/>
      <c r="L216" s="170"/>
      <c r="M216" s="170"/>
      <c r="N216" s="590"/>
      <c r="O216" s="622"/>
      <c r="P216" s="170"/>
      <c r="Q216" s="170"/>
      <c r="R216" s="170"/>
      <c r="S216" s="170"/>
      <c r="T216" s="170"/>
      <c r="U216" s="170"/>
      <c r="V216" s="170"/>
      <c r="W216" s="170"/>
      <c r="X216" s="170"/>
      <c r="Y216" s="170"/>
      <c r="Z216" s="170"/>
    </row>
    <row r="217" spans="1:26" ht="23.25" customHeight="1">
      <c r="A217" s="170"/>
      <c r="B217" s="170"/>
      <c r="C217" s="170"/>
      <c r="D217" s="170"/>
      <c r="E217" s="170"/>
      <c r="F217" s="170"/>
      <c r="G217" s="170"/>
      <c r="H217" s="170"/>
      <c r="I217" s="170"/>
      <c r="J217" s="170"/>
      <c r="K217" s="170"/>
      <c r="L217" s="170"/>
      <c r="M217" s="170"/>
      <c r="N217" s="590"/>
      <c r="O217" s="622"/>
      <c r="P217" s="170"/>
      <c r="Q217" s="170"/>
      <c r="R217" s="170"/>
      <c r="S217" s="170"/>
      <c r="T217" s="170"/>
      <c r="U217" s="170"/>
      <c r="V217" s="170"/>
      <c r="W217" s="170"/>
      <c r="X217" s="170"/>
      <c r="Y217" s="170"/>
      <c r="Z217" s="170"/>
    </row>
    <row r="218" spans="1:26" ht="23.25" customHeight="1">
      <c r="A218" s="170"/>
      <c r="B218" s="170"/>
      <c r="C218" s="170"/>
      <c r="D218" s="170"/>
      <c r="E218" s="170"/>
      <c r="F218" s="170"/>
      <c r="G218" s="170"/>
      <c r="H218" s="170"/>
      <c r="I218" s="170"/>
      <c r="J218" s="170"/>
      <c r="K218" s="170"/>
      <c r="L218" s="170"/>
      <c r="M218" s="170"/>
      <c r="N218" s="590"/>
      <c r="O218" s="622"/>
      <c r="P218" s="170"/>
      <c r="Q218" s="170"/>
      <c r="R218" s="170"/>
      <c r="S218" s="170"/>
      <c r="T218" s="170"/>
      <c r="U218" s="170"/>
      <c r="V218" s="170"/>
      <c r="W218" s="170"/>
      <c r="X218" s="170"/>
      <c r="Y218" s="170"/>
      <c r="Z218" s="170"/>
    </row>
    <row r="219" spans="1:26" ht="23.25" customHeight="1">
      <c r="A219" s="170"/>
      <c r="B219" s="170"/>
      <c r="C219" s="170"/>
      <c r="D219" s="170"/>
      <c r="E219" s="170"/>
      <c r="F219" s="170"/>
      <c r="G219" s="170"/>
      <c r="H219" s="170"/>
      <c r="I219" s="170"/>
      <c r="J219" s="170"/>
      <c r="K219" s="170"/>
      <c r="L219" s="170"/>
      <c r="M219" s="170"/>
      <c r="N219" s="590"/>
      <c r="O219" s="622"/>
      <c r="P219" s="170"/>
      <c r="Q219" s="170"/>
      <c r="R219" s="170"/>
      <c r="S219" s="170"/>
      <c r="T219" s="170"/>
      <c r="U219" s="170"/>
      <c r="V219" s="170"/>
      <c r="W219" s="170"/>
      <c r="X219" s="170"/>
      <c r="Y219" s="170"/>
      <c r="Z219" s="170"/>
    </row>
    <row r="220" spans="1:26" ht="23.25" customHeight="1">
      <c r="A220" s="170"/>
      <c r="B220" s="170"/>
      <c r="C220" s="170"/>
      <c r="D220" s="170"/>
      <c r="E220" s="170"/>
      <c r="F220" s="170"/>
      <c r="G220" s="170"/>
      <c r="H220" s="170"/>
      <c r="I220" s="170"/>
      <c r="J220" s="170"/>
      <c r="K220" s="170"/>
      <c r="L220" s="170"/>
      <c r="M220" s="170"/>
      <c r="N220" s="590"/>
      <c r="O220" s="622"/>
      <c r="P220" s="170"/>
      <c r="Q220" s="170"/>
      <c r="R220" s="170"/>
      <c r="S220" s="170"/>
      <c r="T220" s="170"/>
      <c r="U220" s="170"/>
      <c r="V220" s="170"/>
      <c r="W220" s="170"/>
      <c r="X220" s="170"/>
      <c r="Y220" s="170"/>
      <c r="Z220" s="170"/>
    </row>
    <row r="221" spans="1:26" ht="23.25" customHeight="1">
      <c r="A221" s="170"/>
      <c r="B221" s="170"/>
      <c r="C221" s="170"/>
      <c r="D221" s="170"/>
      <c r="E221" s="170"/>
      <c r="F221" s="170"/>
      <c r="G221" s="170"/>
      <c r="H221" s="170"/>
      <c r="I221" s="170"/>
      <c r="J221" s="170"/>
      <c r="K221" s="170"/>
      <c r="L221" s="170"/>
      <c r="M221" s="170"/>
      <c r="N221" s="590"/>
      <c r="O221" s="622"/>
      <c r="P221" s="170"/>
      <c r="Q221" s="170"/>
      <c r="R221" s="170"/>
      <c r="S221" s="170"/>
      <c r="T221" s="170"/>
      <c r="U221" s="170"/>
      <c r="V221" s="170"/>
      <c r="W221" s="170"/>
      <c r="X221" s="170"/>
      <c r="Y221" s="170"/>
      <c r="Z221" s="170"/>
    </row>
    <row r="222" spans="1:26" ht="23.25" customHeight="1">
      <c r="A222" s="170"/>
      <c r="B222" s="170"/>
      <c r="C222" s="170"/>
      <c r="D222" s="170"/>
      <c r="E222" s="170"/>
      <c r="F222" s="170"/>
      <c r="G222" s="170"/>
      <c r="H222" s="170"/>
      <c r="I222" s="170"/>
      <c r="J222" s="170"/>
      <c r="K222" s="170"/>
      <c r="L222" s="170"/>
      <c r="M222" s="170"/>
      <c r="N222" s="590"/>
      <c r="O222" s="622"/>
      <c r="P222" s="170"/>
      <c r="Q222" s="170"/>
      <c r="R222" s="170"/>
      <c r="S222" s="170"/>
      <c r="T222" s="170"/>
      <c r="U222" s="170"/>
      <c r="V222" s="170"/>
      <c r="W222" s="170"/>
      <c r="X222" s="170"/>
      <c r="Y222" s="170"/>
      <c r="Z222" s="170"/>
    </row>
    <row r="223" spans="1:26" ht="23.25" customHeight="1">
      <c r="A223" s="170"/>
      <c r="B223" s="170"/>
      <c r="C223" s="170"/>
      <c r="D223" s="170"/>
      <c r="E223" s="170"/>
      <c r="F223" s="170"/>
      <c r="G223" s="170"/>
      <c r="H223" s="170"/>
      <c r="I223" s="170"/>
      <c r="J223" s="170"/>
      <c r="K223" s="170"/>
      <c r="L223" s="170"/>
      <c r="M223" s="170"/>
      <c r="N223" s="590"/>
      <c r="O223" s="622"/>
      <c r="P223" s="170"/>
      <c r="Q223" s="170"/>
      <c r="R223" s="170"/>
      <c r="S223" s="170"/>
      <c r="T223" s="170"/>
      <c r="U223" s="170"/>
      <c r="V223" s="170"/>
      <c r="W223" s="170"/>
      <c r="X223" s="170"/>
      <c r="Y223" s="170"/>
      <c r="Z223" s="170"/>
    </row>
    <row r="224" spans="1:26" ht="23.25" customHeight="1">
      <c r="A224" s="170"/>
      <c r="B224" s="170"/>
      <c r="C224" s="170"/>
      <c r="D224" s="170"/>
      <c r="E224" s="170"/>
      <c r="F224" s="170"/>
      <c r="G224" s="170"/>
      <c r="H224" s="170"/>
      <c r="I224" s="170"/>
      <c r="J224" s="170"/>
      <c r="K224" s="170"/>
      <c r="L224" s="170"/>
      <c r="M224" s="170"/>
      <c r="N224" s="590"/>
      <c r="O224" s="622"/>
      <c r="P224" s="170"/>
      <c r="Q224" s="170"/>
      <c r="R224" s="170"/>
      <c r="S224" s="170"/>
      <c r="T224" s="170"/>
      <c r="U224" s="170"/>
      <c r="V224" s="170"/>
      <c r="W224" s="170"/>
      <c r="X224" s="170"/>
      <c r="Y224" s="170"/>
      <c r="Z224" s="170"/>
    </row>
    <row r="225" spans="1:26" ht="23.25" customHeight="1">
      <c r="A225" s="170"/>
      <c r="B225" s="170"/>
      <c r="C225" s="170"/>
      <c r="D225" s="170"/>
      <c r="E225" s="170"/>
      <c r="F225" s="170"/>
      <c r="G225" s="170"/>
      <c r="H225" s="170"/>
      <c r="I225" s="170"/>
      <c r="J225" s="170"/>
      <c r="K225" s="170"/>
      <c r="L225" s="170"/>
      <c r="M225" s="170"/>
      <c r="N225" s="590"/>
      <c r="O225" s="622"/>
      <c r="P225" s="170"/>
      <c r="Q225" s="170"/>
      <c r="R225" s="170"/>
      <c r="S225" s="170"/>
      <c r="T225" s="170"/>
      <c r="U225" s="170"/>
      <c r="V225" s="170"/>
      <c r="W225" s="170"/>
      <c r="X225" s="170"/>
      <c r="Y225" s="170"/>
      <c r="Z225" s="170"/>
    </row>
    <row r="226" spans="1:26" ht="23.25" customHeight="1">
      <c r="A226" s="170"/>
      <c r="B226" s="170"/>
      <c r="C226" s="170"/>
      <c r="D226" s="170"/>
      <c r="E226" s="170"/>
      <c r="F226" s="170"/>
      <c r="G226" s="170"/>
      <c r="H226" s="170"/>
      <c r="I226" s="170"/>
      <c r="J226" s="170"/>
      <c r="K226" s="170"/>
      <c r="L226" s="170"/>
      <c r="M226" s="170"/>
      <c r="N226" s="590"/>
      <c r="O226" s="622"/>
      <c r="P226" s="170"/>
      <c r="Q226" s="170"/>
      <c r="R226" s="170"/>
      <c r="S226" s="170"/>
      <c r="T226" s="170"/>
      <c r="U226" s="170"/>
      <c r="V226" s="170"/>
      <c r="W226" s="170"/>
      <c r="X226" s="170"/>
      <c r="Y226" s="170"/>
      <c r="Z226" s="170"/>
    </row>
    <row r="227" spans="1:26" ht="23.25" customHeight="1">
      <c r="A227" s="170"/>
      <c r="B227" s="170"/>
      <c r="C227" s="170"/>
      <c r="D227" s="170"/>
      <c r="E227" s="170"/>
      <c r="F227" s="170"/>
      <c r="G227" s="170"/>
      <c r="H227" s="170"/>
      <c r="I227" s="170"/>
      <c r="J227" s="170"/>
      <c r="K227" s="170"/>
      <c r="L227" s="170"/>
      <c r="M227" s="170"/>
      <c r="N227" s="590"/>
      <c r="O227" s="622"/>
      <c r="P227" s="170"/>
      <c r="Q227" s="170"/>
      <c r="R227" s="170"/>
      <c r="S227" s="170"/>
      <c r="T227" s="170"/>
      <c r="U227" s="170"/>
      <c r="V227" s="170"/>
      <c r="W227" s="170"/>
      <c r="X227" s="170"/>
      <c r="Y227" s="170"/>
      <c r="Z227" s="170"/>
    </row>
    <row r="228" spans="1:26" ht="23.25" customHeight="1">
      <c r="A228" s="170"/>
      <c r="B228" s="170"/>
      <c r="C228" s="170"/>
      <c r="D228" s="170"/>
      <c r="E228" s="170"/>
      <c r="F228" s="170"/>
      <c r="G228" s="170"/>
      <c r="H228" s="170"/>
      <c r="I228" s="170"/>
      <c r="J228" s="170"/>
      <c r="K228" s="170"/>
      <c r="L228" s="170"/>
      <c r="M228" s="170"/>
      <c r="N228" s="590"/>
      <c r="O228" s="622"/>
      <c r="P228" s="170"/>
      <c r="Q228" s="170"/>
      <c r="R228" s="170"/>
      <c r="S228" s="170"/>
      <c r="T228" s="170"/>
      <c r="U228" s="170"/>
      <c r="V228" s="170"/>
      <c r="W228" s="170"/>
      <c r="X228" s="170"/>
      <c r="Y228" s="170"/>
      <c r="Z228" s="170"/>
    </row>
    <row r="229" spans="1:26" ht="23.25" customHeight="1">
      <c r="A229" s="170"/>
      <c r="B229" s="170"/>
      <c r="C229" s="170"/>
      <c r="D229" s="170"/>
      <c r="E229" s="170"/>
      <c r="F229" s="170"/>
      <c r="G229" s="170"/>
      <c r="H229" s="170"/>
      <c r="I229" s="170"/>
      <c r="J229" s="170"/>
      <c r="K229" s="170"/>
      <c r="L229" s="170"/>
      <c r="M229" s="170"/>
      <c r="N229" s="590"/>
      <c r="O229" s="622"/>
      <c r="P229" s="170"/>
      <c r="Q229" s="170"/>
      <c r="R229" s="170"/>
      <c r="S229" s="170"/>
      <c r="T229" s="170"/>
      <c r="U229" s="170"/>
      <c r="V229" s="170"/>
      <c r="W229" s="170"/>
      <c r="X229" s="170"/>
      <c r="Y229" s="170"/>
      <c r="Z229" s="170"/>
    </row>
    <row r="230" spans="1:26" ht="23.25" customHeight="1">
      <c r="A230" s="170"/>
      <c r="B230" s="170"/>
      <c r="C230" s="170"/>
      <c r="D230" s="170"/>
      <c r="E230" s="170"/>
      <c r="F230" s="170"/>
      <c r="G230" s="170"/>
      <c r="H230" s="170"/>
      <c r="I230" s="170"/>
      <c r="J230" s="170"/>
      <c r="K230" s="170"/>
      <c r="L230" s="170"/>
      <c r="M230" s="170"/>
      <c r="N230" s="590"/>
      <c r="O230" s="622"/>
      <c r="P230" s="170"/>
      <c r="Q230" s="170"/>
      <c r="R230" s="170"/>
      <c r="S230" s="170"/>
      <c r="T230" s="170"/>
      <c r="U230" s="170"/>
      <c r="V230" s="170"/>
      <c r="W230" s="170"/>
      <c r="X230" s="170"/>
      <c r="Y230" s="170"/>
      <c r="Z230" s="170"/>
    </row>
    <row r="231" spans="1:26" ht="23.25" customHeight="1">
      <c r="A231" s="170"/>
      <c r="B231" s="170"/>
      <c r="C231" s="170"/>
      <c r="D231" s="170"/>
      <c r="E231" s="170"/>
      <c r="F231" s="170"/>
      <c r="G231" s="170"/>
      <c r="H231" s="170"/>
      <c r="I231" s="170"/>
      <c r="J231" s="170"/>
      <c r="K231" s="170"/>
      <c r="L231" s="170"/>
      <c r="M231" s="170"/>
      <c r="N231" s="590"/>
      <c r="O231" s="622"/>
      <c r="P231" s="170"/>
      <c r="Q231" s="170"/>
      <c r="R231" s="170"/>
      <c r="S231" s="170"/>
      <c r="T231" s="170"/>
      <c r="U231" s="170"/>
      <c r="V231" s="170"/>
      <c r="W231" s="170"/>
      <c r="X231" s="170"/>
      <c r="Y231" s="170"/>
      <c r="Z231" s="170"/>
    </row>
    <row r="232" spans="1:26" ht="23.25" customHeight="1">
      <c r="A232" s="170"/>
      <c r="B232" s="170"/>
      <c r="C232" s="170"/>
      <c r="D232" s="170"/>
      <c r="E232" s="170"/>
      <c r="F232" s="170"/>
      <c r="G232" s="170"/>
      <c r="H232" s="170"/>
      <c r="I232" s="170"/>
      <c r="J232" s="170"/>
      <c r="K232" s="170"/>
      <c r="L232" s="170"/>
      <c r="M232" s="170"/>
      <c r="N232" s="590"/>
      <c r="O232" s="622"/>
      <c r="P232" s="170"/>
      <c r="Q232" s="170"/>
      <c r="R232" s="170"/>
      <c r="S232" s="170"/>
      <c r="T232" s="170"/>
      <c r="U232" s="170"/>
      <c r="V232" s="170"/>
      <c r="W232" s="170"/>
      <c r="X232" s="170"/>
      <c r="Y232" s="170"/>
      <c r="Z232" s="170"/>
    </row>
    <row r="233" spans="1:26" ht="23.25" customHeight="1">
      <c r="A233" s="170"/>
      <c r="B233" s="170"/>
      <c r="C233" s="170"/>
      <c r="D233" s="170"/>
      <c r="E233" s="170"/>
      <c r="F233" s="170"/>
      <c r="G233" s="170"/>
      <c r="H233" s="170"/>
      <c r="I233" s="170"/>
      <c r="J233" s="170"/>
      <c r="K233" s="170"/>
      <c r="L233" s="170"/>
      <c r="M233" s="170"/>
      <c r="N233" s="590"/>
      <c r="O233" s="622"/>
      <c r="P233" s="170"/>
      <c r="Q233" s="170"/>
      <c r="R233" s="170"/>
      <c r="S233" s="170"/>
      <c r="T233" s="170"/>
      <c r="U233" s="170"/>
      <c r="V233" s="170"/>
      <c r="W233" s="170"/>
      <c r="X233" s="170"/>
      <c r="Y233" s="170"/>
      <c r="Z233" s="170"/>
    </row>
    <row r="234" spans="1:26" ht="23.25" customHeight="1">
      <c r="A234" s="170"/>
      <c r="B234" s="170"/>
      <c r="C234" s="170"/>
      <c r="D234" s="170"/>
      <c r="E234" s="170"/>
      <c r="F234" s="170"/>
      <c r="G234" s="170"/>
      <c r="H234" s="170"/>
      <c r="I234" s="170"/>
      <c r="J234" s="170"/>
      <c r="K234" s="170"/>
      <c r="L234" s="170"/>
      <c r="M234" s="170"/>
      <c r="N234" s="590"/>
      <c r="O234" s="622"/>
      <c r="P234" s="170"/>
      <c r="Q234" s="170"/>
      <c r="R234" s="170"/>
      <c r="S234" s="170"/>
      <c r="T234" s="170"/>
      <c r="U234" s="170"/>
      <c r="V234" s="170"/>
      <c r="W234" s="170"/>
      <c r="X234" s="170"/>
      <c r="Y234" s="170"/>
      <c r="Z234" s="170"/>
    </row>
    <row r="235" spans="1:26" ht="23.25" customHeight="1">
      <c r="A235" s="170"/>
      <c r="B235" s="170"/>
      <c r="C235" s="170"/>
      <c r="D235" s="170"/>
      <c r="E235" s="170"/>
      <c r="F235" s="170"/>
      <c r="G235" s="170"/>
      <c r="H235" s="170"/>
      <c r="I235" s="170"/>
      <c r="J235" s="170"/>
      <c r="K235" s="170"/>
      <c r="L235" s="170"/>
      <c r="M235" s="170"/>
      <c r="N235" s="590"/>
      <c r="O235" s="622"/>
      <c r="P235" s="170"/>
      <c r="Q235" s="170"/>
      <c r="R235" s="170"/>
      <c r="S235" s="170"/>
      <c r="T235" s="170"/>
      <c r="U235" s="170"/>
      <c r="V235" s="170"/>
      <c r="W235" s="170"/>
      <c r="X235" s="170"/>
      <c r="Y235" s="170"/>
      <c r="Z235" s="170"/>
    </row>
    <row r="236" spans="1:26" ht="23.25" customHeight="1">
      <c r="A236" s="170"/>
      <c r="B236" s="170"/>
      <c r="C236" s="170"/>
      <c r="D236" s="170"/>
      <c r="E236" s="170"/>
      <c r="F236" s="170"/>
      <c r="G236" s="170"/>
      <c r="H236" s="170"/>
      <c r="I236" s="170"/>
      <c r="J236" s="170"/>
      <c r="K236" s="170"/>
      <c r="L236" s="170"/>
      <c r="M236" s="170"/>
      <c r="N236" s="590"/>
      <c r="O236" s="622"/>
      <c r="P236" s="170"/>
      <c r="Q236" s="170"/>
      <c r="R236" s="170"/>
      <c r="S236" s="170"/>
      <c r="T236" s="170"/>
      <c r="U236" s="170"/>
      <c r="V236" s="170"/>
      <c r="W236" s="170"/>
      <c r="X236" s="170"/>
      <c r="Y236" s="170"/>
      <c r="Z236" s="170"/>
    </row>
    <row r="237" spans="1:26" ht="23.25" customHeight="1">
      <c r="A237" s="170"/>
      <c r="B237" s="170"/>
      <c r="C237" s="170"/>
      <c r="D237" s="170"/>
      <c r="E237" s="170"/>
      <c r="F237" s="170"/>
      <c r="G237" s="170"/>
      <c r="H237" s="170"/>
      <c r="I237" s="170"/>
      <c r="J237" s="170"/>
      <c r="K237" s="170"/>
      <c r="L237" s="170"/>
      <c r="M237" s="170"/>
      <c r="N237" s="590"/>
      <c r="O237" s="622"/>
      <c r="P237" s="170"/>
      <c r="Q237" s="170"/>
      <c r="R237" s="170"/>
      <c r="S237" s="170"/>
      <c r="T237" s="170"/>
      <c r="U237" s="170"/>
      <c r="V237" s="170"/>
      <c r="W237" s="170"/>
      <c r="X237" s="170"/>
      <c r="Y237" s="170"/>
      <c r="Z237" s="170"/>
    </row>
    <row r="238" spans="1:26" ht="23.25" customHeight="1">
      <c r="A238" s="170"/>
      <c r="B238" s="170"/>
      <c r="C238" s="170"/>
      <c r="D238" s="170"/>
      <c r="E238" s="170"/>
      <c r="F238" s="170"/>
      <c r="G238" s="170"/>
      <c r="H238" s="170"/>
      <c r="I238" s="170"/>
      <c r="J238" s="170"/>
      <c r="K238" s="170"/>
      <c r="L238" s="170"/>
      <c r="M238" s="170"/>
      <c r="N238" s="590"/>
      <c r="O238" s="622"/>
      <c r="P238" s="170"/>
      <c r="Q238" s="170"/>
      <c r="R238" s="170"/>
      <c r="S238" s="170"/>
      <c r="T238" s="170"/>
      <c r="U238" s="170"/>
      <c r="V238" s="170"/>
      <c r="W238" s="170"/>
      <c r="X238" s="170"/>
      <c r="Y238" s="170"/>
      <c r="Z238" s="170"/>
    </row>
    <row r="239" spans="1:26" ht="23.25" customHeight="1">
      <c r="A239" s="170"/>
      <c r="B239" s="170"/>
      <c r="C239" s="170"/>
      <c r="D239" s="170"/>
      <c r="E239" s="170"/>
      <c r="F239" s="170"/>
      <c r="G239" s="170"/>
      <c r="H239" s="170"/>
      <c r="I239" s="170"/>
      <c r="J239" s="170"/>
      <c r="K239" s="170"/>
      <c r="L239" s="170"/>
      <c r="M239" s="170"/>
      <c r="N239" s="590"/>
      <c r="O239" s="622"/>
      <c r="P239" s="170"/>
      <c r="Q239" s="170"/>
      <c r="R239" s="170"/>
      <c r="S239" s="170"/>
      <c r="T239" s="170"/>
      <c r="U239" s="170"/>
      <c r="V239" s="170"/>
      <c r="W239" s="170"/>
      <c r="X239" s="170"/>
      <c r="Y239" s="170"/>
      <c r="Z239" s="170"/>
    </row>
    <row r="240" spans="1:26" ht="23.25" customHeight="1">
      <c r="A240" s="170"/>
      <c r="B240" s="170"/>
      <c r="C240" s="170"/>
      <c r="D240" s="170"/>
      <c r="E240" s="170"/>
      <c r="F240" s="170"/>
      <c r="G240" s="170"/>
      <c r="H240" s="170"/>
      <c r="I240" s="170"/>
      <c r="J240" s="170"/>
      <c r="K240" s="170"/>
      <c r="L240" s="170"/>
      <c r="M240" s="170"/>
      <c r="N240" s="590"/>
      <c r="O240" s="622"/>
      <c r="P240" s="170"/>
      <c r="Q240" s="170"/>
      <c r="R240" s="170"/>
      <c r="S240" s="170"/>
      <c r="T240" s="170"/>
      <c r="U240" s="170"/>
      <c r="V240" s="170"/>
      <c r="W240" s="170"/>
      <c r="X240" s="170"/>
      <c r="Y240" s="170"/>
      <c r="Z240" s="170"/>
    </row>
    <row r="241" spans="1:26" ht="23.25" customHeight="1">
      <c r="A241" s="170"/>
      <c r="B241" s="170"/>
      <c r="C241" s="170"/>
      <c r="D241" s="170"/>
      <c r="E241" s="170"/>
      <c r="F241" s="170"/>
      <c r="G241" s="170"/>
      <c r="H241" s="170"/>
      <c r="I241" s="170"/>
      <c r="J241" s="170"/>
      <c r="K241" s="170"/>
      <c r="L241" s="170"/>
      <c r="M241" s="170"/>
      <c r="N241" s="590"/>
      <c r="O241" s="622"/>
      <c r="P241" s="170"/>
      <c r="Q241" s="170"/>
      <c r="R241" s="170"/>
      <c r="S241" s="170"/>
      <c r="T241" s="170"/>
      <c r="U241" s="170"/>
      <c r="V241" s="170"/>
      <c r="W241" s="170"/>
      <c r="X241" s="170"/>
      <c r="Y241" s="170"/>
      <c r="Z241" s="170"/>
    </row>
    <row r="242" spans="1:26" ht="23.25" customHeight="1">
      <c r="A242" s="170"/>
      <c r="B242" s="170"/>
      <c r="C242" s="170"/>
      <c r="D242" s="170"/>
      <c r="E242" s="170"/>
      <c r="F242" s="170"/>
      <c r="G242" s="170"/>
      <c r="H242" s="170"/>
      <c r="I242" s="170"/>
      <c r="J242" s="170"/>
      <c r="K242" s="170"/>
      <c r="L242" s="170"/>
      <c r="M242" s="170"/>
      <c r="N242" s="590"/>
      <c r="O242" s="622"/>
      <c r="P242" s="170"/>
      <c r="Q242" s="170"/>
      <c r="R242" s="170"/>
      <c r="S242" s="170"/>
      <c r="T242" s="170"/>
      <c r="U242" s="170"/>
      <c r="V242" s="170"/>
      <c r="W242" s="170"/>
      <c r="X242" s="170"/>
      <c r="Y242" s="170"/>
      <c r="Z242" s="170"/>
    </row>
    <row r="243" spans="1:26" ht="23.25" customHeight="1">
      <c r="A243" s="170"/>
      <c r="B243" s="170"/>
      <c r="C243" s="170"/>
      <c r="D243" s="170"/>
      <c r="E243" s="170"/>
      <c r="F243" s="170"/>
      <c r="G243" s="170"/>
      <c r="H243" s="170"/>
      <c r="I243" s="170"/>
      <c r="J243" s="170"/>
      <c r="K243" s="170"/>
      <c r="L243" s="170"/>
      <c r="M243" s="170"/>
      <c r="N243" s="590"/>
      <c r="O243" s="622"/>
      <c r="P243" s="170"/>
      <c r="Q243" s="170"/>
      <c r="R243" s="170"/>
      <c r="S243" s="170"/>
      <c r="T243" s="170"/>
      <c r="U243" s="170"/>
      <c r="V243" s="170"/>
      <c r="W243" s="170"/>
      <c r="X243" s="170"/>
      <c r="Y243" s="170"/>
      <c r="Z243" s="170"/>
    </row>
    <row r="244" spans="1:26" ht="23.25" customHeight="1">
      <c r="A244" s="170"/>
      <c r="B244" s="170"/>
      <c r="C244" s="170"/>
      <c r="D244" s="170"/>
      <c r="E244" s="170"/>
      <c r="F244" s="170"/>
      <c r="G244" s="170"/>
      <c r="H244" s="170"/>
      <c r="I244" s="170"/>
      <c r="J244" s="170"/>
      <c r="K244" s="170"/>
      <c r="L244" s="170"/>
      <c r="M244" s="170"/>
      <c r="N244" s="590"/>
      <c r="O244" s="622"/>
      <c r="P244" s="170"/>
      <c r="Q244" s="170"/>
      <c r="R244" s="170"/>
      <c r="S244" s="170"/>
      <c r="T244" s="170"/>
      <c r="U244" s="170"/>
      <c r="V244" s="170"/>
      <c r="W244" s="170"/>
      <c r="X244" s="170"/>
      <c r="Y244" s="170"/>
      <c r="Z244" s="170"/>
    </row>
    <row r="245" spans="1:26" ht="23.25" customHeight="1">
      <c r="A245" s="170"/>
      <c r="B245" s="170"/>
      <c r="C245" s="170"/>
      <c r="D245" s="170"/>
      <c r="E245" s="170"/>
      <c r="F245" s="170"/>
      <c r="G245" s="170"/>
      <c r="H245" s="170"/>
      <c r="I245" s="170"/>
      <c r="J245" s="170"/>
      <c r="K245" s="170"/>
      <c r="L245" s="170"/>
      <c r="M245" s="170"/>
      <c r="N245" s="590"/>
      <c r="O245" s="622"/>
      <c r="P245" s="170"/>
      <c r="Q245" s="170"/>
      <c r="R245" s="170"/>
      <c r="S245" s="170"/>
      <c r="T245" s="170"/>
      <c r="U245" s="170"/>
      <c r="V245" s="170"/>
      <c r="W245" s="170"/>
      <c r="X245" s="170"/>
      <c r="Y245" s="170"/>
      <c r="Z245" s="170"/>
    </row>
    <row r="246" spans="1:26" ht="23.25" customHeight="1">
      <c r="A246" s="170"/>
      <c r="B246" s="170"/>
      <c r="C246" s="170"/>
      <c r="D246" s="170"/>
      <c r="E246" s="170"/>
      <c r="F246" s="170"/>
      <c r="G246" s="170"/>
      <c r="H246" s="170"/>
      <c r="I246" s="170"/>
      <c r="J246" s="170"/>
      <c r="K246" s="170"/>
      <c r="L246" s="170"/>
      <c r="M246" s="170"/>
      <c r="N246" s="590"/>
      <c r="O246" s="622"/>
      <c r="P246" s="170"/>
      <c r="Q246" s="170"/>
      <c r="R246" s="170"/>
      <c r="S246" s="170"/>
      <c r="T246" s="170"/>
      <c r="U246" s="170"/>
      <c r="V246" s="170"/>
      <c r="W246" s="170"/>
      <c r="X246" s="170"/>
      <c r="Y246" s="170"/>
      <c r="Z246" s="170"/>
    </row>
    <row r="247" spans="1:26" ht="23.25" customHeight="1">
      <c r="A247" s="170"/>
      <c r="B247" s="170"/>
      <c r="C247" s="170"/>
      <c r="D247" s="170"/>
      <c r="E247" s="170"/>
      <c r="F247" s="170"/>
      <c r="G247" s="170"/>
      <c r="H247" s="170"/>
      <c r="I247" s="170"/>
      <c r="J247" s="170"/>
      <c r="K247" s="170"/>
      <c r="L247" s="170"/>
      <c r="M247" s="170"/>
      <c r="N247" s="590"/>
      <c r="O247" s="622"/>
      <c r="P247" s="170"/>
      <c r="Q247" s="170"/>
      <c r="R247" s="170"/>
      <c r="S247" s="170"/>
      <c r="T247" s="170"/>
      <c r="U247" s="170"/>
      <c r="V247" s="170"/>
      <c r="W247" s="170"/>
      <c r="X247" s="170"/>
      <c r="Y247" s="170"/>
      <c r="Z247" s="170"/>
    </row>
    <row r="248" spans="1:26" ht="23.25" customHeight="1">
      <c r="A248" s="170"/>
      <c r="B248" s="170"/>
      <c r="C248" s="170"/>
      <c r="D248" s="170"/>
      <c r="E248" s="170"/>
      <c r="F248" s="170"/>
      <c r="G248" s="170"/>
      <c r="H248" s="170"/>
      <c r="I248" s="170"/>
      <c r="J248" s="170"/>
      <c r="K248" s="170"/>
      <c r="L248" s="170"/>
      <c r="M248" s="170"/>
      <c r="N248" s="590"/>
      <c r="O248" s="622"/>
      <c r="P248" s="170"/>
      <c r="Q248" s="170"/>
      <c r="R248" s="170"/>
      <c r="S248" s="170"/>
      <c r="T248" s="170"/>
      <c r="U248" s="170"/>
      <c r="V248" s="170"/>
      <c r="W248" s="170"/>
      <c r="X248" s="170"/>
      <c r="Y248" s="170"/>
      <c r="Z248" s="170"/>
    </row>
    <row r="249" spans="1:26" ht="23.25" customHeight="1">
      <c r="A249" s="170"/>
      <c r="B249" s="170"/>
      <c r="C249" s="170"/>
      <c r="D249" s="170"/>
      <c r="E249" s="170"/>
      <c r="F249" s="170"/>
      <c r="G249" s="170"/>
      <c r="H249" s="170"/>
      <c r="I249" s="170"/>
      <c r="J249" s="170"/>
      <c r="K249" s="170"/>
      <c r="L249" s="170"/>
      <c r="M249" s="170"/>
      <c r="N249" s="590"/>
      <c r="O249" s="622"/>
      <c r="P249" s="170"/>
      <c r="Q249" s="170"/>
      <c r="R249" s="170"/>
      <c r="S249" s="170"/>
      <c r="T249" s="170"/>
      <c r="U249" s="170"/>
      <c r="V249" s="170"/>
      <c r="W249" s="170"/>
      <c r="X249" s="170"/>
      <c r="Y249" s="170"/>
      <c r="Z249" s="170"/>
    </row>
    <row r="250" spans="1:26" ht="23.25" customHeight="1">
      <c r="A250" s="170"/>
      <c r="B250" s="170"/>
      <c r="C250" s="170"/>
      <c r="D250" s="170"/>
      <c r="E250" s="170"/>
      <c r="F250" s="170"/>
      <c r="G250" s="170"/>
      <c r="H250" s="170"/>
      <c r="I250" s="170"/>
      <c r="J250" s="170"/>
      <c r="K250" s="170"/>
      <c r="L250" s="170"/>
      <c r="M250" s="170"/>
      <c r="N250" s="590"/>
      <c r="O250" s="622"/>
      <c r="P250" s="170"/>
      <c r="Q250" s="170"/>
      <c r="R250" s="170"/>
      <c r="S250" s="170"/>
      <c r="T250" s="170"/>
      <c r="U250" s="170"/>
      <c r="V250" s="170"/>
      <c r="W250" s="170"/>
      <c r="X250" s="170"/>
      <c r="Y250" s="170"/>
      <c r="Z250" s="170"/>
    </row>
    <row r="251" spans="1:26" ht="23.25" customHeight="1">
      <c r="A251" s="170"/>
      <c r="B251" s="170"/>
      <c r="C251" s="170"/>
      <c r="D251" s="170"/>
      <c r="E251" s="170"/>
      <c r="F251" s="170"/>
      <c r="G251" s="170"/>
      <c r="H251" s="170"/>
      <c r="I251" s="170"/>
      <c r="J251" s="170"/>
      <c r="K251" s="170"/>
      <c r="L251" s="170"/>
      <c r="M251" s="170"/>
      <c r="N251" s="590"/>
      <c r="O251" s="622"/>
      <c r="P251" s="170"/>
      <c r="Q251" s="170"/>
      <c r="R251" s="170"/>
      <c r="S251" s="170"/>
      <c r="T251" s="170"/>
      <c r="U251" s="170"/>
      <c r="V251" s="170"/>
      <c r="W251" s="170"/>
      <c r="X251" s="170"/>
      <c r="Y251" s="170"/>
      <c r="Z251" s="170"/>
    </row>
    <row r="252" spans="1:26" ht="23.25" customHeight="1">
      <c r="A252" s="170"/>
      <c r="B252" s="170"/>
      <c r="C252" s="170"/>
      <c r="D252" s="170"/>
      <c r="E252" s="170"/>
      <c r="F252" s="170"/>
      <c r="G252" s="170"/>
      <c r="H252" s="170"/>
      <c r="I252" s="170"/>
      <c r="J252" s="170"/>
      <c r="K252" s="170"/>
      <c r="L252" s="170"/>
      <c r="M252" s="170"/>
      <c r="N252" s="590"/>
      <c r="O252" s="622"/>
      <c r="P252" s="170"/>
      <c r="Q252" s="170"/>
      <c r="R252" s="170"/>
      <c r="S252" s="170"/>
      <c r="T252" s="170"/>
      <c r="U252" s="170"/>
      <c r="V252" s="170"/>
      <c r="W252" s="170"/>
      <c r="X252" s="170"/>
      <c r="Y252" s="170"/>
      <c r="Z252" s="170"/>
    </row>
    <row r="253" spans="1:26" ht="23.25" customHeight="1">
      <c r="A253" s="170"/>
      <c r="B253" s="170"/>
      <c r="C253" s="170"/>
      <c r="D253" s="170"/>
      <c r="E253" s="170"/>
      <c r="F253" s="170"/>
      <c r="G253" s="170"/>
      <c r="H253" s="170"/>
      <c r="I253" s="170"/>
      <c r="J253" s="170"/>
      <c r="K253" s="170"/>
      <c r="L253" s="170"/>
      <c r="M253" s="170"/>
      <c r="N253" s="590"/>
      <c r="O253" s="622"/>
      <c r="P253" s="170"/>
      <c r="Q253" s="170"/>
      <c r="R253" s="170"/>
      <c r="S253" s="170"/>
      <c r="T253" s="170"/>
      <c r="U253" s="170"/>
      <c r="V253" s="170"/>
      <c r="W253" s="170"/>
      <c r="X253" s="170"/>
      <c r="Y253" s="170"/>
      <c r="Z253" s="170"/>
    </row>
    <row r="254" spans="1:26" ht="23.25" customHeight="1">
      <c r="A254" s="170"/>
      <c r="B254" s="170"/>
      <c r="C254" s="170"/>
      <c r="D254" s="170"/>
      <c r="E254" s="170"/>
      <c r="F254" s="170"/>
      <c r="G254" s="170"/>
      <c r="H254" s="170"/>
      <c r="I254" s="170"/>
      <c r="J254" s="170"/>
      <c r="K254" s="170"/>
      <c r="L254" s="170"/>
      <c r="M254" s="170"/>
      <c r="N254" s="590"/>
      <c r="O254" s="622"/>
      <c r="P254" s="170"/>
      <c r="Q254" s="170"/>
      <c r="R254" s="170"/>
      <c r="S254" s="170"/>
      <c r="T254" s="170"/>
      <c r="U254" s="170"/>
      <c r="V254" s="170"/>
      <c r="W254" s="170"/>
      <c r="X254" s="170"/>
      <c r="Y254" s="170"/>
      <c r="Z254" s="170"/>
    </row>
    <row r="255" spans="1:26" ht="23.25" customHeight="1">
      <c r="A255" s="170"/>
      <c r="B255" s="170"/>
      <c r="C255" s="170"/>
      <c r="D255" s="170"/>
      <c r="E255" s="170"/>
      <c r="F255" s="170"/>
      <c r="G255" s="170"/>
      <c r="H255" s="170"/>
      <c r="I255" s="170"/>
      <c r="J255" s="170"/>
      <c r="K255" s="170"/>
      <c r="L255" s="170"/>
      <c r="M255" s="170"/>
      <c r="N255" s="590"/>
      <c r="O255" s="622"/>
      <c r="P255" s="170"/>
      <c r="Q255" s="170"/>
      <c r="R255" s="170"/>
      <c r="S255" s="170"/>
      <c r="T255" s="170"/>
      <c r="U255" s="170"/>
      <c r="V255" s="170"/>
      <c r="W255" s="170"/>
      <c r="X255" s="170"/>
      <c r="Y255" s="170"/>
      <c r="Z255" s="170"/>
    </row>
    <row r="256" spans="1:26" ht="23.25" customHeight="1">
      <c r="A256" s="170"/>
      <c r="B256" s="170"/>
      <c r="C256" s="170"/>
      <c r="D256" s="170"/>
      <c r="E256" s="170"/>
      <c r="F256" s="170"/>
      <c r="G256" s="170"/>
      <c r="H256" s="170"/>
      <c r="I256" s="170"/>
      <c r="J256" s="170"/>
      <c r="K256" s="170"/>
      <c r="L256" s="170"/>
      <c r="M256" s="170"/>
      <c r="N256" s="590"/>
      <c r="O256" s="622"/>
      <c r="P256" s="170"/>
      <c r="Q256" s="170"/>
      <c r="R256" s="170"/>
      <c r="S256" s="170"/>
      <c r="T256" s="170"/>
      <c r="U256" s="170"/>
      <c r="V256" s="170"/>
      <c r="W256" s="170"/>
      <c r="X256" s="170"/>
      <c r="Y256" s="170"/>
      <c r="Z256" s="170"/>
    </row>
    <row r="257" spans="1:26" ht="23.25" customHeight="1">
      <c r="A257" s="170"/>
      <c r="B257" s="170"/>
      <c r="C257" s="170"/>
      <c r="D257" s="170"/>
      <c r="E257" s="170"/>
      <c r="F257" s="170"/>
      <c r="G257" s="170"/>
      <c r="H257" s="170"/>
      <c r="I257" s="170"/>
      <c r="J257" s="170"/>
      <c r="K257" s="170"/>
      <c r="L257" s="170"/>
      <c r="M257" s="170"/>
      <c r="N257" s="590"/>
      <c r="O257" s="622"/>
      <c r="P257" s="170"/>
      <c r="Q257" s="170"/>
      <c r="R257" s="170"/>
      <c r="S257" s="170"/>
      <c r="T257" s="170"/>
      <c r="U257" s="170"/>
      <c r="V257" s="170"/>
      <c r="W257" s="170"/>
      <c r="X257" s="170"/>
      <c r="Y257" s="170"/>
      <c r="Z257" s="170"/>
    </row>
    <row r="258" spans="1:26" ht="23.25" customHeight="1">
      <c r="A258" s="170"/>
      <c r="B258" s="170"/>
      <c r="C258" s="170"/>
      <c r="D258" s="170"/>
      <c r="E258" s="170"/>
      <c r="F258" s="170"/>
      <c r="G258" s="170"/>
      <c r="H258" s="170"/>
      <c r="I258" s="170"/>
      <c r="J258" s="170"/>
      <c r="K258" s="170"/>
      <c r="L258" s="170"/>
      <c r="M258" s="170"/>
      <c r="N258" s="590"/>
      <c r="O258" s="622"/>
      <c r="P258" s="170"/>
      <c r="Q258" s="170"/>
      <c r="R258" s="170"/>
      <c r="S258" s="170"/>
      <c r="T258" s="170"/>
      <c r="U258" s="170"/>
      <c r="V258" s="170"/>
      <c r="W258" s="170"/>
      <c r="X258" s="170"/>
      <c r="Y258" s="170"/>
      <c r="Z258" s="170"/>
    </row>
    <row r="259" spans="1:26" ht="23.25" customHeight="1">
      <c r="A259" s="170"/>
      <c r="B259" s="170"/>
      <c r="C259" s="170"/>
      <c r="D259" s="170"/>
      <c r="E259" s="170"/>
      <c r="F259" s="170"/>
      <c r="G259" s="170"/>
      <c r="H259" s="170"/>
      <c r="I259" s="170"/>
      <c r="J259" s="170"/>
      <c r="K259" s="170"/>
      <c r="L259" s="170"/>
      <c r="M259" s="170"/>
      <c r="N259" s="590"/>
      <c r="O259" s="622"/>
      <c r="P259" s="170"/>
      <c r="Q259" s="170"/>
      <c r="R259" s="170"/>
      <c r="S259" s="170"/>
      <c r="T259" s="170"/>
      <c r="U259" s="170"/>
      <c r="V259" s="170"/>
      <c r="W259" s="170"/>
      <c r="X259" s="170"/>
      <c r="Y259" s="170"/>
      <c r="Z259" s="170"/>
    </row>
    <row r="260" spans="1:26" ht="23.25" customHeight="1">
      <c r="A260" s="170"/>
      <c r="B260" s="170"/>
      <c r="C260" s="170"/>
      <c r="D260" s="170"/>
      <c r="E260" s="170"/>
      <c r="F260" s="170"/>
      <c r="G260" s="170"/>
      <c r="H260" s="170"/>
      <c r="I260" s="170"/>
      <c r="J260" s="170"/>
      <c r="K260" s="170"/>
      <c r="L260" s="170"/>
      <c r="M260" s="170"/>
      <c r="N260" s="590"/>
      <c r="O260" s="622"/>
      <c r="P260" s="170"/>
      <c r="Q260" s="170"/>
      <c r="R260" s="170"/>
      <c r="S260" s="170"/>
      <c r="T260" s="170"/>
      <c r="U260" s="170"/>
      <c r="V260" s="170"/>
      <c r="W260" s="170"/>
      <c r="X260" s="170"/>
      <c r="Y260" s="170"/>
      <c r="Z260" s="170"/>
    </row>
    <row r="261" spans="1:26" ht="23.25" customHeight="1">
      <c r="A261" s="170"/>
      <c r="B261" s="170"/>
      <c r="C261" s="170"/>
      <c r="D261" s="170"/>
      <c r="E261" s="170"/>
      <c r="F261" s="170"/>
      <c r="G261" s="170"/>
      <c r="H261" s="170"/>
      <c r="I261" s="170"/>
      <c r="J261" s="170"/>
      <c r="K261" s="170"/>
      <c r="L261" s="170"/>
      <c r="M261" s="170"/>
      <c r="N261" s="590"/>
      <c r="O261" s="622"/>
      <c r="P261" s="170"/>
      <c r="Q261" s="170"/>
      <c r="R261" s="170"/>
      <c r="S261" s="170"/>
      <c r="T261" s="170"/>
      <c r="U261" s="170"/>
      <c r="V261" s="170"/>
      <c r="W261" s="170"/>
      <c r="X261" s="170"/>
      <c r="Y261" s="170"/>
      <c r="Z261" s="170"/>
    </row>
    <row r="262" spans="1:26" ht="23.25" customHeight="1">
      <c r="A262" s="170"/>
      <c r="B262" s="170"/>
      <c r="C262" s="170"/>
      <c r="D262" s="170"/>
      <c r="E262" s="170"/>
      <c r="F262" s="170"/>
      <c r="G262" s="170"/>
      <c r="H262" s="170"/>
      <c r="I262" s="170"/>
      <c r="J262" s="170"/>
      <c r="K262" s="170"/>
      <c r="L262" s="170"/>
      <c r="M262" s="170"/>
      <c r="N262" s="590"/>
      <c r="O262" s="622"/>
      <c r="P262" s="170"/>
      <c r="Q262" s="170"/>
      <c r="R262" s="170"/>
      <c r="S262" s="170"/>
      <c r="T262" s="170"/>
      <c r="U262" s="170"/>
      <c r="V262" s="170"/>
      <c r="W262" s="170"/>
      <c r="X262" s="170"/>
      <c r="Y262" s="170"/>
      <c r="Z262" s="170"/>
    </row>
    <row r="263" spans="1:26" ht="23.25" customHeight="1">
      <c r="A263" s="170"/>
      <c r="B263" s="170"/>
      <c r="C263" s="170"/>
      <c r="D263" s="170"/>
      <c r="E263" s="170"/>
      <c r="F263" s="170"/>
      <c r="G263" s="170"/>
      <c r="H263" s="170"/>
      <c r="I263" s="170"/>
      <c r="J263" s="170"/>
      <c r="K263" s="170"/>
      <c r="L263" s="170"/>
      <c r="M263" s="170"/>
      <c r="N263" s="590"/>
      <c r="O263" s="622"/>
      <c r="P263" s="170"/>
      <c r="Q263" s="170"/>
      <c r="R263" s="170"/>
      <c r="S263" s="170"/>
      <c r="T263" s="170"/>
      <c r="U263" s="170"/>
      <c r="V263" s="170"/>
      <c r="W263" s="170"/>
      <c r="X263" s="170"/>
      <c r="Y263" s="170"/>
      <c r="Z263" s="170"/>
    </row>
    <row r="264" spans="1:26" ht="23.25" customHeight="1">
      <c r="A264" s="170"/>
      <c r="B264" s="170"/>
      <c r="C264" s="170"/>
      <c r="D264" s="170"/>
      <c r="E264" s="170"/>
      <c r="F264" s="170"/>
      <c r="G264" s="170"/>
      <c r="H264" s="170"/>
      <c r="I264" s="170"/>
      <c r="J264" s="170"/>
      <c r="K264" s="170"/>
      <c r="L264" s="170"/>
      <c r="M264" s="170"/>
      <c r="N264" s="590"/>
      <c r="O264" s="622"/>
      <c r="P264" s="170"/>
      <c r="Q264" s="170"/>
      <c r="R264" s="170"/>
      <c r="S264" s="170"/>
      <c r="T264" s="170"/>
      <c r="U264" s="170"/>
      <c r="V264" s="170"/>
      <c r="W264" s="170"/>
      <c r="X264" s="170"/>
      <c r="Y264" s="170"/>
      <c r="Z264" s="170"/>
    </row>
    <row r="265" spans="1:26" ht="23.25" customHeight="1">
      <c r="A265" s="170"/>
      <c r="B265" s="170"/>
      <c r="C265" s="170"/>
      <c r="D265" s="170"/>
      <c r="E265" s="170"/>
      <c r="F265" s="170"/>
      <c r="G265" s="170"/>
      <c r="H265" s="170"/>
      <c r="I265" s="170"/>
      <c r="J265" s="170"/>
      <c r="K265" s="170"/>
      <c r="L265" s="170"/>
      <c r="M265" s="170"/>
      <c r="N265" s="590"/>
      <c r="O265" s="622"/>
      <c r="P265" s="170"/>
      <c r="Q265" s="170"/>
      <c r="R265" s="170"/>
      <c r="S265" s="170"/>
      <c r="T265" s="170"/>
      <c r="U265" s="170"/>
      <c r="V265" s="170"/>
      <c r="W265" s="170"/>
      <c r="X265" s="170"/>
      <c r="Y265" s="170"/>
      <c r="Z265" s="170"/>
    </row>
    <row r="266" spans="1:26" ht="23.25" customHeight="1">
      <c r="A266" s="170"/>
      <c r="B266" s="170"/>
      <c r="C266" s="170"/>
      <c r="D266" s="170"/>
      <c r="E266" s="170"/>
      <c r="F266" s="170"/>
      <c r="G266" s="170"/>
      <c r="H266" s="170"/>
      <c r="I266" s="170"/>
      <c r="J266" s="170"/>
      <c r="K266" s="170"/>
      <c r="L266" s="170"/>
      <c r="M266" s="170"/>
      <c r="N266" s="590"/>
      <c r="O266" s="622"/>
      <c r="P266" s="170"/>
      <c r="Q266" s="170"/>
      <c r="R266" s="170"/>
      <c r="S266" s="170"/>
      <c r="T266" s="170"/>
      <c r="U266" s="170"/>
      <c r="V266" s="170"/>
      <c r="W266" s="170"/>
      <c r="X266" s="170"/>
      <c r="Y266" s="170"/>
      <c r="Z266" s="170"/>
    </row>
    <row r="267" spans="1:26" ht="23.25" customHeight="1">
      <c r="A267" s="170"/>
      <c r="B267" s="170"/>
      <c r="C267" s="170"/>
      <c r="D267" s="170"/>
      <c r="E267" s="170"/>
      <c r="F267" s="170"/>
      <c r="G267" s="170"/>
      <c r="H267" s="170"/>
      <c r="I267" s="170"/>
      <c r="J267" s="170"/>
      <c r="K267" s="170"/>
      <c r="L267" s="170"/>
      <c r="M267" s="170"/>
      <c r="N267" s="590"/>
      <c r="O267" s="622"/>
      <c r="P267" s="170"/>
      <c r="Q267" s="170"/>
      <c r="R267" s="170"/>
      <c r="S267" s="170"/>
      <c r="T267" s="170"/>
      <c r="U267" s="170"/>
      <c r="V267" s="170"/>
      <c r="W267" s="170"/>
      <c r="X267" s="170"/>
      <c r="Y267" s="170"/>
      <c r="Z267" s="170"/>
    </row>
    <row r="268" spans="1:26" ht="23.25" customHeight="1">
      <c r="A268" s="170"/>
      <c r="B268" s="170"/>
      <c r="C268" s="170"/>
      <c r="D268" s="170"/>
      <c r="E268" s="170"/>
      <c r="F268" s="170"/>
      <c r="G268" s="170"/>
      <c r="H268" s="170"/>
      <c r="I268" s="170"/>
      <c r="J268" s="170"/>
      <c r="K268" s="170"/>
      <c r="L268" s="170"/>
      <c r="M268" s="170"/>
      <c r="N268" s="590"/>
      <c r="O268" s="622"/>
      <c r="P268" s="170"/>
      <c r="Q268" s="170"/>
      <c r="R268" s="170"/>
      <c r="S268" s="170"/>
      <c r="T268" s="170"/>
      <c r="U268" s="170"/>
      <c r="V268" s="170"/>
      <c r="W268" s="170"/>
      <c r="X268" s="170"/>
      <c r="Y268" s="170"/>
      <c r="Z268" s="170"/>
    </row>
    <row r="269" spans="1:26" ht="23.25" customHeight="1">
      <c r="A269" s="170"/>
      <c r="B269" s="170"/>
      <c r="C269" s="170"/>
      <c r="D269" s="170"/>
      <c r="E269" s="170"/>
      <c r="F269" s="170"/>
      <c r="G269" s="170"/>
      <c r="H269" s="170"/>
      <c r="I269" s="170"/>
      <c r="J269" s="170"/>
      <c r="K269" s="170"/>
      <c r="L269" s="170"/>
      <c r="M269" s="170"/>
      <c r="N269" s="590"/>
      <c r="O269" s="622"/>
      <c r="P269" s="170"/>
      <c r="Q269" s="170"/>
      <c r="R269" s="170"/>
      <c r="S269" s="170"/>
      <c r="T269" s="170"/>
      <c r="U269" s="170"/>
      <c r="V269" s="170"/>
      <c r="W269" s="170"/>
      <c r="X269" s="170"/>
      <c r="Y269" s="170"/>
      <c r="Z269" s="170"/>
    </row>
    <row r="270" spans="1:26" ht="23.25" customHeight="1">
      <c r="A270" s="170"/>
      <c r="B270" s="170"/>
      <c r="C270" s="170"/>
      <c r="D270" s="170"/>
      <c r="E270" s="170"/>
      <c r="F270" s="170"/>
      <c r="G270" s="170"/>
      <c r="H270" s="170"/>
      <c r="I270" s="170"/>
      <c r="J270" s="170"/>
      <c r="K270" s="170"/>
      <c r="L270" s="170"/>
      <c r="M270" s="170"/>
      <c r="N270" s="590"/>
      <c r="O270" s="622"/>
      <c r="P270" s="170"/>
      <c r="Q270" s="170"/>
      <c r="R270" s="170"/>
      <c r="S270" s="170"/>
      <c r="T270" s="170"/>
      <c r="U270" s="170"/>
      <c r="V270" s="170"/>
      <c r="W270" s="170"/>
      <c r="X270" s="170"/>
      <c r="Y270" s="170"/>
      <c r="Z270" s="170"/>
    </row>
    <row r="271" spans="1:26" ht="23.25" customHeight="1">
      <c r="A271" s="170"/>
      <c r="B271" s="170"/>
      <c r="C271" s="170"/>
      <c r="D271" s="170"/>
      <c r="E271" s="170"/>
      <c r="F271" s="170"/>
      <c r="G271" s="170"/>
      <c r="H271" s="170"/>
      <c r="I271" s="170"/>
      <c r="J271" s="170"/>
      <c r="K271" s="170"/>
      <c r="L271" s="170"/>
      <c r="M271" s="170"/>
      <c r="N271" s="590"/>
      <c r="O271" s="622"/>
      <c r="P271" s="170"/>
      <c r="Q271" s="170"/>
      <c r="R271" s="170"/>
      <c r="S271" s="170"/>
      <c r="T271" s="170"/>
      <c r="U271" s="170"/>
      <c r="V271" s="170"/>
      <c r="W271" s="170"/>
      <c r="X271" s="170"/>
      <c r="Y271" s="170"/>
      <c r="Z271" s="170"/>
    </row>
    <row r="272" spans="1:26" ht="23.25" customHeight="1">
      <c r="A272" s="170"/>
      <c r="B272" s="170"/>
      <c r="C272" s="170"/>
      <c r="D272" s="170"/>
      <c r="E272" s="170"/>
      <c r="F272" s="170"/>
      <c r="G272" s="170"/>
      <c r="H272" s="170"/>
      <c r="I272" s="170"/>
      <c r="J272" s="170"/>
      <c r="K272" s="170"/>
      <c r="L272" s="170"/>
      <c r="M272" s="170"/>
      <c r="N272" s="590"/>
      <c r="O272" s="622"/>
      <c r="P272" s="170"/>
      <c r="Q272" s="170"/>
      <c r="R272" s="170"/>
      <c r="S272" s="170"/>
      <c r="T272" s="170"/>
      <c r="U272" s="170"/>
      <c r="V272" s="170"/>
      <c r="W272" s="170"/>
      <c r="X272" s="170"/>
      <c r="Y272" s="170"/>
      <c r="Z272" s="170"/>
    </row>
    <row r="273" spans="1:26" ht="23.25" customHeight="1">
      <c r="A273" s="170"/>
      <c r="B273" s="170"/>
      <c r="C273" s="170"/>
      <c r="D273" s="170"/>
      <c r="E273" s="170"/>
      <c r="F273" s="170"/>
      <c r="G273" s="170"/>
      <c r="H273" s="170"/>
      <c r="I273" s="170"/>
      <c r="J273" s="170"/>
      <c r="K273" s="170"/>
      <c r="L273" s="170"/>
      <c r="M273" s="170"/>
      <c r="N273" s="590"/>
      <c r="O273" s="622"/>
      <c r="P273" s="170"/>
      <c r="Q273" s="170"/>
      <c r="R273" s="170"/>
      <c r="S273" s="170"/>
      <c r="T273" s="170"/>
      <c r="U273" s="170"/>
      <c r="V273" s="170"/>
      <c r="W273" s="170"/>
      <c r="X273" s="170"/>
      <c r="Y273" s="170"/>
      <c r="Z273" s="170"/>
    </row>
    <row r="274" spans="1:26" ht="23.25" customHeight="1">
      <c r="A274" s="170"/>
      <c r="B274" s="170"/>
      <c r="C274" s="170"/>
      <c r="D274" s="170"/>
      <c r="E274" s="170"/>
      <c r="F274" s="170"/>
      <c r="G274" s="170"/>
      <c r="H274" s="170"/>
      <c r="I274" s="170"/>
      <c r="J274" s="170"/>
      <c r="K274" s="170"/>
      <c r="L274" s="170"/>
      <c r="M274" s="170"/>
      <c r="N274" s="590"/>
      <c r="O274" s="622"/>
      <c r="P274" s="170"/>
      <c r="Q274" s="170"/>
      <c r="R274" s="170"/>
      <c r="S274" s="170"/>
      <c r="T274" s="170"/>
      <c r="U274" s="170"/>
      <c r="V274" s="170"/>
      <c r="W274" s="170"/>
      <c r="X274" s="170"/>
      <c r="Y274" s="170"/>
      <c r="Z274" s="170"/>
    </row>
    <row r="275" spans="1:26" ht="23.25" customHeight="1">
      <c r="A275" s="170"/>
      <c r="B275" s="170"/>
      <c r="C275" s="170"/>
      <c r="D275" s="170"/>
      <c r="E275" s="170"/>
      <c r="F275" s="170"/>
      <c r="G275" s="170"/>
      <c r="H275" s="170"/>
      <c r="I275" s="170"/>
      <c r="J275" s="170"/>
      <c r="K275" s="170"/>
      <c r="L275" s="170"/>
      <c r="M275" s="170"/>
      <c r="N275" s="590"/>
      <c r="O275" s="622"/>
      <c r="P275" s="170"/>
      <c r="Q275" s="170"/>
      <c r="R275" s="170"/>
      <c r="S275" s="170"/>
      <c r="T275" s="170"/>
      <c r="U275" s="170"/>
      <c r="V275" s="170"/>
      <c r="W275" s="170"/>
      <c r="X275" s="170"/>
      <c r="Y275" s="170"/>
      <c r="Z275" s="170"/>
    </row>
    <row r="276" spans="1:26" ht="23.25" customHeight="1">
      <c r="A276" s="170"/>
      <c r="B276" s="170"/>
      <c r="C276" s="170"/>
      <c r="D276" s="170"/>
      <c r="E276" s="170"/>
      <c r="F276" s="170"/>
      <c r="G276" s="170"/>
      <c r="H276" s="170"/>
      <c r="I276" s="170"/>
      <c r="J276" s="170"/>
      <c r="K276" s="170"/>
      <c r="L276" s="170"/>
      <c r="M276" s="170"/>
      <c r="N276" s="590"/>
      <c r="O276" s="622"/>
      <c r="P276" s="170"/>
      <c r="Q276" s="170"/>
      <c r="R276" s="170"/>
      <c r="S276" s="170"/>
      <c r="T276" s="170"/>
      <c r="U276" s="170"/>
      <c r="V276" s="170"/>
      <c r="W276" s="170"/>
      <c r="X276" s="170"/>
      <c r="Y276" s="170"/>
      <c r="Z276" s="170"/>
    </row>
    <row r="277" spans="1:26" ht="23.25" customHeight="1">
      <c r="A277" s="170"/>
      <c r="B277" s="170"/>
      <c r="C277" s="170"/>
      <c r="D277" s="170"/>
      <c r="E277" s="170"/>
      <c r="F277" s="170"/>
      <c r="G277" s="170"/>
      <c r="H277" s="170"/>
      <c r="I277" s="170"/>
      <c r="J277" s="170"/>
      <c r="K277" s="170"/>
      <c r="L277" s="170"/>
      <c r="M277" s="170"/>
      <c r="N277" s="590"/>
      <c r="O277" s="622"/>
      <c r="P277" s="170"/>
      <c r="Q277" s="170"/>
      <c r="R277" s="170"/>
      <c r="S277" s="170"/>
      <c r="T277" s="170"/>
      <c r="U277" s="170"/>
      <c r="V277" s="170"/>
      <c r="W277" s="170"/>
      <c r="X277" s="170"/>
      <c r="Y277" s="170"/>
      <c r="Z277" s="170"/>
    </row>
    <row r="278" spans="1:26" ht="23.25" customHeight="1">
      <c r="A278" s="170"/>
      <c r="B278" s="170"/>
      <c r="C278" s="170"/>
      <c r="D278" s="170"/>
      <c r="E278" s="170"/>
      <c r="F278" s="170"/>
      <c r="G278" s="170"/>
      <c r="H278" s="170"/>
      <c r="I278" s="170"/>
      <c r="J278" s="170"/>
      <c r="K278" s="170"/>
      <c r="L278" s="170"/>
      <c r="M278" s="170"/>
      <c r="N278" s="590"/>
      <c r="O278" s="622"/>
      <c r="P278" s="170"/>
      <c r="Q278" s="170"/>
      <c r="R278" s="170"/>
      <c r="S278" s="170"/>
      <c r="T278" s="170"/>
      <c r="U278" s="170"/>
      <c r="V278" s="170"/>
      <c r="W278" s="170"/>
      <c r="X278" s="170"/>
      <c r="Y278" s="170"/>
      <c r="Z278" s="170"/>
    </row>
    <row r="279" spans="1:26" ht="23.25" customHeight="1">
      <c r="A279" s="170"/>
      <c r="B279" s="170"/>
      <c r="C279" s="170"/>
      <c r="D279" s="170"/>
      <c r="E279" s="170"/>
      <c r="F279" s="170"/>
      <c r="G279" s="170"/>
      <c r="H279" s="170"/>
      <c r="I279" s="170"/>
      <c r="J279" s="170"/>
      <c r="K279" s="170"/>
      <c r="L279" s="170"/>
      <c r="M279" s="170"/>
      <c r="N279" s="590"/>
      <c r="O279" s="622"/>
      <c r="P279" s="170"/>
      <c r="Q279" s="170"/>
      <c r="R279" s="170"/>
      <c r="S279" s="170"/>
      <c r="T279" s="170"/>
      <c r="U279" s="170"/>
      <c r="V279" s="170"/>
      <c r="W279" s="170"/>
      <c r="X279" s="170"/>
      <c r="Y279" s="170"/>
      <c r="Z279" s="170"/>
    </row>
    <row r="280" spans="1:26" ht="23.25" customHeight="1">
      <c r="A280" s="170"/>
      <c r="B280" s="170"/>
      <c r="C280" s="170"/>
      <c r="D280" s="170"/>
      <c r="E280" s="170"/>
      <c r="F280" s="170"/>
      <c r="G280" s="170"/>
      <c r="H280" s="170"/>
      <c r="I280" s="170"/>
      <c r="J280" s="170"/>
      <c r="K280" s="170"/>
      <c r="L280" s="170"/>
      <c r="M280" s="170"/>
      <c r="N280" s="590"/>
      <c r="O280" s="622"/>
      <c r="P280" s="170"/>
      <c r="Q280" s="170"/>
      <c r="R280" s="170"/>
      <c r="S280" s="170"/>
      <c r="T280" s="170"/>
      <c r="U280" s="170"/>
      <c r="V280" s="170"/>
      <c r="W280" s="170"/>
      <c r="X280" s="170"/>
      <c r="Y280" s="170"/>
      <c r="Z280" s="170"/>
    </row>
    <row r="281" spans="1:26" ht="23.25" customHeight="1">
      <c r="A281" s="170"/>
      <c r="B281" s="170"/>
      <c r="C281" s="170"/>
      <c r="D281" s="170"/>
      <c r="E281" s="170"/>
      <c r="F281" s="170"/>
      <c r="G281" s="170"/>
      <c r="H281" s="170"/>
      <c r="I281" s="170"/>
      <c r="J281" s="170"/>
      <c r="K281" s="170"/>
      <c r="L281" s="170"/>
      <c r="M281" s="170"/>
      <c r="N281" s="590"/>
      <c r="O281" s="622"/>
      <c r="P281" s="170"/>
      <c r="Q281" s="170"/>
      <c r="R281" s="170"/>
      <c r="S281" s="170"/>
      <c r="T281" s="170"/>
      <c r="U281" s="170"/>
      <c r="V281" s="170"/>
      <c r="W281" s="170"/>
      <c r="X281" s="170"/>
      <c r="Y281" s="170"/>
      <c r="Z281" s="170"/>
    </row>
    <row r="282" spans="1:26" ht="23.25" customHeight="1">
      <c r="A282" s="170"/>
      <c r="B282" s="170"/>
      <c r="C282" s="170"/>
      <c r="D282" s="170"/>
      <c r="E282" s="170"/>
      <c r="F282" s="170"/>
      <c r="G282" s="170"/>
      <c r="H282" s="170"/>
      <c r="I282" s="170"/>
      <c r="J282" s="170"/>
      <c r="K282" s="170"/>
      <c r="L282" s="170"/>
      <c r="M282" s="170"/>
      <c r="N282" s="590"/>
      <c r="O282" s="622"/>
      <c r="P282" s="170"/>
      <c r="Q282" s="170"/>
      <c r="R282" s="170"/>
      <c r="S282" s="170"/>
      <c r="T282" s="170"/>
      <c r="U282" s="170"/>
      <c r="V282" s="170"/>
      <c r="W282" s="170"/>
      <c r="X282" s="170"/>
      <c r="Y282" s="170"/>
      <c r="Z282" s="170"/>
    </row>
    <row r="283" spans="1:26" ht="23.25" customHeight="1">
      <c r="A283" s="170"/>
      <c r="B283" s="170"/>
      <c r="C283" s="170"/>
      <c r="D283" s="170"/>
      <c r="E283" s="170"/>
      <c r="F283" s="170"/>
      <c r="G283" s="170"/>
      <c r="H283" s="170"/>
      <c r="I283" s="170"/>
      <c r="J283" s="170"/>
      <c r="K283" s="170"/>
      <c r="L283" s="170"/>
      <c r="M283" s="170"/>
      <c r="N283" s="590"/>
      <c r="O283" s="622"/>
      <c r="P283" s="170"/>
      <c r="Q283" s="170"/>
      <c r="R283" s="170"/>
      <c r="S283" s="170"/>
      <c r="T283" s="170"/>
      <c r="U283" s="170"/>
      <c r="V283" s="170"/>
      <c r="W283" s="170"/>
      <c r="X283" s="170"/>
      <c r="Y283" s="170"/>
      <c r="Z283" s="170"/>
    </row>
    <row r="284" spans="1:26" ht="23.25" customHeight="1">
      <c r="A284" s="170"/>
      <c r="B284" s="170"/>
      <c r="C284" s="170"/>
      <c r="D284" s="170"/>
      <c r="E284" s="170"/>
      <c r="F284" s="170"/>
      <c r="G284" s="170"/>
      <c r="H284" s="170"/>
      <c r="I284" s="170"/>
      <c r="J284" s="170"/>
      <c r="K284" s="170"/>
      <c r="L284" s="170"/>
      <c r="M284" s="170"/>
      <c r="N284" s="590"/>
      <c r="O284" s="622"/>
      <c r="P284" s="170"/>
      <c r="Q284" s="170"/>
      <c r="R284" s="170"/>
      <c r="S284" s="170"/>
      <c r="T284" s="170"/>
      <c r="U284" s="170"/>
      <c r="V284" s="170"/>
      <c r="W284" s="170"/>
      <c r="X284" s="170"/>
      <c r="Y284" s="170"/>
      <c r="Z284" s="170"/>
    </row>
    <row r="285" spans="1:26" ht="23.25" customHeight="1">
      <c r="A285" s="170"/>
      <c r="B285" s="170"/>
      <c r="C285" s="170"/>
      <c r="D285" s="170"/>
      <c r="E285" s="170"/>
      <c r="F285" s="170"/>
      <c r="G285" s="170"/>
      <c r="H285" s="170"/>
      <c r="I285" s="170"/>
      <c r="J285" s="170"/>
      <c r="K285" s="170"/>
      <c r="L285" s="170"/>
      <c r="M285" s="170"/>
      <c r="N285" s="590"/>
      <c r="O285" s="622"/>
      <c r="P285" s="170"/>
      <c r="Q285" s="170"/>
      <c r="R285" s="170"/>
      <c r="S285" s="170"/>
      <c r="T285" s="170"/>
      <c r="U285" s="170"/>
      <c r="V285" s="170"/>
      <c r="W285" s="170"/>
      <c r="X285" s="170"/>
      <c r="Y285" s="170"/>
      <c r="Z285" s="170"/>
    </row>
    <row r="286" spans="1:26" ht="23.25" customHeight="1">
      <c r="A286" s="170"/>
      <c r="B286" s="170"/>
      <c r="C286" s="170"/>
      <c r="D286" s="170"/>
      <c r="E286" s="170"/>
      <c r="F286" s="170"/>
      <c r="G286" s="170"/>
      <c r="H286" s="170"/>
      <c r="I286" s="170"/>
      <c r="J286" s="170"/>
      <c r="K286" s="170"/>
      <c r="L286" s="170"/>
      <c r="M286" s="170"/>
      <c r="N286" s="590"/>
      <c r="O286" s="622"/>
      <c r="P286" s="170"/>
      <c r="Q286" s="170"/>
      <c r="R286" s="170"/>
      <c r="S286" s="170"/>
      <c r="T286" s="170"/>
      <c r="U286" s="170"/>
      <c r="V286" s="170"/>
      <c r="W286" s="170"/>
      <c r="X286" s="170"/>
      <c r="Y286" s="170"/>
      <c r="Z286" s="170"/>
    </row>
    <row r="287" spans="1:26" ht="23.25" customHeight="1">
      <c r="A287" s="170"/>
      <c r="B287" s="170"/>
      <c r="C287" s="170"/>
      <c r="D287" s="170"/>
      <c r="E287" s="170"/>
      <c r="F287" s="170"/>
      <c r="G287" s="170"/>
      <c r="H287" s="170"/>
      <c r="I287" s="170"/>
      <c r="J287" s="170"/>
      <c r="K287" s="170"/>
      <c r="L287" s="170"/>
      <c r="M287" s="170"/>
      <c r="N287" s="590"/>
      <c r="O287" s="622"/>
      <c r="P287" s="170"/>
      <c r="Q287" s="170"/>
      <c r="R287" s="170"/>
      <c r="S287" s="170"/>
      <c r="T287" s="170"/>
      <c r="U287" s="170"/>
      <c r="V287" s="170"/>
      <c r="W287" s="170"/>
      <c r="X287" s="170"/>
      <c r="Y287" s="170"/>
      <c r="Z287" s="170"/>
    </row>
    <row r="288" spans="1:26" ht="23.25" customHeight="1">
      <c r="A288" s="170"/>
      <c r="B288" s="170"/>
      <c r="C288" s="170"/>
      <c r="D288" s="170"/>
      <c r="E288" s="170"/>
      <c r="F288" s="170"/>
      <c r="G288" s="170"/>
      <c r="H288" s="170"/>
      <c r="I288" s="170"/>
      <c r="J288" s="170"/>
      <c r="K288" s="170"/>
      <c r="L288" s="170"/>
      <c r="M288" s="170"/>
      <c r="N288" s="590"/>
      <c r="O288" s="622"/>
      <c r="P288" s="170"/>
      <c r="Q288" s="170"/>
      <c r="R288" s="170"/>
      <c r="S288" s="170"/>
      <c r="T288" s="170"/>
      <c r="U288" s="170"/>
      <c r="V288" s="170"/>
      <c r="W288" s="170"/>
      <c r="X288" s="170"/>
      <c r="Y288" s="170"/>
      <c r="Z288" s="170"/>
    </row>
    <row r="289" spans="1:26" ht="23.25" customHeight="1">
      <c r="A289" s="170"/>
      <c r="B289" s="170"/>
      <c r="C289" s="170"/>
      <c r="D289" s="170"/>
      <c r="E289" s="170"/>
      <c r="F289" s="170"/>
      <c r="G289" s="170"/>
      <c r="H289" s="170"/>
      <c r="I289" s="170"/>
      <c r="J289" s="170"/>
      <c r="K289" s="170"/>
      <c r="L289" s="170"/>
      <c r="M289" s="170"/>
      <c r="N289" s="590"/>
      <c r="O289" s="622"/>
      <c r="P289" s="170"/>
      <c r="Q289" s="170"/>
      <c r="R289" s="170"/>
      <c r="S289" s="170"/>
      <c r="T289" s="170"/>
      <c r="U289" s="170"/>
      <c r="V289" s="170"/>
      <c r="W289" s="170"/>
      <c r="X289" s="170"/>
      <c r="Y289" s="170"/>
      <c r="Z289" s="170"/>
    </row>
    <row r="290" spans="1:26" ht="23.25" customHeight="1">
      <c r="A290" s="170"/>
      <c r="B290" s="170"/>
      <c r="C290" s="170"/>
      <c r="D290" s="170"/>
      <c r="E290" s="170"/>
      <c r="F290" s="170"/>
      <c r="G290" s="170"/>
      <c r="H290" s="170"/>
      <c r="I290" s="170"/>
      <c r="J290" s="170"/>
      <c r="K290" s="170"/>
      <c r="L290" s="170"/>
      <c r="M290" s="170"/>
      <c r="N290" s="590"/>
      <c r="O290" s="622"/>
      <c r="P290" s="170"/>
      <c r="Q290" s="170"/>
      <c r="R290" s="170"/>
      <c r="S290" s="170"/>
      <c r="T290" s="170"/>
      <c r="U290" s="170"/>
      <c r="V290" s="170"/>
      <c r="W290" s="170"/>
      <c r="X290" s="170"/>
      <c r="Y290" s="170"/>
      <c r="Z290" s="170"/>
    </row>
    <row r="291" spans="1:26" ht="23.25" customHeight="1">
      <c r="A291" s="170"/>
      <c r="B291" s="170"/>
      <c r="C291" s="170"/>
      <c r="D291" s="170"/>
      <c r="E291" s="170"/>
      <c r="F291" s="170"/>
      <c r="G291" s="170"/>
      <c r="H291" s="170"/>
      <c r="I291" s="170"/>
      <c r="J291" s="170"/>
      <c r="K291" s="170"/>
      <c r="L291" s="170"/>
      <c r="M291" s="170"/>
      <c r="N291" s="590"/>
      <c r="O291" s="622"/>
      <c r="P291" s="170"/>
      <c r="Q291" s="170"/>
      <c r="R291" s="170"/>
      <c r="S291" s="170"/>
      <c r="T291" s="170"/>
      <c r="U291" s="170"/>
      <c r="V291" s="170"/>
      <c r="W291" s="170"/>
      <c r="X291" s="170"/>
      <c r="Y291" s="170"/>
      <c r="Z291" s="170"/>
    </row>
    <row r="292" spans="1:26" ht="23.25" customHeight="1">
      <c r="A292" s="170"/>
      <c r="B292" s="170"/>
      <c r="C292" s="170"/>
      <c r="D292" s="170"/>
      <c r="E292" s="170"/>
      <c r="F292" s="170"/>
      <c r="G292" s="170"/>
      <c r="H292" s="170"/>
      <c r="I292" s="170"/>
      <c r="J292" s="170"/>
      <c r="K292" s="170"/>
      <c r="L292" s="170"/>
      <c r="M292" s="170"/>
      <c r="N292" s="590"/>
      <c r="O292" s="622"/>
      <c r="P292" s="170"/>
      <c r="Q292" s="170"/>
      <c r="R292" s="170"/>
      <c r="S292" s="170"/>
      <c r="T292" s="170"/>
      <c r="U292" s="170"/>
      <c r="V292" s="170"/>
      <c r="W292" s="170"/>
      <c r="X292" s="170"/>
      <c r="Y292" s="170"/>
      <c r="Z292" s="170"/>
    </row>
    <row r="293" spans="1:26" ht="23.25" customHeight="1">
      <c r="A293" s="170"/>
      <c r="B293" s="170"/>
      <c r="C293" s="170"/>
      <c r="D293" s="170"/>
      <c r="E293" s="170"/>
      <c r="F293" s="170"/>
      <c r="G293" s="170"/>
      <c r="H293" s="170"/>
      <c r="I293" s="170"/>
      <c r="J293" s="170"/>
      <c r="K293" s="170"/>
      <c r="L293" s="170"/>
      <c r="M293" s="170"/>
      <c r="N293" s="590"/>
      <c r="O293" s="622"/>
      <c r="P293" s="170"/>
      <c r="Q293" s="170"/>
      <c r="R293" s="170"/>
      <c r="S293" s="170"/>
      <c r="T293" s="170"/>
      <c r="U293" s="170"/>
      <c r="V293" s="170"/>
      <c r="W293" s="170"/>
      <c r="X293" s="170"/>
      <c r="Y293" s="170"/>
      <c r="Z293" s="170"/>
    </row>
    <row r="294" spans="1:26" ht="23.25" customHeight="1">
      <c r="A294" s="170"/>
      <c r="B294" s="170"/>
      <c r="C294" s="170"/>
      <c r="D294" s="170"/>
      <c r="E294" s="170"/>
      <c r="F294" s="170"/>
      <c r="G294" s="170"/>
      <c r="H294" s="170"/>
      <c r="I294" s="170"/>
      <c r="J294" s="170"/>
      <c r="K294" s="170"/>
      <c r="L294" s="170"/>
      <c r="M294" s="170"/>
      <c r="N294" s="590"/>
      <c r="O294" s="622"/>
      <c r="P294" s="170"/>
      <c r="Q294" s="170"/>
      <c r="R294" s="170"/>
      <c r="S294" s="170"/>
      <c r="T294" s="170"/>
      <c r="U294" s="170"/>
      <c r="V294" s="170"/>
      <c r="W294" s="170"/>
      <c r="X294" s="170"/>
      <c r="Y294" s="170"/>
      <c r="Z294" s="170"/>
    </row>
    <row r="295" spans="1:26" ht="23.25" customHeight="1">
      <c r="A295" s="170"/>
      <c r="B295" s="170"/>
      <c r="C295" s="170"/>
      <c r="D295" s="170"/>
      <c r="E295" s="170"/>
      <c r="F295" s="170"/>
      <c r="G295" s="170"/>
      <c r="H295" s="170"/>
      <c r="I295" s="170"/>
      <c r="J295" s="170"/>
      <c r="K295" s="170"/>
      <c r="L295" s="170"/>
      <c r="M295" s="170"/>
      <c r="N295" s="590"/>
      <c r="O295" s="622"/>
      <c r="P295" s="170"/>
      <c r="Q295" s="170"/>
      <c r="R295" s="170"/>
      <c r="S295" s="170"/>
      <c r="T295" s="170"/>
      <c r="U295" s="170"/>
      <c r="V295" s="170"/>
      <c r="W295" s="170"/>
      <c r="X295" s="170"/>
      <c r="Y295" s="170"/>
      <c r="Z295" s="170"/>
    </row>
    <row r="296" spans="1:26" ht="23.25" customHeight="1">
      <c r="A296" s="170"/>
      <c r="B296" s="170"/>
      <c r="C296" s="170"/>
      <c r="D296" s="170"/>
      <c r="E296" s="170"/>
      <c r="F296" s="170"/>
      <c r="G296" s="170"/>
      <c r="H296" s="170"/>
      <c r="I296" s="170"/>
      <c r="J296" s="170"/>
      <c r="K296" s="170"/>
      <c r="L296" s="170"/>
      <c r="M296" s="170"/>
      <c r="N296" s="590"/>
      <c r="O296" s="622"/>
      <c r="P296" s="170"/>
      <c r="Q296" s="170"/>
      <c r="R296" s="170"/>
      <c r="S296" s="170"/>
      <c r="T296" s="170"/>
      <c r="U296" s="170"/>
      <c r="V296" s="170"/>
      <c r="W296" s="170"/>
      <c r="X296" s="170"/>
      <c r="Y296" s="170"/>
      <c r="Z296" s="170"/>
    </row>
    <row r="297" spans="1:26" ht="23.25" customHeight="1">
      <c r="A297" s="170"/>
      <c r="B297" s="170"/>
      <c r="C297" s="170"/>
      <c r="D297" s="170"/>
      <c r="E297" s="170"/>
      <c r="F297" s="170"/>
      <c r="G297" s="170"/>
      <c r="H297" s="170"/>
      <c r="I297" s="170"/>
      <c r="J297" s="170"/>
      <c r="K297" s="170"/>
      <c r="L297" s="170"/>
      <c r="M297" s="170"/>
      <c r="N297" s="590"/>
      <c r="O297" s="622"/>
      <c r="P297" s="170"/>
      <c r="Q297" s="170"/>
      <c r="R297" s="170"/>
      <c r="S297" s="170"/>
      <c r="T297" s="170"/>
      <c r="U297" s="170"/>
      <c r="V297" s="170"/>
      <c r="W297" s="170"/>
      <c r="X297" s="170"/>
      <c r="Y297" s="170"/>
      <c r="Z297" s="170"/>
    </row>
    <row r="298" spans="1:26" ht="23.25" customHeight="1">
      <c r="A298" s="170"/>
      <c r="B298" s="170"/>
      <c r="C298" s="170"/>
      <c r="D298" s="170"/>
      <c r="E298" s="170"/>
      <c r="F298" s="170"/>
      <c r="G298" s="170"/>
      <c r="H298" s="170"/>
      <c r="I298" s="170"/>
      <c r="J298" s="170"/>
      <c r="K298" s="170"/>
      <c r="L298" s="170"/>
      <c r="M298" s="170"/>
      <c r="N298" s="590"/>
      <c r="O298" s="622"/>
      <c r="P298" s="170"/>
      <c r="Q298" s="170"/>
      <c r="R298" s="170"/>
      <c r="S298" s="170"/>
      <c r="T298" s="170"/>
      <c r="U298" s="170"/>
      <c r="V298" s="170"/>
      <c r="W298" s="170"/>
      <c r="X298" s="170"/>
      <c r="Y298" s="170"/>
      <c r="Z298" s="170"/>
    </row>
    <row r="299" spans="1:26" ht="23.25" customHeight="1">
      <c r="A299" s="170"/>
      <c r="B299" s="170"/>
      <c r="C299" s="170"/>
      <c r="D299" s="170"/>
      <c r="E299" s="170"/>
      <c r="F299" s="170"/>
      <c r="G299" s="170"/>
      <c r="H299" s="170"/>
      <c r="I299" s="170"/>
      <c r="J299" s="170"/>
      <c r="K299" s="170"/>
      <c r="L299" s="170"/>
      <c r="M299" s="170"/>
      <c r="N299" s="590"/>
      <c r="O299" s="622"/>
      <c r="P299" s="170"/>
      <c r="Q299" s="170"/>
      <c r="R299" s="170"/>
      <c r="S299" s="170"/>
      <c r="T299" s="170"/>
      <c r="U299" s="170"/>
      <c r="V299" s="170"/>
      <c r="W299" s="170"/>
      <c r="X299" s="170"/>
      <c r="Y299" s="170"/>
      <c r="Z299" s="170"/>
    </row>
    <row r="300" spans="1:26" ht="23.25" customHeight="1">
      <c r="A300" s="170"/>
      <c r="B300" s="170"/>
      <c r="C300" s="170"/>
      <c r="D300" s="170"/>
      <c r="E300" s="170"/>
      <c r="F300" s="170"/>
      <c r="G300" s="170"/>
      <c r="H300" s="170"/>
      <c r="I300" s="170"/>
      <c r="J300" s="170"/>
      <c r="K300" s="170"/>
      <c r="L300" s="170"/>
      <c r="M300" s="170"/>
      <c r="N300" s="590"/>
      <c r="O300" s="622"/>
      <c r="P300" s="170"/>
      <c r="Q300" s="170"/>
      <c r="R300" s="170"/>
      <c r="S300" s="170"/>
      <c r="T300" s="170"/>
      <c r="U300" s="170"/>
      <c r="V300" s="170"/>
      <c r="W300" s="170"/>
      <c r="X300" s="170"/>
      <c r="Y300" s="170"/>
      <c r="Z300" s="170"/>
    </row>
    <row r="301" spans="1:26" ht="23.25" customHeight="1">
      <c r="A301" s="170"/>
      <c r="B301" s="170"/>
      <c r="C301" s="170"/>
      <c r="D301" s="170"/>
      <c r="E301" s="170"/>
      <c r="F301" s="170"/>
      <c r="G301" s="170"/>
      <c r="H301" s="170"/>
      <c r="I301" s="170"/>
      <c r="J301" s="170"/>
      <c r="K301" s="170"/>
      <c r="L301" s="170"/>
      <c r="M301" s="170"/>
      <c r="N301" s="590"/>
      <c r="O301" s="622"/>
      <c r="P301" s="170"/>
      <c r="Q301" s="170"/>
      <c r="R301" s="170"/>
      <c r="S301" s="170"/>
      <c r="T301" s="170"/>
      <c r="U301" s="170"/>
      <c r="V301" s="170"/>
      <c r="W301" s="170"/>
      <c r="X301" s="170"/>
      <c r="Y301" s="170"/>
      <c r="Z301" s="170"/>
    </row>
    <row r="302" spans="1:26" ht="23.25" customHeight="1">
      <c r="A302" s="170"/>
      <c r="B302" s="170"/>
      <c r="C302" s="170"/>
      <c r="D302" s="170"/>
      <c r="E302" s="170"/>
      <c r="F302" s="170"/>
      <c r="G302" s="170"/>
      <c r="H302" s="170"/>
      <c r="I302" s="170"/>
      <c r="J302" s="170"/>
      <c r="K302" s="170"/>
      <c r="L302" s="170"/>
      <c r="M302" s="170"/>
      <c r="N302" s="590"/>
      <c r="O302" s="622"/>
      <c r="P302" s="170"/>
      <c r="Q302" s="170"/>
      <c r="R302" s="170"/>
      <c r="S302" s="170"/>
      <c r="T302" s="170"/>
      <c r="U302" s="170"/>
      <c r="V302" s="170"/>
      <c r="W302" s="170"/>
      <c r="X302" s="170"/>
      <c r="Y302" s="170"/>
      <c r="Z302" s="170"/>
    </row>
    <row r="303" spans="1:26" ht="23.25" customHeight="1">
      <c r="A303" s="170"/>
      <c r="B303" s="170"/>
      <c r="C303" s="170"/>
      <c r="D303" s="170"/>
      <c r="E303" s="170"/>
      <c r="F303" s="170"/>
      <c r="G303" s="170"/>
      <c r="H303" s="170"/>
      <c r="I303" s="170"/>
      <c r="J303" s="170"/>
      <c r="K303" s="170"/>
      <c r="L303" s="170"/>
      <c r="M303" s="170"/>
      <c r="N303" s="590"/>
      <c r="O303" s="622"/>
      <c r="P303" s="170"/>
      <c r="Q303" s="170"/>
      <c r="R303" s="170"/>
      <c r="S303" s="170"/>
      <c r="T303" s="170"/>
      <c r="U303" s="170"/>
      <c r="V303" s="170"/>
      <c r="W303" s="170"/>
      <c r="X303" s="170"/>
      <c r="Y303" s="170"/>
      <c r="Z303" s="170"/>
    </row>
    <row r="304" spans="1:26" ht="23.25" customHeight="1">
      <c r="A304" s="170"/>
      <c r="B304" s="170"/>
      <c r="C304" s="170"/>
      <c r="D304" s="170"/>
      <c r="E304" s="170"/>
      <c r="F304" s="170"/>
      <c r="G304" s="170"/>
      <c r="H304" s="170"/>
      <c r="I304" s="170"/>
      <c r="J304" s="170"/>
      <c r="K304" s="170"/>
      <c r="L304" s="170"/>
      <c r="M304" s="170"/>
      <c r="N304" s="590"/>
      <c r="O304" s="622"/>
      <c r="P304" s="170"/>
      <c r="Q304" s="170"/>
      <c r="R304" s="170"/>
      <c r="S304" s="170"/>
      <c r="T304" s="170"/>
      <c r="U304" s="170"/>
      <c r="V304" s="170"/>
      <c r="W304" s="170"/>
      <c r="X304" s="170"/>
      <c r="Y304" s="170"/>
      <c r="Z304" s="170"/>
    </row>
    <row r="305" spans="1:26" ht="23.25" customHeight="1">
      <c r="A305" s="170"/>
      <c r="B305" s="170"/>
      <c r="C305" s="170"/>
      <c r="D305" s="170"/>
      <c r="E305" s="170"/>
      <c r="F305" s="170"/>
      <c r="G305" s="170"/>
      <c r="H305" s="170"/>
      <c r="I305" s="170"/>
      <c r="J305" s="170"/>
      <c r="K305" s="170"/>
      <c r="L305" s="170"/>
      <c r="M305" s="170"/>
      <c r="N305" s="590"/>
      <c r="O305" s="622"/>
      <c r="P305" s="170"/>
      <c r="Q305" s="170"/>
      <c r="R305" s="170"/>
      <c r="S305" s="170"/>
      <c r="T305" s="170"/>
      <c r="U305" s="170"/>
      <c r="V305" s="170"/>
      <c r="W305" s="170"/>
      <c r="X305" s="170"/>
      <c r="Y305" s="170"/>
      <c r="Z305" s="170"/>
    </row>
    <row r="306" spans="1:26" ht="23.25" customHeight="1">
      <c r="A306" s="170"/>
      <c r="B306" s="170"/>
      <c r="C306" s="170"/>
      <c r="D306" s="170"/>
      <c r="E306" s="170"/>
      <c r="F306" s="170"/>
      <c r="G306" s="170"/>
      <c r="H306" s="170"/>
      <c r="I306" s="170"/>
      <c r="J306" s="170"/>
      <c r="K306" s="170"/>
      <c r="L306" s="170"/>
      <c r="M306" s="170"/>
      <c r="N306" s="590"/>
      <c r="O306" s="622"/>
      <c r="P306" s="170"/>
      <c r="Q306" s="170"/>
      <c r="R306" s="170"/>
      <c r="S306" s="170"/>
      <c r="T306" s="170"/>
      <c r="U306" s="170"/>
      <c r="V306" s="170"/>
      <c r="W306" s="170"/>
      <c r="X306" s="170"/>
      <c r="Y306" s="170"/>
      <c r="Z306" s="170"/>
    </row>
    <row r="307" spans="1:26" ht="23.25" customHeight="1">
      <c r="A307" s="170"/>
      <c r="B307" s="170"/>
      <c r="C307" s="170"/>
      <c r="D307" s="170"/>
      <c r="E307" s="170"/>
      <c r="F307" s="170"/>
      <c r="G307" s="170"/>
      <c r="H307" s="170"/>
      <c r="I307" s="170"/>
      <c r="J307" s="170"/>
      <c r="K307" s="170"/>
      <c r="L307" s="170"/>
      <c r="M307" s="170"/>
      <c r="N307" s="590"/>
      <c r="O307" s="622"/>
      <c r="P307" s="170"/>
      <c r="Q307" s="170"/>
      <c r="R307" s="170"/>
      <c r="S307" s="170"/>
      <c r="T307" s="170"/>
      <c r="U307" s="170"/>
      <c r="V307" s="170"/>
      <c r="W307" s="170"/>
      <c r="X307" s="170"/>
      <c r="Y307" s="170"/>
      <c r="Z307" s="170"/>
    </row>
    <row r="308" spans="1:26" ht="23.25" customHeight="1">
      <c r="A308" s="170"/>
      <c r="B308" s="170"/>
      <c r="C308" s="170"/>
      <c r="D308" s="170"/>
      <c r="E308" s="170"/>
      <c r="F308" s="170"/>
      <c r="G308" s="170"/>
      <c r="H308" s="170"/>
      <c r="I308" s="170"/>
      <c r="J308" s="170"/>
      <c r="K308" s="170"/>
      <c r="L308" s="170"/>
      <c r="M308" s="170"/>
      <c r="N308" s="590"/>
      <c r="O308" s="622"/>
      <c r="P308" s="170"/>
      <c r="Q308" s="170"/>
      <c r="R308" s="170"/>
      <c r="S308" s="170"/>
      <c r="T308" s="170"/>
      <c r="U308" s="170"/>
      <c r="V308" s="170"/>
      <c r="W308" s="170"/>
      <c r="X308" s="170"/>
      <c r="Y308" s="170"/>
      <c r="Z308" s="170"/>
    </row>
    <row r="309" spans="1:26" ht="23.25" customHeight="1">
      <c r="A309" s="170"/>
      <c r="B309" s="170"/>
      <c r="C309" s="170"/>
      <c r="D309" s="170"/>
      <c r="E309" s="170"/>
      <c r="F309" s="170"/>
      <c r="G309" s="170"/>
      <c r="H309" s="170"/>
      <c r="I309" s="170"/>
      <c r="J309" s="170"/>
      <c r="K309" s="170"/>
      <c r="L309" s="170"/>
      <c r="M309" s="170"/>
      <c r="N309" s="590"/>
      <c r="O309" s="622"/>
      <c r="P309" s="170"/>
      <c r="Q309" s="170"/>
      <c r="R309" s="170"/>
      <c r="S309" s="170"/>
      <c r="T309" s="170"/>
      <c r="U309" s="170"/>
      <c r="V309" s="170"/>
      <c r="W309" s="170"/>
      <c r="X309" s="170"/>
      <c r="Y309" s="170"/>
      <c r="Z309" s="170"/>
    </row>
    <row r="310" spans="1:26" ht="23.25" customHeight="1">
      <c r="A310" s="170"/>
      <c r="B310" s="170"/>
      <c r="C310" s="170"/>
      <c r="D310" s="170"/>
      <c r="E310" s="170"/>
      <c r="F310" s="170"/>
      <c r="G310" s="170"/>
      <c r="H310" s="170"/>
      <c r="I310" s="170"/>
      <c r="J310" s="170"/>
      <c r="K310" s="170"/>
      <c r="L310" s="170"/>
      <c r="M310" s="170"/>
      <c r="N310" s="590"/>
      <c r="O310" s="622"/>
      <c r="P310" s="170"/>
      <c r="Q310" s="170"/>
      <c r="R310" s="170"/>
      <c r="S310" s="170"/>
      <c r="T310" s="170"/>
      <c r="U310" s="170"/>
      <c r="V310" s="170"/>
      <c r="W310" s="170"/>
      <c r="X310" s="170"/>
      <c r="Y310" s="170"/>
      <c r="Z310" s="170"/>
    </row>
    <row r="311" spans="1:26" ht="23.25" customHeight="1">
      <c r="A311" s="170"/>
      <c r="B311" s="170"/>
      <c r="C311" s="170"/>
      <c r="D311" s="170"/>
      <c r="E311" s="170"/>
      <c r="F311" s="170"/>
      <c r="G311" s="170"/>
      <c r="H311" s="170"/>
      <c r="I311" s="170"/>
      <c r="J311" s="170"/>
      <c r="K311" s="170"/>
      <c r="L311" s="170"/>
      <c r="M311" s="170"/>
      <c r="N311" s="590"/>
      <c r="O311" s="622"/>
      <c r="P311" s="170"/>
      <c r="Q311" s="170"/>
      <c r="R311" s="170"/>
      <c r="S311" s="170"/>
      <c r="T311" s="170"/>
      <c r="U311" s="170"/>
      <c r="V311" s="170"/>
      <c r="W311" s="170"/>
      <c r="X311" s="170"/>
      <c r="Y311" s="170"/>
      <c r="Z311" s="170"/>
    </row>
    <row r="312" spans="1:26" ht="23.25" customHeight="1">
      <c r="A312" s="170"/>
      <c r="B312" s="170"/>
      <c r="C312" s="170"/>
      <c r="D312" s="170"/>
      <c r="E312" s="170"/>
      <c r="F312" s="170"/>
      <c r="G312" s="170"/>
      <c r="H312" s="170"/>
      <c r="I312" s="170"/>
      <c r="J312" s="170"/>
      <c r="K312" s="170"/>
      <c r="L312" s="170"/>
      <c r="M312" s="170"/>
      <c r="N312" s="590"/>
      <c r="O312" s="622"/>
      <c r="P312" s="170"/>
      <c r="Q312" s="170"/>
      <c r="R312" s="170"/>
      <c r="S312" s="170"/>
      <c r="T312" s="170"/>
      <c r="U312" s="170"/>
      <c r="V312" s="170"/>
      <c r="W312" s="170"/>
      <c r="X312" s="170"/>
      <c r="Y312" s="170"/>
      <c r="Z312" s="170"/>
    </row>
    <row r="313" spans="1:26" ht="23.25" customHeight="1">
      <c r="A313" s="170"/>
      <c r="B313" s="170"/>
      <c r="C313" s="170"/>
      <c r="D313" s="170"/>
      <c r="E313" s="170"/>
      <c r="F313" s="170"/>
      <c r="G313" s="170"/>
      <c r="H313" s="170"/>
      <c r="I313" s="170"/>
      <c r="J313" s="170"/>
      <c r="K313" s="170"/>
      <c r="L313" s="170"/>
      <c r="M313" s="170"/>
      <c r="N313" s="590"/>
      <c r="O313" s="622"/>
      <c r="P313" s="170"/>
      <c r="Q313" s="170"/>
      <c r="R313" s="170"/>
      <c r="S313" s="170"/>
      <c r="T313" s="170"/>
      <c r="U313" s="170"/>
      <c r="V313" s="170"/>
      <c r="W313" s="170"/>
      <c r="X313" s="170"/>
      <c r="Y313" s="170"/>
      <c r="Z313" s="170"/>
    </row>
    <row r="314" spans="1:26" ht="23.25" customHeight="1">
      <c r="A314" s="170"/>
      <c r="B314" s="170"/>
      <c r="C314" s="170"/>
      <c r="D314" s="170"/>
      <c r="E314" s="170"/>
      <c r="F314" s="170"/>
      <c r="G314" s="170"/>
      <c r="H314" s="170"/>
      <c r="I314" s="170"/>
      <c r="J314" s="170"/>
      <c r="K314" s="170"/>
      <c r="L314" s="170"/>
      <c r="M314" s="170"/>
      <c r="N314" s="590"/>
      <c r="O314" s="622"/>
      <c r="P314" s="170"/>
      <c r="Q314" s="170"/>
      <c r="R314" s="170"/>
      <c r="S314" s="170"/>
      <c r="T314" s="170"/>
      <c r="U314" s="170"/>
      <c r="V314" s="170"/>
      <c r="W314" s="170"/>
      <c r="X314" s="170"/>
      <c r="Y314" s="170"/>
      <c r="Z314" s="170"/>
    </row>
    <row r="315" spans="1:26" ht="23.25" customHeight="1">
      <c r="A315" s="170"/>
      <c r="B315" s="170"/>
      <c r="C315" s="170"/>
      <c r="D315" s="170"/>
      <c r="E315" s="170"/>
      <c r="F315" s="170"/>
      <c r="G315" s="170"/>
      <c r="H315" s="170"/>
      <c r="I315" s="170"/>
      <c r="J315" s="170"/>
      <c r="K315" s="170"/>
      <c r="L315" s="170"/>
      <c r="M315" s="170"/>
      <c r="N315" s="590"/>
      <c r="O315" s="622"/>
      <c r="P315" s="170"/>
      <c r="Q315" s="170"/>
      <c r="R315" s="170"/>
      <c r="S315" s="170"/>
      <c r="T315" s="170"/>
      <c r="U315" s="170"/>
      <c r="V315" s="170"/>
      <c r="W315" s="170"/>
      <c r="X315" s="170"/>
      <c r="Y315" s="170"/>
      <c r="Z315" s="170"/>
    </row>
    <row r="316" spans="1:26" ht="23.25" customHeight="1">
      <c r="A316" s="170"/>
      <c r="B316" s="170"/>
      <c r="C316" s="170"/>
      <c r="D316" s="170"/>
      <c r="E316" s="170"/>
      <c r="F316" s="170"/>
      <c r="G316" s="170"/>
      <c r="H316" s="170"/>
      <c r="I316" s="170"/>
      <c r="J316" s="170"/>
      <c r="K316" s="170"/>
      <c r="L316" s="170"/>
      <c r="M316" s="170"/>
      <c r="N316" s="590"/>
      <c r="O316" s="622"/>
      <c r="P316" s="170"/>
      <c r="Q316" s="170"/>
      <c r="R316" s="170"/>
      <c r="S316" s="170"/>
      <c r="T316" s="170"/>
      <c r="U316" s="170"/>
      <c r="V316" s="170"/>
      <c r="W316" s="170"/>
      <c r="X316" s="170"/>
      <c r="Y316" s="170"/>
      <c r="Z316" s="170"/>
    </row>
    <row r="317" spans="1:26" ht="23.25" customHeight="1">
      <c r="A317" s="170"/>
      <c r="B317" s="170"/>
      <c r="C317" s="170"/>
      <c r="D317" s="170"/>
      <c r="E317" s="170"/>
      <c r="F317" s="170"/>
      <c r="G317" s="170"/>
      <c r="H317" s="170"/>
      <c r="I317" s="170"/>
      <c r="J317" s="170"/>
      <c r="K317" s="170"/>
      <c r="L317" s="170"/>
      <c r="M317" s="170"/>
      <c r="N317" s="590"/>
      <c r="O317" s="622"/>
      <c r="P317" s="170"/>
      <c r="Q317" s="170"/>
      <c r="R317" s="170"/>
      <c r="S317" s="170"/>
      <c r="T317" s="170"/>
      <c r="U317" s="170"/>
      <c r="V317" s="170"/>
      <c r="W317" s="170"/>
      <c r="X317" s="170"/>
      <c r="Y317" s="170"/>
      <c r="Z317" s="170"/>
    </row>
    <row r="318" spans="1:26" ht="23.25" customHeight="1">
      <c r="A318" s="170"/>
      <c r="B318" s="170"/>
      <c r="C318" s="170"/>
      <c r="D318" s="170"/>
      <c r="E318" s="170"/>
      <c r="F318" s="170"/>
      <c r="G318" s="170"/>
      <c r="H318" s="170"/>
      <c r="I318" s="170"/>
      <c r="J318" s="170"/>
      <c r="K318" s="170"/>
      <c r="L318" s="170"/>
      <c r="M318" s="170"/>
      <c r="N318" s="590"/>
      <c r="O318" s="622"/>
      <c r="P318" s="170"/>
      <c r="Q318" s="170"/>
      <c r="R318" s="170"/>
      <c r="S318" s="170"/>
      <c r="T318" s="170"/>
      <c r="U318" s="170"/>
      <c r="V318" s="170"/>
      <c r="W318" s="170"/>
      <c r="X318" s="170"/>
      <c r="Y318" s="170"/>
      <c r="Z318" s="170"/>
    </row>
    <row r="319" spans="1:26" ht="23.25" customHeight="1">
      <c r="A319" s="170"/>
      <c r="B319" s="170"/>
      <c r="C319" s="170"/>
      <c r="D319" s="170"/>
      <c r="E319" s="170"/>
      <c r="F319" s="170"/>
      <c r="G319" s="170"/>
      <c r="H319" s="170"/>
      <c r="I319" s="170"/>
      <c r="J319" s="170"/>
      <c r="K319" s="170"/>
      <c r="L319" s="170"/>
      <c r="M319" s="170"/>
      <c r="N319" s="590"/>
      <c r="O319" s="622"/>
      <c r="P319" s="170"/>
      <c r="Q319" s="170"/>
      <c r="R319" s="170"/>
      <c r="S319" s="170"/>
      <c r="T319" s="170"/>
      <c r="U319" s="170"/>
      <c r="V319" s="170"/>
      <c r="W319" s="170"/>
      <c r="X319" s="170"/>
      <c r="Y319" s="170"/>
      <c r="Z319" s="170"/>
    </row>
    <row r="320" spans="1:26" ht="23.25" customHeight="1">
      <c r="A320" s="170"/>
      <c r="B320" s="170"/>
      <c r="C320" s="170"/>
      <c r="D320" s="170"/>
      <c r="E320" s="170"/>
      <c r="F320" s="170"/>
      <c r="G320" s="170"/>
      <c r="H320" s="170"/>
      <c r="I320" s="170"/>
      <c r="J320" s="170"/>
      <c r="K320" s="170"/>
      <c r="L320" s="170"/>
      <c r="M320" s="170"/>
      <c r="N320" s="590"/>
      <c r="O320" s="622"/>
      <c r="P320" s="170"/>
      <c r="Q320" s="170"/>
      <c r="R320" s="170"/>
      <c r="S320" s="170"/>
      <c r="T320" s="170"/>
      <c r="U320" s="170"/>
      <c r="V320" s="170"/>
      <c r="W320" s="170"/>
      <c r="X320" s="170"/>
      <c r="Y320" s="170"/>
      <c r="Z320" s="170"/>
    </row>
    <row r="321" spans="1:26" ht="23.25" customHeight="1">
      <c r="A321" s="170"/>
      <c r="B321" s="170"/>
      <c r="C321" s="170"/>
      <c r="D321" s="170"/>
      <c r="E321" s="170"/>
      <c r="F321" s="170"/>
      <c r="G321" s="170"/>
      <c r="H321" s="170"/>
      <c r="I321" s="170"/>
      <c r="J321" s="170"/>
      <c r="K321" s="170"/>
      <c r="L321" s="170"/>
      <c r="M321" s="170"/>
      <c r="N321" s="590"/>
      <c r="O321" s="622"/>
      <c r="P321" s="170"/>
      <c r="Q321" s="170"/>
      <c r="R321" s="170"/>
      <c r="S321" s="170"/>
      <c r="T321" s="170"/>
      <c r="U321" s="170"/>
      <c r="V321" s="170"/>
      <c r="W321" s="170"/>
      <c r="X321" s="170"/>
      <c r="Y321" s="170"/>
      <c r="Z321" s="170"/>
    </row>
    <row r="322" spans="1:26" ht="23.25" customHeight="1">
      <c r="A322" s="170"/>
      <c r="B322" s="170"/>
      <c r="C322" s="170"/>
      <c r="D322" s="170"/>
      <c r="E322" s="170"/>
      <c r="F322" s="170"/>
      <c r="G322" s="170"/>
      <c r="H322" s="170"/>
      <c r="I322" s="170"/>
      <c r="J322" s="170"/>
      <c r="K322" s="170"/>
      <c r="L322" s="170"/>
      <c r="M322" s="170"/>
      <c r="N322" s="590"/>
      <c r="O322" s="622"/>
      <c r="P322" s="170"/>
      <c r="Q322" s="170"/>
      <c r="R322" s="170"/>
      <c r="S322" s="170"/>
      <c r="T322" s="170"/>
      <c r="U322" s="170"/>
      <c r="V322" s="170"/>
      <c r="W322" s="170"/>
      <c r="X322" s="170"/>
      <c r="Y322" s="170"/>
      <c r="Z322" s="170"/>
    </row>
    <row r="323" spans="1:26" ht="23.25" customHeight="1">
      <c r="A323" s="170"/>
      <c r="B323" s="170"/>
      <c r="C323" s="170"/>
      <c r="D323" s="170"/>
      <c r="E323" s="170"/>
      <c r="F323" s="170"/>
      <c r="G323" s="170"/>
      <c r="H323" s="170"/>
      <c r="I323" s="170"/>
      <c r="J323" s="170"/>
      <c r="K323" s="170"/>
      <c r="L323" s="170"/>
      <c r="M323" s="170"/>
      <c r="N323" s="590"/>
      <c r="O323" s="622"/>
      <c r="P323" s="170"/>
      <c r="Q323" s="170"/>
      <c r="R323" s="170"/>
      <c r="S323" s="170"/>
      <c r="T323" s="170"/>
      <c r="U323" s="170"/>
      <c r="V323" s="170"/>
      <c r="W323" s="170"/>
      <c r="X323" s="170"/>
      <c r="Y323" s="170"/>
      <c r="Z323" s="170"/>
    </row>
    <row r="324" spans="1:26" ht="23.25" customHeight="1">
      <c r="A324" s="170"/>
      <c r="B324" s="170"/>
      <c r="C324" s="170"/>
      <c r="D324" s="170"/>
      <c r="E324" s="170"/>
      <c r="F324" s="170"/>
      <c r="G324" s="170"/>
      <c r="H324" s="170"/>
      <c r="I324" s="170"/>
      <c r="J324" s="170"/>
      <c r="K324" s="170"/>
      <c r="L324" s="170"/>
      <c r="M324" s="170"/>
      <c r="N324" s="590"/>
      <c r="O324" s="622"/>
      <c r="P324" s="170"/>
      <c r="Q324" s="170"/>
      <c r="R324" s="170"/>
      <c r="S324" s="170"/>
      <c r="T324" s="170"/>
      <c r="U324" s="170"/>
      <c r="V324" s="170"/>
      <c r="W324" s="170"/>
      <c r="X324" s="170"/>
      <c r="Y324" s="170"/>
      <c r="Z324" s="170"/>
    </row>
    <row r="325" spans="1:26" ht="23.25" customHeight="1">
      <c r="A325" s="170"/>
      <c r="B325" s="170"/>
      <c r="C325" s="170"/>
      <c r="D325" s="170"/>
      <c r="E325" s="170"/>
      <c r="F325" s="170"/>
      <c r="G325" s="170"/>
      <c r="H325" s="170"/>
      <c r="I325" s="170"/>
      <c r="J325" s="170"/>
      <c r="K325" s="170"/>
      <c r="L325" s="170"/>
      <c r="M325" s="170"/>
      <c r="N325" s="590"/>
      <c r="O325" s="622"/>
      <c r="P325" s="170"/>
      <c r="Q325" s="170"/>
      <c r="R325" s="170"/>
      <c r="S325" s="170"/>
      <c r="T325" s="170"/>
      <c r="U325" s="170"/>
      <c r="V325" s="170"/>
      <c r="W325" s="170"/>
      <c r="X325" s="170"/>
      <c r="Y325" s="170"/>
      <c r="Z325" s="170"/>
    </row>
    <row r="326" spans="1:26" ht="23.25" customHeight="1">
      <c r="A326" s="170"/>
      <c r="B326" s="170"/>
      <c r="C326" s="170"/>
      <c r="D326" s="170"/>
      <c r="E326" s="170"/>
      <c r="F326" s="170"/>
      <c r="G326" s="170"/>
      <c r="H326" s="170"/>
      <c r="I326" s="170"/>
      <c r="J326" s="170"/>
      <c r="K326" s="170"/>
      <c r="L326" s="170"/>
      <c r="M326" s="170"/>
      <c r="N326" s="590"/>
      <c r="O326" s="622"/>
      <c r="P326" s="170"/>
      <c r="Q326" s="170"/>
      <c r="R326" s="170"/>
      <c r="S326" s="170"/>
      <c r="T326" s="170"/>
      <c r="U326" s="170"/>
      <c r="V326" s="170"/>
      <c r="W326" s="170"/>
      <c r="X326" s="170"/>
      <c r="Y326" s="170"/>
      <c r="Z326" s="170"/>
    </row>
    <row r="327" spans="1:26" ht="23.25" customHeight="1">
      <c r="A327" s="170"/>
      <c r="B327" s="170"/>
      <c r="C327" s="170"/>
      <c r="D327" s="170"/>
      <c r="E327" s="170"/>
      <c r="F327" s="170"/>
      <c r="G327" s="170"/>
      <c r="H327" s="170"/>
      <c r="I327" s="170"/>
      <c r="J327" s="170"/>
      <c r="K327" s="170"/>
      <c r="L327" s="170"/>
      <c r="M327" s="170"/>
      <c r="N327" s="590"/>
      <c r="O327" s="622"/>
      <c r="P327" s="170"/>
      <c r="Q327" s="170"/>
      <c r="R327" s="170"/>
      <c r="S327" s="170"/>
      <c r="T327" s="170"/>
      <c r="U327" s="170"/>
      <c r="V327" s="170"/>
      <c r="W327" s="170"/>
      <c r="X327" s="170"/>
      <c r="Y327" s="170"/>
      <c r="Z327" s="170"/>
    </row>
    <row r="328" spans="1:26" ht="23.25" customHeight="1">
      <c r="A328" s="170"/>
      <c r="B328" s="170"/>
      <c r="C328" s="170"/>
      <c r="D328" s="170"/>
      <c r="E328" s="170"/>
      <c r="F328" s="170"/>
      <c r="G328" s="170"/>
      <c r="H328" s="170"/>
      <c r="I328" s="170"/>
      <c r="J328" s="170"/>
      <c r="K328" s="170"/>
      <c r="L328" s="170"/>
      <c r="M328" s="170"/>
      <c r="N328" s="590"/>
      <c r="O328" s="622"/>
      <c r="P328" s="170"/>
      <c r="Q328" s="170"/>
      <c r="R328" s="170"/>
      <c r="S328" s="170"/>
      <c r="T328" s="170"/>
      <c r="U328" s="170"/>
      <c r="V328" s="170"/>
      <c r="W328" s="170"/>
      <c r="X328" s="170"/>
      <c r="Y328" s="170"/>
      <c r="Z328" s="170"/>
    </row>
    <row r="329" spans="1:26" ht="23.25" customHeight="1">
      <c r="A329" s="170"/>
      <c r="B329" s="170"/>
      <c r="C329" s="170"/>
      <c r="D329" s="170"/>
      <c r="E329" s="170"/>
      <c r="F329" s="170"/>
      <c r="G329" s="170"/>
      <c r="H329" s="170"/>
      <c r="I329" s="170"/>
      <c r="J329" s="170"/>
      <c r="K329" s="170"/>
      <c r="L329" s="170"/>
      <c r="M329" s="170"/>
      <c r="N329" s="590"/>
      <c r="O329" s="622"/>
      <c r="P329" s="170"/>
      <c r="Q329" s="170"/>
      <c r="R329" s="170"/>
      <c r="S329" s="170"/>
      <c r="T329" s="170"/>
      <c r="U329" s="170"/>
      <c r="V329" s="170"/>
      <c r="W329" s="170"/>
      <c r="X329" s="170"/>
      <c r="Y329" s="170"/>
      <c r="Z329" s="170"/>
    </row>
    <row r="330" spans="1:26" ht="23.25" customHeight="1">
      <c r="A330" s="170"/>
      <c r="B330" s="170"/>
      <c r="C330" s="170"/>
      <c r="D330" s="170"/>
      <c r="E330" s="170"/>
      <c r="F330" s="170"/>
      <c r="G330" s="170"/>
      <c r="H330" s="170"/>
      <c r="I330" s="170"/>
      <c r="J330" s="170"/>
      <c r="K330" s="170"/>
      <c r="L330" s="170"/>
      <c r="M330" s="170"/>
      <c r="N330" s="590"/>
      <c r="O330" s="622"/>
      <c r="P330" s="170"/>
      <c r="Q330" s="170"/>
      <c r="R330" s="170"/>
      <c r="S330" s="170"/>
      <c r="T330" s="170"/>
      <c r="U330" s="170"/>
      <c r="V330" s="170"/>
      <c r="W330" s="170"/>
      <c r="X330" s="170"/>
      <c r="Y330" s="170"/>
      <c r="Z330" s="170"/>
    </row>
    <row r="331" spans="1:26" ht="23.25" customHeight="1">
      <c r="A331" s="170"/>
      <c r="B331" s="170"/>
      <c r="C331" s="170"/>
      <c r="D331" s="170"/>
      <c r="E331" s="170"/>
      <c r="F331" s="170"/>
      <c r="G331" s="170"/>
      <c r="H331" s="170"/>
      <c r="I331" s="170"/>
      <c r="J331" s="170"/>
      <c r="K331" s="170"/>
      <c r="L331" s="170"/>
      <c r="M331" s="170"/>
      <c r="N331" s="590"/>
      <c r="O331" s="622"/>
      <c r="P331" s="170"/>
      <c r="Q331" s="170"/>
      <c r="R331" s="170"/>
      <c r="S331" s="170"/>
      <c r="T331" s="170"/>
      <c r="U331" s="170"/>
      <c r="V331" s="170"/>
      <c r="W331" s="170"/>
      <c r="X331" s="170"/>
      <c r="Y331" s="170"/>
      <c r="Z331" s="170"/>
    </row>
    <row r="332" spans="1:26" ht="23.25" customHeight="1">
      <c r="A332" s="170"/>
      <c r="B332" s="170"/>
      <c r="C332" s="170"/>
      <c r="D332" s="170"/>
      <c r="E332" s="170"/>
      <c r="F332" s="170"/>
      <c r="G332" s="170"/>
      <c r="H332" s="170"/>
      <c r="I332" s="170"/>
      <c r="J332" s="170"/>
      <c r="K332" s="170"/>
      <c r="L332" s="170"/>
      <c r="M332" s="170"/>
      <c r="N332" s="590"/>
      <c r="O332" s="622"/>
      <c r="P332" s="170"/>
      <c r="Q332" s="170"/>
      <c r="R332" s="170"/>
      <c r="S332" s="170"/>
      <c r="T332" s="170"/>
      <c r="U332" s="170"/>
      <c r="V332" s="170"/>
      <c r="W332" s="170"/>
      <c r="X332" s="170"/>
      <c r="Y332" s="170"/>
      <c r="Z332" s="170"/>
    </row>
    <row r="333" spans="1:26" ht="23.25" customHeight="1">
      <c r="A333" s="170"/>
      <c r="B333" s="170"/>
      <c r="C333" s="170"/>
      <c r="D333" s="170"/>
      <c r="E333" s="170"/>
      <c r="F333" s="170"/>
      <c r="G333" s="170"/>
      <c r="H333" s="170"/>
      <c r="I333" s="170"/>
      <c r="J333" s="170"/>
      <c r="K333" s="170"/>
      <c r="L333" s="170"/>
      <c r="M333" s="170"/>
      <c r="N333" s="590"/>
      <c r="O333" s="622"/>
      <c r="P333" s="170"/>
      <c r="Q333" s="170"/>
      <c r="R333" s="170"/>
      <c r="S333" s="170"/>
      <c r="T333" s="170"/>
      <c r="U333" s="170"/>
      <c r="V333" s="170"/>
      <c r="W333" s="170"/>
      <c r="X333" s="170"/>
      <c r="Y333" s="170"/>
      <c r="Z333" s="170"/>
    </row>
    <row r="334" spans="1:26" ht="23.25" customHeight="1">
      <c r="A334" s="170"/>
      <c r="B334" s="170"/>
      <c r="C334" s="170"/>
      <c r="D334" s="170"/>
      <c r="E334" s="170"/>
      <c r="F334" s="170"/>
      <c r="G334" s="170"/>
      <c r="H334" s="170"/>
      <c r="I334" s="170"/>
      <c r="J334" s="170"/>
      <c r="K334" s="170"/>
      <c r="L334" s="170"/>
      <c r="M334" s="170"/>
      <c r="N334" s="590"/>
      <c r="O334" s="622"/>
      <c r="P334" s="170"/>
      <c r="Q334" s="170"/>
      <c r="R334" s="170"/>
      <c r="S334" s="170"/>
      <c r="T334" s="170"/>
      <c r="U334" s="170"/>
      <c r="V334" s="170"/>
      <c r="W334" s="170"/>
      <c r="X334" s="170"/>
      <c r="Y334" s="170"/>
      <c r="Z334" s="170"/>
    </row>
    <row r="335" spans="1:26" ht="23.25" customHeight="1">
      <c r="A335" s="170"/>
      <c r="B335" s="170"/>
      <c r="C335" s="170"/>
      <c r="D335" s="170"/>
      <c r="E335" s="170"/>
      <c r="F335" s="170"/>
      <c r="G335" s="170"/>
      <c r="H335" s="170"/>
      <c r="I335" s="170"/>
      <c r="J335" s="170"/>
      <c r="K335" s="170"/>
      <c r="L335" s="170"/>
      <c r="M335" s="170"/>
      <c r="N335" s="590"/>
      <c r="O335" s="622"/>
      <c r="P335" s="170"/>
      <c r="Q335" s="170"/>
      <c r="R335" s="170"/>
      <c r="S335" s="170"/>
      <c r="T335" s="170"/>
      <c r="U335" s="170"/>
      <c r="V335" s="170"/>
      <c r="W335" s="170"/>
      <c r="X335" s="170"/>
      <c r="Y335" s="170"/>
      <c r="Z335" s="170"/>
    </row>
    <row r="336" spans="1:26" ht="23.25" customHeight="1">
      <c r="A336" s="170"/>
      <c r="B336" s="170"/>
      <c r="C336" s="170"/>
      <c r="D336" s="170"/>
      <c r="E336" s="170"/>
      <c r="F336" s="170"/>
      <c r="G336" s="170"/>
      <c r="H336" s="170"/>
      <c r="I336" s="170"/>
      <c r="J336" s="170"/>
      <c r="K336" s="170"/>
      <c r="L336" s="170"/>
      <c r="M336" s="170"/>
      <c r="N336" s="590"/>
      <c r="O336" s="622"/>
      <c r="P336" s="170"/>
      <c r="Q336" s="170"/>
      <c r="R336" s="170"/>
      <c r="S336" s="170"/>
      <c r="T336" s="170"/>
      <c r="U336" s="170"/>
      <c r="V336" s="170"/>
      <c r="W336" s="170"/>
      <c r="X336" s="170"/>
      <c r="Y336" s="170"/>
      <c r="Z336" s="170"/>
    </row>
    <row r="337" spans="1:26" ht="23.25" customHeight="1">
      <c r="A337" s="170"/>
      <c r="B337" s="170"/>
      <c r="C337" s="170"/>
      <c r="D337" s="170"/>
      <c r="E337" s="170"/>
      <c r="F337" s="170"/>
      <c r="G337" s="170"/>
      <c r="H337" s="170"/>
      <c r="I337" s="170"/>
      <c r="J337" s="170"/>
      <c r="K337" s="170"/>
      <c r="L337" s="170"/>
      <c r="M337" s="170"/>
      <c r="N337" s="590"/>
      <c r="O337" s="622"/>
      <c r="P337" s="170"/>
      <c r="Q337" s="170"/>
      <c r="R337" s="170"/>
      <c r="S337" s="170"/>
      <c r="T337" s="170"/>
      <c r="U337" s="170"/>
      <c r="V337" s="170"/>
      <c r="W337" s="170"/>
      <c r="X337" s="170"/>
      <c r="Y337" s="170"/>
      <c r="Z337" s="170"/>
    </row>
    <row r="338" spans="1:26" ht="23.25" customHeight="1">
      <c r="A338" s="170"/>
      <c r="B338" s="170"/>
      <c r="C338" s="170"/>
      <c r="D338" s="170"/>
      <c r="E338" s="170"/>
      <c r="F338" s="170"/>
      <c r="G338" s="170"/>
      <c r="H338" s="170"/>
      <c r="I338" s="170"/>
      <c r="J338" s="170"/>
      <c r="K338" s="170"/>
      <c r="L338" s="170"/>
      <c r="M338" s="170"/>
      <c r="N338" s="590"/>
      <c r="O338" s="622"/>
      <c r="P338" s="170"/>
      <c r="Q338" s="170"/>
      <c r="R338" s="170"/>
      <c r="S338" s="170"/>
      <c r="T338" s="170"/>
      <c r="U338" s="170"/>
      <c r="V338" s="170"/>
      <c r="W338" s="170"/>
      <c r="X338" s="170"/>
      <c r="Y338" s="170"/>
      <c r="Z338" s="170"/>
    </row>
    <row r="339" spans="1:26" ht="23.25" customHeight="1">
      <c r="A339" s="170"/>
      <c r="B339" s="170"/>
      <c r="C339" s="170"/>
      <c r="D339" s="170"/>
      <c r="E339" s="170"/>
      <c r="F339" s="170"/>
      <c r="G339" s="170"/>
      <c r="H339" s="170"/>
      <c r="I339" s="170"/>
      <c r="J339" s="170"/>
      <c r="K339" s="170"/>
      <c r="L339" s="170"/>
      <c r="M339" s="170"/>
      <c r="N339" s="590"/>
      <c r="O339" s="622"/>
      <c r="P339" s="170"/>
      <c r="Q339" s="170"/>
      <c r="R339" s="170"/>
      <c r="S339" s="170"/>
      <c r="T339" s="170"/>
      <c r="U339" s="170"/>
      <c r="V339" s="170"/>
      <c r="W339" s="170"/>
      <c r="X339" s="170"/>
      <c r="Y339" s="170"/>
      <c r="Z339" s="170"/>
    </row>
    <row r="340" spans="1:26" ht="23.25" customHeight="1">
      <c r="A340" s="170"/>
      <c r="B340" s="170"/>
      <c r="C340" s="170"/>
      <c r="D340" s="170"/>
      <c r="E340" s="170"/>
      <c r="F340" s="170"/>
      <c r="G340" s="170"/>
      <c r="H340" s="170"/>
      <c r="I340" s="170"/>
      <c r="J340" s="170"/>
      <c r="K340" s="170"/>
      <c r="L340" s="170"/>
      <c r="M340" s="170"/>
      <c r="N340" s="590"/>
      <c r="O340" s="622"/>
      <c r="P340" s="170"/>
      <c r="Q340" s="170"/>
      <c r="R340" s="170"/>
      <c r="S340" s="170"/>
      <c r="T340" s="170"/>
      <c r="U340" s="170"/>
      <c r="V340" s="170"/>
      <c r="W340" s="170"/>
      <c r="X340" s="170"/>
      <c r="Y340" s="170"/>
      <c r="Z340" s="170"/>
    </row>
    <row r="341" spans="1:26" ht="23.25" customHeight="1">
      <c r="A341" s="170"/>
      <c r="B341" s="170"/>
      <c r="C341" s="170"/>
      <c r="D341" s="170"/>
      <c r="E341" s="170"/>
      <c r="F341" s="170"/>
      <c r="G341" s="170"/>
      <c r="H341" s="170"/>
      <c r="I341" s="170"/>
      <c r="J341" s="170"/>
      <c r="K341" s="170"/>
      <c r="L341" s="170"/>
      <c r="M341" s="170"/>
      <c r="N341" s="590"/>
      <c r="O341" s="622"/>
      <c r="P341" s="170"/>
      <c r="Q341" s="170"/>
      <c r="R341" s="170"/>
      <c r="S341" s="170"/>
      <c r="T341" s="170"/>
      <c r="U341" s="170"/>
      <c r="V341" s="170"/>
      <c r="W341" s="170"/>
      <c r="X341" s="170"/>
      <c r="Y341" s="170"/>
      <c r="Z341" s="170"/>
    </row>
    <row r="342" spans="1:26" ht="23.25" customHeight="1">
      <c r="A342" s="170"/>
      <c r="B342" s="170"/>
      <c r="C342" s="170"/>
      <c r="D342" s="170"/>
      <c r="E342" s="170"/>
      <c r="F342" s="170"/>
      <c r="G342" s="170"/>
      <c r="H342" s="170"/>
      <c r="I342" s="170"/>
      <c r="J342" s="170"/>
      <c r="K342" s="170"/>
      <c r="L342" s="170"/>
      <c r="M342" s="170"/>
      <c r="N342" s="590"/>
      <c r="O342" s="622"/>
      <c r="P342" s="170"/>
      <c r="Q342" s="170"/>
      <c r="R342" s="170"/>
      <c r="S342" s="170"/>
      <c r="T342" s="170"/>
      <c r="U342" s="170"/>
      <c r="V342" s="170"/>
      <c r="W342" s="170"/>
      <c r="X342" s="170"/>
      <c r="Y342" s="170"/>
      <c r="Z342" s="170"/>
    </row>
    <row r="343" spans="1:26" ht="23.25" customHeight="1">
      <c r="A343" s="170"/>
      <c r="B343" s="170"/>
      <c r="C343" s="170"/>
      <c r="D343" s="170"/>
      <c r="E343" s="170"/>
      <c r="F343" s="170"/>
      <c r="G343" s="170"/>
      <c r="H343" s="170"/>
      <c r="I343" s="170"/>
      <c r="J343" s="170"/>
      <c r="K343" s="170"/>
      <c r="L343" s="170"/>
      <c r="M343" s="170"/>
      <c r="N343" s="590"/>
      <c r="O343" s="622"/>
      <c r="P343" s="170"/>
      <c r="Q343" s="170"/>
      <c r="R343" s="170"/>
      <c r="S343" s="170"/>
      <c r="T343" s="170"/>
      <c r="U343" s="170"/>
      <c r="V343" s="170"/>
      <c r="W343" s="170"/>
      <c r="X343" s="170"/>
      <c r="Y343" s="170"/>
      <c r="Z343" s="170"/>
    </row>
    <row r="344" spans="1:26" ht="23.25" customHeight="1">
      <c r="A344" s="170"/>
      <c r="B344" s="170"/>
      <c r="C344" s="170"/>
      <c r="D344" s="170"/>
      <c r="E344" s="170"/>
      <c r="F344" s="170"/>
      <c r="G344" s="170"/>
      <c r="H344" s="170"/>
      <c r="I344" s="170"/>
      <c r="J344" s="170"/>
      <c r="K344" s="170"/>
      <c r="L344" s="170"/>
      <c r="M344" s="170"/>
      <c r="N344" s="590"/>
      <c r="O344" s="622"/>
      <c r="P344" s="170"/>
      <c r="Q344" s="170"/>
      <c r="R344" s="170"/>
      <c r="S344" s="170"/>
      <c r="T344" s="170"/>
      <c r="U344" s="170"/>
      <c r="V344" s="170"/>
      <c r="W344" s="170"/>
      <c r="X344" s="170"/>
      <c r="Y344" s="170"/>
      <c r="Z344" s="170"/>
    </row>
    <row r="345" spans="1:26" ht="23.25" customHeight="1">
      <c r="A345" s="170"/>
      <c r="B345" s="170"/>
      <c r="C345" s="170"/>
      <c r="D345" s="170"/>
      <c r="E345" s="170"/>
      <c r="F345" s="170"/>
      <c r="G345" s="170"/>
      <c r="H345" s="170"/>
      <c r="I345" s="170"/>
      <c r="J345" s="170"/>
      <c r="K345" s="170"/>
      <c r="L345" s="170"/>
      <c r="M345" s="170"/>
      <c r="N345" s="590"/>
      <c r="O345" s="622"/>
      <c r="P345" s="170"/>
      <c r="Q345" s="170"/>
      <c r="R345" s="170"/>
      <c r="S345" s="170"/>
      <c r="T345" s="170"/>
      <c r="U345" s="170"/>
      <c r="V345" s="170"/>
      <c r="W345" s="170"/>
      <c r="X345" s="170"/>
      <c r="Y345" s="170"/>
      <c r="Z345" s="170"/>
    </row>
    <row r="346" spans="1:26" ht="23.25" customHeight="1">
      <c r="A346" s="170"/>
      <c r="B346" s="170"/>
      <c r="C346" s="170"/>
      <c r="D346" s="170"/>
      <c r="E346" s="170"/>
      <c r="F346" s="170"/>
      <c r="G346" s="170"/>
      <c r="H346" s="170"/>
      <c r="I346" s="170"/>
      <c r="J346" s="170"/>
      <c r="K346" s="170"/>
      <c r="L346" s="170"/>
      <c r="M346" s="170"/>
      <c r="N346" s="590"/>
      <c r="O346" s="622"/>
      <c r="P346" s="170"/>
      <c r="Q346" s="170"/>
      <c r="R346" s="170"/>
      <c r="S346" s="170"/>
      <c r="T346" s="170"/>
      <c r="U346" s="170"/>
      <c r="V346" s="170"/>
      <c r="W346" s="170"/>
      <c r="X346" s="170"/>
      <c r="Y346" s="170"/>
      <c r="Z346" s="170"/>
    </row>
    <row r="347" spans="1:26" ht="23.25" customHeight="1">
      <c r="A347" s="170"/>
      <c r="B347" s="170"/>
      <c r="C347" s="170"/>
      <c r="D347" s="170"/>
      <c r="E347" s="170"/>
      <c r="F347" s="170"/>
      <c r="G347" s="170"/>
      <c r="H347" s="170"/>
      <c r="I347" s="170"/>
      <c r="J347" s="170"/>
      <c r="K347" s="170"/>
      <c r="L347" s="170"/>
      <c r="M347" s="170"/>
      <c r="N347" s="590"/>
      <c r="O347" s="622"/>
      <c r="P347" s="170"/>
      <c r="Q347" s="170"/>
      <c r="R347" s="170"/>
      <c r="S347" s="170"/>
      <c r="T347" s="170"/>
      <c r="U347" s="170"/>
      <c r="V347" s="170"/>
      <c r="W347" s="170"/>
      <c r="X347" s="170"/>
      <c r="Y347" s="170"/>
      <c r="Z347" s="170"/>
    </row>
    <row r="348" spans="1:26" ht="23.25" customHeight="1">
      <c r="A348" s="170"/>
      <c r="B348" s="170"/>
      <c r="C348" s="170"/>
      <c r="D348" s="170"/>
      <c r="E348" s="170"/>
      <c r="F348" s="170"/>
      <c r="G348" s="170"/>
      <c r="H348" s="170"/>
      <c r="I348" s="170"/>
      <c r="J348" s="170"/>
      <c r="K348" s="170"/>
      <c r="L348" s="170"/>
      <c r="M348" s="170"/>
      <c r="N348" s="590"/>
      <c r="O348" s="622"/>
      <c r="P348" s="170"/>
      <c r="Q348" s="170"/>
      <c r="R348" s="170"/>
      <c r="S348" s="170"/>
      <c r="T348" s="170"/>
      <c r="U348" s="170"/>
      <c r="V348" s="170"/>
      <c r="W348" s="170"/>
      <c r="X348" s="170"/>
      <c r="Y348" s="170"/>
      <c r="Z348" s="170"/>
    </row>
    <row r="349" spans="1:26" ht="23.25" customHeight="1">
      <c r="A349" s="170"/>
      <c r="B349" s="170"/>
      <c r="C349" s="170"/>
      <c r="D349" s="170"/>
      <c r="E349" s="170"/>
      <c r="F349" s="170"/>
      <c r="G349" s="170"/>
      <c r="H349" s="170"/>
      <c r="I349" s="170"/>
      <c r="J349" s="170"/>
      <c r="K349" s="170"/>
      <c r="L349" s="170"/>
      <c r="M349" s="170"/>
      <c r="N349" s="590"/>
      <c r="O349" s="622"/>
      <c r="P349" s="170"/>
      <c r="Q349" s="170"/>
      <c r="R349" s="170"/>
      <c r="S349" s="170"/>
      <c r="T349" s="170"/>
      <c r="U349" s="170"/>
      <c r="V349" s="170"/>
      <c r="W349" s="170"/>
      <c r="X349" s="170"/>
      <c r="Y349" s="170"/>
      <c r="Z349" s="170"/>
    </row>
    <row r="350" spans="1:26" ht="23.25" customHeight="1">
      <c r="A350" s="170"/>
      <c r="B350" s="170"/>
      <c r="C350" s="170"/>
      <c r="D350" s="170"/>
      <c r="E350" s="170"/>
      <c r="F350" s="170"/>
      <c r="G350" s="170"/>
      <c r="H350" s="170"/>
      <c r="I350" s="170"/>
      <c r="J350" s="170"/>
      <c r="K350" s="170"/>
      <c r="L350" s="170"/>
      <c r="M350" s="170"/>
      <c r="N350" s="590"/>
      <c r="O350" s="622"/>
      <c r="P350" s="170"/>
      <c r="Q350" s="170"/>
      <c r="R350" s="170"/>
      <c r="S350" s="170"/>
      <c r="T350" s="170"/>
      <c r="U350" s="170"/>
      <c r="V350" s="170"/>
      <c r="W350" s="170"/>
      <c r="X350" s="170"/>
      <c r="Y350" s="170"/>
      <c r="Z350" s="170"/>
    </row>
    <row r="351" spans="1:26" ht="23.25" customHeight="1">
      <c r="A351" s="170"/>
      <c r="B351" s="170"/>
      <c r="C351" s="170"/>
      <c r="D351" s="170"/>
      <c r="E351" s="170"/>
      <c r="F351" s="170"/>
      <c r="G351" s="170"/>
      <c r="H351" s="170"/>
      <c r="I351" s="170"/>
      <c r="J351" s="170"/>
      <c r="K351" s="170"/>
      <c r="L351" s="170"/>
      <c r="M351" s="170"/>
      <c r="N351" s="590"/>
      <c r="O351" s="622"/>
      <c r="P351" s="170"/>
      <c r="Q351" s="170"/>
      <c r="R351" s="170"/>
      <c r="S351" s="170"/>
      <c r="T351" s="170"/>
      <c r="U351" s="170"/>
      <c r="V351" s="170"/>
      <c r="W351" s="170"/>
      <c r="X351" s="170"/>
      <c r="Y351" s="170"/>
      <c r="Z351" s="170"/>
    </row>
    <row r="352" spans="1:26" ht="23.25" customHeight="1">
      <c r="A352" s="170"/>
      <c r="B352" s="170"/>
      <c r="C352" s="170"/>
      <c r="D352" s="170"/>
      <c r="E352" s="170"/>
      <c r="F352" s="170"/>
      <c r="G352" s="170"/>
      <c r="H352" s="170"/>
      <c r="I352" s="170"/>
      <c r="J352" s="170"/>
      <c r="K352" s="170"/>
      <c r="L352" s="170"/>
      <c r="M352" s="170"/>
      <c r="N352" s="590"/>
      <c r="O352" s="622"/>
      <c r="P352" s="170"/>
      <c r="Q352" s="170"/>
      <c r="R352" s="170"/>
      <c r="S352" s="170"/>
      <c r="T352" s="170"/>
      <c r="U352" s="170"/>
      <c r="V352" s="170"/>
      <c r="W352" s="170"/>
      <c r="X352" s="170"/>
      <c r="Y352" s="170"/>
      <c r="Z352" s="170"/>
    </row>
    <row r="353" spans="1:26" ht="23.25" customHeight="1">
      <c r="A353" s="170"/>
      <c r="B353" s="170"/>
      <c r="C353" s="170"/>
      <c r="D353" s="170"/>
      <c r="E353" s="170"/>
      <c r="F353" s="170"/>
      <c r="G353" s="170"/>
      <c r="H353" s="170"/>
      <c r="I353" s="170"/>
      <c r="J353" s="170"/>
      <c r="K353" s="170"/>
      <c r="L353" s="170"/>
      <c r="M353" s="170"/>
      <c r="N353" s="590"/>
      <c r="O353" s="622"/>
      <c r="P353" s="170"/>
      <c r="Q353" s="170"/>
      <c r="R353" s="170"/>
      <c r="S353" s="170"/>
      <c r="T353" s="170"/>
      <c r="U353" s="170"/>
      <c r="V353" s="170"/>
      <c r="W353" s="170"/>
      <c r="X353" s="170"/>
      <c r="Y353" s="170"/>
      <c r="Z353" s="170"/>
    </row>
    <row r="354" spans="1:26" ht="23.25" customHeight="1">
      <c r="A354" s="170"/>
      <c r="B354" s="170"/>
      <c r="C354" s="170"/>
      <c r="D354" s="170"/>
      <c r="E354" s="170"/>
      <c r="F354" s="170"/>
      <c r="G354" s="170"/>
      <c r="H354" s="170"/>
      <c r="I354" s="170"/>
      <c r="J354" s="170"/>
      <c r="K354" s="170"/>
      <c r="L354" s="170"/>
      <c r="M354" s="170"/>
      <c r="N354" s="590"/>
      <c r="O354" s="622"/>
      <c r="P354" s="170"/>
      <c r="Q354" s="170"/>
      <c r="R354" s="170"/>
      <c r="S354" s="170"/>
      <c r="T354" s="170"/>
      <c r="U354" s="170"/>
      <c r="V354" s="170"/>
      <c r="W354" s="170"/>
      <c r="X354" s="170"/>
      <c r="Y354" s="170"/>
      <c r="Z354" s="170"/>
    </row>
    <row r="355" spans="1:26" ht="23.25" customHeight="1">
      <c r="A355" s="170"/>
      <c r="B355" s="170"/>
      <c r="C355" s="170"/>
      <c r="D355" s="170"/>
      <c r="E355" s="170"/>
      <c r="F355" s="170"/>
      <c r="G355" s="170"/>
      <c r="H355" s="170"/>
      <c r="I355" s="170"/>
      <c r="J355" s="170"/>
      <c r="K355" s="170"/>
      <c r="L355" s="170"/>
      <c r="M355" s="170"/>
      <c r="N355" s="590"/>
      <c r="O355" s="622"/>
      <c r="P355" s="170"/>
      <c r="Q355" s="170"/>
      <c r="R355" s="170"/>
      <c r="S355" s="170"/>
      <c r="T355" s="170"/>
      <c r="U355" s="170"/>
      <c r="V355" s="170"/>
      <c r="W355" s="170"/>
      <c r="X355" s="170"/>
      <c r="Y355" s="170"/>
      <c r="Z355" s="170"/>
    </row>
    <row r="356" spans="1:26" ht="23.25" customHeight="1">
      <c r="A356" s="170"/>
      <c r="B356" s="170"/>
      <c r="C356" s="170"/>
      <c r="D356" s="170"/>
      <c r="E356" s="170"/>
      <c r="F356" s="170"/>
      <c r="G356" s="170"/>
      <c r="H356" s="170"/>
      <c r="I356" s="170"/>
      <c r="J356" s="170"/>
      <c r="K356" s="170"/>
      <c r="L356" s="170"/>
      <c r="M356" s="170"/>
      <c r="N356" s="590"/>
      <c r="O356" s="622"/>
      <c r="P356" s="170"/>
      <c r="Q356" s="170"/>
      <c r="R356" s="170"/>
      <c r="S356" s="170"/>
      <c r="T356" s="170"/>
      <c r="U356" s="170"/>
      <c r="V356" s="170"/>
      <c r="W356" s="170"/>
      <c r="X356" s="170"/>
      <c r="Y356" s="170"/>
      <c r="Z356" s="170"/>
    </row>
    <row r="357" spans="1:26" ht="23.25" customHeight="1">
      <c r="A357" s="170"/>
      <c r="B357" s="170"/>
      <c r="C357" s="170"/>
      <c r="D357" s="170"/>
      <c r="E357" s="170"/>
      <c r="F357" s="170"/>
      <c r="G357" s="170"/>
      <c r="H357" s="170"/>
      <c r="I357" s="170"/>
      <c r="J357" s="170"/>
      <c r="K357" s="170"/>
      <c r="L357" s="170"/>
      <c r="M357" s="170"/>
      <c r="N357" s="590"/>
      <c r="O357" s="622"/>
      <c r="P357" s="170"/>
      <c r="Q357" s="170"/>
      <c r="R357" s="170"/>
      <c r="S357" s="170"/>
      <c r="T357" s="170"/>
      <c r="U357" s="170"/>
      <c r="V357" s="170"/>
      <c r="W357" s="170"/>
      <c r="X357" s="170"/>
      <c r="Y357" s="170"/>
      <c r="Z357" s="170"/>
    </row>
    <row r="358" spans="1:26" ht="23.25" customHeight="1">
      <c r="A358" s="170"/>
      <c r="B358" s="170"/>
      <c r="C358" s="170"/>
      <c r="D358" s="170"/>
      <c r="E358" s="170"/>
      <c r="F358" s="170"/>
      <c r="G358" s="170"/>
      <c r="H358" s="170"/>
      <c r="I358" s="170"/>
      <c r="J358" s="170"/>
      <c r="K358" s="170"/>
      <c r="L358" s="170"/>
      <c r="M358" s="170"/>
      <c r="N358" s="590"/>
      <c r="O358" s="622"/>
      <c r="P358" s="170"/>
      <c r="Q358" s="170"/>
      <c r="R358" s="170"/>
      <c r="S358" s="170"/>
      <c r="T358" s="170"/>
      <c r="U358" s="170"/>
      <c r="V358" s="170"/>
      <c r="W358" s="170"/>
      <c r="X358" s="170"/>
      <c r="Y358" s="170"/>
      <c r="Z358" s="170"/>
    </row>
    <row r="359" spans="1:26" ht="23.25" customHeight="1">
      <c r="A359" s="170"/>
      <c r="B359" s="170"/>
      <c r="C359" s="170"/>
      <c r="D359" s="170"/>
      <c r="E359" s="170"/>
      <c r="F359" s="170"/>
      <c r="G359" s="170"/>
      <c r="H359" s="170"/>
      <c r="I359" s="170"/>
      <c r="J359" s="170"/>
      <c r="K359" s="170"/>
      <c r="L359" s="170"/>
      <c r="M359" s="170"/>
      <c r="N359" s="590"/>
      <c r="O359" s="622"/>
      <c r="P359" s="170"/>
      <c r="Q359" s="170"/>
      <c r="R359" s="170"/>
      <c r="S359" s="170"/>
      <c r="T359" s="170"/>
      <c r="U359" s="170"/>
      <c r="V359" s="170"/>
      <c r="W359" s="170"/>
      <c r="X359" s="170"/>
      <c r="Y359" s="170"/>
      <c r="Z359" s="170"/>
    </row>
    <row r="360" spans="1:26" ht="23.25" customHeight="1">
      <c r="A360" s="170"/>
      <c r="B360" s="170"/>
      <c r="C360" s="170"/>
      <c r="D360" s="170"/>
      <c r="E360" s="170"/>
      <c r="F360" s="170"/>
      <c r="G360" s="170"/>
      <c r="H360" s="170"/>
      <c r="I360" s="170"/>
      <c r="J360" s="170"/>
      <c r="K360" s="170"/>
      <c r="L360" s="170"/>
      <c r="M360" s="170"/>
      <c r="N360" s="590"/>
      <c r="O360" s="622"/>
      <c r="P360" s="170"/>
      <c r="Q360" s="170"/>
      <c r="R360" s="170"/>
      <c r="S360" s="170"/>
      <c r="T360" s="170"/>
      <c r="U360" s="170"/>
      <c r="V360" s="170"/>
      <c r="W360" s="170"/>
      <c r="X360" s="170"/>
      <c r="Y360" s="170"/>
      <c r="Z360" s="170"/>
    </row>
    <row r="361" spans="1:26" ht="23.25" customHeight="1">
      <c r="A361" s="170"/>
      <c r="B361" s="170"/>
      <c r="C361" s="170"/>
      <c r="D361" s="170"/>
      <c r="E361" s="170"/>
      <c r="F361" s="170"/>
      <c r="G361" s="170"/>
      <c r="H361" s="170"/>
      <c r="I361" s="170"/>
      <c r="J361" s="170"/>
      <c r="K361" s="170"/>
      <c r="L361" s="170"/>
      <c r="M361" s="170"/>
      <c r="N361" s="590"/>
      <c r="O361" s="622"/>
      <c r="P361" s="170"/>
      <c r="Q361" s="170"/>
      <c r="R361" s="170"/>
      <c r="S361" s="170"/>
      <c r="T361" s="170"/>
      <c r="U361" s="170"/>
      <c r="V361" s="170"/>
      <c r="W361" s="170"/>
      <c r="X361" s="170"/>
      <c r="Y361" s="170"/>
      <c r="Z361" s="170"/>
    </row>
    <row r="362" spans="1:26" ht="23.25" customHeight="1">
      <c r="A362" s="170"/>
      <c r="B362" s="170"/>
      <c r="C362" s="170"/>
      <c r="D362" s="170"/>
      <c r="E362" s="170"/>
      <c r="F362" s="170"/>
      <c r="G362" s="170"/>
      <c r="H362" s="170"/>
      <c r="I362" s="170"/>
      <c r="J362" s="170"/>
      <c r="K362" s="170"/>
      <c r="L362" s="170"/>
      <c r="M362" s="170"/>
      <c r="N362" s="590"/>
      <c r="O362" s="622"/>
      <c r="P362" s="170"/>
      <c r="Q362" s="170"/>
      <c r="R362" s="170"/>
      <c r="S362" s="170"/>
      <c r="T362" s="170"/>
      <c r="U362" s="170"/>
      <c r="V362" s="170"/>
      <c r="W362" s="170"/>
      <c r="X362" s="170"/>
      <c r="Y362" s="170"/>
      <c r="Z362" s="170"/>
    </row>
    <row r="363" spans="1:26" ht="23.25" customHeight="1">
      <c r="A363" s="170"/>
      <c r="B363" s="170"/>
      <c r="C363" s="170"/>
      <c r="D363" s="170"/>
      <c r="E363" s="170"/>
      <c r="F363" s="170"/>
      <c r="G363" s="170"/>
      <c r="H363" s="170"/>
      <c r="I363" s="170"/>
      <c r="J363" s="170"/>
      <c r="K363" s="170"/>
      <c r="L363" s="170"/>
      <c r="M363" s="170"/>
      <c r="N363" s="590"/>
      <c r="O363" s="622"/>
      <c r="P363" s="170"/>
      <c r="Q363" s="170"/>
      <c r="R363" s="170"/>
      <c r="S363" s="170"/>
      <c r="T363" s="170"/>
      <c r="U363" s="170"/>
      <c r="V363" s="170"/>
      <c r="W363" s="170"/>
      <c r="X363" s="170"/>
      <c r="Y363" s="170"/>
      <c r="Z363" s="170"/>
    </row>
    <row r="364" spans="1:26" ht="23.25" customHeight="1">
      <c r="A364" s="170"/>
      <c r="B364" s="170"/>
      <c r="C364" s="170"/>
      <c r="D364" s="170"/>
      <c r="E364" s="170"/>
      <c r="F364" s="170"/>
      <c r="G364" s="170"/>
      <c r="H364" s="170"/>
      <c r="I364" s="170"/>
      <c r="J364" s="170"/>
      <c r="K364" s="170"/>
      <c r="L364" s="170"/>
      <c r="M364" s="170"/>
      <c r="N364" s="590"/>
      <c r="O364" s="622"/>
      <c r="P364" s="170"/>
      <c r="Q364" s="170"/>
      <c r="R364" s="170"/>
      <c r="S364" s="170"/>
      <c r="T364" s="170"/>
      <c r="U364" s="170"/>
      <c r="V364" s="170"/>
      <c r="W364" s="170"/>
      <c r="X364" s="170"/>
      <c r="Y364" s="170"/>
      <c r="Z364" s="170"/>
    </row>
    <row r="365" spans="1:26" ht="23.25" customHeight="1">
      <c r="A365" s="170"/>
      <c r="B365" s="170"/>
      <c r="C365" s="170"/>
      <c r="D365" s="170"/>
      <c r="E365" s="170"/>
      <c r="F365" s="170"/>
      <c r="G365" s="170"/>
      <c r="H365" s="170"/>
      <c r="I365" s="170"/>
      <c r="J365" s="170"/>
      <c r="K365" s="170"/>
      <c r="L365" s="170"/>
      <c r="M365" s="170"/>
      <c r="N365" s="590"/>
      <c r="O365" s="622"/>
      <c r="P365" s="170"/>
      <c r="Q365" s="170"/>
      <c r="R365" s="170"/>
      <c r="S365" s="170"/>
      <c r="T365" s="170"/>
      <c r="U365" s="170"/>
      <c r="V365" s="170"/>
      <c r="W365" s="170"/>
      <c r="X365" s="170"/>
      <c r="Y365" s="170"/>
      <c r="Z365" s="170"/>
    </row>
    <row r="366" spans="1:26" ht="23.25" customHeight="1">
      <c r="A366" s="170"/>
      <c r="B366" s="170"/>
      <c r="C366" s="170"/>
      <c r="D366" s="170"/>
      <c r="E366" s="170"/>
      <c r="F366" s="170"/>
      <c r="G366" s="170"/>
      <c r="H366" s="170"/>
      <c r="I366" s="170"/>
      <c r="J366" s="170"/>
      <c r="K366" s="170"/>
      <c r="L366" s="170"/>
      <c r="M366" s="170"/>
      <c r="N366" s="590"/>
      <c r="O366" s="622"/>
      <c r="P366" s="170"/>
      <c r="Q366" s="170"/>
      <c r="R366" s="170"/>
      <c r="S366" s="170"/>
      <c r="T366" s="170"/>
      <c r="U366" s="170"/>
      <c r="V366" s="170"/>
      <c r="W366" s="170"/>
      <c r="X366" s="170"/>
      <c r="Y366" s="170"/>
      <c r="Z366" s="170"/>
    </row>
    <row r="367" spans="1:26" ht="23.25" customHeight="1">
      <c r="A367" s="170"/>
      <c r="B367" s="170"/>
      <c r="C367" s="170"/>
      <c r="D367" s="170"/>
      <c r="E367" s="170"/>
      <c r="F367" s="170"/>
      <c r="G367" s="170"/>
      <c r="H367" s="170"/>
      <c r="I367" s="170"/>
      <c r="J367" s="170"/>
      <c r="K367" s="170"/>
      <c r="L367" s="170"/>
      <c r="M367" s="170"/>
      <c r="N367" s="590"/>
      <c r="O367" s="622"/>
      <c r="P367" s="170"/>
      <c r="Q367" s="170"/>
      <c r="R367" s="170"/>
      <c r="S367" s="170"/>
      <c r="T367" s="170"/>
      <c r="U367" s="170"/>
      <c r="V367" s="170"/>
      <c r="W367" s="170"/>
      <c r="X367" s="170"/>
      <c r="Y367" s="170"/>
      <c r="Z367" s="170"/>
    </row>
    <row r="368" spans="1:26" ht="23.25" customHeight="1">
      <c r="A368" s="170"/>
      <c r="B368" s="170"/>
      <c r="C368" s="170"/>
      <c r="D368" s="170"/>
      <c r="E368" s="170"/>
      <c r="F368" s="170"/>
      <c r="G368" s="170"/>
      <c r="H368" s="170"/>
      <c r="I368" s="170"/>
      <c r="J368" s="170"/>
      <c r="K368" s="170"/>
      <c r="L368" s="170"/>
      <c r="M368" s="170"/>
      <c r="N368" s="590"/>
      <c r="O368" s="622"/>
      <c r="P368" s="170"/>
      <c r="Q368" s="170"/>
      <c r="R368" s="170"/>
      <c r="S368" s="170"/>
      <c r="T368" s="170"/>
      <c r="U368" s="170"/>
      <c r="V368" s="170"/>
      <c r="W368" s="170"/>
      <c r="X368" s="170"/>
      <c r="Y368" s="170"/>
      <c r="Z368" s="170"/>
    </row>
    <row r="369" spans="1:26" ht="23.25" customHeight="1">
      <c r="A369" s="170"/>
      <c r="B369" s="170"/>
      <c r="C369" s="170"/>
      <c r="D369" s="170"/>
      <c r="E369" s="170"/>
      <c r="F369" s="170"/>
      <c r="G369" s="170"/>
      <c r="H369" s="170"/>
      <c r="I369" s="170"/>
      <c r="J369" s="170"/>
      <c r="K369" s="170"/>
      <c r="L369" s="170"/>
      <c r="M369" s="170"/>
      <c r="N369" s="590"/>
      <c r="O369" s="622"/>
      <c r="P369" s="170"/>
      <c r="Q369" s="170"/>
      <c r="R369" s="170"/>
      <c r="S369" s="170"/>
      <c r="T369" s="170"/>
      <c r="U369" s="170"/>
      <c r="V369" s="170"/>
      <c r="W369" s="170"/>
      <c r="X369" s="170"/>
      <c r="Y369" s="170"/>
      <c r="Z369" s="170"/>
    </row>
    <row r="370" spans="1:26" ht="23.25" customHeight="1">
      <c r="A370" s="170"/>
      <c r="B370" s="170"/>
      <c r="C370" s="170"/>
      <c r="D370" s="170"/>
      <c r="E370" s="170"/>
      <c r="F370" s="170"/>
      <c r="G370" s="170"/>
      <c r="H370" s="170"/>
      <c r="I370" s="170"/>
      <c r="J370" s="170"/>
      <c r="K370" s="170"/>
      <c r="L370" s="170"/>
      <c r="M370" s="170"/>
      <c r="N370" s="590"/>
      <c r="O370" s="622"/>
      <c r="P370" s="170"/>
      <c r="Q370" s="170"/>
      <c r="R370" s="170"/>
      <c r="S370" s="170"/>
      <c r="T370" s="170"/>
      <c r="U370" s="170"/>
      <c r="V370" s="170"/>
      <c r="W370" s="170"/>
      <c r="X370" s="170"/>
      <c r="Y370" s="170"/>
      <c r="Z370" s="170"/>
    </row>
    <row r="371" spans="1:26" ht="23.25" customHeight="1">
      <c r="A371" s="170"/>
      <c r="B371" s="170"/>
      <c r="C371" s="170"/>
      <c r="D371" s="170"/>
      <c r="E371" s="170"/>
      <c r="F371" s="170"/>
      <c r="G371" s="170"/>
      <c r="H371" s="170"/>
      <c r="I371" s="170"/>
      <c r="J371" s="170"/>
      <c r="K371" s="170"/>
      <c r="L371" s="170"/>
      <c r="M371" s="170"/>
      <c r="N371" s="590"/>
      <c r="O371" s="622"/>
      <c r="P371" s="170"/>
      <c r="Q371" s="170"/>
      <c r="R371" s="170"/>
      <c r="S371" s="170"/>
      <c r="T371" s="170"/>
      <c r="U371" s="170"/>
      <c r="V371" s="170"/>
      <c r="W371" s="170"/>
      <c r="X371" s="170"/>
      <c r="Y371" s="170"/>
      <c r="Z371" s="170"/>
    </row>
    <row r="372" spans="1:26" ht="23.25" customHeight="1">
      <c r="A372" s="170"/>
      <c r="B372" s="170"/>
      <c r="C372" s="170"/>
      <c r="D372" s="170"/>
      <c r="E372" s="170"/>
      <c r="F372" s="170"/>
      <c r="G372" s="170"/>
      <c r="H372" s="170"/>
      <c r="I372" s="170"/>
      <c r="J372" s="170"/>
      <c r="K372" s="170"/>
      <c r="L372" s="170"/>
      <c r="M372" s="170"/>
      <c r="N372" s="590"/>
      <c r="O372" s="622"/>
      <c r="P372" s="170"/>
      <c r="Q372" s="170"/>
      <c r="R372" s="170"/>
      <c r="S372" s="170"/>
      <c r="T372" s="170"/>
      <c r="U372" s="170"/>
      <c r="V372" s="170"/>
      <c r="W372" s="170"/>
      <c r="X372" s="170"/>
      <c r="Y372" s="170"/>
      <c r="Z372" s="170"/>
    </row>
    <row r="373" spans="1:26" ht="15.75" customHeight="1"/>
    <row r="374" spans="1:26" ht="15.75" customHeight="1"/>
    <row r="375" spans="1:26" ht="15.75" customHeight="1"/>
    <row r="376" spans="1:26" ht="15.75" customHeight="1"/>
    <row r="377" spans="1:26" ht="15.75" customHeight="1"/>
    <row r="378" spans="1:26" ht="15.75" customHeight="1"/>
    <row r="379" spans="1:26" ht="15.75" customHeight="1"/>
    <row r="380" spans="1:26" ht="15.75" customHeight="1"/>
    <row r="381" spans="1:26" ht="15.75" customHeight="1"/>
    <row r="382" spans="1:26" ht="15.75" customHeight="1"/>
    <row r="383" spans="1:26" ht="15.75" customHeight="1"/>
    <row r="384" spans="1:26"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password="CC0A" sheet="1" objects="1" scenarios="1" selectLockedCells="1" selectUnlockedCells="1"/>
  <mergeCells count="12">
    <mergeCell ref="C26:N26"/>
    <mergeCell ref="P26:T26"/>
    <mergeCell ref="E2:M4"/>
    <mergeCell ref="C21:N21"/>
    <mergeCell ref="P24:T24"/>
    <mergeCell ref="C25:N25"/>
    <mergeCell ref="P25:T25"/>
    <mergeCell ref="P27:T27"/>
    <mergeCell ref="P28:T28"/>
    <mergeCell ref="P29:T29"/>
    <mergeCell ref="P30:T30"/>
    <mergeCell ref="P31:T31"/>
  </mergeCells>
  <conditionalFormatting sqref="C8:C10 D10:N10 D12:N13 C12:C19 D15:N15">
    <cfRule type="expression" dxfId="123" priority="25">
      <formula>$C$24="-"</formula>
    </cfRule>
  </conditionalFormatting>
  <conditionalFormatting sqref="C22">
    <cfRule type="expression" dxfId="122" priority="1">
      <formula>$C$3=1</formula>
    </cfRule>
  </conditionalFormatting>
  <conditionalFormatting sqref="C24">
    <cfRule type="expression" dxfId="121" priority="2">
      <formula>$C$3=1</formula>
    </cfRule>
  </conditionalFormatting>
  <conditionalFormatting sqref="C11:N11">
    <cfRule type="expression" dxfId="120" priority="37">
      <formula>$C$24="-"</formula>
    </cfRule>
  </conditionalFormatting>
  <conditionalFormatting sqref="C20:N20">
    <cfRule type="expression" dxfId="119" priority="38">
      <formula>$C$24="-"</formula>
    </cfRule>
  </conditionalFormatting>
  <conditionalFormatting sqref="D8:D9 D14 D16:D19">
    <cfRule type="expression" dxfId="118" priority="26">
      <formula>$D$24="-"</formula>
    </cfRule>
  </conditionalFormatting>
  <conditionalFormatting sqref="D22">
    <cfRule type="expression" dxfId="117" priority="3">
      <formula>$C$3=2</formula>
    </cfRule>
  </conditionalFormatting>
  <conditionalFormatting sqref="D24">
    <cfRule type="expression" dxfId="116" priority="4">
      <formula>$C$3=2</formula>
    </cfRule>
  </conditionalFormatting>
  <conditionalFormatting sqref="E8:E9 E14 E16:E19">
    <cfRule type="expression" dxfId="115" priority="27">
      <formula>$E$24="-"</formula>
    </cfRule>
  </conditionalFormatting>
  <conditionalFormatting sqref="E22">
    <cfRule type="expression" dxfId="114" priority="5">
      <formula>$C$3=3</formula>
    </cfRule>
  </conditionalFormatting>
  <conditionalFormatting sqref="E24">
    <cfRule type="expression" dxfId="113" priority="6">
      <formula>$C$3=3</formula>
    </cfRule>
  </conditionalFormatting>
  <conditionalFormatting sqref="F8:F9 F14 F16:F19">
    <cfRule type="expression" dxfId="112" priority="28">
      <formula>$F$24="-"</formula>
    </cfRule>
  </conditionalFormatting>
  <conditionalFormatting sqref="F22">
    <cfRule type="expression" dxfId="111" priority="7">
      <formula>$C$3=4</formula>
    </cfRule>
  </conditionalFormatting>
  <conditionalFormatting sqref="F24">
    <cfRule type="expression" dxfId="110" priority="8">
      <formula>$C$3=4</formula>
    </cfRule>
  </conditionalFormatting>
  <conditionalFormatting sqref="G8:G9 G14 G16:G19">
    <cfRule type="expression" dxfId="109" priority="29">
      <formula>$G$24="-"</formula>
    </cfRule>
  </conditionalFormatting>
  <conditionalFormatting sqref="G22">
    <cfRule type="expression" dxfId="108" priority="9">
      <formula>$C$3=5</formula>
    </cfRule>
  </conditionalFormatting>
  <conditionalFormatting sqref="G24">
    <cfRule type="expression" dxfId="107" priority="10">
      <formula>$C$3=5</formula>
    </cfRule>
  </conditionalFormatting>
  <conditionalFormatting sqref="H8:H9 H14 H16:H19">
    <cfRule type="expression" dxfId="106" priority="30">
      <formula>$H$24="-"</formula>
    </cfRule>
  </conditionalFormatting>
  <conditionalFormatting sqref="H22">
    <cfRule type="expression" dxfId="105" priority="11">
      <formula>$C$3=6</formula>
    </cfRule>
  </conditionalFormatting>
  <conditionalFormatting sqref="H24">
    <cfRule type="expression" dxfId="104" priority="24">
      <formula>$C$3=6</formula>
    </cfRule>
  </conditionalFormatting>
  <conditionalFormatting sqref="I8:I9 I14 I16:I19">
    <cfRule type="expression" dxfId="103" priority="31">
      <formula>$I$24="-"</formula>
    </cfRule>
  </conditionalFormatting>
  <conditionalFormatting sqref="I22">
    <cfRule type="expression" dxfId="102" priority="12">
      <formula>$C$3=7</formula>
    </cfRule>
  </conditionalFormatting>
  <conditionalFormatting sqref="I24">
    <cfRule type="expression" dxfId="101" priority="13">
      <formula>$C$3=7</formula>
    </cfRule>
  </conditionalFormatting>
  <conditionalFormatting sqref="J8:J9 J14 J16:J19">
    <cfRule type="expression" dxfId="100" priority="32">
      <formula>$J$24="-"</formula>
    </cfRule>
  </conditionalFormatting>
  <conditionalFormatting sqref="J22">
    <cfRule type="expression" dxfId="99" priority="14">
      <formula>$C$3=8</formula>
    </cfRule>
  </conditionalFormatting>
  <conditionalFormatting sqref="J24">
    <cfRule type="expression" dxfId="98" priority="15">
      <formula>$C$3=8</formula>
    </cfRule>
  </conditionalFormatting>
  <conditionalFormatting sqref="K8:K9 K14 K16:K19">
    <cfRule type="expression" dxfId="97" priority="33">
      <formula>$K$24="-"</formula>
    </cfRule>
  </conditionalFormatting>
  <conditionalFormatting sqref="K22">
    <cfRule type="expression" dxfId="96" priority="16">
      <formula>$C$3=9</formula>
    </cfRule>
  </conditionalFormatting>
  <conditionalFormatting sqref="K24">
    <cfRule type="expression" dxfId="95" priority="17">
      <formula>$C$3=9</formula>
    </cfRule>
  </conditionalFormatting>
  <conditionalFormatting sqref="L8:L9 L14 L16:L19">
    <cfRule type="expression" dxfId="94" priority="34">
      <formula>$L$24="-"</formula>
    </cfRule>
  </conditionalFormatting>
  <conditionalFormatting sqref="L22">
    <cfRule type="expression" dxfId="93" priority="18">
      <formula>$C$3=10</formula>
    </cfRule>
  </conditionalFormatting>
  <conditionalFormatting sqref="L24">
    <cfRule type="expression" dxfId="92" priority="19">
      <formula>$C$3=10</formula>
    </cfRule>
  </conditionalFormatting>
  <conditionalFormatting sqref="M8:M9 M14 M16:M19">
    <cfRule type="expression" dxfId="91" priority="35">
      <formula>$M$24="-"</formula>
    </cfRule>
  </conditionalFormatting>
  <conditionalFormatting sqref="M22">
    <cfRule type="expression" dxfId="90" priority="20">
      <formula>$C$3=11</formula>
    </cfRule>
  </conditionalFormatting>
  <conditionalFormatting sqref="M24">
    <cfRule type="expression" dxfId="89" priority="21">
      <formula>$C$3=11</formula>
    </cfRule>
  </conditionalFormatting>
  <conditionalFormatting sqref="N8:N9 N14 N16:N19">
    <cfRule type="expression" dxfId="88" priority="36">
      <formula>$N$24="-"</formula>
    </cfRule>
  </conditionalFormatting>
  <conditionalFormatting sqref="N22">
    <cfRule type="expression" dxfId="87" priority="22">
      <formula>$C$3=12</formula>
    </cfRule>
  </conditionalFormatting>
  <conditionalFormatting sqref="N24">
    <cfRule type="expression" dxfId="86" priority="23">
      <formula>$C$3=12</formula>
    </cfRule>
  </conditionalFormatting>
  <hyperlinks>
    <hyperlink ref="A1" location="DASHBOARD!A1" display="BACK" xr:uid="{00000000-0004-0000-1F00-000000000000}"/>
  </hyperlinks>
  <pageMargins left="0.7" right="0.7" top="0.75" bottom="0.75" header="0" footer="0"/>
  <pageSetup paperSize="9" orientation="portrait"/>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Z1000"/>
  <sheetViews>
    <sheetView topLeftCell="A22" workbookViewId="0">
      <selection activeCell="A43" sqref="A43"/>
    </sheetView>
  </sheetViews>
  <sheetFormatPr defaultColWidth="11.1796875" defaultRowHeight="15" customHeight="1"/>
  <cols>
    <col min="1" max="1" width="29.81640625" customWidth="1"/>
    <col min="2" max="2" width="34.36328125" customWidth="1"/>
    <col min="3" max="3" width="10.90625" customWidth="1"/>
    <col min="4" max="4" width="10.54296875" customWidth="1"/>
    <col min="5" max="5" width="10.81640625" customWidth="1"/>
    <col min="6" max="6" width="11.1796875" customWidth="1"/>
    <col min="7" max="7" width="11.08984375" customWidth="1"/>
    <col min="8" max="13" width="9.08984375" customWidth="1"/>
    <col min="14" max="14" width="9.08984375" style="621" customWidth="1"/>
    <col min="15" max="15" width="13.36328125" style="297" customWidth="1"/>
    <col min="16" max="20" width="8.90625" customWidth="1"/>
    <col min="21" max="26" width="8.54296875" customWidth="1"/>
  </cols>
  <sheetData>
    <row r="1" spans="1:26" ht="21.75" customHeight="1">
      <c r="A1" s="404" t="s">
        <v>379</v>
      </c>
      <c r="B1" s="167" t="s">
        <v>204</v>
      </c>
      <c r="C1" s="224">
        <f ca="1">NOW()</f>
        <v>45742.870458449077</v>
      </c>
      <c r="D1" s="170"/>
      <c r="E1" s="170"/>
      <c r="F1" s="170"/>
      <c r="G1" s="170"/>
      <c r="H1" s="170"/>
      <c r="I1" s="170"/>
      <c r="J1" s="170"/>
      <c r="K1" s="170"/>
      <c r="L1" s="170"/>
      <c r="M1" s="170"/>
      <c r="N1" s="590"/>
      <c r="O1" s="622"/>
      <c r="P1" s="170"/>
      <c r="Q1" s="170"/>
      <c r="R1" s="170"/>
      <c r="S1" s="170"/>
      <c r="T1" s="170"/>
      <c r="U1" s="170"/>
      <c r="V1" s="170"/>
      <c r="W1" s="170"/>
      <c r="X1" s="170"/>
      <c r="Y1" s="170"/>
      <c r="Z1" s="170"/>
    </row>
    <row r="2" spans="1:26" ht="48.75" customHeight="1">
      <c r="A2" s="170"/>
      <c r="B2" s="170" t="s">
        <v>324</v>
      </c>
      <c r="C2" s="170"/>
      <c r="D2" s="170"/>
      <c r="E2" s="779" t="s">
        <v>339</v>
      </c>
      <c r="F2" s="743"/>
      <c r="G2" s="743"/>
      <c r="H2" s="743"/>
      <c r="I2" s="743"/>
      <c r="J2" s="743"/>
      <c r="K2" s="743"/>
      <c r="L2" s="743"/>
      <c r="M2" s="744"/>
      <c r="N2" s="590"/>
      <c r="O2" s="622"/>
      <c r="P2" s="170"/>
      <c r="Q2" s="170"/>
      <c r="R2" s="170"/>
      <c r="S2" s="170"/>
      <c r="T2" s="170"/>
      <c r="U2" s="170"/>
      <c r="V2" s="170"/>
      <c r="W2" s="170"/>
      <c r="X2" s="170"/>
      <c r="Y2" s="170"/>
      <c r="Z2" s="170"/>
    </row>
    <row r="3" spans="1:26" ht="23.25" customHeight="1">
      <c r="A3" s="170"/>
      <c r="B3" s="171" t="s">
        <v>254</v>
      </c>
      <c r="C3" s="225">
        <f>'2'!E2</f>
        <v>12</v>
      </c>
      <c r="D3" s="170"/>
      <c r="E3" s="775"/>
      <c r="F3" s="741"/>
      <c r="G3" s="741"/>
      <c r="H3" s="741"/>
      <c r="I3" s="741"/>
      <c r="J3" s="741"/>
      <c r="K3" s="741"/>
      <c r="L3" s="741"/>
      <c r="M3" s="776"/>
      <c r="N3" s="590"/>
      <c r="O3" s="622"/>
      <c r="P3" s="170"/>
      <c r="Q3" s="170"/>
      <c r="R3" s="170"/>
      <c r="S3" s="170"/>
      <c r="T3" s="170"/>
      <c r="U3" s="170"/>
      <c r="V3" s="170"/>
      <c r="W3" s="170"/>
      <c r="X3" s="170"/>
      <c r="Y3" s="170"/>
      <c r="Z3" s="170"/>
    </row>
    <row r="4" spans="1:26" ht="6" customHeight="1">
      <c r="A4" s="170"/>
      <c r="B4" s="174"/>
      <c r="C4" s="226"/>
      <c r="D4" s="170"/>
      <c r="E4" s="763"/>
      <c r="F4" s="764"/>
      <c r="G4" s="764"/>
      <c r="H4" s="764"/>
      <c r="I4" s="764"/>
      <c r="J4" s="764"/>
      <c r="K4" s="764"/>
      <c r="L4" s="764"/>
      <c r="M4" s="765"/>
      <c r="N4" s="590"/>
      <c r="O4" s="622"/>
      <c r="P4" s="170"/>
      <c r="Q4" s="170"/>
      <c r="R4" s="170"/>
      <c r="S4" s="170"/>
      <c r="T4" s="170"/>
      <c r="U4" s="170"/>
      <c r="V4" s="170"/>
      <c r="W4" s="170"/>
      <c r="X4" s="170"/>
      <c r="Y4" s="170"/>
      <c r="Z4" s="170"/>
    </row>
    <row r="5" spans="1:26" ht="23.25" customHeight="1">
      <c r="A5" s="170"/>
      <c r="B5" s="176" t="s">
        <v>340</v>
      </c>
      <c r="C5" s="227">
        <f>IF(C3=1,'2'!B18,(IF(C3=2,'2'!C18,(IF(C3=3,'2'!D18,(IF(C3=4,'2'!E18,(IF(C3=5,'2'!F18,(IF(C3=6,'2'!G18,(IF(C3=7,'2'!H18,(IF(C3=8,'2'!I18,(IF(C3=9,'2'!J18,(IF(C3=10,'2'!K18,(IF(C3=11,'2'!L18,(IF(C3=12,'2'!M18)))))))))))))))))))))))</f>
        <v>3000</v>
      </c>
      <c r="D5" s="170"/>
      <c r="E5" s="170"/>
      <c r="F5" s="170"/>
      <c r="G5" s="170"/>
      <c r="H5" s="170"/>
      <c r="I5" s="170"/>
      <c r="J5" s="170"/>
      <c r="K5" s="170"/>
      <c r="L5" s="170"/>
      <c r="M5" s="170"/>
      <c r="N5" s="590"/>
      <c r="O5" s="622"/>
      <c r="P5" s="170"/>
      <c r="Q5" s="170"/>
      <c r="R5" s="170"/>
      <c r="S5" s="170"/>
      <c r="T5" s="170"/>
      <c r="U5" s="170"/>
      <c r="V5" s="170"/>
      <c r="W5" s="170"/>
      <c r="X5" s="170"/>
      <c r="Y5" s="170"/>
      <c r="Z5" s="170"/>
    </row>
    <row r="6" spans="1:26" ht="23.25" customHeight="1">
      <c r="A6" s="170"/>
      <c r="B6" s="178" t="s">
        <v>191</v>
      </c>
      <c r="C6" s="228">
        <v>1</v>
      </c>
      <c r="D6" s="229">
        <v>2</v>
      </c>
      <c r="E6" s="228">
        <v>3</v>
      </c>
      <c r="F6" s="229">
        <v>4</v>
      </c>
      <c r="G6" s="228">
        <v>5</v>
      </c>
      <c r="H6" s="229">
        <v>6</v>
      </c>
      <c r="I6" s="228">
        <v>7</v>
      </c>
      <c r="J6" s="229">
        <v>8</v>
      </c>
      <c r="K6" s="228">
        <v>9</v>
      </c>
      <c r="L6" s="229">
        <v>10</v>
      </c>
      <c r="M6" s="228">
        <v>11</v>
      </c>
      <c r="N6" s="591">
        <v>12</v>
      </c>
      <c r="O6" s="622"/>
      <c r="P6" s="170"/>
      <c r="Q6" s="170"/>
      <c r="R6" s="170"/>
      <c r="S6" s="170"/>
      <c r="T6" s="170"/>
      <c r="U6" s="170"/>
      <c r="V6" s="170"/>
      <c r="W6" s="170"/>
      <c r="X6" s="170"/>
      <c r="Y6" s="170"/>
      <c r="Z6" s="170"/>
    </row>
    <row r="7" spans="1:26" ht="23.25" customHeight="1">
      <c r="A7" s="383">
        <v>0</v>
      </c>
      <c r="B7" s="181" t="s">
        <v>18</v>
      </c>
      <c r="C7" s="182">
        <f>MAX(0,MIN(C24,A117/C29))</f>
        <v>4000</v>
      </c>
      <c r="D7" s="182">
        <f>MAX(0,MIN(D24,C117/D29))</f>
        <v>4000</v>
      </c>
      <c r="E7" s="182">
        <f t="shared" ref="E7:N7" si="0">MAX(0,MIN(E24,D117/E29))</f>
        <v>4000</v>
      </c>
      <c r="F7" s="182">
        <f t="shared" si="0"/>
        <v>4000</v>
      </c>
      <c r="G7" s="182">
        <f t="shared" si="0"/>
        <v>4000</v>
      </c>
      <c r="H7" s="182">
        <f t="shared" si="0"/>
        <v>4000</v>
      </c>
      <c r="I7" s="182">
        <f t="shared" si="0"/>
        <v>3000</v>
      </c>
      <c r="J7" s="182">
        <f t="shared" si="0"/>
        <v>3000</v>
      </c>
      <c r="K7" s="182">
        <f t="shared" si="0"/>
        <v>3000</v>
      </c>
      <c r="L7" s="182">
        <f t="shared" si="0"/>
        <v>3000</v>
      </c>
      <c r="M7" s="182">
        <f t="shared" si="0"/>
        <v>3000</v>
      </c>
      <c r="N7" s="592">
        <f t="shared" si="0"/>
        <v>3000</v>
      </c>
      <c r="O7" s="622"/>
      <c r="P7" s="170"/>
      <c r="Q7" s="170"/>
      <c r="R7" s="170"/>
      <c r="S7" s="170"/>
      <c r="T7" s="170"/>
      <c r="U7" s="170"/>
      <c r="V7" s="170"/>
      <c r="W7" s="170"/>
      <c r="X7" s="170"/>
      <c r="Y7" s="170"/>
      <c r="Z7" s="170"/>
    </row>
    <row r="8" spans="1:26" ht="23.25" customHeight="1">
      <c r="A8" s="383">
        <v>5000</v>
      </c>
      <c r="B8" s="181" t="s">
        <v>19</v>
      </c>
      <c r="C8" s="248">
        <f>'2'!B23</f>
        <v>3358</v>
      </c>
      <c r="D8" s="248">
        <f>'2'!C23</f>
        <v>296</v>
      </c>
      <c r="E8" s="248">
        <f>'2'!D23</f>
        <v>3427</v>
      </c>
      <c r="F8" s="248">
        <f>'2'!E23</f>
        <v>3455</v>
      </c>
      <c r="G8" s="248">
        <f>'2'!F23</f>
        <v>4914</v>
      </c>
      <c r="H8" s="248">
        <f>'2'!G23</f>
        <v>3751</v>
      </c>
      <c r="I8" s="248">
        <f>'2'!H23</f>
        <v>3672</v>
      </c>
      <c r="J8" s="248">
        <f>'2'!I23</f>
        <v>6097</v>
      </c>
      <c r="K8" s="248">
        <f>'2'!J23</f>
        <v>2667</v>
      </c>
      <c r="L8" s="248">
        <f>'2'!K23</f>
        <v>3039</v>
      </c>
      <c r="M8" s="248">
        <f>'2'!L23</f>
        <v>6752</v>
      </c>
      <c r="N8" s="662">
        <f>'2'!M23</f>
        <v>11864</v>
      </c>
      <c r="O8" s="622"/>
      <c r="P8" s="170"/>
      <c r="Q8" s="170"/>
      <c r="R8" s="170"/>
      <c r="S8" s="170"/>
      <c r="T8" s="170"/>
      <c r="U8" s="170"/>
      <c r="V8" s="170"/>
      <c r="W8" s="170"/>
      <c r="X8" s="170"/>
      <c r="Y8" s="170"/>
      <c r="Z8" s="170"/>
    </row>
    <row r="9" spans="1:26" ht="23.25" customHeight="1">
      <c r="A9" s="383">
        <v>10000</v>
      </c>
      <c r="B9" s="181" t="s">
        <v>20</v>
      </c>
      <c r="C9" s="248">
        <f>'2'!B29</f>
        <v>5000</v>
      </c>
      <c r="D9" s="248">
        <f>'2'!C29</f>
        <v>1642</v>
      </c>
      <c r="E9" s="248">
        <f>'2'!D29</f>
        <v>5346</v>
      </c>
      <c r="F9" s="248">
        <f>'2'!E29</f>
        <v>5919</v>
      </c>
      <c r="G9" s="248">
        <f>'2'!F29</f>
        <v>6464</v>
      </c>
      <c r="H9" s="248">
        <f>'2'!G29</f>
        <v>5550</v>
      </c>
      <c r="I9" s="248">
        <f>'2'!H29</f>
        <v>5799</v>
      </c>
      <c r="J9" s="248">
        <f>'2'!I29</f>
        <v>6127</v>
      </c>
      <c r="K9" s="248">
        <f>'2'!J29</f>
        <v>3030</v>
      </c>
      <c r="L9" s="248">
        <f>'2'!K29</f>
        <v>3363</v>
      </c>
      <c r="M9" s="248">
        <f>'2'!L29</f>
        <v>3324</v>
      </c>
      <c r="N9" s="662">
        <f>'2'!M29</f>
        <v>0</v>
      </c>
      <c r="O9" s="622"/>
      <c r="P9" s="170"/>
      <c r="Q9" s="170"/>
      <c r="R9" s="170"/>
      <c r="S9" s="170"/>
      <c r="T9" s="170"/>
      <c r="U9" s="170"/>
      <c r="V9" s="170"/>
      <c r="W9" s="170"/>
      <c r="X9" s="170"/>
      <c r="Y9" s="170"/>
      <c r="Z9" s="170"/>
    </row>
    <row r="10" spans="1:26" ht="23.25" customHeight="1">
      <c r="A10" s="402">
        <v>5000</v>
      </c>
      <c r="B10" s="185" t="s">
        <v>193</v>
      </c>
      <c r="C10" s="233">
        <f>'2'!B37</f>
        <v>4000</v>
      </c>
      <c r="D10" s="233">
        <f>'2'!C37</f>
        <v>4000</v>
      </c>
      <c r="E10" s="233">
        <f>'2'!D37</f>
        <v>4000</v>
      </c>
      <c r="F10" s="233">
        <f>'2'!E37</f>
        <v>4000</v>
      </c>
      <c r="G10" s="233">
        <f>'2'!F37</f>
        <v>4000</v>
      </c>
      <c r="H10" s="233">
        <f>'2'!G37</f>
        <v>4000</v>
      </c>
      <c r="I10" s="233">
        <f>'2'!H37</f>
        <v>3000</v>
      </c>
      <c r="J10" s="233">
        <f>'2'!I37</f>
        <v>3000</v>
      </c>
      <c r="K10" s="233">
        <f>'2'!J37</f>
        <v>3000</v>
      </c>
      <c r="L10" s="233">
        <f>'2'!K37</f>
        <v>3000</v>
      </c>
      <c r="M10" s="233">
        <f>'2'!L37</f>
        <v>3000</v>
      </c>
      <c r="N10" s="233">
        <f>'2'!M37</f>
        <v>3000</v>
      </c>
      <c r="O10" s="623"/>
      <c r="P10" s="185"/>
      <c r="Q10" s="185"/>
      <c r="R10" s="185"/>
      <c r="S10" s="185"/>
      <c r="T10" s="185"/>
      <c r="U10" s="185"/>
      <c r="V10" s="185"/>
      <c r="W10" s="185"/>
      <c r="X10" s="185"/>
      <c r="Y10" s="185"/>
      <c r="Z10" s="185"/>
    </row>
    <row r="11" spans="1:26" ht="23.25" customHeight="1">
      <c r="A11" s="402"/>
      <c r="B11" s="185" t="s">
        <v>22</v>
      </c>
      <c r="C11" s="186">
        <f>'2'!B125</f>
        <v>0.5</v>
      </c>
      <c r="D11" s="186">
        <f>'2'!C125</f>
        <v>0.5</v>
      </c>
      <c r="E11" s="186">
        <f>'2'!D125</f>
        <v>0.5</v>
      </c>
      <c r="F11" s="186">
        <f>'2'!E125</f>
        <v>0.5</v>
      </c>
      <c r="G11" s="186">
        <f>'2'!F125</f>
        <v>0.5</v>
      </c>
      <c r="H11" s="186">
        <f>'2'!G125</f>
        <v>0.5</v>
      </c>
      <c r="I11" s="186">
        <f>'2'!H125</f>
        <v>0.5</v>
      </c>
      <c r="J11" s="186">
        <f>'2'!I125</f>
        <v>0.5</v>
      </c>
      <c r="K11" s="186">
        <f>'2'!J125</f>
        <v>0.5</v>
      </c>
      <c r="L11" s="186">
        <f>'2'!K125</f>
        <v>0.5</v>
      </c>
      <c r="M11" s="186">
        <f>'2'!L125</f>
        <v>0.5</v>
      </c>
      <c r="N11" s="595">
        <f>'2'!M125</f>
        <v>0.5</v>
      </c>
      <c r="O11" s="623"/>
      <c r="P11" s="185"/>
      <c r="Q11" s="185"/>
      <c r="R11" s="185"/>
      <c r="S11" s="185"/>
      <c r="T11" s="185"/>
      <c r="U11" s="185"/>
      <c r="V11" s="185"/>
      <c r="W11" s="185"/>
      <c r="X11" s="185"/>
      <c r="Y11" s="185"/>
      <c r="Z11" s="185"/>
    </row>
    <row r="12" spans="1:26" ht="23.25" customHeight="1">
      <c r="A12" s="402">
        <v>0</v>
      </c>
      <c r="B12" s="232" t="s">
        <v>23</v>
      </c>
      <c r="C12" s="233">
        <f>'2'!B49</f>
        <v>0</v>
      </c>
      <c r="D12" s="233">
        <f>'2'!C49</f>
        <v>0</v>
      </c>
      <c r="E12" s="233">
        <f>'2'!D49</f>
        <v>0</v>
      </c>
      <c r="F12" s="233">
        <f>'2'!E49</f>
        <v>0</v>
      </c>
      <c r="G12" s="233">
        <f>'2'!F49</f>
        <v>0</v>
      </c>
      <c r="H12" s="233">
        <f>'2'!G49</f>
        <v>0</v>
      </c>
      <c r="I12" s="233">
        <f>'2'!H49</f>
        <v>0</v>
      </c>
      <c r="J12" s="233">
        <f>'2'!I49</f>
        <v>0</v>
      </c>
      <c r="K12" s="233">
        <f>'2'!J49</f>
        <v>0</v>
      </c>
      <c r="L12" s="233">
        <f>'2'!K49</f>
        <v>0</v>
      </c>
      <c r="M12" s="233">
        <f>'2'!L49</f>
        <v>0</v>
      </c>
      <c r="N12" s="596">
        <f>'2'!M49</f>
        <v>0</v>
      </c>
      <c r="O12" s="623"/>
      <c r="P12" s="185"/>
      <c r="Q12" s="185"/>
      <c r="R12" s="185"/>
      <c r="S12" s="185"/>
      <c r="T12" s="185"/>
      <c r="U12" s="185"/>
      <c r="V12" s="185"/>
      <c r="W12" s="185"/>
      <c r="X12" s="185"/>
      <c r="Y12" s="185"/>
      <c r="Z12" s="185"/>
    </row>
    <row r="13" spans="1:26" ht="23.25" customHeight="1">
      <c r="A13" s="402">
        <v>1000</v>
      </c>
      <c r="B13" s="185" t="s">
        <v>256</v>
      </c>
      <c r="C13" s="234">
        <f>'2'!B55</f>
        <v>20000</v>
      </c>
      <c r="D13" s="234">
        <f>'2'!C55</f>
        <v>12000</v>
      </c>
      <c r="E13" s="234">
        <f>'2'!D55</f>
        <v>12000</v>
      </c>
      <c r="F13" s="234">
        <f>'2'!E55</f>
        <v>12000</v>
      </c>
      <c r="G13" s="234">
        <f>'2'!F55</f>
        <v>12000</v>
      </c>
      <c r="H13" s="234">
        <f>'2'!G55</f>
        <v>12000</v>
      </c>
      <c r="I13" s="234">
        <f>'2'!H55</f>
        <v>12000</v>
      </c>
      <c r="J13" s="234">
        <f>'2'!I55</f>
        <v>14000</v>
      </c>
      <c r="K13" s="234">
        <f>'2'!J55</f>
        <v>14000</v>
      </c>
      <c r="L13" s="234">
        <f>'2'!K55</f>
        <v>14000</v>
      </c>
      <c r="M13" s="234">
        <f>'2'!L55</f>
        <v>14000</v>
      </c>
      <c r="N13" s="234">
        <f>'2'!M55</f>
        <v>14000</v>
      </c>
      <c r="O13" s="623"/>
      <c r="P13" s="185"/>
      <c r="Q13" s="185"/>
      <c r="R13" s="185"/>
      <c r="S13" s="185"/>
      <c r="T13" s="185"/>
      <c r="U13" s="185"/>
      <c r="V13" s="185"/>
      <c r="W13" s="185"/>
      <c r="X13" s="185"/>
      <c r="Y13" s="185"/>
      <c r="Z13" s="185"/>
    </row>
    <row r="14" spans="1:26" ht="23.25" customHeight="1">
      <c r="A14" s="402">
        <v>0</v>
      </c>
      <c r="B14" s="185" t="s">
        <v>235</v>
      </c>
      <c r="C14" s="234">
        <f>'2'!B60</f>
        <v>0</v>
      </c>
      <c r="D14" s="234">
        <f>'2'!C60</f>
        <v>0</v>
      </c>
      <c r="E14" s="234">
        <f>'2'!D60</f>
        <v>0</v>
      </c>
      <c r="F14" s="234">
        <f>'2'!E60</f>
        <v>0</v>
      </c>
      <c r="G14" s="234">
        <f>'2'!F60</f>
        <v>0</v>
      </c>
      <c r="H14" s="234">
        <f>'2'!G60</f>
        <v>0</v>
      </c>
      <c r="I14" s="234">
        <f>'2'!H60</f>
        <v>0</v>
      </c>
      <c r="J14" s="234">
        <f>'2'!I60</f>
        <v>0</v>
      </c>
      <c r="K14" s="234">
        <f>'2'!J60</f>
        <v>0</v>
      </c>
      <c r="L14" s="234">
        <f>'2'!K60</f>
        <v>0</v>
      </c>
      <c r="M14" s="234">
        <f>'2'!L60</f>
        <v>0</v>
      </c>
      <c r="N14" s="597">
        <f>'2'!M60</f>
        <v>0</v>
      </c>
      <c r="O14" s="623"/>
      <c r="P14" s="185"/>
      <c r="Q14" s="185"/>
      <c r="R14" s="185"/>
      <c r="S14" s="185"/>
      <c r="T14" s="185"/>
      <c r="U14" s="185"/>
      <c r="V14" s="185"/>
      <c r="W14" s="185"/>
      <c r="X14" s="185"/>
      <c r="Y14" s="185"/>
      <c r="Z14" s="185"/>
    </row>
    <row r="15" spans="1:26" ht="23.25" customHeight="1">
      <c r="A15" s="402">
        <v>0</v>
      </c>
      <c r="B15" s="185" t="s">
        <v>236</v>
      </c>
      <c r="C15" s="234">
        <f>'2'!B69</f>
        <v>15000</v>
      </c>
      <c r="D15" s="234">
        <f>'2'!C69</f>
        <v>15000</v>
      </c>
      <c r="E15" s="234">
        <f>'2'!D69</f>
        <v>15000</v>
      </c>
      <c r="F15" s="234">
        <f>'2'!E69</f>
        <v>15000</v>
      </c>
      <c r="G15" s="234">
        <f>'2'!F69</f>
        <v>15000</v>
      </c>
      <c r="H15" s="234">
        <f>'2'!G69</f>
        <v>15000</v>
      </c>
      <c r="I15" s="234">
        <f>'2'!H69</f>
        <v>15000</v>
      </c>
      <c r="J15" s="234">
        <f>'2'!I69</f>
        <v>15000</v>
      </c>
      <c r="K15" s="234">
        <f>'2'!J69</f>
        <v>15000</v>
      </c>
      <c r="L15" s="234">
        <f>'2'!K69</f>
        <v>15000</v>
      </c>
      <c r="M15" s="234">
        <f>'2'!L69</f>
        <v>15000</v>
      </c>
      <c r="N15" s="234">
        <f>'2'!M69</f>
        <v>15000</v>
      </c>
      <c r="O15" s="623"/>
      <c r="P15" s="185"/>
      <c r="Q15" s="185"/>
      <c r="R15" s="185"/>
      <c r="S15" s="185"/>
      <c r="T15" s="185"/>
      <c r="U15" s="185"/>
      <c r="V15" s="185"/>
      <c r="W15" s="185"/>
      <c r="X15" s="185"/>
      <c r="Y15" s="185"/>
      <c r="Z15" s="185"/>
    </row>
    <row r="16" spans="1:26" ht="23.25" customHeight="1">
      <c r="A16" s="184">
        <f>A60</f>
        <v>2000</v>
      </c>
      <c r="B16" s="185" t="s">
        <v>237</v>
      </c>
      <c r="C16" s="234">
        <f>'2'!B74</f>
        <v>50000</v>
      </c>
      <c r="D16" s="234">
        <f>'2'!C74</f>
        <v>33210</v>
      </c>
      <c r="E16" s="234">
        <f>'2'!D74</f>
        <v>51730</v>
      </c>
      <c r="F16" s="234">
        <f>'2'!E74</f>
        <v>54595</v>
      </c>
      <c r="G16" s="234">
        <f>'2'!F74</f>
        <v>57320</v>
      </c>
      <c r="H16" s="234">
        <f>'2'!G74</f>
        <v>52750</v>
      </c>
      <c r="I16" s="234">
        <f>'2'!H74</f>
        <v>53995</v>
      </c>
      <c r="J16" s="234">
        <f>'2'!I74</f>
        <v>55635</v>
      </c>
      <c r="K16" s="234">
        <f>'2'!J74</f>
        <v>40150</v>
      </c>
      <c r="L16" s="234">
        <f>'2'!K74</f>
        <v>41815</v>
      </c>
      <c r="M16" s="234">
        <f>'2'!L74</f>
        <v>41620</v>
      </c>
      <c r="N16" s="597">
        <f>'2'!M74</f>
        <v>25000</v>
      </c>
      <c r="O16" s="623"/>
      <c r="P16" s="185"/>
      <c r="Q16" s="185"/>
      <c r="R16" s="185"/>
      <c r="S16" s="185"/>
      <c r="T16" s="185"/>
      <c r="U16" s="185"/>
      <c r="V16" s="185"/>
      <c r="W16" s="185"/>
      <c r="X16" s="185"/>
      <c r="Y16" s="185"/>
      <c r="Z16" s="185"/>
    </row>
    <row r="17" spans="1:26" ht="23.25" customHeight="1">
      <c r="A17" s="184">
        <f>A27</f>
        <v>225000</v>
      </c>
      <c r="B17" s="185" t="s">
        <v>239</v>
      </c>
      <c r="C17" s="234">
        <f>'2'!B88</f>
        <v>50000</v>
      </c>
      <c r="D17" s="234">
        <f>'2'!C88</f>
        <v>83210</v>
      </c>
      <c r="E17" s="234">
        <f>'2'!D88</f>
        <v>134940</v>
      </c>
      <c r="F17" s="234">
        <f>'2'!E88</f>
        <v>189535</v>
      </c>
      <c r="G17" s="234">
        <f>'2'!F88</f>
        <v>246855</v>
      </c>
      <c r="H17" s="234">
        <f>'2'!G88</f>
        <v>299605</v>
      </c>
      <c r="I17" s="234">
        <f>'2'!H88</f>
        <v>353600</v>
      </c>
      <c r="J17" s="234">
        <f>'2'!I88</f>
        <v>409235</v>
      </c>
      <c r="K17" s="234">
        <f>'2'!J88</f>
        <v>449385</v>
      </c>
      <c r="L17" s="234">
        <f>'2'!K88</f>
        <v>491200</v>
      </c>
      <c r="M17" s="234">
        <f>'2'!L88</f>
        <v>532820</v>
      </c>
      <c r="N17" s="597">
        <f>'2'!M88</f>
        <v>557820</v>
      </c>
      <c r="O17" s="623"/>
      <c r="P17" s="185"/>
      <c r="Q17" s="185"/>
      <c r="R17" s="185"/>
      <c r="S17" s="185"/>
      <c r="T17" s="185"/>
      <c r="U17" s="185"/>
      <c r="V17" s="185"/>
      <c r="W17" s="185"/>
      <c r="X17" s="185"/>
      <c r="Y17" s="185"/>
      <c r="Z17" s="185"/>
    </row>
    <row r="18" spans="1:26" ht="23.25" customHeight="1">
      <c r="A18" s="184">
        <f>A172</f>
        <v>100</v>
      </c>
      <c r="B18" s="185" t="s">
        <v>327</v>
      </c>
      <c r="C18" s="242">
        <f>'2'!B116</f>
        <v>1</v>
      </c>
      <c r="D18" s="242">
        <f>'2'!C116</f>
        <v>1</v>
      </c>
      <c r="E18" s="242">
        <f>'2'!D116</f>
        <v>1</v>
      </c>
      <c r="F18" s="242">
        <f>'2'!E116</f>
        <v>1</v>
      </c>
      <c r="G18" s="242">
        <f>'2'!F116</f>
        <v>1</v>
      </c>
      <c r="H18" s="242">
        <f>'2'!G116</f>
        <v>1</v>
      </c>
      <c r="I18" s="242">
        <f>'2'!H116</f>
        <v>1</v>
      </c>
      <c r="J18" s="242">
        <f>'2'!I116</f>
        <v>1</v>
      </c>
      <c r="K18" s="242">
        <f>'2'!J116</f>
        <v>1</v>
      </c>
      <c r="L18" s="242">
        <f>'2'!K116</f>
        <v>1</v>
      </c>
      <c r="M18" s="242">
        <f>'2'!L116</f>
        <v>0.49229857819905215</v>
      </c>
      <c r="N18" s="660">
        <f>'2'!M116</f>
        <v>0</v>
      </c>
      <c r="O18" s="623"/>
      <c r="P18" s="185"/>
      <c r="Q18" s="185"/>
      <c r="R18" s="185"/>
      <c r="S18" s="185"/>
      <c r="T18" s="185"/>
      <c r="U18" s="185"/>
      <c r="V18" s="185"/>
      <c r="W18" s="185"/>
      <c r="X18" s="185"/>
      <c r="Y18" s="185"/>
      <c r="Z18" s="185"/>
    </row>
    <row r="19" spans="1:26" ht="23.25" customHeight="1">
      <c r="A19" s="184">
        <f>A86</f>
        <v>103500</v>
      </c>
      <c r="B19" s="185" t="s">
        <v>259</v>
      </c>
      <c r="C19" s="234">
        <f>'2'!B102</f>
        <v>48740</v>
      </c>
      <c r="D19" s="234">
        <f>'2'!C102</f>
        <v>-26330</v>
      </c>
      <c r="E19" s="234">
        <f>'2'!D102</f>
        <v>49080</v>
      </c>
      <c r="F19" s="234">
        <f>'2'!E102</f>
        <v>47055</v>
      </c>
      <c r="G19" s="234">
        <f>'2'!F102</f>
        <v>88100</v>
      </c>
      <c r="H19" s="234">
        <f>'2'!G102</f>
        <v>57780</v>
      </c>
      <c r="I19" s="234">
        <f>'2'!H102</f>
        <v>54165</v>
      </c>
      <c r="J19" s="234">
        <f>'2'!I102</f>
        <v>125275</v>
      </c>
      <c r="K19" s="234">
        <f>'2'!J102</f>
        <v>37860</v>
      </c>
      <c r="L19" s="234">
        <f>'2'!K102</f>
        <v>47355</v>
      </c>
      <c r="M19" s="234">
        <f>'2'!L102</f>
        <v>56100</v>
      </c>
      <c r="N19" s="597">
        <f>'2'!M102</f>
        <v>-27000</v>
      </c>
      <c r="O19" s="623"/>
      <c r="P19" s="185"/>
      <c r="Q19" s="185"/>
      <c r="R19" s="185"/>
      <c r="S19" s="185"/>
      <c r="T19" s="185"/>
      <c r="U19" s="185"/>
      <c r="V19" s="185"/>
      <c r="W19" s="185"/>
      <c r="X19" s="185"/>
      <c r="Y19" s="185"/>
      <c r="Z19" s="185"/>
    </row>
    <row r="20" spans="1:26" ht="23.25" customHeight="1">
      <c r="A20" s="189">
        <f>(A27-A85)/A27</f>
        <v>0.46</v>
      </c>
      <c r="B20" s="185" t="s">
        <v>159</v>
      </c>
      <c r="C20" s="186">
        <f t="shared" ref="C20:N20" si="1">IFERROR((C27-C85)/C27,0)</f>
        <v>0.14194444444444446</v>
      </c>
      <c r="D20" s="186">
        <f t="shared" si="1"/>
        <v>0.18610833333333332</v>
      </c>
      <c r="E20" s="186">
        <f t="shared" si="1"/>
        <v>0.18582502777777779</v>
      </c>
      <c r="F20" s="186">
        <f t="shared" si="1"/>
        <v>0.18553899972222215</v>
      </c>
      <c r="G20" s="186">
        <f t="shared" si="1"/>
        <v>0.18525027639166672</v>
      </c>
      <c r="H20" s="186">
        <f t="shared" si="1"/>
        <v>0.18495888473886105</v>
      </c>
      <c r="I20" s="186">
        <f t="shared" si="1"/>
        <v>8.3997579707148592E-2</v>
      </c>
      <c r="J20" s="186">
        <f t="shared" si="1"/>
        <v>6.8787233539706713E-2</v>
      </c>
      <c r="K20" s="186">
        <f t="shared" si="1"/>
        <v>6.8388250093198488E-2</v>
      </c>
      <c r="L20" s="186">
        <f t="shared" si="1"/>
        <v>6.7985849073748064E-2</v>
      </c>
      <c r="M20" s="186">
        <f t="shared" si="1"/>
        <v>6.7580064657084535E-2</v>
      </c>
      <c r="N20" s="595">
        <f t="shared" si="1"/>
        <v>6.717093067718044E-2</v>
      </c>
      <c r="O20" s="623"/>
      <c r="P20" s="185"/>
      <c r="Q20" s="185"/>
      <c r="R20" s="185"/>
      <c r="S20" s="185"/>
      <c r="T20" s="185"/>
      <c r="U20" s="185"/>
      <c r="V20" s="185"/>
      <c r="W20" s="185"/>
      <c r="X20" s="185"/>
      <c r="Y20" s="185"/>
      <c r="Z20" s="185"/>
    </row>
    <row r="21" spans="1:26" ht="36" customHeight="1">
      <c r="A21" s="166"/>
      <c r="B21" s="190"/>
      <c r="C21" s="780" t="s">
        <v>260</v>
      </c>
      <c r="D21" s="768"/>
      <c r="E21" s="768"/>
      <c r="F21" s="768"/>
      <c r="G21" s="768"/>
      <c r="H21" s="768"/>
      <c r="I21" s="768"/>
      <c r="J21" s="768"/>
      <c r="K21" s="768"/>
      <c r="L21" s="768"/>
      <c r="M21" s="768"/>
      <c r="N21" s="778"/>
      <c r="O21" s="622"/>
      <c r="P21" s="170"/>
      <c r="Q21" s="170"/>
      <c r="R21" s="170"/>
      <c r="S21" s="170"/>
      <c r="T21" s="170"/>
      <c r="U21" s="170"/>
      <c r="V21" s="170"/>
      <c r="W21" s="170"/>
      <c r="X21" s="170"/>
      <c r="Y21" s="170"/>
      <c r="Z21" s="170"/>
    </row>
    <row r="22" spans="1:26" ht="24" customHeight="1">
      <c r="A22" s="191">
        <v>0</v>
      </c>
      <c r="B22" s="192" t="s">
        <v>261</v>
      </c>
      <c r="C22" s="237">
        <v>1</v>
      </c>
      <c r="D22" s="237">
        <v>2</v>
      </c>
      <c r="E22" s="237">
        <v>3</v>
      </c>
      <c r="F22" s="237">
        <v>4</v>
      </c>
      <c r="G22" s="237">
        <v>5</v>
      </c>
      <c r="H22" s="237">
        <v>6</v>
      </c>
      <c r="I22" s="237">
        <v>7</v>
      </c>
      <c r="J22" s="237">
        <v>8</v>
      </c>
      <c r="K22" s="237">
        <v>9</v>
      </c>
      <c r="L22" s="237">
        <v>10</v>
      </c>
      <c r="M22" s="237">
        <v>11</v>
      </c>
      <c r="N22" s="601">
        <v>12</v>
      </c>
      <c r="O22" s="622"/>
      <c r="P22" s="170"/>
      <c r="Q22" s="170"/>
      <c r="R22" s="170"/>
      <c r="S22" s="170"/>
      <c r="T22" s="170"/>
      <c r="U22" s="170"/>
      <c r="V22" s="170"/>
      <c r="W22" s="170"/>
      <c r="X22" s="170"/>
      <c r="Y22" s="170"/>
      <c r="Z22" s="170"/>
    </row>
    <row r="23" spans="1:26" ht="5.25" customHeight="1">
      <c r="A23" s="166"/>
      <c r="B23" s="194"/>
      <c r="C23" s="239"/>
      <c r="D23" s="240"/>
      <c r="E23" s="239"/>
      <c r="F23" s="239"/>
      <c r="G23" s="239"/>
      <c r="H23" s="239"/>
      <c r="I23" s="239"/>
      <c r="J23" s="239"/>
      <c r="K23" s="239"/>
      <c r="L23" s="239"/>
      <c r="M23" s="239"/>
      <c r="N23" s="602"/>
      <c r="O23" s="622"/>
      <c r="P23" s="170"/>
      <c r="Q23" s="170"/>
      <c r="R23" s="170"/>
      <c r="S23" s="170"/>
      <c r="T23" s="170"/>
      <c r="U23" s="170"/>
      <c r="V23" s="170"/>
      <c r="W23" s="170"/>
      <c r="X23" s="170"/>
      <c r="Y23" s="170"/>
      <c r="Z23" s="170"/>
    </row>
    <row r="24" spans="1:26" ht="28.5" customHeight="1">
      <c r="A24" s="383">
        <v>5000</v>
      </c>
      <c r="B24" s="197" t="s">
        <v>341</v>
      </c>
      <c r="C24" s="241">
        <f>IF(ISBLANK(inputs!$C$70),$A24,VALUE(inputs!$E$70))</f>
        <v>4000</v>
      </c>
      <c r="D24" s="241">
        <f>IF(ISBLANK(inputs!$C$71),$A24,VALUE(inputs!$E$71))</f>
        <v>4000</v>
      </c>
      <c r="E24" s="241">
        <f>IF(ISBLANK(inputs!$C$72),$A24,VALUE(inputs!$E$72))</f>
        <v>4000</v>
      </c>
      <c r="F24" s="241">
        <f>IF(ISBLANK(inputs!$C$73),$A24,VALUE(inputs!$E$73))</f>
        <v>4000</v>
      </c>
      <c r="G24" s="241">
        <f>IF(ISBLANK(inputs!$C$74),$A24,VALUE(inputs!$E$74))</f>
        <v>4000</v>
      </c>
      <c r="H24" s="241">
        <f>IF(ISBLANK(inputs!$C$75),$A24,VALUE(inputs!$E$75))</f>
        <v>4000</v>
      </c>
      <c r="I24" s="241">
        <f>IF(ISBLANK(inputs!$C$76),$A24,VALUE(inputs!$E$76))</f>
        <v>3000</v>
      </c>
      <c r="J24" s="241">
        <f>IF(ISBLANK(inputs!$C$77),$A24,VALUE(inputs!$E$77))</f>
        <v>3000</v>
      </c>
      <c r="K24" s="241">
        <f>IF(ISBLANK(inputs!$C$78),$A24,VALUE(inputs!$E$78))</f>
        <v>3000</v>
      </c>
      <c r="L24" s="241">
        <f>IF(ISBLANK(inputs!$C$79),$A24,VALUE(inputs!$E$79))</f>
        <v>3000</v>
      </c>
      <c r="M24" s="241">
        <f>IF(ISBLANK(inputs!$C$80),$A24,VALUE(inputs!$E$80))</f>
        <v>3000</v>
      </c>
      <c r="N24" s="603">
        <f>IF(ISBLANK(inputs!$C$81),$A24,VALUE(inputs!$E$81))</f>
        <v>3000</v>
      </c>
      <c r="O24" s="624"/>
      <c r="P24" s="770"/>
      <c r="Q24" s="755"/>
      <c r="R24" s="755"/>
      <c r="S24" s="755"/>
      <c r="T24" s="756"/>
      <c r="U24" s="170"/>
      <c r="V24" s="170"/>
      <c r="W24" s="170"/>
      <c r="X24" s="170"/>
      <c r="Y24" s="170"/>
      <c r="Z24" s="170"/>
    </row>
    <row r="25" spans="1:26" ht="23.25" customHeight="1">
      <c r="A25" s="166"/>
      <c r="B25" s="170"/>
      <c r="C25" s="781"/>
      <c r="D25" s="768"/>
      <c r="E25" s="768"/>
      <c r="F25" s="768"/>
      <c r="G25" s="768"/>
      <c r="H25" s="768"/>
      <c r="I25" s="768"/>
      <c r="J25" s="768"/>
      <c r="K25" s="768"/>
      <c r="L25" s="768"/>
      <c r="M25" s="768"/>
      <c r="N25" s="778"/>
      <c r="O25" s="622"/>
      <c r="P25" s="770"/>
      <c r="Q25" s="755"/>
      <c r="R25" s="755"/>
      <c r="S25" s="755"/>
      <c r="T25" s="756"/>
      <c r="U25" s="170"/>
      <c r="V25" s="170"/>
      <c r="W25" s="170"/>
      <c r="X25" s="170"/>
      <c r="Y25" s="170"/>
      <c r="Z25" s="170"/>
    </row>
    <row r="26" spans="1:26" ht="23.25" customHeight="1">
      <c r="A26" s="166"/>
      <c r="B26" s="170"/>
      <c r="C26" s="782"/>
      <c r="D26" s="768"/>
      <c r="E26" s="768"/>
      <c r="F26" s="768"/>
      <c r="G26" s="768"/>
      <c r="H26" s="768"/>
      <c r="I26" s="768"/>
      <c r="J26" s="768"/>
      <c r="K26" s="768"/>
      <c r="L26" s="768"/>
      <c r="M26" s="768"/>
      <c r="N26" s="778"/>
      <c r="O26" s="625" t="s">
        <v>263</v>
      </c>
      <c r="P26" s="770"/>
      <c r="Q26" s="755"/>
      <c r="R26" s="755"/>
      <c r="S26" s="755"/>
      <c r="T26" s="756"/>
      <c r="U26" s="170"/>
      <c r="V26" s="170"/>
      <c r="W26" s="170"/>
      <c r="X26" s="170"/>
      <c r="Y26" s="170"/>
      <c r="Z26" s="170"/>
    </row>
    <row r="27" spans="1:26" ht="23.25" customHeight="1">
      <c r="A27" s="166">
        <f>A10*A30</f>
        <v>225000</v>
      </c>
      <c r="B27" s="170" t="s">
        <v>264</v>
      </c>
      <c r="C27" s="200">
        <f t="shared" ref="C27:N27" si="2">C10*C30</f>
        <v>180000</v>
      </c>
      <c r="D27" s="200">
        <f t="shared" si="2"/>
        <v>180000</v>
      </c>
      <c r="E27" s="200">
        <f t="shared" si="2"/>
        <v>180000</v>
      </c>
      <c r="F27" s="200">
        <f t="shared" si="2"/>
        <v>180000</v>
      </c>
      <c r="G27" s="200">
        <f t="shared" si="2"/>
        <v>180000</v>
      </c>
      <c r="H27" s="200">
        <f t="shared" si="2"/>
        <v>180000</v>
      </c>
      <c r="I27" s="200">
        <f t="shared" si="2"/>
        <v>135000</v>
      </c>
      <c r="J27" s="200">
        <f t="shared" si="2"/>
        <v>135000</v>
      </c>
      <c r="K27" s="200">
        <f t="shared" si="2"/>
        <v>135000</v>
      </c>
      <c r="L27" s="200">
        <f t="shared" si="2"/>
        <v>135000</v>
      </c>
      <c r="M27" s="200">
        <f t="shared" si="2"/>
        <v>135000</v>
      </c>
      <c r="N27" s="604">
        <f t="shared" si="2"/>
        <v>135000</v>
      </c>
      <c r="O27" s="625">
        <f t="shared" ref="O27:O28" si="3">SUM(C27:N27)</f>
        <v>1890000</v>
      </c>
      <c r="P27" s="770"/>
      <c r="Q27" s="755"/>
      <c r="R27" s="755"/>
      <c r="S27" s="755"/>
      <c r="T27" s="756"/>
      <c r="U27" s="170"/>
      <c r="V27" s="170"/>
      <c r="W27" s="170"/>
      <c r="X27" s="170"/>
      <c r="Y27" s="170"/>
      <c r="Z27" s="170"/>
    </row>
    <row r="28" spans="1:26" ht="23.25" customHeight="1">
      <c r="A28" s="166">
        <f>A29*A10</f>
        <v>110000</v>
      </c>
      <c r="B28" s="170" t="s">
        <v>265</v>
      </c>
      <c r="C28" s="202">
        <f t="shared" ref="C28:N28" si="4">C29*C10</f>
        <v>88000</v>
      </c>
      <c r="D28" s="202">
        <f t="shared" si="4"/>
        <v>88000</v>
      </c>
      <c r="E28" s="202">
        <f t="shared" si="4"/>
        <v>88000</v>
      </c>
      <c r="F28" s="202">
        <f t="shared" si="4"/>
        <v>88000</v>
      </c>
      <c r="G28" s="202">
        <f t="shared" si="4"/>
        <v>88000</v>
      </c>
      <c r="H28" s="202">
        <f t="shared" si="4"/>
        <v>88000</v>
      </c>
      <c r="I28" s="202">
        <f t="shared" si="4"/>
        <v>66000</v>
      </c>
      <c r="J28" s="202">
        <f t="shared" si="4"/>
        <v>66000</v>
      </c>
      <c r="K28" s="202">
        <f t="shared" si="4"/>
        <v>66000</v>
      </c>
      <c r="L28" s="202">
        <f t="shared" si="4"/>
        <v>66000</v>
      </c>
      <c r="M28" s="202">
        <f t="shared" si="4"/>
        <v>66000</v>
      </c>
      <c r="N28" s="605">
        <f t="shared" si="4"/>
        <v>66000</v>
      </c>
      <c r="O28" s="625">
        <f t="shared" si="3"/>
        <v>924000</v>
      </c>
      <c r="P28" s="770"/>
      <c r="Q28" s="755"/>
      <c r="R28" s="755"/>
      <c r="S28" s="755"/>
      <c r="T28" s="756"/>
      <c r="U28" s="170"/>
      <c r="V28" s="170"/>
      <c r="W28" s="170"/>
      <c r="X28" s="170"/>
      <c r="Y28" s="170"/>
      <c r="Z28" s="170"/>
    </row>
    <row r="29" spans="1:26" ht="23.25" customHeight="1">
      <c r="A29" s="166">
        <f>'F2'!A30</f>
        <v>22</v>
      </c>
      <c r="B29" s="170" t="s">
        <v>266</v>
      </c>
      <c r="C29" s="203">
        <f t="array" ref="C29:N29">TRANSPOSE(inputs!F96:F107)</f>
        <v>22</v>
      </c>
      <c r="D29" s="204">
        <v>22</v>
      </c>
      <c r="E29" s="204">
        <v>22</v>
      </c>
      <c r="F29" s="204">
        <v>22</v>
      </c>
      <c r="G29" s="204">
        <v>22</v>
      </c>
      <c r="H29" s="204">
        <v>22</v>
      </c>
      <c r="I29" s="204">
        <v>22</v>
      </c>
      <c r="J29" s="204">
        <v>22</v>
      </c>
      <c r="K29" s="204">
        <v>22</v>
      </c>
      <c r="L29" s="204">
        <v>22</v>
      </c>
      <c r="M29" s="204">
        <v>22</v>
      </c>
      <c r="N29" s="606">
        <v>22</v>
      </c>
      <c r="O29" s="625">
        <f t="shared" ref="O29:O30" si="5">AVERAGE(C29:N29)</f>
        <v>22</v>
      </c>
      <c r="P29" s="770"/>
      <c r="Q29" s="755"/>
      <c r="R29" s="755"/>
      <c r="S29" s="755"/>
      <c r="T29" s="756"/>
      <c r="U29" s="170"/>
      <c r="V29" s="170"/>
      <c r="W29" s="170"/>
      <c r="X29" s="170"/>
      <c r="Y29" s="170"/>
      <c r="Z29" s="170"/>
    </row>
    <row r="30" spans="1:26" ht="23.25" customHeight="1">
      <c r="A30" s="205">
        <f>INTRO!I14</f>
        <v>45</v>
      </c>
      <c r="B30" s="170" t="s">
        <v>7</v>
      </c>
      <c r="C30" s="206">
        <f>IF(ISBLANK(inputs!$C$70),$A30,VALUE(inputs!$F$70))</f>
        <v>45</v>
      </c>
      <c r="D30" s="207">
        <f>IF(ISBLANK(inputs!$C$71),$A30,VALUE(inputs!$F$71))</f>
        <v>45</v>
      </c>
      <c r="E30" s="207">
        <f>IF(ISBLANK(inputs!$C$72),$A30,VALUE(inputs!$F$72))</f>
        <v>45</v>
      </c>
      <c r="F30" s="207">
        <f>IF(ISBLANK(inputs!$C$73),$A30,VALUE(inputs!$F$73))</f>
        <v>45</v>
      </c>
      <c r="G30" s="207">
        <f>IF(ISBLANK(inputs!$C$74),$A30,VALUE(inputs!$F$74))</f>
        <v>45</v>
      </c>
      <c r="H30" s="207">
        <f>IF(ISBLANK(inputs!$C$75),$A30,VALUE(inputs!$F$75))</f>
        <v>45</v>
      </c>
      <c r="I30" s="207">
        <f>IF(ISBLANK(inputs!$C$76),$A30,VALUE(inputs!$F$76))</f>
        <v>45</v>
      </c>
      <c r="J30" s="207">
        <f>IF(ISBLANK(inputs!$C$77),$A30,VALUE(inputs!$F$77))</f>
        <v>45</v>
      </c>
      <c r="K30" s="207">
        <f>IF(ISBLANK(inputs!$C$78),$A30,VALUE(inputs!$F$78))</f>
        <v>45</v>
      </c>
      <c r="L30" s="207">
        <f>IF(ISBLANK(inputs!$C$79),$A30,VALUE(inputs!$F$79))</f>
        <v>45</v>
      </c>
      <c r="M30" s="207">
        <f>IF(ISBLANK(inputs!$C$80),$A30,VALUE(inputs!$F$80))</f>
        <v>45</v>
      </c>
      <c r="N30" s="607">
        <f>IF(ISBLANK(inputs!$C$81),$A30,VALUE(inputs!$F$81))</f>
        <v>45</v>
      </c>
      <c r="O30" s="625">
        <f t="shared" si="5"/>
        <v>45</v>
      </c>
      <c r="P30" s="770"/>
      <c r="Q30" s="755"/>
      <c r="R30" s="755"/>
      <c r="S30" s="755"/>
      <c r="T30" s="756"/>
      <c r="U30" s="170"/>
      <c r="V30" s="170"/>
      <c r="W30" s="170"/>
      <c r="X30" s="170"/>
      <c r="Y30" s="170"/>
      <c r="Z30" s="170"/>
    </row>
    <row r="31" spans="1:26" ht="23.25" customHeight="1">
      <c r="A31" s="205">
        <v>0</v>
      </c>
      <c r="B31" s="170" t="s">
        <v>321</v>
      </c>
      <c r="C31" s="208">
        <f>IF(ISBLANK(inputs!$C$70),$A31,VALUE(inputs!$G$70))</f>
        <v>0</v>
      </c>
      <c r="D31" s="209">
        <f>IF(ISBLANK(inputs!$C$71),$A31,VALUE(inputs!$G$71))</f>
        <v>0</v>
      </c>
      <c r="E31" s="209">
        <f>IF(ISBLANK(inputs!$C$72),$A31,VALUE(inputs!$G$72))</f>
        <v>0</v>
      </c>
      <c r="F31" s="209">
        <f>IF(ISBLANK(inputs!$C$73),$A31,VALUE(inputs!$G$73))</f>
        <v>0</v>
      </c>
      <c r="G31" s="209">
        <f>IF(ISBLANK(inputs!$C$74),$A31,VALUE(inputs!$G$74))</f>
        <v>0</v>
      </c>
      <c r="H31" s="209">
        <f>IF(ISBLANK(inputs!$C$75),$A31,VALUE(inputs!$G$75))</f>
        <v>0</v>
      </c>
      <c r="I31" s="209">
        <f>IF(ISBLANK(inputs!$C$76),$A31,VALUE(inputs!$G$76))</f>
        <v>0</v>
      </c>
      <c r="J31" s="209">
        <f>IF(ISBLANK(inputs!$C$77),$A31,VALUE(inputs!$G$77))</f>
        <v>0</v>
      </c>
      <c r="K31" s="209">
        <f>IF(ISBLANK(inputs!$C$78),$A31,VALUE(inputs!$G$78))</f>
        <v>0</v>
      </c>
      <c r="L31" s="209">
        <f>IF(ISBLANK(inputs!$C$79),$A31,VALUE(inputs!$G$79))</f>
        <v>0</v>
      </c>
      <c r="M31" s="209">
        <f>IF(ISBLANK(inputs!$C$80),$A31,VALUE(inputs!$G$80))</f>
        <v>0</v>
      </c>
      <c r="N31" s="608">
        <f>IF(ISBLANK(inputs!$C$81),$A31,VALUE(inputs!$G$81))</f>
        <v>0</v>
      </c>
      <c r="O31" s="625">
        <f t="shared" ref="O31:O33" si="6">SUM(C31:N31)</f>
        <v>0</v>
      </c>
      <c r="P31" s="770"/>
      <c r="Q31" s="755"/>
      <c r="R31" s="755"/>
      <c r="S31" s="755"/>
      <c r="T31" s="756"/>
      <c r="U31" s="170"/>
      <c r="V31" s="170"/>
      <c r="W31" s="170"/>
      <c r="X31" s="170"/>
      <c r="Y31" s="170"/>
      <c r="Z31" s="170"/>
    </row>
    <row r="32" spans="1:26" ht="28.5" customHeight="1">
      <c r="A32" s="205">
        <v>0</v>
      </c>
      <c r="B32" s="170" t="s">
        <v>322</v>
      </c>
      <c r="C32" s="208">
        <f>IF(ISBLANK(inputs!$C$70),$A32,VALUE(inputs!$H$70))</f>
        <v>0</v>
      </c>
      <c r="D32" s="209">
        <f>IF(ISBLANK(inputs!$C$71),$A32,VALUE(inputs!$H$71))</f>
        <v>0</v>
      </c>
      <c r="E32" s="209">
        <f>IF(ISBLANK(inputs!$C$72),$A32,VALUE(inputs!$H$72))</f>
        <v>0</v>
      </c>
      <c r="F32" s="209">
        <f>IF(ISBLANK(inputs!$C$73),$A32,VALUE(inputs!$H$73))</f>
        <v>0</v>
      </c>
      <c r="G32" s="209">
        <f>IF(ISBLANK(inputs!$C$74),$A32,VALUE(inputs!$H$74))</f>
        <v>0</v>
      </c>
      <c r="H32" s="209">
        <f>IF(ISBLANK(inputs!$C$75),$A32,VALUE(inputs!$H$75))</f>
        <v>0</v>
      </c>
      <c r="I32" s="209">
        <f>IF(ISBLANK(inputs!$C$76),$A32,VALUE(inputs!$H$76))</f>
        <v>0</v>
      </c>
      <c r="J32" s="209">
        <f>IF(ISBLANK(inputs!$C$77),$A32,VALUE(inputs!$H$77))</f>
        <v>0</v>
      </c>
      <c r="K32" s="209">
        <f>IF(ISBLANK(inputs!$C$78),$A32,VALUE(inputs!$H$78))</f>
        <v>0</v>
      </c>
      <c r="L32" s="209">
        <f>IF(ISBLANK(inputs!$C$79),$A32,VALUE(inputs!$H$79))</f>
        <v>0</v>
      </c>
      <c r="M32" s="209">
        <f>IF(ISBLANK(inputs!$C$80),$A32,VALUE(inputs!$H$80))</f>
        <v>0</v>
      </c>
      <c r="N32" s="608">
        <f>IF(ISBLANK(inputs!$C$81),$A32,VALUE(inputs!$H$81))</f>
        <v>0</v>
      </c>
      <c r="O32" s="625">
        <f t="shared" si="6"/>
        <v>0</v>
      </c>
      <c r="P32" s="770" t="s">
        <v>207</v>
      </c>
      <c r="Q32" s="755"/>
      <c r="R32" s="755"/>
      <c r="S32" s="755"/>
      <c r="T32" s="756"/>
      <c r="U32" s="170"/>
      <c r="V32" s="170"/>
      <c r="W32" s="170"/>
      <c r="X32" s="170"/>
      <c r="Y32" s="170"/>
      <c r="Z32" s="170"/>
    </row>
    <row r="33" spans="1:26" ht="23.25" customHeight="1">
      <c r="A33" s="205">
        <v>1000</v>
      </c>
      <c r="B33" s="170" t="s">
        <v>10</v>
      </c>
      <c r="C33" s="207">
        <f>IF(ISBLANK(inputs!$C$70),$A33,VALUE(inputs!$I$70))</f>
        <v>0</v>
      </c>
      <c r="D33" s="209">
        <f>IF(ISBLANK(inputs!$C$71),$A33,VALUE(inputs!$I$71))</f>
        <v>0</v>
      </c>
      <c r="E33" s="209">
        <f>IF(ISBLANK(inputs!$C$72),$A33,VALUE(inputs!$I$72))</f>
        <v>0</v>
      </c>
      <c r="F33" s="209">
        <f>IF(ISBLANK(inputs!$C$73),$A33,VALUE(inputs!$I$73))</f>
        <v>0</v>
      </c>
      <c r="G33" s="209">
        <f>IF(ISBLANK(inputs!$C$74),$A33,VALUE(inputs!$I$74))</f>
        <v>0</v>
      </c>
      <c r="H33" s="209">
        <f>IF(ISBLANK(inputs!$C$75),$A33,VALUE(inputs!$I$75))</f>
        <v>0</v>
      </c>
      <c r="I33" s="209">
        <f>IF(ISBLANK(inputs!$C$76),$A33,VALUE(inputs!$I$76))</f>
        <v>0</v>
      </c>
      <c r="J33" s="209">
        <f>IF(ISBLANK(inputs!$C$77),$A33,VALUE(inputs!$I$77))</f>
        <v>0</v>
      </c>
      <c r="K33" s="209">
        <f>IF(ISBLANK(inputs!$C$78),$A33,VALUE(inputs!$I$78))</f>
        <v>0</v>
      </c>
      <c r="L33" s="209">
        <f>IF(ISBLANK(inputs!$C$79),$A33,VALUE(inputs!$I$79))</f>
        <v>0</v>
      </c>
      <c r="M33" s="209">
        <f>IF(ISBLANK(inputs!$C$80),$A33,VALUE(inputs!$I$80))</f>
        <v>0</v>
      </c>
      <c r="N33" s="608">
        <f>IF(ISBLANK(inputs!$C$81),$A33,VALUE(inputs!$I$81))</f>
        <v>0</v>
      </c>
      <c r="O33" s="625">
        <f t="shared" si="6"/>
        <v>0</v>
      </c>
      <c r="P33" s="170"/>
      <c r="Q33" s="170"/>
      <c r="R33" s="170"/>
      <c r="S33" s="170"/>
      <c r="T33" s="170"/>
      <c r="U33" s="170"/>
      <c r="V33" s="170"/>
      <c r="W33" s="170"/>
      <c r="X33" s="170"/>
      <c r="Y33" s="170"/>
      <c r="Z33" s="170"/>
    </row>
    <row r="34" spans="1:26" ht="23.25" customHeight="1">
      <c r="A34" s="205">
        <v>40</v>
      </c>
      <c r="B34" s="170" t="s">
        <v>267</v>
      </c>
      <c r="C34" s="207">
        <f>IF(ISBLANK(inputs!$C$70),$A34,VALUE(inputs!$J$70))</f>
        <v>0</v>
      </c>
      <c r="D34" s="209">
        <f>IF(ISBLANK(inputs!$C$71),$A34,VALUE(inputs!$J$71))</f>
        <v>0</v>
      </c>
      <c r="E34" s="209">
        <f>IF(ISBLANK(inputs!$C$72),$A34,VALUE(inputs!$J$72))</f>
        <v>0</v>
      </c>
      <c r="F34" s="209">
        <f>IF(ISBLANK(inputs!$C$73),$A34,VALUE(inputs!$J$73))</f>
        <v>0</v>
      </c>
      <c r="G34" s="209">
        <f>IF(ISBLANK(inputs!$C$74),$A34,VALUE(inputs!$J$74))</f>
        <v>0</v>
      </c>
      <c r="H34" s="209">
        <f>IF(ISBLANK(inputs!$C$75),$A34,VALUE(inputs!$J$75))</f>
        <v>0</v>
      </c>
      <c r="I34" s="209">
        <f>IF(ISBLANK(inputs!$C$76),$A34,VALUE(inputs!$J$76))</f>
        <v>0</v>
      </c>
      <c r="J34" s="209">
        <f>IF(ISBLANK(inputs!$C$77),$A34,VALUE(inputs!$J$77))</f>
        <v>0</v>
      </c>
      <c r="K34" s="209">
        <f>IF(ISBLANK(inputs!$C$78),$A34,VALUE(inputs!$J$78))</f>
        <v>0</v>
      </c>
      <c r="L34" s="209">
        <f>IF(ISBLANK(inputs!$C$79),$A34,VALUE(inputs!$J$79))</f>
        <v>0</v>
      </c>
      <c r="M34" s="209">
        <f>IF(ISBLANK(inputs!$C$80),$A34,VALUE(inputs!$J$80))</f>
        <v>0</v>
      </c>
      <c r="N34" s="608">
        <f>IF(ISBLANK(inputs!$C$81),$A34,VALUE(inputs!$J$81))</f>
        <v>0</v>
      </c>
      <c r="O34" s="625">
        <f>AVERAGE(C34:N34)</f>
        <v>0</v>
      </c>
      <c r="P34" s="170"/>
      <c r="Q34" s="170"/>
      <c r="R34" s="170"/>
      <c r="S34" s="170"/>
      <c r="T34" s="170"/>
      <c r="U34" s="170"/>
      <c r="V34" s="170"/>
      <c r="W34" s="170"/>
      <c r="X34" s="170"/>
      <c r="Y34" s="170"/>
      <c r="Z34" s="170"/>
    </row>
    <row r="35" spans="1:26" ht="23.25" customHeight="1">
      <c r="A35" s="205">
        <v>200000</v>
      </c>
      <c r="B35" s="170" t="s">
        <v>268</v>
      </c>
      <c r="C35" s="207">
        <f>IF(ISBLANK(inputs!$C$70),$A35,VALUE(inputs!$K$70))</f>
        <v>0</v>
      </c>
      <c r="D35" s="209">
        <f>IF(ISBLANK(inputs!$C$71),$A35,VALUE(inputs!$K$71))</f>
        <v>0</v>
      </c>
      <c r="E35" s="209">
        <f>IF(ISBLANK(inputs!$C$72),$A35,VALUE(inputs!$K$72))</f>
        <v>0</v>
      </c>
      <c r="F35" s="209">
        <f>IF(ISBLANK(inputs!$C$73),$A35,VALUE(inputs!$K$73))</f>
        <v>0</v>
      </c>
      <c r="G35" s="209">
        <f>IF(ISBLANK(inputs!$C$74),$A35,VALUE(inputs!$K$74))</f>
        <v>0</v>
      </c>
      <c r="H35" s="209">
        <f>IF(ISBLANK(inputs!$C$75),$A35,VALUE(inputs!$K$75))</f>
        <v>0</v>
      </c>
      <c r="I35" s="209">
        <f>IF(ISBLANK(inputs!$C$76),$A35,VALUE(inputs!$K$76))</f>
        <v>0</v>
      </c>
      <c r="J35" s="209">
        <f>IF(ISBLANK(inputs!$C$77),$A35,VALUE(inputs!$K$77))</f>
        <v>0</v>
      </c>
      <c r="K35" s="209">
        <f>IF(ISBLANK(inputs!$C$78),$A35,VALUE(inputs!$K$78))</f>
        <v>0</v>
      </c>
      <c r="L35" s="209">
        <f>IF(ISBLANK(inputs!$C$79),$A35,VALUE(inputs!$K$79))</f>
        <v>0</v>
      </c>
      <c r="M35" s="209">
        <f>IF(ISBLANK(inputs!$C$80),$A35,VALUE(inputs!$K$80))</f>
        <v>0</v>
      </c>
      <c r="N35" s="608">
        <f>IF(ISBLANK(inputs!$C$81),$A35,VALUE(inputs!$K$81))</f>
        <v>0</v>
      </c>
      <c r="O35" s="625">
        <f t="shared" ref="O35:O37" si="7">SUM(C35:N35)</f>
        <v>0</v>
      </c>
      <c r="P35" s="170"/>
      <c r="Q35" s="170"/>
      <c r="R35" s="170"/>
      <c r="S35" s="170"/>
      <c r="T35" s="170"/>
      <c r="U35" s="170"/>
      <c r="V35" s="170"/>
      <c r="W35" s="170"/>
      <c r="X35" s="170"/>
      <c r="Y35" s="170"/>
      <c r="Z35" s="170"/>
    </row>
    <row r="36" spans="1:26" ht="23.25" customHeight="1">
      <c r="A36" s="205">
        <v>1000</v>
      </c>
      <c r="B36" s="170" t="s">
        <v>13</v>
      </c>
      <c r="C36" s="207">
        <f>IF(ISBLANK(inputs!$C$70),$A36,VALUE(inputs!$L$70))</f>
        <v>0</v>
      </c>
      <c r="D36" s="209">
        <f>IF(ISBLANK(inputs!$C$71),$A36,VALUE(inputs!$L$71))</f>
        <v>0</v>
      </c>
      <c r="E36" s="209">
        <f>IF(ISBLANK(inputs!$C$72),$A36,VALUE(inputs!$L$72))</f>
        <v>0</v>
      </c>
      <c r="F36" s="209">
        <f>IF(ISBLANK(inputs!$C$73),$A36,VALUE(inputs!$L$73))</f>
        <v>0</v>
      </c>
      <c r="G36" s="209">
        <f>IF(ISBLANK(inputs!$C$74),$A36,VALUE(inputs!$L$74))</f>
        <v>0</v>
      </c>
      <c r="H36" s="209">
        <f>IF(ISBLANK(inputs!$C$75),$A36,VALUE(inputs!$L$75))</f>
        <v>0</v>
      </c>
      <c r="I36" s="209">
        <f>IF(ISBLANK(inputs!$C$76),$A36,VALUE(inputs!$L$76))</f>
        <v>0</v>
      </c>
      <c r="J36" s="209">
        <f>IF(ISBLANK(inputs!$C$77),$A36,VALUE(inputs!$L$77))</f>
        <v>0</v>
      </c>
      <c r="K36" s="209">
        <f>IF(ISBLANK(inputs!$C$78),$A36,VALUE(inputs!$L$78))</f>
        <v>0</v>
      </c>
      <c r="L36" s="209">
        <f>IF(ISBLANK(inputs!$C$79),$A36,VALUE(inputs!$L$79))</f>
        <v>0</v>
      </c>
      <c r="M36" s="209">
        <f>IF(ISBLANK(inputs!$C$80),$A36,VALUE(inputs!$L$80))</f>
        <v>0</v>
      </c>
      <c r="N36" s="608">
        <f>IF(ISBLANK(inputs!$C$81),$A36,VALUE(inputs!$L$81))</f>
        <v>0</v>
      </c>
      <c r="O36" s="625">
        <f t="shared" si="7"/>
        <v>0</v>
      </c>
      <c r="P36" s="170"/>
      <c r="Q36" s="170"/>
      <c r="R36" s="170"/>
      <c r="S36" s="170"/>
      <c r="T36" s="170"/>
      <c r="U36" s="170"/>
      <c r="V36" s="170"/>
      <c r="W36" s="170"/>
      <c r="X36" s="170"/>
      <c r="Y36" s="170"/>
      <c r="Z36" s="170"/>
    </row>
    <row r="37" spans="1:26" ht="23.25" customHeight="1">
      <c r="A37" s="205">
        <v>1000</v>
      </c>
      <c r="B37" s="170" t="s">
        <v>14</v>
      </c>
      <c r="C37" s="207">
        <f>IF(ISBLANK(inputs!$C$70),$A37,VALUE(inputs!$M$70))</f>
        <v>0</v>
      </c>
      <c r="D37" s="209">
        <f>IF(ISBLANK(inputs!$C$71),$A37,VALUE(inputs!$M$71))</f>
        <v>0</v>
      </c>
      <c r="E37" s="209">
        <f>IF(ISBLANK(inputs!$C$72),$A37,VALUE(inputs!$M$72))</f>
        <v>0</v>
      </c>
      <c r="F37" s="209">
        <f>IF(ISBLANK(inputs!$C$73),$A37,VALUE(inputs!$M$73))</f>
        <v>0</v>
      </c>
      <c r="G37" s="209">
        <f>IF(ISBLANK(inputs!$C$74),$A37,VALUE(inputs!$M$74))</f>
        <v>0</v>
      </c>
      <c r="H37" s="209">
        <f>IF(ISBLANK(inputs!$C$75),$A37,VALUE(inputs!$M$75))</f>
        <v>0</v>
      </c>
      <c r="I37" s="209">
        <f>IF(ISBLANK(inputs!$C$76),$A37,VALUE(inputs!$M$76))</f>
        <v>0</v>
      </c>
      <c r="J37" s="209">
        <f>IF(ISBLANK(inputs!$C$77),$A37,VALUE(inputs!$M$77))</f>
        <v>0</v>
      </c>
      <c r="K37" s="209">
        <f>IF(ISBLANK(inputs!$C$78),$A37,VALUE(inputs!$M$78))</f>
        <v>0</v>
      </c>
      <c r="L37" s="209">
        <f>IF(ISBLANK(inputs!$C$79),$A37,VALUE(inputs!$M$79))</f>
        <v>0</v>
      </c>
      <c r="M37" s="209">
        <f>IF(ISBLANK(inputs!$C$80),$A37,VALUE(inputs!$M$80))</f>
        <v>0</v>
      </c>
      <c r="N37" s="608">
        <f>IF(ISBLANK(inputs!$C$81),$A37,VALUE(inputs!$M$81))</f>
        <v>0</v>
      </c>
      <c r="O37" s="625">
        <f t="shared" si="7"/>
        <v>0</v>
      </c>
      <c r="P37" s="170"/>
      <c r="Q37" s="170"/>
      <c r="R37" s="170"/>
      <c r="S37" s="170"/>
      <c r="T37" s="170"/>
      <c r="U37" s="170"/>
      <c r="V37" s="170"/>
      <c r="W37" s="170"/>
      <c r="X37" s="170"/>
      <c r="Y37" s="170"/>
      <c r="Z37" s="170"/>
    </row>
    <row r="38" spans="1:26" ht="23.25" customHeight="1">
      <c r="A38" s="166"/>
      <c r="B38" s="170"/>
      <c r="C38" s="204"/>
      <c r="D38" s="204"/>
      <c r="E38" s="204"/>
      <c r="F38" s="204"/>
      <c r="G38" s="204"/>
      <c r="H38" s="204"/>
      <c r="I38" s="204"/>
      <c r="J38" s="204"/>
      <c r="K38" s="204"/>
      <c r="L38" s="204"/>
      <c r="M38" s="204"/>
      <c r="N38" s="606"/>
      <c r="O38" s="625"/>
      <c r="P38" s="170"/>
      <c r="Q38" s="170"/>
      <c r="R38" s="170"/>
      <c r="S38" s="170"/>
      <c r="T38" s="170"/>
      <c r="U38" s="170"/>
      <c r="V38" s="170"/>
      <c r="W38" s="170"/>
      <c r="X38" s="170"/>
      <c r="Y38" s="170"/>
      <c r="Z38" s="170"/>
    </row>
    <row r="39" spans="1:26" ht="23.25" customHeight="1">
      <c r="A39" s="166"/>
      <c r="B39" s="170"/>
      <c r="C39" s="204"/>
      <c r="D39" s="204"/>
      <c r="E39" s="204"/>
      <c r="F39" s="204"/>
      <c r="G39" s="204"/>
      <c r="H39" s="204"/>
      <c r="I39" s="204"/>
      <c r="J39" s="204"/>
      <c r="K39" s="204"/>
      <c r="L39" s="204"/>
      <c r="M39" s="204"/>
      <c r="N39" s="606"/>
      <c r="O39" s="625"/>
      <c r="P39" s="170"/>
      <c r="Q39" s="170"/>
      <c r="R39" s="170"/>
      <c r="S39" s="170"/>
      <c r="T39" s="170"/>
      <c r="U39" s="170"/>
      <c r="V39" s="170"/>
      <c r="W39" s="170"/>
      <c r="X39" s="170"/>
      <c r="Y39" s="170"/>
      <c r="Z39" s="170"/>
    </row>
    <row r="40" spans="1:26" ht="23.25" customHeight="1">
      <c r="A40" s="205"/>
      <c r="B40" s="170" t="s">
        <v>15</v>
      </c>
      <c r="C40" s="207">
        <f>g!L3</f>
        <v>0</v>
      </c>
      <c r="D40" s="207">
        <f>g!L4</f>
        <v>0</v>
      </c>
      <c r="E40" s="207">
        <f>g!L5</f>
        <v>0</v>
      </c>
      <c r="F40" s="207">
        <f>g!L6</f>
        <v>0</v>
      </c>
      <c r="G40" s="207">
        <f>g!L7</f>
        <v>0</v>
      </c>
      <c r="H40" s="207">
        <f>g!L8</f>
        <v>0</v>
      </c>
      <c r="I40" s="207">
        <f>g!L9</f>
        <v>0</v>
      </c>
      <c r="J40" s="207">
        <f>g!L10</f>
        <v>0</v>
      </c>
      <c r="K40" s="207">
        <f>g!L11</f>
        <v>0</v>
      </c>
      <c r="L40" s="207">
        <f>g!L12</f>
        <v>0</v>
      </c>
      <c r="M40" s="207">
        <f>g!L13</f>
        <v>0</v>
      </c>
      <c r="N40" s="607">
        <f>g!L14</f>
        <v>0</v>
      </c>
      <c r="O40" s="625">
        <f t="shared" ref="O40:O41" si="8">AVERAGE(C40:N40)</f>
        <v>0</v>
      </c>
      <c r="P40" s="170"/>
      <c r="Q40" s="170"/>
      <c r="R40" s="170"/>
      <c r="S40" s="170"/>
      <c r="T40" s="170"/>
      <c r="U40" s="170"/>
      <c r="V40" s="170"/>
      <c r="W40" s="170"/>
      <c r="X40" s="170"/>
      <c r="Y40" s="170"/>
      <c r="Z40" s="170"/>
    </row>
    <row r="41" spans="1:26" ht="23.25" customHeight="1">
      <c r="A41" s="205"/>
      <c r="B41" s="170" t="s">
        <v>16</v>
      </c>
      <c r="C41" s="207">
        <f>g!M3</f>
        <v>0</v>
      </c>
      <c r="D41" s="207">
        <f>g!M4</f>
        <v>0</v>
      </c>
      <c r="E41" s="207">
        <f>g!M5</f>
        <v>0</v>
      </c>
      <c r="F41" s="207">
        <f>g!M6</f>
        <v>0</v>
      </c>
      <c r="G41" s="207">
        <f>g!M7</f>
        <v>0</v>
      </c>
      <c r="H41" s="207">
        <f>g!M8</f>
        <v>0</v>
      </c>
      <c r="I41" s="207">
        <f>g!M9</f>
        <v>0</v>
      </c>
      <c r="J41" s="207">
        <f>g!M10</f>
        <v>0</v>
      </c>
      <c r="K41" s="207">
        <f>g!M11</f>
        <v>0</v>
      </c>
      <c r="L41" s="207">
        <f>g!M12</f>
        <v>0</v>
      </c>
      <c r="M41" s="207">
        <f>g!M13</f>
        <v>0</v>
      </c>
      <c r="N41" s="607">
        <f>g!M14</f>
        <v>0</v>
      </c>
      <c r="O41" s="625">
        <f t="shared" si="8"/>
        <v>0</v>
      </c>
      <c r="P41" s="170"/>
      <c r="Q41" s="170"/>
      <c r="R41" s="170"/>
      <c r="S41" s="170"/>
      <c r="T41" s="170"/>
      <c r="U41" s="170"/>
      <c r="V41" s="170"/>
      <c r="W41" s="170"/>
      <c r="X41" s="170"/>
      <c r="Y41" s="170"/>
      <c r="Z41" s="170"/>
    </row>
    <row r="42" spans="1:26" ht="23.25" customHeight="1">
      <c r="A42" s="166"/>
      <c r="B42" s="170"/>
      <c r="C42" s="204"/>
      <c r="D42" s="204"/>
      <c r="E42" s="204"/>
      <c r="F42" s="204"/>
      <c r="G42" s="204"/>
      <c r="H42" s="204"/>
      <c r="I42" s="204"/>
      <c r="J42" s="204"/>
      <c r="K42" s="204"/>
      <c r="L42" s="204"/>
      <c r="M42" s="204"/>
      <c r="N42" s="606"/>
      <c r="O42" s="625"/>
      <c r="P42" s="170"/>
      <c r="Q42" s="170"/>
      <c r="R42" s="170"/>
      <c r="S42" s="170"/>
      <c r="T42" s="170"/>
      <c r="U42" s="170"/>
      <c r="V42" s="170"/>
      <c r="W42" s="170"/>
      <c r="X42" s="170"/>
      <c r="Y42" s="170"/>
      <c r="Z42" s="170"/>
    </row>
    <row r="43" spans="1:26" ht="23.25" customHeight="1">
      <c r="A43" s="205">
        <f>INTRO!I6</f>
        <v>500</v>
      </c>
      <c r="B43" s="170" t="s">
        <v>63</v>
      </c>
      <c r="C43" s="207">
        <f>A43</f>
        <v>500</v>
      </c>
      <c r="D43" s="209">
        <f t="shared" ref="D43:N43" si="9">C43</f>
        <v>500</v>
      </c>
      <c r="E43" s="209">
        <f t="shared" si="9"/>
        <v>500</v>
      </c>
      <c r="F43" s="209">
        <f t="shared" si="9"/>
        <v>500</v>
      </c>
      <c r="G43" s="209">
        <f t="shared" si="9"/>
        <v>500</v>
      </c>
      <c r="H43" s="209">
        <f t="shared" si="9"/>
        <v>500</v>
      </c>
      <c r="I43" s="209">
        <f t="shared" si="9"/>
        <v>500</v>
      </c>
      <c r="J43" s="209">
        <f t="shared" si="9"/>
        <v>500</v>
      </c>
      <c r="K43" s="209">
        <f t="shared" si="9"/>
        <v>500</v>
      </c>
      <c r="L43" s="209">
        <f t="shared" si="9"/>
        <v>500</v>
      </c>
      <c r="M43" s="209">
        <f t="shared" si="9"/>
        <v>500</v>
      </c>
      <c r="N43" s="608">
        <f t="shared" si="9"/>
        <v>500</v>
      </c>
      <c r="O43" s="625">
        <f t="shared" ref="O43:O49" si="10">AVERAGE(C43:N43)</f>
        <v>500</v>
      </c>
      <c r="P43" s="170"/>
      <c r="Q43" s="170"/>
      <c r="R43" s="170"/>
      <c r="S43" s="170"/>
      <c r="T43" s="170"/>
      <c r="U43" s="170"/>
      <c r="V43" s="170"/>
      <c r="W43" s="170"/>
      <c r="X43" s="170"/>
      <c r="Y43" s="170"/>
      <c r="Z43" s="170"/>
    </row>
    <row r="44" spans="1:26" ht="23.25" customHeight="1">
      <c r="A44" s="394">
        <f>(A43*0.001)+(A36*0.001)</f>
        <v>1.5</v>
      </c>
      <c r="B44" s="170" t="s">
        <v>64</v>
      </c>
      <c r="C44" s="210">
        <f t="shared" ref="C44:N44" si="11">(C43*0.001)+(C36*0.001)</f>
        <v>0.5</v>
      </c>
      <c r="D44" s="210">
        <f t="shared" si="11"/>
        <v>0.5</v>
      </c>
      <c r="E44" s="210">
        <f t="shared" si="11"/>
        <v>0.5</v>
      </c>
      <c r="F44" s="210">
        <f t="shared" si="11"/>
        <v>0.5</v>
      </c>
      <c r="G44" s="210">
        <f t="shared" si="11"/>
        <v>0.5</v>
      </c>
      <c r="H44" s="210">
        <f t="shared" si="11"/>
        <v>0.5</v>
      </c>
      <c r="I44" s="210">
        <f t="shared" si="11"/>
        <v>0.5</v>
      </c>
      <c r="J44" s="210">
        <f t="shared" si="11"/>
        <v>0.5</v>
      </c>
      <c r="K44" s="210">
        <f t="shared" si="11"/>
        <v>0.5</v>
      </c>
      <c r="L44" s="210">
        <f t="shared" si="11"/>
        <v>0.5</v>
      </c>
      <c r="M44" s="210">
        <f t="shared" si="11"/>
        <v>0.5</v>
      </c>
      <c r="N44" s="609">
        <f t="shared" si="11"/>
        <v>0.5</v>
      </c>
      <c r="O44" s="625">
        <f t="shared" si="10"/>
        <v>0.5</v>
      </c>
      <c r="P44" s="170"/>
      <c r="Q44" s="170"/>
      <c r="R44" s="170"/>
      <c r="S44" s="170"/>
      <c r="T44" s="170"/>
      <c r="U44" s="170"/>
      <c r="V44" s="170"/>
      <c r="W44" s="170"/>
      <c r="X44" s="170"/>
      <c r="Y44" s="170"/>
      <c r="Z44" s="170"/>
    </row>
    <row r="45" spans="1:26" ht="23.25" customHeight="1">
      <c r="A45" s="205">
        <v>0.1</v>
      </c>
      <c r="B45" s="170" t="s">
        <v>65</v>
      </c>
      <c r="C45" s="210">
        <f>0.05</f>
        <v>0.05</v>
      </c>
      <c r="D45" s="211">
        <f t="shared" ref="D45:N45" si="12">C45</f>
        <v>0.05</v>
      </c>
      <c r="E45" s="211">
        <f t="shared" si="12"/>
        <v>0.05</v>
      </c>
      <c r="F45" s="211">
        <f t="shared" si="12"/>
        <v>0.05</v>
      </c>
      <c r="G45" s="211">
        <f t="shared" si="12"/>
        <v>0.05</v>
      </c>
      <c r="H45" s="211">
        <f t="shared" si="12"/>
        <v>0.05</v>
      </c>
      <c r="I45" s="211">
        <f t="shared" si="12"/>
        <v>0.05</v>
      </c>
      <c r="J45" s="211">
        <f t="shared" si="12"/>
        <v>0.05</v>
      </c>
      <c r="K45" s="211">
        <f t="shared" si="12"/>
        <v>0.05</v>
      </c>
      <c r="L45" s="211">
        <f t="shared" si="12"/>
        <v>0.05</v>
      </c>
      <c r="M45" s="211">
        <f t="shared" si="12"/>
        <v>0.05</v>
      </c>
      <c r="N45" s="610">
        <f t="shared" si="12"/>
        <v>0.05</v>
      </c>
      <c r="O45" s="625">
        <f t="shared" si="10"/>
        <v>4.9999999999999996E-2</v>
      </c>
      <c r="P45" s="170"/>
      <c r="Q45" s="170"/>
      <c r="R45" s="170"/>
      <c r="S45" s="170"/>
      <c r="T45" s="170"/>
      <c r="U45" s="170"/>
      <c r="V45" s="170"/>
      <c r="W45" s="170"/>
      <c r="X45" s="170"/>
      <c r="Y45" s="170"/>
      <c r="Z45" s="170"/>
    </row>
    <row r="46" spans="1:26" ht="23.25" customHeight="1">
      <c r="A46" s="394">
        <f>A43*0.001</f>
        <v>0.5</v>
      </c>
      <c r="B46" s="170" t="s">
        <v>66</v>
      </c>
      <c r="C46" s="210">
        <f t="shared" ref="C46:N46" si="13">C43*0.001</f>
        <v>0.5</v>
      </c>
      <c r="D46" s="210">
        <f t="shared" si="13"/>
        <v>0.5</v>
      </c>
      <c r="E46" s="210">
        <f t="shared" si="13"/>
        <v>0.5</v>
      </c>
      <c r="F46" s="210">
        <f t="shared" si="13"/>
        <v>0.5</v>
      </c>
      <c r="G46" s="210">
        <f t="shared" si="13"/>
        <v>0.5</v>
      </c>
      <c r="H46" s="210">
        <f t="shared" si="13"/>
        <v>0.5</v>
      </c>
      <c r="I46" s="210">
        <f t="shared" si="13"/>
        <v>0.5</v>
      </c>
      <c r="J46" s="210">
        <f t="shared" si="13"/>
        <v>0.5</v>
      </c>
      <c r="K46" s="210">
        <f t="shared" si="13"/>
        <v>0.5</v>
      </c>
      <c r="L46" s="210">
        <f t="shared" si="13"/>
        <v>0.5</v>
      </c>
      <c r="M46" s="210">
        <f t="shared" si="13"/>
        <v>0.5</v>
      </c>
      <c r="N46" s="609">
        <f t="shared" si="13"/>
        <v>0.5</v>
      </c>
      <c r="O46" s="625">
        <f t="shared" si="10"/>
        <v>0.5</v>
      </c>
      <c r="P46" s="170"/>
      <c r="Q46" s="170"/>
      <c r="R46" s="170"/>
      <c r="S46" s="170"/>
      <c r="T46" s="170"/>
      <c r="U46" s="170"/>
      <c r="V46" s="170"/>
      <c r="W46" s="170"/>
      <c r="X46" s="170"/>
      <c r="Y46" s="170"/>
      <c r="Z46" s="170"/>
    </row>
    <row r="47" spans="1:26" ht="23.25" customHeight="1">
      <c r="A47" s="394">
        <f>A43</f>
        <v>500</v>
      </c>
      <c r="B47" s="170" t="s">
        <v>67</v>
      </c>
      <c r="C47" s="210">
        <f>C43</f>
        <v>500</v>
      </c>
      <c r="D47" s="211">
        <f t="shared" ref="D47:N47" si="14">C47</f>
        <v>500</v>
      </c>
      <c r="E47" s="211">
        <f t="shared" si="14"/>
        <v>500</v>
      </c>
      <c r="F47" s="211">
        <f t="shared" si="14"/>
        <v>500</v>
      </c>
      <c r="G47" s="211">
        <f t="shared" si="14"/>
        <v>500</v>
      </c>
      <c r="H47" s="211">
        <f t="shared" si="14"/>
        <v>500</v>
      </c>
      <c r="I47" s="211">
        <f t="shared" si="14"/>
        <v>500</v>
      </c>
      <c r="J47" s="211">
        <f t="shared" si="14"/>
        <v>500</v>
      </c>
      <c r="K47" s="211">
        <f t="shared" si="14"/>
        <v>500</v>
      </c>
      <c r="L47" s="211">
        <f t="shared" si="14"/>
        <v>500</v>
      </c>
      <c r="M47" s="211">
        <f t="shared" si="14"/>
        <v>500</v>
      </c>
      <c r="N47" s="610">
        <f t="shared" si="14"/>
        <v>500</v>
      </c>
      <c r="O47" s="625">
        <f t="shared" si="10"/>
        <v>500</v>
      </c>
      <c r="P47" s="170"/>
      <c r="Q47" s="170"/>
      <c r="R47" s="170"/>
      <c r="S47" s="170"/>
      <c r="T47" s="170"/>
      <c r="U47" s="170"/>
      <c r="V47" s="170"/>
      <c r="W47" s="170"/>
      <c r="X47" s="170"/>
      <c r="Y47" s="170"/>
      <c r="Z47" s="170"/>
    </row>
    <row r="48" spans="1:26" ht="23.25" customHeight="1">
      <c r="A48" s="394">
        <f>A43*2</f>
        <v>1000</v>
      </c>
      <c r="B48" s="170" t="s">
        <v>68</v>
      </c>
      <c r="C48" s="210">
        <f>C43*2</f>
        <v>1000</v>
      </c>
      <c r="D48" s="211">
        <f t="shared" ref="D48:N48" si="15">C48</f>
        <v>1000</v>
      </c>
      <c r="E48" s="211">
        <f t="shared" si="15"/>
        <v>1000</v>
      </c>
      <c r="F48" s="211">
        <f t="shared" si="15"/>
        <v>1000</v>
      </c>
      <c r="G48" s="211">
        <f t="shared" si="15"/>
        <v>1000</v>
      </c>
      <c r="H48" s="211">
        <f t="shared" si="15"/>
        <v>1000</v>
      </c>
      <c r="I48" s="211">
        <f t="shared" si="15"/>
        <v>1000</v>
      </c>
      <c r="J48" s="211">
        <f t="shared" si="15"/>
        <v>1000</v>
      </c>
      <c r="K48" s="211">
        <f t="shared" si="15"/>
        <v>1000</v>
      </c>
      <c r="L48" s="211">
        <f t="shared" si="15"/>
        <v>1000</v>
      </c>
      <c r="M48" s="211">
        <f t="shared" si="15"/>
        <v>1000</v>
      </c>
      <c r="N48" s="610">
        <f t="shared" si="15"/>
        <v>1000</v>
      </c>
      <c r="O48" s="625">
        <f t="shared" si="10"/>
        <v>1000</v>
      </c>
      <c r="P48" s="170"/>
      <c r="Q48" s="170"/>
      <c r="R48" s="170"/>
      <c r="S48" s="170"/>
      <c r="T48" s="170"/>
      <c r="U48" s="170"/>
      <c r="V48" s="170"/>
      <c r="W48" s="170"/>
      <c r="X48" s="170"/>
      <c r="Y48" s="170"/>
      <c r="Z48" s="170"/>
    </row>
    <row r="49" spans="1:26" ht="23.25" customHeight="1">
      <c r="A49" s="205">
        <v>5</v>
      </c>
      <c r="B49" s="170" t="s">
        <v>69</v>
      </c>
      <c r="C49" s="210">
        <v>5</v>
      </c>
      <c r="D49" s="211">
        <f t="shared" ref="D49:N49" si="16">C49</f>
        <v>5</v>
      </c>
      <c r="E49" s="211">
        <f t="shared" si="16"/>
        <v>5</v>
      </c>
      <c r="F49" s="211">
        <f t="shared" si="16"/>
        <v>5</v>
      </c>
      <c r="G49" s="211">
        <f t="shared" si="16"/>
        <v>5</v>
      </c>
      <c r="H49" s="211">
        <f t="shared" si="16"/>
        <v>5</v>
      </c>
      <c r="I49" s="211">
        <f t="shared" si="16"/>
        <v>5</v>
      </c>
      <c r="J49" s="211">
        <f t="shared" si="16"/>
        <v>5</v>
      </c>
      <c r="K49" s="211">
        <f t="shared" si="16"/>
        <v>5</v>
      </c>
      <c r="L49" s="211">
        <f t="shared" si="16"/>
        <v>5</v>
      </c>
      <c r="M49" s="211">
        <f t="shared" si="16"/>
        <v>5</v>
      </c>
      <c r="N49" s="610">
        <f t="shared" si="16"/>
        <v>5</v>
      </c>
      <c r="O49" s="625">
        <f t="shared" si="10"/>
        <v>5</v>
      </c>
      <c r="P49" s="170"/>
      <c r="Q49" s="170"/>
      <c r="R49" s="170"/>
      <c r="S49" s="170"/>
      <c r="T49" s="170"/>
      <c r="U49" s="170"/>
      <c r="V49" s="170"/>
      <c r="W49" s="170"/>
      <c r="X49" s="170"/>
      <c r="Y49" s="170"/>
      <c r="Z49" s="170"/>
    </row>
    <row r="50" spans="1:26" ht="23.25" customHeight="1">
      <c r="A50" s="212">
        <f>A53*A49/100</f>
        <v>250</v>
      </c>
      <c r="B50" s="170" t="s">
        <v>70</v>
      </c>
      <c r="C50" s="204">
        <f t="shared" ref="C50:N50" si="17">C53*C49/100</f>
        <v>247.5</v>
      </c>
      <c r="D50" s="204">
        <f t="shared" si="17"/>
        <v>245.02500000000001</v>
      </c>
      <c r="E50" s="204">
        <f t="shared" si="17"/>
        <v>242.57474999999999</v>
      </c>
      <c r="F50" s="204">
        <f t="shared" si="17"/>
        <v>240.14900249999994</v>
      </c>
      <c r="G50" s="204">
        <f t="shared" si="17"/>
        <v>237.74751247499998</v>
      </c>
      <c r="H50" s="204">
        <f t="shared" si="17"/>
        <v>235.37003735024996</v>
      </c>
      <c r="I50" s="204">
        <f t="shared" si="17"/>
        <v>233.01633697674748</v>
      </c>
      <c r="J50" s="204">
        <f t="shared" si="17"/>
        <v>230.68617360698002</v>
      </c>
      <c r="K50" s="204">
        <f t="shared" si="17"/>
        <v>228.37931187091016</v>
      </c>
      <c r="L50" s="204">
        <f t="shared" si="17"/>
        <v>226.09551875220109</v>
      </c>
      <c r="M50" s="204">
        <f t="shared" si="17"/>
        <v>223.83456356467906</v>
      </c>
      <c r="N50" s="606">
        <f t="shared" si="17"/>
        <v>221.59621792903229</v>
      </c>
      <c r="O50" s="625">
        <f t="shared" ref="O50:O51" si="18">SUM(C50:N50)</f>
        <v>2811.9744250257995</v>
      </c>
      <c r="P50" s="170"/>
      <c r="Q50" s="170"/>
      <c r="R50" s="170"/>
      <c r="S50" s="170"/>
      <c r="T50" s="170"/>
      <c r="U50" s="170"/>
      <c r="V50" s="170"/>
      <c r="W50" s="170"/>
      <c r="X50" s="170"/>
      <c r="Y50" s="170"/>
      <c r="Z50" s="170"/>
    </row>
    <row r="51" spans="1:26" ht="23.25" customHeight="1">
      <c r="A51" s="213">
        <f>(A31*A47)+(A32*A48)</f>
        <v>0</v>
      </c>
      <c r="B51" s="170" t="s">
        <v>172</v>
      </c>
      <c r="C51" s="210">
        <f t="shared" ref="C51:N51" si="19">(C31*C47)+(C32*C48)</f>
        <v>0</v>
      </c>
      <c r="D51" s="210">
        <f t="shared" si="19"/>
        <v>0</v>
      </c>
      <c r="E51" s="210">
        <f t="shared" si="19"/>
        <v>0</v>
      </c>
      <c r="F51" s="210">
        <f t="shared" si="19"/>
        <v>0</v>
      </c>
      <c r="G51" s="210">
        <f t="shared" si="19"/>
        <v>0</v>
      </c>
      <c r="H51" s="210">
        <f t="shared" si="19"/>
        <v>0</v>
      </c>
      <c r="I51" s="210">
        <f t="shared" si="19"/>
        <v>0</v>
      </c>
      <c r="J51" s="210">
        <f t="shared" si="19"/>
        <v>0</v>
      </c>
      <c r="K51" s="210">
        <f t="shared" si="19"/>
        <v>0</v>
      </c>
      <c r="L51" s="210">
        <f t="shared" si="19"/>
        <v>0</v>
      </c>
      <c r="M51" s="210">
        <f t="shared" si="19"/>
        <v>0</v>
      </c>
      <c r="N51" s="609">
        <f t="shared" si="19"/>
        <v>0</v>
      </c>
      <c r="O51" s="625">
        <f t="shared" si="18"/>
        <v>0</v>
      </c>
      <c r="P51" s="170"/>
      <c r="Q51" s="170"/>
      <c r="R51" s="170"/>
      <c r="S51" s="170"/>
      <c r="T51" s="170"/>
      <c r="U51" s="170"/>
      <c r="V51" s="170"/>
      <c r="W51" s="170"/>
      <c r="X51" s="170"/>
      <c r="Y51" s="170"/>
      <c r="Z51" s="170"/>
    </row>
    <row r="52" spans="1:26" ht="23.25" customHeight="1">
      <c r="A52" s="205">
        <v>10</v>
      </c>
      <c r="B52" s="170" t="s">
        <v>323</v>
      </c>
      <c r="C52" s="214">
        <f>A52*(1-0.01*ROUND(C44+C46,0))+C31-C32</f>
        <v>9.9</v>
      </c>
      <c r="D52" s="214">
        <f t="shared" ref="D52:N52" si="20">C52*(1-0.01*ROUND(D44+D46,0))+D31-D32</f>
        <v>9.8010000000000002</v>
      </c>
      <c r="E52" s="214">
        <f t="shared" si="20"/>
        <v>9.7029899999999998</v>
      </c>
      <c r="F52" s="214">
        <f t="shared" si="20"/>
        <v>9.605960099999999</v>
      </c>
      <c r="G52" s="214">
        <f t="shared" si="20"/>
        <v>9.5099004989999987</v>
      </c>
      <c r="H52" s="214">
        <f t="shared" si="20"/>
        <v>9.414801494009998</v>
      </c>
      <c r="I52" s="214">
        <f t="shared" si="20"/>
        <v>9.3206534790698985</v>
      </c>
      <c r="J52" s="214">
        <f t="shared" si="20"/>
        <v>9.2274469442791993</v>
      </c>
      <c r="K52" s="214">
        <f t="shared" si="20"/>
        <v>9.1351724748364074</v>
      </c>
      <c r="L52" s="214">
        <f t="shared" si="20"/>
        <v>9.0438207500880434</v>
      </c>
      <c r="M52" s="214">
        <f t="shared" si="20"/>
        <v>8.9533825425871623</v>
      </c>
      <c r="N52" s="611">
        <f t="shared" si="20"/>
        <v>8.8638487171612912</v>
      </c>
      <c r="O52" s="625">
        <f>AVERAGE(C52:N52)</f>
        <v>9.3732480834193321</v>
      </c>
      <c r="P52" s="170"/>
      <c r="Q52" s="170"/>
      <c r="R52" s="170"/>
      <c r="S52" s="170"/>
      <c r="T52" s="170"/>
      <c r="U52" s="170"/>
      <c r="V52" s="170"/>
      <c r="W52" s="170"/>
      <c r="X52" s="170"/>
      <c r="Y52" s="170"/>
      <c r="Z52" s="170"/>
    </row>
    <row r="53" spans="1:26" ht="23.25" customHeight="1">
      <c r="A53" s="212">
        <f>A52*A43</f>
        <v>5000</v>
      </c>
      <c r="B53" s="170" t="s">
        <v>173</v>
      </c>
      <c r="C53" s="204">
        <f t="shared" ref="C53:N53" si="21">C52*C43</f>
        <v>4950</v>
      </c>
      <c r="D53" s="204">
        <f t="shared" si="21"/>
        <v>4900.5</v>
      </c>
      <c r="E53" s="204">
        <f t="shared" si="21"/>
        <v>4851.4949999999999</v>
      </c>
      <c r="F53" s="204">
        <f t="shared" si="21"/>
        <v>4802.9800499999992</v>
      </c>
      <c r="G53" s="204">
        <f t="shared" si="21"/>
        <v>4754.9502494999997</v>
      </c>
      <c r="H53" s="204">
        <f t="shared" si="21"/>
        <v>4707.4007470049992</v>
      </c>
      <c r="I53" s="204">
        <f t="shared" si="21"/>
        <v>4660.3267395349494</v>
      </c>
      <c r="J53" s="204">
        <f t="shared" si="21"/>
        <v>4613.7234721395998</v>
      </c>
      <c r="K53" s="204">
        <f t="shared" si="21"/>
        <v>4567.5862374182034</v>
      </c>
      <c r="L53" s="204">
        <f t="shared" si="21"/>
        <v>4521.9103750440217</v>
      </c>
      <c r="M53" s="204">
        <f t="shared" si="21"/>
        <v>4476.6912712935809</v>
      </c>
      <c r="N53" s="606">
        <f t="shared" si="21"/>
        <v>4431.9243585806453</v>
      </c>
      <c r="O53" s="625">
        <f t="shared" ref="O53:O62" si="22">SUM(C53:N53)</f>
        <v>56239.488500515996</v>
      </c>
      <c r="P53" s="170"/>
      <c r="Q53" s="170"/>
      <c r="R53" s="170"/>
      <c r="S53" s="170"/>
      <c r="T53" s="170"/>
      <c r="U53" s="170"/>
      <c r="V53" s="170"/>
      <c r="W53" s="170"/>
      <c r="X53" s="170"/>
      <c r="Y53" s="170"/>
      <c r="Z53" s="170"/>
    </row>
    <row r="54" spans="1:26" ht="23.25" customHeight="1">
      <c r="A54" s="212">
        <f>A53*0.2</f>
        <v>1000</v>
      </c>
      <c r="B54" s="170" t="s">
        <v>174</v>
      </c>
      <c r="C54" s="204">
        <f t="shared" ref="C54:N54" si="23">C53*0.2</f>
        <v>990</v>
      </c>
      <c r="D54" s="204">
        <f t="shared" si="23"/>
        <v>980.1</v>
      </c>
      <c r="E54" s="204">
        <f t="shared" si="23"/>
        <v>970.29899999999998</v>
      </c>
      <c r="F54" s="204">
        <f t="shared" si="23"/>
        <v>960.59600999999986</v>
      </c>
      <c r="G54" s="204">
        <f t="shared" si="23"/>
        <v>950.99004990000003</v>
      </c>
      <c r="H54" s="204">
        <f t="shared" si="23"/>
        <v>941.48014940099984</v>
      </c>
      <c r="I54" s="204">
        <f t="shared" si="23"/>
        <v>932.06534790698993</v>
      </c>
      <c r="J54" s="204">
        <f t="shared" si="23"/>
        <v>922.74469442791997</v>
      </c>
      <c r="K54" s="204">
        <f t="shared" si="23"/>
        <v>913.51724748364074</v>
      </c>
      <c r="L54" s="204">
        <f t="shared" si="23"/>
        <v>904.38207500880435</v>
      </c>
      <c r="M54" s="204">
        <f t="shared" si="23"/>
        <v>895.33825425871623</v>
      </c>
      <c r="N54" s="606">
        <f t="shared" si="23"/>
        <v>886.38487171612906</v>
      </c>
      <c r="O54" s="625">
        <f t="shared" si="22"/>
        <v>11247.897700103202</v>
      </c>
      <c r="P54" s="170"/>
      <c r="Q54" s="170"/>
      <c r="R54" s="170"/>
      <c r="S54" s="170"/>
      <c r="T54" s="170"/>
      <c r="U54" s="170"/>
      <c r="V54" s="170"/>
      <c r="W54" s="170"/>
      <c r="X54" s="170"/>
      <c r="Y54" s="170"/>
      <c r="Z54" s="170"/>
    </row>
    <row r="55" spans="1:26" ht="23.25" customHeight="1">
      <c r="A55" s="212">
        <f>SUM(A53:A54)+A51</f>
        <v>6000</v>
      </c>
      <c r="B55" s="170" t="s">
        <v>269</v>
      </c>
      <c r="C55" s="204">
        <f t="shared" ref="C55:N55" si="24">SUM(C53:C54)+C51</f>
        <v>5940</v>
      </c>
      <c r="D55" s="204">
        <f t="shared" si="24"/>
        <v>5880.6</v>
      </c>
      <c r="E55" s="204">
        <f t="shared" si="24"/>
        <v>5821.7939999999999</v>
      </c>
      <c r="F55" s="204">
        <f t="shared" si="24"/>
        <v>5763.5760599999994</v>
      </c>
      <c r="G55" s="204">
        <f t="shared" si="24"/>
        <v>5705.9402993999993</v>
      </c>
      <c r="H55" s="204">
        <f t="shared" si="24"/>
        <v>5648.880896405999</v>
      </c>
      <c r="I55" s="204">
        <f t="shared" si="24"/>
        <v>5592.3920874419391</v>
      </c>
      <c r="J55" s="204">
        <f t="shared" si="24"/>
        <v>5536.4681665675198</v>
      </c>
      <c r="K55" s="204">
        <f t="shared" si="24"/>
        <v>5481.1034849018442</v>
      </c>
      <c r="L55" s="204">
        <f t="shared" si="24"/>
        <v>5426.2924500528261</v>
      </c>
      <c r="M55" s="204">
        <f t="shared" si="24"/>
        <v>5372.0295255522969</v>
      </c>
      <c r="N55" s="606">
        <f t="shared" si="24"/>
        <v>5318.3092302967743</v>
      </c>
      <c r="O55" s="625">
        <f t="shared" si="22"/>
        <v>67487.386200619207</v>
      </c>
      <c r="P55" s="170"/>
      <c r="Q55" s="170"/>
      <c r="R55" s="170"/>
      <c r="S55" s="170"/>
      <c r="T55" s="170"/>
      <c r="U55" s="170"/>
      <c r="V55" s="170"/>
      <c r="W55" s="170"/>
      <c r="X55" s="170"/>
      <c r="Y55" s="170"/>
      <c r="Z55" s="170"/>
    </row>
    <row r="56" spans="1:26" ht="23.25" customHeight="1">
      <c r="A56" s="212"/>
      <c r="B56" s="170"/>
      <c r="C56" s="204"/>
      <c r="D56" s="204"/>
      <c r="E56" s="204"/>
      <c r="F56" s="204"/>
      <c r="G56" s="204"/>
      <c r="H56" s="204"/>
      <c r="I56" s="204"/>
      <c r="J56" s="204"/>
      <c r="K56" s="204"/>
      <c r="L56" s="204"/>
      <c r="M56" s="204"/>
      <c r="N56" s="606"/>
      <c r="O56" s="625">
        <f t="shared" si="22"/>
        <v>0</v>
      </c>
      <c r="P56" s="170"/>
      <c r="Q56" s="170"/>
      <c r="R56" s="170"/>
      <c r="S56" s="170"/>
      <c r="T56" s="170"/>
      <c r="U56" s="170"/>
      <c r="V56" s="170"/>
      <c r="W56" s="170"/>
      <c r="X56" s="170"/>
      <c r="Y56" s="170"/>
      <c r="Z56" s="170"/>
    </row>
    <row r="57" spans="1:26" ht="23.25" customHeight="1">
      <c r="A57" s="212">
        <f>A13</f>
        <v>1000</v>
      </c>
      <c r="B57" s="170" t="s">
        <v>270</v>
      </c>
      <c r="C57" s="204">
        <f t="shared" ref="C57:N57" si="25">C13</f>
        <v>20000</v>
      </c>
      <c r="D57" s="204">
        <f t="shared" si="25"/>
        <v>12000</v>
      </c>
      <c r="E57" s="204">
        <f t="shared" si="25"/>
        <v>12000</v>
      </c>
      <c r="F57" s="204">
        <f t="shared" si="25"/>
        <v>12000</v>
      </c>
      <c r="G57" s="204">
        <f t="shared" si="25"/>
        <v>12000</v>
      </c>
      <c r="H57" s="204">
        <f t="shared" si="25"/>
        <v>12000</v>
      </c>
      <c r="I57" s="204">
        <f t="shared" si="25"/>
        <v>12000</v>
      </c>
      <c r="J57" s="204">
        <f t="shared" si="25"/>
        <v>14000</v>
      </c>
      <c r="K57" s="204">
        <f t="shared" si="25"/>
        <v>14000</v>
      </c>
      <c r="L57" s="204">
        <f t="shared" si="25"/>
        <v>14000</v>
      </c>
      <c r="M57" s="204">
        <f t="shared" si="25"/>
        <v>14000</v>
      </c>
      <c r="N57" s="606">
        <f t="shared" si="25"/>
        <v>14000</v>
      </c>
      <c r="O57" s="625">
        <f t="shared" si="22"/>
        <v>162000</v>
      </c>
      <c r="P57" s="170"/>
      <c r="Q57" s="170"/>
      <c r="R57" s="170"/>
      <c r="S57" s="170"/>
      <c r="T57" s="170"/>
      <c r="U57" s="170"/>
      <c r="V57" s="170"/>
      <c r="W57" s="170"/>
      <c r="X57" s="170"/>
      <c r="Y57" s="170"/>
      <c r="Z57" s="170"/>
    </row>
    <row r="58" spans="1:26" ht="23.25" customHeight="1">
      <c r="A58" s="395">
        <v>2000</v>
      </c>
      <c r="B58" s="170" t="s">
        <v>271</v>
      </c>
      <c r="C58" s="204">
        <f>A58</f>
        <v>2000</v>
      </c>
      <c r="D58" s="204">
        <f t="shared" ref="D58:N58" si="26">C58</f>
        <v>2000</v>
      </c>
      <c r="E58" s="204">
        <f t="shared" si="26"/>
        <v>2000</v>
      </c>
      <c r="F58" s="204">
        <f t="shared" si="26"/>
        <v>2000</v>
      </c>
      <c r="G58" s="204">
        <f t="shared" si="26"/>
        <v>2000</v>
      </c>
      <c r="H58" s="204">
        <f t="shared" si="26"/>
        <v>2000</v>
      </c>
      <c r="I58" s="204">
        <f t="shared" si="26"/>
        <v>2000</v>
      </c>
      <c r="J58" s="204">
        <f t="shared" si="26"/>
        <v>2000</v>
      </c>
      <c r="K58" s="204">
        <f t="shared" si="26"/>
        <v>2000</v>
      </c>
      <c r="L58" s="204">
        <f t="shared" si="26"/>
        <v>2000</v>
      </c>
      <c r="M58" s="204">
        <f t="shared" si="26"/>
        <v>2000</v>
      </c>
      <c r="N58" s="606">
        <f t="shared" si="26"/>
        <v>2000</v>
      </c>
      <c r="O58" s="625">
        <f t="shared" si="22"/>
        <v>24000</v>
      </c>
      <c r="P58" s="170"/>
      <c r="Q58" s="170"/>
      <c r="R58" s="170"/>
      <c r="S58" s="170"/>
      <c r="T58" s="170"/>
      <c r="U58" s="170"/>
      <c r="V58" s="170"/>
      <c r="W58" s="170"/>
      <c r="X58" s="170"/>
      <c r="Y58" s="170"/>
      <c r="Z58" s="170"/>
    </row>
    <row r="59" spans="1:26" ht="23.25" customHeight="1">
      <c r="A59" s="212">
        <f>-A14</f>
        <v>0</v>
      </c>
      <c r="B59" s="170" t="s">
        <v>183</v>
      </c>
      <c r="C59" s="212">
        <f t="shared" ref="C59:N59" si="27">-C14</f>
        <v>0</v>
      </c>
      <c r="D59" s="212">
        <f t="shared" si="27"/>
        <v>0</v>
      </c>
      <c r="E59" s="212">
        <f t="shared" si="27"/>
        <v>0</v>
      </c>
      <c r="F59" s="212">
        <f t="shared" si="27"/>
        <v>0</v>
      </c>
      <c r="G59" s="212">
        <f t="shared" si="27"/>
        <v>0</v>
      </c>
      <c r="H59" s="212">
        <f t="shared" si="27"/>
        <v>0</v>
      </c>
      <c r="I59" s="212">
        <f t="shared" si="27"/>
        <v>0</v>
      </c>
      <c r="J59" s="212">
        <f t="shared" si="27"/>
        <v>0</v>
      </c>
      <c r="K59" s="212">
        <f t="shared" si="27"/>
        <v>0</v>
      </c>
      <c r="L59" s="212">
        <f t="shared" si="27"/>
        <v>0</v>
      </c>
      <c r="M59" s="212">
        <f t="shared" si="27"/>
        <v>0</v>
      </c>
      <c r="N59" s="612">
        <f t="shared" si="27"/>
        <v>0</v>
      </c>
      <c r="O59" s="625">
        <f t="shared" si="22"/>
        <v>0</v>
      </c>
      <c r="P59" s="170"/>
      <c r="Q59" s="170"/>
      <c r="R59" s="170"/>
      <c r="S59" s="170"/>
      <c r="T59" s="170"/>
      <c r="U59" s="170"/>
      <c r="V59" s="170"/>
      <c r="W59" s="170"/>
      <c r="X59" s="170"/>
      <c r="Y59" s="170"/>
      <c r="Z59" s="170"/>
    </row>
    <row r="60" spans="1:26" ht="23.25" customHeight="1">
      <c r="A60" s="212">
        <f>SUM(A58:A59)</f>
        <v>2000</v>
      </c>
      <c r="B60" s="170" t="s">
        <v>272</v>
      </c>
      <c r="C60" s="204">
        <f t="shared" ref="C60:N60" si="28">SUM(C57:C59)</f>
        <v>22000</v>
      </c>
      <c r="D60" s="204">
        <f t="shared" si="28"/>
        <v>14000</v>
      </c>
      <c r="E60" s="204">
        <f t="shared" si="28"/>
        <v>14000</v>
      </c>
      <c r="F60" s="204">
        <f t="shared" si="28"/>
        <v>14000</v>
      </c>
      <c r="G60" s="204">
        <f t="shared" si="28"/>
        <v>14000</v>
      </c>
      <c r="H60" s="204">
        <f t="shared" si="28"/>
        <v>14000</v>
      </c>
      <c r="I60" s="204">
        <f t="shared" si="28"/>
        <v>14000</v>
      </c>
      <c r="J60" s="204">
        <f t="shared" si="28"/>
        <v>16000</v>
      </c>
      <c r="K60" s="204">
        <f t="shared" si="28"/>
        <v>16000</v>
      </c>
      <c r="L60" s="204">
        <f t="shared" si="28"/>
        <v>16000</v>
      </c>
      <c r="M60" s="204">
        <f t="shared" si="28"/>
        <v>16000</v>
      </c>
      <c r="N60" s="606">
        <f t="shared" si="28"/>
        <v>16000</v>
      </c>
      <c r="O60" s="625">
        <f t="shared" si="22"/>
        <v>186000</v>
      </c>
      <c r="P60" s="170"/>
      <c r="Q60" s="170"/>
      <c r="R60" s="170"/>
      <c r="S60" s="170"/>
      <c r="T60" s="170"/>
      <c r="U60" s="170"/>
      <c r="V60" s="170"/>
      <c r="W60" s="170"/>
      <c r="X60" s="170"/>
      <c r="Y60" s="170"/>
      <c r="Z60" s="170"/>
    </row>
    <row r="61" spans="1:26" ht="23.25" customHeight="1">
      <c r="A61" s="166"/>
      <c r="B61" s="170"/>
      <c r="C61" s="204"/>
      <c r="D61" s="204"/>
      <c r="E61" s="204"/>
      <c r="F61" s="204"/>
      <c r="G61" s="204"/>
      <c r="H61" s="204"/>
      <c r="I61" s="204"/>
      <c r="J61" s="204"/>
      <c r="K61" s="204"/>
      <c r="L61" s="204"/>
      <c r="M61" s="204"/>
      <c r="N61" s="606"/>
      <c r="O61" s="625">
        <f t="shared" si="22"/>
        <v>0</v>
      </c>
      <c r="P61" s="170"/>
      <c r="Q61" s="170"/>
      <c r="R61" s="170"/>
      <c r="S61" s="170"/>
      <c r="T61" s="170"/>
      <c r="U61" s="170"/>
      <c r="V61" s="170"/>
      <c r="W61" s="170"/>
      <c r="X61" s="170"/>
      <c r="Y61" s="170"/>
      <c r="Z61" s="170"/>
    </row>
    <row r="62" spans="1:26" ht="23.25" customHeight="1">
      <c r="A62" s="166"/>
      <c r="B62" s="170"/>
      <c r="C62" s="204"/>
      <c r="D62" s="204"/>
      <c r="E62" s="204"/>
      <c r="F62" s="204"/>
      <c r="G62" s="204"/>
      <c r="H62" s="204"/>
      <c r="I62" s="204"/>
      <c r="J62" s="204"/>
      <c r="K62" s="204"/>
      <c r="L62" s="204"/>
      <c r="M62" s="204"/>
      <c r="N62" s="606"/>
      <c r="O62" s="625">
        <f t="shared" si="22"/>
        <v>0</v>
      </c>
      <c r="P62" s="170"/>
      <c r="Q62" s="170"/>
      <c r="R62" s="170"/>
      <c r="S62" s="170"/>
      <c r="T62" s="170"/>
      <c r="U62" s="170"/>
      <c r="V62" s="170"/>
      <c r="W62" s="170"/>
      <c r="X62" s="170"/>
      <c r="Y62" s="170"/>
      <c r="Z62" s="170"/>
    </row>
    <row r="63" spans="1:26" ht="23.25" customHeight="1">
      <c r="A63" s="205">
        <v>0</v>
      </c>
      <c r="B63" s="170" t="s">
        <v>273</v>
      </c>
      <c r="C63" s="207">
        <v>1000000</v>
      </c>
      <c r="D63" s="211">
        <f t="shared" ref="D63:N63" si="29">C63</f>
        <v>1000000</v>
      </c>
      <c r="E63" s="211">
        <f t="shared" si="29"/>
        <v>1000000</v>
      </c>
      <c r="F63" s="211">
        <f t="shared" si="29"/>
        <v>1000000</v>
      </c>
      <c r="G63" s="211">
        <f t="shared" si="29"/>
        <v>1000000</v>
      </c>
      <c r="H63" s="211">
        <f t="shared" si="29"/>
        <v>1000000</v>
      </c>
      <c r="I63" s="211">
        <f t="shared" si="29"/>
        <v>1000000</v>
      </c>
      <c r="J63" s="211">
        <f t="shared" si="29"/>
        <v>1000000</v>
      </c>
      <c r="K63" s="211">
        <f t="shared" si="29"/>
        <v>1000000</v>
      </c>
      <c r="L63" s="211">
        <f t="shared" si="29"/>
        <v>1000000</v>
      </c>
      <c r="M63" s="211">
        <f t="shared" si="29"/>
        <v>1000000</v>
      </c>
      <c r="N63" s="610">
        <f t="shared" si="29"/>
        <v>1000000</v>
      </c>
      <c r="O63" s="625">
        <f t="shared" ref="O63:O66" si="30">AVERAGE(C63:N63)</f>
        <v>1000000</v>
      </c>
      <c r="P63" s="170"/>
      <c r="Q63" s="170"/>
      <c r="R63" s="170"/>
      <c r="S63" s="170"/>
      <c r="T63" s="170"/>
      <c r="U63" s="170"/>
      <c r="V63" s="170"/>
      <c r="W63" s="170"/>
      <c r="X63" s="170"/>
      <c r="Y63" s="170"/>
      <c r="Z63" s="170"/>
    </row>
    <row r="64" spans="1:26" ht="23.25" customHeight="1">
      <c r="A64" s="205">
        <v>0</v>
      </c>
      <c r="B64" s="170" t="s">
        <v>274</v>
      </c>
      <c r="C64" s="207">
        <v>365000</v>
      </c>
      <c r="D64" s="211">
        <f t="shared" ref="D64:N64" si="31">C64</f>
        <v>365000</v>
      </c>
      <c r="E64" s="211">
        <f t="shared" si="31"/>
        <v>365000</v>
      </c>
      <c r="F64" s="211">
        <f t="shared" si="31"/>
        <v>365000</v>
      </c>
      <c r="G64" s="211">
        <f t="shared" si="31"/>
        <v>365000</v>
      </c>
      <c r="H64" s="211">
        <f t="shared" si="31"/>
        <v>365000</v>
      </c>
      <c r="I64" s="211">
        <f t="shared" si="31"/>
        <v>365000</v>
      </c>
      <c r="J64" s="211">
        <f t="shared" si="31"/>
        <v>365000</v>
      </c>
      <c r="K64" s="211">
        <f t="shared" si="31"/>
        <v>365000</v>
      </c>
      <c r="L64" s="211">
        <f t="shared" si="31"/>
        <v>365000</v>
      </c>
      <c r="M64" s="211">
        <f t="shared" si="31"/>
        <v>365000</v>
      </c>
      <c r="N64" s="610">
        <f t="shared" si="31"/>
        <v>365000</v>
      </c>
      <c r="O64" s="625">
        <f t="shared" si="30"/>
        <v>365000</v>
      </c>
      <c r="P64" s="170"/>
      <c r="Q64" s="170"/>
      <c r="R64" s="170"/>
      <c r="S64" s="170"/>
      <c r="T64" s="170"/>
      <c r="U64" s="170"/>
      <c r="V64" s="170"/>
      <c r="W64" s="170"/>
      <c r="X64" s="170"/>
      <c r="Y64" s="170"/>
      <c r="Z64" s="170"/>
    </row>
    <row r="65" spans="1:26" ht="23.25" customHeight="1">
      <c r="A65" s="205">
        <v>0.2</v>
      </c>
      <c r="B65" s="170" t="s">
        <v>71</v>
      </c>
      <c r="C65" s="207">
        <v>0.2</v>
      </c>
      <c r="D65" s="211">
        <f t="shared" ref="D65:N65" si="32">C65</f>
        <v>0.2</v>
      </c>
      <c r="E65" s="211">
        <f t="shared" si="32"/>
        <v>0.2</v>
      </c>
      <c r="F65" s="211">
        <f t="shared" si="32"/>
        <v>0.2</v>
      </c>
      <c r="G65" s="211">
        <f t="shared" si="32"/>
        <v>0.2</v>
      </c>
      <c r="H65" s="211">
        <f t="shared" si="32"/>
        <v>0.2</v>
      </c>
      <c r="I65" s="211">
        <f t="shared" si="32"/>
        <v>0.2</v>
      </c>
      <c r="J65" s="211">
        <f t="shared" si="32"/>
        <v>0.2</v>
      </c>
      <c r="K65" s="211">
        <f t="shared" si="32"/>
        <v>0.2</v>
      </c>
      <c r="L65" s="211">
        <f t="shared" si="32"/>
        <v>0.2</v>
      </c>
      <c r="M65" s="211">
        <f t="shared" si="32"/>
        <v>0.2</v>
      </c>
      <c r="N65" s="610">
        <f t="shared" si="32"/>
        <v>0.2</v>
      </c>
      <c r="O65" s="625">
        <f t="shared" si="30"/>
        <v>0.19999999999999998</v>
      </c>
      <c r="P65" s="170"/>
      <c r="Q65" s="170"/>
      <c r="R65" s="170"/>
      <c r="S65" s="170"/>
      <c r="T65" s="170"/>
      <c r="U65" s="170"/>
      <c r="V65" s="170"/>
      <c r="W65" s="170"/>
      <c r="X65" s="170"/>
      <c r="Y65" s="170"/>
      <c r="Z65" s="170"/>
    </row>
    <row r="66" spans="1:26" ht="23.25" customHeight="1">
      <c r="A66" s="205">
        <v>1</v>
      </c>
      <c r="B66" s="170" t="s">
        <v>72</v>
      </c>
      <c r="C66" s="207">
        <v>1</v>
      </c>
      <c r="D66" s="211">
        <f t="shared" ref="D66:N66" si="33">C66</f>
        <v>1</v>
      </c>
      <c r="E66" s="211">
        <f t="shared" si="33"/>
        <v>1</v>
      </c>
      <c r="F66" s="211">
        <f t="shared" si="33"/>
        <v>1</v>
      </c>
      <c r="G66" s="211">
        <f t="shared" si="33"/>
        <v>1</v>
      </c>
      <c r="H66" s="211">
        <f t="shared" si="33"/>
        <v>1</v>
      </c>
      <c r="I66" s="211">
        <f t="shared" si="33"/>
        <v>1</v>
      </c>
      <c r="J66" s="211">
        <f t="shared" si="33"/>
        <v>1</v>
      </c>
      <c r="K66" s="211">
        <f t="shared" si="33"/>
        <v>1</v>
      </c>
      <c r="L66" s="211">
        <f t="shared" si="33"/>
        <v>1</v>
      </c>
      <c r="M66" s="211">
        <f t="shared" si="33"/>
        <v>1</v>
      </c>
      <c r="N66" s="610">
        <f t="shared" si="33"/>
        <v>1</v>
      </c>
      <c r="O66" s="625">
        <f t="shared" si="30"/>
        <v>1</v>
      </c>
      <c r="P66" s="170"/>
      <c r="Q66" s="170"/>
      <c r="R66" s="170"/>
      <c r="S66" s="170"/>
      <c r="T66" s="170"/>
      <c r="U66" s="170"/>
      <c r="V66" s="170"/>
      <c r="W66" s="170"/>
      <c r="X66" s="170"/>
      <c r="Y66" s="170"/>
      <c r="Z66" s="170"/>
    </row>
    <row r="67" spans="1:26" ht="23.25" customHeight="1">
      <c r="A67" s="383">
        <v>0</v>
      </c>
      <c r="B67" s="170" t="s">
        <v>275</v>
      </c>
      <c r="C67" s="204">
        <f t="shared" ref="C67:N67" si="34">C65*C123/100</f>
        <v>2000</v>
      </c>
      <c r="D67" s="204">
        <f t="shared" si="34"/>
        <v>2000</v>
      </c>
      <c r="E67" s="204">
        <f t="shared" si="34"/>
        <v>2000</v>
      </c>
      <c r="F67" s="204">
        <f t="shared" si="34"/>
        <v>2000</v>
      </c>
      <c r="G67" s="204">
        <f t="shared" si="34"/>
        <v>2000</v>
      </c>
      <c r="H67" s="204">
        <f t="shared" si="34"/>
        <v>2000</v>
      </c>
      <c r="I67" s="204">
        <f t="shared" si="34"/>
        <v>2000</v>
      </c>
      <c r="J67" s="204">
        <f t="shared" si="34"/>
        <v>2000</v>
      </c>
      <c r="K67" s="204">
        <f t="shared" si="34"/>
        <v>2000</v>
      </c>
      <c r="L67" s="204">
        <f t="shared" si="34"/>
        <v>2000</v>
      </c>
      <c r="M67" s="204">
        <f t="shared" si="34"/>
        <v>2000</v>
      </c>
      <c r="N67" s="606">
        <f t="shared" si="34"/>
        <v>2000</v>
      </c>
      <c r="O67" s="625">
        <f t="shared" ref="O67:O69" si="35">SUM(C67:N67)</f>
        <v>24000</v>
      </c>
      <c r="P67" s="170"/>
      <c r="Q67" s="170"/>
      <c r="R67" s="170"/>
      <c r="S67" s="170"/>
      <c r="T67" s="170"/>
      <c r="U67" s="170"/>
      <c r="V67" s="170"/>
      <c r="W67" s="170"/>
      <c r="X67" s="170"/>
      <c r="Y67" s="170"/>
      <c r="Z67" s="170"/>
    </row>
    <row r="68" spans="1:26" ht="23.25" customHeight="1">
      <c r="A68" s="383">
        <v>0</v>
      </c>
      <c r="B68" s="170" t="s">
        <v>276</v>
      </c>
      <c r="C68" s="204">
        <f t="shared" ref="C68:N68" si="36">C66*C125/100</f>
        <v>5000</v>
      </c>
      <c r="D68" s="204">
        <f t="shared" si="36"/>
        <v>5000</v>
      </c>
      <c r="E68" s="204">
        <f t="shared" si="36"/>
        <v>5000</v>
      </c>
      <c r="F68" s="204">
        <f t="shared" si="36"/>
        <v>5000</v>
      </c>
      <c r="G68" s="204">
        <f t="shared" si="36"/>
        <v>5000</v>
      </c>
      <c r="H68" s="204">
        <f t="shared" si="36"/>
        <v>5000</v>
      </c>
      <c r="I68" s="204">
        <f t="shared" si="36"/>
        <v>5000</v>
      </c>
      <c r="J68" s="204">
        <f t="shared" si="36"/>
        <v>5000</v>
      </c>
      <c r="K68" s="204">
        <f t="shared" si="36"/>
        <v>5000</v>
      </c>
      <c r="L68" s="204">
        <f t="shared" si="36"/>
        <v>5000</v>
      </c>
      <c r="M68" s="204">
        <f t="shared" si="36"/>
        <v>5000</v>
      </c>
      <c r="N68" s="606">
        <f t="shared" si="36"/>
        <v>5000</v>
      </c>
      <c r="O68" s="625">
        <f t="shared" si="35"/>
        <v>60000</v>
      </c>
      <c r="P68" s="170"/>
      <c r="Q68" s="170"/>
      <c r="R68" s="170"/>
      <c r="S68" s="170"/>
      <c r="T68" s="170"/>
      <c r="U68" s="170"/>
      <c r="V68" s="170"/>
      <c r="W68" s="170"/>
      <c r="X68" s="170"/>
      <c r="Y68" s="170"/>
      <c r="Z68" s="170"/>
    </row>
    <row r="69" spans="1:26" ht="23.25" customHeight="1">
      <c r="A69" s="212">
        <f>SUM(A67:A68)</f>
        <v>0</v>
      </c>
      <c r="B69" s="170" t="s">
        <v>277</v>
      </c>
      <c r="C69" s="204">
        <f t="shared" ref="C69:N69" si="37">SUM(C67:C68)</f>
        <v>7000</v>
      </c>
      <c r="D69" s="204">
        <f t="shared" si="37"/>
        <v>7000</v>
      </c>
      <c r="E69" s="204">
        <f t="shared" si="37"/>
        <v>7000</v>
      </c>
      <c r="F69" s="204">
        <f t="shared" si="37"/>
        <v>7000</v>
      </c>
      <c r="G69" s="204">
        <f t="shared" si="37"/>
        <v>7000</v>
      </c>
      <c r="H69" s="204">
        <f t="shared" si="37"/>
        <v>7000</v>
      </c>
      <c r="I69" s="204">
        <f t="shared" si="37"/>
        <v>7000</v>
      </c>
      <c r="J69" s="204">
        <f t="shared" si="37"/>
        <v>7000</v>
      </c>
      <c r="K69" s="204">
        <f t="shared" si="37"/>
        <v>7000</v>
      </c>
      <c r="L69" s="204">
        <f t="shared" si="37"/>
        <v>7000</v>
      </c>
      <c r="M69" s="204">
        <f t="shared" si="37"/>
        <v>7000</v>
      </c>
      <c r="N69" s="606">
        <f t="shared" si="37"/>
        <v>7000</v>
      </c>
      <c r="O69" s="625">
        <f t="shared" si="35"/>
        <v>84000</v>
      </c>
      <c r="P69" s="170"/>
      <c r="Q69" s="170"/>
      <c r="R69" s="170"/>
      <c r="S69" s="170"/>
      <c r="T69" s="170"/>
      <c r="U69" s="170"/>
      <c r="V69" s="170"/>
      <c r="W69" s="170"/>
      <c r="X69" s="170"/>
      <c r="Y69" s="170"/>
      <c r="Z69" s="170"/>
    </row>
    <row r="70" spans="1:26" ht="23.25" customHeight="1">
      <c r="A70" s="166"/>
      <c r="B70" s="170"/>
      <c r="C70" s="204"/>
      <c r="D70" s="204"/>
      <c r="E70" s="204"/>
      <c r="F70" s="204"/>
      <c r="G70" s="204"/>
      <c r="H70" s="204"/>
      <c r="I70" s="204"/>
      <c r="J70" s="204"/>
      <c r="K70" s="204"/>
      <c r="L70" s="204"/>
      <c r="M70" s="204"/>
      <c r="N70" s="606"/>
      <c r="O70" s="625"/>
      <c r="P70" s="170"/>
      <c r="Q70" s="170"/>
      <c r="R70" s="170"/>
      <c r="S70" s="170"/>
      <c r="T70" s="170"/>
      <c r="U70" s="170"/>
      <c r="V70" s="170"/>
      <c r="W70" s="170"/>
      <c r="X70" s="170"/>
      <c r="Y70" s="170"/>
      <c r="Z70" s="170"/>
    </row>
    <row r="71" spans="1:26" ht="23.25" customHeight="1">
      <c r="A71" s="383">
        <v>0</v>
      </c>
      <c r="B71" s="170" t="s">
        <v>278</v>
      </c>
      <c r="C71" s="204">
        <f>-A72</f>
        <v>0</v>
      </c>
      <c r="D71" s="204">
        <f t="shared" ref="D71:N71" si="38">C72</f>
        <v>0</v>
      </c>
      <c r="E71" s="204">
        <f t="shared" si="38"/>
        <v>0</v>
      </c>
      <c r="F71" s="204">
        <f t="shared" si="38"/>
        <v>0</v>
      </c>
      <c r="G71" s="204">
        <f t="shared" si="38"/>
        <v>0</v>
      </c>
      <c r="H71" s="204">
        <f t="shared" si="38"/>
        <v>0</v>
      </c>
      <c r="I71" s="204">
        <f t="shared" si="38"/>
        <v>0</v>
      </c>
      <c r="J71" s="204">
        <f t="shared" si="38"/>
        <v>0</v>
      </c>
      <c r="K71" s="204">
        <f t="shared" si="38"/>
        <v>0</v>
      </c>
      <c r="L71" s="204">
        <f t="shared" si="38"/>
        <v>0</v>
      </c>
      <c r="M71" s="204">
        <f t="shared" si="38"/>
        <v>0</v>
      </c>
      <c r="N71" s="606">
        <f t="shared" si="38"/>
        <v>0</v>
      </c>
      <c r="O71" s="625">
        <f t="shared" ref="O71:O72" si="39">SUM(C71:N71)</f>
        <v>0</v>
      </c>
      <c r="P71" s="170"/>
      <c r="Q71" s="170"/>
      <c r="R71" s="170"/>
      <c r="S71" s="170"/>
      <c r="T71" s="170"/>
      <c r="U71" s="170"/>
      <c r="V71" s="170"/>
      <c r="W71" s="170"/>
      <c r="X71" s="170"/>
      <c r="Y71" s="170"/>
      <c r="Z71" s="170"/>
    </row>
    <row r="72" spans="1:26" ht="23.25" customHeight="1">
      <c r="A72" s="383">
        <v>0</v>
      </c>
      <c r="B72" s="170" t="s">
        <v>279</v>
      </c>
      <c r="C72" s="204">
        <f t="shared" ref="C72:N72" si="40">-C14</f>
        <v>0</v>
      </c>
      <c r="D72" s="204">
        <f t="shared" si="40"/>
        <v>0</v>
      </c>
      <c r="E72" s="204">
        <f t="shared" si="40"/>
        <v>0</v>
      </c>
      <c r="F72" s="204">
        <f t="shared" si="40"/>
        <v>0</v>
      </c>
      <c r="G72" s="204">
        <f t="shared" si="40"/>
        <v>0</v>
      </c>
      <c r="H72" s="204">
        <f t="shared" si="40"/>
        <v>0</v>
      </c>
      <c r="I72" s="204">
        <f t="shared" si="40"/>
        <v>0</v>
      </c>
      <c r="J72" s="204">
        <f t="shared" si="40"/>
        <v>0</v>
      </c>
      <c r="K72" s="204">
        <f t="shared" si="40"/>
        <v>0</v>
      </c>
      <c r="L72" s="204">
        <f t="shared" si="40"/>
        <v>0</v>
      </c>
      <c r="M72" s="204">
        <f t="shared" si="40"/>
        <v>0</v>
      </c>
      <c r="N72" s="606">
        <f t="shared" si="40"/>
        <v>0</v>
      </c>
      <c r="O72" s="625">
        <f t="shared" si="39"/>
        <v>0</v>
      </c>
      <c r="P72" s="170"/>
      <c r="Q72" s="170"/>
      <c r="R72" s="170"/>
      <c r="S72" s="170"/>
      <c r="T72" s="170"/>
      <c r="U72" s="170"/>
      <c r="V72" s="170"/>
      <c r="W72" s="170"/>
      <c r="X72" s="170"/>
      <c r="Y72" s="170"/>
      <c r="Z72" s="170"/>
    </row>
    <row r="73" spans="1:26" ht="23.25" customHeight="1">
      <c r="A73" s="166"/>
      <c r="B73" s="170"/>
      <c r="C73" s="204"/>
      <c r="D73" s="204"/>
      <c r="E73" s="204"/>
      <c r="F73" s="204"/>
      <c r="G73" s="204"/>
      <c r="H73" s="204"/>
      <c r="I73" s="204"/>
      <c r="J73" s="204"/>
      <c r="K73" s="204"/>
      <c r="L73" s="204"/>
      <c r="M73" s="204"/>
      <c r="N73" s="606"/>
      <c r="O73" s="625"/>
      <c r="P73" s="170"/>
      <c r="Q73" s="170"/>
      <c r="R73" s="170"/>
      <c r="S73" s="170"/>
      <c r="T73" s="170"/>
      <c r="U73" s="170"/>
      <c r="V73" s="170"/>
      <c r="W73" s="170"/>
      <c r="X73" s="170"/>
      <c r="Y73" s="170"/>
      <c r="Z73" s="170"/>
    </row>
    <row r="74" spans="1:26" ht="23.25" customHeight="1">
      <c r="A74" s="403">
        <v>0</v>
      </c>
      <c r="B74" s="170" t="s">
        <v>280</v>
      </c>
      <c r="C74" s="207">
        <v>100</v>
      </c>
      <c r="D74" s="207">
        <v>200</v>
      </c>
      <c r="E74" s="207">
        <v>300</v>
      </c>
      <c r="F74" s="207">
        <v>400</v>
      </c>
      <c r="G74" s="207">
        <v>500</v>
      </c>
      <c r="H74" s="207">
        <v>600</v>
      </c>
      <c r="I74" s="207">
        <v>700</v>
      </c>
      <c r="J74" s="207">
        <v>800</v>
      </c>
      <c r="K74" s="207">
        <v>900</v>
      </c>
      <c r="L74" s="207">
        <v>1000</v>
      </c>
      <c r="M74" s="207">
        <v>1100</v>
      </c>
      <c r="N74" s="607">
        <v>1200</v>
      </c>
      <c r="O74" s="625">
        <f t="shared" ref="O74:O75" si="41">SUM(C74:N74)</f>
        <v>7800</v>
      </c>
      <c r="P74" s="170"/>
      <c r="Q74" s="170"/>
      <c r="R74" s="170"/>
      <c r="S74" s="170"/>
      <c r="T74" s="170"/>
      <c r="U74" s="170"/>
      <c r="V74" s="170"/>
      <c r="W74" s="170"/>
      <c r="X74" s="170"/>
      <c r="Y74" s="170"/>
      <c r="Z74" s="170"/>
    </row>
    <row r="75" spans="1:26" ht="23.25" customHeight="1">
      <c r="A75" s="166">
        <f t="shared" ref="A75" si="42">A15</f>
        <v>0</v>
      </c>
      <c r="B75" s="170" t="s">
        <v>281</v>
      </c>
      <c r="C75" s="204">
        <f t="shared" ref="C75:N75" si="43">C15</f>
        <v>15000</v>
      </c>
      <c r="D75" s="204">
        <f t="shared" si="43"/>
        <v>15000</v>
      </c>
      <c r="E75" s="204">
        <f t="shared" si="43"/>
        <v>15000</v>
      </c>
      <c r="F75" s="204">
        <f t="shared" si="43"/>
        <v>15000</v>
      </c>
      <c r="G75" s="204">
        <f t="shared" si="43"/>
        <v>15000</v>
      </c>
      <c r="H75" s="204">
        <f t="shared" si="43"/>
        <v>15000</v>
      </c>
      <c r="I75" s="204">
        <f t="shared" si="43"/>
        <v>15000</v>
      </c>
      <c r="J75" s="204">
        <f t="shared" si="43"/>
        <v>15000</v>
      </c>
      <c r="K75" s="204">
        <f t="shared" si="43"/>
        <v>15000</v>
      </c>
      <c r="L75" s="204">
        <f t="shared" si="43"/>
        <v>15000</v>
      </c>
      <c r="M75" s="204">
        <f t="shared" si="43"/>
        <v>15000</v>
      </c>
      <c r="N75" s="606">
        <f t="shared" si="43"/>
        <v>15000</v>
      </c>
      <c r="O75" s="625">
        <f t="shared" si="41"/>
        <v>180000</v>
      </c>
      <c r="P75" s="170"/>
      <c r="Q75" s="170"/>
      <c r="R75" s="170"/>
      <c r="S75" s="170"/>
      <c r="T75" s="170"/>
      <c r="U75" s="170"/>
      <c r="V75" s="170"/>
      <c r="W75" s="170"/>
      <c r="X75" s="170"/>
      <c r="Y75" s="170"/>
      <c r="Z75" s="170"/>
    </row>
    <row r="76" spans="1:26" ht="23.25" customHeight="1">
      <c r="A76" s="205">
        <v>1</v>
      </c>
      <c r="B76" s="170" t="s">
        <v>74</v>
      </c>
      <c r="C76" s="207">
        <v>1</v>
      </c>
      <c r="D76" s="211">
        <f t="shared" ref="D76:N76" si="44">C76</f>
        <v>1</v>
      </c>
      <c r="E76" s="211">
        <f t="shared" si="44"/>
        <v>1</v>
      </c>
      <c r="F76" s="211">
        <f t="shared" si="44"/>
        <v>1</v>
      </c>
      <c r="G76" s="211">
        <f t="shared" si="44"/>
        <v>1</v>
      </c>
      <c r="H76" s="211">
        <f t="shared" si="44"/>
        <v>1</v>
      </c>
      <c r="I76" s="211">
        <f t="shared" si="44"/>
        <v>1</v>
      </c>
      <c r="J76" s="211">
        <f t="shared" si="44"/>
        <v>1</v>
      </c>
      <c r="K76" s="211">
        <f t="shared" si="44"/>
        <v>1</v>
      </c>
      <c r="L76" s="211">
        <f t="shared" si="44"/>
        <v>1</v>
      </c>
      <c r="M76" s="211">
        <f t="shared" si="44"/>
        <v>1</v>
      </c>
      <c r="N76" s="610">
        <f t="shared" si="44"/>
        <v>1</v>
      </c>
      <c r="O76" s="625">
        <f>AVERAGE(C76:N76)</f>
        <v>1</v>
      </c>
      <c r="P76" s="170"/>
      <c r="Q76" s="170"/>
      <c r="R76" s="170"/>
      <c r="S76" s="170"/>
      <c r="T76" s="170"/>
      <c r="U76" s="170"/>
      <c r="V76" s="170"/>
      <c r="W76" s="170"/>
      <c r="X76" s="170"/>
      <c r="Y76" s="170"/>
      <c r="Z76" s="170"/>
    </row>
    <row r="77" spans="1:26" ht="23.25" customHeight="1">
      <c r="A77" s="166">
        <f>(A76*A24)+A15</f>
        <v>5000</v>
      </c>
      <c r="B77" s="170" t="s">
        <v>185</v>
      </c>
      <c r="C77" s="204">
        <f t="shared" ref="C77:N77" si="45">(C76*C24)+C15</f>
        <v>19000</v>
      </c>
      <c r="D77" s="204">
        <f t="shared" si="45"/>
        <v>19000</v>
      </c>
      <c r="E77" s="204">
        <f t="shared" si="45"/>
        <v>19000</v>
      </c>
      <c r="F77" s="204">
        <f t="shared" si="45"/>
        <v>19000</v>
      </c>
      <c r="G77" s="204">
        <f t="shared" si="45"/>
        <v>19000</v>
      </c>
      <c r="H77" s="204">
        <f t="shared" si="45"/>
        <v>19000</v>
      </c>
      <c r="I77" s="204">
        <f t="shared" si="45"/>
        <v>18000</v>
      </c>
      <c r="J77" s="204">
        <f t="shared" si="45"/>
        <v>18000</v>
      </c>
      <c r="K77" s="204">
        <f t="shared" si="45"/>
        <v>18000</v>
      </c>
      <c r="L77" s="204">
        <f t="shared" si="45"/>
        <v>18000</v>
      </c>
      <c r="M77" s="204">
        <f t="shared" si="45"/>
        <v>18000</v>
      </c>
      <c r="N77" s="606">
        <f t="shared" si="45"/>
        <v>18000</v>
      </c>
      <c r="O77" s="625">
        <f>SUM(C77:N77)</f>
        <v>222000</v>
      </c>
      <c r="P77" s="170"/>
      <c r="Q77" s="170"/>
      <c r="R77" s="170"/>
      <c r="S77" s="170"/>
      <c r="T77" s="170"/>
      <c r="U77" s="170"/>
      <c r="V77" s="170"/>
      <c r="W77" s="170"/>
      <c r="X77" s="170"/>
      <c r="Y77" s="170"/>
      <c r="Z77" s="170"/>
    </row>
    <row r="78" spans="1:26" ht="23.25" customHeight="1">
      <c r="A78" s="166"/>
      <c r="B78" s="170"/>
      <c r="C78" s="204"/>
      <c r="D78" s="204"/>
      <c r="E78" s="204"/>
      <c r="F78" s="204"/>
      <c r="G78" s="204"/>
      <c r="H78" s="204"/>
      <c r="I78" s="204"/>
      <c r="J78" s="204"/>
      <c r="K78" s="204"/>
      <c r="L78" s="204"/>
      <c r="M78" s="204"/>
      <c r="N78" s="606"/>
      <c r="O78" s="625"/>
      <c r="P78" s="170"/>
      <c r="Q78" s="170"/>
      <c r="R78" s="170"/>
      <c r="S78" s="170"/>
      <c r="T78" s="170"/>
      <c r="U78" s="170"/>
      <c r="V78" s="170"/>
      <c r="W78" s="170"/>
      <c r="X78" s="170"/>
      <c r="Y78" s="170"/>
      <c r="Z78" s="170"/>
    </row>
    <row r="79" spans="1:26" ht="23.25" customHeight="1">
      <c r="A79" s="205">
        <v>0.1</v>
      </c>
      <c r="B79" s="170" t="s">
        <v>75</v>
      </c>
      <c r="C79" s="207">
        <v>0.1</v>
      </c>
      <c r="D79" s="211">
        <f t="shared" ref="D79:N79" si="46">C79</f>
        <v>0.1</v>
      </c>
      <c r="E79" s="211">
        <f t="shared" si="46"/>
        <v>0.1</v>
      </c>
      <c r="F79" s="211">
        <f t="shared" si="46"/>
        <v>0.1</v>
      </c>
      <c r="G79" s="211">
        <f t="shared" si="46"/>
        <v>0.1</v>
      </c>
      <c r="H79" s="211">
        <f t="shared" si="46"/>
        <v>0.1</v>
      </c>
      <c r="I79" s="211">
        <f t="shared" si="46"/>
        <v>0.1</v>
      </c>
      <c r="J79" s="211">
        <f t="shared" si="46"/>
        <v>0.1</v>
      </c>
      <c r="K79" s="211">
        <f t="shared" si="46"/>
        <v>0.1</v>
      </c>
      <c r="L79" s="211">
        <f t="shared" si="46"/>
        <v>0.1</v>
      </c>
      <c r="M79" s="211">
        <f t="shared" si="46"/>
        <v>0.1</v>
      </c>
      <c r="N79" s="610">
        <f t="shared" si="46"/>
        <v>0.1</v>
      </c>
      <c r="O79" s="625">
        <f>AVERAGE(C79:N79)</f>
        <v>9.9999999999999992E-2</v>
      </c>
      <c r="P79" s="170"/>
      <c r="Q79" s="170"/>
      <c r="R79" s="170"/>
      <c r="S79" s="170"/>
      <c r="T79" s="170"/>
      <c r="U79" s="170"/>
      <c r="V79" s="170"/>
      <c r="W79" s="170"/>
      <c r="X79" s="170"/>
      <c r="Y79" s="170"/>
      <c r="Z79" s="170"/>
    </row>
    <row r="80" spans="1:26" ht="23.25" customHeight="1">
      <c r="A80" s="166">
        <f>A10*A79</f>
        <v>500</v>
      </c>
      <c r="B80" s="170" t="s">
        <v>282</v>
      </c>
      <c r="C80" s="204">
        <f t="shared" ref="C80:N80" si="47">C10*C79</f>
        <v>400</v>
      </c>
      <c r="D80" s="204">
        <f t="shared" si="47"/>
        <v>400</v>
      </c>
      <c r="E80" s="204">
        <f t="shared" si="47"/>
        <v>400</v>
      </c>
      <c r="F80" s="204">
        <f t="shared" si="47"/>
        <v>400</v>
      </c>
      <c r="G80" s="204">
        <f t="shared" si="47"/>
        <v>400</v>
      </c>
      <c r="H80" s="204">
        <f t="shared" si="47"/>
        <v>400</v>
      </c>
      <c r="I80" s="204">
        <f t="shared" si="47"/>
        <v>300</v>
      </c>
      <c r="J80" s="204">
        <f t="shared" si="47"/>
        <v>300</v>
      </c>
      <c r="K80" s="204">
        <f t="shared" si="47"/>
        <v>300</v>
      </c>
      <c r="L80" s="204">
        <f t="shared" si="47"/>
        <v>300</v>
      </c>
      <c r="M80" s="204">
        <f t="shared" si="47"/>
        <v>300</v>
      </c>
      <c r="N80" s="606">
        <f t="shared" si="47"/>
        <v>300</v>
      </c>
      <c r="O80" s="625">
        <f t="shared" ref="O80:O82" si="48">SUM(C80:N80)</f>
        <v>4200</v>
      </c>
      <c r="P80" s="170"/>
      <c r="Q80" s="170"/>
      <c r="R80" s="170"/>
      <c r="S80" s="170"/>
      <c r="T80" s="170"/>
      <c r="U80" s="170"/>
      <c r="V80" s="170"/>
      <c r="W80" s="170"/>
      <c r="X80" s="170"/>
      <c r="Y80" s="170"/>
      <c r="Z80" s="170"/>
    </row>
    <row r="81" spans="1:26" ht="23.25" customHeight="1">
      <c r="A81" s="205">
        <v>1000</v>
      </c>
      <c r="B81" s="170" t="s">
        <v>283</v>
      </c>
      <c r="C81" s="207">
        <v>1000</v>
      </c>
      <c r="D81" s="211">
        <f t="shared" ref="D81:N81" si="49">C81</f>
        <v>1000</v>
      </c>
      <c r="E81" s="211">
        <f t="shared" si="49"/>
        <v>1000</v>
      </c>
      <c r="F81" s="211">
        <f t="shared" si="49"/>
        <v>1000</v>
      </c>
      <c r="G81" s="211">
        <f t="shared" si="49"/>
        <v>1000</v>
      </c>
      <c r="H81" s="211">
        <f t="shared" si="49"/>
        <v>1000</v>
      </c>
      <c r="I81" s="211">
        <f t="shared" si="49"/>
        <v>1000</v>
      </c>
      <c r="J81" s="211">
        <f t="shared" si="49"/>
        <v>1000</v>
      </c>
      <c r="K81" s="211">
        <f t="shared" si="49"/>
        <v>1000</v>
      </c>
      <c r="L81" s="211">
        <f t="shared" si="49"/>
        <v>1000</v>
      </c>
      <c r="M81" s="211">
        <f t="shared" si="49"/>
        <v>1000</v>
      </c>
      <c r="N81" s="610">
        <f t="shared" si="49"/>
        <v>1000</v>
      </c>
      <c r="O81" s="625">
        <f t="shared" si="48"/>
        <v>12000</v>
      </c>
      <c r="P81" s="170"/>
      <c r="Q81" s="170"/>
      <c r="R81" s="170"/>
      <c r="S81" s="170"/>
      <c r="T81" s="170"/>
      <c r="U81" s="170"/>
      <c r="V81" s="170"/>
      <c r="W81" s="170"/>
      <c r="X81" s="170"/>
      <c r="Y81" s="170"/>
      <c r="Z81" s="170"/>
    </row>
    <row r="82" spans="1:26" ht="23.25" customHeight="1">
      <c r="A82" s="166">
        <f>SUM(A80:A81)</f>
        <v>1500</v>
      </c>
      <c r="B82" s="170" t="s">
        <v>284</v>
      </c>
      <c r="C82" s="204">
        <f t="shared" ref="C82:N82" si="50">SUM(C80:C81)</f>
        <v>1400</v>
      </c>
      <c r="D82" s="204">
        <f t="shared" si="50"/>
        <v>1400</v>
      </c>
      <c r="E82" s="204">
        <f t="shared" si="50"/>
        <v>1400</v>
      </c>
      <c r="F82" s="204">
        <f t="shared" si="50"/>
        <v>1400</v>
      </c>
      <c r="G82" s="204">
        <f t="shared" si="50"/>
        <v>1400</v>
      </c>
      <c r="H82" s="204">
        <f t="shared" si="50"/>
        <v>1400</v>
      </c>
      <c r="I82" s="204">
        <f t="shared" si="50"/>
        <v>1300</v>
      </c>
      <c r="J82" s="204">
        <f t="shared" si="50"/>
        <v>1300</v>
      </c>
      <c r="K82" s="204">
        <f t="shared" si="50"/>
        <v>1300</v>
      </c>
      <c r="L82" s="204">
        <f t="shared" si="50"/>
        <v>1300</v>
      </c>
      <c r="M82" s="204">
        <f t="shared" si="50"/>
        <v>1300</v>
      </c>
      <c r="N82" s="606">
        <f t="shared" si="50"/>
        <v>1300</v>
      </c>
      <c r="O82" s="625">
        <f t="shared" si="48"/>
        <v>16200</v>
      </c>
      <c r="P82" s="170"/>
      <c r="Q82" s="170"/>
      <c r="R82" s="170"/>
      <c r="S82" s="170"/>
      <c r="T82" s="170"/>
      <c r="U82" s="170"/>
      <c r="V82" s="170"/>
      <c r="W82" s="170"/>
      <c r="X82" s="170"/>
      <c r="Y82" s="170"/>
      <c r="Z82" s="170"/>
    </row>
    <row r="83" spans="1:26" ht="23.25" customHeight="1">
      <c r="A83" s="166"/>
      <c r="B83" s="170"/>
      <c r="C83" s="204"/>
      <c r="D83" s="204"/>
      <c r="E83" s="204"/>
      <c r="F83" s="204"/>
      <c r="G83" s="204"/>
      <c r="H83" s="204"/>
      <c r="I83" s="204"/>
      <c r="J83" s="204"/>
      <c r="K83" s="204"/>
      <c r="L83" s="204"/>
      <c r="M83" s="204"/>
      <c r="N83" s="606"/>
      <c r="O83" s="625"/>
      <c r="P83" s="170"/>
      <c r="Q83" s="170"/>
      <c r="R83" s="170"/>
      <c r="S83" s="170"/>
      <c r="T83" s="170"/>
      <c r="U83" s="170"/>
      <c r="V83" s="170"/>
      <c r="W83" s="170"/>
      <c r="X83" s="170"/>
      <c r="Y83" s="170"/>
      <c r="Z83" s="170"/>
    </row>
    <row r="84" spans="1:26" ht="23.25" customHeight="1">
      <c r="A84" s="166">
        <f>A28+A57+A59</f>
        <v>111000</v>
      </c>
      <c r="B84" s="170" t="s">
        <v>285</v>
      </c>
      <c r="C84" s="204">
        <f t="shared" ref="C84:N84" si="51">C28+C57+C59</f>
        <v>108000</v>
      </c>
      <c r="D84" s="204">
        <f t="shared" si="51"/>
        <v>100000</v>
      </c>
      <c r="E84" s="204">
        <f t="shared" si="51"/>
        <v>100000</v>
      </c>
      <c r="F84" s="204">
        <f t="shared" si="51"/>
        <v>100000</v>
      </c>
      <c r="G84" s="204">
        <f t="shared" si="51"/>
        <v>100000</v>
      </c>
      <c r="H84" s="204">
        <f t="shared" si="51"/>
        <v>100000</v>
      </c>
      <c r="I84" s="204">
        <f t="shared" si="51"/>
        <v>78000</v>
      </c>
      <c r="J84" s="204">
        <f t="shared" si="51"/>
        <v>80000</v>
      </c>
      <c r="K84" s="204">
        <f t="shared" si="51"/>
        <v>80000</v>
      </c>
      <c r="L84" s="204">
        <f t="shared" si="51"/>
        <v>80000</v>
      </c>
      <c r="M84" s="204">
        <f t="shared" si="51"/>
        <v>80000</v>
      </c>
      <c r="N84" s="606">
        <f t="shared" si="51"/>
        <v>80000</v>
      </c>
      <c r="O84" s="625">
        <f t="shared" ref="O84:O86" si="52">SUM(C84:N84)</f>
        <v>1086000</v>
      </c>
      <c r="P84" s="170"/>
      <c r="Q84" s="170"/>
      <c r="R84" s="170"/>
      <c r="S84" s="170"/>
      <c r="T84" s="170"/>
      <c r="U84" s="170"/>
      <c r="V84" s="170"/>
      <c r="W84" s="170"/>
      <c r="X84" s="170"/>
      <c r="Y84" s="170"/>
      <c r="Z84" s="170"/>
    </row>
    <row r="85" spans="1:26" ht="23.25" customHeight="1">
      <c r="A85" s="212">
        <f>A80+A77+A69+A57+A59+A53+A28+A74+A75</f>
        <v>121500</v>
      </c>
      <c r="B85" s="170" t="s">
        <v>286</v>
      </c>
      <c r="C85" s="204">
        <f t="shared" ref="C85:N85" si="53">C80+C77+C69+C57+C59+C53+C28+C74+C75</f>
        <v>154450</v>
      </c>
      <c r="D85" s="204">
        <f t="shared" si="53"/>
        <v>146500.5</v>
      </c>
      <c r="E85" s="204">
        <f t="shared" si="53"/>
        <v>146551.495</v>
      </c>
      <c r="F85" s="204">
        <f t="shared" si="53"/>
        <v>146602.98005000001</v>
      </c>
      <c r="G85" s="204">
        <f t="shared" si="53"/>
        <v>146654.95024949999</v>
      </c>
      <c r="H85" s="204">
        <f t="shared" si="53"/>
        <v>146707.40074700501</v>
      </c>
      <c r="I85" s="204">
        <f t="shared" si="53"/>
        <v>123660.32673953494</v>
      </c>
      <c r="J85" s="204">
        <f t="shared" si="53"/>
        <v>125713.72347213959</v>
      </c>
      <c r="K85" s="204">
        <f t="shared" si="53"/>
        <v>125767.5862374182</v>
      </c>
      <c r="L85" s="204">
        <f t="shared" si="53"/>
        <v>125821.91037504401</v>
      </c>
      <c r="M85" s="204">
        <f t="shared" si="53"/>
        <v>125876.69127129359</v>
      </c>
      <c r="N85" s="606">
        <f t="shared" si="53"/>
        <v>125931.92435858064</v>
      </c>
      <c r="O85" s="625">
        <f t="shared" si="52"/>
        <v>1640239.4885005162</v>
      </c>
      <c r="P85" s="170"/>
      <c r="Q85" s="170"/>
      <c r="R85" s="170"/>
      <c r="S85" s="170"/>
      <c r="T85" s="170"/>
      <c r="U85" s="170"/>
      <c r="V85" s="170"/>
      <c r="W85" s="170"/>
      <c r="X85" s="170"/>
      <c r="Y85" s="170"/>
      <c r="Z85" s="170"/>
    </row>
    <row r="86" spans="1:26" ht="23.25" customHeight="1">
      <c r="A86" s="166">
        <f>A27-A85</f>
        <v>103500</v>
      </c>
      <c r="B86" s="170" t="s">
        <v>287</v>
      </c>
      <c r="C86" s="204">
        <f t="shared" ref="C86:N86" si="54">C27-C85</f>
        <v>25550</v>
      </c>
      <c r="D86" s="204">
        <f t="shared" si="54"/>
        <v>33499.5</v>
      </c>
      <c r="E86" s="204">
        <f t="shared" si="54"/>
        <v>33448.505000000005</v>
      </c>
      <c r="F86" s="204">
        <f t="shared" si="54"/>
        <v>33397.019949999987</v>
      </c>
      <c r="G86" s="204">
        <f t="shared" si="54"/>
        <v>33345.049750500009</v>
      </c>
      <c r="H86" s="204">
        <f t="shared" si="54"/>
        <v>33292.599252994987</v>
      </c>
      <c r="I86" s="204">
        <f t="shared" si="54"/>
        <v>11339.673260465061</v>
      </c>
      <c r="J86" s="204">
        <f t="shared" si="54"/>
        <v>9286.2765278604056</v>
      </c>
      <c r="K86" s="204">
        <f t="shared" si="54"/>
        <v>9232.4137625817966</v>
      </c>
      <c r="L86" s="204">
        <f t="shared" si="54"/>
        <v>9178.0896249559883</v>
      </c>
      <c r="M86" s="204">
        <f t="shared" si="54"/>
        <v>9123.3087287064118</v>
      </c>
      <c r="N86" s="606">
        <f t="shared" si="54"/>
        <v>9068.0756414193602</v>
      </c>
      <c r="O86" s="625">
        <f t="shared" si="52"/>
        <v>249760.51149948401</v>
      </c>
      <c r="P86" s="170"/>
      <c r="Q86" s="170"/>
      <c r="R86" s="170"/>
      <c r="S86" s="170"/>
      <c r="T86" s="170"/>
      <c r="U86" s="170"/>
      <c r="V86" s="170"/>
      <c r="W86" s="170"/>
      <c r="X86" s="170"/>
      <c r="Y86" s="170"/>
      <c r="Z86" s="170"/>
    </row>
    <row r="87" spans="1:26" ht="23.25" customHeight="1">
      <c r="A87" s="166"/>
      <c r="B87" s="170"/>
      <c r="C87" s="204"/>
      <c r="D87" s="204"/>
      <c r="E87" s="204"/>
      <c r="F87" s="204"/>
      <c r="G87" s="204"/>
      <c r="H87" s="204"/>
      <c r="I87" s="204"/>
      <c r="J87" s="204"/>
      <c r="K87" s="204"/>
      <c r="L87" s="204"/>
      <c r="M87" s="204"/>
      <c r="N87" s="606"/>
      <c r="O87" s="625"/>
      <c r="P87" s="170"/>
      <c r="Q87" s="170"/>
      <c r="R87" s="170"/>
      <c r="S87" s="170"/>
      <c r="T87" s="170"/>
      <c r="U87" s="170"/>
      <c r="V87" s="170"/>
      <c r="W87" s="170"/>
      <c r="X87" s="170"/>
      <c r="Y87" s="170"/>
      <c r="Z87" s="170"/>
    </row>
    <row r="88" spans="1:26" ht="23.25" customHeight="1">
      <c r="A88" s="166">
        <f>A54+A33+A81+A36+A37+A71+A50+A51</f>
        <v>5250</v>
      </c>
      <c r="B88" s="215" t="s">
        <v>288</v>
      </c>
      <c r="C88" s="204">
        <f t="shared" ref="C88:N88" si="55">C54+C33+C81+C36+C37+C71+C50+C51+C74</f>
        <v>2337.5</v>
      </c>
      <c r="D88" s="204">
        <f t="shared" si="55"/>
        <v>2425.125</v>
      </c>
      <c r="E88" s="204">
        <f t="shared" si="55"/>
        <v>2512.8737499999997</v>
      </c>
      <c r="F88" s="204">
        <f t="shared" si="55"/>
        <v>2600.7450124999996</v>
      </c>
      <c r="G88" s="204">
        <f t="shared" si="55"/>
        <v>2688.7375623749999</v>
      </c>
      <c r="H88" s="204">
        <f t="shared" si="55"/>
        <v>2776.8501867512496</v>
      </c>
      <c r="I88" s="204">
        <f t="shared" si="55"/>
        <v>2865.0816848837376</v>
      </c>
      <c r="J88" s="204">
        <f t="shared" si="55"/>
        <v>2953.4308680349</v>
      </c>
      <c r="K88" s="204">
        <f t="shared" si="55"/>
        <v>3041.8965593545508</v>
      </c>
      <c r="L88" s="204">
        <f t="shared" si="55"/>
        <v>3130.4775937610057</v>
      </c>
      <c r="M88" s="204">
        <f t="shared" si="55"/>
        <v>3219.1728178233952</v>
      </c>
      <c r="N88" s="606">
        <f t="shared" si="55"/>
        <v>3307.9810896451613</v>
      </c>
      <c r="O88" s="625">
        <f t="shared" ref="O88:O89" si="56">SUM(C88:N88)</f>
        <v>33859.872125128997</v>
      </c>
      <c r="P88" s="170"/>
      <c r="Q88" s="170"/>
      <c r="R88" s="170"/>
      <c r="S88" s="170"/>
      <c r="T88" s="170"/>
      <c r="U88" s="170"/>
      <c r="V88" s="170"/>
      <c r="W88" s="170"/>
      <c r="X88" s="170"/>
      <c r="Y88" s="170"/>
      <c r="Z88" s="170"/>
    </row>
    <row r="89" spans="1:26" ht="23.25" customHeight="1">
      <c r="A89" s="166">
        <f>A88+A85</f>
        <v>126750</v>
      </c>
      <c r="B89" s="215" t="s">
        <v>289</v>
      </c>
      <c r="C89" s="204">
        <f t="shared" ref="C89:N89" si="57">C88+C85</f>
        <v>156787.5</v>
      </c>
      <c r="D89" s="204">
        <f t="shared" si="57"/>
        <v>148925.625</v>
      </c>
      <c r="E89" s="204">
        <f t="shared" si="57"/>
        <v>149064.36874999999</v>
      </c>
      <c r="F89" s="204">
        <f t="shared" si="57"/>
        <v>149203.72506250002</v>
      </c>
      <c r="G89" s="204">
        <f t="shared" si="57"/>
        <v>149343.68781187499</v>
      </c>
      <c r="H89" s="204">
        <f t="shared" si="57"/>
        <v>149484.25093375627</v>
      </c>
      <c r="I89" s="204">
        <f t="shared" si="57"/>
        <v>126525.40842441868</v>
      </c>
      <c r="J89" s="204">
        <f t="shared" si="57"/>
        <v>128667.1543401745</v>
      </c>
      <c r="K89" s="204">
        <f t="shared" si="57"/>
        <v>128809.48279677276</v>
      </c>
      <c r="L89" s="204">
        <f t="shared" si="57"/>
        <v>128952.38796880502</v>
      </c>
      <c r="M89" s="204">
        <f t="shared" si="57"/>
        <v>129095.86408911698</v>
      </c>
      <c r="N89" s="606">
        <f t="shared" si="57"/>
        <v>129239.90544822581</v>
      </c>
      <c r="O89" s="625">
        <f t="shared" si="56"/>
        <v>1674099.3606256449</v>
      </c>
      <c r="P89" s="170"/>
      <c r="Q89" s="170"/>
      <c r="R89" s="170"/>
      <c r="S89" s="170"/>
      <c r="T89" s="170"/>
      <c r="U89" s="170"/>
      <c r="V89" s="170"/>
      <c r="W89" s="170"/>
      <c r="X89" s="170"/>
      <c r="Y89" s="170"/>
      <c r="Z89" s="170"/>
    </row>
    <row r="90" spans="1:26" ht="23.25" customHeight="1">
      <c r="A90" s="166"/>
      <c r="B90" s="215"/>
      <c r="C90" s="204"/>
      <c r="D90" s="204"/>
      <c r="E90" s="204"/>
      <c r="F90" s="204"/>
      <c r="G90" s="204"/>
      <c r="H90" s="204"/>
      <c r="I90" s="204"/>
      <c r="J90" s="204"/>
      <c r="K90" s="204"/>
      <c r="L90" s="204"/>
      <c r="M90" s="204"/>
      <c r="N90" s="606"/>
      <c r="O90" s="625"/>
      <c r="P90" s="170"/>
      <c r="Q90" s="170"/>
      <c r="R90" s="170"/>
      <c r="S90" s="170"/>
      <c r="T90" s="170"/>
      <c r="U90" s="170"/>
      <c r="V90" s="170"/>
      <c r="W90" s="170"/>
      <c r="X90" s="170"/>
      <c r="Y90" s="170"/>
      <c r="Z90" s="170"/>
    </row>
    <row r="91" spans="1:26" ht="23.25" customHeight="1">
      <c r="A91" s="166">
        <f>A86-A88</f>
        <v>98250</v>
      </c>
      <c r="B91" s="170" t="s">
        <v>109</v>
      </c>
      <c r="C91" s="204">
        <f t="shared" ref="C91:N91" si="58">C86-C88</f>
        <v>23212.5</v>
      </c>
      <c r="D91" s="204">
        <f t="shared" si="58"/>
        <v>31074.375</v>
      </c>
      <c r="E91" s="204">
        <f t="shared" si="58"/>
        <v>30935.631250000006</v>
      </c>
      <c r="F91" s="204">
        <f t="shared" si="58"/>
        <v>30796.274937499988</v>
      </c>
      <c r="G91" s="204">
        <f t="shared" si="58"/>
        <v>30656.312188125008</v>
      </c>
      <c r="H91" s="204">
        <f t="shared" si="58"/>
        <v>30515.749066243738</v>
      </c>
      <c r="I91" s="204">
        <f t="shared" si="58"/>
        <v>8474.5915755813221</v>
      </c>
      <c r="J91" s="204">
        <f t="shared" si="58"/>
        <v>6332.8456598255052</v>
      </c>
      <c r="K91" s="204">
        <f t="shared" si="58"/>
        <v>6190.5172032272458</v>
      </c>
      <c r="L91" s="204">
        <f t="shared" si="58"/>
        <v>6047.6120311949826</v>
      </c>
      <c r="M91" s="204">
        <f t="shared" si="58"/>
        <v>5904.1359108830165</v>
      </c>
      <c r="N91" s="606">
        <f t="shared" si="58"/>
        <v>5760.0945517741984</v>
      </c>
      <c r="O91" s="625">
        <f>SUM(C91:N91)</f>
        <v>215900.63937435503</v>
      </c>
      <c r="P91" s="170"/>
      <c r="Q91" s="170"/>
      <c r="R91" s="170"/>
      <c r="S91" s="170"/>
      <c r="T91" s="170"/>
      <c r="U91" s="170"/>
      <c r="V91" s="170"/>
      <c r="W91" s="170"/>
      <c r="X91" s="170"/>
      <c r="Y91" s="170"/>
      <c r="Z91" s="170"/>
    </row>
    <row r="92" spans="1:26" ht="23.25" customHeight="1">
      <c r="A92" s="166"/>
      <c r="B92" s="170"/>
      <c r="C92" s="204"/>
      <c r="D92" s="204"/>
      <c r="E92" s="204"/>
      <c r="F92" s="204"/>
      <c r="G92" s="204"/>
      <c r="H92" s="204"/>
      <c r="I92" s="204"/>
      <c r="J92" s="204"/>
      <c r="K92" s="204"/>
      <c r="L92" s="204"/>
      <c r="M92" s="204"/>
      <c r="N92" s="606"/>
      <c r="O92" s="625"/>
      <c r="P92" s="170"/>
      <c r="Q92" s="170"/>
      <c r="R92" s="170"/>
      <c r="S92" s="170"/>
      <c r="T92" s="170"/>
      <c r="U92" s="170"/>
      <c r="V92" s="170"/>
      <c r="W92" s="170"/>
      <c r="X92" s="170"/>
      <c r="Y92" s="170"/>
      <c r="Z92" s="170"/>
    </row>
    <row r="93" spans="1:26" ht="23.25" customHeight="1">
      <c r="A93" s="166"/>
      <c r="B93" s="170"/>
      <c r="C93" s="204"/>
      <c r="D93" s="204"/>
      <c r="E93" s="204"/>
      <c r="F93" s="204"/>
      <c r="G93" s="204"/>
      <c r="H93" s="204"/>
      <c r="I93" s="204"/>
      <c r="J93" s="204"/>
      <c r="K93" s="204"/>
      <c r="L93" s="204"/>
      <c r="M93" s="204"/>
      <c r="N93" s="606"/>
      <c r="O93" s="625"/>
      <c r="P93" s="170"/>
      <c r="Q93" s="170"/>
      <c r="R93" s="170"/>
      <c r="S93" s="170"/>
      <c r="T93" s="170"/>
      <c r="U93" s="170"/>
      <c r="V93" s="170"/>
      <c r="W93" s="170"/>
      <c r="X93" s="170"/>
      <c r="Y93" s="170"/>
      <c r="Z93" s="170"/>
    </row>
    <row r="94" spans="1:26" ht="23.25" customHeight="1">
      <c r="A94" s="205">
        <v>5</v>
      </c>
      <c r="B94" s="170" t="s">
        <v>77</v>
      </c>
      <c r="C94" s="207">
        <v>5</v>
      </c>
      <c r="D94" s="211">
        <f t="shared" ref="D94:N94" si="59">C94</f>
        <v>5</v>
      </c>
      <c r="E94" s="211">
        <f t="shared" si="59"/>
        <v>5</v>
      </c>
      <c r="F94" s="211">
        <f t="shared" si="59"/>
        <v>5</v>
      </c>
      <c r="G94" s="211">
        <f t="shared" si="59"/>
        <v>5</v>
      </c>
      <c r="H94" s="211">
        <f t="shared" si="59"/>
        <v>5</v>
      </c>
      <c r="I94" s="211">
        <f t="shared" si="59"/>
        <v>5</v>
      </c>
      <c r="J94" s="211">
        <f t="shared" si="59"/>
        <v>5</v>
      </c>
      <c r="K94" s="211">
        <f t="shared" si="59"/>
        <v>5</v>
      </c>
      <c r="L94" s="211">
        <f t="shared" si="59"/>
        <v>5</v>
      </c>
      <c r="M94" s="211">
        <f t="shared" si="59"/>
        <v>5</v>
      </c>
      <c r="N94" s="610">
        <f t="shared" si="59"/>
        <v>5</v>
      </c>
      <c r="O94" s="625">
        <f t="shared" ref="O94:O95" si="60">AVERAGE(C94:N94)</f>
        <v>5</v>
      </c>
      <c r="P94" s="170"/>
      <c r="Q94" s="170"/>
      <c r="R94" s="170"/>
      <c r="S94" s="170"/>
      <c r="T94" s="170"/>
      <c r="U94" s="170"/>
      <c r="V94" s="170"/>
      <c r="W94" s="170"/>
      <c r="X94" s="170"/>
      <c r="Y94" s="170"/>
      <c r="Z94" s="170"/>
    </row>
    <row r="95" spans="1:26" ht="23.25" customHeight="1">
      <c r="A95" s="205">
        <v>20</v>
      </c>
      <c r="B95" s="170" t="s">
        <v>78</v>
      </c>
      <c r="C95" s="207">
        <v>20</v>
      </c>
      <c r="D95" s="211">
        <f t="shared" ref="D95:N95" si="61">C95</f>
        <v>20</v>
      </c>
      <c r="E95" s="211">
        <f t="shared" si="61"/>
        <v>20</v>
      </c>
      <c r="F95" s="211">
        <f t="shared" si="61"/>
        <v>20</v>
      </c>
      <c r="G95" s="211">
        <f t="shared" si="61"/>
        <v>20</v>
      </c>
      <c r="H95" s="211">
        <f t="shared" si="61"/>
        <v>20</v>
      </c>
      <c r="I95" s="211">
        <f t="shared" si="61"/>
        <v>20</v>
      </c>
      <c r="J95" s="211">
        <f t="shared" si="61"/>
        <v>20</v>
      </c>
      <c r="K95" s="211">
        <f t="shared" si="61"/>
        <v>20</v>
      </c>
      <c r="L95" s="211">
        <f t="shared" si="61"/>
        <v>20</v>
      </c>
      <c r="M95" s="211">
        <f t="shared" si="61"/>
        <v>20</v>
      </c>
      <c r="N95" s="610">
        <f t="shared" si="61"/>
        <v>20</v>
      </c>
      <c r="O95" s="625">
        <f t="shared" si="60"/>
        <v>20</v>
      </c>
      <c r="P95" s="170"/>
      <c r="Q95" s="170"/>
      <c r="R95" s="170"/>
      <c r="S95" s="170"/>
      <c r="T95" s="170"/>
      <c r="U95" s="170"/>
      <c r="V95" s="170"/>
      <c r="W95" s="170"/>
      <c r="X95" s="170"/>
      <c r="Y95" s="170"/>
      <c r="Z95" s="170"/>
    </row>
    <row r="96" spans="1:26" ht="23.25" customHeight="1">
      <c r="A96" s="166">
        <f>A94*A137/100</f>
        <v>5000</v>
      </c>
      <c r="B96" s="170" t="s">
        <v>290</v>
      </c>
      <c r="C96" s="204">
        <f t="shared" ref="C96:N96" si="62">C94*C137/100</f>
        <v>5000</v>
      </c>
      <c r="D96" s="204">
        <f t="shared" si="62"/>
        <v>5000</v>
      </c>
      <c r="E96" s="204">
        <f t="shared" si="62"/>
        <v>5000</v>
      </c>
      <c r="F96" s="204">
        <f t="shared" si="62"/>
        <v>5000</v>
      </c>
      <c r="G96" s="204">
        <f t="shared" si="62"/>
        <v>5000</v>
      </c>
      <c r="H96" s="204">
        <f t="shared" si="62"/>
        <v>5000</v>
      </c>
      <c r="I96" s="204">
        <f t="shared" si="62"/>
        <v>5000</v>
      </c>
      <c r="J96" s="204">
        <f t="shared" si="62"/>
        <v>5000</v>
      </c>
      <c r="K96" s="204">
        <f t="shared" si="62"/>
        <v>5000</v>
      </c>
      <c r="L96" s="204">
        <f t="shared" si="62"/>
        <v>5000</v>
      </c>
      <c r="M96" s="204">
        <f t="shared" si="62"/>
        <v>5000</v>
      </c>
      <c r="N96" s="606">
        <f t="shared" si="62"/>
        <v>5000</v>
      </c>
      <c r="O96" s="625">
        <f t="shared" ref="O96:O98" si="63">SUM(C96:N96)</f>
        <v>60000</v>
      </c>
      <c r="P96" s="170"/>
      <c r="Q96" s="170"/>
      <c r="R96" s="170"/>
      <c r="S96" s="170"/>
      <c r="T96" s="170"/>
      <c r="U96" s="170"/>
      <c r="V96" s="170"/>
      <c r="W96" s="170"/>
      <c r="X96" s="170"/>
      <c r="Y96" s="170"/>
      <c r="Z96" s="170"/>
    </row>
    <row r="97" spans="1:26" ht="23.25" customHeight="1">
      <c r="A97" s="166">
        <f>MAX(0,A95*A91/100)</f>
        <v>19650</v>
      </c>
      <c r="B97" s="170" t="s">
        <v>291</v>
      </c>
      <c r="C97" s="204">
        <f t="shared" ref="C97:N97" si="64">MAX(0,C95*(C91-C96)/100)</f>
        <v>3642.5</v>
      </c>
      <c r="D97" s="204">
        <f t="shared" si="64"/>
        <v>5214.875</v>
      </c>
      <c r="E97" s="204">
        <f t="shared" si="64"/>
        <v>5187.1262500000012</v>
      </c>
      <c r="F97" s="204">
        <f t="shared" si="64"/>
        <v>5159.2549874999977</v>
      </c>
      <c r="G97" s="204">
        <f t="shared" si="64"/>
        <v>5131.2624376250014</v>
      </c>
      <c r="H97" s="204">
        <f t="shared" si="64"/>
        <v>5103.1498132487477</v>
      </c>
      <c r="I97" s="204">
        <f t="shared" si="64"/>
        <v>694.91831511626447</v>
      </c>
      <c r="J97" s="204">
        <f t="shared" si="64"/>
        <v>266.56913196510106</v>
      </c>
      <c r="K97" s="204">
        <f t="shared" si="64"/>
        <v>238.10344064544915</v>
      </c>
      <c r="L97" s="204">
        <f t="shared" si="64"/>
        <v>209.52240623899652</v>
      </c>
      <c r="M97" s="204">
        <f t="shared" si="64"/>
        <v>180.82718217660332</v>
      </c>
      <c r="N97" s="606">
        <f t="shared" si="64"/>
        <v>152.01891035483968</v>
      </c>
      <c r="O97" s="625">
        <f t="shared" si="63"/>
        <v>31180.127874871003</v>
      </c>
      <c r="P97" s="170"/>
      <c r="Q97" s="170"/>
      <c r="R97" s="170"/>
      <c r="S97" s="170"/>
      <c r="T97" s="170"/>
      <c r="U97" s="170"/>
      <c r="V97" s="170"/>
      <c r="W97" s="170"/>
      <c r="X97" s="170"/>
      <c r="Y97" s="170"/>
      <c r="Z97" s="170"/>
    </row>
    <row r="98" spans="1:26" ht="23.25" customHeight="1">
      <c r="A98" s="166">
        <f>A91-A96-A97</f>
        <v>73600</v>
      </c>
      <c r="B98" s="170" t="s">
        <v>112</v>
      </c>
      <c r="C98" s="204">
        <f t="shared" ref="C98:N98" si="65">C91-C96-C97</f>
        <v>14570</v>
      </c>
      <c r="D98" s="204">
        <f t="shared" si="65"/>
        <v>20859.5</v>
      </c>
      <c r="E98" s="204">
        <f t="shared" si="65"/>
        <v>20748.505000000005</v>
      </c>
      <c r="F98" s="204">
        <f t="shared" si="65"/>
        <v>20637.019949999991</v>
      </c>
      <c r="G98" s="204">
        <f t="shared" si="65"/>
        <v>20525.049750500006</v>
      </c>
      <c r="H98" s="204">
        <f t="shared" si="65"/>
        <v>20412.599252994991</v>
      </c>
      <c r="I98" s="204">
        <f t="shared" si="65"/>
        <v>2779.6732604650579</v>
      </c>
      <c r="J98" s="204">
        <f t="shared" si="65"/>
        <v>1066.2765278604043</v>
      </c>
      <c r="K98" s="204">
        <f t="shared" si="65"/>
        <v>952.41376258179662</v>
      </c>
      <c r="L98" s="204">
        <f t="shared" si="65"/>
        <v>838.0896249559861</v>
      </c>
      <c r="M98" s="204">
        <f t="shared" si="65"/>
        <v>723.30872870641326</v>
      </c>
      <c r="N98" s="606">
        <f t="shared" si="65"/>
        <v>608.0756414193587</v>
      </c>
      <c r="O98" s="625">
        <f t="shared" si="63"/>
        <v>124720.51149948401</v>
      </c>
      <c r="P98" s="170"/>
      <c r="Q98" s="170"/>
      <c r="R98" s="170"/>
      <c r="S98" s="170"/>
      <c r="T98" s="170"/>
      <c r="U98" s="170"/>
      <c r="V98" s="170"/>
      <c r="W98" s="170"/>
      <c r="X98" s="170"/>
      <c r="Y98" s="170"/>
      <c r="Z98" s="170"/>
    </row>
    <row r="99" spans="1:26" ht="23.25" customHeight="1">
      <c r="A99" s="166"/>
      <c r="B99" s="170"/>
      <c r="C99" s="204"/>
      <c r="D99" s="204"/>
      <c r="E99" s="204"/>
      <c r="F99" s="204"/>
      <c r="G99" s="204"/>
      <c r="H99" s="204"/>
      <c r="I99" s="204"/>
      <c r="J99" s="204"/>
      <c r="K99" s="204"/>
      <c r="L99" s="204"/>
      <c r="M99" s="204"/>
      <c r="N99" s="606"/>
      <c r="O99" s="625"/>
      <c r="P99" s="170"/>
      <c r="Q99" s="170"/>
      <c r="R99" s="170"/>
      <c r="S99" s="170"/>
      <c r="T99" s="170"/>
      <c r="U99" s="170"/>
      <c r="V99" s="170"/>
      <c r="W99" s="170"/>
      <c r="X99" s="170"/>
      <c r="Y99" s="170"/>
      <c r="Z99" s="170"/>
    </row>
    <row r="100" spans="1:26" ht="23.25" customHeight="1">
      <c r="A100" s="166">
        <f>MAX(0,A98*A34/100)</f>
        <v>29440</v>
      </c>
      <c r="B100" s="170" t="s">
        <v>292</v>
      </c>
      <c r="C100" s="204">
        <f t="shared" ref="C100:N100" si="66">MAX(0,C98*C34/100)</f>
        <v>0</v>
      </c>
      <c r="D100" s="204">
        <f t="shared" si="66"/>
        <v>0</v>
      </c>
      <c r="E100" s="204">
        <f t="shared" si="66"/>
        <v>0</v>
      </c>
      <c r="F100" s="204">
        <f t="shared" si="66"/>
        <v>0</v>
      </c>
      <c r="G100" s="204">
        <f t="shared" si="66"/>
        <v>0</v>
      </c>
      <c r="H100" s="204">
        <f t="shared" si="66"/>
        <v>0</v>
      </c>
      <c r="I100" s="204">
        <f t="shared" si="66"/>
        <v>0</v>
      </c>
      <c r="J100" s="204">
        <f t="shared" si="66"/>
        <v>0</v>
      </c>
      <c r="K100" s="204">
        <f t="shared" si="66"/>
        <v>0</v>
      </c>
      <c r="L100" s="204">
        <f t="shared" si="66"/>
        <v>0</v>
      </c>
      <c r="M100" s="204">
        <f t="shared" si="66"/>
        <v>0</v>
      </c>
      <c r="N100" s="606">
        <f t="shared" si="66"/>
        <v>0</v>
      </c>
      <c r="O100" s="625">
        <f>SUM(C100:N100)</f>
        <v>0</v>
      </c>
      <c r="P100" s="170"/>
      <c r="Q100" s="170"/>
      <c r="R100" s="170"/>
      <c r="S100" s="170"/>
      <c r="T100" s="170"/>
      <c r="U100" s="170"/>
      <c r="V100" s="170"/>
      <c r="W100" s="170"/>
      <c r="X100" s="170"/>
      <c r="Y100" s="170"/>
      <c r="Z100" s="170"/>
    </row>
    <row r="101" spans="1:26" ht="23.25" customHeight="1">
      <c r="A101" s="166"/>
      <c r="B101" s="170"/>
      <c r="C101" s="204"/>
      <c r="D101" s="204"/>
      <c r="E101" s="204"/>
      <c r="F101" s="204"/>
      <c r="G101" s="204"/>
      <c r="H101" s="204"/>
      <c r="I101" s="204"/>
      <c r="J101" s="204"/>
      <c r="K101" s="204"/>
      <c r="L101" s="204"/>
      <c r="M101" s="204"/>
      <c r="N101" s="606"/>
      <c r="O101" s="625"/>
      <c r="P101" s="170"/>
      <c r="Q101" s="170"/>
      <c r="R101" s="170"/>
      <c r="S101" s="170"/>
      <c r="T101" s="170"/>
      <c r="U101" s="170"/>
      <c r="V101" s="170"/>
      <c r="W101" s="170"/>
      <c r="X101" s="170"/>
      <c r="Y101" s="170"/>
      <c r="Z101" s="170"/>
    </row>
    <row r="102" spans="1:26" ht="23.25" customHeight="1">
      <c r="A102" s="212">
        <f>A98-A100</f>
        <v>44160</v>
      </c>
      <c r="B102" s="170" t="s">
        <v>293</v>
      </c>
      <c r="C102" s="204">
        <f>A102+C98-C100</f>
        <v>58730</v>
      </c>
      <c r="D102" s="204">
        <f t="shared" ref="D102:N102" si="67">C102+D98-D100</f>
        <v>79589.5</v>
      </c>
      <c r="E102" s="204">
        <f t="shared" si="67"/>
        <v>100338.005</v>
      </c>
      <c r="F102" s="204">
        <f t="shared" si="67"/>
        <v>120975.02494999999</v>
      </c>
      <c r="G102" s="204">
        <f t="shared" si="67"/>
        <v>141500.0747005</v>
      </c>
      <c r="H102" s="204">
        <f t="shared" si="67"/>
        <v>161912.67395349499</v>
      </c>
      <c r="I102" s="204">
        <f t="shared" si="67"/>
        <v>164692.34721396005</v>
      </c>
      <c r="J102" s="204">
        <f t="shared" si="67"/>
        <v>165758.62374182045</v>
      </c>
      <c r="K102" s="204">
        <f t="shared" si="67"/>
        <v>166711.03750440225</v>
      </c>
      <c r="L102" s="204">
        <f t="shared" si="67"/>
        <v>167549.12712935824</v>
      </c>
      <c r="M102" s="204">
        <f t="shared" si="67"/>
        <v>168272.43585806465</v>
      </c>
      <c r="N102" s="606">
        <f t="shared" si="67"/>
        <v>168880.51149948401</v>
      </c>
      <c r="O102" s="626">
        <f>SUM(C102:N102)</f>
        <v>1664909.3615510846</v>
      </c>
      <c r="P102" s="170"/>
      <c r="Q102" s="170"/>
      <c r="R102" s="170"/>
      <c r="S102" s="170"/>
      <c r="T102" s="170"/>
      <c r="U102" s="170"/>
      <c r="V102" s="170"/>
      <c r="W102" s="170"/>
      <c r="X102" s="170"/>
      <c r="Y102" s="170"/>
      <c r="Z102" s="170"/>
    </row>
    <row r="103" spans="1:26" ht="23.25" customHeight="1">
      <c r="A103" s="166"/>
      <c r="B103" s="170"/>
      <c r="C103" s="204"/>
      <c r="D103" s="204"/>
      <c r="E103" s="204"/>
      <c r="F103" s="204"/>
      <c r="G103" s="204"/>
      <c r="H103" s="204"/>
      <c r="I103" s="204"/>
      <c r="J103" s="204"/>
      <c r="K103" s="204"/>
      <c r="L103" s="204"/>
      <c r="M103" s="204"/>
      <c r="N103" s="606"/>
      <c r="O103" s="625"/>
      <c r="P103" s="170"/>
      <c r="Q103" s="170"/>
      <c r="R103" s="170"/>
      <c r="S103" s="170"/>
      <c r="T103" s="170"/>
      <c r="U103" s="170"/>
      <c r="V103" s="170"/>
      <c r="W103" s="170"/>
      <c r="X103" s="170"/>
      <c r="Y103" s="170"/>
      <c r="Z103" s="170"/>
    </row>
    <row r="104" spans="1:26" ht="23.25" customHeight="1">
      <c r="A104" s="166"/>
      <c r="B104" s="170"/>
      <c r="C104" s="204"/>
      <c r="D104" s="204"/>
      <c r="E104" s="204"/>
      <c r="F104" s="204"/>
      <c r="G104" s="204"/>
      <c r="H104" s="204"/>
      <c r="I104" s="204"/>
      <c r="J104" s="204"/>
      <c r="K104" s="204"/>
      <c r="L104" s="204"/>
      <c r="M104" s="204"/>
      <c r="N104" s="606"/>
      <c r="O104" s="625"/>
      <c r="P104" s="170"/>
      <c r="Q104" s="170"/>
      <c r="R104" s="170"/>
      <c r="S104" s="170"/>
      <c r="T104" s="170"/>
      <c r="U104" s="170"/>
      <c r="V104" s="170"/>
      <c r="W104" s="170"/>
      <c r="X104" s="170"/>
      <c r="Y104" s="170"/>
      <c r="Z104" s="170"/>
    </row>
    <row r="105" spans="1:26" ht="23.25" customHeight="1">
      <c r="A105" s="205">
        <v>0.01</v>
      </c>
      <c r="B105" s="170" t="s">
        <v>80</v>
      </c>
      <c r="C105" s="207">
        <v>0.01</v>
      </c>
      <c r="D105" s="211">
        <f t="shared" ref="D105:N105" si="68">C105</f>
        <v>0.01</v>
      </c>
      <c r="E105" s="211">
        <f t="shared" si="68"/>
        <v>0.01</v>
      </c>
      <c r="F105" s="211">
        <f t="shared" si="68"/>
        <v>0.01</v>
      </c>
      <c r="G105" s="211">
        <f t="shared" si="68"/>
        <v>0.01</v>
      </c>
      <c r="H105" s="211">
        <f t="shared" si="68"/>
        <v>0.01</v>
      </c>
      <c r="I105" s="211">
        <f t="shared" si="68"/>
        <v>0.01</v>
      </c>
      <c r="J105" s="211">
        <f t="shared" si="68"/>
        <v>0.01</v>
      </c>
      <c r="K105" s="211">
        <f t="shared" si="68"/>
        <v>0.01</v>
      </c>
      <c r="L105" s="211">
        <f t="shared" si="68"/>
        <v>0.01</v>
      </c>
      <c r="M105" s="211">
        <f t="shared" si="68"/>
        <v>0.01</v>
      </c>
      <c r="N105" s="610">
        <f t="shared" si="68"/>
        <v>0.01</v>
      </c>
      <c r="O105" s="625">
        <f t="shared" ref="O105:O106" si="69">SUM(C105:N105)</f>
        <v>0.11999999999999998</v>
      </c>
      <c r="P105" s="170"/>
      <c r="Q105" s="170"/>
      <c r="R105" s="170"/>
      <c r="S105" s="170"/>
      <c r="T105" s="170"/>
      <c r="U105" s="170"/>
      <c r="V105" s="170"/>
      <c r="W105" s="170"/>
      <c r="X105" s="170"/>
      <c r="Y105" s="170"/>
      <c r="Z105" s="170"/>
    </row>
    <row r="106" spans="1:26" ht="23.25" customHeight="1">
      <c r="A106" s="166">
        <f>10+(A105*A10)</f>
        <v>60</v>
      </c>
      <c r="B106" s="170" t="s">
        <v>179</v>
      </c>
      <c r="C106" s="204">
        <f>10+(C105*C10)</f>
        <v>50</v>
      </c>
      <c r="D106" s="204">
        <f t="shared" ref="D106:N106" si="70">10+(D105*D10)</f>
        <v>50</v>
      </c>
      <c r="E106" s="204">
        <f t="shared" si="70"/>
        <v>50</v>
      </c>
      <c r="F106" s="204">
        <f t="shared" si="70"/>
        <v>50</v>
      </c>
      <c r="G106" s="204">
        <f t="shared" si="70"/>
        <v>50</v>
      </c>
      <c r="H106" s="204">
        <f t="shared" si="70"/>
        <v>50</v>
      </c>
      <c r="I106" s="204">
        <f t="shared" si="70"/>
        <v>40</v>
      </c>
      <c r="J106" s="204">
        <f t="shared" si="70"/>
        <v>40</v>
      </c>
      <c r="K106" s="204">
        <f t="shared" si="70"/>
        <v>40</v>
      </c>
      <c r="L106" s="204">
        <f t="shared" si="70"/>
        <v>40</v>
      </c>
      <c r="M106" s="204">
        <f t="shared" si="70"/>
        <v>40</v>
      </c>
      <c r="N106" s="606">
        <f t="shared" si="70"/>
        <v>40</v>
      </c>
      <c r="O106" s="625">
        <f t="shared" si="69"/>
        <v>540</v>
      </c>
      <c r="P106" s="170"/>
      <c r="Q106" s="170"/>
      <c r="R106" s="170"/>
      <c r="S106" s="170"/>
      <c r="T106" s="170"/>
      <c r="U106" s="170"/>
      <c r="V106" s="170"/>
      <c r="W106" s="170"/>
      <c r="X106" s="170"/>
      <c r="Y106" s="170"/>
      <c r="Z106" s="170"/>
    </row>
    <row r="107" spans="1:26" ht="23.25" customHeight="1">
      <c r="A107" s="166"/>
      <c r="B107" s="170"/>
      <c r="C107" s="204"/>
      <c r="D107" s="204"/>
      <c r="E107" s="204"/>
      <c r="F107" s="204"/>
      <c r="G107" s="204"/>
      <c r="H107" s="204"/>
      <c r="I107" s="204"/>
      <c r="J107" s="204"/>
      <c r="K107" s="204"/>
      <c r="L107" s="204"/>
      <c r="M107" s="204"/>
      <c r="N107" s="606"/>
      <c r="O107" s="625"/>
      <c r="P107" s="170"/>
      <c r="Q107" s="170"/>
      <c r="R107" s="170"/>
      <c r="S107" s="170"/>
      <c r="T107" s="170"/>
      <c r="U107" s="170"/>
      <c r="V107" s="170"/>
      <c r="W107" s="170"/>
      <c r="X107" s="170"/>
      <c r="Y107" s="170"/>
      <c r="Z107" s="170"/>
    </row>
    <row r="108" spans="1:26" ht="23.25" customHeight="1">
      <c r="A108" s="166">
        <f>A11</f>
        <v>0</v>
      </c>
      <c r="B108" s="170" t="s">
        <v>180</v>
      </c>
      <c r="C108" s="204">
        <f>(A9+C9)/2</f>
        <v>7500</v>
      </c>
      <c r="D108" s="204">
        <f t="shared" ref="D108:N108" si="71">(C9+D9)/2</f>
        <v>3321</v>
      </c>
      <c r="E108" s="204">
        <f t="shared" si="71"/>
        <v>3494</v>
      </c>
      <c r="F108" s="204">
        <f t="shared" si="71"/>
        <v>5632.5</v>
      </c>
      <c r="G108" s="204">
        <f t="shared" si="71"/>
        <v>6191.5</v>
      </c>
      <c r="H108" s="204">
        <f t="shared" si="71"/>
        <v>6007</v>
      </c>
      <c r="I108" s="204">
        <f t="shared" si="71"/>
        <v>5674.5</v>
      </c>
      <c r="J108" s="204">
        <f t="shared" si="71"/>
        <v>5963</v>
      </c>
      <c r="K108" s="204">
        <f t="shared" si="71"/>
        <v>4578.5</v>
      </c>
      <c r="L108" s="204">
        <f t="shared" si="71"/>
        <v>3196.5</v>
      </c>
      <c r="M108" s="204">
        <f t="shared" si="71"/>
        <v>3343.5</v>
      </c>
      <c r="N108" s="606">
        <f t="shared" si="71"/>
        <v>1662</v>
      </c>
      <c r="O108" s="625">
        <f t="shared" ref="O108:O113" si="72">AVERAGE(C108:N108)</f>
        <v>4713.666666666667</v>
      </c>
      <c r="P108" s="170"/>
      <c r="Q108" s="170"/>
      <c r="R108" s="170"/>
      <c r="S108" s="170"/>
      <c r="T108" s="170"/>
      <c r="U108" s="170"/>
      <c r="V108" s="170"/>
      <c r="W108" s="170"/>
      <c r="X108" s="170"/>
      <c r="Y108" s="170"/>
      <c r="Z108" s="170"/>
    </row>
    <row r="109" spans="1:26" ht="23.25" customHeight="1">
      <c r="A109" s="166">
        <f>A114</f>
        <v>0.5</v>
      </c>
      <c r="B109" s="170" t="s">
        <v>294</v>
      </c>
      <c r="C109" s="204">
        <f t="shared" ref="C109:N109" si="73">C10/C108</f>
        <v>0.53333333333333333</v>
      </c>
      <c r="D109" s="204">
        <f t="shared" si="73"/>
        <v>1.2044564890093346</v>
      </c>
      <c r="E109" s="204">
        <f t="shared" si="73"/>
        <v>1.1448196908986834</v>
      </c>
      <c r="F109" s="204">
        <f t="shared" si="73"/>
        <v>0.71016422547714164</v>
      </c>
      <c r="G109" s="204">
        <f t="shared" si="73"/>
        <v>0.64604699991924408</v>
      </c>
      <c r="H109" s="204">
        <f t="shared" si="73"/>
        <v>0.66588979523888792</v>
      </c>
      <c r="I109" s="204">
        <f t="shared" si="73"/>
        <v>0.52868094105207508</v>
      </c>
      <c r="J109" s="204">
        <f t="shared" si="73"/>
        <v>0.50310246520207946</v>
      </c>
      <c r="K109" s="204">
        <f t="shared" si="73"/>
        <v>0.65523643114557173</v>
      </c>
      <c r="L109" s="204">
        <f t="shared" si="73"/>
        <v>0.93852651337400284</v>
      </c>
      <c r="M109" s="204">
        <f t="shared" si="73"/>
        <v>0.89726334679228359</v>
      </c>
      <c r="N109" s="606">
        <f t="shared" si="73"/>
        <v>1.8050541516245486</v>
      </c>
      <c r="O109" s="625">
        <f t="shared" si="72"/>
        <v>0.85271453192226565</v>
      </c>
      <c r="P109" s="170"/>
      <c r="Q109" s="170"/>
      <c r="R109" s="170"/>
      <c r="S109" s="170"/>
      <c r="T109" s="170"/>
      <c r="U109" s="170"/>
      <c r="V109" s="170"/>
      <c r="W109" s="170"/>
      <c r="X109" s="170"/>
      <c r="Y109" s="170"/>
      <c r="Z109" s="170"/>
    </row>
    <row r="110" spans="1:26" ht="23.25" customHeight="1">
      <c r="A110" s="166">
        <f>A98*100/((A142))</f>
        <v>3.3650944603961301</v>
      </c>
      <c r="B110" s="170" t="s">
        <v>156</v>
      </c>
      <c r="C110" s="204">
        <f>C98*100/((A142+C142)/2)</f>
        <v>0.66394919900020277</v>
      </c>
      <c r="D110" s="204">
        <f t="shared" ref="D110:N110" si="74">D98*100/((C142+D142)/2)</f>
        <v>0.94294727132613276</v>
      </c>
      <c r="E110" s="204">
        <f t="shared" si="74"/>
        <v>0.92919130356550672</v>
      </c>
      <c r="F110" s="204">
        <f t="shared" si="74"/>
        <v>0.91571274561460481</v>
      </c>
      <c r="G110" s="204">
        <f t="shared" si="74"/>
        <v>0.90250245635409221</v>
      </c>
      <c r="H110" s="204">
        <f t="shared" si="74"/>
        <v>0.8895516864976547</v>
      </c>
      <c r="I110" s="204">
        <f t="shared" si="74"/>
        <v>0.12052509363836747</v>
      </c>
      <c r="J110" s="204">
        <f t="shared" si="74"/>
        <v>4.619464322566582E-2</v>
      </c>
      <c r="K110" s="204">
        <f t="shared" si="74"/>
        <v>4.124369466247841E-2</v>
      </c>
      <c r="L110" s="204">
        <f t="shared" si="74"/>
        <v>3.6278893183168612E-2</v>
      </c>
      <c r="M110" s="204">
        <f t="shared" si="74"/>
        <v>3.1299725393936918E-2</v>
      </c>
      <c r="N110" s="606">
        <f t="shared" si="74"/>
        <v>2.6305668375817676E-2</v>
      </c>
      <c r="O110" s="625">
        <f t="shared" si="72"/>
        <v>0.46214186506980232</v>
      </c>
      <c r="P110" s="170"/>
      <c r="Q110" s="170"/>
      <c r="R110" s="170"/>
      <c r="S110" s="170"/>
      <c r="T110" s="170"/>
      <c r="U110" s="170"/>
      <c r="V110" s="170"/>
      <c r="W110" s="170"/>
      <c r="X110" s="170"/>
      <c r="Y110" s="170"/>
      <c r="Z110" s="170"/>
    </row>
    <row r="111" spans="1:26" ht="23.25" customHeight="1">
      <c r="A111" s="166">
        <f>A98*100/((A129))</f>
        <v>3.2148020669080681</v>
      </c>
      <c r="B111" s="170" t="s">
        <v>157</v>
      </c>
      <c r="C111" s="204">
        <f>C98*100/((A129+C129)/2)</f>
        <v>0.63435567129535142</v>
      </c>
      <c r="D111" s="204">
        <f t="shared" ref="D111:N111" si="75">D98*100/((C129+D129)/2)</f>
        <v>0.90114404566382578</v>
      </c>
      <c r="E111" s="204">
        <f t="shared" si="75"/>
        <v>0.88827211871310985</v>
      </c>
      <c r="F111" s="204">
        <f t="shared" si="75"/>
        <v>0.87565153678203855</v>
      </c>
      <c r="G111" s="204">
        <f t="shared" si="75"/>
        <v>0.86327422478620019</v>
      </c>
      <c r="H111" s="204">
        <f t="shared" si="75"/>
        <v>0.84936167759653602</v>
      </c>
      <c r="I111" s="204">
        <f t="shared" si="75"/>
        <v>0.11485696014709688</v>
      </c>
      <c r="J111" s="204">
        <f t="shared" si="75"/>
        <v>4.4019682136815209E-2</v>
      </c>
      <c r="K111" s="204">
        <f t="shared" si="75"/>
        <v>3.9298923238624349E-2</v>
      </c>
      <c r="L111" s="204">
        <f t="shared" si="75"/>
        <v>3.4565619831834919E-2</v>
      </c>
      <c r="M111" s="204">
        <f t="shared" si="75"/>
        <v>2.9819303549239933E-2</v>
      </c>
      <c r="N111" s="606">
        <f t="shared" si="75"/>
        <v>2.5059497732105088E-2</v>
      </c>
      <c r="O111" s="625">
        <f t="shared" si="72"/>
        <v>0.44163993845606475</v>
      </c>
      <c r="P111" s="170"/>
      <c r="Q111" s="170"/>
      <c r="R111" s="170"/>
      <c r="S111" s="170"/>
      <c r="T111" s="170"/>
      <c r="U111" s="170"/>
      <c r="V111" s="170"/>
      <c r="W111" s="170"/>
      <c r="X111" s="170"/>
      <c r="Y111" s="170"/>
      <c r="Z111" s="170"/>
    </row>
    <row r="112" spans="1:26" ht="23.25" customHeight="1">
      <c r="A112" s="166">
        <f>A138*100/A142</f>
        <v>4.6750123447758734</v>
      </c>
      <c r="B112" s="170" t="s">
        <v>158</v>
      </c>
      <c r="C112" s="204">
        <f>C98*100/((C138+A138)/2)</f>
        <v>14.232164006886531</v>
      </c>
      <c r="D112" s="204">
        <f t="shared" ref="D112:N112" si="76">D98*100/((D138+C138)/2)</f>
        <v>20.326931844799766</v>
      </c>
      <c r="E112" s="204">
        <f t="shared" si="76"/>
        <v>20.170849709866207</v>
      </c>
      <c r="F112" s="204">
        <f t="shared" si="76"/>
        <v>20.015503683366113</v>
      </c>
      <c r="G112" s="204">
        <f t="shared" si="76"/>
        <v>19.860877669907801</v>
      </c>
      <c r="H112" s="204">
        <f t="shared" si="76"/>
        <v>18.799476123814564</v>
      </c>
      <c r="I112" s="204">
        <f t="shared" si="76"/>
        <v>2.4422759093565309</v>
      </c>
      <c r="J112" s="204">
        <f t="shared" si="76"/>
        <v>0.93494707635988872</v>
      </c>
      <c r="K112" s="204">
        <f t="shared" si="76"/>
        <v>0.83343099900444917</v>
      </c>
      <c r="L112" s="204">
        <f t="shared" si="76"/>
        <v>0.73193365712072878</v>
      </c>
      <c r="M112" s="204">
        <f t="shared" si="76"/>
        <v>0.63045274282662123</v>
      </c>
      <c r="N112" s="606">
        <f t="shared" si="76"/>
        <v>0.52898601032793147</v>
      </c>
      <c r="O112" s="625">
        <f t="shared" si="72"/>
        <v>9.9589857861364273</v>
      </c>
      <c r="P112" s="170"/>
      <c r="Q112" s="170"/>
      <c r="R112" s="170"/>
      <c r="S112" s="170"/>
      <c r="T112" s="170"/>
      <c r="U112" s="170"/>
      <c r="V112" s="170"/>
      <c r="W112" s="170"/>
      <c r="X112" s="170"/>
      <c r="Y112" s="170"/>
      <c r="Z112" s="170"/>
    </row>
    <row r="113" spans="1:26" ht="23.25" customHeight="1">
      <c r="A113" s="166">
        <f>A118</f>
        <v>220000</v>
      </c>
      <c r="B113" s="170" t="s">
        <v>295</v>
      </c>
      <c r="C113" s="204">
        <f>(A118+C118)/2</f>
        <v>121000</v>
      </c>
      <c r="D113" s="204">
        <f t="shared" ref="D113:N113" si="77">(C118+D118)/2</f>
        <v>-14938</v>
      </c>
      <c r="E113" s="204">
        <f t="shared" si="77"/>
        <v>-11132</v>
      </c>
      <c r="F113" s="204">
        <f t="shared" si="77"/>
        <v>35915</v>
      </c>
      <c r="G113" s="204">
        <f t="shared" si="77"/>
        <v>48213</v>
      </c>
      <c r="H113" s="204">
        <f t="shared" si="77"/>
        <v>44154</v>
      </c>
      <c r="I113" s="204">
        <f t="shared" si="77"/>
        <v>47839</v>
      </c>
      <c r="J113" s="204">
        <f t="shared" si="77"/>
        <v>65186</v>
      </c>
      <c r="K113" s="204">
        <f t="shared" si="77"/>
        <v>34727</v>
      </c>
      <c r="L113" s="204">
        <f t="shared" si="77"/>
        <v>4323</v>
      </c>
      <c r="M113" s="204">
        <f t="shared" si="77"/>
        <v>7557</v>
      </c>
      <c r="N113" s="606">
        <f t="shared" si="77"/>
        <v>-29436</v>
      </c>
      <c r="O113" s="625">
        <f t="shared" si="72"/>
        <v>29450.666666666668</v>
      </c>
      <c r="P113" s="170"/>
      <c r="Q113" s="170"/>
      <c r="R113" s="170"/>
      <c r="S113" s="170"/>
      <c r="T113" s="170"/>
      <c r="U113" s="170"/>
      <c r="V113" s="170"/>
      <c r="W113" s="170"/>
      <c r="X113" s="170"/>
      <c r="Y113" s="170"/>
      <c r="Z113" s="170"/>
    </row>
    <row r="114" spans="1:26" ht="23.25" customHeight="1">
      <c r="A114" s="166">
        <f>A28/A113</f>
        <v>0.5</v>
      </c>
      <c r="B114" s="170" t="s">
        <v>186</v>
      </c>
      <c r="C114" s="204">
        <f t="shared" ref="C114:N114" si="78">C28/C113</f>
        <v>0.72727272727272729</v>
      </c>
      <c r="D114" s="204">
        <f t="shared" si="78"/>
        <v>-5.8910162002945512</v>
      </c>
      <c r="E114" s="204">
        <f t="shared" si="78"/>
        <v>-7.9051383399209483</v>
      </c>
      <c r="F114" s="204">
        <f t="shared" si="78"/>
        <v>2.4502297090352219</v>
      </c>
      <c r="G114" s="204">
        <f t="shared" si="78"/>
        <v>1.8252338580880676</v>
      </c>
      <c r="H114" s="204">
        <f t="shared" si="78"/>
        <v>1.9930244145490783</v>
      </c>
      <c r="I114" s="204">
        <f t="shared" si="78"/>
        <v>1.3796275005748448</v>
      </c>
      <c r="J114" s="204">
        <f t="shared" si="78"/>
        <v>1.0124873439082012</v>
      </c>
      <c r="K114" s="204">
        <f t="shared" si="78"/>
        <v>1.9005384859043395</v>
      </c>
      <c r="L114" s="204">
        <f t="shared" si="78"/>
        <v>15.267175572519085</v>
      </c>
      <c r="M114" s="204">
        <f t="shared" si="78"/>
        <v>8.7336244541484724</v>
      </c>
      <c r="N114" s="606">
        <f t="shared" si="78"/>
        <v>-2.2421524663677128</v>
      </c>
      <c r="O114" s="625">
        <f>O28/O118</f>
        <v>52.697616060225847</v>
      </c>
      <c r="P114" s="170"/>
      <c r="Q114" s="170"/>
      <c r="R114" s="170"/>
      <c r="S114" s="170"/>
      <c r="T114" s="170"/>
      <c r="U114" s="170"/>
      <c r="V114" s="170"/>
      <c r="W114" s="170"/>
      <c r="X114" s="170"/>
      <c r="Y114" s="170"/>
      <c r="Z114" s="170"/>
    </row>
    <row r="115" spans="1:26" ht="23.25" customHeight="1">
      <c r="A115" s="166"/>
      <c r="B115" s="170"/>
      <c r="C115" s="204"/>
      <c r="D115" s="204"/>
      <c r="E115" s="204"/>
      <c r="F115" s="204"/>
      <c r="G115" s="204"/>
      <c r="H115" s="204"/>
      <c r="I115" s="204"/>
      <c r="J115" s="204"/>
      <c r="K115" s="204"/>
      <c r="L115" s="204"/>
      <c r="M115" s="204"/>
      <c r="N115" s="606"/>
      <c r="O115" s="625"/>
      <c r="P115" s="170"/>
      <c r="Q115" s="170"/>
      <c r="R115" s="170"/>
      <c r="S115" s="170"/>
      <c r="T115" s="170"/>
      <c r="U115" s="170"/>
      <c r="V115" s="170"/>
      <c r="W115" s="170"/>
      <c r="X115" s="170"/>
      <c r="Y115" s="170"/>
      <c r="Z115" s="170"/>
    </row>
    <row r="116" spans="1:26" ht="23.25" customHeight="1">
      <c r="A116" s="166"/>
      <c r="B116" s="170"/>
      <c r="C116" s="204"/>
      <c r="D116" s="204"/>
      <c r="E116" s="204"/>
      <c r="F116" s="204"/>
      <c r="G116" s="204"/>
      <c r="H116" s="204"/>
      <c r="I116" s="204"/>
      <c r="J116" s="204"/>
      <c r="K116" s="204"/>
      <c r="L116" s="204"/>
      <c r="M116" s="204"/>
      <c r="N116" s="606"/>
      <c r="O116" s="625"/>
      <c r="P116" s="170"/>
      <c r="Q116" s="170"/>
      <c r="R116" s="170"/>
      <c r="S116" s="170"/>
      <c r="T116" s="170"/>
      <c r="U116" s="170"/>
      <c r="V116" s="170"/>
      <c r="W116" s="170"/>
      <c r="X116" s="170"/>
      <c r="Y116" s="170"/>
      <c r="Z116" s="170"/>
    </row>
    <row r="117" spans="1:26" ht="23.25" customHeight="1">
      <c r="A117" s="166">
        <f>A98+A50+A69+A35+A146-A100</f>
        <v>244410</v>
      </c>
      <c r="B117" s="170" t="s">
        <v>116</v>
      </c>
      <c r="C117" s="204">
        <f>(A117+C98+C69-(C118-A118)-(C119-A119)+(C136-A136)+(C135-A135)+(C72-A72)+C35+C146-C100)</f>
        <v>509227.5</v>
      </c>
      <c r="D117" s="204">
        <f t="shared" ref="D117:N117" si="79">C117+D98+D69-(D118-C118)-(D119-C119)+(D136-C136)+(D135-C135)+(D72-C72)+D35+D146-D100</f>
        <v>611208.02500000002</v>
      </c>
      <c r="E117" s="204">
        <f t="shared" si="79"/>
        <v>557711.10475000006</v>
      </c>
      <c r="F117" s="204">
        <f t="shared" si="79"/>
        <v>572982.27370250004</v>
      </c>
      <c r="G117" s="204">
        <f t="shared" si="79"/>
        <v>588755.07096547505</v>
      </c>
      <c r="H117" s="204">
        <f t="shared" si="79"/>
        <v>646511.04025582026</v>
      </c>
      <c r="I117" s="204">
        <f t="shared" si="79"/>
        <v>674045.72985326208</v>
      </c>
      <c r="J117" s="204">
        <f t="shared" si="79"/>
        <v>675126.69255472952</v>
      </c>
      <c r="K117" s="204">
        <f t="shared" si="79"/>
        <v>751441.48562918219</v>
      </c>
      <c r="L117" s="204">
        <f t="shared" si="79"/>
        <v>752179.67077289044</v>
      </c>
      <c r="M117" s="204">
        <f t="shared" si="79"/>
        <v>760984.81406516151</v>
      </c>
      <c r="N117" s="606">
        <f t="shared" si="79"/>
        <v>841942.48592450994</v>
      </c>
      <c r="O117" s="625">
        <f t="shared" ref="O117:O119" si="80">AVERAGE(C117:N117)</f>
        <v>661842.99112279422</v>
      </c>
      <c r="P117" s="170"/>
      <c r="Q117" s="170"/>
      <c r="R117" s="170"/>
      <c r="S117" s="170"/>
      <c r="T117" s="170"/>
      <c r="U117" s="170"/>
      <c r="V117" s="170"/>
      <c r="W117" s="170"/>
      <c r="X117" s="170"/>
      <c r="Y117" s="170"/>
      <c r="Z117" s="170"/>
    </row>
    <row r="118" spans="1:26" ht="23.25" customHeight="1">
      <c r="A118" s="166">
        <f>A9*A29</f>
        <v>220000</v>
      </c>
      <c r="B118" s="170" t="s">
        <v>370</v>
      </c>
      <c r="C118" s="204">
        <f>(C9-C10)*A29</f>
        <v>22000</v>
      </c>
      <c r="D118" s="204">
        <f>(D9-D10)*C29</f>
        <v>-51876</v>
      </c>
      <c r="E118" s="204">
        <f>(E9-E10)*D29</f>
        <v>29612</v>
      </c>
      <c r="F118" s="204">
        <f>(F9-F10)*E29</f>
        <v>42218</v>
      </c>
      <c r="G118" s="204">
        <f t="shared" ref="G118:N118" si="81">(G9-G10)*F29</f>
        <v>54208</v>
      </c>
      <c r="H118" s="204">
        <f t="shared" si="81"/>
        <v>34100</v>
      </c>
      <c r="I118" s="204">
        <f t="shared" si="81"/>
        <v>61578</v>
      </c>
      <c r="J118" s="204">
        <f t="shared" si="81"/>
        <v>68794</v>
      </c>
      <c r="K118" s="204">
        <f t="shared" si="81"/>
        <v>660</v>
      </c>
      <c r="L118" s="204">
        <f t="shared" si="81"/>
        <v>7986</v>
      </c>
      <c r="M118" s="204">
        <f t="shared" si="81"/>
        <v>7128</v>
      </c>
      <c r="N118" s="606">
        <f t="shared" si="81"/>
        <v>-66000</v>
      </c>
      <c r="O118" s="625">
        <f t="shared" si="80"/>
        <v>17534</v>
      </c>
      <c r="P118" s="170"/>
      <c r="Q118" s="170"/>
      <c r="R118" s="170"/>
      <c r="S118" s="170"/>
      <c r="T118" s="170"/>
      <c r="U118" s="170"/>
      <c r="V118" s="170"/>
      <c r="W118" s="170"/>
      <c r="X118" s="170"/>
      <c r="Y118" s="170"/>
      <c r="Z118" s="170"/>
    </row>
    <row r="119" spans="1:26" ht="23.25" customHeight="1">
      <c r="A119" s="166">
        <f>A10*A30</f>
        <v>225000</v>
      </c>
      <c r="B119" s="170" t="s">
        <v>117</v>
      </c>
      <c r="C119" s="204">
        <f t="shared" ref="C119:N119" si="82">C10*C30</f>
        <v>180000</v>
      </c>
      <c r="D119" s="204">
        <f t="shared" si="82"/>
        <v>180000</v>
      </c>
      <c r="E119" s="204">
        <f t="shared" si="82"/>
        <v>180000</v>
      </c>
      <c r="F119" s="204">
        <f t="shared" si="82"/>
        <v>180000</v>
      </c>
      <c r="G119" s="204">
        <f t="shared" si="82"/>
        <v>180000</v>
      </c>
      <c r="H119" s="204">
        <f t="shared" si="82"/>
        <v>180000</v>
      </c>
      <c r="I119" s="204">
        <f t="shared" si="82"/>
        <v>135000</v>
      </c>
      <c r="J119" s="204">
        <f t="shared" si="82"/>
        <v>135000</v>
      </c>
      <c r="K119" s="204">
        <f t="shared" si="82"/>
        <v>135000</v>
      </c>
      <c r="L119" s="204">
        <f t="shared" si="82"/>
        <v>135000</v>
      </c>
      <c r="M119" s="204">
        <f t="shared" si="82"/>
        <v>135000</v>
      </c>
      <c r="N119" s="606">
        <f t="shared" si="82"/>
        <v>135000</v>
      </c>
      <c r="O119" s="625">
        <f t="shared" si="80"/>
        <v>157500</v>
      </c>
      <c r="P119" s="170"/>
      <c r="Q119" s="170"/>
      <c r="R119" s="170"/>
      <c r="S119" s="170"/>
      <c r="T119" s="170"/>
      <c r="U119" s="170"/>
      <c r="V119" s="170"/>
      <c r="W119" s="170"/>
      <c r="X119" s="170"/>
      <c r="Y119" s="170"/>
      <c r="Z119" s="170"/>
    </row>
    <row r="120" spans="1:26" ht="23.25" customHeight="1">
      <c r="A120" s="166">
        <f>SUM(A117:A119)</f>
        <v>689410</v>
      </c>
      <c r="B120" s="170" t="s">
        <v>296</v>
      </c>
      <c r="C120" s="204">
        <f t="shared" ref="C120:O120" si="83">SUM(C117:C119)</f>
        <v>711227.5</v>
      </c>
      <c r="D120" s="204">
        <f t="shared" si="83"/>
        <v>739332.02500000002</v>
      </c>
      <c r="E120" s="204">
        <f t="shared" si="83"/>
        <v>767323.10475000006</v>
      </c>
      <c r="F120" s="204">
        <f t="shared" si="83"/>
        <v>795200.27370250004</v>
      </c>
      <c r="G120" s="204">
        <f t="shared" si="83"/>
        <v>822963.07096547505</v>
      </c>
      <c r="H120" s="204">
        <f t="shared" si="83"/>
        <v>860611.04025582026</v>
      </c>
      <c r="I120" s="204">
        <f t="shared" si="83"/>
        <v>870623.72985326208</v>
      </c>
      <c r="J120" s="204">
        <f t="shared" si="83"/>
        <v>878920.69255472952</v>
      </c>
      <c r="K120" s="204">
        <f t="shared" si="83"/>
        <v>887101.48562918219</v>
      </c>
      <c r="L120" s="204">
        <f t="shared" si="83"/>
        <v>895165.67077289044</v>
      </c>
      <c r="M120" s="204">
        <f t="shared" si="83"/>
        <v>903112.81406516151</v>
      </c>
      <c r="N120" s="606">
        <f t="shared" si="83"/>
        <v>910942.48592450994</v>
      </c>
      <c r="O120" s="625">
        <f t="shared" si="83"/>
        <v>836876.99112279422</v>
      </c>
      <c r="P120" s="170"/>
      <c r="Q120" s="170"/>
      <c r="R120" s="170"/>
      <c r="S120" s="170"/>
      <c r="T120" s="170"/>
      <c r="U120" s="170"/>
      <c r="V120" s="170"/>
      <c r="W120" s="170"/>
      <c r="X120" s="170"/>
      <c r="Y120" s="170"/>
      <c r="Z120" s="170"/>
    </row>
    <row r="121" spans="1:26" ht="23.25" customHeight="1">
      <c r="A121" s="166"/>
      <c r="B121" s="170"/>
      <c r="C121" s="204"/>
      <c r="D121" s="204"/>
      <c r="E121" s="204"/>
      <c r="F121" s="204"/>
      <c r="G121" s="204"/>
      <c r="H121" s="204"/>
      <c r="I121" s="204"/>
      <c r="J121" s="204"/>
      <c r="K121" s="204"/>
      <c r="L121" s="204"/>
      <c r="M121" s="204"/>
      <c r="N121" s="606"/>
      <c r="O121" s="625"/>
      <c r="P121" s="170"/>
      <c r="Q121" s="170"/>
      <c r="R121" s="170"/>
      <c r="S121" s="170"/>
      <c r="T121" s="170"/>
      <c r="U121" s="170"/>
      <c r="V121" s="170"/>
      <c r="W121" s="170"/>
      <c r="X121" s="170"/>
      <c r="Y121" s="170"/>
      <c r="Z121" s="170"/>
    </row>
    <row r="122" spans="1:26" ht="23.25" customHeight="1">
      <c r="A122" s="205">
        <v>100000</v>
      </c>
      <c r="B122" s="170" t="s">
        <v>297</v>
      </c>
      <c r="C122" s="207">
        <v>100000</v>
      </c>
      <c r="D122" s="204">
        <v>100000</v>
      </c>
      <c r="E122" s="204">
        <v>100000</v>
      </c>
      <c r="F122" s="204">
        <v>100000</v>
      </c>
      <c r="G122" s="204">
        <v>100000</v>
      </c>
      <c r="H122" s="204">
        <v>100000</v>
      </c>
      <c r="I122" s="204">
        <v>100000</v>
      </c>
      <c r="J122" s="204">
        <v>100000</v>
      </c>
      <c r="K122" s="204">
        <v>100000</v>
      </c>
      <c r="L122" s="204">
        <v>100000</v>
      </c>
      <c r="M122" s="204">
        <v>100000</v>
      </c>
      <c r="N122" s="606">
        <v>100000</v>
      </c>
      <c r="O122" s="625">
        <f t="shared" ref="O122:O123" si="84">AVERAGE(C122:N122)</f>
        <v>100000</v>
      </c>
      <c r="P122" s="170"/>
      <c r="Q122" s="170"/>
      <c r="R122" s="170"/>
      <c r="S122" s="170"/>
      <c r="T122" s="170"/>
      <c r="U122" s="170"/>
      <c r="V122" s="170"/>
      <c r="W122" s="170"/>
      <c r="X122" s="170"/>
      <c r="Y122" s="170"/>
      <c r="Z122" s="170"/>
    </row>
    <row r="123" spans="1:26" ht="23.25" customHeight="1">
      <c r="A123" s="205">
        <v>1000000</v>
      </c>
      <c r="B123" s="170" t="s">
        <v>121</v>
      </c>
      <c r="C123" s="207">
        <v>1000000</v>
      </c>
      <c r="D123" s="211">
        <f t="shared" ref="D123:N123" si="85">C123</f>
        <v>1000000</v>
      </c>
      <c r="E123" s="211">
        <f t="shared" si="85"/>
        <v>1000000</v>
      </c>
      <c r="F123" s="211">
        <f t="shared" si="85"/>
        <v>1000000</v>
      </c>
      <c r="G123" s="211">
        <f t="shared" si="85"/>
        <v>1000000</v>
      </c>
      <c r="H123" s="211">
        <f t="shared" si="85"/>
        <v>1000000</v>
      </c>
      <c r="I123" s="211">
        <f t="shared" si="85"/>
        <v>1000000</v>
      </c>
      <c r="J123" s="211">
        <f t="shared" si="85"/>
        <v>1000000</v>
      </c>
      <c r="K123" s="211">
        <f t="shared" si="85"/>
        <v>1000000</v>
      </c>
      <c r="L123" s="211">
        <f t="shared" si="85"/>
        <v>1000000</v>
      </c>
      <c r="M123" s="211">
        <f t="shared" si="85"/>
        <v>1000000</v>
      </c>
      <c r="N123" s="610">
        <f t="shared" si="85"/>
        <v>1000000</v>
      </c>
      <c r="O123" s="625">
        <f t="shared" si="84"/>
        <v>1000000</v>
      </c>
      <c r="P123" s="170"/>
      <c r="Q123" s="170"/>
      <c r="R123" s="170"/>
      <c r="S123" s="170"/>
      <c r="T123" s="170"/>
      <c r="U123" s="170"/>
      <c r="V123" s="170"/>
      <c r="W123" s="170"/>
      <c r="X123" s="170"/>
      <c r="Y123" s="170"/>
      <c r="Z123" s="170"/>
    </row>
    <row r="124" spans="1:26" ht="23.25" customHeight="1">
      <c r="A124" s="383">
        <v>0</v>
      </c>
      <c r="B124" s="170" t="s">
        <v>298</v>
      </c>
      <c r="C124" s="204">
        <f>A124+C67</f>
        <v>2000</v>
      </c>
      <c r="D124" s="204">
        <f t="shared" ref="D124:N124" si="86">C124+D67</f>
        <v>4000</v>
      </c>
      <c r="E124" s="204">
        <f t="shared" si="86"/>
        <v>6000</v>
      </c>
      <c r="F124" s="204">
        <f t="shared" si="86"/>
        <v>8000</v>
      </c>
      <c r="G124" s="204">
        <f t="shared" si="86"/>
        <v>10000</v>
      </c>
      <c r="H124" s="204">
        <f t="shared" si="86"/>
        <v>12000</v>
      </c>
      <c r="I124" s="204">
        <f t="shared" si="86"/>
        <v>14000</v>
      </c>
      <c r="J124" s="204">
        <f t="shared" si="86"/>
        <v>16000</v>
      </c>
      <c r="K124" s="204">
        <f t="shared" si="86"/>
        <v>18000</v>
      </c>
      <c r="L124" s="204">
        <f t="shared" si="86"/>
        <v>20000</v>
      </c>
      <c r="M124" s="204">
        <f t="shared" si="86"/>
        <v>22000</v>
      </c>
      <c r="N124" s="606">
        <f t="shared" si="86"/>
        <v>24000</v>
      </c>
      <c r="O124" s="625">
        <f>N124</f>
        <v>24000</v>
      </c>
      <c r="P124" s="170"/>
      <c r="Q124" s="170"/>
      <c r="R124" s="170"/>
      <c r="S124" s="170"/>
      <c r="T124" s="170"/>
      <c r="U124" s="170"/>
      <c r="V124" s="170"/>
      <c r="W124" s="170"/>
      <c r="X124" s="170"/>
      <c r="Y124" s="170"/>
      <c r="Z124" s="170"/>
    </row>
    <row r="125" spans="1:26" ht="23.25" customHeight="1">
      <c r="A125" s="205">
        <v>500000</v>
      </c>
      <c r="B125" s="170" t="s">
        <v>122</v>
      </c>
      <c r="C125" s="207">
        <v>500000</v>
      </c>
      <c r="D125" s="211">
        <f t="shared" ref="D125:N125" si="87">C125</f>
        <v>500000</v>
      </c>
      <c r="E125" s="211">
        <f t="shared" si="87"/>
        <v>500000</v>
      </c>
      <c r="F125" s="211">
        <f t="shared" si="87"/>
        <v>500000</v>
      </c>
      <c r="G125" s="211">
        <f t="shared" si="87"/>
        <v>500000</v>
      </c>
      <c r="H125" s="211">
        <f t="shared" si="87"/>
        <v>500000</v>
      </c>
      <c r="I125" s="211">
        <f t="shared" si="87"/>
        <v>500000</v>
      </c>
      <c r="J125" s="211">
        <f t="shared" si="87"/>
        <v>500000</v>
      </c>
      <c r="K125" s="211">
        <f t="shared" si="87"/>
        <v>500000</v>
      </c>
      <c r="L125" s="211">
        <f t="shared" si="87"/>
        <v>500000</v>
      </c>
      <c r="M125" s="211">
        <f t="shared" si="87"/>
        <v>500000</v>
      </c>
      <c r="N125" s="610">
        <f t="shared" si="87"/>
        <v>500000</v>
      </c>
      <c r="O125" s="625">
        <f>AVERAGE(C125:N125)</f>
        <v>500000</v>
      </c>
      <c r="P125" s="170"/>
      <c r="Q125" s="170"/>
      <c r="R125" s="170"/>
      <c r="S125" s="170"/>
      <c r="T125" s="170"/>
      <c r="U125" s="170"/>
      <c r="V125" s="170"/>
      <c r="W125" s="170"/>
      <c r="X125" s="170"/>
      <c r="Y125" s="170"/>
      <c r="Z125" s="170"/>
    </row>
    <row r="126" spans="1:26" ht="23.25" customHeight="1">
      <c r="A126" s="166">
        <f>A68</f>
        <v>0</v>
      </c>
      <c r="B126" s="170" t="s">
        <v>299</v>
      </c>
      <c r="C126" s="204">
        <f>A126+C68</f>
        <v>5000</v>
      </c>
      <c r="D126" s="204">
        <f t="shared" ref="D126:N126" si="88">D68+C126</f>
        <v>10000</v>
      </c>
      <c r="E126" s="204">
        <f t="shared" si="88"/>
        <v>15000</v>
      </c>
      <c r="F126" s="204">
        <f t="shared" si="88"/>
        <v>20000</v>
      </c>
      <c r="G126" s="204">
        <f t="shared" si="88"/>
        <v>25000</v>
      </c>
      <c r="H126" s="204">
        <f t="shared" si="88"/>
        <v>30000</v>
      </c>
      <c r="I126" s="204">
        <f t="shared" si="88"/>
        <v>35000</v>
      </c>
      <c r="J126" s="204">
        <f t="shared" si="88"/>
        <v>40000</v>
      </c>
      <c r="K126" s="204">
        <f t="shared" si="88"/>
        <v>45000</v>
      </c>
      <c r="L126" s="204">
        <f t="shared" si="88"/>
        <v>50000</v>
      </c>
      <c r="M126" s="204">
        <f t="shared" si="88"/>
        <v>55000</v>
      </c>
      <c r="N126" s="606">
        <f t="shared" si="88"/>
        <v>60000</v>
      </c>
      <c r="O126" s="625">
        <f>N126</f>
        <v>60000</v>
      </c>
      <c r="P126" s="170"/>
      <c r="Q126" s="170"/>
      <c r="R126" s="170"/>
      <c r="S126" s="170"/>
      <c r="T126" s="170"/>
      <c r="U126" s="170"/>
      <c r="V126" s="170"/>
      <c r="W126" s="170"/>
      <c r="X126" s="170"/>
      <c r="Y126" s="170"/>
      <c r="Z126" s="170"/>
    </row>
    <row r="127" spans="1:26" ht="23.25" customHeight="1">
      <c r="A127" s="166">
        <f>A123-A124+A125-A126+A122</f>
        <v>1600000</v>
      </c>
      <c r="B127" s="170" t="s">
        <v>300</v>
      </c>
      <c r="C127" s="204">
        <f t="shared" ref="C127:O127" si="89">C123-C124+C125-C126+C122</f>
        <v>1593000</v>
      </c>
      <c r="D127" s="204">
        <f t="shared" si="89"/>
        <v>1586000</v>
      </c>
      <c r="E127" s="204">
        <f t="shared" si="89"/>
        <v>1579000</v>
      </c>
      <c r="F127" s="204">
        <f t="shared" si="89"/>
        <v>1572000</v>
      </c>
      <c r="G127" s="204">
        <f t="shared" si="89"/>
        <v>1565000</v>
      </c>
      <c r="H127" s="204">
        <f t="shared" si="89"/>
        <v>1558000</v>
      </c>
      <c r="I127" s="204">
        <f t="shared" si="89"/>
        <v>1551000</v>
      </c>
      <c r="J127" s="204">
        <f t="shared" si="89"/>
        <v>1544000</v>
      </c>
      <c r="K127" s="204">
        <f t="shared" si="89"/>
        <v>1537000</v>
      </c>
      <c r="L127" s="204">
        <f t="shared" si="89"/>
        <v>1530000</v>
      </c>
      <c r="M127" s="204">
        <f t="shared" si="89"/>
        <v>1523000</v>
      </c>
      <c r="N127" s="606">
        <f t="shared" si="89"/>
        <v>1516000</v>
      </c>
      <c r="O127" s="627">
        <f t="shared" si="89"/>
        <v>1516000</v>
      </c>
      <c r="P127" s="170"/>
      <c r="Q127" s="170"/>
      <c r="R127" s="170"/>
      <c r="S127" s="170"/>
      <c r="T127" s="170"/>
      <c r="U127" s="170"/>
      <c r="V127" s="170"/>
      <c r="W127" s="170"/>
      <c r="X127" s="170"/>
      <c r="Y127" s="170"/>
      <c r="Z127" s="170"/>
    </row>
    <row r="128" spans="1:26" ht="23.25" customHeight="1">
      <c r="A128" s="166"/>
      <c r="B128" s="170"/>
      <c r="C128" s="204"/>
      <c r="D128" s="204"/>
      <c r="E128" s="204"/>
      <c r="F128" s="204"/>
      <c r="G128" s="204"/>
      <c r="H128" s="204"/>
      <c r="I128" s="204"/>
      <c r="J128" s="204"/>
      <c r="K128" s="204"/>
      <c r="L128" s="204"/>
      <c r="M128" s="204"/>
      <c r="N128" s="606"/>
      <c r="O128" s="625"/>
      <c r="P128" s="170"/>
      <c r="Q128" s="170"/>
      <c r="R128" s="170"/>
      <c r="S128" s="170"/>
      <c r="T128" s="170"/>
      <c r="U128" s="170"/>
      <c r="V128" s="170"/>
      <c r="W128" s="170"/>
      <c r="X128" s="170"/>
      <c r="Y128" s="170"/>
      <c r="Z128" s="170"/>
    </row>
    <row r="129" spans="1:26" ht="23.25" customHeight="1">
      <c r="A129" s="166">
        <f>A120+A127</f>
        <v>2289410</v>
      </c>
      <c r="B129" s="170" t="s">
        <v>114</v>
      </c>
      <c r="C129" s="204">
        <f t="shared" ref="C129:N129" si="90">C120+C127</f>
        <v>2304227.5</v>
      </c>
      <c r="D129" s="204">
        <f t="shared" si="90"/>
        <v>2325332.0249999999</v>
      </c>
      <c r="E129" s="204">
        <f t="shared" si="90"/>
        <v>2346323.1047499999</v>
      </c>
      <c r="F129" s="204">
        <f t="shared" si="90"/>
        <v>2367200.2737024999</v>
      </c>
      <c r="G129" s="204">
        <f t="shared" si="90"/>
        <v>2387963.0709654749</v>
      </c>
      <c r="H129" s="204">
        <f t="shared" si="90"/>
        <v>2418611.0402558204</v>
      </c>
      <c r="I129" s="204">
        <f t="shared" si="90"/>
        <v>2421623.7298532622</v>
      </c>
      <c r="J129" s="204">
        <f t="shared" si="90"/>
        <v>2422920.6925547295</v>
      </c>
      <c r="K129" s="204">
        <f t="shared" si="90"/>
        <v>2424101.4856291823</v>
      </c>
      <c r="L129" s="204">
        <f t="shared" si="90"/>
        <v>2425165.6707728906</v>
      </c>
      <c r="M129" s="204">
        <f t="shared" si="90"/>
        <v>2426112.8140651616</v>
      </c>
      <c r="N129" s="606">
        <f t="shared" si="90"/>
        <v>2426942.4859245098</v>
      </c>
      <c r="O129" s="626">
        <f>SUM(C129:N129)</f>
        <v>28696523.893473532</v>
      </c>
      <c r="P129" s="170"/>
      <c r="Q129" s="170"/>
      <c r="R129" s="170"/>
      <c r="S129" s="170"/>
      <c r="T129" s="170"/>
      <c r="U129" s="170"/>
      <c r="V129" s="170"/>
      <c r="W129" s="170"/>
      <c r="X129" s="170"/>
      <c r="Y129" s="170"/>
      <c r="Z129" s="170"/>
    </row>
    <row r="130" spans="1:26" ht="23.25" customHeight="1">
      <c r="A130" s="166"/>
      <c r="B130" s="170"/>
      <c r="C130" s="204"/>
      <c r="D130" s="204"/>
      <c r="E130" s="204"/>
      <c r="F130" s="204"/>
      <c r="G130" s="204"/>
      <c r="H130" s="204"/>
      <c r="I130" s="204"/>
      <c r="J130" s="204"/>
      <c r="K130" s="204"/>
      <c r="L130" s="204"/>
      <c r="M130" s="204"/>
      <c r="N130" s="606"/>
      <c r="O130" s="625"/>
      <c r="P130" s="170"/>
      <c r="Q130" s="170"/>
      <c r="R130" s="170"/>
      <c r="S130" s="170"/>
      <c r="T130" s="170"/>
      <c r="U130" s="170"/>
      <c r="V130" s="170"/>
      <c r="W130" s="170"/>
      <c r="X130" s="170"/>
      <c r="Y130" s="170"/>
      <c r="Z130" s="170"/>
    </row>
    <row r="131" spans="1:26" ht="23.25" customHeight="1">
      <c r="A131" s="216">
        <f>A140/A132</f>
        <v>21430</v>
      </c>
      <c r="B131" s="170" t="s">
        <v>82</v>
      </c>
      <c r="C131" s="182">
        <f>A131</f>
        <v>21430</v>
      </c>
      <c r="D131" s="182">
        <f t="shared" ref="D131:N131" si="91">C131</f>
        <v>21430</v>
      </c>
      <c r="E131" s="182">
        <f t="shared" si="91"/>
        <v>21430</v>
      </c>
      <c r="F131" s="182">
        <f t="shared" si="91"/>
        <v>21430</v>
      </c>
      <c r="G131" s="182">
        <f t="shared" si="91"/>
        <v>21430</v>
      </c>
      <c r="H131" s="182">
        <f t="shared" si="91"/>
        <v>21430</v>
      </c>
      <c r="I131" s="182">
        <f t="shared" si="91"/>
        <v>21430</v>
      </c>
      <c r="J131" s="182">
        <f t="shared" si="91"/>
        <v>21430</v>
      </c>
      <c r="K131" s="182">
        <f t="shared" si="91"/>
        <v>21430</v>
      </c>
      <c r="L131" s="182">
        <f t="shared" si="91"/>
        <v>21430</v>
      </c>
      <c r="M131" s="182">
        <f t="shared" si="91"/>
        <v>21430</v>
      </c>
      <c r="N131" s="592">
        <f t="shared" si="91"/>
        <v>21430</v>
      </c>
      <c r="O131" s="625">
        <f t="shared" ref="O131:O137" si="92">AVERAGE(C131:N131)</f>
        <v>21430</v>
      </c>
      <c r="P131" s="170"/>
      <c r="Q131" s="170"/>
      <c r="R131" s="170"/>
      <c r="S131" s="170"/>
      <c r="T131" s="170"/>
      <c r="U131" s="170"/>
      <c r="V131" s="170"/>
      <c r="W131" s="170"/>
      <c r="X131" s="170"/>
      <c r="Y131" s="170"/>
      <c r="Z131" s="170"/>
    </row>
    <row r="132" spans="1:26" ht="23.25" customHeight="1">
      <c r="A132" s="205">
        <v>100</v>
      </c>
      <c r="B132" s="170" t="s">
        <v>83</v>
      </c>
      <c r="C132" s="207">
        <v>100</v>
      </c>
      <c r="D132" s="211">
        <f t="shared" ref="D132:N132" si="93">C132</f>
        <v>100</v>
      </c>
      <c r="E132" s="211">
        <f t="shared" si="93"/>
        <v>100</v>
      </c>
      <c r="F132" s="211">
        <f t="shared" si="93"/>
        <v>100</v>
      </c>
      <c r="G132" s="211">
        <f t="shared" si="93"/>
        <v>100</v>
      </c>
      <c r="H132" s="211">
        <f t="shared" si="93"/>
        <v>100</v>
      </c>
      <c r="I132" s="211">
        <f t="shared" si="93"/>
        <v>100</v>
      </c>
      <c r="J132" s="211">
        <f t="shared" si="93"/>
        <v>100</v>
      </c>
      <c r="K132" s="211">
        <f t="shared" si="93"/>
        <v>100</v>
      </c>
      <c r="L132" s="211">
        <f t="shared" si="93"/>
        <v>100</v>
      </c>
      <c r="M132" s="211">
        <f t="shared" si="93"/>
        <v>100</v>
      </c>
      <c r="N132" s="610">
        <f t="shared" si="93"/>
        <v>100</v>
      </c>
      <c r="O132" s="625">
        <f t="shared" si="92"/>
        <v>100</v>
      </c>
      <c r="P132" s="170"/>
      <c r="Q132" s="170"/>
      <c r="R132" s="170"/>
      <c r="S132" s="170"/>
      <c r="T132" s="170"/>
      <c r="U132" s="170"/>
      <c r="V132" s="170"/>
      <c r="W132" s="170"/>
      <c r="X132" s="170"/>
      <c r="Y132" s="170"/>
      <c r="Z132" s="170"/>
    </row>
    <row r="133" spans="1:26" ht="23.25" customHeight="1">
      <c r="A133" s="383">
        <v>0</v>
      </c>
      <c r="B133" s="170" t="s">
        <v>301</v>
      </c>
      <c r="C133" s="207">
        <v>0</v>
      </c>
      <c r="D133" s="207">
        <v>0</v>
      </c>
      <c r="E133" s="207">
        <v>0</v>
      </c>
      <c r="F133" s="207">
        <v>0</v>
      </c>
      <c r="G133" s="207">
        <v>0</v>
      </c>
      <c r="H133" s="207">
        <v>10000</v>
      </c>
      <c r="I133" s="207">
        <v>0</v>
      </c>
      <c r="J133" s="207">
        <v>0</v>
      </c>
      <c r="K133" s="207">
        <v>0</v>
      </c>
      <c r="L133" s="207">
        <v>0</v>
      </c>
      <c r="M133" s="207">
        <v>0</v>
      </c>
      <c r="N133" s="607">
        <v>0</v>
      </c>
      <c r="O133" s="625">
        <f t="shared" si="92"/>
        <v>833.33333333333337</v>
      </c>
      <c r="P133" s="170"/>
      <c r="Q133" s="170"/>
      <c r="R133" s="170"/>
      <c r="S133" s="170"/>
      <c r="T133" s="170"/>
      <c r="U133" s="170"/>
      <c r="V133" s="170"/>
      <c r="W133" s="170"/>
      <c r="X133" s="170"/>
      <c r="Y133" s="170"/>
      <c r="Z133" s="170"/>
    </row>
    <row r="134" spans="1:26" ht="23.25" customHeight="1">
      <c r="A134" s="383">
        <v>0</v>
      </c>
      <c r="B134" s="170" t="s">
        <v>129</v>
      </c>
      <c r="C134" s="204">
        <f t="shared" ref="C134:N134" si="94">C72</f>
        <v>0</v>
      </c>
      <c r="D134" s="204">
        <f t="shared" si="94"/>
        <v>0</v>
      </c>
      <c r="E134" s="204">
        <f t="shared" si="94"/>
        <v>0</v>
      </c>
      <c r="F134" s="204">
        <f t="shared" si="94"/>
        <v>0</v>
      </c>
      <c r="G134" s="204">
        <f t="shared" si="94"/>
        <v>0</v>
      </c>
      <c r="H134" s="204">
        <f t="shared" si="94"/>
        <v>0</v>
      </c>
      <c r="I134" s="204">
        <f t="shared" si="94"/>
        <v>0</v>
      </c>
      <c r="J134" s="204">
        <f t="shared" si="94"/>
        <v>0</v>
      </c>
      <c r="K134" s="204">
        <f t="shared" si="94"/>
        <v>0</v>
      </c>
      <c r="L134" s="204">
        <f t="shared" si="94"/>
        <v>0</v>
      </c>
      <c r="M134" s="204">
        <f t="shared" si="94"/>
        <v>0</v>
      </c>
      <c r="N134" s="606">
        <f t="shared" si="94"/>
        <v>0</v>
      </c>
      <c r="O134" s="625">
        <f t="shared" si="92"/>
        <v>0</v>
      </c>
      <c r="P134" s="170"/>
      <c r="Q134" s="170"/>
      <c r="R134" s="170"/>
      <c r="S134" s="170"/>
      <c r="T134" s="170"/>
      <c r="U134" s="170"/>
      <c r="V134" s="170"/>
      <c r="W134" s="170"/>
      <c r="X134" s="170"/>
      <c r="Y134" s="170"/>
      <c r="Z134" s="170"/>
    </row>
    <row r="135" spans="1:26" ht="23.25" customHeight="1">
      <c r="A135" s="166">
        <f>A50</f>
        <v>250</v>
      </c>
      <c r="B135" s="170" t="s">
        <v>133</v>
      </c>
      <c r="C135" s="169">
        <f>A135+C133+C50</f>
        <v>497.5</v>
      </c>
      <c r="D135" s="169">
        <f t="shared" ref="D135:N135" si="95">C135+D133+D50</f>
        <v>742.52499999999998</v>
      </c>
      <c r="E135" s="169">
        <f t="shared" si="95"/>
        <v>985.09974999999997</v>
      </c>
      <c r="F135" s="169">
        <f t="shared" si="95"/>
        <v>1225.2487524999999</v>
      </c>
      <c r="G135" s="169">
        <f t="shared" si="95"/>
        <v>1462.9962649749998</v>
      </c>
      <c r="H135" s="169">
        <f t="shared" si="95"/>
        <v>11698.36630232525</v>
      </c>
      <c r="I135" s="169">
        <f t="shared" si="95"/>
        <v>11931.382639301997</v>
      </c>
      <c r="J135" s="169">
        <f t="shared" si="95"/>
        <v>12162.068812908978</v>
      </c>
      <c r="K135" s="169">
        <f t="shared" si="95"/>
        <v>12390.448124779889</v>
      </c>
      <c r="L135" s="169">
        <f t="shared" si="95"/>
        <v>12616.54364353209</v>
      </c>
      <c r="M135" s="169">
        <f t="shared" si="95"/>
        <v>12840.378207096768</v>
      </c>
      <c r="N135" s="613">
        <f t="shared" si="95"/>
        <v>13061.974425025801</v>
      </c>
      <c r="O135" s="625">
        <f t="shared" si="92"/>
        <v>7634.5443268704812</v>
      </c>
      <c r="P135" s="170"/>
      <c r="Q135" s="170"/>
      <c r="R135" s="170"/>
      <c r="S135" s="170"/>
      <c r="T135" s="170"/>
      <c r="U135" s="170"/>
      <c r="V135" s="170"/>
      <c r="W135" s="170"/>
      <c r="X135" s="170"/>
      <c r="Y135" s="170"/>
      <c r="Z135" s="170"/>
    </row>
    <row r="136" spans="1:26" ht="23.25" customHeight="1">
      <c r="A136" s="166">
        <f>A58</f>
        <v>2000</v>
      </c>
      <c r="B136" s="170" t="s">
        <v>128</v>
      </c>
      <c r="C136" s="204">
        <f t="shared" ref="C136:N136" si="96">C58</f>
        <v>2000</v>
      </c>
      <c r="D136" s="204">
        <f t="shared" si="96"/>
        <v>2000</v>
      </c>
      <c r="E136" s="204">
        <f t="shared" si="96"/>
        <v>2000</v>
      </c>
      <c r="F136" s="204">
        <f t="shared" si="96"/>
        <v>2000</v>
      </c>
      <c r="G136" s="204">
        <f t="shared" si="96"/>
        <v>2000</v>
      </c>
      <c r="H136" s="204">
        <f t="shared" si="96"/>
        <v>2000</v>
      </c>
      <c r="I136" s="204">
        <f t="shared" si="96"/>
        <v>2000</v>
      </c>
      <c r="J136" s="204">
        <f t="shared" si="96"/>
        <v>2000</v>
      </c>
      <c r="K136" s="204">
        <f t="shared" si="96"/>
        <v>2000</v>
      </c>
      <c r="L136" s="204">
        <f t="shared" si="96"/>
        <v>2000</v>
      </c>
      <c r="M136" s="204">
        <f t="shared" si="96"/>
        <v>2000</v>
      </c>
      <c r="N136" s="606">
        <f t="shared" si="96"/>
        <v>2000</v>
      </c>
      <c r="O136" s="625">
        <f t="shared" si="92"/>
        <v>2000</v>
      </c>
      <c r="P136" s="170"/>
      <c r="Q136" s="170"/>
      <c r="R136" s="170"/>
      <c r="S136" s="170"/>
      <c r="T136" s="170"/>
      <c r="U136" s="170"/>
      <c r="V136" s="170"/>
      <c r="W136" s="170"/>
      <c r="X136" s="170"/>
      <c r="Y136" s="170"/>
      <c r="Z136" s="170"/>
    </row>
    <row r="137" spans="1:26" ht="23.25" customHeight="1">
      <c r="A137" s="383">
        <v>100000</v>
      </c>
      <c r="B137" s="170" t="s">
        <v>132</v>
      </c>
      <c r="C137" s="204">
        <f>A137+C35</f>
        <v>100000</v>
      </c>
      <c r="D137" s="204">
        <f t="shared" ref="D137:N137" si="97">C137+D35</f>
        <v>100000</v>
      </c>
      <c r="E137" s="204">
        <f t="shared" si="97"/>
        <v>100000</v>
      </c>
      <c r="F137" s="204">
        <f t="shared" si="97"/>
        <v>100000</v>
      </c>
      <c r="G137" s="204">
        <f t="shared" si="97"/>
        <v>100000</v>
      </c>
      <c r="H137" s="204">
        <f t="shared" si="97"/>
        <v>100000</v>
      </c>
      <c r="I137" s="204">
        <f t="shared" si="97"/>
        <v>100000</v>
      </c>
      <c r="J137" s="204">
        <f t="shared" si="97"/>
        <v>100000</v>
      </c>
      <c r="K137" s="204">
        <f t="shared" si="97"/>
        <v>100000</v>
      </c>
      <c r="L137" s="204">
        <f t="shared" si="97"/>
        <v>100000</v>
      </c>
      <c r="M137" s="204">
        <f t="shared" si="97"/>
        <v>100000</v>
      </c>
      <c r="N137" s="606">
        <f t="shared" si="97"/>
        <v>100000</v>
      </c>
      <c r="O137" s="625">
        <f t="shared" si="92"/>
        <v>100000</v>
      </c>
      <c r="P137" s="170"/>
      <c r="Q137" s="170"/>
      <c r="R137" s="170"/>
      <c r="S137" s="170"/>
      <c r="T137" s="170"/>
      <c r="U137" s="170"/>
      <c r="V137" s="170"/>
      <c r="W137" s="170"/>
      <c r="X137" s="170"/>
      <c r="Y137" s="170"/>
      <c r="Z137" s="170"/>
    </row>
    <row r="138" spans="1:26" ht="23.25" customHeight="1">
      <c r="A138" s="166">
        <f>SUM(A134:A137)</f>
        <v>102250</v>
      </c>
      <c r="B138" s="170" t="s">
        <v>302</v>
      </c>
      <c r="C138" s="204">
        <f t="shared" ref="C138:O138" si="98">SUM(C134:C137)</f>
        <v>102497.5</v>
      </c>
      <c r="D138" s="204">
        <f t="shared" si="98"/>
        <v>102742.52499999999</v>
      </c>
      <c r="E138" s="204">
        <f t="shared" si="98"/>
        <v>102985.09974999999</v>
      </c>
      <c r="F138" s="204">
        <f t="shared" si="98"/>
        <v>103225.2487525</v>
      </c>
      <c r="G138" s="204">
        <f t="shared" si="98"/>
        <v>103462.99626497499</v>
      </c>
      <c r="H138" s="204">
        <f t="shared" si="98"/>
        <v>113698.36630232524</v>
      </c>
      <c r="I138" s="204">
        <f t="shared" si="98"/>
        <v>113931.382639302</v>
      </c>
      <c r="J138" s="204">
        <f t="shared" si="98"/>
        <v>114162.06881290898</v>
      </c>
      <c r="K138" s="204">
        <f t="shared" si="98"/>
        <v>114390.44812477988</v>
      </c>
      <c r="L138" s="204">
        <f t="shared" si="98"/>
        <v>114616.54364353209</v>
      </c>
      <c r="M138" s="204">
        <f t="shared" si="98"/>
        <v>114840.37820709677</v>
      </c>
      <c r="N138" s="606">
        <f t="shared" si="98"/>
        <v>115061.97442502581</v>
      </c>
      <c r="O138" s="625">
        <f t="shared" si="98"/>
        <v>109634.54432687048</v>
      </c>
      <c r="P138" s="170"/>
      <c r="Q138" s="170"/>
      <c r="R138" s="170"/>
      <c r="S138" s="170"/>
      <c r="T138" s="170"/>
      <c r="U138" s="170"/>
      <c r="V138" s="170"/>
      <c r="W138" s="170"/>
      <c r="X138" s="170"/>
      <c r="Y138" s="170"/>
      <c r="Z138" s="170"/>
    </row>
    <row r="139" spans="1:26" ht="23.25" customHeight="1">
      <c r="A139" s="166"/>
      <c r="B139" s="170"/>
      <c r="C139" s="204"/>
      <c r="D139" s="204"/>
      <c r="E139" s="204"/>
      <c r="F139" s="204"/>
      <c r="G139" s="204"/>
      <c r="H139" s="204"/>
      <c r="I139" s="204"/>
      <c r="J139" s="204"/>
      <c r="K139" s="204"/>
      <c r="L139" s="204"/>
      <c r="M139" s="204"/>
      <c r="N139" s="606"/>
      <c r="O139" s="625"/>
      <c r="P139" s="170"/>
      <c r="Q139" s="170"/>
      <c r="R139" s="170"/>
      <c r="S139" s="170"/>
      <c r="T139" s="170"/>
      <c r="U139" s="170"/>
      <c r="V139" s="170"/>
      <c r="W139" s="170"/>
      <c r="X139" s="170"/>
      <c r="Y139" s="170"/>
      <c r="Z139" s="170"/>
    </row>
    <row r="140" spans="1:26" ht="23.25" customHeight="1">
      <c r="A140" s="166">
        <f>A129-A141-A138</f>
        <v>2143000</v>
      </c>
      <c r="B140" s="170" t="s">
        <v>136</v>
      </c>
      <c r="C140" s="204">
        <f>A140</f>
        <v>2143000</v>
      </c>
      <c r="D140" s="204">
        <f t="shared" ref="D140:N140" si="99">C140</f>
        <v>2143000</v>
      </c>
      <c r="E140" s="204">
        <f t="shared" si="99"/>
        <v>2143000</v>
      </c>
      <c r="F140" s="204">
        <f t="shared" si="99"/>
        <v>2143000</v>
      </c>
      <c r="G140" s="204">
        <f t="shared" si="99"/>
        <v>2143000</v>
      </c>
      <c r="H140" s="204">
        <f t="shared" si="99"/>
        <v>2143000</v>
      </c>
      <c r="I140" s="204">
        <f t="shared" si="99"/>
        <v>2143000</v>
      </c>
      <c r="J140" s="204">
        <f t="shared" si="99"/>
        <v>2143000</v>
      </c>
      <c r="K140" s="204">
        <f t="shared" si="99"/>
        <v>2143000</v>
      </c>
      <c r="L140" s="204">
        <f t="shared" si="99"/>
        <v>2143000</v>
      </c>
      <c r="M140" s="204">
        <f t="shared" si="99"/>
        <v>2143000</v>
      </c>
      <c r="N140" s="606">
        <f t="shared" si="99"/>
        <v>2143000</v>
      </c>
      <c r="O140" s="625">
        <f t="shared" ref="O140:O141" si="100">AVERAGE(C140:N140)</f>
        <v>2143000</v>
      </c>
      <c r="P140" s="170"/>
      <c r="Q140" s="170"/>
      <c r="R140" s="170"/>
      <c r="S140" s="170"/>
      <c r="T140" s="170"/>
      <c r="U140" s="170"/>
      <c r="V140" s="170"/>
      <c r="W140" s="170"/>
      <c r="X140" s="170"/>
      <c r="Y140" s="170"/>
      <c r="Z140" s="170"/>
    </row>
    <row r="141" spans="1:26" ht="23.25" customHeight="1">
      <c r="A141" s="166">
        <f>A102</f>
        <v>44160</v>
      </c>
      <c r="B141" s="170" t="s">
        <v>137</v>
      </c>
      <c r="C141" s="204">
        <f>A141+C98-C100</f>
        <v>58730</v>
      </c>
      <c r="D141" s="204">
        <f t="shared" ref="D141:N141" si="101">C141+D98-D100</f>
        <v>79589.5</v>
      </c>
      <c r="E141" s="204">
        <f t="shared" si="101"/>
        <v>100338.005</v>
      </c>
      <c r="F141" s="204">
        <f t="shared" si="101"/>
        <v>120975.02494999999</v>
      </c>
      <c r="G141" s="204">
        <f t="shared" si="101"/>
        <v>141500.0747005</v>
      </c>
      <c r="H141" s="204">
        <f t="shared" si="101"/>
        <v>161912.67395349499</v>
      </c>
      <c r="I141" s="204">
        <f t="shared" si="101"/>
        <v>164692.34721396005</v>
      </c>
      <c r="J141" s="204">
        <f t="shared" si="101"/>
        <v>165758.62374182045</v>
      </c>
      <c r="K141" s="204">
        <f t="shared" si="101"/>
        <v>166711.03750440225</v>
      </c>
      <c r="L141" s="204">
        <f t="shared" si="101"/>
        <v>167549.12712935824</v>
      </c>
      <c r="M141" s="204">
        <f t="shared" si="101"/>
        <v>168272.43585806465</v>
      </c>
      <c r="N141" s="606">
        <f t="shared" si="101"/>
        <v>168880.51149948401</v>
      </c>
      <c r="O141" s="625">
        <f t="shared" si="100"/>
        <v>138742.44679592372</v>
      </c>
      <c r="P141" s="170"/>
      <c r="Q141" s="170"/>
      <c r="R141" s="170"/>
      <c r="S141" s="170"/>
      <c r="T141" s="170"/>
      <c r="U141" s="170"/>
      <c r="V141" s="170"/>
      <c r="W141" s="170"/>
      <c r="X141" s="170"/>
      <c r="Y141" s="170"/>
      <c r="Z141" s="170"/>
    </row>
    <row r="142" spans="1:26" ht="23.25" customHeight="1">
      <c r="A142" s="212">
        <f>A140+A141</f>
        <v>2187160</v>
      </c>
      <c r="B142" s="170" t="s">
        <v>303</v>
      </c>
      <c r="C142" s="204">
        <f t="shared" ref="C142:N142" si="102">C140+C141</f>
        <v>2201730</v>
      </c>
      <c r="D142" s="204">
        <f t="shared" si="102"/>
        <v>2222589.5</v>
      </c>
      <c r="E142" s="204">
        <f t="shared" si="102"/>
        <v>2243338.0049999999</v>
      </c>
      <c r="F142" s="204">
        <f t="shared" si="102"/>
        <v>2263975.02495</v>
      </c>
      <c r="G142" s="204">
        <f t="shared" si="102"/>
        <v>2284500.0747004999</v>
      </c>
      <c r="H142" s="204">
        <f t="shared" si="102"/>
        <v>2304912.673953495</v>
      </c>
      <c r="I142" s="204">
        <f t="shared" si="102"/>
        <v>2307692.3472139603</v>
      </c>
      <c r="J142" s="204">
        <f t="shared" si="102"/>
        <v>2308758.6237418205</v>
      </c>
      <c r="K142" s="204">
        <f t="shared" si="102"/>
        <v>2309711.0375044025</v>
      </c>
      <c r="L142" s="204">
        <f t="shared" si="102"/>
        <v>2310549.1271293582</v>
      </c>
      <c r="M142" s="204">
        <f t="shared" si="102"/>
        <v>2311272.4358580648</v>
      </c>
      <c r="N142" s="606">
        <f t="shared" si="102"/>
        <v>2311880.5114994841</v>
      </c>
      <c r="O142" s="625">
        <f>SUM(O140:O141)</f>
        <v>2281742.4467959236</v>
      </c>
      <c r="P142" s="170"/>
      <c r="Q142" s="170"/>
      <c r="R142" s="170"/>
      <c r="S142" s="170"/>
      <c r="T142" s="170"/>
      <c r="U142" s="170"/>
      <c r="V142" s="170"/>
      <c r="W142" s="170"/>
      <c r="X142" s="170"/>
      <c r="Y142" s="170"/>
      <c r="Z142" s="170"/>
    </row>
    <row r="143" spans="1:26" ht="23.25" customHeight="1">
      <c r="A143" s="166"/>
      <c r="B143" s="217" t="s">
        <v>304</v>
      </c>
      <c r="C143" s="204"/>
      <c r="D143" s="218">
        <f t="shared" ref="D143:O143" si="103">D142-C142</f>
        <v>20859.5</v>
      </c>
      <c r="E143" s="218">
        <f t="shared" si="103"/>
        <v>20748.504999999888</v>
      </c>
      <c r="F143" s="218">
        <f t="shared" si="103"/>
        <v>20637.019950000104</v>
      </c>
      <c r="G143" s="218">
        <f t="shared" si="103"/>
        <v>20525.049750499893</v>
      </c>
      <c r="H143" s="218">
        <f t="shared" si="103"/>
        <v>20412.599252995104</v>
      </c>
      <c r="I143" s="218">
        <f t="shared" si="103"/>
        <v>2779.6732604652643</v>
      </c>
      <c r="J143" s="218">
        <f t="shared" si="103"/>
        <v>1066.2765278602019</v>
      </c>
      <c r="K143" s="218">
        <f t="shared" si="103"/>
        <v>952.41376258200034</v>
      </c>
      <c r="L143" s="218">
        <f t="shared" si="103"/>
        <v>838.08962495578453</v>
      </c>
      <c r="M143" s="218">
        <f t="shared" si="103"/>
        <v>723.3087287065573</v>
      </c>
      <c r="N143" s="614">
        <f t="shared" si="103"/>
        <v>608.07564141927287</v>
      </c>
      <c r="O143" s="628">
        <f t="shared" si="103"/>
        <v>-30138.064703560434</v>
      </c>
      <c r="P143" s="170"/>
      <c r="Q143" s="170"/>
      <c r="R143" s="170"/>
      <c r="S143" s="170"/>
      <c r="T143" s="170"/>
      <c r="U143" s="170"/>
      <c r="V143" s="170"/>
      <c r="W143" s="170"/>
      <c r="X143" s="170"/>
      <c r="Y143" s="170"/>
      <c r="Z143" s="170"/>
    </row>
    <row r="144" spans="1:26" ht="23.25" customHeight="1">
      <c r="A144" s="166">
        <f>A138+A142</f>
        <v>2289410</v>
      </c>
      <c r="B144" s="170" t="s">
        <v>305</v>
      </c>
      <c r="C144" s="204">
        <f t="shared" ref="C144:N144" si="104">C138+C142</f>
        <v>2304227.5</v>
      </c>
      <c r="D144" s="204">
        <f t="shared" si="104"/>
        <v>2325332.0249999999</v>
      </c>
      <c r="E144" s="204">
        <f t="shared" si="104"/>
        <v>2346323.1047499999</v>
      </c>
      <c r="F144" s="204">
        <f t="shared" si="104"/>
        <v>2367200.2737024999</v>
      </c>
      <c r="G144" s="204">
        <f t="shared" si="104"/>
        <v>2387963.0709654749</v>
      </c>
      <c r="H144" s="204">
        <f t="shared" si="104"/>
        <v>2418611.0402558204</v>
      </c>
      <c r="I144" s="204">
        <f t="shared" si="104"/>
        <v>2421623.7298532622</v>
      </c>
      <c r="J144" s="204">
        <f t="shared" si="104"/>
        <v>2422920.6925547295</v>
      </c>
      <c r="K144" s="204">
        <f t="shared" si="104"/>
        <v>2424101.4856291823</v>
      </c>
      <c r="L144" s="204">
        <f t="shared" si="104"/>
        <v>2425165.6707728906</v>
      </c>
      <c r="M144" s="204">
        <f t="shared" si="104"/>
        <v>2426112.8140651616</v>
      </c>
      <c r="N144" s="606">
        <f t="shared" si="104"/>
        <v>2426942.4859245098</v>
      </c>
      <c r="O144" s="626">
        <f>SUM(C144:N144)</f>
        <v>28696523.893473532</v>
      </c>
      <c r="P144" s="170"/>
      <c r="Q144" s="170"/>
      <c r="R144" s="170"/>
      <c r="S144" s="170"/>
      <c r="T144" s="170"/>
      <c r="U144" s="170"/>
      <c r="V144" s="170"/>
      <c r="W144" s="170"/>
      <c r="X144" s="170"/>
      <c r="Y144" s="170"/>
      <c r="Z144" s="170"/>
    </row>
    <row r="145" spans="1:26" ht="23.25" customHeight="1">
      <c r="A145" s="166"/>
      <c r="B145" s="217" t="s">
        <v>306</v>
      </c>
      <c r="C145" s="219">
        <f t="shared" ref="C145:O145" si="105">C129-C144</f>
        <v>0</v>
      </c>
      <c r="D145" s="219">
        <f t="shared" si="105"/>
        <v>0</v>
      </c>
      <c r="E145" s="219">
        <f t="shared" si="105"/>
        <v>0</v>
      </c>
      <c r="F145" s="219">
        <f t="shared" si="105"/>
        <v>0</v>
      </c>
      <c r="G145" s="219">
        <f t="shared" si="105"/>
        <v>0</v>
      </c>
      <c r="H145" s="219">
        <f t="shared" si="105"/>
        <v>0</v>
      </c>
      <c r="I145" s="219">
        <f t="shared" si="105"/>
        <v>0</v>
      </c>
      <c r="J145" s="219">
        <f t="shared" si="105"/>
        <v>0</v>
      </c>
      <c r="K145" s="219">
        <f t="shared" si="105"/>
        <v>0</v>
      </c>
      <c r="L145" s="219">
        <f t="shared" si="105"/>
        <v>0</v>
      </c>
      <c r="M145" s="219">
        <f t="shared" si="105"/>
        <v>0</v>
      </c>
      <c r="N145" s="615">
        <f t="shared" si="105"/>
        <v>0</v>
      </c>
      <c r="O145" s="629">
        <f t="shared" si="105"/>
        <v>0</v>
      </c>
      <c r="P145" s="170"/>
      <c r="Q145" s="170"/>
      <c r="R145" s="170"/>
      <c r="S145" s="170"/>
      <c r="T145" s="170"/>
      <c r="U145" s="170"/>
      <c r="V145" s="170"/>
      <c r="W145" s="170"/>
      <c r="X145" s="170"/>
      <c r="Y145" s="170"/>
      <c r="Z145" s="170"/>
    </row>
    <row r="146" spans="1:26" ht="23.25" customHeight="1">
      <c r="A146" s="205">
        <v>0</v>
      </c>
      <c r="B146" s="170" t="s">
        <v>307</v>
      </c>
      <c r="C146" s="207">
        <v>0</v>
      </c>
      <c r="D146" s="207">
        <v>0</v>
      </c>
      <c r="E146" s="207">
        <v>0</v>
      </c>
      <c r="F146" s="207">
        <v>0</v>
      </c>
      <c r="G146" s="207">
        <v>0</v>
      </c>
      <c r="H146" s="207">
        <v>0</v>
      </c>
      <c r="I146" s="207">
        <v>0</v>
      </c>
      <c r="J146" s="207">
        <v>0</v>
      </c>
      <c r="K146" s="207">
        <v>0</v>
      </c>
      <c r="L146" s="207">
        <v>0</v>
      </c>
      <c r="M146" s="207">
        <v>0</v>
      </c>
      <c r="N146" s="607">
        <v>0</v>
      </c>
      <c r="O146" s="625">
        <f t="shared" ref="O146:O151" si="106">SUM(C146:N146)</f>
        <v>0</v>
      </c>
      <c r="P146" s="170"/>
      <c r="Q146" s="170"/>
      <c r="R146" s="170"/>
      <c r="S146" s="170"/>
      <c r="T146" s="170"/>
      <c r="U146" s="170"/>
      <c r="V146" s="170"/>
      <c r="W146" s="170"/>
      <c r="X146" s="170"/>
      <c r="Y146" s="170"/>
      <c r="Z146" s="170"/>
    </row>
    <row r="147" spans="1:26" ht="23.25" customHeight="1">
      <c r="A147" s="383">
        <v>0</v>
      </c>
      <c r="B147" s="170" t="s">
        <v>308</v>
      </c>
      <c r="C147" s="204">
        <f>C119-A119</f>
        <v>-45000</v>
      </c>
      <c r="D147" s="204">
        <f t="shared" ref="D147:N147" si="107">D119-C119</f>
        <v>0</v>
      </c>
      <c r="E147" s="204">
        <f t="shared" si="107"/>
        <v>0</v>
      </c>
      <c r="F147" s="204">
        <f t="shared" si="107"/>
        <v>0</v>
      </c>
      <c r="G147" s="204">
        <f t="shared" si="107"/>
        <v>0</v>
      </c>
      <c r="H147" s="204">
        <f t="shared" si="107"/>
        <v>0</v>
      </c>
      <c r="I147" s="204">
        <f t="shared" si="107"/>
        <v>-45000</v>
      </c>
      <c r="J147" s="204">
        <f t="shared" si="107"/>
        <v>0</v>
      </c>
      <c r="K147" s="204">
        <f t="shared" si="107"/>
        <v>0</v>
      </c>
      <c r="L147" s="204">
        <f t="shared" si="107"/>
        <v>0</v>
      </c>
      <c r="M147" s="204">
        <f t="shared" si="107"/>
        <v>0</v>
      </c>
      <c r="N147" s="606">
        <f t="shared" si="107"/>
        <v>0</v>
      </c>
      <c r="O147" s="625">
        <f t="shared" si="106"/>
        <v>-90000</v>
      </c>
      <c r="P147" s="170"/>
      <c r="Q147" s="170"/>
      <c r="R147" s="170"/>
      <c r="S147" s="170"/>
      <c r="T147" s="170"/>
      <c r="U147" s="170"/>
      <c r="V147" s="170"/>
      <c r="W147" s="170"/>
      <c r="X147" s="170"/>
      <c r="Y147" s="170"/>
      <c r="Z147" s="170"/>
    </row>
    <row r="148" spans="1:26" ht="23.25" customHeight="1">
      <c r="A148" s="383">
        <v>0</v>
      </c>
      <c r="B148" s="170" t="s">
        <v>309</v>
      </c>
      <c r="C148" s="204">
        <f>C136-A136</f>
        <v>0</v>
      </c>
      <c r="D148" s="204">
        <f t="shared" ref="D148:N148" si="108">D136-C136</f>
        <v>0</v>
      </c>
      <c r="E148" s="204">
        <f t="shared" si="108"/>
        <v>0</v>
      </c>
      <c r="F148" s="204">
        <f t="shared" si="108"/>
        <v>0</v>
      </c>
      <c r="G148" s="204">
        <f t="shared" si="108"/>
        <v>0</v>
      </c>
      <c r="H148" s="204">
        <f t="shared" si="108"/>
        <v>0</v>
      </c>
      <c r="I148" s="204">
        <f t="shared" si="108"/>
        <v>0</v>
      </c>
      <c r="J148" s="204">
        <f t="shared" si="108"/>
        <v>0</v>
      </c>
      <c r="K148" s="204">
        <f t="shared" si="108"/>
        <v>0</v>
      </c>
      <c r="L148" s="204">
        <f t="shared" si="108"/>
        <v>0</v>
      </c>
      <c r="M148" s="204">
        <f t="shared" si="108"/>
        <v>0</v>
      </c>
      <c r="N148" s="606">
        <f t="shared" si="108"/>
        <v>0</v>
      </c>
      <c r="O148" s="625">
        <f t="shared" si="106"/>
        <v>0</v>
      </c>
      <c r="P148" s="170"/>
      <c r="Q148" s="170"/>
      <c r="R148" s="170"/>
      <c r="S148" s="170"/>
      <c r="T148" s="170"/>
      <c r="U148" s="170"/>
      <c r="V148" s="170"/>
      <c r="W148" s="170"/>
      <c r="X148" s="170"/>
      <c r="Y148" s="170"/>
      <c r="Z148" s="170"/>
    </row>
    <row r="149" spans="1:26" ht="23.25" customHeight="1">
      <c r="A149" s="383">
        <v>0</v>
      </c>
      <c r="B149" s="170" t="s">
        <v>310</v>
      </c>
      <c r="C149" s="204">
        <f>(C134-A134)+(C135-A135)</f>
        <v>247.5</v>
      </c>
      <c r="D149" s="204">
        <f t="shared" ref="D149:N149" si="109">(D134-C134)+(D135-C135)</f>
        <v>245.02499999999998</v>
      </c>
      <c r="E149" s="204">
        <f t="shared" si="109"/>
        <v>242.57474999999999</v>
      </c>
      <c r="F149" s="204">
        <f t="shared" si="109"/>
        <v>240.14900249999994</v>
      </c>
      <c r="G149" s="204">
        <f t="shared" si="109"/>
        <v>237.74751247499989</v>
      </c>
      <c r="H149" s="204">
        <f t="shared" si="109"/>
        <v>10235.370037350251</v>
      </c>
      <c r="I149" s="204">
        <f t="shared" si="109"/>
        <v>233.01633697674697</v>
      </c>
      <c r="J149" s="204">
        <f t="shared" si="109"/>
        <v>230.68617360698045</v>
      </c>
      <c r="K149" s="204">
        <f t="shared" si="109"/>
        <v>228.3793118709109</v>
      </c>
      <c r="L149" s="204">
        <f t="shared" si="109"/>
        <v>226.09551875220131</v>
      </c>
      <c r="M149" s="204">
        <f t="shared" si="109"/>
        <v>223.83456356467832</v>
      </c>
      <c r="N149" s="606">
        <f t="shared" si="109"/>
        <v>221.59621792903272</v>
      </c>
      <c r="O149" s="625">
        <f t="shared" si="106"/>
        <v>12811.974425025801</v>
      </c>
      <c r="P149" s="170"/>
      <c r="Q149" s="170"/>
      <c r="R149" s="170"/>
      <c r="S149" s="170"/>
      <c r="T149" s="170"/>
      <c r="U149" s="170"/>
      <c r="V149" s="170"/>
      <c r="W149" s="170"/>
      <c r="X149" s="170"/>
      <c r="Y149" s="170"/>
      <c r="Z149" s="170"/>
    </row>
    <row r="150" spans="1:26" ht="23.25" customHeight="1">
      <c r="A150" s="383">
        <v>0</v>
      </c>
      <c r="B150" s="170" t="s">
        <v>311</v>
      </c>
      <c r="C150" s="204">
        <f>C118-A118</f>
        <v>-198000</v>
      </c>
      <c r="D150" s="204">
        <f t="shared" ref="D150:N150" si="110">D118-C118</f>
        <v>-73876</v>
      </c>
      <c r="E150" s="204">
        <f t="shared" si="110"/>
        <v>81488</v>
      </c>
      <c r="F150" s="204">
        <f t="shared" si="110"/>
        <v>12606</v>
      </c>
      <c r="G150" s="204">
        <f t="shared" si="110"/>
        <v>11990</v>
      </c>
      <c r="H150" s="204">
        <f t="shared" si="110"/>
        <v>-20108</v>
      </c>
      <c r="I150" s="204">
        <f t="shared" si="110"/>
        <v>27478</v>
      </c>
      <c r="J150" s="204">
        <f t="shared" si="110"/>
        <v>7216</v>
      </c>
      <c r="K150" s="204">
        <f t="shared" si="110"/>
        <v>-68134</v>
      </c>
      <c r="L150" s="204">
        <f t="shared" si="110"/>
        <v>7326</v>
      </c>
      <c r="M150" s="204">
        <f t="shared" si="110"/>
        <v>-858</v>
      </c>
      <c r="N150" s="606">
        <f t="shared" si="110"/>
        <v>-73128</v>
      </c>
      <c r="O150" s="625">
        <f t="shared" si="106"/>
        <v>-286000</v>
      </c>
      <c r="P150" s="170"/>
      <c r="Q150" s="170"/>
      <c r="R150" s="170"/>
      <c r="S150" s="170"/>
      <c r="T150" s="170"/>
      <c r="U150" s="170"/>
      <c r="V150" s="170"/>
      <c r="W150" s="170"/>
      <c r="X150" s="170"/>
      <c r="Y150" s="170"/>
      <c r="Z150" s="170"/>
    </row>
    <row r="151" spans="1:26" ht="23.25" customHeight="1">
      <c r="A151" s="166">
        <f>SUM(A98+A50+A35+A69-A146-A147+A148-A150)</f>
        <v>273850</v>
      </c>
      <c r="B151" s="170" t="s">
        <v>312</v>
      </c>
      <c r="C151" s="204">
        <f>SUM(A151+C98+C50+C35+C69-C146-C147+C148-C150+C149)</f>
        <v>538915</v>
      </c>
      <c r="D151" s="204">
        <f t="shared" ref="D151:N151" si="111">SUM(C151+D98+D50+D35+D69-D146-D147+D148-D150+D149)</f>
        <v>641140.55000000005</v>
      </c>
      <c r="E151" s="204">
        <f t="shared" si="111"/>
        <v>587886.20450000011</v>
      </c>
      <c r="F151" s="204">
        <f t="shared" si="111"/>
        <v>603397.52245500009</v>
      </c>
      <c r="G151" s="204">
        <f t="shared" si="111"/>
        <v>619408.06723045011</v>
      </c>
      <c r="H151" s="204">
        <f t="shared" si="111"/>
        <v>677399.40655814554</v>
      </c>
      <c r="I151" s="204">
        <f t="shared" si="111"/>
        <v>705167.11249256413</v>
      </c>
      <c r="J151" s="204">
        <f t="shared" si="111"/>
        <v>706478.7613676386</v>
      </c>
      <c r="K151" s="204">
        <f t="shared" si="111"/>
        <v>783021.93375396216</v>
      </c>
      <c r="L151" s="204">
        <f t="shared" si="111"/>
        <v>783986.21441642265</v>
      </c>
      <c r="M151" s="204">
        <f t="shared" si="111"/>
        <v>793015.19227225834</v>
      </c>
      <c r="N151" s="606">
        <f t="shared" si="111"/>
        <v>874194.4603495358</v>
      </c>
      <c r="O151" s="625">
        <f t="shared" si="106"/>
        <v>8314010.4253959768</v>
      </c>
      <c r="P151" s="170"/>
      <c r="Q151" s="170"/>
      <c r="R151" s="170"/>
      <c r="S151" s="170"/>
      <c r="T151" s="170"/>
      <c r="U151" s="170"/>
      <c r="V151" s="170"/>
      <c r="W151" s="170"/>
      <c r="X151" s="170"/>
      <c r="Y151" s="170"/>
      <c r="Z151" s="170"/>
    </row>
    <row r="152" spans="1:26" ht="23.25" customHeight="1">
      <c r="A152" s="166"/>
      <c r="B152" s="170"/>
      <c r="C152" s="204"/>
      <c r="D152" s="204"/>
      <c r="E152" s="204"/>
      <c r="F152" s="204"/>
      <c r="G152" s="204"/>
      <c r="H152" s="204"/>
      <c r="I152" s="204"/>
      <c r="J152" s="204"/>
      <c r="K152" s="204"/>
      <c r="L152" s="204"/>
      <c r="M152" s="204"/>
      <c r="N152" s="606"/>
      <c r="O152" s="625"/>
      <c r="P152" s="170"/>
      <c r="Q152" s="170"/>
      <c r="R152" s="170"/>
      <c r="S152" s="170"/>
      <c r="T152" s="170"/>
      <c r="U152" s="170"/>
      <c r="V152" s="170"/>
      <c r="W152" s="170"/>
      <c r="X152" s="170"/>
      <c r="Y152" s="170"/>
      <c r="Z152" s="170"/>
    </row>
    <row r="153" spans="1:26" ht="23.25" customHeight="1">
      <c r="A153" s="383">
        <v>100</v>
      </c>
      <c r="B153" s="384" t="s">
        <v>181</v>
      </c>
      <c r="C153" s="388">
        <f>$A$153+($A$106/C106)</f>
        <v>101.2</v>
      </c>
      <c r="D153" s="388">
        <f t="shared" ref="D153:N153" si="112">$A$153+($A$106/D106)</f>
        <v>101.2</v>
      </c>
      <c r="E153" s="388">
        <f t="shared" si="112"/>
        <v>101.2</v>
      </c>
      <c r="F153" s="388">
        <f t="shared" si="112"/>
        <v>101.2</v>
      </c>
      <c r="G153" s="388">
        <f t="shared" si="112"/>
        <v>101.2</v>
      </c>
      <c r="H153" s="388">
        <f t="shared" si="112"/>
        <v>101.2</v>
      </c>
      <c r="I153" s="388">
        <f t="shared" si="112"/>
        <v>101.5</v>
      </c>
      <c r="J153" s="388">
        <f t="shared" si="112"/>
        <v>101.5</v>
      </c>
      <c r="K153" s="388">
        <f t="shared" si="112"/>
        <v>101.5</v>
      </c>
      <c r="L153" s="388">
        <f t="shared" si="112"/>
        <v>101.5</v>
      </c>
      <c r="M153" s="388">
        <f t="shared" si="112"/>
        <v>101.5</v>
      </c>
      <c r="N153" s="616">
        <f t="shared" si="112"/>
        <v>101.5</v>
      </c>
      <c r="O153" s="630">
        <f t="shared" ref="O153:O154" si="113">AVERAGE(C153:N153)</f>
        <v>101.35000000000001</v>
      </c>
      <c r="P153" s="170"/>
      <c r="Q153" s="170"/>
      <c r="R153" s="170"/>
      <c r="S153" s="170"/>
      <c r="T153" s="170"/>
      <c r="U153" s="170"/>
      <c r="V153" s="170"/>
      <c r="W153" s="170"/>
      <c r="X153" s="170"/>
      <c r="Y153" s="170"/>
      <c r="Z153" s="170"/>
    </row>
    <row r="154" spans="1:26" ht="23.25" customHeight="1">
      <c r="A154" s="383">
        <v>100</v>
      </c>
      <c r="B154" s="384" t="s">
        <v>161</v>
      </c>
      <c r="C154" s="389">
        <f>(A154*0.6)+(0.4*MAX(0,C132*(0.9*C142/A144)*(1+(0.9*C102/C142))*(1+(0.9*C100/C142)))*(1+(0.9*C163/100))*0.01*C172*0.01*C153)</f>
        <v>98.981428062228019</v>
      </c>
      <c r="D154" s="389">
        <f>(C154*0.6)+(0.4*MAX(0,D132*(0.5*C112/D112)*(1+(0.9*D102/C102))*(1+(0.9*D100/D98)))*(1+(0.9*D163/100))*0.01*D172*0.01*D153)</f>
        <v>107.06635168538547</v>
      </c>
      <c r="E154" s="389">
        <f t="shared" ref="E154:N154" si="114">(D154*0.6)+(0.4*MAX(0,E132*(0.5*D112/E112)*(1+(0.9*E102/D102))*(1+(0.9*E100/E98)))*(1+(0.9*E163/100))*0.01*E172*0.01*E153)</f>
        <v>126.05808267110825</v>
      </c>
      <c r="F154" s="389">
        <f t="shared" si="114"/>
        <v>133.64017647908807</v>
      </c>
      <c r="G154" s="389">
        <f t="shared" si="114"/>
        <v>131.83065908449208</v>
      </c>
      <c r="H154" s="389">
        <f t="shared" si="114"/>
        <v>131.57663992724071</v>
      </c>
      <c r="I154" s="389">
        <f t="shared" si="114"/>
        <v>425.66329537602854</v>
      </c>
      <c r="J154" s="389">
        <f t="shared" si="114"/>
        <v>360.4612332899174</v>
      </c>
      <c r="K154" s="389">
        <f t="shared" si="114"/>
        <v>261.68159403019246</v>
      </c>
      <c r="L154" s="389">
        <f t="shared" si="114"/>
        <v>202.91054013884144</v>
      </c>
      <c r="M154" s="389">
        <f t="shared" si="114"/>
        <v>164.65250544296271</v>
      </c>
      <c r="N154" s="617">
        <f t="shared" si="114"/>
        <v>136.25262821261268</v>
      </c>
      <c r="O154" s="630">
        <f t="shared" si="113"/>
        <v>190.06459453334151</v>
      </c>
      <c r="P154" s="170"/>
      <c r="Q154" s="170"/>
      <c r="R154" s="170"/>
      <c r="S154" s="170"/>
      <c r="T154" s="170"/>
      <c r="U154" s="170"/>
      <c r="V154" s="170"/>
      <c r="W154" s="170"/>
      <c r="X154" s="170"/>
      <c r="Y154" s="170"/>
      <c r="Z154" s="170"/>
    </row>
    <row r="155" spans="1:26" ht="23.25" customHeight="1">
      <c r="A155" s="166">
        <f>A154*A131</f>
        <v>2143000</v>
      </c>
      <c r="B155" s="170" t="s">
        <v>162</v>
      </c>
      <c r="C155" s="220">
        <f t="shared" ref="C155:N155" si="115">C154*C131</f>
        <v>2121172.0033735465</v>
      </c>
      <c r="D155" s="204">
        <f t="shared" si="115"/>
        <v>2294431.9166178107</v>
      </c>
      <c r="E155" s="204">
        <f t="shared" si="115"/>
        <v>2701424.7116418499</v>
      </c>
      <c r="F155" s="204">
        <f t="shared" si="115"/>
        <v>2863908.9819468572</v>
      </c>
      <c r="G155" s="204">
        <f t="shared" si="115"/>
        <v>2825131.0241806651</v>
      </c>
      <c r="H155" s="204">
        <f t="shared" si="115"/>
        <v>2819687.3936407682</v>
      </c>
      <c r="I155" s="204">
        <f t="shared" si="115"/>
        <v>9121964.4199082926</v>
      </c>
      <c r="J155" s="204">
        <f t="shared" si="115"/>
        <v>7724684.2294029295</v>
      </c>
      <c r="K155" s="204">
        <f t="shared" si="115"/>
        <v>5607836.5600670241</v>
      </c>
      <c r="L155" s="204">
        <f t="shared" si="115"/>
        <v>4348372.8751753718</v>
      </c>
      <c r="M155" s="204">
        <f t="shared" si="115"/>
        <v>3528503.1916426909</v>
      </c>
      <c r="N155" s="606">
        <f t="shared" si="115"/>
        <v>2919893.8225962897</v>
      </c>
      <c r="O155" s="625">
        <f t="shared" ref="O155" si="116">AVERAGE(C155:N155)</f>
        <v>4073084.260849508</v>
      </c>
      <c r="P155" s="170"/>
      <c r="Q155" s="170"/>
      <c r="R155" s="170"/>
      <c r="S155" s="170"/>
      <c r="T155" s="170"/>
      <c r="U155" s="170"/>
      <c r="V155" s="170"/>
      <c r="W155" s="170"/>
      <c r="X155" s="170"/>
      <c r="Y155" s="170"/>
      <c r="Z155" s="170"/>
    </row>
    <row r="156" spans="1:26" ht="23.25" customHeight="1">
      <c r="A156" s="166"/>
      <c r="B156" s="170"/>
      <c r="C156" s="169"/>
      <c r="D156" s="169"/>
      <c r="E156" s="169"/>
      <c r="F156" s="169"/>
      <c r="G156" s="169"/>
      <c r="H156" s="169"/>
      <c r="I156" s="169"/>
      <c r="J156" s="169"/>
      <c r="K156" s="169"/>
      <c r="L156" s="169"/>
      <c r="M156" s="169"/>
      <c r="N156" s="613"/>
      <c r="O156" s="625"/>
      <c r="P156" s="170"/>
      <c r="Q156" s="170"/>
      <c r="R156" s="170"/>
      <c r="S156" s="170"/>
      <c r="T156" s="170"/>
      <c r="U156" s="170"/>
      <c r="V156" s="170"/>
      <c r="W156" s="170"/>
      <c r="X156" s="170"/>
      <c r="Y156" s="170"/>
      <c r="Z156" s="170"/>
    </row>
    <row r="157" spans="1:26" ht="23.25" customHeight="1">
      <c r="A157" s="383">
        <v>140</v>
      </c>
      <c r="B157" s="170" t="s">
        <v>84</v>
      </c>
      <c r="C157" s="221">
        <v>140</v>
      </c>
      <c r="D157" s="221">
        <f t="shared" ref="D157:N157" si="117">C157</f>
        <v>140</v>
      </c>
      <c r="E157" s="221">
        <f t="shared" si="117"/>
        <v>140</v>
      </c>
      <c r="F157" s="221">
        <f t="shared" si="117"/>
        <v>140</v>
      </c>
      <c r="G157" s="221">
        <f t="shared" si="117"/>
        <v>140</v>
      </c>
      <c r="H157" s="221">
        <f t="shared" si="117"/>
        <v>140</v>
      </c>
      <c r="I157" s="221">
        <f t="shared" si="117"/>
        <v>140</v>
      </c>
      <c r="J157" s="221">
        <f t="shared" si="117"/>
        <v>140</v>
      </c>
      <c r="K157" s="221">
        <f t="shared" si="117"/>
        <v>140</v>
      </c>
      <c r="L157" s="221">
        <f t="shared" si="117"/>
        <v>140</v>
      </c>
      <c r="M157" s="221">
        <f t="shared" si="117"/>
        <v>140</v>
      </c>
      <c r="N157" s="618">
        <f t="shared" si="117"/>
        <v>140</v>
      </c>
      <c r="O157" s="625">
        <f t="shared" ref="O157:O161" si="118">AVERAGE(C157:N157)</f>
        <v>140</v>
      </c>
      <c r="P157" s="170"/>
      <c r="Q157" s="170"/>
      <c r="R157" s="170"/>
      <c r="S157" s="170"/>
      <c r="T157" s="170"/>
      <c r="U157" s="170"/>
      <c r="V157" s="170"/>
      <c r="W157" s="170"/>
      <c r="X157" s="170"/>
      <c r="Y157" s="170"/>
      <c r="Z157" s="170"/>
    </row>
    <row r="158" spans="1:26" ht="23.25" customHeight="1">
      <c r="A158" s="175">
        <f>1*0.001*A36*0.001*A37/A45</f>
        <v>10</v>
      </c>
      <c r="B158" s="170" t="s">
        <v>85</v>
      </c>
      <c r="C158" s="221">
        <f>(0.01*1*0.001*C36*0.001*C37/C45)+(0.99*A158)</f>
        <v>9.9</v>
      </c>
      <c r="D158" s="221">
        <f t="shared" ref="D158:N158" si="119">(0.01*1*0.001*D36*0.001*D37/D45)+(0.99*C158)</f>
        <v>9.8010000000000002</v>
      </c>
      <c r="E158" s="221">
        <f t="shared" si="119"/>
        <v>9.7029899999999998</v>
      </c>
      <c r="F158" s="221">
        <f t="shared" si="119"/>
        <v>9.605960099999999</v>
      </c>
      <c r="G158" s="221">
        <f t="shared" si="119"/>
        <v>9.5099004989999987</v>
      </c>
      <c r="H158" s="221">
        <f t="shared" si="119"/>
        <v>9.414801494009998</v>
      </c>
      <c r="I158" s="221">
        <f t="shared" si="119"/>
        <v>9.3206534790698985</v>
      </c>
      <c r="J158" s="221">
        <f t="shared" si="119"/>
        <v>9.2274469442791993</v>
      </c>
      <c r="K158" s="221">
        <f t="shared" si="119"/>
        <v>9.1351724748364074</v>
      </c>
      <c r="L158" s="221">
        <f t="shared" si="119"/>
        <v>9.0438207500880434</v>
      </c>
      <c r="M158" s="221">
        <f t="shared" si="119"/>
        <v>8.9533825425871623</v>
      </c>
      <c r="N158" s="618">
        <f t="shared" si="119"/>
        <v>8.8638487171612912</v>
      </c>
      <c r="O158" s="625">
        <f t="shared" si="118"/>
        <v>9.3732480834193321</v>
      </c>
      <c r="P158" s="170"/>
      <c r="Q158" s="170"/>
      <c r="R158" s="170"/>
      <c r="S158" s="170"/>
      <c r="T158" s="170"/>
      <c r="U158" s="170"/>
      <c r="V158" s="170"/>
      <c r="W158" s="170"/>
      <c r="X158" s="170"/>
      <c r="Y158" s="170"/>
      <c r="Z158" s="170"/>
    </row>
    <row r="159" spans="1:26" ht="23.25" customHeight="1">
      <c r="A159" s="166">
        <f>A52*A157</f>
        <v>1400</v>
      </c>
      <c r="B159" s="170" t="s">
        <v>86</v>
      </c>
      <c r="C159" s="221">
        <f t="shared" ref="C159:N159" si="120">C52*C157</f>
        <v>1386</v>
      </c>
      <c r="D159" s="221">
        <f t="shared" si="120"/>
        <v>1372.14</v>
      </c>
      <c r="E159" s="221">
        <f t="shared" si="120"/>
        <v>1358.4186</v>
      </c>
      <c r="F159" s="221">
        <f t="shared" si="120"/>
        <v>1344.8344139999999</v>
      </c>
      <c r="G159" s="221">
        <f t="shared" si="120"/>
        <v>1331.3860698599999</v>
      </c>
      <c r="H159" s="221">
        <f t="shared" si="120"/>
        <v>1318.0722091613998</v>
      </c>
      <c r="I159" s="221">
        <f t="shared" si="120"/>
        <v>1304.8914870697859</v>
      </c>
      <c r="J159" s="221">
        <f t="shared" si="120"/>
        <v>1291.842572199088</v>
      </c>
      <c r="K159" s="221">
        <f t="shared" si="120"/>
        <v>1278.9241464770971</v>
      </c>
      <c r="L159" s="221">
        <f t="shared" si="120"/>
        <v>1266.134905012326</v>
      </c>
      <c r="M159" s="221">
        <f t="shared" si="120"/>
        <v>1253.4735559622027</v>
      </c>
      <c r="N159" s="618">
        <f t="shared" si="120"/>
        <v>1240.9388204025809</v>
      </c>
      <c r="O159" s="625">
        <f t="shared" si="118"/>
        <v>1312.2547316787068</v>
      </c>
      <c r="P159" s="170"/>
      <c r="Q159" s="170"/>
      <c r="R159" s="170"/>
      <c r="S159" s="170"/>
      <c r="T159" s="170"/>
      <c r="U159" s="170"/>
      <c r="V159" s="170"/>
      <c r="W159" s="170"/>
      <c r="X159" s="170"/>
      <c r="Y159" s="170"/>
      <c r="Z159" s="170"/>
    </row>
    <row r="160" spans="1:26" ht="23.25" customHeight="1">
      <c r="A160" s="166">
        <f>A159*A158</f>
        <v>14000</v>
      </c>
      <c r="B160" s="170" t="s">
        <v>87</v>
      </c>
      <c r="C160" s="221">
        <f t="shared" ref="C160:N160" si="121">C159*C158</f>
        <v>13721.4</v>
      </c>
      <c r="D160" s="221">
        <f t="shared" si="121"/>
        <v>13448.344140000001</v>
      </c>
      <c r="E160" s="221">
        <f t="shared" si="121"/>
        <v>13180.722091614</v>
      </c>
      <c r="F160" s="221">
        <f t="shared" si="121"/>
        <v>12918.42572199088</v>
      </c>
      <c r="G160" s="221">
        <f t="shared" si="121"/>
        <v>12661.349050123261</v>
      </c>
      <c r="H160" s="221">
        <f t="shared" si="121"/>
        <v>12409.388204025805</v>
      </c>
      <c r="I160" s="221">
        <f t="shared" si="121"/>
        <v>12162.441378765692</v>
      </c>
      <c r="J160" s="221">
        <f t="shared" si="121"/>
        <v>11920.408795328254</v>
      </c>
      <c r="K160" s="221">
        <f t="shared" si="121"/>
        <v>11683.192660301223</v>
      </c>
      <c r="L160" s="221">
        <f t="shared" si="121"/>
        <v>11450.697126361229</v>
      </c>
      <c r="M160" s="221">
        <f t="shared" si="121"/>
        <v>11222.828253546639</v>
      </c>
      <c r="N160" s="618">
        <f t="shared" si="121"/>
        <v>10999.493971301063</v>
      </c>
      <c r="O160" s="625">
        <f t="shared" si="118"/>
        <v>12314.890949446504</v>
      </c>
      <c r="P160" s="170"/>
      <c r="Q160" s="170"/>
      <c r="R160" s="170"/>
      <c r="S160" s="170"/>
      <c r="T160" s="170"/>
      <c r="U160" s="170"/>
      <c r="V160" s="170"/>
      <c r="W160" s="170"/>
      <c r="X160" s="170"/>
      <c r="Y160" s="170"/>
      <c r="Z160" s="170"/>
    </row>
    <row r="161" spans="1:26" ht="23.25" customHeight="1">
      <c r="A161" s="166">
        <f>A10*100/A160</f>
        <v>35.714285714285715</v>
      </c>
      <c r="B161" s="170" t="s">
        <v>88</v>
      </c>
      <c r="C161" s="221">
        <f>'2'!B35*100/((C160))</f>
        <v>24.472721442418411</v>
      </c>
      <c r="D161" s="221">
        <f>'2'!C35*100/((D160))</f>
        <v>2.2010144663058866</v>
      </c>
      <c r="E161" s="221">
        <f>'2'!D35*100/((E160))</f>
        <v>26.000092985651886</v>
      </c>
      <c r="F161" s="221">
        <f>'2'!E35*100/((F160))</f>
        <v>26.744744865611569</v>
      </c>
      <c r="G161" s="221">
        <f>'2'!F35*100/((G160))</f>
        <v>38.811030171798016</v>
      </c>
      <c r="H161" s="221">
        <f>'2'!G35*100/((H160))</f>
        <v>30.227114651656358</v>
      </c>
      <c r="I161" s="221">
        <f>'2'!H35*100/((I160))</f>
        <v>30.191306873724507</v>
      </c>
      <c r="J161" s="221">
        <f>'2'!I35*100/((J160))</f>
        <v>51.147574757582852</v>
      </c>
      <c r="K161" s="221">
        <f>'2'!J35*100/((K160))</f>
        <v>22.82766429986474</v>
      </c>
      <c r="L161" s="221">
        <f>'2'!K35*100/((L160))</f>
        <v>26.539868852209569</v>
      </c>
      <c r="M161" s="221">
        <f>'2'!L35*100/((M160))</f>
        <v>29.618202514589399</v>
      </c>
      <c r="N161" s="618">
        <f>'2'!M35*100/((N160))</f>
        <v>0</v>
      </c>
      <c r="O161" s="625">
        <f t="shared" si="118"/>
        <v>25.731777990117763</v>
      </c>
      <c r="P161" s="170"/>
      <c r="Q161" s="170"/>
      <c r="R161" s="170"/>
      <c r="S161" s="170"/>
      <c r="T161" s="170"/>
      <c r="U161" s="170"/>
      <c r="V161" s="170"/>
      <c r="W161" s="170"/>
      <c r="X161" s="170"/>
      <c r="Y161" s="170"/>
      <c r="Z161" s="170"/>
    </row>
    <row r="162" spans="1:26" ht="23.25" customHeight="1">
      <c r="A162" s="166"/>
      <c r="B162" s="170"/>
      <c r="C162" s="169"/>
      <c r="D162" s="169"/>
      <c r="E162" s="169"/>
      <c r="F162" s="169"/>
      <c r="G162" s="169"/>
      <c r="H162" s="169"/>
      <c r="I162" s="169"/>
      <c r="J162" s="169"/>
      <c r="K162" s="169"/>
      <c r="L162" s="169"/>
      <c r="M162" s="169"/>
      <c r="N162" s="613"/>
      <c r="O162" s="625"/>
      <c r="P162" s="170"/>
      <c r="Q162" s="170"/>
      <c r="R162" s="170"/>
      <c r="S162" s="170"/>
      <c r="T162" s="170"/>
      <c r="U162" s="170"/>
      <c r="V162" s="170"/>
      <c r="W162" s="170"/>
      <c r="X162" s="170"/>
      <c r="Y162" s="170"/>
      <c r="Z162" s="170"/>
    </row>
    <row r="163" spans="1:26" ht="23.25" customHeight="1">
      <c r="A163" s="222">
        <v>1</v>
      </c>
      <c r="B163" s="170" t="s">
        <v>165</v>
      </c>
      <c r="C163" s="223">
        <f>A163</f>
        <v>1</v>
      </c>
      <c r="D163" s="223">
        <f t="shared" ref="D163:N163" si="122">C163</f>
        <v>1</v>
      </c>
      <c r="E163" s="223">
        <f t="shared" si="122"/>
        <v>1</v>
      </c>
      <c r="F163" s="223">
        <f t="shared" si="122"/>
        <v>1</v>
      </c>
      <c r="G163" s="223">
        <f t="shared" si="122"/>
        <v>1</v>
      </c>
      <c r="H163" s="223">
        <f t="shared" si="122"/>
        <v>1</v>
      </c>
      <c r="I163" s="223">
        <f t="shared" si="122"/>
        <v>1</v>
      </c>
      <c r="J163" s="223">
        <f t="shared" si="122"/>
        <v>1</v>
      </c>
      <c r="K163" s="223">
        <f t="shared" si="122"/>
        <v>1</v>
      </c>
      <c r="L163" s="223">
        <f t="shared" si="122"/>
        <v>1</v>
      </c>
      <c r="M163" s="223">
        <f t="shared" si="122"/>
        <v>1</v>
      </c>
      <c r="N163" s="619">
        <f t="shared" si="122"/>
        <v>1</v>
      </c>
      <c r="O163" s="625">
        <f>AVERAGE(C163:N163)</f>
        <v>1</v>
      </c>
      <c r="P163" s="170"/>
      <c r="Q163" s="170"/>
      <c r="R163" s="170"/>
      <c r="S163" s="170"/>
      <c r="T163" s="170"/>
      <c r="U163" s="170"/>
      <c r="V163" s="170"/>
      <c r="W163" s="170"/>
      <c r="X163" s="170"/>
      <c r="Y163" s="170"/>
      <c r="Z163" s="170"/>
    </row>
    <row r="164" spans="1:26" ht="23.25" customHeight="1">
      <c r="A164" s="166"/>
      <c r="B164" s="170"/>
      <c r="C164" s="169"/>
      <c r="D164" s="169"/>
      <c r="E164" s="169"/>
      <c r="F164" s="169"/>
      <c r="G164" s="169"/>
      <c r="H164" s="169"/>
      <c r="I164" s="169"/>
      <c r="J164" s="169"/>
      <c r="K164" s="169"/>
      <c r="L164" s="169"/>
      <c r="M164" s="169"/>
      <c r="N164" s="613"/>
      <c r="O164" s="625"/>
      <c r="P164" s="170"/>
      <c r="Q164" s="170"/>
      <c r="R164" s="170"/>
      <c r="S164" s="170"/>
      <c r="T164" s="170"/>
      <c r="U164" s="170"/>
      <c r="V164" s="170"/>
      <c r="W164" s="170"/>
      <c r="X164" s="170"/>
      <c r="Y164" s="170"/>
      <c r="Z164" s="170"/>
    </row>
    <row r="165" spans="1:26" ht="23.25" customHeight="1">
      <c r="A165" s="383">
        <v>0</v>
      </c>
      <c r="B165" s="170" t="s">
        <v>163</v>
      </c>
      <c r="C165" s="204">
        <f>ABS(((C27-A40))*100)/C27</f>
        <v>100</v>
      </c>
      <c r="D165" s="204">
        <f t="shared" ref="D165:N165" si="123">IFERROR((ABS((D27-C40))*100/D27),100)</f>
        <v>100</v>
      </c>
      <c r="E165" s="204">
        <f t="shared" si="123"/>
        <v>100</v>
      </c>
      <c r="F165" s="204">
        <f t="shared" si="123"/>
        <v>100</v>
      </c>
      <c r="G165" s="204">
        <f t="shared" si="123"/>
        <v>100</v>
      </c>
      <c r="H165" s="204">
        <f t="shared" si="123"/>
        <v>100</v>
      </c>
      <c r="I165" s="204">
        <f t="shared" si="123"/>
        <v>100</v>
      </c>
      <c r="J165" s="204">
        <f t="shared" si="123"/>
        <v>100</v>
      </c>
      <c r="K165" s="204">
        <f t="shared" si="123"/>
        <v>100</v>
      </c>
      <c r="L165" s="204">
        <f t="shared" si="123"/>
        <v>100</v>
      </c>
      <c r="M165" s="204">
        <f t="shared" si="123"/>
        <v>100</v>
      </c>
      <c r="N165" s="606">
        <f t="shared" si="123"/>
        <v>100</v>
      </c>
      <c r="O165" s="625">
        <f t="shared" ref="O165:O166" si="124">AVERAGE(C165:N165)</f>
        <v>100</v>
      </c>
      <c r="P165" s="170"/>
      <c r="Q165" s="170"/>
      <c r="R165" s="170"/>
      <c r="S165" s="170"/>
      <c r="T165" s="170"/>
      <c r="U165" s="170"/>
      <c r="V165" s="170"/>
      <c r="W165" s="170"/>
      <c r="X165" s="170"/>
      <c r="Y165" s="170"/>
      <c r="Z165" s="170"/>
    </row>
    <row r="166" spans="1:26" ht="23.25" customHeight="1">
      <c r="A166" s="383">
        <v>0</v>
      </c>
      <c r="B166" s="170" t="s">
        <v>164</v>
      </c>
      <c r="C166" s="204">
        <f>ABS((C98-A41)*100/C98)</f>
        <v>100</v>
      </c>
      <c r="D166" s="204">
        <f t="shared" ref="D166:N166" si="125">IFERROR(ABS((D98-C41)*100/D98),100)</f>
        <v>100</v>
      </c>
      <c r="E166" s="204">
        <f t="shared" si="125"/>
        <v>100</v>
      </c>
      <c r="F166" s="204">
        <f t="shared" si="125"/>
        <v>100</v>
      </c>
      <c r="G166" s="204">
        <f t="shared" si="125"/>
        <v>100</v>
      </c>
      <c r="H166" s="204">
        <f t="shared" si="125"/>
        <v>100</v>
      </c>
      <c r="I166" s="204">
        <f t="shared" si="125"/>
        <v>100</v>
      </c>
      <c r="J166" s="204">
        <f t="shared" si="125"/>
        <v>100</v>
      </c>
      <c r="K166" s="204">
        <f t="shared" si="125"/>
        <v>100</v>
      </c>
      <c r="L166" s="204">
        <f t="shared" si="125"/>
        <v>100</v>
      </c>
      <c r="M166" s="204">
        <f t="shared" si="125"/>
        <v>100</v>
      </c>
      <c r="N166" s="606">
        <f t="shared" si="125"/>
        <v>100</v>
      </c>
      <c r="O166" s="625">
        <f t="shared" si="124"/>
        <v>100</v>
      </c>
      <c r="P166" s="170"/>
      <c r="Q166" s="170"/>
      <c r="R166" s="170"/>
      <c r="S166" s="170"/>
      <c r="T166" s="170"/>
      <c r="U166" s="170"/>
      <c r="V166" s="170"/>
      <c r="W166" s="170"/>
      <c r="X166" s="170"/>
      <c r="Y166" s="170"/>
      <c r="Z166" s="170"/>
    </row>
    <row r="167" spans="1:26" ht="23.25" customHeight="1">
      <c r="A167" s="166"/>
      <c r="B167" s="170"/>
      <c r="C167" s="204"/>
      <c r="D167" s="204"/>
      <c r="E167" s="204"/>
      <c r="F167" s="204"/>
      <c r="G167" s="204"/>
      <c r="H167" s="204"/>
      <c r="I167" s="204"/>
      <c r="J167" s="204"/>
      <c r="K167" s="204"/>
      <c r="L167" s="204"/>
      <c r="M167" s="204"/>
      <c r="N167" s="606"/>
      <c r="O167" s="625"/>
      <c r="P167" s="170"/>
      <c r="Q167" s="170"/>
      <c r="R167" s="170"/>
      <c r="S167" s="170"/>
      <c r="T167" s="170"/>
      <c r="U167" s="170"/>
      <c r="V167" s="170"/>
      <c r="W167" s="170"/>
      <c r="X167" s="170"/>
      <c r="Y167" s="170"/>
      <c r="Z167" s="170"/>
    </row>
    <row r="168" spans="1:26" ht="23.25" customHeight="1">
      <c r="A168" s="166">
        <f>A8</f>
        <v>5000</v>
      </c>
      <c r="B168" s="170" t="s">
        <v>313</v>
      </c>
      <c r="C168" s="204">
        <f>C8+A168</f>
        <v>8358</v>
      </c>
      <c r="D168" s="204">
        <f t="shared" ref="D168:N168" si="126">D8+C168</f>
        <v>8654</v>
      </c>
      <c r="E168" s="204">
        <f t="shared" si="126"/>
        <v>12081</v>
      </c>
      <c r="F168" s="204">
        <f t="shared" si="126"/>
        <v>15536</v>
      </c>
      <c r="G168" s="204">
        <f t="shared" si="126"/>
        <v>20450</v>
      </c>
      <c r="H168" s="204">
        <f t="shared" si="126"/>
        <v>24201</v>
      </c>
      <c r="I168" s="204">
        <f t="shared" si="126"/>
        <v>27873</v>
      </c>
      <c r="J168" s="204">
        <f t="shared" si="126"/>
        <v>33970</v>
      </c>
      <c r="K168" s="204">
        <f t="shared" si="126"/>
        <v>36637</v>
      </c>
      <c r="L168" s="204">
        <f t="shared" si="126"/>
        <v>39676</v>
      </c>
      <c r="M168" s="204">
        <f t="shared" si="126"/>
        <v>46428</v>
      </c>
      <c r="N168" s="606">
        <f t="shared" si="126"/>
        <v>58292</v>
      </c>
      <c r="O168" s="625">
        <f t="shared" ref="O168:O170" si="127">N168</f>
        <v>58292</v>
      </c>
      <c r="P168" s="170"/>
      <c r="Q168" s="170"/>
      <c r="R168" s="170"/>
      <c r="S168" s="170"/>
      <c r="T168" s="170"/>
      <c r="U168" s="170"/>
      <c r="V168" s="170"/>
      <c r="W168" s="170"/>
      <c r="X168" s="170"/>
      <c r="Y168" s="170"/>
      <c r="Z168" s="170"/>
    </row>
    <row r="169" spans="1:26" ht="23.25" customHeight="1">
      <c r="A169" s="166">
        <f>A10</f>
        <v>5000</v>
      </c>
      <c r="B169" s="170" t="s">
        <v>314</v>
      </c>
      <c r="C169" s="204">
        <f>C10+A169</f>
        <v>9000</v>
      </c>
      <c r="D169" s="204">
        <f t="shared" ref="D169:N169" si="128">D10+C169</f>
        <v>13000</v>
      </c>
      <c r="E169" s="204">
        <f t="shared" si="128"/>
        <v>17000</v>
      </c>
      <c r="F169" s="204">
        <f t="shared" si="128"/>
        <v>21000</v>
      </c>
      <c r="G169" s="204">
        <f t="shared" si="128"/>
        <v>25000</v>
      </c>
      <c r="H169" s="204">
        <f t="shared" si="128"/>
        <v>29000</v>
      </c>
      <c r="I169" s="204">
        <f t="shared" si="128"/>
        <v>32000</v>
      </c>
      <c r="J169" s="204">
        <f t="shared" si="128"/>
        <v>35000</v>
      </c>
      <c r="K169" s="204">
        <f t="shared" si="128"/>
        <v>38000</v>
      </c>
      <c r="L169" s="204">
        <f t="shared" si="128"/>
        <v>41000</v>
      </c>
      <c r="M169" s="204">
        <f t="shared" si="128"/>
        <v>44000</v>
      </c>
      <c r="N169" s="606">
        <f t="shared" si="128"/>
        <v>47000</v>
      </c>
      <c r="O169" s="625">
        <f t="shared" si="127"/>
        <v>47000</v>
      </c>
      <c r="P169" s="170"/>
      <c r="Q169" s="170"/>
      <c r="R169" s="170"/>
      <c r="S169" s="170"/>
      <c r="T169" s="170"/>
      <c r="U169" s="170"/>
      <c r="V169" s="170"/>
      <c r="W169" s="170"/>
      <c r="X169" s="170"/>
      <c r="Y169" s="170"/>
      <c r="Z169" s="170"/>
    </row>
    <row r="170" spans="1:26" ht="23.25" customHeight="1">
      <c r="A170" s="166">
        <f>A12</f>
        <v>0</v>
      </c>
      <c r="B170" s="170" t="s">
        <v>315</v>
      </c>
      <c r="C170" s="169">
        <f>C12+A170</f>
        <v>0</v>
      </c>
      <c r="D170" s="204">
        <f t="shared" ref="D170:N170" si="129">D12+C170</f>
        <v>0</v>
      </c>
      <c r="E170" s="204">
        <f t="shared" si="129"/>
        <v>0</v>
      </c>
      <c r="F170" s="204">
        <f t="shared" si="129"/>
        <v>0</v>
      </c>
      <c r="G170" s="204">
        <f t="shared" si="129"/>
        <v>0</v>
      </c>
      <c r="H170" s="204">
        <f t="shared" si="129"/>
        <v>0</v>
      </c>
      <c r="I170" s="204">
        <f t="shared" si="129"/>
        <v>0</v>
      </c>
      <c r="J170" s="204">
        <f t="shared" si="129"/>
        <v>0</v>
      </c>
      <c r="K170" s="204">
        <f t="shared" si="129"/>
        <v>0</v>
      </c>
      <c r="L170" s="204">
        <f t="shared" si="129"/>
        <v>0</v>
      </c>
      <c r="M170" s="204">
        <f t="shared" si="129"/>
        <v>0</v>
      </c>
      <c r="N170" s="606">
        <f t="shared" si="129"/>
        <v>0</v>
      </c>
      <c r="O170" s="625">
        <f t="shared" si="127"/>
        <v>0</v>
      </c>
      <c r="P170" s="170"/>
      <c r="Q170" s="170"/>
      <c r="R170" s="170"/>
      <c r="S170" s="170"/>
      <c r="T170" s="170"/>
      <c r="U170" s="170"/>
      <c r="V170" s="170"/>
      <c r="W170" s="170"/>
      <c r="X170" s="170"/>
      <c r="Y170" s="170"/>
      <c r="Z170" s="170"/>
    </row>
    <row r="171" spans="1:26" ht="23.25" customHeight="1">
      <c r="A171" s="166">
        <f>A10*100/A8</f>
        <v>100</v>
      </c>
      <c r="B171" s="170" t="s">
        <v>316</v>
      </c>
      <c r="C171" s="204">
        <f t="shared" ref="C171:N171" si="130">C10*100/C8</f>
        <v>119.11852293031566</v>
      </c>
      <c r="D171" s="204">
        <f t="shared" si="130"/>
        <v>1351.3513513513512</v>
      </c>
      <c r="E171" s="204">
        <f t="shared" si="130"/>
        <v>116.72016340822877</v>
      </c>
      <c r="F171" s="204">
        <f t="shared" si="130"/>
        <v>115.77424023154848</v>
      </c>
      <c r="G171" s="204">
        <f t="shared" si="130"/>
        <v>81.400081400081405</v>
      </c>
      <c r="H171" s="204">
        <f t="shared" si="130"/>
        <v>106.63822980538524</v>
      </c>
      <c r="I171" s="204">
        <f t="shared" si="130"/>
        <v>81.699346405228752</v>
      </c>
      <c r="J171" s="204">
        <f t="shared" si="130"/>
        <v>49.204526816467116</v>
      </c>
      <c r="K171" s="204">
        <f t="shared" si="130"/>
        <v>112.4859392575928</v>
      </c>
      <c r="L171" s="204">
        <f t="shared" si="130"/>
        <v>98.716683119447183</v>
      </c>
      <c r="M171" s="204">
        <f t="shared" si="130"/>
        <v>44.431279620853083</v>
      </c>
      <c r="N171" s="606">
        <f t="shared" si="130"/>
        <v>25.286581254214429</v>
      </c>
      <c r="O171" s="625">
        <f t="shared" ref="O171:O172" si="131">AVERAGE(C171:N171)</f>
        <v>191.90224546672619</v>
      </c>
      <c r="P171" s="170"/>
      <c r="Q171" s="170"/>
      <c r="R171" s="170"/>
      <c r="S171" s="170"/>
      <c r="T171" s="170"/>
      <c r="U171" s="170"/>
      <c r="V171" s="170"/>
      <c r="W171" s="170"/>
      <c r="X171" s="170"/>
      <c r="Y171" s="170"/>
      <c r="Z171" s="170"/>
    </row>
    <row r="172" spans="1:26" ht="23.25" customHeight="1">
      <c r="A172" s="390">
        <f>A169*100/A168</f>
        <v>100</v>
      </c>
      <c r="B172" s="170" t="s">
        <v>187</v>
      </c>
      <c r="C172" s="166">
        <f t="shared" ref="C172:N172" si="132">C169*100/C168</f>
        <v>107.68126346015794</v>
      </c>
      <c r="D172" s="166">
        <f t="shared" si="132"/>
        <v>150.21955165241508</v>
      </c>
      <c r="E172" s="166">
        <f t="shared" si="132"/>
        <v>140.71682807714592</v>
      </c>
      <c r="F172" s="166">
        <f t="shared" si="132"/>
        <v>135.16992790937178</v>
      </c>
      <c r="G172" s="166">
        <f t="shared" si="132"/>
        <v>122.24938875305624</v>
      </c>
      <c r="H172" s="166">
        <f t="shared" si="132"/>
        <v>119.8297591008636</v>
      </c>
      <c r="I172" s="166">
        <f t="shared" si="132"/>
        <v>114.80644351164209</v>
      </c>
      <c r="J172" s="166">
        <f t="shared" si="132"/>
        <v>103.03208713570798</v>
      </c>
      <c r="K172" s="166">
        <f t="shared" si="132"/>
        <v>103.72028277424462</v>
      </c>
      <c r="L172" s="166">
        <f t="shared" si="132"/>
        <v>103.33702994253453</v>
      </c>
      <c r="M172" s="166">
        <f t="shared" si="132"/>
        <v>94.770397174119068</v>
      </c>
      <c r="N172" s="620">
        <f t="shared" si="132"/>
        <v>80.628559665134148</v>
      </c>
      <c r="O172" s="625">
        <f t="shared" si="131"/>
        <v>114.68012659636609</v>
      </c>
      <c r="P172" s="170"/>
      <c r="Q172" s="170"/>
      <c r="R172" s="170"/>
      <c r="S172" s="170"/>
      <c r="T172" s="170"/>
      <c r="U172" s="170"/>
      <c r="V172" s="170"/>
      <c r="W172" s="170"/>
      <c r="X172" s="170"/>
      <c r="Y172" s="170"/>
      <c r="Z172" s="170"/>
    </row>
    <row r="173" spans="1:26" ht="23.25" customHeight="1">
      <c r="A173" s="392" t="s">
        <v>375</v>
      </c>
      <c r="B173" s="170"/>
      <c r="C173" s="170"/>
      <c r="D173" s="170"/>
      <c r="E173" s="170"/>
      <c r="F173" s="170"/>
      <c r="G173" s="170"/>
      <c r="H173" s="170"/>
      <c r="I173" s="170"/>
      <c r="J173" s="170"/>
      <c r="K173" s="170"/>
      <c r="L173" s="170"/>
      <c r="M173" s="170"/>
      <c r="N173" s="590"/>
      <c r="O173" s="622"/>
      <c r="P173" s="170"/>
      <c r="Q173" s="170"/>
      <c r="R173" s="170"/>
      <c r="S173" s="170"/>
      <c r="T173" s="170"/>
      <c r="U173" s="170"/>
      <c r="V173" s="170"/>
      <c r="W173" s="170"/>
      <c r="X173" s="170"/>
      <c r="Y173" s="170"/>
      <c r="Z173" s="170"/>
    </row>
    <row r="174" spans="1:26" ht="23.25" customHeight="1">
      <c r="A174" s="170"/>
      <c r="B174" s="170"/>
      <c r="C174" s="170"/>
      <c r="D174" s="170"/>
      <c r="E174" s="170"/>
      <c r="F174" s="170"/>
      <c r="G174" s="170"/>
      <c r="H174" s="170"/>
      <c r="I174" s="170"/>
      <c r="J174" s="170"/>
      <c r="K174" s="170"/>
      <c r="L174" s="170"/>
      <c r="M174" s="170"/>
      <c r="N174" s="590"/>
      <c r="O174" s="622"/>
      <c r="P174" s="170"/>
      <c r="Q174" s="170"/>
      <c r="R174" s="170"/>
      <c r="S174" s="170"/>
      <c r="T174" s="170"/>
      <c r="U174" s="170"/>
      <c r="V174" s="170"/>
      <c r="W174" s="170"/>
      <c r="X174" s="170"/>
      <c r="Y174" s="170"/>
      <c r="Z174" s="170"/>
    </row>
    <row r="175" spans="1:26" ht="23.25" customHeight="1">
      <c r="A175" s="170"/>
      <c r="B175" s="170"/>
      <c r="C175" s="170"/>
      <c r="D175" s="170"/>
      <c r="E175" s="170"/>
      <c r="F175" s="170"/>
      <c r="G175" s="170"/>
      <c r="H175" s="170"/>
      <c r="I175" s="170"/>
      <c r="J175" s="170"/>
      <c r="K175" s="170"/>
      <c r="L175" s="170"/>
      <c r="M175" s="170"/>
      <c r="N175" s="590"/>
      <c r="O175" s="622"/>
      <c r="P175" s="170"/>
      <c r="Q175" s="170"/>
      <c r="R175" s="170"/>
      <c r="S175" s="170"/>
      <c r="T175" s="170"/>
      <c r="U175" s="170"/>
      <c r="V175" s="170"/>
      <c r="W175" s="170"/>
      <c r="X175" s="170"/>
      <c r="Y175" s="170"/>
      <c r="Z175" s="170"/>
    </row>
    <row r="176" spans="1:26" ht="23.25" customHeight="1">
      <c r="A176" s="170"/>
      <c r="B176" s="170"/>
      <c r="C176" s="170"/>
      <c r="D176" s="170"/>
      <c r="E176" s="170"/>
      <c r="F176" s="170"/>
      <c r="G176" s="170"/>
      <c r="H176" s="170"/>
      <c r="I176" s="170"/>
      <c r="J176" s="170"/>
      <c r="K176" s="170"/>
      <c r="L176" s="170"/>
      <c r="M176" s="170"/>
      <c r="N176" s="590"/>
      <c r="O176" s="622"/>
      <c r="P176" s="170"/>
      <c r="Q176" s="170"/>
      <c r="R176" s="170"/>
      <c r="S176" s="170"/>
      <c r="T176" s="170"/>
      <c r="U176" s="170"/>
      <c r="V176" s="170"/>
      <c r="W176" s="170"/>
      <c r="X176" s="170"/>
      <c r="Y176" s="170"/>
      <c r="Z176" s="170"/>
    </row>
    <row r="177" spans="1:26" ht="23.25" customHeight="1">
      <c r="A177" s="170"/>
      <c r="B177" s="170"/>
      <c r="C177" s="170"/>
      <c r="D177" s="170"/>
      <c r="E177" s="170"/>
      <c r="F177" s="170"/>
      <c r="G177" s="170"/>
      <c r="H177" s="170"/>
      <c r="I177" s="170"/>
      <c r="J177" s="170"/>
      <c r="K177" s="170"/>
      <c r="L177" s="170"/>
      <c r="M177" s="170"/>
      <c r="N177" s="590"/>
      <c r="O177" s="622"/>
      <c r="P177" s="170"/>
      <c r="Q177" s="170"/>
      <c r="R177" s="170"/>
      <c r="S177" s="170"/>
      <c r="T177" s="170"/>
      <c r="U177" s="170"/>
      <c r="V177" s="170"/>
      <c r="W177" s="170"/>
      <c r="X177" s="170"/>
      <c r="Y177" s="170"/>
      <c r="Z177" s="170"/>
    </row>
    <row r="178" spans="1:26" ht="23.25" customHeight="1">
      <c r="A178" s="170"/>
      <c r="B178" s="170"/>
      <c r="C178" s="170"/>
      <c r="D178" s="170"/>
      <c r="E178" s="170"/>
      <c r="F178" s="170"/>
      <c r="G178" s="170"/>
      <c r="H178" s="170"/>
      <c r="I178" s="170"/>
      <c r="J178" s="170"/>
      <c r="K178" s="170"/>
      <c r="L178" s="170"/>
      <c r="M178" s="170"/>
      <c r="N178" s="590"/>
      <c r="O178" s="622"/>
      <c r="P178" s="170"/>
      <c r="Q178" s="170"/>
      <c r="R178" s="170"/>
      <c r="S178" s="170"/>
      <c r="T178" s="170"/>
      <c r="U178" s="170"/>
      <c r="V178" s="170"/>
      <c r="W178" s="170"/>
      <c r="X178" s="170"/>
      <c r="Y178" s="170"/>
      <c r="Z178" s="170"/>
    </row>
    <row r="179" spans="1:26" ht="23.25" customHeight="1">
      <c r="A179" s="170"/>
      <c r="B179" s="170"/>
      <c r="C179" s="170"/>
      <c r="D179" s="170"/>
      <c r="E179" s="170"/>
      <c r="F179" s="170"/>
      <c r="G179" s="170"/>
      <c r="H179" s="170"/>
      <c r="I179" s="170"/>
      <c r="J179" s="170"/>
      <c r="K179" s="170"/>
      <c r="L179" s="170"/>
      <c r="M179" s="170"/>
      <c r="N179" s="590"/>
      <c r="O179" s="622"/>
      <c r="P179" s="170"/>
      <c r="Q179" s="170"/>
      <c r="R179" s="170"/>
      <c r="S179" s="170"/>
      <c r="T179" s="170"/>
      <c r="U179" s="170"/>
      <c r="V179" s="170"/>
      <c r="W179" s="170"/>
      <c r="X179" s="170"/>
      <c r="Y179" s="170"/>
      <c r="Z179" s="170"/>
    </row>
    <row r="180" spans="1:26" ht="23.25" customHeight="1">
      <c r="A180" s="170"/>
      <c r="B180" s="170"/>
      <c r="C180" s="170"/>
      <c r="D180" s="170"/>
      <c r="E180" s="170"/>
      <c r="F180" s="170"/>
      <c r="G180" s="170"/>
      <c r="H180" s="170"/>
      <c r="I180" s="170"/>
      <c r="J180" s="170"/>
      <c r="K180" s="170"/>
      <c r="L180" s="170"/>
      <c r="M180" s="170"/>
      <c r="N180" s="590"/>
      <c r="O180" s="622"/>
      <c r="P180" s="170"/>
      <c r="Q180" s="170"/>
      <c r="R180" s="170"/>
      <c r="S180" s="170"/>
      <c r="T180" s="170"/>
      <c r="U180" s="170"/>
      <c r="V180" s="170"/>
      <c r="W180" s="170"/>
      <c r="X180" s="170"/>
      <c r="Y180" s="170"/>
      <c r="Z180" s="170"/>
    </row>
    <row r="181" spans="1:26" ht="23.25" customHeight="1">
      <c r="A181" s="170"/>
      <c r="B181" s="170"/>
      <c r="C181" s="170"/>
      <c r="D181" s="170"/>
      <c r="E181" s="170"/>
      <c r="F181" s="170"/>
      <c r="G181" s="170"/>
      <c r="H181" s="170"/>
      <c r="I181" s="170"/>
      <c r="J181" s="170"/>
      <c r="K181" s="170"/>
      <c r="L181" s="170"/>
      <c r="M181" s="170"/>
      <c r="N181" s="590"/>
      <c r="O181" s="622"/>
      <c r="P181" s="170"/>
      <c r="Q181" s="170"/>
      <c r="R181" s="170"/>
      <c r="S181" s="170"/>
      <c r="T181" s="170"/>
      <c r="U181" s="170"/>
      <c r="V181" s="170"/>
      <c r="W181" s="170"/>
      <c r="X181" s="170"/>
      <c r="Y181" s="170"/>
      <c r="Z181" s="170"/>
    </row>
    <row r="182" spans="1:26" ht="23.25" customHeight="1">
      <c r="A182" s="170"/>
      <c r="B182" s="170"/>
      <c r="C182" s="170"/>
      <c r="D182" s="170"/>
      <c r="E182" s="170"/>
      <c r="F182" s="170"/>
      <c r="G182" s="170"/>
      <c r="H182" s="170"/>
      <c r="I182" s="170"/>
      <c r="J182" s="170"/>
      <c r="K182" s="170"/>
      <c r="L182" s="170"/>
      <c r="M182" s="170"/>
      <c r="N182" s="590"/>
      <c r="O182" s="622"/>
      <c r="P182" s="170"/>
      <c r="Q182" s="170"/>
      <c r="R182" s="170"/>
      <c r="S182" s="170"/>
      <c r="T182" s="170"/>
      <c r="U182" s="170"/>
      <c r="V182" s="170"/>
      <c r="W182" s="170"/>
      <c r="X182" s="170"/>
      <c r="Y182" s="170"/>
      <c r="Z182" s="170"/>
    </row>
    <row r="183" spans="1:26" ht="23.25" customHeight="1">
      <c r="A183" s="170"/>
      <c r="B183" s="170"/>
      <c r="C183" s="170"/>
      <c r="D183" s="170"/>
      <c r="E183" s="170"/>
      <c r="F183" s="170"/>
      <c r="G183" s="170"/>
      <c r="H183" s="170"/>
      <c r="I183" s="170"/>
      <c r="J183" s="170"/>
      <c r="K183" s="170"/>
      <c r="L183" s="170"/>
      <c r="M183" s="170"/>
      <c r="N183" s="590"/>
      <c r="O183" s="622"/>
      <c r="P183" s="170"/>
      <c r="Q183" s="170"/>
      <c r="R183" s="170"/>
      <c r="S183" s="170"/>
      <c r="T183" s="170"/>
      <c r="U183" s="170"/>
      <c r="V183" s="170"/>
      <c r="W183" s="170"/>
      <c r="X183" s="170"/>
      <c r="Y183" s="170"/>
      <c r="Z183" s="170"/>
    </row>
    <row r="184" spans="1:26" ht="23.25" customHeight="1">
      <c r="A184" s="170"/>
      <c r="B184" s="170"/>
      <c r="C184" s="170"/>
      <c r="D184" s="170"/>
      <c r="E184" s="170"/>
      <c r="F184" s="170"/>
      <c r="G184" s="170"/>
      <c r="H184" s="170"/>
      <c r="I184" s="170"/>
      <c r="J184" s="170"/>
      <c r="K184" s="170"/>
      <c r="L184" s="170"/>
      <c r="M184" s="170"/>
      <c r="N184" s="590"/>
      <c r="O184" s="622"/>
      <c r="P184" s="170"/>
      <c r="Q184" s="170"/>
      <c r="R184" s="170"/>
      <c r="S184" s="170"/>
      <c r="T184" s="170"/>
      <c r="U184" s="170"/>
      <c r="V184" s="170"/>
      <c r="W184" s="170"/>
      <c r="X184" s="170"/>
      <c r="Y184" s="170"/>
      <c r="Z184" s="170"/>
    </row>
    <row r="185" spans="1:26" ht="23.25" customHeight="1">
      <c r="A185" s="170"/>
      <c r="B185" s="170"/>
      <c r="C185" s="170"/>
      <c r="D185" s="170"/>
      <c r="E185" s="170"/>
      <c r="F185" s="170"/>
      <c r="G185" s="170"/>
      <c r="H185" s="170"/>
      <c r="I185" s="170"/>
      <c r="J185" s="170"/>
      <c r="K185" s="170"/>
      <c r="L185" s="170"/>
      <c r="M185" s="170"/>
      <c r="N185" s="590"/>
      <c r="O185" s="622"/>
      <c r="P185" s="170"/>
      <c r="Q185" s="170"/>
      <c r="R185" s="170"/>
      <c r="S185" s="170"/>
      <c r="T185" s="170"/>
      <c r="U185" s="170"/>
      <c r="V185" s="170"/>
      <c r="W185" s="170"/>
      <c r="X185" s="170"/>
      <c r="Y185" s="170"/>
      <c r="Z185" s="170"/>
    </row>
    <row r="186" spans="1:26" ht="23.25" customHeight="1">
      <c r="A186" s="170"/>
      <c r="B186" s="170"/>
      <c r="C186" s="170"/>
      <c r="D186" s="170"/>
      <c r="E186" s="170"/>
      <c r="F186" s="170"/>
      <c r="G186" s="170"/>
      <c r="H186" s="170"/>
      <c r="I186" s="170"/>
      <c r="J186" s="170"/>
      <c r="K186" s="170"/>
      <c r="L186" s="170"/>
      <c r="M186" s="170"/>
      <c r="N186" s="590"/>
      <c r="O186" s="622"/>
      <c r="P186" s="170"/>
      <c r="Q186" s="170"/>
      <c r="R186" s="170"/>
      <c r="S186" s="170"/>
      <c r="T186" s="170"/>
      <c r="U186" s="170"/>
      <c r="V186" s="170"/>
      <c r="W186" s="170"/>
      <c r="X186" s="170"/>
      <c r="Y186" s="170"/>
      <c r="Z186" s="170"/>
    </row>
    <row r="187" spans="1:26" ht="23.25" customHeight="1">
      <c r="A187" s="170"/>
      <c r="B187" s="170"/>
      <c r="C187" s="170"/>
      <c r="D187" s="170"/>
      <c r="E187" s="170"/>
      <c r="F187" s="170"/>
      <c r="G187" s="170"/>
      <c r="H187" s="170"/>
      <c r="I187" s="170"/>
      <c r="J187" s="170"/>
      <c r="K187" s="170"/>
      <c r="L187" s="170"/>
      <c r="M187" s="170"/>
      <c r="N187" s="590"/>
      <c r="O187" s="622"/>
      <c r="P187" s="170"/>
      <c r="Q187" s="170"/>
      <c r="R187" s="170"/>
      <c r="S187" s="170"/>
      <c r="T187" s="170"/>
      <c r="U187" s="170"/>
      <c r="V187" s="170"/>
      <c r="W187" s="170"/>
      <c r="X187" s="170"/>
      <c r="Y187" s="170"/>
      <c r="Z187" s="170"/>
    </row>
    <row r="188" spans="1:26" ht="23.25" customHeight="1">
      <c r="A188" s="170"/>
      <c r="B188" s="170"/>
      <c r="C188" s="170"/>
      <c r="D188" s="170"/>
      <c r="E188" s="170"/>
      <c r="F188" s="170"/>
      <c r="G188" s="170"/>
      <c r="H188" s="170"/>
      <c r="I188" s="170"/>
      <c r="J188" s="170"/>
      <c r="K188" s="170"/>
      <c r="L188" s="170"/>
      <c r="M188" s="170"/>
      <c r="N188" s="590"/>
      <c r="O188" s="622"/>
      <c r="P188" s="170"/>
      <c r="Q188" s="170"/>
      <c r="R188" s="170"/>
      <c r="S188" s="170"/>
      <c r="T188" s="170"/>
      <c r="U188" s="170"/>
      <c r="V188" s="170"/>
      <c r="W188" s="170"/>
      <c r="X188" s="170"/>
      <c r="Y188" s="170"/>
      <c r="Z188" s="170"/>
    </row>
    <row r="189" spans="1:26" ht="23.25" customHeight="1">
      <c r="A189" s="170"/>
      <c r="B189" s="170"/>
      <c r="C189" s="170"/>
      <c r="D189" s="170"/>
      <c r="E189" s="170"/>
      <c r="F189" s="170"/>
      <c r="G189" s="170"/>
      <c r="H189" s="170"/>
      <c r="I189" s="170"/>
      <c r="J189" s="170"/>
      <c r="K189" s="170"/>
      <c r="L189" s="170"/>
      <c r="M189" s="170"/>
      <c r="N189" s="590"/>
      <c r="O189" s="622"/>
      <c r="P189" s="170"/>
      <c r="Q189" s="170"/>
      <c r="R189" s="170"/>
      <c r="S189" s="170"/>
      <c r="T189" s="170"/>
      <c r="U189" s="170"/>
      <c r="V189" s="170"/>
      <c r="W189" s="170"/>
      <c r="X189" s="170"/>
      <c r="Y189" s="170"/>
      <c r="Z189" s="170"/>
    </row>
    <row r="190" spans="1:26" ht="23.25" customHeight="1">
      <c r="A190" s="170"/>
      <c r="B190" s="170"/>
      <c r="C190" s="170"/>
      <c r="D190" s="170"/>
      <c r="E190" s="170"/>
      <c r="F190" s="170"/>
      <c r="G190" s="170"/>
      <c r="H190" s="170"/>
      <c r="I190" s="170"/>
      <c r="J190" s="170"/>
      <c r="K190" s="170"/>
      <c r="L190" s="170"/>
      <c r="M190" s="170"/>
      <c r="N190" s="590"/>
      <c r="O190" s="622"/>
      <c r="P190" s="170"/>
      <c r="Q190" s="170"/>
      <c r="R190" s="170"/>
      <c r="S190" s="170"/>
      <c r="T190" s="170"/>
      <c r="U190" s="170"/>
      <c r="V190" s="170"/>
      <c r="W190" s="170"/>
      <c r="X190" s="170"/>
      <c r="Y190" s="170"/>
      <c r="Z190" s="170"/>
    </row>
    <row r="191" spans="1:26" ht="23.25" customHeight="1">
      <c r="A191" s="170"/>
      <c r="B191" s="170"/>
      <c r="C191" s="170"/>
      <c r="D191" s="170"/>
      <c r="E191" s="170"/>
      <c r="F191" s="170"/>
      <c r="G191" s="170"/>
      <c r="H191" s="170"/>
      <c r="I191" s="170"/>
      <c r="J191" s="170"/>
      <c r="K191" s="170"/>
      <c r="L191" s="170"/>
      <c r="M191" s="170"/>
      <c r="N191" s="590"/>
      <c r="O191" s="622"/>
      <c r="P191" s="170"/>
      <c r="Q191" s="170"/>
      <c r="R191" s="170"/>
      <c r="S191" s="170"/>
      <c r="T191" s="170"/>
      <c r="U191" s="170"/>
      <c r="V191" s="170"/>
      <c r="W191" s="170"/>
      <c r="X191" s="170"/>
      <c r="Y191" s="170"/>
      <c r="Z191" s="170"/>
    </row>
    <row r="192" spans="1:26" ht="23.25" customHeight="1">
      <c r="A192" s="170"/>
      <c r="B192" s="170"/>
      <c r="C192" s="170"/>
      <c r="D192" s="170"/>
      <c r="E192" s="170"/>
      <c r="F192" s="170"/>
      <c r="G192" s="170"/>
      <c r="H192" s="170"/>
      <c r="I192" s="170"/>
      <c r="J192" s="170"/>
      <c r="K192" s="170"/>
      <c r="L192" s="170"/>
      <c r="M192" s="170"/>
      <c r="N192" s="590"/>
      <c r="O192" s="622"/>
      <c r="P192" s="170"/>
      <c r="Q192" s="170"/>
      <c r="R192" s="170"/>
      <c r="S192" s="170"/>
      <c r="T192" s="170"/>
      <c r="U192" s="170"/>
      <c r="V192" s="170"/>
      <c r="W192" s="170"/>
      <c r="X192" s="170"/>
      <c r="Y192" s="170"/>
      <c r="Z192" s="170"/>
    </row>
    <row r="193" spans="1:26" ht="23.25" customHeight="1">
      <c r="A193" s="170"/>
      <c r="B193" s="170"/>
      <c r="C193" s="170"/>
      <c r="D193" s="170"/>
      <c r="E193" s="170"/>
      <c r="F193" s="170"/>
      <c r="G193" s="170"/>
      <c r="H193" s="170"/>
      <c r="I193" s="170"/>
      <c r="J193" s="170"/>
      <c r="K193" s="170"/>
      <c r="L193" s="170"/>
      <c r="M193" s="170"/>
      <c r="N193" s="590"/>
      <c r="O193" s="622"/>
      <c r="P193" s="170"/>
      <c r="Q193" s="170"/>
      <c r="R193" s="170"/>
      <c r="S193" s="170"/>
      <c r="T193" s="170"/>
      <c r="U193" s="170"/>
      <c r="V193" s="170"/>
      <c r="W193" s="170"/>
      <c r="X193" s="170"/>
      <c r="Y193" s="170"/>
      <c r="Z193" s="170"/>
    </row>
    <row r="194" spans="1:26" ht="23.25" customHeight="1">
      <c r="A194" s="170"/>
      <c r="B194" s="170"/>
      <c r="C194" s="170"/>
      <c r="D194" s="170"/>
      <c r="E194" s="170"/>
      <c r="F194" s="170"/>
      <c r="G194" s="170"/>
      <c r="H194" s="170"/>
      <c r="I194" s="170"/>
      <c r="J194" s="170"/>
      <c r="K194" s="170"/>
      <c r="L194" s="170"/>
      <c r="M194" s="170"/>
      <c r="N194" s="590"/>
      <c r="O194" s="622"/>
      <c r="P194" s="170"/>
      <c r="Q194" s="170"/>
      <c r="R194" s="170"/>
      <c r="S194" s="170"/>
      <c r="T194" s="170"/>
      <c r="U194" s="170"/>
      <c r="V194" s="170"/>
      <c r="W194" s="170"/>
      <c r="X194" s="170"/>
      <c r="Y194" s="170"/>
      <c r="Z194" s="170"/>
    </row>
    <row r="195" spans="1:26" ht="23.25" customHeight="1">
      <c r="A195" s="170"/>
      <c r="B195" s="170"/>
      <c r="C195" s="170"/>
      <c r="D195" s="170"/>
      <c r="E195" s="170"/>
      <c r="F195" s="170"/>
      <c r="G195" s="170"/>
      <c r="H195" s="170"/>
      <c r="I195" s="170"/>
      <c r="J195" s="170"/>
      <c r="K195" s="170"/>
      <c r="L195" s="170"/>
      <c r="M195" s="170"/>
      <c r="N195" s="590"/>
      <c r="O195" s="622"/>
      <c r="P195" s="170"/>
      <c r="Q195" s="170"/>
      <c r="R195" s="170"/>
      <c r="S195" s="170"/>
      <c r="T195" s="170"/>
      <c r="U195" s="170"/>
      <c r="V195" s="170"/>
      <c r="W195" s="170"/>
      <c r="X195" s="170"/>
      <c r="Y195" s="170"/>
      <c r="Z195" s="170"/>
    </row>
    <row r="196" spans="1:26" ht="23.25" customHeight="1">
      <c r="A196" s="170"/>
      <c r="B196" s="170"/>
      <c r="C196" s="170"/>
      <c r="D196" s="170"/>
      <c r="E196" s="170"/>
      <c r="F196" s="170"/>
      <c r="G196" s="170"/>
      <c r="H196" s="170"/>
      <c r="I196" s="170"/>
      <c r="J196" s="170"/>
      <c r="K196" s="170"/>
      <c r="L196" s="170"/>
      <c r="M196" s="170"/>
      <c r="N196" s="590"/>
      <c r="O196" s="622"/>
      <c r="P196" s="170"/>
      <c r="Q196" s="170"/>
      <c r="R196" s="170"/>
      <c r="S196" s="170"/>
      <c r="T196" s="170"/>
      <c r="U196" s="170"/>
      <c r="V196" s="170"/>
      <c r="W196" s="170"/>
      <c r="X196" s="170"/>
      <c r="Y196" s="170"/>
      <c r="Z196" s="170"/>
    </row>
    <row r="197" spans="1:26" ht="23.25" customHeight="1">
      <c r="A197" s="170"/>
      <c r="B197" s="170"/>
      <c r="C197" s="170"/>
      <c r="D197" s="170"/>
      <c r="E197" s="170"/>
      <c r="F197" s="170"/>
      <c r="G197" s="170"/>
      <c r="H197" s="170"/>
      <c r="I197" s="170"/>
      <c r="J197" s="170"/>
      <c r="K197" s="170"/>
      <c r="L197" s="170"/>
      <c r="M197" s="170"/>
      <c r="N197" s="590"/>
      <c r="O197" s="622"/>
      <c r="P197" s="170"/>
      <c r="Q197" s="170"/>
      <c r="R197" s="170"/>
      <c r="S197" s="170"/>
      <c r="T197" s="170"/>
      <c r="U197" s="170"/>
      <c r="V197" s="170"/>
      <c r="W197" s="170"/>
      <c r="X197" s="170"/>
      <c r="Y197" s="170"/>
      <c r="Z197" s="170"/>
    </row>
    <row r="198" spans="1:26" ht="23.25" customHeight="1">
      <c r="A198" s="170"/>
      <c r="B198" s="170"/>
      <c r="C198" s="170"/>
      <c r="D198" s="170"/>
      <c r="E198" s="170"/>
      <c r="F198" s="170"/>
      <c r="G198" s="170"/>
      <c r="H198" s="170"/>
      <c r="I198" s="170"/>
      <c r="J198" s="170"/>
      <c r="K198" s="170"/>
      <c r="L198" s="170"/>
      <c r="M198" s="170"/>
      <c r="N198" s="590"/>
      <c r="O198" s="622"/>
      <c r="P198" s="170"/>
      <c r="Q198" s="170"/>
      <c r="R198" s="170"/>
      <c r="S198" s="170"/>
      <c r="T198" s="170"/>
      <c r="U198" s="170"/>
      <c r="V198" s="170"/>
      <c r="W198" s="170"/>
      <c r="X198" s="170"/>
      <c r="Y198" s="170"/>
      <c r="Z198" s="170"/>
    </row>
    <row r="199" spans="1:26" ht="23.25" customHeight="1">
      <c r="A199" s="170"/>
      <c r="B199" s="170"/>
      <c r="C199" s="170"/>
      <c r="D199" s="170"/>
      <c r="E199" s="170"/>
      <c r="F199" s="170"/>
      <c r="G199" s="170"/>
      <c r="H199" s="170"/>
      <c r="I199" s="170"/>
      <c r="J199" s="170"/>
      <c r="K199" s="170"/>
      <c r="L199" s="170"/>
      <c r="M199" s="170"/>
      <c r="N199" s="590"/>
      <c r="O199" s="622"/>
      <c r="P199" s="170"/>
      <c r="Q199" s="170"/>
      <c r="R199" s="170"/>
      <c r="S199" s="170"/>
      <c r="T199" s="170"/>
      <c r="U199" s="170"/>
      <c r="V199" s="170"/>
      <c r="W199" s="170"/>
      <c r="X199" s="170"/>
      <c r="Y199" s="170"/>
      <c r="Z199" s="170"/>
    </row>
    <row r="200" spans="1:26" ht="23.25" customHeight="1">
      <c r="A200" s="170"/>
      <c r="B200" s="170"/>
      <c r="C200" s="170"/>
      <c r="D200" s="170"/>
      <c r="E200" s="170"/>
      <c r="F200" s="170"/>
      <c r="G200" s="170"/>
      <c r="H200" s="170"/>
      <c r="I200" s="170"/>
      <c r="J200" s="170"/>
      <c r="K200" s="170"/>
      <c r="L200" s="170"/>
      <c r="M200" s="170"/>
      <c r="N200" s="590"/>
      <c r="O200" s="622"/>
      <c r="P200" s="170"/>
      <c r="Q200" s="170"/>
      <c r="R200" s="170"/>
      <c r="S200" s="170"/>
      <c r="T200" s="170"/>
      <c r="U200" s="170"/>
      <c r="V200" s="170"/>
      <c r="W200" s="170"/>
      <c r="X200" s="170"/>
      <c r="Y200" s="170"/>
      <c r="Z200" s="170"/>
    </row>
    <row r="201" spans="1:26" ht="23.25" customHeight="1">
      <c r="A201" s="170"/>
      <c r="B201" s="170"/>
      <c r="C201" s="170"/>
      <c r="D201" s="170"/>
      <c r="E201" s="170"/>
      <c r="F201" s="170"/>
      <c r="G201" s="170"/>
      <c r="H201" s="170"/>
      <c r="I201" s="170"/>
      <c r="J201" s="170"/>
      <c r="K201" s="170"/>
      <c r="L201" s="170"/>
      <c r="M201" s="170"/>
      <c r="N201" s="590"/>
      <c r="O201" s="622"/>
      <c r="P201" s="170"/>
      <c r="Q201" s="170"/>
      <c r="R201" s="170"/>
      <c r="S201" s="170"/>
      <c r="T201" s="170"/>
      <c r="U201" s="170"/>
      <c r="V201" s="170"/>
      <c r="W201" s="170"/>
      <c r="X201" s="170"/>
      <c r="Y201" s="170"/>
      <c r="Z201" s="170"/>
    </row>
    <row r="202" spans="1:26" ht="23.25" customHeight="1">
      <c r="A202" s="170"/>
      <c r="B202" s="170"/>
      <c r="C202" s="170"/>
      <c r="D202" s="170"/>
      <c r="E202" s="170"/>
      <c r="F202" s="170"/>
      <c r="G202" s="170"/>
      <c r="H202" s="170"/>
      <c r="I202" s="170"/>
      <c r="J202" s="170"/>
      <c r="K202" s="170"/>
      <c r="L202" s="170"/>
      <c r="M202" s="170"/>
      <c r="N202" s="590"/>
      <c r="O202" s="622"/>
      <c r="P202" s="170"/>
      <c r="Q202" s="170"/>
      <c r="R202" s="170"/>
      <c r="S202" s="170"/>
      <c r="T202" s="170"/>
      <c r="U202" s="170"/>
      <c r="V202" s="170"/>
      <c r="W202" s="170"/>
      <c r="X202" s="170"/>
      <c r="Y202" s="170"/>
      <c r="Z202" s="170"/>
    </row>
    <row r="203" spans="1:26" ht="23.25" customHeight="1">
      <c r="A203" s="170"/>
      <c r="B203" s="170"/>
      <c r="C203" s="170"/>
      <c r="D203" s="170"/>
      <c r="E203" s="170"/>
      <c r="F203" s="170"/>
      <c r="G203" s="170"/>
      <c r="H203" s="170"/>
      <c r="I203" s="170"/>
      <c r="J203" s="170"/>
      <c r="K203" s="170"/>
      <c r="L203" s="170"/>
      <c r="M203" s="170"/>
      <c r="N203" s="590"/>
      <c r="O203" s="622"/>
      <c r="P203" s="170"/>
      <c r="Q203" s="170"/>
      <c r="R203" s="170"/>
      <c r="S203" s="170"/>
      <c r="T203" s="170"/>
      <c r="U203" s="170"/>
      <c r="V203" s="170"/>
      <c r="W203" s="170"/>
      <c r="X203" s="170"/>
      <c r="Y203" s="170"/>
      <c r="Z203" s="170"/>
    </row>
    <row r="204" spans="1:26" ht="23.25" customHeight="1">
      <c r="A204" s="170"/>
      <c r="B204" s="170"/>
      <c r="C204" s="170"/>
      <c r="D204" s="170"/>
      <c r="E204" s="170"/>
      <c r="F204" s="170"/>
      <c r="G204" s="170"/>
      <c r="H204" s="170"/>
      <c r="I204" s="170"/>
      <c r="J204" s="170"/>
      <c r="K204" s="170"/>
      <c r="L204" s="170"/>
      <c r="M204" s="170"/>
      <c r="N204" s="590"/>
      <c r="O204" s="622"/>
      <c r="P204" s="170"/>
      <c r="Q204" s="170"/>
      <c r="R204" s="170"/>
      <c r="S204" s="170"/>
      <c r="T204" s="170"/>
      <c r="U204" s="170"/>
      <c r="V204" s="170"/>
      <c r="W204" s="170"/>
      <c r="X204" s="170"/>
      <c r="Y204" s="170"/>
      <c r="Z204" s="170"/>
    </row>
    <row r="205" spans="1:26" ht="23.25" customHeight="1">
      <c r="A205" s="170"/>
      <c r="B205" s="170"/>
      <c r="C205" s="170"/>
      <c r="D205" s="170"/>
      <c r="E205" s="170"/>
      <c r="F205" s="170"/>
      <c r="G205" s="170"/>
      <c r="H205" s="170"/>
      <c r="I205" s="170"/>
      <c r="J205" s="170"/>
      <c r="K205" s="170"/>
      <c r="L205" s="170"/>
      <c r="M205" s="170"/>
      <c r="N205" s="590"/>
      <c r="O205" s="622"/>
      <c r="P205" s="170"/>
      <c r="Q205" s="170"/>
      <c r="R205" s="170"/>
      <c r="S205" s="170"/>
      <c r="T205" s="170"/>
      <c r="U205" s="170"/>
      <c r="V205" s="170"/>
      <c r="W205" s="170"/>
      <c r="X205" s="170"/>
      <c r="Y205" s="170"/>
      <c r="Z205" s="170"/>
    </row>
    <row r="206" spans="1:26" ht="23.25" customHeight="1">
      <c r="A206" s="170"/>
      <c r="B206" s="170"/>
      <c r="C206" s="170"/>
      <c r="D206" s="170"/>
      <c r="E206" s="170"/>
      <c r="F206" s="170"/>
      <c r="G206" s="170"/>
      <c r="H206" s="170"/>
      <c r="I206" s="170"/>
      <c r="J206" s="170"/>
      <c r="K206" s="170"/>
      <c r="L206" s="170"/>
      <c r="M206" s="170"/>
      <c r="N206" s="590"/>
      <c r="O206" s="622"/>
      <c r="P206" s="170"/>
      <c r="Q206" s="170"/>
      <c r="R206" s="170"/>
      <c r="S206" s="170"/>
      <c r="T206" s="170"/>
      <c r="U206" s="170"/>
      <c r="V206" s="170"/>
      <c r="W206" s="170"/>
      <c r="X206" s="170"/>
      <c r="Y206" s="170"/>
      <c r="Z206" s="170"/>
    </row>
    <row r="207" spans="1:26" ht="23.25" customHeight="1">
      <c r="A207" s="170"/>
      <c r="B207" s="170"/>
      <c r="C207" s="170"/>
      <c r="D207" s="170"/>
      <c r="E207" s="170"/>
      <c r="F207" s="170"/>
      <c r="G207" s="170"/>
      <c r="H207" s="170"/>
      <c r="I207" s="170"/>
      <c r="J207" s="170"/>
      <c r="K207" s="170"/>
      <c r="L207" s="170"/>
      <c r="M207" s="170"/>
      <c r="N207" s="590"/>
      <c r="O207" s="622"/>
      <c r="P207" s="170"/>
      <c r="Q207" s="170"/>
      <c r="R207" s="170"/>
      <c r="S207" s="170"/>
      <c r="T207" s="170"/>
      <c r="U207" s="170"/>
      <c r="V207" s="170"/>
      <c r="W207" s="170"/>
      <c r="X207" s="170"/>
      <c r="Y207" s="170"/>
      <c r="Z207" s="170"/>
    </row>
    <row r="208" spans="1:26" ht="23.25" customHeight="1">
      <c r="A208" s="170"/>
      <c r="B208" s="170"/>
      <c r="C208" s="170"/>
      <c r="D208" s="170"/>
      <c r="E208" s="170"/>
      <c r="F208" s="170"/>
      <c r="G208" s="170"/>
      <c r="H208" s="170"/>
      <c r="I208" s="170"/>
      <c r="J208" s="170"/>
      <c r="K208" s="170"/>
      <c r="L208" s="170"/>
      <c r="M208" s="170"/>
      <c r="N208" s="590"/>
      <c r="O208" s="622"/>
      <c r="P208" s="170"/>
      <c r="Q208" s="170"/>
      <c r="R208" s="170"/>
      <c r="S208" s="170"/>
      <c r="T208" s="170"/>
      <c r="U208" s="170"/>
      <c r="V208" s="170"/>
      <c r="W208" s="170"/>
      <c r="X208" s="170"/>
      <c r="Y208" s="170"/>
      <c r="Z208" s="170"/>
    </row>
    <row r="209" spans="1:26" ht="23.25" customHeight="1">
      <c r="A209" s="170"/>
      <c r="B209" s="170"/>
      <c r="C209" s="170"/>
      <c r="D209" s="170"/>
      <c r="E209" s="170"/>
      <c r="F209" s="170"/>
      <c r="G209" s="170"/>
      <c r="H209" s="170"/>
      <c r="I209" s="170"/>
      <c r="J209" s="170"/>
      <c r="K209" s="170"/>
      <c r="L209" s="170"/>
      <c r="M209" s="170"/>
      <c r="N209" s="590"/>
      <c r="O209" s="622"/>
      <c r="P209" s="170"/>
      <c r="Q209" s="170"/>
      <c r="R209" s="170"/>
      <c r="S209" s="170"/>
      <c r="T209" s="170"/>
      <c r="U209" s="170"/>
      <c r="V209" s="170"/>
      <c r="W209" s="170"/>
      <c r="X209" s="170"/>
      <c r="Y209" s="170"/>
      <c r="Z209" s="170"/>
    </row>
    <row r="210" spans="1:26" ht="23.25" customHeight="1">
      <c r="A210" s="170"/>
      <c r="B210" s="170"/>
      <c r="C210" s="170"/>
      <c r="D210" s="170"/>
      <c r="E210" s="170"/>
      <c r="F210" s="170"/>
      <c r="G210" s="170"/>
      <c r="H210" s="170"/>
      <c r="I210" s="170"/>
      <c r="J210" s="170"/>
      <c r="K210" s="170"/>
      <c r="L210" s="170"/>
      <c r="M210" s="170"/>
      <c r="N210" s="590"/>
      <c r="O210" s="622"/>
      <c r="P210" s="170"/>
      <c r="Q210" s="170"/>
      <c r="R210" s="170"/>
      <c r="S210" s="170"/>
      <c r="T210" s="170"/>
      <c r="U210" s="170"/>
      <c r="V210" s="170"/>
      <c r="W210" s="170"/>
      <c r="X210" s="170"/>
      <c r="Y210" s="170"/>
      <c r="Z210" s="170"/>
    </row>
    <row r="211" spans="1:26" ht="23.25" customHeight="1">
      <c r="A211" s="170"/>
      <c r="B211" s="170"/>
      <c r="C211" s="170"/>
      <c r="D211" s="170"/>
      <c r="E211" s="170"/>
      <c r="F211" s="170"/>
      <c r="G211" s="170"/>
      <c r="H211" s="170"/>
      <c r="I211" s="170"/>
      <c r="J211" s="170"/>
      <c r="K211" s="170"/>
      <c r="L211" s="170"/>
      <c r="M211" s="170"/>
      <c r="N211" s="590"/>
      <c r="O211" s="622"/>
      <c r="P211" s="170"/>
      <c r="Q211" s="170"/>
      <c r="R211" s="170"/>
      <c r="S211" s="170"/>
      <c r="T211" s="170"/>
      <c r="U211" s="170"/>
      <c r="V211" s="170"/>
      <c r="W211" s="170"/>
      <c r="X211" s="170"/>
      <c r="Y211" s="170"/>
      <c r="Z211" s="170"/>
    </row>
    <row r="212" spans="1:26" ht="23.25" customHeight="1">
      <c r="A212" s="170"/>
      <c r="B212" s="170"/>
      <c r="C212" s="170"/>
      <c r="D212" s="170"/>
      <c r="E212" s="170"/>
      <c r="F212" s="170"/>
      <c r="G212" s="170"/>
      <c r="H212" s="170"/>
      <c r="I212" s="170"/>
      <c r="J212" s="170"/>
      <c r="K212" s="170"/>
      <c r="L212" s="170"/>
      <c r="M212" s="170"/>
      <c r="N212" s="590"/>
      <c r="O212" s="622"/>
      <c r="P212" s="170"/>
      <c r="Q212" s="170"/>
      <c r="R212" s="170"/>
      <c r="S212" s="170"/>
      <c r="T212" s="170"/>
      <c r="U212" s="170"/>
      <c r="V212" s="170"/>
      <c r="W212" s="170"/>
      <c r="X212" s="170"/>
      <c r="Y212" s="170"/>
      <c r="Z212" s="170"/>
    </row>
    <row r="213" spans="1:26" ht="23.25" customHeight="1">
      <c r="A213" s="170"/>
      <c r="B213" s="170"/>
      <c r="C213" s="170"/>
      <c r="D213" s="170"/>
      <c r="E213" s="170"/>
      <c r="F213" s="170"/>
      <c r="G213" s="170"/>
      <c r="H213" s="170"/>
      <c r="I213" s="170"/>
      <c r="J213" s="170"/>
      <c r="K213" s="170"/>
      <c r="L213" s="170"/>
      <c r="M213" s="170"/>
      <c r="N213" s="590"/>
      <c r="O213" s="622"/>
      <c r="P213" s="170"/>
      <c r="Q213" s="170"/>
      <c r="R213" s="170"/>
      <c r="S213" s="170"/>
      <c r="T213" s="170"/>
      <c r="U213" s="170"/>
      <c r="V213" s="170"/>
      <c r="W213" s="170"/>
      <c r="X213" s="170"/>
      <c r="Y213" s="170"/>
      <c r="Z213" s="170"/>
    </row>
    <row r="214" spans="1:26" ht="23.25" customHeight="1">
      <c r="A214" s="170"/>
      <c r="B214" s="170"/>
      <c r="C214" s="170"/>
      <c r="D214" s="170"/>
      <c r="E214" s="170"/>
      <c r="F214" s="170"/>
      <c r="G214" s="170"/>
      <c r="H214" s="170"/>
      <c r="I214" s="170"/>
      <c r="J214" s="170"/>
      <c r="K214" s="170"/>
      <c r="L214" s="170"/>
      <c r="M214" s="170"/>
      <c r="N214" s="590"/>
      <c r="O214" s="622"/>
      <c r="P214" s="170"/>
      <c r="Q214" s="170"/>
      <c r="R214" s="170"/>
      <c r="S214" s="170"/>
      <c r="T214" s="170"/>
      <c r="U214" s="170"/>
      <c r="V214" s="170"/>
      <c r="W214" s="170"/>
      <c r="X214" s="170"/>
      <c r="Y214" s="170"/>
      <c r="Z214" s="170"/>
    </row>
    <row r="215" spans="1:26" ht="23.25" customHeight="1">
      <c r="A215" s="170"/>
      <c r="B215" s="170"/>
      <c r="C215" s="170"/>
      <c r="D215" s="170"/>
      <c r="E215" s="170"/>
      <c r="F215" s="170"/>
      <c r="G215" s="170"/>
      <c r="H215" s="170"/>
      <c r="I215" s="170"/>
      <c r="J215" s="170"/>
      <c r="K215" s="170"/>
      <c r="L215" s="170"/>
      <c r="M215" s="170"/>
      <c r="N215" s="590"/>
      <c r="O215" s="622"/>
      <c r="P215" s="170"/>
      <c r="Q215" s="170"/>
      <c r="R215" s="170"/>
      <c r="S215" s="170"/>
      <c r="T215" s="170"/>
      <c r="U215" s="170"/>
      <c r="V215" s="170"/>
      <c r="W215" s="170"/>
      <c r="X215" s="170"/>
      <c r="Y215" s="170"/>
      <c r="Z215" s="170"/>
    </row>
    <row r="216" spans="1:26" ht="23.25" customHeight="1">
      <c r="A216" s="170"/>
      <c r="B216" s="170"/>
      <c r="C216" s="170"/>
      <c r="D216" s="170"/>
      <c r="E216" s="170"/>
      <c r="F216" s="170"/>
      <c r="G216" s="170"/>
      <c r="H216" s="170"/>
      <c r="I216" s="170"/>
      <c r="J216" s="170"/>
      <c r="K216" s="170"/>
      <c r="L216" s="170"/>
      <c r="M216" s="170"/>
      <c r="N216" s="590"/>
      <c r="O216" s="622"/>
      <c r="P216" s="170"/>
      <c r="Q216" s="170"/>
      <c r="R216" s="170"/>
      <c r="S216" s="170"/>
      <c r="T216" s="170"/>
      <c r="U216" s="170"/>
      <c r="V216" s="170"/>
      <c r="W216" s="170"/>
      <c r="X216" s="170"/>
      <c r="Y216" s="170"/>
      <c r="Z216" s="170"/>
    </row>
    <row r="217" spans="1:26" ht="23.25" customHeight="1">
      <c r="A217" s="170"/>
      <c r="B217" s="170"/>
      <c r="C217" s="170"/>
      <c r="D217" s="170"/>
      <c r="E217" s="170"/>
      <c r="F217" s="170"/>
      <c r="G217" s="170"/>
      <c r="H217" s="170"/>
      <c r="I217" s="170"/>
      <c r="J217" s="170"/>
      <c r="K217" s="170"/>
      <c r="L217" s="170"/>
      <c r="M217" s="170"/>
      <c r="N217" s="590"/>
      <c r="O217" s="622"/>
      <c r="P217" s="170"/>
      <c r="Q217" s="170"/>
      <c r="R217" s="170"/>
      <c r="S217" s="170"/>
      <c r="T217" s="170"/>
      <c r="U217" s="170"/>
      <c r="V217" s="170"/>
      <c r="W217" s="170"/>
      <c r="X217" s="170"/>
      <c r="Y217" s="170"/>
      <c r="Z217" s="170"/>
    </row>
    <row r="218" spans="1:26" ht="23.25" customHeight="1">
      <c r="A218" s="170"/>
      <c r="B218" s="170"/>
      <c r="C218" s="170"/>
      <c r="D218" s="170"/>
      <c r="E218" s="170"/>
      <c r="F218" s="170"/>
      <c r="G218" s="170"/>
      <c r="H218" s="170"/>
      <c r="I218" s="170"/>
      <c r="J218" s="170"/>
      <c r="K218" s="170"/>
      <c r="L218" s="170"/>
      <c r="M218" s="170"/>
      <c r="N218" s="590"/>
      <c r="O218" s="622"/>
      <c r="P218" s="170"/>
      <c r="Q218" s="170"/>
      <c r="R218" s="170"/>
      <c r="S218" s="170"/>
      <c r="T218" s="170"/>
      <c r="U218" s="170"/>
      <c r="V218" s="170"/>
      <c r="W218" s="170"/>
      <c r="X218" s="170"/>
      <c r="Y218" s="170"/>
      <c r="Z218" s="170"/>
    </row>
    <row r="219" spans="1:26" ht="23.25" customHeight="1">
      <c r="A219" s="170"/>
      <c r="B219" s="170"/>
      <c r="C219" s="170"/>
      <c r="D219" s="170"/>
      <c r="E219" s="170"/>
      <c r="F219" s="170"/>
      <c r="G219" s="170"/>
      <c r="H219" s="170"/>
      <c r="I219" s="170"/>
      <c r="J219" s="170"/>
      <c r="K219" s="170"/>
      <c r="L219" s="170"/>
      <c r="M219" s="170"/>
      <c r="N219" s="590"/>
      <c r="O219" s="622"/>
      <c r="P219" s="170"/>
      <c r="Q219" s="170"/>
      <c r="R219" s="170"/>
      <c r="S219" s="170"/>
      <c r="T219" s="170"/>
      <c r="U219" s="170"/>
      <c r="V219" s="170"/>
      <c r="W219" s="170"/>
      <c r="X219" s="170"/>
      <c r="Y219" s="170"/>
      <c r="Z219" s="170"/>
    </row>
    <row r="220" spans="1:26" ht="23.25" customHeight="1">
      <c r="A220" s="170"/>
      <c r="B220" s="170"/>
      <c r="C220" s="170"/>
      <c r="D220" s="170"/>
      <c r="E220" s="170"/>
      <c r="F220" s="170"/>
      <c r="G220" s="170"/>
      <c r="H220" s="170"/>
      <c r="I220" s="170"/>
      <c r="J220" s="170"/>
      <c r="K220" s="170"/>
      <c r="L220" s="170"/>
      <c r="M220" s="170"/>
      <c r="N220" s="590"/>
      <c r="O220" s="622"/>
      <c r="P220" s="170"/>
      <c r="Q220" s="170"/>
      <c r="R220" s="170"/>
      <c r="S220" s="170"/>
      <c r="T220" s="170"/>
      <c r="U220" s="170"/>
      <c r="V220" s="170"/>
      <c r="W220" s="170"/>
      <c r="X220" s="170"/>
      <c r="Y220" s="170"/>
      <c r="Z220" s="170"/>
    </row>
    <row r="221" spans="1:26" ht="23.25" customHeight="1">
      <c r="A221" s="170"/>
      <c r="B221" s="170"/>
      <c r="C221" s="170"/>
      <c r="D221" s="170"/>
      <c r="E221" s="170"/>
      <c r="F221" s="170"/>
      <c r="G221" s="170"/>
      <c r="H221" s="170"/>
      <c r="I221" s="170"/>
      <c r="J221" s="170"/>
      <c r="K221" s="170"/>
      <c r="L221" s="170"/>
      <c r="M221" s="170"/>
      <c r="N221" s="590"/>
      <c r="O221" s="622"/>
      <c r="P221" s="170"/>
      <c r="Q221" s="170"/>
      <c r="R221" s="170"/>
      <c r="S221" s="170"/>
      <c r="T221" s="170"/>
      <c r="U221" s="170"/>
      <c r="V221" s="170"/>
      <c r="W221" s="170"/>
      <c r="X221" s="170"/>
      <c r="Y221" s="170"/>
      <c r="Z221" s="170"/>
    </row>
    <row r="222" spans="1:26" ht="23.25" customHeight="1">
      <c r="A222" s="170"/>
      <c r="B222" s="170"/>
      <c r="C222" s="170"/>
      <c r="D222" s="170"/>
      <c r="E222" s="170"/>
      <c r="F222" s="170"/>
      <c r="G222" s="170"/>
      <c r="H222" s="170"/>
      <c r="I222" s="170"/>
      <c r="J222" s="170"/>
      <c r="K222" s="170"/>
      <c r="L222" s="170"/>
      <c r="M222" s="170"/>
      <c r="N222" s="590"/>
      <c r="O222" s="622"/>
      <c r="P222" s="170"/>
      <c r="Q222" s="170"/>
      <c r="R222" s="170"/>
      <c r="S222" s="170"/>
      <c r="T222" s="170"/>
      <c r="U222" s="170"/>
      <c r="V222" s="170"/>
      <c r="W222" s="170"/>
      <c r="X222" s="170"/>
      <c r="Y222" s="170"/>
      <c r="Z222" s="170"/>
    </row>
    <row r="223" spans="1:26" ht="23.25" customHeight="1">
      <c r="A223" s="170"/>
      <c r="B223" s="170"/>
      <c r="C223" s="170"/>
      <c r="D223" s="170"/>
      <c r="E223" s="170"/>
      <c r="F223" s="170"/>
      <c r="G223" s="170"/>
      <c r="H223" s="170"/>
      <c r="I223" s="170"/>
      <c r="J223" s="170"/>
      <c r="K223" s="170"/>
      <c r="L223" s="170"/>
      <c r="M223" s="170"/>
      <c r="N223" s="590"/>
      <c r="O223" s="622"/>
      <c r="P223" s="170"/>
      <c r="Q223" s="170"/>
      <c r="R223" s="170"/>
      <c r="S223" s="170"/>
      <c r="T223" s="170"/>
      <c r="U223" s="170"/>
      <c r="V223" s="170"/>
      <c r="W223" s="170"/>
      <c r="X223" s="170"/>
      <c r="Y223" s="170"/>
      <c r="Z223" s="170"/>
    </row>
    <row r="224" spans="1:26" ht="23.25" customHeight="1">
      <c r="A224" s="170"/>
      <c r="B224" s="170"/>
      <c r="C224" s="170"/>
      <c r="D224" s="170"/>
      <c r="E224" s="170"/>
      <c r="F224" s="170"/>
      <c r="G224" s="170"/>
      <c r="H224" s="170"/>
      <c r="I224" s="170"/>
      <c r="J224" s="170"/>
      <c r="K224" s="170"/>
      <c r="L224" s="170"/>
      <c r="M224" s="170"/>
      <c r="N224" s="590"/>
      <c r="O224" s="622"/>
      <c r="P224" s="170"/>
      <c r="Q224" s="170"/>
      <c r="R224" s="170"/>
      <c r="S224" s="170"/>
      <c r="T224" s="170"/>
      <c r="U224" s="170"/>
      <c r="V224" s="170"/>
      <c r="W224" s="170"/>
      <c r="X224" s="170"/>
      <c r="Y224" s="170"/>
      <c r="Z224" s="170"/>
    </row>
    <row r="225" spans="1:26" ht="23.25" customHeight="1">
      <c r="A225" s="170"/>
      <c r="B225" s="170"/>
      <c r="C225" s="170"/>
      <c r="D225" s="170"/>
      <c r="E225" s="170"/>
      <c r="F225" s="170"/>
      <c r="G225" s="170"/>
      <c r="H225" s="170"/>
      <c r="I225" s="170"/>
      <c r="J225" s="170"/>
      <c r="K225" s="170"/>
      <c r="L225" s="170"/>
      <c r="M225" s="170"/>
      <c r="N225" s="590"/>
      <c r="O225" s="622"/>
      <c r="P225" s="170"/>
      <c r="Q225" s="170"/>
      <c r="R225" s="170"/>
      <c r="S225" s="170"/>
      <c r="T225" s="170"/>
      <c r="U225" s="170"/>
      <c r="V225" s="170"/>
      <c r="W225" s="170"/>
      <c r="X225" s="170"/>
      <c r="Y225" s="170"/>
      <c r="Z225" s="170"/>
    </row>
    <row r="226" spans="1:26" ht="23.25" customHeight="1">
      <c r="A226" s="170"/>
      <c r="B226" s="170"/>
      <c r="C226" s="170"/>
      <c r="D226" s="170"/>
      <c r="E226" s="170"/>
      <c r="F226" s="170"/>
      <c r="G226" s="170"/>
      <c r="H226" s="170"/>
      <c r="I226" s="170"/>
      <c r="J226" s="170"/>
      <c r="K226" s="170"/>
      <c r="L226" s="170"/>
      <c r="M226" s="170"/>
      <c r="N226" s="590"/>
      <c r="O226" s="622"/>
      <c r="P226" s="170"/>
      <c r="Q226" s="170"/>
      <c r="R226" s="170"/>
      <c r="S226" s="170"/>
      <c r="T226" s="170"/>
      <c r="U226" s="170"/>
      <c r="V226" s="170"/>
      <c r="W226" s="170"/>
      <c r="X226" s="170"/>
      <c r="Y226" s="170"/>
      <c r="Z226" s="170"/>
    </row>
    <row r="227" spans="1:26" ht="23.25" customHeight="1">
      <c r="A227" s="170"/>
      <c r="B227" s="170"/>
      <c r="C227" s="170"/>
      <c r="D227" s="170"/>
      <c r="E227" s="170"/>
      <c r="F227" s="170"/>
      <c r="G227" s="170"/>
      <c r="H227" s="170"/>
      <c r="I227" s="170"/>
      <c r="J227" s="170"/>
      <c r="K227" s="170"/>
      <c r="L227" s="170"/>
      <c r="M227" s="170"/>
      <c r="N227" s="590"/>
      <c r="O227" s="622"/>
      <c r="P227" s="170"/>
      <c r="Q227" s="170"/>
      <c r="R227" s="170"/>
      <c r="S227" s="170"/>
      <c r="T227" s="170"/>
      <c r="U227" s="170"/>
      <c r="V227" s="170"/>
      <c r="W227" s="170"/>
      <c r="X227" s="170"/>
      <c r="Y227" s="170"/>
      <c r="Z227" s="170"/>
    </row>
    <row r="228" spans="1:26" ht="23.25" customHeight="1">
      <c r="A228" s="170"/>
      <c r="B228" s="170"/>
      <c r="C228" s="170"/>
      <c r="D228" s="170"/>
      <c r="E228" s="170"/>
      <c r="F228" s="170"/>
      <c r="G228" s="170"/>
      <c r="H228" s="170"/>
      <c r="I228" s="170"/>
      <c r="J228" s="170"/>
      <c r="K228" s="170"/>
      <c r="L228" s="170"/>
      <c r="M228" s="170"/>
      <c r="N228" s="590"/>
      <c r="O228" s="622"/>
      <c r="P228" s="170"/>
      <c r="Q228" s="170"/>
      <c r="R228" s="170"/>
      <c r="S228" s="170"/>
      <c r="T228" s="170"/>
      <c r="U228" s="170"/>
      <c r="V228" s="170"/>
      <c r="W228" s="170"/>
      <c r="X228" s="170"/>
      <c r="Y228" s="170"/>
      <c r="Z228" s="170"/>
    </row>
    <row r="229" spans="1:26" ht="23.25" customHeight="1">
      <c r="A229" s="170"/>
      <c r="B229" s="170"/>
      <c r="C229" s="170"/>
      <c r="D229" s="170"/>
      <c r="E229" s="170"/>
      <c r="F229" s="170"/>
      <c r="G229" s="170"/>
      <c r="H229" s="170"/>
      <c r="I229" s="170"/>
      <c r="J229" s="170"/>
      <c r="K229" s="170"/>
      <c r="L229" s="170"/>
      <c r="M229" s="170"/>
      <c r="N229" s="590"/>
      <c r="O229" s="622"/>
      <c r="P229" s="170"/>
      <c r="Q229" s="170"/>
      <c r="R229" s="170"/>
      <c r="S229" s="170"/>
      <c r="T229" s="170"/>
      <c r="U229" s="170"/>
      <c r="V229" s="170"/>
      <c r="W229" s="170"/>
      <c r="X229" s="170"/>
      <c r="Y229" s="170"/>
      <c r="Z229" s="170"/>
    </row>
    <row r="230" spans="1:26" ht="23.25" customHeight="1">
      <c r="A230" s="170"/>
      <c r="B230" s="170"/>
      <c r="C230" s="170"/>
      <c r="D230" s="170"/>
      <c r="E230" s="170"/>
      <c r="F230" s="170"/>
      <c r="G230" s="170"/>
      <c r="H230" s="170"/>
      <c r="I230" s="170"/>
      <c r="J230" s="170"/>
      <c r="K230" s="170"/>
      <c r="L230" s="170"/>
      <c r="M230" s="170"/>
      <c r="N230" s="590"/>
      <c r="O230" s="622"/>
      <c r="P230" s="170"/>
      <c r="Q230" s="170"/>
      <c r="R230" s="170"/>
      <c r="S230" s="170"/>
      <c r="T230" s="170"/>
      <c r="U230" s="170"/>
      <c r="V230" s="170"/>
      <c r="W230" s="170"/>
      <c r="X230" s="170"/>
      <c r="Y230" s="170"/>
      <c r="Z230" s="170"/>
    </row>
    <row r="231" spans="1:26" ht="23.25" customHeight="1">
      <c r="A231" s="170"/>
      <c r="B231" s="170"/>
      <c r="C231" s="170"/>
      <c r="D231" s="170"/>
      <c r="E231" s="170"/>
      <c r="F231" s="170"/>
      <c r="G231" s="170"/>
      <c r="H231" s="170"/>
      <c r="I231" s="170"/>
      <c r="J231" s="170"/>
      <c r="K231" s="170"/>
      <c r="L231" s="170"/>
      <c r="M231" s="170"/>
      <c r="N231" s="590"/>
      <c r="O231" s="622"/>
      <c r="P231" s="170"/>
      <c r="Q231" s="170"/>
      <c r="R231" s="170"/>
      <c r="S231" s="170"/>
      <c r="T231" s="170"/>
      <c r="U231" s="170"/>
      <c r="V231" s="170"/>
      <c r="W231" s="170"/>
      <c r="X231" s="170"/>
      <c r="Y231" s="170"/>
      <c r="Z231" s="170"/>
    </row>
    <row r="232" spans="1:26" ht="23.25" customHeight="1">
      <c r="A232" s="170"/>
      <c r="B232" s="170"/>
      <c r="C232" s="170"/>
      <c r="D232" s="170"/>
      <c r="E232" s="170"/>
      <c r="F232" s="170"/>
      <c r="G232" s="170"/>
      <c r="H232" s="170"/>
      <c r="I232" s="170"/>
      <c r="J232" s="170"/>
      <c r="K232" s="170"/>
      <c r="L232" s="170"/>
      <c r="M232" s="170"/>
      <c r="N232" s="590"/>
      <c r="O232" s="622"/>
      <c r="P232" s="170"/>
      <c r="Q232" s="170"/>
      <c r="R232" s="170"/>
      <c r="S232" s="170"/>
      <c r="T232" s="170"/>
      <c r="U232" s="170"/>
      <c r="V232" s="170"/>
      <c r="W232" s="170"/>
      <c r="X232" s="170"/>
      <c r="Y232" s="170"/>
      <c r="Z232" s="170"/>
    </row>
    <row r="233" spans="1:26" ht="23.25" customHeight="1">
      <c r="A233" s="170"/>
      <c r="B233" s="170"/>
      <c r="C233" s="170"/>
      <c r="D233" s="170"/>
      <c r="E233" s="170"/>
      <c r="F233" s="170"/>
      <c r="G233" s="170"/>
      <c r="H233" s="170"/>
      <c r="I233" s="170"/>
      <c r="J233" s="170"/>
      <c r="K233" s="170"/>
      <c r="L233" s="170"/>
      <c r="M233" s="170"/>
      <c r="N233" s="590"/>
      <c r="O233" s="622"/>
      <c r="P233" s="170"/>
      <c r="Q233" s="170"/>
      <c r="R233" s="170"/>
      <c r="S233" s="170"/>
      <c r="T233" s="170"/>
      <c r="U233" s="170"/>
      <c r="V233" s="170"/>
      <c r="W233" s="170"/>
      <c r="X233" s="170"/>
      <c r="Y233" s="170"/>
      <c r="Z233" s="170"/>
    </row>
    <row r="234" spans="1:26" ht="23.25" customHeight="1">
      <c r="A234" s="170"/>
      <c r="B234" s="170"/>
      <c r="C234" s="170"/>
      <c r="D234" s="170"/>
      <c r="E234" s="170"/>
      <c r="F234" s="170"/>
      <c r="G234" s="170"/>
      <c r="H234" s="170"/>
      <c r="I234" s="170"/>
      <c r="J234" s="170"/>
      <c r="K234" s="170"/>
      <c r="L234" s="170"/>
      <c r="M234" s="170"/>
      <c r="N234" s="590"/>
      <c r="O234" s="622"/>
      <c r="P234" s="170"/>
      <c r="Q234" s="170"/>
      <c r="R234" s="170"/>
      <c r="S234" s="170"/>
      <c r="T234" s="170"/>
      <c r="U234" s="170"/>
      <c r="V234" s="170"/>
      <c r="W234" s="170"/>
      <c r="X234" s="170"/>
      <c r="Y234" s="170"/>
      <c r="Z234" s="170"/>
    </row>
    <row r="235" spans="1:26" ht="23.25" customHeight="1">
      <c r="A235" s="170"/>
      <c r="B235" s="170"/>
      <c r="C235" s="170"/>
      <c r="D235" s="170"/>
      <c r="E235" s="170"/>
      <c r="F235" s="170"/>
      <c r="G235" s="170"/>
      <c r="H235" s="170"/>
      <c r="I235" s="170"/>
      <c r="J235" s="170"/>
      <c r="K235" s="170"/>
      <c r="L235" s="170"/>
      <c r="M235" s="170"/>
      <c r="N235" s="590"/>
      <c r="O235" s="622"/>
      <c r="P235" s="170"/>
      <c r="Q235" s="170"/>
      <c r="R235" s="170"/>
      <c r="S235" s="170"/>
      <c r="T235" s="170"/>
      <c r="U235" s="170"/>
      <c r="V235" s="170"/>
      <c r="W235" s="170"/>
      <c r="X235" s="170"/>
      <c r="Y235" s="170"/>
      <c r="Z235" s="170"/>
    </row>
    <row r="236" spans="1:26" ht="23.25" customHeight="1">
      <c r="A236" s="170"/>
      <c r="B236" s="170"/>
      <c r="C236" s="170"/>
      <c r="D236" s="170"/>
      <c r="E236" s="170"/>
      <c r="F236" s="170"/>
      <c r="G236" s="170"/>
      <c r="H236" s="170"/>
      <c r="I236" s="170"/>
      <c r="J236" s="170"/>
      <c r="K236" s="170"/>
      <c r="L236" s="170"/>
      <c r="M236" s="170"/>
      <c r="N236" s="590"/>
      <c r="O236" s="622"/>
      <c r="P236" s="170"/>
      <c r="Q236" s="170"/>
      <c r="R236" s="170"/>
      <c r="S236" s="170"/>
      <c r="T236" s="170"/>
      <c r="U236" s="170"/>
      <c r="V236" s="170"/>
      <c r="W236" s="170"/>
      <c r="X236" s="170"/>
      <c r="Y236" s="170"/>
      <c r="Z236" s="170"/>
    </row>
    <row r="237" spans="1:26" ht="23.25" customHeight="1">
      <c r="A237" s="170"/>
      <c r="B237" s="170"/>
      <c r="C237" s="170"/>
      <c r="D237" s="170"/>
      <c r="E237" s="170"/>
      <c r="F237" s="170"/>
      <c r="G237" s="170"/>
      <c r="H237" s="170"/>
      <c r="I237" s="170"/>
      <c r="J237" s="170"/>
      <c r="K237" s="170"/>
      <c r="L237" s="170"/>
      <c r="M237" s="170"/>
      <c r="N237" s="590"/>
      <c r="O237" s="622"/>
      <c r="P237" s="170"/>
      <c r="Q237" s="170"/>
      <c r="R237" s="170"/>
      <c r="S237" s="170"/>
      <c r="T237" s="170"/>
      <c r="U237" s="170"/>
      <c r="V237" s="170"/>
      <c r="W237" s="170"/>
      <c r="X237" s="170"/>
      <c r="Y237" s="170"/>
      <c r="Z237" s="170"/>
    </row>
    <row r="238" spans="1:26" ht="23.25" customHeight="1">
      <c r="A238" s="170"/>
      <c r="B238" s="170"/>
      <c r="C238" s="170"/>
      <c r="D238" s="170"/>
      <c r="E238" s="170"/>
      <c r="F238" s="170"/>
      <c r="G238" s="170"/>
      <c r="H238" s="170"/>
      <c r="I238" s="170"/>
      <c r="J238" s="170"/>
      <c r="K238" s="170"/>
      <c r="L238" s="170"/>
      <c r="M238" s="170"/>
      <c r="N238" s="590"/>
      <c r="O238" s="622"/>
      <c r="P238" s="170"/>
      <c r="Q238" s="170"/>
      <c r="R238" s="170"/>
      <c r="S238" s="170"/>
      <c r="T238" s="170"/>
      <c r="U238" s="170"/>
      <c r="V238" s="170"/>
      <c r="W238" s="170"/>
      <c r="X238" s="170"/>
      <c r="Y238" s="170"/>
      <c r="Z238" s="170"/>
    </row>
    <row r="239" spans="1:26" ht="23.25" customHeight="1">
      <c r="A239" s="170"/>
      <c r="B239" s="170"/>
      <c r="C239" s="170"/>
      <c r="D239" s="170"/>
      <c r="E239" s="170"/>
      <c r="F239" s="170"/>
      <c r="G239" s="170"/>
      <c r="H239" s="170"/>
      <c r="I239" s="170"/>
      <c r="J239" s="170"/>
      <c r="K239" s="170"/>
      <c r="L239" s="170"/>
      <c r="M239" s="170"/>
      <c r="N239" s="590"/>
      <c r="O239" s="622"/>
      <c r="P239" s="170"/>
      <c r="Q239" s="170"/>
      <c r="R239" s="170"/>
      <c r="S239" s="170"/>
      <c r="T239" s="170"/>
      <c r="U239" s="170"/>
      <c r="V239" s="170"/>
      <c r="W239" s="170"/>
      <c r="X239" s="170"/>
      <c r="Y239" s="170"/>
      <c r="Z239" s="170"/>
    </row>
    <row r="240" spans="1:26" ht="23.25" customHeight="1">
      <c r="A240" s="170"/>
      <c r="B240" s="170"/>
      <c r="C240" s="170"/>
      <c r="D240" s="170"/>
      <c r="E240" s="170"/>
      <c r="F240" s="170"/>
      <c r="G240" s="170"/>
      <c r="H240" s="170"/>
      <c r="I240" s="170"/>
      <c r="J240" s="170"/>
      <c r="K240" s="170"/>
      <c r="L240" s="170"/>
      <c r="M240" s="170"/>
      <c r="N240" s="590"/>
      <c r="O240" s="622"/>
      <c r="P240" s="170"/>
      <c r="Q240" s="170"/>
      <c r="R240" s="170"/>
      <c r="S240" s="170"/>
      <c r="T240" s="170"/>
      <c r="U240" s="170"/>
      <c r="V240" s="170"/>
      <c r="W240" s="170"/>
      <c r="X240" s="170"/>
      <c r="Y240" s="170"/>
      <c r="Z240" s="170"/>
    </row>
    <row r="241" spans="1:26" ht="23.25" customHeight="1">
      <c r="A241" s="170"/>
      <c r="B241" s="170"/>
      <c r="C241" s="170"/>
      <c r="D241" s="170"/>
      <c r="E241" s="170"/>
      <c r="F241" s="170"/>
      <c r="G241" s="170"/>
      <c r="H241" s="170"/>
      <c r="I241" s="170"/>
      <c r="J241" s="170"/>
      <c r="K241" s="170"/>
      <c r="L241" s="170"/>
      <c r="M241" s="170"/>
      <c r="N241" s="590"/>
      <c r="O241" s="622"/>
      <c r="P241" s="170"/>
      <c r="Q241" s="170"/>
      <c r="R241" s="170"/>
      <c r="S241" s="170"/>
      <c r="T241" s="170"/>
      <c r="U241" s="170"/>
      <c r="V241" s="170"/>
      <c r="W241" s="170"/>
      <c r="X241" s="170"/>
      <c r="Y241" s="170"/>
      <c r="Z241" s="170"/>
    </row>
    <row r="242" spans="1:26" ht="23.25" customHeight="1">
      <c r="A242" s="170"/>
      <c r="B242" s="170"/>
      <c r="C242" s="170"/>
      <c r="D242" s="170"/>
      <c r="E242" s="170"/>
      <c r="F242" s="170"/>
      <c r="G242" s="170"/>
      <c r="H242" s="170"/>
      <c r="I242" s="170"/>
      <c r="J242" s="170"/>
      <c r="K242" s="170"/>
      <c r="L242" s="170"/>
      <c r="M242" s="170"/>
      <c r="N242" s="590"/>
      <c r="O242" s="622"/>
      <c r="P242" s="170"/>
      <c r="Q242" s="170"/>
      <c r="R242" s="170"/>
      <c r="S242" s="170"/>
      <c r="T242" s="170"/>
      <c r="U242" s="170"/>
      <c r="V242" s="170"/>
      <c r="W242" s="170"/>
      <c r="X242" s="170"/>
      <c r="Y242" s="170"/>
      <c r="Z242" s="170"/>
    </row>
    <row r="243" spans="1:26" ht="23.25" customHeight="1">
      <c r="A243" s="170"/>
      <c r="B243" s="170"/>
      <c r="C243" s="170"/>
      <c r="D243" s="170"/>
      <c r="E243" s="170"/>
      <c r="F243" s="170"/>
      <c r="G243" s="170"/>
      <c r="H243" s="170"/>
      <c r="I243" s="170"/>
      <c r="J243" s="170"/>
      <c r="K243" s="170"/>
      <c r="L243" s="170"/>
      <c r="M243" s="170"/>
      <c r="N243" s="590"/>
      <c r="O243" s="622"/>
      <c r="P243" s="170"/>
      <c r="Q243" s="170"/>
      <c r="R243" s="170"/>
      <c r="S243" s="170"/>
      <c r="T243" s="170"/>
      <c r="U243" s="170"/>
      <c r="V243" s="170"/>
      <c r="W243" s="170"/>
      <c r="X243" s="170"/>
      <c r="Y243" s="170"/>
      <c r="Z243" s="170"/>
    </row>
    <row r="244" spans="1:26" ht="23.25" customHeight="1">
      <c r="A244" s="170"/>
      <c r="B244" s="170"/>
      <c r="C244" s="170"/>
      <c r="D244" s="170"/>
      <c r="E244" s="170"/>
      <c r="F244" s="170"/>
      <c r="G244" s="170"/>
      <c r="H244" s="170"/>
      <c r="I244" s="170"/>
      <c r="J244" s="170"/>
      <c r="K244" s="170"/>
      <c r="L244" s="170"/>
      <c r="M244" s="170"/>
      <c r="N244" s="590"/>
      <c r="O244" s="622"/>
      <c r="P244" s="170"/>
      <c r="Q244" s="170"/>
      <c r="R244" s="170"/>
      <c r="S244" s="170"/>
      <c r="T244" s="170"/>
      <c r="U244" s="170"/>
      <c r="V244" s="170"/>
      <c r="W244" s="170"/>
      <c r="X244" s="170"/>
      <c r="Y244" s="170"/>
      <c r="Z244" s="170"/>
    </row>
    <row r="245" spans="1:26" ht="23.25" customHeight="1">
      <c r="A245" s="170"/>
      <c r="B245" s="170"/>
      <c r="C245" s="170"/>
      <c r="D245" s="170"/>
      <c r="E245" s="170"/>
      <c r="F245" s="170"/>
      <c r="G245" s="170"/>
      <c r="H245" s="170"/>
      <c r="I245" s="170"/>
      <c r="J245" s="170"/>
      <c r="K245" s="170"/>
      <c r="L245" s="170"/>
      <c r="M245" s="170"/>
      <c r="N245" s="590"/>
      <c r="O245" s="622"/>
      <c r="P245" s="170"/>
      <c r="Q245" s="170"/>
      <c r="R245" s="170"/>
      <c r="S245" s="170"/>
      <c r="T245" s="170"/>
      <c r="U245" s="170"/>
      <c r="V245" s="170"/>
      <c r="W245" s="170"/>
      <c r="X245" s="170"/>
      <c r="Y245" s="170"/>
      <c r="Z245" s="170"/>
    </row>
    <row r="246" spans="1:26" ht="23.25" customHeight="1">
      <c r="A246" s="170"/>
      <c r="B246" s="170"/>
      <c r="C246" s="170"/>
      <c r="D246" s="170"/>
      <c r="E246" s="170"/>
      <c r="F246" s="170"/>
      <c r="G246" s="170"/>
      <c r="H246" s="170"/>
      <c r="I246" s="170"/>
      <c r="J246" s="170"/>
      <c r="K246" s="170"/>
      <c r="L246" s="170"/>
      <c r="M246" s="170"/>
      <c r="N246" s="590"/>
      <c r="O246" s="622"/>
      <c r="P246" s="170"/>
      <c r="Q246" s="170"/>
      <c r="R246" s="170"/>
      <c r="S246" s="170"/>
      <c r="T246" s="170"/>
      <c r="U246" s="170"/>
      <c r="V246" s="170"/>
      <c r="W246" s="170"/>
      <c r="X246" s="170"/>
      <c r="Y246" s="170"/>
      <c r="Z246" s="170"/>
    </row>
    <row r="247" spans="1:26" ht="23.25" customHeight="1">
      <c r="A247" s="170"/>
      <c r="B247" s="170"/>
      <c r="C247" s="170"/>
      <c r="D247" s="170"/>
      <c r="E247" s="170"/>
      <c r="F247" s="170"/>
      <c r="G247" s="170"/>
      <c r="H247" s="170"/>
      <c r="I247" s="170"/>
      <c r="J247" s="170"/>
      <c r="K247" s="170"/>
      <c r="L247" s="170"/>
      <c r="M247" s="170"/>
      <c r="N247" s="590"/>
      <c r="O247" s="622"/>
      <c r="P247" s="170"/>
      <c r="Q247" s="170"/>
      <c r="R247" s="170"/>
      <c r="S247" s="170"/>
      <c r="T247" s="170"/>
      <c r="U247" s="170"/>
      <c r="V247" s="170"/>
      <c r="W247" s="170"/>
      <c r="X247" s="170"/>
      <c r="Y247" s="170"/>
      <c r="Z247" s="170"/>
    </row>
    <row r="248" spans="1:26" ht="23.25" customHeight="1">
      <c r="A248" s="170"/>
      <c r="B248" s="170"/>
      <c r="C248" s="170"/>
      <c r="D248" s="170"/>
      <c r="E248" s="170"/>
      <c r="F248" s="170"/>
      <c r="G248" s="170"/>
      <c r="H248" s="170"/>
      <c r="I248" s="170"/>
      <c r="J248" s="170"/>
      <c r="K248" s="170"/>
      <c r="L248" s="170"/>
      <c r="M248" s="170"/>
      <c r="N248" s="590"/>
      <c r="O248" s="622"/>
      <c r="P248" s="170"/>
      <c r="Q248" s="170"/>
      <c r="R248" s="170"/>
      <c r="S248" s="170"/>
      <c r="T248" s="170"/>
      <c r="U248" s="170"/>
      <c r="V248" s="170"/>
      <c r="W248" s="170"/>
      <c r="X248" s="170"/>
      <c r="Y248" s="170"/>
      <c r="Z248" s="170"/>
    </row>
    <row r="249" spans="1:26" ht="23.25" customHeight="1">
      <c r="A249" s="170"/>
      <c r="B249" s="170"/>
      <c r="C249" s="170"/>
      <c r="D249" s="170"/>
      <c r="E249" s="170"/>
      <c r="F249" s="170"/>
      <c r="G249" s="170"/>
      <c r="H249" s="170"/>
      <c r="I249" s="170"/>
      <c r="J249" s="170"/>
      <c r="K249" s="170"/>
      <c r="L249" s="170"/>
      <c r="M249" s="170"/>
      <c r="N249" s="590"/>
      <c r="O249" s="622"/>
      <c r="P249" s="170"/>
      <c r="Q249" s="170"/>
      <c r="R249" s="170"/>
      <c r="S249" s="170"/>
      <c r="T249" s="170"/>
      <c r="U249" s="170"/>
      <c r="V249" s="170"/>
      <c r="W249" s="170"/>
      <c r="X249" s="170"/>
      <c r="Y249" s="170"/>
      <c r="Z249" s="170"/>
    </row>
    <row r="250" spans="1:26" ht="23.25" customHeight="1">
      <c r="A250" s="170"/>
      <c r="B250" s="170"/>
      <c r="C250" s="170"/>
      <c r="D250" s="170"/>
      <c r="E250" s="170"/>
      <c r="F250" s="170"/>
      <c r="G250" s="170"/>
      <c r="H250" s="170"/>
      <c r="I250" s="170"/>
      <c r="J250" s="170"/>
      <c r="K250" s="170"/>
      <c r="L250" s="170"/>
      <c r="M250" s="170"/>
      <c r="N250" s="590"/>
      <c r="O250" s="622"/>
      <c r="P250" s="170"/>
      <c r="Q250" s="170"/>
      <c r="R250" s="170"/>
      <c r="S250" s="170"/>
      <c r="T250" s="170"/>
      <c r="U250" s="170"/>
      <c r="V250" s="170"/>
      <c r="W250" s="170"/>
      <c r="X250" s="170"/>
      <c r="Y250" s="170"/>
      <c r="Z250" s="170"/>
    </row>
    <row r="251" spans="1:26" ht="23.25" customHeight="1">
      <c r="A251" s="170"/>
      <c r="B251" s="170"/>
      <c r="C251" s="170"/>
      <c r="D251" s="170"/>
      <c r="E251" s="170"/>
      <c r="F251" s="170"/>
      <c r="G251" s="170"/>
      <c r="H251" s="170"/>
      <c r="I251" s="170"/>
      <c r="J251" s="170"/>
      <c r="K251" s="170"/>
      <c r="L251" s="170"/>
      <c r="M251" s="170"/>
      <c r="N251" s="590"/>
      <c r="O251" s="622"/>
      <c r="P251" s="170"/>
      <c r="Q251" s="170"/>
      <c r="R251" s="170"/>
      <c r="S251" s="170"/>
      <c r="T251" s="170"/>
      <c r="U251" s="170"/>
      <c r="V251" s="170"/>
      <c r="W251" s="170"/>
      <c r="X251" s="170"/>
      <c r="Y251" s="170"/>
      <c r="Z251" s="170"/>
    </row>
    <row r="252" spans="1:26" ht="23.25" customHeight="1">
      <c r="A252" s="170"/>
      <c r="B252" s="170"/>
      <c r="C252" s="170"/>
      <c r="D252" s="170"/>
      <c r="E252" s="170"/>
      <c r="F252" s="170"/>
      <c r="G252" s="170"/>
      <c r="H252" s="170"/>
      <c r="I252" s="170"/>
      <c r="J252" s="170"/>
      <c r="K252" s="170"/>
      <c r="L252" s="170"/>
      <c r="M252" s="170"/>
      <c r="N252" s="590"/>
      <c r="O252" s="622"/>
      <c r="P252" s="170"/>
      <c r="Q252" s="170"/>
      <c r="R252" s="170"/>
      <c r="S252" s="170"/>
      <c r="T252" s="170"/>
      <c r="U252" s="170"/>
      <c r="V252" s="170"/>
      <c r="W252" s="170"/>
      <c r="X252" s="170"/>
      <c r="Y252" s="170"/>
      <c r="Z252" s="170"/>
    </row>
    <row r="253" spans="1:26" ht="23.25" customHeight="1">
      <c r="A253" s="170"/>
      <c r="B253" s="170"/>
      <c r="C253" s="170"/>
      <c r="D253" s="170"/>
      <c r="E253" s="170"/>
      <c r="F253" s="170"/>
      <c r="G253" s="170"/>
      <c r="H253" s="170"/>
      <c r="I253" s="170"/>
      <c r="J253" s="170"/>
      <c r="K253" s="170"/>
      <c r="L253" s="170"/>
      <c r="M253" s="170"/>
      <c r="N253" s="590"/>
      <c r="O253" s="622"/>
      <c r="P253" s="170"/>
      <c r="Q253" s="170"/>
      <c r="R253" s="170"/>
      <c r="S253" s="170"/>
      <c r="T253" s="170"/>
      <c r="U253" s="170"/>
      <c r="V253" s="170"/>
      <c r="W253" s="170"/>
      <c r="X253" s="170"/>
      <c r="Y253" s="170"/>
      <c r="Z253" s="170"/>
    </row>
    <row r="254" spans="1:26" ht="23.25" customHeight="1">
      <c r="A254" s="170"/>
      <c r="B254" s="170"/>
      <c r="C254" s="170"/>
      <c r="D254" s="170"/>
      <c r="E254" s="170"/>
      <c r="F254" s="170"/>
      <c r="G254" s="170"/>
      <c r="H254" s="170"/>
      <c r="I254" s="170"/>
      <c r="J254" s="170"/>
      <c r="K254" s="170"/>
      <c r="L254" s="170"/>
      <c r="M254" s="170"/>
      <c r="N254" s="590"/>
      <c r="O254" s="622"/>
      <c r="P254" s="170"/>
      <c r="Q254" s="170"/>
      <c r="R254" s="170"/>
      <c r="S254" s="170"/>
      <c r="T254" s="170"/>
      <c r="U254" s="170"/>
      <c r="V254" s="170"/>
      <c r="W254" s="170"/>
      <c r="X254" s="170"/>
      <c r="Y254" s="170"/>
      <c r="Z254" s="170"/>
    </row>
    <row r="255" spans="1:26" ht="23.25" customHeight="1">
      <c r="A255" s="170"/>
      <c r="B255" s="170"/>
      <c r="C255" s="170"/>
      <c r="D255" s="170"/>
      <c r="E255" s="170"/>
      <c r="F255" s="170"/>
      <c r="G255" s="170"/>
      <c r="H255" s="170"/>
      <c r="I255" s="170"/>
      <c r="J255" s="170"/>
      <c r="K255" s="170"/>
      <c r="L255" s="170"/>
      <c r="M255" s="170"/>
      <c r="N255" s="590"/>
      <c r="O255" s="622"/>
      <c r="P255" s="170"/>
      <c r="Q255" s="170"/>
      <c r="R255" s="170"/>
      <c r="S255" s="170"/>
      <c r="T255" s="170"/>
      <c r="U255" s="170"/>
      <c r="V255" s="170"/>
      <c r="W255" s="170"/>
      <c r="X255" s="170"/>
      <c r="Y255" s="170"/>
      <c r="Z255" s="170"/>
    </row>
    <row r="256" spans="1:26" ht="23.25" customHeight="1">
      <c r="A256" s="170"/>
      <c r="B256" s="170"/>
      <c r="C256" s="170"/>
      <c r="D256" s="170"/>
      <c r="E256" s="170"/>
      <c r="F256" s="170"/>
      <c r="G256" s="170"/>
      <c r="H256" s="170"/>
      <c r="I256" s="170"/>
      <c r="J256" s="170"/>
      <c r="K256" s="170"/>
      <c r="L256" s="170"/>
      <c r="M256" s="170"/>
      <c r="N256" s="590"/>
      <c r="O256" s="622"/>
      <c r="P256" s="170"/>
      <c r="Q256" s="170"/>
      <c r="R256" s="170"/>
      <c r="S256" s="170"/>
      <c r="T256" s="170"/>
      <c r="U256" s="170"/>
      <c r="V256" s="170"/>
      <c r="W256" s="170"/>
      <c r="X256" s="170"/>
      <c r="Y256" s="170"/>
      <c r="Z256" s="170"/>
    </row>
    <row r="257" spans="1:26" ht="23.25" customHeight="1">
      <c r="A257" s="170"/>
      <c r="B257" s="170"/>
      <c r="C257" s="170"/>
      <c r="D257" s="170"/>
      <c r="E257" s="170"/>
      <c r="F257" s="170"/>
      <c r="G257" s="170"/>
      <c r="H257" s="170"/>
      <c r="I257" s="170"/>
      <c r="J257" s="170"/>
      <c r="K257" s="170"/>
      <c r="L257" s="170"/>
      <c r="M257" s="170"/>
      <c r="N257" s="590"/>
      <c r="O257" s="622"/>
      <c r="P257" s="170"/>
      <c r="Q257" s="170"/>
      <c r="R257" s="170"/>
      <c r="S257" s="170"/>
      <c r="T257" s="170"/>
      <c r="U257" s="170"/>
      <c r="V257" s="170"/>
      <c r="W257" s="170"/>
      <c r="X257" s="170"/>
      <c r="Y257" s="170"/>
      <c r="Z257" s="170"/>
    </row>
    <row r="258" spans="1:26" ht="23.25" customHeight="1">
      <c r="A258" s="170"/>
      <c r="B258" s="170"/>
      <c r="C258" s="170"/>
      <c r="D258" s="170"/>
      <c r="E258" s="170"/>
      <c r="F258" s="170"/>
      <c r="G258" s="170"/>
      <c r="H258" s="170"/>
      <c r="I258" s="170"/>
      <c r="J258" s="170"/>
      <c r="K258" s="170"/>
      <c r="L258" s="170"/>
      <c r="M258" s="170"/>
      <c r="N258" s="590"/>
      <c r="O258" s="622"/>
      <c r="P258" s="170"/>
      <c r="Q258" s="170"/>
      <c r="R258" s="170"/>
      <c r="S258" s="170"/>
      <c r="T258" s="170"/>
      <c r="U258" s="170"/>
      <c r="V258" s="170"/>
      <c r="W258" s="170"/>
      <c r="X258" s="170"/>
      <c r="Y258" s="170"/>
      <c r="Z258" s="170"/>
    </row>
    <row r="259" spans="1:26" ht="23.25" customHeight="1">
      <c r="A259" s="170"/>
      <c r="B259" s="170"/>
      <c r="C259" s="170"/>
      <c r="D259" s="170"/>
      <c r="E259" s="170"/>
      <c r="F259" s="170"/>
      <c r="G259" s="170"/>
      <c r="H259" s="170"/>
      <c r="I259" s="170"/>
      <c r="J259" s="170"/>
      <c r="K259" s="170"/>
      <c r="L259" s="170"/>
      <c r="M259" s="170"/>
      <c r="N259" s="590"/>
      <c r="O259" s="622"/>
      <c r="P259" s="170"/>
      <c r="Q259" s="170"/>
      <c r="R259" s="170"/>
      <c r="S259" s="170"/>
      <c r="T259" s="170"/>
      <c r="U259" s="170"/>
      <c r="V259" s="170"/>
      <c r="W259" s="170"/>
      <c r="X259" s="170"/>
      <c r="Y259" s="170"/>
      <c r="Z259" s="170"/>
    </row>
    <row r="260" spans="1:26" ht="23.25" customHeight="1">
      <c r="A260" s="170"/>
      <c r="B260" s="170"/>
      <c r="C260" s="170"/>
      <c r="D260" s="170"/>
      <c r="E260" s="170"/>
      <c r="F260" s="170"/>
      <c r="G260" s="170"/>
      <c r="H260" s="170"/>
      <c r="I260" s="170"/>
      <c r="J260" s="170"/>
      <c r="K260" s="170"/>
      <c r="L260" s="170"/>
      <c r="M260" s="170"/>
      <c r="N260" s="590"/>
      <c r="O260" s="622"/>
      <c r="P260" s="170"/>
      <c r="Q260" s="170"/>
      <c r="R260" s="170"/>
      <c r="S260" s="170"/>
      <c r="T260" s="170"/>
      <c r="U260" s="170"/>
      <c r="V260" s="170"/>
      <c r="W260" s="170"/>
      <c r="X260" s="170"/>
      <c r="Y260" s="170"/>
      <c r="Z260" s="170"/>
    </row>
    <row r="261" spans="1:26" ht="23.25" customHeight="1">
      <c r="A261" s="170"/>
      <c r="B261" s="170"/>
      <c r="C261" s="170"/>
      <c r="D261" s="170"/>
      <c r="E261" s="170"/>
      <c r="F261" s="170"/>
      <c r="G261" s="170"/>
      <c r="H261" s="170"/>
      <c r="I261" s="170"/>
      <c r="J261" s="170"/>
      <c r="K261" s="170"/>
      <c r="L261" s="170"/>
      <c r="M261" s="170"/>
      <c r="N261" s="590"/>
      <c r="O261" s="622"/>
      <c r="P261" s="170"/>
      <c r="Q261" s="170"/>
      <c r="R261" s="170"/>
      <c r="S261" s="170"/>
      <c r="T261" s="170"/>
      <c r="U261" s="170"/>
      <c r="V261" s="170"/>
      <c r="W261" s="170"/>
      <c r="X261" s="170"/>
      <c r="Y261" s="170"/>
      <c r="Z261" s="170"/>
    </row>
    <row r="262" spans="1:26" ht="23.25" customHeight="1">
      <c r="A262" s="170"/>
      <c r="B262" s="170"/>
      <c r="C262" s="170"/>
      <c r="D262" s="170"/>
      <c r="E262" s="170"/>
      <c r="F262" s="170"/>
      <c r="G262" s="170"/>
      <c r="H262" s="170"/>
      <c r="I262" s="170"/>
      <c r="J262" s="170"/>
      <c r="K262" s="170"/>
      <c r="L262" s="170"/>
      <c r="M262" s="170"/>
      <c r="N262" s="590"/>
      <c r="O262" s="622"/>
      <c r="P262" s="170"/>
      <c r="Q262" s="170"/>
      <c r="R262" s="170"/>
      <c r="S262" s="170"/>
      <c r="T262" s="170"/>
      <c r="U262" s="170"/>
      <c r="V262" s="170"/>
      <c r="W262" s="170"/>
      <c r="X262" s="170"/>
      <c r="Y262" s="170"/>
      <c r="Z262" s="170"/>
    </row>
    <row r="263" spans="1:26" ht="23.25" customHeight="1">
      <c r="A263" s="170"/>
      <c r="B263" s="170"/>
      <c r="C263" s="170"/>
      <c r="D263" s="170"/>
      <c r="E263" s="170"/>
      <c r="F263" s="170"/>
      <c r="G263" s="170"/>
      <c r="H263" s="170"/>
      <c r="I263" s="170"/>
      <c r="J263" s="170"/>
      <c r="K263" s="170"/>
      <c r="L263" s="170"/>
      <c r="M263" s="170"/>
      <c r="N263" s="590"/>
      <c r="O263" s="622"/>
      <c r="P263" s="170"/>
      <c r="Q263" s="170"/>
      <c r="R263" s="170"/>
      <c r="S263" s="170"/>
      <c r="T263" s="170"/>
      <c r="U263" s="170"/>
      <c r="V263" s="170"/>
      <c r="W263" s="170"/>
      <c r="X263" s="170"/>
      <c r="Y263" s="170"/>
      <c r="Z263" s="170"/>
    </row>
    <row r="264" spans="1:26" ht="23.25" customHeight="1">
      <c r="A264" s="170"/>
      <c r="B264" s="170"/>
      <c r="C264" s="170"/>
      <c r="D264" s="170"/>
      <c r="E264" s="170"/>
      <c r="F264" s="170"/>
      <c r="G264" s="170"/>
      <c r="H264" s="170"/>
      <c r="I264" s="170"/>
      <c r="J264" s="170"/>
      <c r="K264" s="170"/>
      <c r="L264" s="170"/>
      <c r="M264" s="170"/>
      <c r="N264" s="590"/>
      <c r="O264" s="622"/>
      <c r="P264" s="170"/>
      <c r="Q264" s="170"/>
      <c r="R264" s="170"/>
      <c r="S264" s="170"/>
      <c r="T264" s="170"/>
      <c r="U264" s="170"/>
      <c r="V264" s="170"/>
      <c r="W264" s="170"/>
      <c r="X264" s="170"/>
      <c r="Y264" s="170"/>
      <c r="Z264" s="170"/>
    </row>
    <row r="265" spans="1:26" ht="23.25" customHeight="1">
      <c r="A265" s="170"/>
      <c r="B265" s="170"/>
      <c r="C265" s="170"/>
      <c r="D265" s="170"/>
      <c r="E265" s="170"/>
      <c r="F265" s="170"/>
      <c r="G265" s="170"/>
      <c r="H265" s="170"/>
      <c r="I265" s="170"/>
      <c r="J265" s="170"/>
      <c r="K265" s="170"/>
      <c r="L265" s="170"/>
      <c r="M265" s="170"/>
      <c r="N265" s="590"/>
      <c r="O265" s="622"/>
      <c r="P265" s="170"/>
      <c r="Q265" s="170"/>
      <c r="R265" s="170"/>
      <c r="S265" s="170"/>
      <c r="T265" s="170"/>
      <c r="U265" s="170"/>
      <c r="V265" s="170"/>
      <c r="W265" s="170"/>
      <c r="X265" s="170"/>
      <c r="Y265" s="170"/>
      <c r="Z265" s="170"/>
    </row>
    <row r="266" spans="1:26" ht="23.25" customHeight="1">
      <c r="A266" s="170"/>
      <c r="B266" s="170"/>
      <c r="C266" s="170"/>
      <c r="D266" s="170"/>
      <c r="E266" s="170"/>
      <c r="F266" s="170"/>
      <c r="G266" s="170"/>
      <c r="H266" s="170"/>
      <c r="I266" s="170"/>
      <c r="J266" s="170"/>
      <c r="K266" s="170"/>
      <c r="L266" s="170"/>
      <c r="M266" s="170"/>
      <c r="N266" s="590"/>
      <c r="O266" s="622"/>
      <c r="P266" s="170"/>
      <c r="Q266" s="170"/>
      <c r="R266" s="170"/>
      <c r="S266" s="170"/>
      <c r="T266" s="170"/>
      <c r="U266" s="170"/>
      <c r="V266" s="170"/>
      <c r="W266" s="170"/>
      <c r="X266" s="170"/>
      <c r="Y266" s="170"/>
      <c r="Z266" s="170"/>
    </row>
    <row r="267" spans="1:26" ht="23.25" customHeight="1">
      <c r="A267" s="170"/>
      <c r="B267" s="170"/>
      <c r="C267" s="170"/>
      <c r="D267" s="170"/>
      <c r="E267" s="170"/>
      <c r="F267" s="170"/>
      <c r="G267" s="170"/>
      <c r="H267" s="170"/>
      <c r="I267" s="170"/>
      <c r="J267" s="170"/>
      <c r="K267" s="170"/>
      <c r="L267" s="170"/>
      <c r="M267" s="170"/>
      <c r="N267" s="590"/>
      <c r="O267" s="622"/>
      <c r="P267" s="170"/>
      <c r="Q267" s="170"/>
      <c r="R267" s="170"/>
      <c r="S267" s="170"/>
      <c r="T267" s="170"/>
      <c r="U267" s="170"/>
      <c r="V267" s="170"/>
      <c r="W267" s="170"/>
      <c r="X267" s="170"/>
      <c r="Y267" s="170"/>
      <c r="Z267" s="170"/>
    </row>
    <row r="268" spans="1:26" ht="23.25" customHeight="1">
      <c r="A268" s="170"/>
      <c r="B268" s="170"/>
      <c r="C268" s="170"/>
      <c r="D268" s="170"/>
      <c r="E268" s="170"/>
      <c r="F268" s="170"/>
      <c r="G268" s="170"/>
      <c r="H268" s="170"/>
      <c r="I268" s="170"/>
      <c r="J268" s="170"/>
      <c r="K268" s="170"/>
      <c r="L268" s="170"/>
      <c r="M268" s="170"/>
      <c r="N268" s="590"/>
      <c r="O268" s="622"/>
      <c r="P268" s="170"/>
      <c r="Q268" s="170"/>
      <c r="R268" s="170"/>
      <c r="S268" s="170"/>
      <c r="T268" s="170"/>
      <c r="U268" s="170"/>
      <c r="V268" s="170"/>
      <c r="W268" s="170"/>
      <c r="X268" s="170"/>
      <c r="Y268" s="170"/>
      <c r="Z268" s="170"/>
    </row>
    <row r="269" spans="1:26" ht="23.25" customHeight="1">
      <c r="A269" s="170"/>
      <c r="B269" s="170"/>
      <c r="C269" s="170"/>
      <c r="D269" s="170"/>
      <c r="E269" s="170"/>
      <c r="F269" s="170"/>
      <c r="G269" s="170"/>
      <c r="H269" s="170"/>
      <c r="I269" s="170"/>
      <c r="J269" s="170"/>
      <c r="K269" s="170"/>
      <c r="L269" s="170"/>
      <c r="M269" s="170"/>
      <c r="N269" s="590"/>
      <c r="O269" s="622"/>
      <c r="P269" s="170"/>
      <c r="Q269" s="170"/>
      <c r="R269" s="170"/>
      <c r="S269" s="170"/>
      <c r="T269" s="170"/>
      <c r="U269" s="170"/>
      <c r="V269" s="170"/>
      <c r="W269" s="170"/>
      <c r="X269" s="170"/>
      <c r="Y269" s="170"/>
      <c r="Z269" s="170"/>
    </row>
    <row r="270" spans="1:26" ht="23.25" customHeight="1">
      <c r="A270" s="170"/>
      <c r="B270" s="170"/>
      <c r="C270" s="170"/>
      <c r="D270" s="170"/>
      <c r="E270" s="170"/>
      <c r="F270" s="170"/>
      <c r="G270" s="170"/>
      <c r="H270" s="170"/>
      <c r="I270" s="170"/>
      <c r="J270" s="170"/>
      <c r="K270" s="170"/>
      <c r="L270" s="170"/>
      <c r="M270" s="170"/>
      <c r="N270" s="590"/>
      <c r="O270" s="622"/>
      <c r="P270" s="170"/>
      <c r="Q270" s="170"/>
      <c r="R270" s="170"/>
      <c r="S270" s="170"/>
      <c r="T270" s="170"/>
      <c r="U270" s="170"/>
      <c r="V270" s="170"/>
      <c r="W270" s="170"/>
      <c r="X270" s="170"/>
      <c r="Y270" s="170"/>
      <c r="Z270" s="170"/>
    </row>
    <row r="271" spans="1:26" ht="23.25" customHeight="1">
      <c r="A271" s="170"/>
      <c r="B271" s="170"/>
      <c r="C271" s="170"/>
      <c r="D271" s="170"/>
      <c r="E271" s="170"/>
      <c r="F271" s="170"/>
      <c r="G271" s="170"/>
      <c r="H271" s="170"/>
      <c r="I271" s="170"/>
      <c r="J271" s="170"/>
      <c r="K271" s="170"/>
      <c r="L271" s="170"/>
      <c r="M271" s="170"/>
      <c r="N271" s="590"/>
      <c r="O271" s="622"/>
      <c r="P271" s="170"/>
      <c r="Q271" s="170"/>
      <c r="R271" s="170"/>
      <c r="S271" s="170"/>
      <c r="T271" s="170"/>
      <c r="U271" s="170"/>
      <c r="V271" s="170"/>
      <c r="W271" s="170"/>
      <c r="X271" s="170"/>
      <c r="Y271" s="170"/>
      <c r="Z271" s="170"/>
    </row>
    <row r="272" spans="1:26" ht="23.25" customHeight="1">
      <c r="A272" s="170"/>
      <c r="B272" s="170"/>
      <c r="C272" s="170"/>
      <c r="D272" s="170"/>
      <c r="E272" s="170"/>
      <c r="F272" s="170"/>
      <c r="G272" s="170"/>
      <c r="H272" s="170"/>
      <c r="I272" s="170"/>
      <c r="J272" s="170"/>
      <c r="K272" s="170"/>
      <c r="L272" s="170"/>
      <c r="M272" s="170"/>
      <c r="N272" s="590"/>
      <c r="O272" s="622"/>
      <c r="P272" s="170"/>
      <c r="Q272" s="170"/>
      <c r="R272" s="170"/>
      <c r="S272" s="170"/>
      <c r="T272" s="170"/>
      <c r="U272" s="170"/>
      <c r="V272" s="170"/>
      <c r="W272" s="170"/>
      <c r="X272" s="170"/>
      <c r="Y272" s="170"/>
      <c r="Z272" s="170"/>
    </row>
    <row r="273" spans="1:26" ht="23.25" customHeight="1">
      <c r="A273" s="170"/>
      <c r="B273" s="170"/>
      <c r="C273" s="170"/>
      <c r="D273" s="170"/>
      <c r="E273" s="170"/>
      <c r="F273" s="170"/>
      <c r="G273" s="170"/>
      <c r="H273" s="170"/>
      <c r="I273" s="170"/>
      <c r="J273" s="170"/>
      <c r="K273" s="170"/>
      <c r="L273" s="170"/>
      <c r="M273" s="170"/>
      <c r="N273" s="590"/>
      <c r="O273" s="622"/>
      <c r="P273" s="170"/>
      <c r="Q273" s="170"/>
      <c r="R273" s="170"/>
      <c r="S273" s="170"/>
      <c r="T273" s="170"/>
      <c r="U273" s="170"/>
      <c r="V273" s="170"/>
      <c r="W273" s="170"/>
      <c r="X273" s="170"/>
      <c r="Y273" s="170"/>
      <c r="Z273" s="170"/>
    </row>
    <row r="274" spans="1:26" ht="23.25" customHeight="1">
      <c r="A274" s="170"/>
      <c r="B274" s="170"/>
      <c r="C274" s="170"/>
      <c r="D274" s="170"/>
      <c r="E274" s="170"/>
      <c r="F274" s="170"/>
      <c r="G274" s="170"/>
      <c r="H274" s="170"/>
      <c r="I274" s="170"/>
      <c r="J274" s="170"/>
      <c r="K274" s="170"/>
      <c r="L274" s="170"/>
      <c r="M274" s="170"/>
      <c r="N274" s="590"/>
      <c r="O274" s="622"/>
      <c r="P274" s="170"/>
      <c r="Q274" s="170"/>
      <c r="R274" s="170"/>
      <c r="S274" s="170"/>
      <c r="T274" s="170"/>
      <c r="U274" s="170"/>
      <c r="V274" s="170"/>
      <c r="W274" s="170"/>
      <c r="X274" s="170"/>
      <c r="Y274" s="170"/>
      <c r="Z274" s="170"/>
    </row>
    <row r="275" spans="1:26" ht="23.25" customHeight="1">
      <c r="A275" s="170"/>
      <c r="B275" s="170"/>
      <c r="C275" s="170"/>
      <c r="D275" s="170"/>
      <c r="E275" s="170"/>
      <c r="F275" s="170"/>
      <c r="G275" s="170"/>
      <c r="H275" s="170"/>
      <c r="I275" s="170"/>
      <c r="J275" s="170"/>
      <c r="K275" s="170"/>
      <c r="L275" s="170"/>
      <c r="M275" s="170"/>
      <c r="N275" s="590"/>
      <c r="O275" s="622"/>
      <c r="P275" s="170"/>
      <c r="Q275" s="170"/>
      <c r="R275" s="170"/>
      <c r="S275" s="170"/>
      <c r="T275" s="170"/>
      <c r="U275" s="170"/>
      <c r="V275" s="170"/>
      <c r="W275" s="170"/>
      <c r="X275" s="170"/>
      <c r="Y275" s="170"/>
      <c r="Z275" s="170"/>
    </row>
    <row r="276" spans="1:26" ht="23.25" customHeight="1">
      <c r="A276" s="170"/>
      <c r="B276" s="170"/>
      <c r="C276" s="170"/>
      <c r="D276" s="170"/>
      <c r="E276" s="170"/>
      <c r="F276" s="170"/>
      <c r="G276" s="170"/>
      <c r="H276" s="170"/>
      <c r="I276" s="170"/>
      <c r="J276" s="170"/>
      <c r="K276" s="170"/>
      <c r="L276" s="170"/>
      <c r="M276" s="170"/>
      <c r="N276" s="590"/>
      <c r="O276" s="622"/>
      <c r="P276" s="170"/>
      <c r="Q276" s="170"/>
      <c r="R276" s="170"/>
      <c r="S276" s="170"/>
      <c r="T276" s="170"/>
      <c r="U276" s="170"/>
      <c r="V276" s="170"/>
      <c r="W276" s="170"/>
      <c r="X276" s="170"/>
      <c r="Y276" s="170"/>
      <c r="Z276" s="170"/>
    </row>
    <row r="277" spans="1:26" ht="23.25" customHeight="1">
      <c r="A277" s="170"/>
      <c r="B277" s="170"/>
      <c r="C277" s="170"/>
      <c r="D277" s="170"/>
      <c r="E277" s="170"/>
      <c r="F277" s="170"/>
      <c r="G277" s="170"/>
      <c r="H277" s="170"/>
      <c r="I277" s="170"/>
      <c r="J277" s="170"/>
      <c r="K277" s="170"/>
      <c r="L277" s="170"/>
      <c r="M277" s="170"/>
      <c r="N277" s="590"/>
      <c r="O277" s="622"/>
      <c r="P277" s="170"/>
      <c r="Q277" s="170"/>
      <c r="R277" s="170"/>
      <c r="S277" s="170"/>
      <c r="T277" s="170"/>
      <c r="U277" s="170"/>
      <c r="V277" s="170"/>
      <c r="W277" s="170"/>
      <c r="X277" s="170"/>
      <c r="Y277" s="170"/>
      <c r="Z277" s="170"/>
    </row>
    <row r="278" spans="1:26" ht="23.25" customHeight="1">
      <c r="A278" s="170"/>
      <c r="B278" s="170"/>
      <c r="C278" s="170"/>
      <c r="D278" s="170"/>
      <c r="E278" s="170"/>
      <c r="F278" s="170"/>
      <c r="G278" s="170"/>
      <c r="H278" s="170"/>
      <c r="I278" s="170"/>
      <c r="J278" s="170"/>
      <c r="K278" s="170"/>
      <c r="L278" s="170"/>
      <c r="M278" s="170"/>
      <c r="N278" s="590"/>
      <c r="O278" s="622"/>
      <c r="P278" s="170"/>
      <c r="Q278" s="170"/>
      <c r="R278" s="170"/>
      <c r="S278" s="170"/>
      <c r="T278" s="170"/>
      <c r="U278" s="170"/>
      <c r="V278" s="170"/>
      <c r="W278" s="170"/>
      <c r="X278" s="170"/>
      <c r="Y278" s="170"/>
      <c r="Z278" s="170"/>
    </row>
    <row r="279" spans="1:26" ht="23.25" customHeight="1">
      <c r="A279" s="170"/>
      <c r="B279" s="170"/>
      <c r="C279" s="170"/>
      <c r="D279" s="170"/>
      <c r="E279" s="170"/>
      <c r="F279" s="170"/>
      <c r="G279" s="170"/>
      <c r="H279" s="170"/>
      <c r="I279" s="170"/>
      <c r="J279" s="170"/>
      <c r="K279" s="170"/>
      <c r="L279" s="170"/>
      <c r="M279" s="170"/>
      <c r="N279" s="590"/>
      <c r="O279" s="622"/>
      <c r="P279" s="170"/>
      <c r="Q279" s="170"/>
      <c r="R279" s="170"/>
      <c r="S279" s="170"/>
      <c r="T279" s="170"/>
      <c r="U279" s="170"/>
      <c r="V279" s="170"/>
      <c r="W279" s="170"/>
      <c r="X279" s="170"/>
      <c r="Y279" s="170"/>
      <c r="Z279" s="170"/>
    </row>
    <row r="280" spans="1:26" ht="23.25" customHeight="1">
      <c r="A280" s="170"/>
      <c r="B280" s="170"/>
      <c r="C280" s="170"/>
      <c r="D280" s="170"/>
      <c r="E280" s="170"/>
      <c r="F280" s="170"/>
      <c r="G280" s="170"/>
      <c r="H280" s="170"/>
      <c r="I280" s="170"/>
      <c r="J280" s="170"/>
      <c r="K280" s="170"/>
      <c r="L280" s="170"/>
      <c r="M280" s="170"/>
      <c r="N280" s="590"/>
      <c r="O280" s="622"/>
      <c r="P280" s="170"/>
      <c r="Q280" s="170"/>
      <c r="R280" s="170"/>
      <c r="S280" s="170"/>
      <c r="T280" s="170"/>
      <c r="U280" s="170"/>
      <c r="V280" s="170"/>
      <c r="W280" s="170"/>
      <c r="X280" s="170"/>
      <c r="Y280" s="170"/>
      <c r="Z280" s="170"/>
    </row>
    <row r="281" spans="1:26" ht="23.25" customHeight="1">
      <c r="A281" s="170"/>
      <c r="B281" s="170"/>
      <c r="C281" s="170"/>
      <c r="D281" s="170"/>
      <c r="E281" s="170"/>
      <c r="F281" s="170"/>
      <c r="G281" s="170"/>
      <c r="H281" s="170"/>
      <c r="I281" s="170"/>
      <c r="J281" s="170"/>
      <c r="K281" s="170"/>
      <c r="L281" s="170"/>
      <c r="M281" s="170"/>
      <c r="N281" s="590"/>
      <c r="O281" s="622"/>
      <c r="P281" s="170"/>
      <c r="Q281" s="170"/>
      <c r="R281" s="170"/>
      <c r="S281" s="170"/>
      <c r="T281" s="170"/>
      <c r="U281" s="170"/>
      <c r="V281" s="170"/>
      <c r="W281" s="170"/>
      <c r="X281" s="170"/>
      <c r="Y281" s="170"/>
      <c r="Z281" s="170"/>
    </row>
    <row r="282" spans="1:26" ht="23.25" customHeight="1">
      <c r="A282" s="170"/>
      <c r="B282" s="170"/>
      <c r="C282" s="170"/>
      <c r="D282" s="170"/>
      <c r="E282" s="170"/>
      <c r="F282" s="170"/>
      <c r="G282" s="170"/>
      <c r="H282" s="170"/>
      <c r="I282" s="170"/>
      <c r="J282" s="170"/>
      <c r="K282" s="170"/>
      <c r="L282" s="170"/>
      <c r="M282" s="170"/>
      <c r="N282" s="590"/>
      <c r="O282" s="622"/>
      <c r="P282" s="170"/>
      <c r="Q282" s="170"/>
      <c r="R282" s="170"/>
      <c r="S282" s="170"/>
      <c r="T282" s="170"/>
      <c r="U282" s="170"/>
      <c r="V282" s="170"/>
      <c r="W282" s="170"/>
      <c r="X282" s="170"/>
      <c r="Y282" s="170"/>
      <c r="Z282" s="170"/>
    </row>
    <row r="283" spans="1:26" ht="23.25" customHeight="1">
      <c r="A283" s="170"/>
      <c r="B283" s="170"/>
      <c r="C283" s="170"/>
      <c r="D283" s="170"/>
      <c r="E283" s="170"/>
      <c r="F283" s="170"/>
      <c r="G283" s="170"/>
      <c r="H283" s="170"/>
      <c r="I283" s="170"/>
      <c r="J283" s="170"/>
      <c r="K283" s="170"/>
      <c r="L283" s="170"/>
      <c r="M283" s="170"/>
      <c r="N283" s="590"/>
      <c r="O283" s="622"/>
      <c r="P283" s="170"/>
      <c r="Q283" s="170"/>
      <c r="R283" s="170"/>
      <c r="S283" s="170"/>
      <c r="T283" s="170"/>
      <c r="U283" s="170"/>
      <c r="V283" s="170"/>
      <c r="W283" s="170"/>
      <c r="X283" s="170"/>
      <c r="Y283" s="170"/>
      <c r="Z283" s="170"/>
    </row>
    <row r="284" spans="1:26" ht="23.25" customHeight="1">
      <c r="A284" s="170"/>
      <c r="B284" s="170"/>
      <c r="C284" s="170"/>
      <c r="D284" s="170"/>
      <c r="E284" s="170"/>
      <c r="F284" s="170"/>
      <c r="G284" s="170"/>
      <c r="H284" s="170"/>
      <c r="I284" s="170"/>
      <c r="J284" s="170"/>
      <c r="K284" s="170"/>
      <c r="L284" s="170"/>
      <c r="M284" s="170"/>
      <c r="N284" s="590"/>
      <c r="O284" s="622"/>
      <c r="P284" s="170"/>
      <c r="Q284" s="170"/>
      <c r="R284" s="170"/>
      <c r="S284" s="170"/>
      <c r="T284" s="170"/>
      <c r="U284" s="170"/>
      <c r="V284" s="170"/>
      <c r="W284" s="170"/>
      <c r="X284" s="170"/>
      <c r="Y284" s="170"/>
      <c r="Z284" s="170"/>
    </row>
    <row r="285" spans="1:26" ht="23.25" customHeight="1">
      <c r="A285" s="170"/>
      <c r="B285" s="170"/>
      <c r="C285" s="170"/>
      <c r="D285" s="170"/>
      <c r="E285" s="170"/>
      <c r="F285" s="170"/>
      <c r="G285" s="170"/>
      <c r="H285" s="170"/>
      <c r="I285" s="170"/>
      <c r="J285" s="170"/>
      <c r="K285" s="170"/>
      <c r="L285" s="170"/>
      <c r="M285" s="170"/>
      <c r="N285" s="590"/>
      <c r="O285" s="622"/>
      <c r="P285" s="170"/>
      <c r="Q285" s="170"/>
      <c r="R285" s="170"/>
      <c r="S285" s="170"/>
      <c r="T285" s="170"/>
      <c r="U285" s="170"/>
      <c r="V285" s="170"/>
      <c r="W285" s="170"/>
      <c r="X285" s="170"/>
      <c r="Y285" s="170"/>
      <c r="Z285" s="170"/>
    </row>
    <row r="286" spans="1:26" ht="23.25" customHeight="1">
      <c r="A286" s="170"/>
      <c r="B286" s="170"/>
      <c r="C286" s="170"/>
      <c r="D286" s="170"/>
      <c r="E286" s="170"/>
      <c r="F286" s="170"/>
      <c r="G286" s="170"/>
      <c r="H286" s="170"/>
      <c r="I286" s="170"/>
      <c r="J286" s="170"/>
      <c r="K286" s="170"/>
      <c r="L286" s="170"/>
      <c r="M286" s="170"/>
      <c r="N286" s="590"/>
      <c r="O286" s="622"/>
      <c r="P286" s="170"/>
      <c r="Q286" s="170"/>
      <c r="R286" s="170"/>
      <c r="S286" s="170"/>
      <c r="T286" s="170"/>
      <c r="U286" s="170"/>
      <c r="V286" s="170"/>
      <c r="W286" s="170"/>
      <c r="X286" s="170"/>
      <c r="Y286" s="170"/>
      <c r="Z286" s="170"/>
    </row>
    <row r="287" spans="1:26" ht="23.25" customHeight="1">
      <c r="A287" s="170"/>
      <c r="B287" s="170"/>
      <c r="C287" s="170"/>
      <c r="D287" s="170"/>
      <c r="E287" s="170"/>
      <c r="F287" s="170"/>
      <c r="G287" s="170"/>
      <c r="H287" s="170"/>
      <c r="I287" s="170"/>
      <c r="J287" s="170"/>
      <c r="K287" s="170"/>
      <c r="L287" s="170"/>
      <c r="M287" s="170"/>
      <c r="N287" s="590"/>
      <c r="O287" s="622"/>
      <c r="P287" s="170"/>
      <c r="Q287" s="170"/>
      <c r="R287" s="170"/>
      <c r="S287" s="170"/>
      <c r="T287" s="170"/>
      <c r="U287" s="170"/>
      <c r="V287" s="170"/>
      <c r="W287" s="170"/>
      <c r="X287" s="170"/>
      <c r="Y287" s="170"/>
      <c r="Z287" s="170"/>
    </row>
    <row r="288" spans="1:26" ht="23.25" customHeight="1">
      <c r="A288" s="170"/>
      <c r="B288" s="170"/>
      <c r="C288" s="170"/>
      <c r="D288" s="170"/>
      <c r="E288" s="170"/>
      <c r="F288" s="170"/>
      <c r="G288" s="170"/>
      <c r="H288" s="170"/>
      <c r="I288" s="170"/>
      <c r="J288" s="170"/>
      <c r="K288" s="170"/>
      <c r="L288" s="170"/>
      <c r="M288" s="170"/>
      <c r="N288" s="590"/>
      <c r="O288" s="622"/>
      <c r="P288" s="170"/>
      <c r="Q288" s="170"/>
      <c r="R288" s="170"/>
      <c r="S288" s="170"/>
      <c r="T288" s="170"/>
      <c r="U288" s="170"/>
      <c r="V288" s="170"/>
      <c r="W288" s="170"/>
      <c r="X288" s="170"/>
      <c r="Y288" s="170"/>
      <c r="Z288" s="170"/>
    </row>
    <row r="289" spans="1:26" ht="23.25" customHeight="1">
      <c r="A289" s="170"/>
      <c r="B289" s="170"/>
      <c r="C289" s="170"/>
      <c r="D289" s="170"/>
      <c r="E289" s="170"/>
      <c r="F289" s="170"/>
      <c r="G289" s="170"/>
      <c r="H289" s="170"/>
      <c r="I289" s="170"/>
      <c r="J289" s="170"/>
      <c r="K289" s="170"/>
      <c r="L289" s="170"/>
      <c r="M289" s="170"/>
      <c r="N289" s="590"/>
      <c r="O289" s="622"/>
      <c r="P289" s="170"/>
      <c r="Q289" s="170"/>
      <c r="R289" s="170"/>
      <c r="S289" s="170"/>
      <c r="T289" s="170"/>
      <c r="U289" s="170"/>
      <c r="V289" s="170"/>
      <c r="W289" s="170"/>
      <c r="X289" s="170"/>
      <c r="Y289" s="170"/>
      <c r="Z289" s="170"/>
    </row>
    <row r="290" spans="1:26" ht="23.25" customHeight="1">
      <c r="A290" s="170"/>
      <c r="B290" s="170"/>
      <c r="C290" s="170"/>
      <c r="D290" s="170"/>
      <c r="E290" s="170"/>
      <c r="F290" s="170"/>
      <c r="G290" s="170"/>
      <c r="H290" s="170"/>
      <c r="I290" s="170"/>
      <c r="J290" s="170"/>
      <c r="K290" s="170"/>
      <c r="L290" s="170"/>
      <c r="M290" s="170"/>
      <c r="N290" s="590"/>
      <c r="O290" s="622"/>
      <c r="P290" s="170"/>
      <c r="Q290" s="170"/>
      <c r="R290" s="170"/>
      <c r="S290" s="170"/>
      <c r="T290" s="170"/>
      <c r="U290" s="170"/>
      <c r="V290" s="170"/>
      <c r="W290" s="170"/>
      <c r="X290" s="170"/>
      <c r="Y290" s="170"/>
      <c r="Z290" s="170"/>
    </row>
    <row r="291" spans="1:26" ht="23.25" customHeight="1">
      <c r="A291" s="170"/>
      <c r="B291" s="170"/>
      <c r="C291" s="170"/>
      <c r="D291" s="170"/>
      <c r="E291" s="170"/>
      <c r="F291" s="170"/>
      <c r="G291" s="170"/>
      <c r="H291" s="170"/>
      <c r="I291" s="170"/>
      <c r="J291" s="170"/>
      <c r="K291" s="170"/>
      <c r="L291" s="170"/>
      <c r="M291" s="170"/>
      <c r="N291" s="590"/>
      <c r="O291" s="622"/>
      <c r="P291" s="170"/>
      <c r="Q291" s="170"/>
      <c r="R291" s="170"/>
      <c r="S291" s="170"/>
      <c r="T291" s="170"/>
      <c r="U291" s="170"/>
      <c r="V291" s="170"/>
      <c r="W291" s="170"/>
      <c r="X291" s="170"/>
      <c r="Y291" s="170"/>
      <c r="Z291" s="170"/>
    </row>
    <row r="292" spans="1:26" ht="23.25" customHeight="1">
      <c r="A292" s="170"/>
      <c r="B292" s="170"/>
      <c r="C292" s="170"/>
      <c r="D292" s="170"/>
      <c r="E292" s="170"/>
      <c r="F292" s="170"/>
      <c r="G292" s="170"/>
      <c r="H292" s="170"/>
      <c r="I292" s="170"/>
      <c r="J292" s="170"/>
      <c r="K292" s="170"/>
      <c r="L292" s="170"/>
      <c r="M292" s="170"/>
      <c r="N292" s="590"/>
      <c r="O292" s="622"/>
      <c r="P292" s="170"/>
      <c r="Q292" s="170"/>
      <c r="R292" s="170"/>
      <c r="S292" s="170"/>
      <c r="T292" s="170"/>
      <c r="U292" s="170"/>
      <c r="V292" s="170"/>
      <c r="W292" s="170"/>
      <c r="X292" s="170"/>
      <c r="Y292" s="170"/>
      <c r="Z292" s="170"/>
    </row>
    <row r="293" spans="1:26" ht="23.25" customHeight="1">
      <c r="A293" s="170"/>
      <c r="B293" s="170"/>
      <c r="C293" s="170"/>
      <c r="D293" s="170"/>
      <c r="E293" s="170"/>
      <c r="F293" s="170"/>
      <c r="G293" s="170"/>
      <c r="H293" s="170"/>
      <c r="I293" s="170"/>
      <c r="J293" s="170"/>
      <c r="K293" s="170"/>
      <c r="L293" s="170"/>
      <c r="M293" s="170"/>
      <c r="N293" s="590"/>
      <c r="O293" s="622"/>
      <c r="P293" s="170"/>
      <c r="Q293" s="170"/>
      <c r="R293" s="170"/>
      <c r="S293" s="170"/>
      <c r="T293" s="170"/>
      <c r="U293" s="170"/>
      <c r="V293" s="170"/>
      <c r="W293" s="170"/>
      <c r="X293" s="170"/>
      <c r="Y293" s="170"/>
      <c r="Z293" s="170"/>
    </row>
    <row r="294" spans="1:26" ht="23.25" customHeight="1">
      <c r="A294" s="170"/>
      <c r="B294" s="170"/>
      <c r="C294" s="170"/>
      <c r="D294" s="170"/>
      <c r="E294" s="170"/>
      <c r="F294" s="170"/>
      <c r="G294" s="170"/>
      <c r="H294" s="170"/>
      <c r="I294" s="170"/>
      <c r="J294" s="170"/>
      <c r="K294" s="170"/>
      <c r="L294" s="170"/>
      <c r="M294" s="170"/>
      <c r="N294" s="590"/>
      <c r="O294" s="622"/>
      <c r="P294" s="170"/>
      <c r="Q294" s="170"/>
      <c r="R294" s="170"/>
      <c r="S294" s="170"/>
      <c r="T294" s="170"/>
      <c r="U294" s="170"/>
      <c r="V294" s="170"/>
      <c r="W294" s="170"/>
      <c r="X294" s="170"/>
      <c r="Y294" s="170"/>
      <c r="Z294" s="170"/>
    </row>
    <row r="295" spans="1:26" ht="23.25" customHeight="1">
      <c r="A295" s="170"/>
      <c r="B295" s="170"/>
      <c r="C295" s="170"/>
      <c r="D295" s="170"/>
      <c r="E295" s="170"/>
      <c r="F295" s="170"/>
      <c r="G295" s="170"/>
      <c r="H295" s="170"/>
      <c r="I295" s="170"/>
      <c r="J295" s="170"/>
      <c r="K295" s="170"/>
      <c r="L295" s="170"/>
      <c r="M295" s="170"/>
      <c r="N295" s="590"/>
      <c r="O295" s="622"/>
      <c r="P295" s="170"/>
      <c r="Q295" s="170"/>
      <c r="R295" s="170"/>
      <c r="S295" s="170"/>
      <c r="T295" s="170"/>
      <c r="U295" s="170"/>
      <c r="V295" s="170"/>
      <c r="W295" s="170"/>
      <c r="X295" s="170"/>
      <c r="Y295" s="170"/>
      <c r="Z295" s="170"/>
    </row>
    <row r="296" spans="1:26" ht="23.25" customHeight="1">
      <c r="A296" s="170"/>
      <c r="B296" s="170"/>
      <c r="C296" s="170"/>
      <c r="D296" s="170"/>
      <c r="E296" s="170"/>
      <c r="F296" s="170"/>
      <c r="G296" s="170"/>
      <c r="H296" s="170"/>
      <c r="I296" s="170"/>
      <c r="J296" s="170"/>
      <c r="K296" s="170"/>
      <c r="L296" s="170"/>
      <c r="M296" s="170"/>
      <c r="N296" s="590"/>
      <c r="O296" s="622"/>
      <c r="P296" s="170"/>
      <c r="Q296" s="170"/>
      <c r="R296" s="170"/>
      <c r="S296" s="170"/>
      <c r="T296" s="170"/>
      <c r="U296" s="170"/>
      <c r="V296" s="170"/>
      <c r="W296" s="170"/>
      <c r="X296" s="170"/>
      <c r="Y296" s="170"/>
      <c r="Z296" s="170"/>
    </row>
    <row r="297" spans="1:26" ht="23.25" customHeight="1">
      <c r="A297" s="170"/>
      <c r="B297" s="170"/>
      <c r="C297" s="170"/>
      <c r="D297" s="170"/>
      <c r="E297" s="170"/>
      <c r="F297" s="170"/>
      <c r="G297" s="170"/>
      <c r="H297" s="170"/>
      <c r="I297" s="170"/>
      <c r="J297" s="170"/>
      <c r="K297" s="170"/>
      <c r="L297" s="170"/>
      <c r="M297" s="170"/>
      <c r="N297" s="590"/>
      <c r="O297" s="622"/>
      <c r="P297" s="170"/>
      <c r="Q297" s="170"/>
      <c r="R297" s="170"/>
      <c r="S297" s="170"/>
      <c r="T297" s="170"/>
      <c r="U297" s="170"/>
      <c r="V297" s="170"/>
      <c r="W297" s="170"/>
      <c r="X297" s="170"/>
      <c r="Y297" s="170"/>
      <c r="Z297" s="170"/>
    </row>
    <row r="298" spans="1:26" ht="23.25" customHeight="1">
      <c r="A298" s="170"/>
      <c r="B298" s="170"/>
      <c r="C298" s="170"/>
      <c r="D298" s="170"/>
      <c r="E298" s="170"/>
      <c r="F298" s="170"/>
      <c r="G298" s="170"/>
      <c r="H298" s="170"/>
      <c r="I298" s="170"/>
      <c r="J298" s="170"/>
      <c r="K298" s="170"/>
      <c r="L298" s="170"/>
      <c r="M298" s="170"/>
      <c r="N298" s="590"/>
      <c r="O298" s="622"/>
      <c r="P298" s="170"/>
      <c r="Q298" s="170"/>
      <c r="R298" s="170"/>
      <c r="S298" s="170"/>
      <c r="T298" s="170"/>
      <c r="U298" s="170"/>
      <c r="V298" s="170"/>
      <c r="W298" s="170"/>
      <c r="X298" s="170"/>
      <c r="Y298" s="170"/>
      <c r="Z298" s="170"/>
    </row>
    <row r="299" spans="1:26" ht="23.25" customHeight="1">
      <c r="A299" s="170"/>
      <c r="B299" s="170"/>
      <c r="C299" s="170"/>
      <c r="D299" s="170"/>
      <c r="E299" s="170"/>
      <c r="F299" s="170"/>
      <c r="G299" s="170"/>
      <c r="H299" s="170"/>
      <c r="I299" s="170"/>
      <c r="J299" s="170"/>
      <c r="K299" s="170"/>
      <c r="L299" s="170"/>
      <c r="M299" s="170"/>
      <c r="N299" s="590"/>
      <c r="O299" s="622"/>
      <c r="P299" s="170"/>
      <c r="Q299" s="170"/>
      <c r="R299" s="170"/>
      <c r="S299" s="170"/>
      <c r="T299" s="170"/>
      <c r="U299" s="170"/>
      <c r="V299" s="170"/>
      <c r="W299" s="170"/>
      <c r="X299" s="170"/>
      <c r="Y299" s="170"/>
      <c r="Z299" s="170"/>
    </row>
    <row r="300" spans="1:26" ht="23.25" customHeight="1">
      <c r="A300" s="170"/>
      <c r="B300" s="170"/>
      <c r="C300" s="170"/>
      <c r="D300" s="170"/>
      <c r="E300" s="170"/>
      <c r="F300" s="170"/>
      <c r="G300" s="170"/>
      <c r="H300" s="170"/>
      <c r="I300" s="170"/>
      <c r="J300" s="170"/>
      <c r="K300" s="170"/>
      <c r="L300" s="170"/>
      <c r="M300" s="170"/>
      <c r="N300" s="590"/>
      <c r="O300" s="622"/>
      <c r="P300" s="170"/>
      <c r="Q300" s="170"/>
      <c r="R300" s="170"/>
      <c r="S300" s="170"/>
      <c r="T300" s="170"/>
      <c r="U300" s="170"/>
      <c r="V300" s="170"/>
      <c r="W300" s="170"/>
      <c r="X300" s="170"/>
      <c r="Y300" s="170"/>
      <c r="Z300" s="170"/>
    </row>
    <row r="301" spans="1:26" ht="23.25" customHeight="1">
      <c r="A301" s="170"/>
      <c r="B301" s="170"/>
      <c r="C301" s="170"/>
      <c r="D301" s="170"/>
      <c r="E301" s="170"/>
      <c r="F301" s="170"/>
      <c r="G301" s="170"/>
      <c r="H301" s="170"/>
      <c r="I301" s="170"/>
      <c r="J301" s="170"/>
      <c r="K301" s="170"/>
      <c r="L301" s="170"/>
      <c r="M301" s="170"/>
      <c r="N301" s="590"/>
      <c r="O301" s="622"/>
      <c r="P301" s="170"/>
      <c r="Q301" s="170"/>
      <c r="R301" s="170"/>
      <c r="S301" s="170"/>
      <c r="T301" s="170"/>
      <c r="U301" s="170"/>
      <c r="V301" s="170"/>
      <c r="W301" s="170"/>
      <c r="X301" s="170"/>
      <c r="Y301" s="170"/>
      <c r="Z301" s="170"/>
    </row>
    <row r="302" spans="1:26" ht="23.25" customHeight="1">
      <c r="A302" s="170"/>
      <c r="B302" s="170"/>
      <c r="C302" s="170"/>
      <c r="D302" s="170"/>
      <c r="E302" s="170"/>
      <c r="F302" s="170"/>
      <c r="G302" s="170"/>
      <c r="H302" s="170"/>
      <c r="I302" s="170"/>
      <c r="J302" s="170"/>
      <c r="K302" s="170"/>
      <c r="L302" s="170"/>
      <c r="M302" s="170"/>
      <c r="N302" s="590"/>
      <c r="O302" s="622"/>
      <c r="P302" s="170"/>
      <c r="Q302" s="170"/>
      <c r="R302" s="170"/>
      <c r="S302" s="170"/>
      <c r="T302" s="170"/>
      <c r="U302" s="170"/>
      <c r="V302" s="170"/>
      <c r="W302" s="170"/>
      <c r="X302" s="170"/>
      <c r="Y302" s="170"/>
      <c r="Z302" s="170"/>
    </row>
    <row r="303" spans="1:26" ht="23.25" customHeight="1">
      <c r="A303" s="170"/>
      <c r="B303" s="170"/>
      <c r="C303" s="170"/>
      <c r="D303" s="170"/>
      <c r="E303" s="170"/>
      <c r="F303" s="170"/>
      <c r="G303" s="170"/>
      <c r="H303" s="170"/>
      <c r="I303" s="170"/>
      <c r="J303" s="170"/>
      <c r="K303" s="170"/>
      <c r="L303" s="170"/>
      <c r="M303" s="170"/>
      <c r="N303" s="590"/>
      <c r="O303" s="622"/>
      <c r="P303" s="170"/>
      <c r="Q303" s="170"/>
      <c r="R303" s="170"/>
      <c r="S303" s="170"/>
      <c r="T303" s="170"/>
      <c r="U303" s="170"/>
      <c r="V303" s="170"/>
      <c r="W303" s="170"/>
      <c r="X303" s="170"/>
      <c r="Y303" s="170"/>
      <c r="Z303" s="170"/>
    </row>
    <row r="304" spans="1:26" ht="23.25" customHeight="1">
      <c r="A304" s="170"/>
      <c r="B304" s="170"/>
      <c r="C304" s="170"/>
      <c r="D304" s="170"/>
      <c r="E304" s="170"/>
      <c r="F304" s="170"/>
      <c r="G304" s="170"/>
      <c r="H304" s="170"/>
      <c r="I304" s="170"/>
      <c r="J304" s="170"/>
      <c r="K304" s="170"/>
      <c r="L304" s="170"/>
      <c r="M304" s="170"/>
      <c r="N304" s="590"/>
      <c r="O304" s="622"/>
      <c r="P304" s="170"/>
      <c r="Q304" s="170"/>
      <c r="R304" s="170"/>
      <c r="S304" s="170"/>
      <c r="T304" s="170"/>
      <c r="U304" s="170"/>
      <c r="V304" s="170"/>
      <c r="W304" s="170"/>
      <c r="X304" s="170"/>
      <c r="Y304" s="170"/>
      <c r="Z304" s="170"/>
    </row>
    <row r="305" spans="1:26" ht="23.25" customHeight="1">
      <c r="A305" s="170"/>
      <c r="B305" s="170"/>
      <c r="C305" s="170"/>
      <c r="D305" s="170"/>
      <c r="E305" s="170"/>
      <c r="F305" s="170"/>
      <c r="G305" s="170"/>
      <c r="H305" s="170"/>
      <c r="I305" s="170"/>
      <c r="J305" s="170"/>
      <c r="K305" s="170"/>
      <c r="L305" s="170"/>
      <c r="M305" s="170"/>
      <c r="N305" s="590"/>
      <c r="O305" s="622"/>
      <c r="P305" s="170"/>
      <c r="Q305" s="170"/>
      <c r="R305" s="170"/>
      <c r="S305" s="170"/>
      <c r="T305" s="170"/>
      <c r="U305" s="170"/>
      <c r="V305" s="170"/>
      <c r="W305" s="170"/>
      <c r="X305" s="170"/>
      <c r="Y305" s="170"/>
      <c r="Z305" s="170"/>
    </row>
    <row r="306" spans="1:26" ht="23.25" customHeight="1">
      <c r="A306" s="170"/>
      <c r="B306" s="170"/>
      <c r="C306" s="170"/>
      <c r="D306" s="170"/>
      <c r="E306" s="170"/>
      <c r="F306" s="170"/>
      <c r="G306" s="170"/>
      <c r="H306" s="170"/>
      <c r="I306" s="170"/>
      <c r="J306" s="170"/>
      <c r="K306" s="170"/>
      <c r="L306" s="170"/>
      <c r="M306" s="170"/>
      <c r="N306" s="590"/>
      <c r="O306" s="622"/>
      <c r="P306" s="170"/>
      <c r="Q306" s="170"/>
      <c r="R306" s="170"/>
      <c r="S306" s="170"/>
      <c r="T306" s="170"/>
      <c r="U306" s="170"/>
      <c r="V306" s="170"/>
      <c r="W306" s="170"/>
      <c r="X306" s="170"/>
      <c r="Y306" s="170"/>
      <c r="Z306" s="170"/>
    </row>
    <row r="307" spans="1:26" ht="23.25" customHeight="1">
      <c r="A307" s="170"/>
      <c r="B307" s="170"/>
      <c r="C307" s="170"/>
      <c r="D307" s="170"/>
      <c r="E307" s="170"/>
      <c r="F307" s="170"/>
      <c r="G307" s="170"/>
      <c r="H307" s="170"/>
      <c r="I307" s="170"/>
      <c r="J307" s="170"/>
      <c r="K307" s="170"/>
      <c r="L307" s="170"/>
      <c r="M307" s="170"/>
      <c r="N307" s="590"/>
      <c r="O307" s="622"/>
      <c r="P307" s="170"/>
      <c r="Q307" s="170"/>
      <c r="R307" s="170"/>
      <c r="S307" s="170"/>
      <c r="T307" s="170"/>
      <c r="U307" s="170"/>
      <c r="V307" s="170"/>
      <c r="W307" s="170"/>
      <c r="X307" s="170"/>
      <c r="Y307" s="170"/>
      <c r="Z307" s="170"/>
    </row>
    <row r="308" spans="1:26" ht="23.25" customHeight="1">
      <c r="A308" s="170"/>
      <c r="B308" s="170"/>
      <c r="C308" s="170"/>
      <c r="D308" s="170"/>
      <c r="E308" s="170"/>
      <c r="F308" s="170"/>
      <c r="G308" s="170"/>
      <c r="H308" s="170"/>
      <c r="I308" s="170"/>
      <c r="J308" s="170"/>
      <c r="K308" s="170"/>
      <c r="L308" s="170"/>
      <c r="M308" s="170"/>
      <c r="N308" s="590"/>
      <c r="O308" s="622"/>
      <c r="P308" s="170"/>
      <c r="Q308" s="170"/>
      <c r="R308" s="170"/>
      <c r="S308" s="170"/>
      <c r="T308" s="170"/>
      <c r="U308" s="170"/>
      <c r="V308" s="170"/>
      <c r="W308" s="170"/>
      <c r="X308" s="170"/>
      <c r="Y308" s="170"/>
      <c r="Z308" s="170"/>
    </row>
    <row r="309" spans="1:26" ht="23.25" customHeight="1">
      <c r="A309" s="170"/>
      <c r="B309" s="170"/>
      <c r="C309" s="170"/>
      <c r="D309" s="170"/>
      <c r="E309" s="170"/>
      <c r="F309" s="170"/>
      <c r="G309" s="170"/>
      <c r="H309" s="170"/>
      <c r="I309" s="170"/>
      <c r="J309" s="170"/>
      <c r="K309" s="170"/>
      <c r="L309" s="170"/>
      <c r="M309" s="170"/>
      <c r="N309" s="590"/>
      <c r="O309" s="622"/>
      <c r="P309" s="170"/>
      <c r="Q309" s="170"/>
      <c r="R309" s="170"/>
      <c r="S309" s="170"/>
      <c r="T309" s="170"/>
      <c r="U309" s="170"/>
      <c r="V309" s="170"/>
      <c r="W309" s="170"/>
      <c r="X309" s="170"/>
      <c r="Y309" s="170"/>
      <c r="Z309" s="170"/>
    </row>
    <row r="310" spans="1:26" ht="23.25" customHeight="1">
      <c r="A310" s="170"/>
      <c r="B310" s="170"/>
      <c r="C310" s="170"/>
      <c r="D310" s="170"/>
      <c r="E310" s="170"/>
      <c r="F310" s="170"/>
      <c r="G310" s="170"/>
      <c r="H310" s="170"/>
      <c r="I310" s="170"/>
      <c r="J310" s="170"/>
      <c r="K310" s="170"/>
      <c r="L310" s="170"/>
      <c r="M310" s="170"/>
      <c r="N310" s="590"/>
      <c r="O310" s="622"/>
      <c r="P310" s="170"/>
      <c r="Q310" s="170"/>
      <c r="R310" s="170"/>
      <c r="S310" s="170"/>
      <c r="T310" s="170"/>
      <c r="U310" s="170"/>
      <c r="V310" s="170"/>
      <c r="W310" s="170"/>
      <c r="X310" s="170"/>
      <c r="Y310" s="170"/>
      <c r="Z310" s="170"/>
    </row>
    <row r="311" spans="1:26" ht="23.25" customHeight="1">
      <c r="A311" s="170"/>
      <c r="B311" s="170"/>
      <c r="C311" s="170"/>
      <c r="D311" s="170"/>
      <c r="E311" s="170"/>
      <c r="F311" s="170"/>
      <c r="G311" s="170"/>
      <c r="H311" s="170"/>
      <c r="I311" s="170"/>
      <c r="J311" s="170"/>
      <c r="K311" s="170"/>
      <c r="L311" s="170"/>
      <c r="M311" s="170"/>
      <c r="N311" s="590"/>
      <c r="O311" s="622"/>
      <c r="P311" s="170"/>
      <c r="Q311" s="170"/>
      <c r="R311" s="170"/>
      <c r="S311" s="170"/>
      <c r="T311" s="170"/>
      <c r="U311" s="170"/>
      <c r="V311" s="170"/>
      <c r="W311" s="170"/>
      <c r="X311" s="170"/>
      <c r="Y311" s="170"/>
      <c r="Z311" s="170"/>
    </row>
    <row r="312" spans="1:26" ht="23.25" customHeight="1">
      <c r="A312" s="170"/>
      <c r="B312" s="170"/>
      <c r="C312" s="170"/>
      <c r="D312" s="170"/>
      <c r="E312" s="170"/>
      <c r="F312" s="170"/>
      <c r="G312" s="170"/>
      <c r="H312" s="170"/>
      <c r="I312" s="170"/>
      <c r="J312" s="170"/>
      <c r="K312" s="170"/>
      <c r="L312" s="170"/>
      <c r="M312" s="170"/>
      <c r="N312" s="590"/>
      <c r="O312" s="622"/>
      <c r="P312" s="170"/>
      <c r="Q312" s="170"/>
      <c r="R312" s="170"/>
      <c r="S312" s="170"/>
      <c r="T312" s="170"/>
      <c r="U312" s="170"/>
      <c r="V312" s="170"/>
      <c r="W312" s="170"/>
      <c r="X312" s="170"/>
      <c r="Y312" s="170"/>
      <c r="Z312" s="170"/>
    </row>
    <row r="313" spans="1:26" ht="23.25" customHeight="1">
      <c r="A313" s="170"/>
      <c r="B313" s="170"/>
      <c r="C313" s="170"/>
      <c r="D313" s="170"/>
      <c r="E313" s="170"/>
      <c r="F313" s="170"/>
      <c r="G313" s="170"/>
      <c r="H313" s="170"/>
      <c r="I313" s="170"/>
      <c r="J313" s="170"/>
      <c r="K313" s="170"/>
      <c r="L313" s="170"/>
      <c r="M313" s="170"/>
      <c r="N313" s="590"/>
      <c r="O313" s="622"/>
      <c r="P313" s="170"/>
      <c r="Q313" s="170"/>
      <c r="R313" s="170"/>
      <c r="S313" s="170"/>
      <c r="T313" s="170"/>
      <c r="U313" s="170"/>
      <c r="V313" s="170"/>
      <c r="W313" s="170"/>
      <c r="X313" s="170"/>
      <c r="Y313" s="170"/>
      <c r="Z313" s="170"/>
    </row>
    <row r="314" spans="1:26" ht="23.25" customHeight="1">
      <c r="A314" s="170"/>
      <c r="B314" s="170"/>
      <c r="C314" s="170"/>
      <c r="D314" s="170"/>
      <c r="E314" s="170"/>
      <c r="F314" s="170"/>
      <c r="G314" s="170"/>
      <c r="H314" s="170"/>
      <c r="I314" s="170"/>
      <c r="J314" s="170"/>
      <c r="K314" s="170"/>
      <c r="L314" s="170"/>
      <c r="M314" s="170"/>
      <c r="N314" s="590"/>
      <c r="O314" s="622"/>
      <c r="P314" s="170"/>
      <c r="Q314" s="170"/>
      <c r="R314" s="170"/>
      <c r="S314" s="170"/>
      <c r="T314" s="170"/>
      <c r="U314" s="170"/>
      <c r="V314" s="170"/>
      <c r="W314" s="170"/>
      <c r="X314" s="170"/>
      <c r="Y314" s="170"/>
      <c r="Z314" s="170"/>
    </row>
    <row r="315" spans="1:26" ht="23.25" customHeight="1">
      <c r="A315" s="170"/>
      <c r="B315" s="170"/>
      <c r="C315" s="170"/>
      <c r="D315" s="170"/>
      <c r="E315" s="170"/>
      <c r="F315" s="170"/>
      <c r="G315" s="170"/>
      <c r="H315" s="170"/>
      <c r="I315" s="170"/>
      <c r="J315" s="170"/>
      <c r="K315" s="170"/>
      <c r="L315" s="170"/>
      <c r="M315" s="170"/>
      <c r="N315" s="590"/>
      <c r="O315" s="622"/>
      <c r="P315" s="170"/>
      <c r="Q315" s="170"/>
      <c r="R315" s="170"/>
      <c r="S315" s="170"/>
      <c r="T315" s="170"/>
      <c r="U315" s="170"/>
      <c r="V315" s="170"/>
      <c r="W315" s="170"/>
      <c r="X315" s="170"/>
      <c r="Y315" s="170"/>
      <c r="Z315" s="170"/>
    </row>
    <row r="316" spans="1:26" ht="23.25" customHeight="1">
      <c r="A316" s="170"/>
      <c r="B316" s="170"/>
      <c r="C316" s="170"/>
      <c r="D316" s="170"/>
      <c r="E316" s="170"/>
      <c r="F316" s="170"/>
      <c r="G316" s="170"/>
      <c r="H316" s="170"/>
      <c r="I316" s="170"/>
      <c r="J316" s="170"/>
      <c r="K316" s="170"/>
      <c r="L316" s="170"/>
      <c r="M316" s="170"/>
      <c r="N316" s="590"/>
      <c r="O316" s="622"/>
      <c r="P316" s="170"/>
      <c r="Q316" s="170"/>
      <c r="R316" s="170"/>
      <c r="S316" s="170"/>
      <c r="T316" s="170"/>
      <c r="U316" s="170"/>
      <c r="V316" s="170"/>
      <c r="W316" s="170"/>
      <c r="X316" s="170"/>
      <c r="Y316" s="170"/>
      <c r="Z316" s="170"/>
    </row>
    <row r="317" spans="1:26" ht="23.25" customHeight="1">
      <c r="A317" s="170"/>
      <c r="B317" s="170"/>
      <c r="C317" s="170"/>
      <c r="D317" s="170"/>
      <c r="E317" s="170"/>
      <c r="F317" s="170"/>
      <c r="G317" s="170"/>
      <c r="H317" s="170"/>
      <c r="I317" s="170"/>
      <c r="J317" s="170"/>
      <c r="K317" s="170"/>
      <c r="L317" s="170"/>
      <c r="M317" s="170"/>
      <c r="N317" s="590"/>
      <c r="O317" s="622"/>
      <c r="P317" s="170"/>
      <c r="Q317" s="170"/>
      <c r="R317" s="170"/>
      <c r="S317" s="170"/>
      <c r="T317" s="170"/>
      <c r="U317" s="170"/>
      <c r="V317" s="170"/>
      <c r="W317" s="170"/>
      <c r="X317" s="170"/>
      <c r="Y317" s="170"/>
      <c r="Z317" s="170"/>
    </row>
    <row r="318" spans="1:26" ht="23.25" customHeight="1">
      <c r="A318" s="170"/>
      <c r="B318" s="170"/>
      <c r="C318" s="170"/>
      <c r="D318" s="170"/>
      <c r="E318" s="170"/>
      <c r="F318" s="170"/>
      <c r="G318" s="170"/>
      <c r="H318" s="170"/>
      <c r="I318" s="170"/>
      <c r="J318" s="170"/>
      <c r="K318" s="170"/>
      <c r="L318" s="170"/>
      <c r="M318" s="170"/>
      <c r="N318" s="590"/>
      <c r="O318" s="622"/>
      <c r="P318" s="170"/>
      <c r="Q318" s="170"/>
      <c r="R318" s="170"/>
      <c r="S318" s="170"/>
      <c r="T318" s="170"/>
      <c r="U318" s="170"/>
      <c r="V318" s="170"/>
      <c r="W318" s="170"/>
      <c r="X318" s="170"/>
      <c r="Y318" s="170"/>
      <c r="Z318" s="170"/>
    </row>
    <row r="319" spans="1:26" ht="23.25" customHeight="1">
      <c r="A319" s="170"/>
      <c r="B319" s="170"/>
      <c r="C319" s="170"/>
      <c r="D319" s="170"/>
      <c r="E319" s="170"/>
      <c r="F319" s="170"/>
      <c r="G319" s="170"/>
      <c r="H319" s="170"/>
      <c r="I319" s="170"/>
      <c r="J319" s="170"/>
      <c r="K319" s="170"/>
      <c r="L319" s="170"/>
      <c r="M319" s="170"/>
      <c r="N319" s="590"/>
      <c r="O319" s="622"/>
      <c r="P319" s="170"/>
      <c r="Q319" s="170"/>
      <c r="R319" s="170"/>
      <c r="S319" s="170"/>
      <c r="T319" s="170"/>
      <c r="U319" s="170"/>
      <c r="V319" s="170"/>
      <c r="W319" s="170"/>
      <c r="X319" s="170"/>
      <c r="Y319" s="170"/>
      <c r="Z319" s="170"/>
    </row>
    <row r="320" spans="1:26" ht="23.25" customHeight="1">
      <c r="A320" s="170"/>
      <c r="B320" s="170"/>
      <c r="C320" s="170"/>
      <c r="D320" s="170"/>
      <c r="E320" s="170"/>
      <c r="F320" s="170"/>
      <c r="G320" s="170"/>
      <c r="H320" s="170"/>
      <c r="I320" s="170"/>
      <c r="J320" s="170"/>
      <c r="K320" s="170"/>
      <c r="L320" s="170"/>
      <c r="M320" s="170"/>
      <c r="N320" s="590"/>
      <c r="O320" s="622"/>
      <c r="P320" s="170"/>
      <c r="Q320" s="170"/>
      <c r="R320" s="170"/>
      <c r="S320" s="170"/>
      <c r="T320" s="170"/>
      <c r="U320" s="170"/>
      <c r="V320" s="170"/>
      <c r="W320" s="170"/>
      <c r="X320" s="170"/>
      <c r="Y320" s="170"/>
      <c r="Z320" s="170"/>
    </row>
    <row r="321" spans="1:26" ht="23.25" customHeight="1">
      <c r="A321" s="170"/>
      <c r="B321" s="170"/>
      <c r="C321" s="170"/>
      <c r="D321" s="170"/>
      <c r="E321" s="170"/>
      <c r="F321" s="170"/>
      <c r="G321" s="170"/>
      <c r="H321" s="170"/>
      <c r="I321" s="170"/>
      <c r="J321" s="170"/>
      <c r="K321" s="170"/>
      <c r="L321" s="170"/>
      <c r="M321" s="170"/>
      <c r="N321" s="590"/>
      <c r="O321" s="622"/>
      <c r="P321" s="170"/>
      <c r="Q321" s="170"/>
      <c r="R321" s="170"/>
      <c r="S321" s="170"/>
      <c r="T321" s="170"/>
      <c r="U321" s="170"/>
      <c r="V321" s="170"/>
      <c r="W321" s="170"/>
      <c r="X321" s="170"/>
      <c r="Y321" s="170"/>
      <c r="Z321" s="170"/>
    </row>
    <row r="322" spans="1:26" ht="23.25" customHeight="1">
      <c r="A322" s="170"/>
      <c r="B322" s="170"/>
      <c r="C322" s="170"/>
      <c r="D322" s="170"/>
      <c r="E322" s="170"/>
      <c r="F322" s="170"/>
      <c r="G322" s="170"/>
      <c r="H322" s="170"/>
      <c r="I322" s="170"/>
      <c r="J322" s="170"/>
      <c r="K322" s="170"/>
      <c r="L322" s="170"/>
      <c r="M322" s="170"/>
      <c r="N322" s="590"/>
      <c r="O322" s="622"/>
      <c r="P322" s="170"/>
      <c r="Q322" s="170"/>
      <c r="R322" s="170"/>
      <c r="S322" s="170"/>
      <c r="T322" s="170"/>
      <c r="U322" s="170"/>
      <c r="V322" s="170"/>
      <c r="W322" s="170"/>
      <c r="X322" s="170"/>
      <c r="Y322" s="170"/>
      <c r="Z322" s="170"/>
    </row>
    <row r="323" spans="1:26" ht="23.25" customHeight="1">
      <c r="A323" s="170"/>
      <c r="B323" s="170"/>
      <c r="C323" s="170"/>
      <c r="D323" s="170"/>
      <c r="E323" s="170"/>
      <c r="F323" s="170"/>
      <c r="G323" s="170"/>
      <c r="H323" s="170"/>
      <c r="I323" s="170"/>
      <c r="J323" s="170"/>
      <c r="K323" s="170"/>
      <c r="L323" s="170"/>
      <c r="M323" s="170"/>
      <c r="N323" s="590"/>
      <c r="O323" s="622"/>
      <c r="P323" s="170"/>
      <c r="Q323" s="170"/>
      <c r="R323" s="170"/>
      <c r="S323" s="170"/>
      <c r="T323" s="170"/>
      <c r="U323" s="170"/>
      <c r="V323" s="170"/>
      <c r="W323" s="170"/>
      <c r="X323" s="170"/>
      <c r="Y323" s="170"/>
      <c r="Z323" s="170"/>
    </row>
    <row r="324" spans="1:26" ht="23.25" customHeight="1">
      <c r="A324" s="170"/>
      <c r="B324" s="170"/>
      <c r="C324" s="170"/>
      <c r="D324" s="170"/>
      <c r="E324" s="170"/>
      <c r="F324" s="170"/>
      <c r="G324" s="170"/>
      <c r="H324" s="170"/>
      <c r="I324" s="170"/>
      <c r="J324" s="170"/>
      <c r="K324" s="170"/>
      <c r="L324" s="170"/>
      <c r="M324" s="170"/>
      <c r="N324" s="590"/>
      <c r="O324" s="622"/>
      <c r="P324" s="170"/>
      <c r="Q324" s="170"/>
      <c r="R324" s="170"/>
      <c r="S324" s="170"/>
      <c r="T324" s="170"/>
      <c r="U324" s="170"/>
      <c r="V324" s="170"/>
      <c r="W324" s="170"/>
      <c r="X324" s="170"/>
      <c r="Y324" s="170"/>
      <c r="Z324" s="170"/>
    </row>
    <row r="325" spans="1:26" ht="23.25" customHeight="1">
      <c r="A325" s="170"/>
      <c r="B325" s="170"/>
      <c r="C325" s="170"/>
      <c r="D325" s="170"/>
      <c r="E325" s="170"/>
      <c r="F325" s="170"/>
      <c r="G325" s="170"/>
      <c r="H325" s="170"/>
      <c r="I325" s="170"/>
      <c r="J325" s="170"/>
      <c r="K325" s="170"/>
      <c r="L325" s="170"/>
      <c r="M325" s="170"/>
      <c r="N325" s="590"/>
      <c r="O325" s="622"/>
      <c r="P325" s="170"/>
      <c r="Q325" s="170"/>
      <c r="R325" s="170"/>
      <c r="S325" s="170"/>
      <c r="T325" s="170"/>
      <c r="U325" s="170"/>
      <c r="V325" s="170"/>
      <c r="W325" s="170"/>
      <c r="X325" s="170"/>
      <c r="Y325" s="170"/>
      <c r="Z325" s="170"/>
    </row>
    <row r="326" spans="1:26" ht="23.25" customHeight="1">
      <c r="A326" s="170"/>
      <c r="B326" s="170"/>
      <c r="C326" s="170"/>
      <c r="D326" s="170"/>
      <c r="E326" s="170"/>
      <c r="F326" s="170"/>
      <c r="G326" s="170"/>
      <c r="H326" s="170"/>
      <c r="I326" s="170"/>
      <c r="J326" s="170"/>
      <c r="K326" s="170"/>
      <c r="L326" s="170"/>
      <c r="M326" s="170"/>
      <c r="N326" s="590"/>
      <c r="O326" s="622"/>
      <c r="P326" s="170"/>
      <c r="Q326" s="170"/>
      <c r="R326" s="170"/>
      <c r="S326" s="170"/>
      <c r="T326" s="170"/>
      <c r="U326" s="170"/>
      <c r="V326" s="170"/>
      <c r="W326" s="170"/>
      <c r="X326" s="170"/>
      <c r="Y326" s="170"/>
      <c r="Z326" s="170"/>
    </row>
    <row r="327" spans="1:26" ht="23.25" customHeight="1">
      <c r="A327" s="170"/>
      <c r="B327" s="170"/>
      <c r="C327" s="170"/>
      <c r="D327" s="170"/>
      <c r="E327" s="170"/>
      <c r="F327" s="170"/>
      <c r="G327" s="170"/>
      <c r="H327" s="170"/>
      <c r="I327" s="170"/>
      <c r="J327" s="170"/>
      <c r="K327" s="170"/>
      <c r="L327" s="170"/>
      <c r="M327" s="170"/>
      <c r="N327" s="590"/>
      <c r="O327" s="622"/>
      <c r="P327" s="170"/>
      <c r="Q327" s="170"/>
      <c r="R327" s="170"/>
      <c r="S327" s="170"/>
      <c r="T327" s="170"/>
      <c r="U327" s="170"/>
      <c r="V327" s="170"/>
      <c r="W327" s="170"/>
      <c r="X327" s="170"/>
      <c r="Y327" s="170"/>
      <c r="Z327" s="170"/>
    </row>
    <row r="328" spans="1:26" ht="23.25" customHeight="1">
      <c r="A328" s="170"/>
      <c r="B328" s="170"/>
      <c r="C328" s="170"/>
      <c r="D328" s="170"/>
      <c r="E328" s="170"/>
      <c r="F328" s="170"/>
      <c r="G328" s="170"/>
      <c r="H328" s="170"/>
      <c r="I328" s="170"/>
      <c r="J328" s="170"/>
      <c r="K328" s="170"/>
      <c r="L328" s="170"/>
      <c r="M328" s="170"/>
      <c r="N328" s="590"/>
      <c r="O328" s="622"/>
      <c r="P328" s="170"/>
      <c r="Q328" s="170"/>
      <c r="R328" s="170"/>
      <c r="S328" s="170"/>
      <c r="T328" s="170"/>
      <c r="U328" s="170"/>
      <c r="V328" s="170"/>
      <c r="W328" s="170"/>
      <c r="X328" s="170"/>
      <c r="Y328" s="170"/>
      <c r="Z328" s="170"/>
    </row>
    <row r="329" spans="1:26" ht="23.25" customHeight="1">
      <c r="A329" s="170"/>
      <c r="B329" s="170"/>
      <c r="C329" s="170"/>
      <c r="D329" s="170"/>
      <c r="E329" s="170"/>
      <c r="F329" s="170"/>
      <c r="G329" s="170"/>
      <c r="H329" s="170"/>
      <c r="I329" s="170"/>
      <c r="J329" s="170"/>
      <c r="K329" s="170"/>
      <c r="L329" s="170"/>
      <c r="M329" s="170"/>
      <c r="N329" s="590"/>
      <c r="O329" s="622"/>
      <c r="P329" s="170"/>
      <c r="Q329" s="170"/>
      <c r="R329" s="170"/>
      <c r="S329" s="170"/>
      <c r="T329" s="170"/>
      <c r="U329" s="170"/>
      <c r="V329" s="170"/>
      <c r="W329" s="170"/>
      <c r="X329" s="170"/>
      <c r="Y329" s="170"/>
      <c r="Z329" s="170"/>
    </row>
    <row r="330" spans="1:26" ht="23.25" customHeight="1">
      <c r="A330" s="170"/>
      <c r="B330" s="170"/>
      <c r="C330" s="170"/>
      <c r="D330" s="170"/>
      <c r="E330" s="170"/>
      <c r="F330" s="170"/>
      <c r="G330" s="170"/>
      <c r="H330" s="170"/>
      <c r="I330" s="170"/>
      <c r="J330" s="170"/>
      <c r="K330" s="170"/>
      <c r="L330" s="170"/>
      <c r="M330" s="170"/>
      <c r="N330" s="590"/>
      <c r="O330" s="622"/>
      <c r="P330" s="170"/>
      <c r="Q330" s="170"/>
      <c r="R330" s="170"/>
      <c r="S330" s="170"/>
      <c r="T330" s="170"/>
      <c r="U330" s="170"/>
      <c r="V330" s="170"/>
      <c r="W330" s="170"/>
      <c r="X330" s="170"/>
      <c r="Y330" s="170"/>
      <c r="Z330" s="170"/>
    </row>
    <row r="331" spans="1:26" ht="23.25" customHeight="1">
      <c r="A331" s="170"/>
      <c r="B331" s="170"/>
      <c r="C331" s="170"/>
      <c r="D331" s="170"/>
      <c r="E331" s="170"/>
      <c r="F331" s="170"/>
      <c r="G331" s="170"/>
      <c r="H331" s="170"/>
      <c r="I331" s="170"/>
      <c r="J331" s="170"/>
      <c r="K331" s="170"/>
      <c r="L331" s="170"/>
      <c r="M331" s="170"/>
      <c r="N331" s="590"/>
      <c r="O331" s="622"/>
      <c r="P331" s="170"/>
      <c r="Q331" s="170"/>
      <c r="R331" s="170"/>
      <c r="S331" s="170"/>
      <c r="T331" s="170"/>
      <c r="U331" s="170"/>
      <c r="V331" s="170"/>
      <c r="W331" s="170"/>
      <c r="X331" s="170"/>
      <c r="Y331" s="170"/>
      <c r="Z331" s="170"/>
    </row>
    <row r="332" spans="1:26" ht="23.25" customHeight="1">
      <c r="A332" s="170"/>
      <c r="B332" s="170"/>
      <c r="C332" s="170"/>
      <c r="D332" s="170"/>
      <c r="E332" s="170"/>
      <c r="F332" s="170"/>
      <c r="G332" s="170"/>
      <c r="H332" s="170"/>
      <c r="I332" s="170"/>
      <c r="J332" s="170"/>
      <c r="K332" s="170"/>
      <c r="L332" s="170"/>
      <c r="M332" s="170"/>
      <c r="N332" s="590"/>
      <c r="O332" s="622"/>
      <c r="P332" s="170"/>
      <c r="Q332" s="170"/>
      <c r="R332" s="170"/>
      <c r="S332" s="170"/>
      <c r="T332" s="170"/>
      <c r="U332" s="170"/>
      <c r="V332" s="170"/>
      <c r="W332" s="170"/>
      <c r="X332" s="170"/>
      <c r="Y332" s="170"/>
      <c r="Z332" s="170"/>
    </row>
    <row r="333" spans="1:26" ht="23.25" customHeight="1">
      <c r="A333" s="170"/>
      <c r="B333" s="170"/>
      <c r="C333" s="170"/>
      <c r="D333" s="170"/>
      <c r="E333" s="170"/>
      <c r="F333" s="170"/>
      <c r="G333" s="170"/>
      <c r="H333" s="170"/>
      <c r="I333" s="170"/>
      <c r="J333" s="170"/>
      <c r="K333" s="170"/>
      <c r="L333" s="170"/>
      <c r="M333" s="170"/>
      <c r="N333" s="590"/>
      <c r="O333" s="622"/>
      <c r="P333" s="170"/>
      <c r="Q333" s="170"/>
      <c r="R333" s="170"/>
      <c r="S333" s="170"/>
      <c r="T333" s="170"/>
      <c r="U333" s="170"/>
      <c r="V333" s="170"/>
      <c r="W333" s="170"/>
      <c r="X333" s="170"/>
      <c r="Y333" s="170"/>
      <c r="Z333" s="170"/>
    </row>
    <row r="334" spans="1:26" ht="23.25" customHeight="1">
      <c r="A334" s="170"/>
      <c r="B334" s="170"/>
      <c r="C334" s="170"/>
      <c r="D334" s="170"/>
      <c r="E334" s="170"/>
      <c r="F334" s="170"/>
      <c r="G334" s="170"/>
      <c r="H334" s="170"/>
      <c r="I334" s="170"/>
      <c r="J334" s="170"/>
      <c r="K334" s="170"/>
      <c r="L334" s="170"/>
      <c r="M334" s="170"/>
      <c r="N334" s="590"/>
      <c r="O334" s="622"/>
      <c r="P334" s="170"/>
      <c r="Q334" s="170"/>
      <c r="R334" s="170"/>
      <c r="S334" s="170"/>
      <c r="T334" s="170"/>
      <c r="U334" s="170"/>
      <c r="V334" s="170"/>
      <c r="W334" s="170"/>
      <c r="X334" s="170"/>
      <c r="Y334" s="170"/>
      <c r="Z334" s="170"/>
    </row>
    <row r="335" spans="1:26" ht="23.25" customHeight="1">
      <c r="A335" s="170"/>
      <c r="B335" s="170"/>
      <c r="C335" s="170"/>
      <c r="D335" s="170"/>
      <c r="E335" s="170"/>
      <c r="F335" s="170"/>
      <c r="G335" s="170"/>
      <c r="H335" s="170"/>
      <c r="I335" s="170"/>
      <c r="J335" s="170"/>
      <c r="K335" s="170"/>
      <c r="L335" s="170"/>
      <c r="M335" s="170"/>
      <c r="N335" s="590"/>
      <c r="O335" s="622"/>
      <c r="P335" s="170"/>
      <c r="Q335" s="170"/>
      <c r="R335" s="170"/>
      <c r="S335" s="170"/>
      <c r="T335" s="170"/>
      <c r="U335" s="170"/>
      <c r="V335" s="170"/>
      <c r="W335" s="170"/>
      <c r="X335" s="170"/>
      <c r="Y335" s="170"/>
      <c r="Z335" s="170"/>
    </row>
    <row r="336" spans="1:26" ht="23.25" customHeight="1">
      <c r="A336" s="170"/>
      <c r="B336" s="170"/>
      <c r="C336" s="170"/>
      <c r="D336" s="170"/>
      <c r="E336" s="170"/>
      <c r="F336" s="170"/>
      <c r="G336" s="170"/>
      <c r="H336" s="170"/>
      <c r="I336" s="170"/>
      <c r="J336" s="170"/>
      <c r="K336" s="170"/>
      <c r="L336" s="170"/>
      <c r="M336" s="170"/>
      <c r="N336" s="590"/>
      <c r="O336" s="622"/>
      <c r="P336" s="170"/>
      <c r="Q336" s="170"/>
      <c r="R336" s="170"/>
      <c r="S336" s="170"/>
      <c r="T336" s="170"/>
      <c r="U336" s="170"/>
      <c r="V336" s="170"/>
      <c r="W336" s="170"/>
      <c r="X336" s="170"/>
      <c r="Y336" s="170"/>
      <c r="Z336" s="170"/>
    </row>
    <row r="337" spans="1:26" ht="23.25" customHeight="1">
      <c r="A337" s="170"/>
      <c r="B337" s="170"/>
      <c r="C337" s="170"/>
      <c r="D337" s="170"/>
      <c r="E337" s="170"/>
      <c r="F337" s="170"/>
      <c r="G337" s="170"/>
      <c r="H337" s="170"/>
      <c r="I337" s="170"/>
      <c r="J337" s="170"/>
      <c r="K337" s="170"/>
      <c r="L337" s="170"/>
      <c r="M337" s="170"/>
      <c r="N337" s="590"/>
      <c r="O337" s="622"/>
      <c r="P337" s="170"/>
      <c r="Q337" s="170"/>
      <c r="R337" s="170"/>
      <c r="S337" s="170"/>
      <c r="T337" s="170"/>
      <c r="U337" s="170"/>
      <c r="V337" s="170"/>
      <c r="W337" s="170"/>
      <c r="X337" s="170"/>
      <c r="Y337" s="170"/>
      <c r="Z337" s="170"/>
    </row>
    <row r="338" spans="1:26" ht="23.25" customHeight="1">
      <c r="A338" s="170"/>
      <c r="B338" s="170"/>
      <c r="C338" s="170"/>
      <c r="D338" s="170"/>
      <c r="E338" s="170"/>
      <c r="F338" s="170"/>
      <c r="G338" s="170"/>
      <c r="H338" s="170"/>
      <c r="I338" s="170"/>
      <c r="J338" s="170"/>
      <c r="K338" s="170"/>
      <c r="L338" s="170"/>
      <c r="M338" s="170"/>
      <c r="N338" s="590"/>
      <c r="O338" s="622"/>
      <c r="P338" s="170"/>
      <c r="Q338" s="170"/>
      <c r="R338" s="170"/>
      <c r="S338" s="170"/>
      <c r="T338" s="170"/>
      <c r="U338" s="170"/>
      <c r="V338" s="170"/>
      <c r="W338" s="170"/>
      <c r="X338" s="170"/>
      <c r="Y338" s="170"/>
      <c r="Z338" s="170"/>
    </row>
    <row r="339" spans="1:26" ht="23.25" customHeight="1">
      <c r="A339" s="170"/>
      <c r="B339" s="170"/>
      <c r="C339" s="170"/>
      <c r="D339" s="170"/>
      <c r="E339" s="170"/>
      <c r="F339" s="170"/>
      <c r="G339" s="170"/>
      <c r="H339" s="170"/>
      <c r="I339" s="170"/>
      <c r="J339" s="170"/>
      <c r="K339" s="170"/>
      <c r="L339" s="170"/>
      <c r="M339" s="170"/>
      <c r="N339" s="590"/>
      <c r="O339" s="622"/>
      <c r="P339" s="170"/>
      <c r="Q339" s="170"/>
      <c r="R339" s="170"/>
      <c r="S339" s="170"/>
      <c r="T339" s="170"/>
      <c r="U339" s="170"/>
      <c r="V339" s="170"/>
      <c r="W339" s="170"/>
      <c r="X339" s="170"/>
      <c r="Y339" s="170"/>
      <c r="Z339" s="170"/>
    </row>
    <row r="340" spans="1:26" ht="23.25" customHeight="1">
      <c r="A340" s="170"/>
      <c r="B340" s="170"/>
      <c r="C340" s="170"/>
      <c r="D340" s="170"/>
      <c r="E340" s="170"/>
      <c r="F340" s="170"/>
      <c r="G340" s="170"/>
      <c r="H340" s="170"/>
      <c r="I340" s="170"/>
      <c r="J340" s="170"/>
      <c r="K340" s="170"/>
      <c r="L340" s="170"/>
      <c r="M340" s="170"/>
      <c r="N340" s="590"/>
      <c r="O340" s="622"/>
      <c r="P340" s="170"/>
      <c r="Q340" s="170"/>
      <c r="R340" s="170"/>
      <c r="S340" s="170"/>
      <c r="T340" s="170"/>
      <c r="U340" s="170"/>
      <c r="V340" s="170"/>
      <c r="W340" s="170"/>
      <c r="X340" s="170"/>
      <c r="Y340" s="170"/>
      <c r="Z340" s="170"/>
    </row>
    <row r="341" spans="1:26" ht="23.25" customHeight="1">
      <c r="A341" s="170"/>
      <c r="B341" s="170"/>
      <c r="C341" s="170"/>
      <c r="D341" s="170"/>
      <c r="E341" s="170"/>
      <c r="F341" s="170"/>
      <c r="G341" s="170"/>
      <c r="H341" s="170"/>
      <c r="I341" s="170"/>
      <c r="J341" s="170"/>
      <c r="K341" s="170"/>
      <c r="L341" s="170"/>
      <c r="M341" s="170"/>
      <c r="N341" s="590"/>
      <c r="O341" s="622"/>
      <c r="P341" s="170"/>
      <c r="Q341" s="170"/>
      <c r="R341" s="170"/>
      <c r="S341" s="170"/>
      <c r="T341" s="170"/>
      <c r="U341" s="170"/>
      <c r="V341" s="170"/>
      <c r="W341" s="170"/>
      <c r="X341" s="170"/>
      <c r="Y341" s="170"/>
      <c r="Z341" s="170"/>
    </row>
    <row r="342" spans="1:26" ht="23.25" customHeight="1">
      <c r="A342" s="170"/>
      <c r="B342" s="170"/>
      <c r="C342" s="170"/>
      <c r="D342" s="170"/>
      <c r="E342" s="170"/>
      <c r="F342" s="170"/>
      <c r="G342" s="170"/>
      <c r="H342" s="170"/>
      <c r="I342" s="170"/>
      <c r="J342" s="170"/>
      <c r="K342" s="170"/>
      <c r="L342" s="170"/>
      <c r="M342" s="170"/>
      <c r="N342" s="590"/>
      <c r="O342" s="622"/>
      <c r="P342" s="170"/>
      <c r="Q342" s="170"/>
      <c r="R342" s="170"/>
      <c r="S342" s="170"/>
      <c r="T342" s="170"/>
      <c r="U342" s="170"/>
      <c r="V342" s="170"/>
      <c r="W342" s="170"/>
      <c r="X342" s="170"/>
      <c r="Y342" s="170"/>
      <c r="Z342" s="170"/>
    </row>
    <row r="343" spans="1:26" ht="23.25" customHeight="1">
      <c r="A343" s="170"/>
      <c r="B343" s="170"/>
      <c r="C343" s="170"/>
      <c r="D343" s="170"/>
      <c r="E343" s="170"/>
      <c r="F343" s="170"/>
      <c r="G343" s="170"/>
      <c r="H343" s="170"/>
      <c r="I343" s="170"/>
      <c r="J343" s="170"/>
      <c r="K343" s="170"/>
      <c r="L343" s="170"/>
      <c r="M343" s="170"/>
      <c r="N343" s="590"/>
      <c r="O343" s="622"/>
      <c r="P343" s="170"/>
      <c r="Q343" s="170"/>
      <c r="R343" s="170"/>
      <c r="S343" s="170"/>
      <c r="T343" s="170"/>
      <c r="U343" s="170"/>
      <c r="V343" s="170"/>
      <c r="W343" s="170"/>
      <c r="X343" s="170"/>
      <c r="Y343" s="170"/>
      <c r="Z343" s="170"/>
    </row>
    <row r="344" spans="1:26" ht="23.25" customHeight="1">
      <c r="A344" s="170"/>
      <c r="B344" s="170"/>
      <c r="C344" s="170"/>
      <c r="D344" s="170"/>
      <c r="E344" s="170"/>
      <c r="F344" s="170"/>
      <c r="G344" s="170"/>
      <c r="H344" s="170"/>
      <c r="I344" s="170"/>
      <c r="J344" s="170"/>
      <c r="K344" s="170"/>
      <c r="L344" s="170"/>
      <c r="M344" s="170"/>
      <c r="N344" s="590"/>
      <c r="O344" s="622"/>
      <c r="P344" s="170"/>
      <c r="Q344" s="170"/>
      <c r="R344" s="170"/>
      <c r="S344" s="170"/>
      <c r="T344" s="170"/>
      <c r="U344" s="170"/>
      <c r="V344" s="170"/>
      <c r="W344" s="170"/>
      <c r="X344" s="170"/>
      <c r="Y344" s="170"/>
      <c r="Z344" s="170"/>
    </row>
    <row r="345" spans="1:26" ht="23.25" customHeight="1">
      <c r="A345" s="170"/>
      <c r="B345" s="170"/>
      <c r="C345" s="170"/>
      <c r="D345" s="170"/>
      <c r="E345" s="170"/>
      <c r="F345" s="170"/>
      <c r="G345" s="170"/>
      <c r="H345" s="170"/>
      <c r="I345" s="170"/>
      <c r="J345" s="170"/>
      <c r="K345" s="170"/>
      <c r="L345" s="170"/>
      <c r="M345" s="170"/>
      <c r="N345" s="590"/>
      <c r="O345" s="622"/>
      <c r="P345" s="170"/>
      <c r="Q345" s="170"/>
      <c r="R345" s="170"/>
      <c r="S345" s="170"/>
      <c r="T345" s="170"/>
      <c r="U345" s="170"/>
      <c r="V345" s="170"/>
      <c r="W345" s="170"/>
      <c r="X345" s="170"/>
      <c r="Y345" s="170"/>
      <c r="Z345" s="170"/>
    </row>
    <row r="346" spans="1:26" ht="23.25" customHeight="1">
      <c r="A346" s="170"/>
      <c r="B346" s="170"/>
      <c r="C346" s="170"/>
      <c r="D346" s="170"/>
      <c r="E346" s="170"/>
      <c r="F346" s="170"/>
      <c r="G346" s="170"/>
      <c r="H346" s="170"/>
      <c r="I346" s="170"/>
      <c r="J346" s="170"/>
      <c r="K346" s="170"/>
      <c r="L346" s="170"/>
      <c r="M346" s="170"/>
      <c r="N346" s="590"/>
      <c r="O346" s="622"/>
      <c r="P346" s="170"/>
      <c r="Q346" s="170"/>
      <c r="R346" s="170"/>
      <c r="S346" s="170"/>
      <c r="T346" s="170"/>
      <c r="U346" s="170"/>
      <c r="V346" s="170"/>
      <c r="W346" s="170"/>
      <c r="X346" s="170"/>
      <c r="Y346" s="170"/>
      <c r="Z346" s="170"/>
    </row>
    <row r="347" spans="1:26" ht="23.25" customHeight="1">
      <c r="A347" s="170"/>
      <c r="B347" s="170"/>
      <c r="C347" s="170"/>
      <c r="D347" s="170"/>
      <c r="E347" s="170"/>
      <c r="F347" s="170"/>
      <c r="G347" s="170"/>
      <c r="H347" s="170"/>
      <c r="I347" s="170"/>
      <c r="J347" s="170"/>
      <c r="K347" s="170"/>
      <c r="L347" s="170"/>
      <c r="M347" s="170"/>
      <c r="N347" s="590"/>
      <c r="O347" s="622"/>
      <c r="P347" s="170"/>
      <c r="Q347" s="170"/>
      <c r="R347" s="170"/>
      <c r="S347" s="170"/>
      <c r="T347" s="170"/>
      <c r="U347" s="170"/>
      <c r="V347" s="170"/>
      <c r="W347" s="170"/>
      <c r="X347" s="170"/>
      <c r="Y347" s="170"/>
      <c r="Z347" s="170"/>
    </row>
    <row r="348" spans="1:26" ht="23.25" customHeight="1">
      <c r="A348" s="170"/>
      <c r="B348" s="170"/>
      <c r="C348" s="170"/>
      <c r="D348" s="170"/>
      <c r="E348" s="170"/>
      <c r="F348" s="170"/>
      <c r="G348" s="170"/>
      <c r="H348" s="170"/>
      <c r="I348" s="170"/>
      <c r="J348" s="170"/>
      <c r="K348" s="170"/>
      <c r="L348" s="170"/>
      <c r="M348" s="170"/>
      <c r="N348" s="590"/>
      <c r="O348" s="622"/>
      <c r="P348" s="170"/>
      <c r="Q348" s="170"/>
      <c r="R348" s="170"/>
      <c r="S348" s="170"/>
      <c r="T348" s="170"/>
      <c r="U348" s="170"/>
      <c r="V348" s="170"/>
      <c r="W348" s="170"/>
      <c r="X348" s="170"/>
      <c r="Y348" s="170"/>
      <c r="Z348" s="170"/>
    </row>
    <row r="349" spans="1:26" ht="23.25" customHeight="1">
      <c r="A349" s="170"/>
      <c r="B349" s="170"/>
      <c r="C349" s="170"/>
      <c r="D349" s="170"/>
      <c r="E349" s="170"/>
      <c r="F349" s="170"/>
      <c r="G349" s="170"/>
      <c r="H349" s="170"/>
      <c r="I349" s="170"/>
      <c r="J349" s="170"/>
      <c r="K349" s="170"/>
      <c r="L349" s="170"/>
      <c r="M349" s="170"/>
      <c r="N349" s="590"/>
      <c r="O349" s="622"/>
      <c r="P349" s="170"/>
      <c r="Q349" s="170"/>
      <c r="R349" s="170"/>
      <c r="S349" s="170"/>
      <c r="T349" s="170"/>
      <c r="U349" s="170"/>
      <c r="V349" s="170"/>
      <c r="W349" s="170"/>
      <c r="X349" s="170"/>
      <c r="Y349" s="170"/>
      <c r="Z349" s="170"/>
    </row>
    <row r="350" spans="1:26" ht="23.25" customHeight="1">
      <c r="A350" s="170"/>
      <c r="B350" s="170"/>
      <c r="C350" s="170"/>
      <c r="D350" s="170"/>
      <c r="E350" s="170"/>
      <c r="F350" s="170"/>
      <c r="G350" s="170"/>
      <c r="H350" s="170"/>
      <c r="I350" s="170"/>
      <c r="J350" s="170"/>
      <c r="K350" s="170"/>
      <c r="L350" s="170"/>
      <c r="M350" s="170"/>
      <c r="N350" s="590"/>
      <c r="O350" s="622"/>
      <c r="P350" s="170"/>
      <c r="Q350" s="170"/>
      <c r="R350" s="170"/>
      <c r="S350" s="170"/>
      <c r="T350" s="170"/>
      <c r="U350" s="170"/>
      <c r="V350" s="170"/>
      <c r="W350" s="170"/>
      <c r="X350" s="170"/>
      <c r="Y350" s="170"/>
      <c r="Z350" s="170"/>
    </row>
    <row r="351" spans="1:26" ht="23.25" customHeight="1">
      <c r="A351" s="170"/>
      <c r="B351" s="170"/>
      <c r="C351" s="170"/>
      <c r="D351" s="170"/>
      <c r="E351" s="170"/>
      <c r="F351" s="170"/>
      <c r="G351" s="170"/>
      <c r="H351" s="170"/>
      <c r="I351" s="170"/>
      <c r="J351" s="170"/>
      <c r="K351" s="170"/>
      <c r="L351" s="170"/>
      <c r="M351" s="170"/>
      <c r="N351" s="590"/>
      <c r="O351" s="622"/>
      <c r="P351" s="170"/>
      <c r="Q351" s="170"/>
      <c r="R351" s="170"/>
      <c r="S351" s="170"/>
      <c r="T351" s="170"/>
      <c r="U351" s="170"/>
      <c r="V351" s="170"/>
      <c r="W351" s="170"/>
      <c r="X351" s="170"/>
      <c r="Y351" s="170"/>
      <c r="Z351" s="170"/>
    </row>
    <row r="352" spans="1:26" ht="23.25" customHeight="1">
      <c r="A352" s="170"/>
      <c r="B352" s="170"/>
      <c r="C352" s="170"/>
      <c r="D352" s="170"/>
      <c r="E352" s="170"/>
      <c r="F352" s="170"/>
      <c r="G352" s="170"/>
      <c r="H352" s="170"/>
      <c r="I352" s="170"/>
      <c r="J352" s="170"/>
      <c r="K352" s="170"/>
      <c r="L352" s="170"/>
      <c r="M352" s="170"/>
      <c r="N352" s="590"/>
      <c r="O352" s="622"/>
      <c r="P352" s="170"/>
      <c r="Q352" s="170"/>
      <c r="R352" s="170"/>
      <c r="S352" s="170"/>
      <c r="T352" s="170"/>
      <c r="U352" s="170"/>
      <c r="V352" s="170"/>
      <c r="W352" s="170"/>
      <c r="X352" s="170"/>
      <c r="Y352" s="170"/>
      <c r="Z352" s="170"/>
    </row>
    <row r="353" spans="1:26" ht="23.25" customHeight="1">
      <c r="A353" s="170"/>
      <c r="B353" s="170"/>
      <c r="C353" s="170"/>
      <c r="D353" s="170"/>
      <c r="E353" s="170"/>
      <c r="F353" s="170"/>
      <c r="G353" s="170"/>
      <c r="H353" s="170"/>
      <c r="I353" s="170"/>
      <c r="J353" s="170"/>
      <c r="K353" s="170"/>
      <c r="L353" s="170"/>
      <c r="M353" s="170"/>
      <c r="N353" s="590"/>
      <c r="O353" s="622"/>
      <c r="P353" s="170"/>
      <c r="Q353" s="170"/>
      <c r="R353" s="170"/>
      <c r="S353" s="170"/>
      <c r="T353" s="170"/>
      <c r="U353" s="170"/>
      <c r="V353" s="170"/>
      <c r="W353" s="170"/>
      <c r="X353" s="170"/>
      <c r="Y353" s="170"/>
      <c r="Z353" s="170"/>
    </row>
    <row r="354" spans="1:26" ht="23.25" customHeight="1">
      <c r="A354" s="170"/>
      <c r="B354" s="170"/>
      <c r="C354" s="170"/>
      <c r="D354" s="170"/>
      <c r="E354" s="170"/>
      <c r="F354" s="170"/>
      <c r="G354" s="170"/>
      <c r="H354" s="170"/>
      <c r="I354" s="170"/>
      <c r="J354" s="170"/>
      <c r="K354" s="170"/>
      <c r="L354" s="170"/>
      <c r="M354" s="170"/>
      <c r="N354" s="590"/>
      <c r="O354" s="622"/>
      <c r="P354" s="170"/>
      <c r="Q354" s="170"/>
      <c r="R354" s="170"/>
      <c r="S354" s="170"/>
      <c r="T354" s="170"/>
      <c r="U354" s="170"/>
      <c r="V354" s="170"/>
      <c r="W354" s="170"/>
      <c r="X354" s="170"/>
      <c r="Y354" s="170"/>
      <c r="Z354" s="170"/>
    </row>
    <row r="355" spans="1:26" ht="23.25" customHeight="1">
      <c r="A355" s="170"/>
      <c r="B355" s="170"/>
      <c r="C355" s="170"/>
      <c r="D355" s="170"/>
      <c r="E355" s="170"/>
      <c r="F355" s="170"/>
      <c r="G355" s="170"/>
      <c r="H355" s="170"/>
      <c r="I355" s="170"/>
      <c r="J355" s="170"/>
      <c r="K355" s="170"/>
      <c r="L355" s="170"/>
      <c r="M355" s="170"/>
      <c r="N355" s="590"/>
      <c r="O355" s="622"/>
      <c r="P355" s="170"/>
      <c r="Q355" s="170"/>
      <c r="R355" s="170"/>
      <c r="S355" s="170"/>
      <c r="T355" s="170"/>
      <c r="U355" s="170"/>
      <c r="V355" s="170"/>
      <c r="W355" s="170"/>
      <c r="X355" s="170"/>
      <c r="Y355" s="170"/>
      <c r="Z355" s="170"/>
    </row>
    <row r="356" spans="1:26" ht="23.25" customHeight="1">
      <c r="A356" s="170"/>
      <c r="B356" s="170"/>
      <c r="C356" s="170"/>
      <c r="D356" s="170"/>
      <c r="E356" s="170"/>
      <c r="F356" s="170"/>
      <c r="G356" s="170"/>
      <c r="H356" s="170"/>
      <c r="I356" s="170"/>
      <c r="J356" s="170"/>
      <c r="K356" s="170"/>
      <c r="L356" s="170"/>
      <c r="M356" s="170"/>
      <c r="N356" s="590"/>
      <c r="O356" s="622"/>
      <c r="P356" s="170"/>
      <c r="Q356" s="170"/>
      <c r="R356" s="170"/>
      <c r="S356" s="170"/>
      <c r="T356" s="170"/>
      <c r="U356" s="170"/>
      <c r="V356" s="170"/>
      <c r="W356" s="170"/>
      <c r="X356" s="170"/>
      <c r="Y356" s="170"/>
      <c r="Z356" s="170"/>
    </row>
    <row r="357" spans="1:26" ht="23.25" customHeight="1">
      <c r="A357" s="170"/>
      <c r="B357" s="170"/>
      <c r="C357" s="170"/>
      <c r="D357" s="170"/>
      <c r="E357" s="170"/>
      <c r="F357" s="170"/>
      <c r="G357" s="170"/>
      <c r="H357" s="170"/>
      <c r="I357" s="170"/>
      <c r="J357" s="170"/>
      <c r="K357" s="170"/>
      <c r="L357" s="170"/>
      <c r="M357" s="170"/>
      <c r="N357" s="590"/>
      <c r="O357" s="622"/>
      <c r="P357" s="170"/>
      <c r="Q357" s="170"/>
      <c r="R357" s="170"/>
      <c r="S357" s="170"/>
      <c r="T357" s="170"/>
      <c r="U357" s="170"/>
      <c r="V357" s="170"/>
      <c r="W357" s="170"/>
      <c r="X357" s="170"/>
      <c r="Y357" s="170"/>
      <c r="Z357" s="170"/>
    </row>
    <row r="358" spans="1:26" ht="23.25" customHeight="1">
      <c r="A358" s="170"/>
      <c r="B358" s="170"/>
      <c r="C358" s="170"/>
      <c r="D358" s="170"/>
      <c r="E358" s="170"/>
      <c r="F358" s="170"/>
      <c r="G358" s="170"/>
      <c r="H358" s="170"/>
      <c r="I358" s="170"/>
      <c r="J358" s="170"/>
      <c r="K358" s="170"/>
      <c r="L358" s="170"/>
      <c r="M358" s="170"/>
      <c r="N358" s="590"/>
      <c r="O358" s="622"/>
      <c r="P358" s="170"/>
      <c r="Q358" s="170"/>
      <c r="R358" s="170"/>
      <c r="S358" s="170"/>
      <c r="T358" s="170"/>
      <c r="U358" s="170"/>
      <c r="V358" s="170"/>
      <c r="W358" s="170"/>
      <c r="X358" s="170"/>
      <c r="Y358" s="170"/>
      <c r="Z358" s="170"/>
    </row>
    <row r="359" spans="1:26" ht="23.25" customHeight="1">
      <c r="A359" s="170"/>
      <c r="B359" s="170"/>
      <c r="C359" s="170"/>
      <c r="D359" s="170"/>
      <c r="E359" s="170"/>
      <c r="F359" s="170"/>
      <c r="G359" s="170"/>
      <c r="H359" s="170"/>
      <c r="I359" s="170"/>
      <c r="J359" s="170"/>
      <c r="K359" s="170"/>
      <c r="L359" s="170"/>
      <c r="M359" s="170"/>
      <c r="N359" s="590"/>
      <c r="O359" s="622"/>
      <c r="P359" s="170"/>
      <c r="Q359" s="170"/>
      <c r="R359" s="170"/>
      <c r="S359" s="170"/>
      <c r="T359" s="170"/>
      <c r="U359" s="170"/>
      <c r="V359" s="170"/>
      <c r="W359" s="170"/>
      <c r="X359" s="170"/>
      <c r="Y359" s="170"/>
      <c r="Z359" s="170"/>
    </row>
    <row r="360" spans="1:26" ht="23.25" customHeight="1">
      <c r="A360" s="170"/>
      <c r="B360" s="170"/>
      <c r="C360" s="170"/>
      <c r="D360" s="170"/>
      <c r="E360" s="170"/>
      <c r="F360" s="170"/>
      <c r="G360" s="170"/>
      <c r="H360" s="170"/>
      <c r="I360" s="170"/>
      <c r="J360" s="170"/>
      <c r="K360" s="170"/>
      <c r="L360" s="170"/>
      <c r="M360" s="170"/>
      <c r="N360" s="590"/>
      <c r="O360" s="622"/>
      <c r="P360" s="170"/>
      <c r="Q360" s="170"/>
      <c r="R360" s="170"/>
      <c r="S360" s="170"/>
      <c r="T360" s="170"/>
      <c r="U360" s="170"/>
      <c r="V360" s="170"/>
      <c r="W360" s="170"/>
      <c r="X360" s="170"/>
      <c r="Y360" s="170"/>
      <c r="Z360" s="170"/>
    </row>
    <row r="361" spans="1:26" ht="23.25" customHeight="1">
      <c r="A361" s="170"/>
      <c r="B361" s="170"/>
      <c r="C361" s="170"/>
      <c r="D361" s="170"/>
      <c r="E361" s="170"/>
      <c r="F361" s="170"/>
      <c r="G361" s="170"/>
      <c r="H361" s="170"/>
      <c r="I361" s="170"/>
      <c r="J361" s="170"/>
      <c r="K361" s="170"/>
      <c r="L361" s="170"/>
      <c r="M361" s="170"/>
      <c r="N361" s="590"/>
      <c r="O361" s="622"/>
      <c r="P361" s="170"/>
      <c r="Q361" s="170"/>
      <c r="R361" s="170"/>
      <c r="S361" s="170"/>
      <c r="T361" s="170"/>
      <c r="U361" s="170"/>
      <c r="V361" s="170"/>
      <c r="W361" s="170"/>
      <c r="X361" s="170"/>
      <c r="Y361" s="170"/>
      <c r="Z361" s="170"/>
    </row>
    <row r="362" spans="1:26" ht="23.25" customHeight="1">
      <c r="A362" s="170"/>
      <c r="B362" s="170"/>
      <c r="C362" s="170"/>
      <c r="D362" s="170"/>
      <c r="E362" s="170"/>
      <c r="F362" s="170"/>
      <c r="G362" s="170"/>
      <c r="H362" s="170"/>
      <c r="I362" s="170"/>
      <c r="J362" s="170"/>
      <c r="K362" s="170"/>
      <c r="L362" s="170"/>
      <c r="M362" s="170"/>
      <c r="N362" s="590"/>
      <c r="O362" s="622"/>
      <c r="P362" s="170"/>
      <c r="Q362" s="170"/>
      <c r="R362" s="170"/>
      <c r="S362" s="170"/>
      <c r="T362" s="170"/>
      <c r="U362" s="170"/>
      <c r="V362" s="170"/>
      <c r="W362" s="170"/>
      <c r="X362" s="170"/>
      <c r="Y362" s="170"/>
      <c r="Z362" s="170"/>
    </row>
    <row r="363" spans="1:26" ht="23.25" customHeight="1">
      <c r="A363" s="170"/>
      <c r="B363" s="170"/>
      <c r="C363" s="170"/>
      <c r="D363" s="170"/>
      <c r="E363" s="170"/>
      <c r="F363" s="170"/>
      <c r="G363" s="170"/>
      <c r="H363" s="170"/>
      <c r="I363" s="170"/>
      <c r="J363" s="170"/>
      <c r="K363" s="170"/>
      <c r="L363" s="170"/>
      <c r="M363" s="170"/>
      <c r="N363" s="590"/>
      <c r="O363" s="622"/>
      <c r="P363" s="170"/>
      <c r="Q363" s="170"/>
      <c r="R363" s="170"/>
      <c r="S363" s="170"/>
      <c r="T363" s="170"/>
      <c r="U363" s="170"/>
      <c r="V363" s="170"/>
      <c r="W363" s="170"/>
      <c r="X363" s="170"/>
      <c r="Y363" s="170"/>
      <c r="Z363" s="170"/>
    </row>
    <row r="364" spans="1:26" ht="23.25" customHeight="1">
      <c r="A364" s="170"/>
      <c r="B364" s="170"/>
      <c r="C364" s="170"/>
      <c r="D364" s="170"/>
      <c r="E364" s="170"/>
      <c r="F364" s="170"/>
      <c r="G364" s="170"/>
      <c r="H364" s="170"/>
      <c r="I364" s="170"/>
      <c r="J364" s="170"/>
      <c r="K364" s="170"/>
      <c r="L364" s="170"/>
      <c r="M364" s="170"/>
      <c r="N364" s="590"/>
      <c r="O364" s="622"/>
      <c r="P364" s="170"/>
      <c r="Q364" s="170"/>
      <c r="R364" s="170"/>
      <c r="S364" s="170"/>
      <c r="T364" s="170"/>
      <c r="U364" s="170"/>
      <c r="V364" s="170"/>
      <c r="W364" s="170"/>
      <c r="X364" s="170"/>
      <c r="Y364" s="170"/>
      <c r="Z364" s="170"/>
    </row>
    <row r="365" spans="1:26" ht="23.25" customHeight="1">
      <c r="A365" s="170"/>
      <c r="B365" s="170"/>
      <c r="C365" s="170"/>
      <c r="D365" s="170"/>
      <c r="E365" s="170"/>
      <c r="F365" s="170"/>
      <c r="G365" s="170"/>
      <c r="H365" s="170"/>
      <c r="I365" s="170"/>
      <c r="J365" s="170"/>
      <c r="K365" s="170"/>
      <c r="L365" s="170"/>
      <c r="M365" s="170"/>
      <c r="N365" s="590"/>
      <c r="O365" s="622"/>
      <c r="P365" s="170"/>
      <c r="Q365" s="170"/>
      <c r="R365" s="170"/>
      <c r="S365" s="170"/>
      <c r="T365" s="170"/>
      <c r="U365" s="170"/>
      <c r="V365" s="170"/>
      <c r="W365" s="170"/>
      <c r="X365" s="170"/>
      <c r="Y365" s="170"/>
      <c r="Z365" s="170"/>
    </row>
    <row r="366" spans="1:26" ht="23.25" customHeight="1">
      <c r="A366" s="170"/>
      <c r="B366" s="170"/>
      <c r="C366" s="170"/>
      <c r="D366" s="170"/>
      <c r="E366" s="170"/>
      <c r="F366" s="170"/>
      <c r="G366" s="170"/>
      <c r="H366" s="170"/>
      <c r="I366" s="170"/>
      <c r="J366" s="170"/>
      <c r="K366" s="170"/>
      <c r="L366" s="170"/>
      <c r="M366" s="170"/>
      <c r="N366" s="590"/>
      <c r="O366" s="622"/>
      <c r="P366" s="170"/>
      <c r="Q366" s="170"/>
      <c r="R366" s="170"/>
      <c r="S366" s="170"/>
      <c r="T366" s="170"/>
      <c r="U366" s="170"/>
      <c r="V366" s="170"/>
      <c r="W366" s="170"/>
      <c r="X366" s="170"/>
      <c r="Y366" s="170"/>
      <c r="Z366" s="170"/>
    </row>
    <row r="367" spans="1:26" ht="23.25" customHeight="1">
      <c r="A367" s="170"/>
      <c r="B367" s="170"/>
      <c r="C367" s="170"/>
      <c r="D367" s="170"/>
      <c r="E367" s="170"/>
      <c r="F367" s="170"/>
      <c r="G367" s="170"/>
      <c r="H367" s="170"/>
      <c r="I367" s="170"/>
      <c r="J367" s="170"/>
      <c r="K367" s="170"/>
      <c r="L367" s="170"/>
      <c r="M367" s="170"/>
      <c r="N367" s="590"/>
      <c r="O367" s="622"/>
      <c r="P367" s="170"/>
      <c r="Q367" s="170"/>
      <c r="R367" s="170"/>
      <c r="S367" s="170"/>
      <c r="T367" s="170"/>
      <c r="U367" s="170"/>
      <c r="V367" s="170"/>
      <c r="W367" s="170"/>
      <c r="X367" s="170"/>
      <c r="Y367" s="170"/>
      <c r="Z367" s="170"/>
    </row>
    <row r="368" spans="1:26" ht="23.25" customHeight="1">
      <c r="A368" s="170"/>
      <c r="B368" s="170"/>
      <c r="C368" s="170"/>
      <c r="D368" s="170"/>
      <c r="E368" s="170"/>
      <c r="F368" s="170"/>
      <c r="G368" s="170"/>
      <c r="H368" s="170"/>
      <c r="I368" s="170"/>
      <c r="J368" s="170"/>
      <c r="K368" s="170"/>
      <c r="L368" s="170"/>
      <c r="M368" s="170"/>
      <c r="N368" s="590"/>
      <c r="O368" s="622"/>
      <c r="P368" s="170"/>
      <c r="Q368" s="170"/>
      <c r="R368" s="170"/>
      <c r="S368" s="170"/>
      <c r="T368" s="170"/>
      <c r="U368" s="170"/>
      <c r="V368" s="170"/>
      <c r="W368" s="170"/>
      <c r="X368" s="170"/>
      <c r="Y368" s="170"/>
      <c r="Z368" s="170"/>
    </row>
    <row r="369" spans="1:26" ht="23.25" customHeight="1">
      <c r="A369" s="170"/>
      <c r="B369" s="170"/>
      <c r="C369" s="170"/>
      <c r="D369" s="170"/>
      <c r="E369" s="170"/>
      <c r="F369" s="170"/>
      <c r="G369" s="170"/>
      <c r="H369" s="170"/>
      <c r="I369" s="170"/>
      <c r="J369" s="170"/>
      <c r="K369" s="170"/>
      <c r="L369" s="170"/>
      <c r="M369" s="170"/>
      <c r="N369" s="590"/>
      <c r="O369" s="622"/>
      <c r="P369" s="170"/>
      <c r="Q369" s="170"/>
      <c r="R369" s="170"/>
      <c r="S369" s="170"/>
      <c r="T369" s="170"/>
      <c r="U369" s="170"/>
      <c r="V369" s="170"/>
      <c r="W369" s="170"/>
      <c r="X369" s="170"/>
      <c r="Y369" s="170"/>
      <c r="Z369" s="170"/>
    </row>
    <row r="370" spans="1:26" ht="23.25" customHeight="1">
      <c r="A370" s="170"/>
      <c r="B370" s="170"/>
      <c r="C370" s="170"/>
      <c r="D370" s="170"/>
      <c r="E370" s="170"/>
      <c r="F370" s="170"/>
      <c r="G370" s="170"/>
      <c r="H370" s="170"/>
      <c r="I370" s="170"/>
      <c r="J370" s="170"/>
      <c r="K370" s="170"/>
      <c r="L370" s="170"/>
      <c r="M370" s="170"/>
      <c r="N370" s="590"/>
      <c r="O370" s="622"/>
      <c r="P370" s="170"/>
      <c r="Q370" s="170"/>
      <c r="R370" s="170"/>
      <c r="S370" s="170"/>
      <c r="T370" s="170"/>
      <c r="U370" s="170"/>
      <c r="V370" s="170"/>
      <c r="W370" s="170"/>
      <c r="X370" s="170"/>
      <c r="Y370" s="170"/>
      <c r="Z370" s="170"/>
    </row>
    <row r="371" spans="1:26" ht="23.25" customHeight="1">
      <c r="A371" s="170"/>
      <c r="B371" s="170"/>
      <c r="C371" s="170"/>
      <c r="D371" s="170"/>
      <c r="E371" s="170"/>
      <c r="F371" s="170"/>
      <c r="G371" s="170"/>
      <c r="H371" s="170"/>
      <c r="I371" s="170"/>
      <c r="J371" s="170"/>
      <c r="K371" s="170"/>
      <c r="L371" s="170"/>
      <c r="M371" s="170"/>
      <c r="N371" s="590"/>
      <c r="O371" s="622"/>
      <c r="P371" s="170"/>
      <c r="Q371" s="170"/>
      <c r="R371" s="170"/>
      <c r="S371" s="170"/>
      <c r="T371" s="170"/>
      <c r="U371" s="170"/>
      <c r="V371" s="170"/>
      <c r="W371" s="170"/>
      <c r="X371" s="170"/>
      <c r="Y371" s="170"/>
      <c r="Z371" s="170"/>
    </row>
    <row r="372" spans="1:26" ht="23.25" customHeight="1">
      <c r="A372" s="170"/>
      <c r="B372" s="170"/>
      <c r="C372" s="170"/>
      <c r="D372" s="170"/>
      <c r="E372" s="170"/>
      <c r="F372" s="170"/>
      <c r="G372" s="170"/>
      <c r="H372" s="170"/>
      <c r="I372" s="170"/>
      <c r="J372" s="170"/>
      <c r="K372" s="170"/>
      <c r="L372" s="170"/>
      <c r="M372" s="170"/>
      <c r="N372" s="590"/>
      <c r="O372" s="622"/>
      <c r="P372" s="170"/>
      <c r="Q372" s="170"/>
      <c r="R372" s="170"/>
      <c r="S372" s="170"/>
      <c r="T372" s="170"/>
      <c r="U372" s="170"/>
      <c r="V372" s="170"/>
      <c r="W372" s="170"/>
      <c r="X372" s="170"/>
      <c r="Y372" s="170"/>
      <c r="Z372" s="170"/>
    </row>
    <row r="373" spans="1:26" ht="15.75" customHeight="1"/>
    <row r="374" spans="1:26" ht="15.75" customHeight="1"/>
    <row r="375" spans="1:26" ht="15.75" customHeight="1"/>
    <row r="376" spans="1:26" ht="15.75" customHeight="1"/>
    <row r="377" spans="1:26" ht="15.75" customHeight="1"/>
    <row r="378" spans="1:26" ht="15.75" customHeight="1"/>
    <row r="379" spans="1:26" ht="15.75" customHeight="1"/>
    <row r="380" spans="1:26" ht="15.75" customHeight="1"/>
    <row r="381" spans="1:26" ht="15.75" customHeight="1"/>
    <row r="382" spans="1:26" ht="15.75" customHeight="1"/>
    <row r="383" spans="1:26" ht="15.75" customHeight="1"/>
    <row r="384" spans="1:26"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password="CC0A" sheet="1" objects="1" scenarios="1" selectLockedCells="1" selectUnlockedCells="1"/>
  <mergeCells count="13">
    <mergeCell ref="P32:T32"/>
    <mergeCell ref="E2:M4"/>
    <mergeCell ref="C21:N21"/>
    <mergeCell ref="P24:T24"/>
    <mergeCell ref="C25:N25"/>
    <mergeCell ref="P25:T25"/>
    <mergeCell ref="C26:N26"/>
    <mergeCell ref="P26:T26"/>
    <mergeCell ref="P27:T27"/>
    <mergeCell ref="P28:T28"/>
    <mergeCell ref="P29:T29"/>
    <mergeCell ref="P30:T30"/>
    <mergeCell ref="P31:T31"/>
  </mergeCells>
  <conditionalFormatting sqref="C8:C10 D10:N10 D12:N13 C12:C19 D15:N15">
    <cfRule type="expression" dxfId="85" priority="25">
      <formula>$C$24="-"</formula>
    </cfRule>
  </conditionalFormatting>
  <conditionalFormatting sqref="C22">
    <cfRule type="expression" dxfId="84" priority="1">
      <formula>$C$3=1</formula>
    </cfRule>
  </conditionalFormatting>
  <conditionalFormatting sqref="C24">
    <cfRule type="expression" dxfId="83" priority="2">
      <formula>$C$3=1</formula>
    </cfRule>
  </conditionalFormatting>
  <conditionalFormatting sqref="C11:N11">
    <cfRule type="expression" dxfId="82" priority="37">
      <formula>$C$24="-"</formula>
    </cfRule>
  </conditionalFormatting>
  <conditionalFormatting sqref="C20:N20">
    <cfRule type="expression" dxfId="81" priority="38">
      <formula>$C$24="-"</formula>
    </cfRule>
  </conditionalFormatting>
  <conditionalFormatting sqref="D8:D9 D14 D16:D19">
    <cfRule type="expression" dxfId="80" priority="26">
      <formula>$D$24="-"</formula>
    </cfRule>
  </conditionalFormatting>
  <conditionalFormatting sqref="D22">
    <cfRule type="expression" dxfId="79" priority="3">
      <formula>$C$3=2</formula>
    </cfRule>
  </conditionalFormatting>
  <conditionalFormatting sqref="D24">
    <cfRule type="expression" dxfId="78" priority="4">
      <formula>$C$3=2</formula>
    </cfRule>
  </conditionalFormatting>
  <conditionalFormatting sqref="E8:E9 E14 E16:E19">
    <cfRule type="expression" dxfId="77" priority="27">
      <formula>$E$24="-"</formula>
    </cfRule>
  </conditionalFormatting>
  <conditionalFormatting sqref="E22">
    <cfRule type="expression" dxfId="76" priority="5">
      <formula>$C$3=3</formula>
    </cfRule>
  </conditionalFormatting>
  <conditionalFormatting sqref="E24">
    <cfRule type="expression" dxfId="75" priority="6">
      <formula>$C$3=3</formula>
    </cfRule>
  </conditionalFormatting>
  <conditionalFormatting sqref="F8:F9 F14 F16:F19">
    <cfRule type="expression" dxfId="74" priority="28">
      <formula>$F$24="-"</formula>
    </cfRule>
  </conditionalFormatting>
  <conditionalFormatting sqref="F22">
    <cfRule type="expression" dxfId="73" priority="7">
      <formula>$C$3=4</formula>
    </cfRule>
  </conditionalFormatting>
  <conditionalFormatting sqref="F24">
    <cfRule type="expression" dxfId="72" priority="8">
      <formula>$C$3=4</formula>
    </cfRule>
  </conditionalFormatting>
  <conditionalFormatting sqref="G8:G9 G14 G16:G19">
    <cfRule type="expression" dxfId="71" priority="29">
      <formula>$G$24="-"</formula>
    </cfRule>
  </conditionalFormatting>
  <conditionalFormatting sqref="G22">
    <cfRule type="expression" dxfId="70" priority="9">
      <formula>$C$3=5</formula>
    </cfRule>
  </conditionalFormatting>
  <conditionalFormatting sqref="G24">
    <cfRule type="expression" dxfId="69" priority="10">
      <formula>$C$3=5</formula>
    </cfRule>
  </conditionalFormatting>
  <conditionalFormatting sqref="H8:H9 H14 H16:H19">
    <cfRule type="expression" dxfId="68" priority="30">
      <formula>$H$24="-"</formula>
    </cfRule>
  </conditionalFormatting>
  <conditionalFormatting sqref="H22">
    <cfRule type="expression" dxfId="67" priority="11">
      <formula>$C$3=6</formula>
    </cfRule>
  </conditionalFormatting>
  <conditionalFormatting sqref="H24">
    <cfRule type="expression" dxfId="66" priority="24">
      <formula>$C$3=6</formula>
    </cfRule>
  </conditionalFormatting>
  <conditionalFormatting sqref="I8:I9 I14 I16:I19">
    <cfRule type="expression" dxfId="65" priority="31">
      <formula>$I$24="-"</formula>
    </cfRule>
  </conditionalFormatting>
  <conditionalFormatting sqref="I22">
    <cfRule type="expression" dxfId="64" priority="12">
      <formula>$C$3=7</formula>
    </cfRule>
  </conditionalFormatting>
  <conditionalFormatting sqref="I24">
    <cfRule type="expression" dxfId="63" priority="13">
      <formula>$C$3=7</formula>
    </cfRule>
  </conditionalFormatting>
  <conditionalFormatting sqref="J8:J9 J14 J16:J19">
    <cfRule type="expression" dxfId="62" priority="32">
      <formula>$J$24="-"</formula>
    </cfRule>
  </conditionalFormatting>
  <conditionalFormatting sqref="J22">
    <cfRule type="expression" dxfId="61" priority="14">
      <formula>$C$3=8</formula>
    </cfRule>
  </conditionalFormatting>
  <conditionalFormatting sqref="J24">
    <cfRule type="expression" dxfId="60" priority="15">
      <formula>$C$3=8</formula>
    </cfRule>
  </conditionalFormatting>
  <conditionalFormatting sqref="K8:K9 K14 K16:K19">
    <cfRule type="expression" dxfId="59" priority="33">
      <formula>$K$24="-"</formula>
    </cfRule>
  </conditionalFormatting>
  <conditionalFormatting sqref="K22">
    <cfRule type="expression" dxfId="58" priority="16">
      <formula>$C$3=9</formula>
    </cfRule>
  </conditionalFormatting>
  <conditionalFormatting sqref="K24">
    <cfRule type="expression" dxfId="57" priority="17">
      <formula>$C$3=9</formula>
    </cfRule>
  </conditionalFormatting>
  <conditionalFormatting sqref="L8:L9 L14 L16:L19">
    <cfRule type="expression" dxfId="56" priority="34">
      <formula>$L$24="-"</formula>
    </cfRule>
  </conditionalFormatting>
  <conditionalFormatting sqref="L22">
    <cfRule type="expression" dxfId="55" priority="18">
      <formula>$C$3=10</formula>
    </cfRule>
  </conditionalFormatting>
  <conditionalFormatting sqref="L24">
    <cfRule type="expression" dxfId="54" priority="19">
      <formula>$C$3=10</formula>
    </cfRule>
  </conditionalFormatting>
  <conditionalFormatting sqref="M8:M9 M14 M16:M19">
    <cfRule type="expression" dxfId="53" priority="35">
      <formula>$M$24="-"</formula>
    </cfRule>
  </conditionalFormatting>
  <conditionalFormatting sqref="M22">
    <cfRule type="expression" dxfId="52" priority="20">
      <formula>$C$3=11</formula>
    </cfRule>
  </conditionalFormatting>
  <conditionalFormatting sqref="M24">
    <cfRule type="expression" dxfId="51" priority="21">
      <formula>$C$3=11</formula>
    </cfRule>
  </conditionalFormatting>
  <conditionalFormatting sqref="N8:N9 N14 N16:N19">
    <cfRule type="expression" dxfId="50" priority="36">
      <formula>$N$24="-"</formula>
    </cfRule>
  </conditionalFormatting>
  <conditionalFormatting sqref="N22">
    <cfRule type="expression" dxfId="49" priority="22">
      <formula>$C$3=12</formula>
    </cfRule>
  </conditionalFormatting>
  <conditionalFormatting sqref="N24">
    <cfRule type="expression" dxfId="48" priority="23">
      <formula>$C$3=12</formula>
    </cfRule>
  </conditionalFormatting>
  <hyperlinks>
    <hyperlink ref="A1" location="DASHBOARD!A1" display="BACK" xr:uid="{00000000-0004-0000-2000-000000000000}"/>
  </hyperlinks>
  <pageMargins left="0.7" right="0.7" top="0.75" bottom="0.75" header="0" footer="0"/>
  <pageSetup paperSize="9" orientation="portrait"/>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Z1000"/>
  <sheetViews>
    <sheetView topLeftCell="A13" workbookViewId="0"/>
  </sheetViews>
  <sheetFormatPr defaultColWidth="11.1796875" defaultRowHeight="15" customHeight="1"/>
  <cols>
    <col min="1" max="1" width="28.54296875" customWidth="1"/>
    <col min="2" max="2" width="38" customWidth="1"/>
    <col min="3" max="3" width="10.90625" customWidth="1"/>
    <col min="4" max="4" width="11.08984375" customWidth="1"/>
    <col min="5" max="5" width="11.6328125" customWidth="1"/>
    <col min="6" max="6" width="11.81640625" customWidth="1"/>
    <col min="7" max="7" width="11.90625" customWidth="1"/>
    <col min="8" max="13" width="9.08984375" customWidth="1"/>
    <col min="14" max="14" width="9.08984375" style="621" customWidth="1"/>
    <col min="15" max="15" width="9.90625" style="297" customWidth="1"/>
    <col min="16" max="20" width="8.90625" customWidth="1"/>
    <col min="21" max="26" width="8.54296875" customWidth="1"/>
  </cols>
  <sheetData>
    <row r="1" spans="1:26" ht="21.75" customHeight="1">
      <c r="A1" s="404" t="s">
        <v>379</v>
      </c>
      <c r="B1" s="167" t="s">
        <v>204</v>
      </c>
      <c r="C1" s="224">
        <f ca="1">NOW()</f>
        <v>45742.870458449077</v>
      </c>
      <c r="D1" s="170"/>
      <c r="E1" s="170"/>
      <c r="F1" s="170"/>
      <c r="G1" s="170"/>
      <c r="H1" s="170"/>
      <c r="I1" s="170"/>
      <c r="J1" s="170"/>
      <c r="K1" s="170"/>
      <c r="L1" s="170"/>
      <c r="M1" s="170"/>
      <c r="N1" s="590"/>
      <c r="O1" s="622"/>
      <c r="P1" s="170"/>
      <c r="Q1" s="170"/>
      <c r="R1" s="170"/>
      <c r="S1" s="170"/>
      <c r="T1" s="170"/>
      <c r="U1" s="170"/>
      <c r="V1" s="170"/>
      <c r="W1" s="170"/>
      <c r="X1" s="170"/>
      <c r="Y1" s="170"/>
      <c r="Z1" s="170"/>
    </row>
    <row r="2" spans="1:26" ht="48.75" customHeight="1">
      <c r="A2" s="170"/>
      <c r="B2" s="170" t="s">
        <v>329</v>
      </c>
      <c r="C2" s="170"/>
      <c r="D2" s="170"/>
      <c r="E2" s="779" t="s">
        <v>342</v>
      </c>
      <c r="F2" s="743"/>
      <c r="G2" s="743"/>
      <c r="H2" s="743"/>
      <c r="I2" s="743"/>
      <c r="J2" s="743"/>
      <c r="K2" s="743"/>
      <c r="L2" s="743"/>
      <c r="M2" s="744"/>
      <c r="N2" s="590"/>
      <c r="O2" s="622"/>
      <c r="P2" s="170"/>
      <c r="Q2" s="170"/>
      <c r="R2" s="170"/>
      <c r="S2" s="170"/>
      <c r="T2" s="170"/>
      <c r="U2" s="170"/>
      <c r="V2" s="170"/>
      <c r="W2" s="170"/>
      <c r="X2" s="170"/>
      <c r="Y2" s="170"/>
      <c r="Z2" s="170"/>
    </row>
    <row r="3" spans="1:26" ht="23.25" customHeight="1">
      <c r="A3" s="170"/>
      <c r="B3" s="171" t="s">
        <v>254</v>
      </c>
      <c r="C3" s="225">
        <f>'2'!E2</f>
        <v>12</v>
      </c>
      <c r="D3" s="170"/>
      <c r="E3" s="775"/>
      <c r="F3" s="741"/>
      <c r="G3" s="741"/>
      <c r="H3" s="741"/>
      <c r="I3" s="741"/>
      <c r="J3" s="741"/>
      <c r="K3" s="741"/>
      <c r="L3" s="741"/>
      <c r="M3" s="776"/>
      <c r="N3" s="590"/>
      <c r="O3" s="622"/>
      <c r="P3" s="170"/>
      <c r="Q3" s="170"/>
      <c r="R3" s="170"/>
      <c r="S3" s="170"/>
      <c r="T3" s="170"/>
      <c r="U3" s="170"/>
      <c r="V3" s="170"/>
      <c r="W3" s="170"/>
      <c r="X3" s="170"/>
      <c r="Y3" s="170"/>
      <c r="Z3" s="170"/>
    </row>
    <row r="4" spans="1:26" ht="6" customHeight="1">
      <c r="A4" s="170"/>
      <c r="B4" s="174"/>
      <c r="C4" s="226"/>
      <c r="D4" s="170"/>
      <c r="E4" s="763"/>
      <c r="F4" s="764"/>
      <c r="G4" s="764"/>
      <c r="H4" s="764"/>
      <c r="I4" s="764"/>
      <c r="J4" s="764"/>
      <c r="K4" s="764"/>
      <c r="L4" s="764"/>
      <c r="M4" s="765"/>
      <c r="N4" s="590"/>
      <c r="O4" s="622"/>
      <c r="P4" s="170"/>
      <c r="Q4" s="170"/>
      <c r="R4" s="170"/>
      <c r="S4" s="170"/>
      <c r="T4" s="170"/>
      <c r="U4" s="170"/>
      <c r="V4" s="170"/>
      <c r="W4" s="170"/>
      <c r="X4" s="170"/>
      <c r="Y4" s="170"/>
      <c r="Z4" s="170"/>
    </row>
    <row r="5" spans="1:26" ht="23.25" customHeight="1">
      <c r="A5" s="170"/>
      <c r="B5" s="176" t="s">
        <v>343</v>
      </c>
      <c r="C5" s="227">
        <f>IF(C3=1,'2'!B19,(IF(C3=2,'2'!C19,(IF(C3=3,'2'!D19,(IF(C3=4,'2'!E19,(IF(C3=5,'2'!F19,(IF(C3=6,'2'!G19,(IF(C3=7,'2'!H19,(IF(C3=8,'2'!I19,(IF(C3=9,'2'!J19,(IF(C3=10,'2'!K19,(IF(C3=11,'2'!L19,(IF(C3=12,'2'!M19)))))))))))))))))))))))</f>
        <v>3000</v>
      </c>
      <c r="D5" s="170"/>
      <c r="E5" s="170"/>
      <c r="F5" s="170"/>
      <c r="G5" s="170"/>
      <c r="H5" s="170"/>
      <c r="I5" s="170"/>
      <c r="J5" s="170"/>
      <c r="K5" s="170"/>
      <c r="L5" s="170"/>
      <c r="M5" s="170"/>
      <c r="N5" s="590"/>
      <c r="O5" s="622"/>
      <c r="P5" s="170"/>
      <c r="Q5" s="170"/>
      <c r="R5" s="170"/>
      <c r="S5" s="170"/>
      <c r="T5" s="170"/>
      <c r="U5" s="170"/>
      <c r="V5" s="170"/>
      <c r="W5" s="170"/>
      <c r="X5" s="170"/>
      <c r="Y5" s="170"/>
      <c r="Z5" s="170"/>
    </row>
    <row r="6" spans="1:26" ht="23.25" customHeight="1">
      <c r="A6" s="170"/>
      <c r="B6" s="243" t="s">
        <v>191</v>
      </c>
      <c r="C6" s="244">
        <v>1</v>
      </c>
      <c r="D6" s="245">
        <v>2</v>
      </c>
      <c r="E6" s="244">
        <v>3</v>
      </c>
      <c r="F6" s="245">
        <v>4</v>
      </c>
      <c r="G6" s="244">
        <v>5</v>
      </c>
      <c r="H6" s="245">
        <v>6</v>
      </c>
      <c r="I6" s="244">
        <v>7</v>
      </c>
      <c r="J6" s="245">
        <v>8</v>
      </c>
      <c r="K6" s="244">
        <v>9</v>
      </c>
      <c r="L6" s="245">
        <v>10</v>
      </c>
      <c r="M6" s="244">
        <v>11</v>
      </c>
      <c r="N6" s="661">
        <v>12</v>
      </c>
      <c r="O6" s="622"/>
      <c r="P6" s="170"/>
      <c r="Q6" s="170"/>
      <c r="R6" s="170"/>
      <c r="S6" s="170"/>
      <c r="T6" s="170"/>
      <c r="U6" s="170"/>
      <c r="V6" s="170"/>
      <c r="W6" s="170"/>
      <c r="X6" s="170"/>
      <c r="Y6" s="170"/>
      <c r="Z6" s="170"/>
    </row>
    <row r="7" spans="1:26" ht="23.25" customHeight="1">
      <c r="A7" s="383">
        <v>0</v>
      </c>
      <c r="B7" s="181" t="s">
        <v>18</v>
      </c>
      <c r="C7" s="182">
        <f>MAX(0,MIN(C24,A117/C29))</f>
        <v>4000</v>
      </c>
      <c r="D7" s="182">
        <f>MAX(0,MIN(D24,C117/D29))</f>
        <v>4000</v>
      </c>
      <c r="E7" s="182">
        <f t="shared" ref="E7:N7" si="0">MAX(0,MIN(E24,D117/E29))</f>
        <v>4000</v>
      </c>
      <c r="F7" s="182">
        <f t="shared" si="0"/>
        <v>4000</v>
      </c>
      <c r="G7" s="182">
        <f t="shared" si="0"/>
        <v>4000</v>
      </c>
      <c r="H7" s="182">
        <f t="shared" si="0"/>
        <v>4000</v>
      </c>
      <c r="I7" s="182">
        <f t="shared" si="0"/>
        <v>3000</v>
      </c>
      <c r="J7" s="182">
        <f t="shared" si="0"/>
        <v>3000</v>
      </c>
      <c r="K7" s="182">
        <f t="shared" si="0"/>
        <v>3000</v>
      </c>
      <c r="L7" s="182">
        <f t="shared" si="0"/>
        <v>3000</v>
      </c>
      <c r="M7" s="182">
        <f t="shared" si="0"/>
        <v>3000</v>
      </c>
      <c r="N7" s="592">
        <f t="shared" si="0"/>
        <v>3000</v>
      </c>
      <c r="O7" s="622"/>
      <c r="P7" s="170"/>
      <c r="Q7" s="170"/>
      <c r="R7" s="170"/>
      <c r="S7" s="170"/>
      <c r="T7" s="170"/>
      <c r="U7" s="170"/>
      <c r="V7" s="170"/>
      <c r="W7" s="170"/>
      <c r="X7" s="170"/>
      <c r="Y7" s="170"/>
      <c r="Z7" s="170"/>
    </row>
    <row r="8" spans="1:26" ht="23.25" customHeight="1">
      <c r="A8" s="383">
        <v>5000</v>
      </c>
      <c r="B8" s="181" t="s">
        <v>19</v>
      </c>
      <c r="C8" s="248">
        <f>'2'!B23</f>
        <v>3358</v>
      </c>
      <c r="D8" s="248">
        <f>'2'!C23</f>
        <v>296</v>
      </c>
      <c r="E8" s="248">
        <f>'2'!D23</f>
        <v>3427</v>
      </c>
      <c r="F8" s="248">
        <f>'2'!E23</f>
        <v>3455</v>
      </c>
      <c r="G8" s="248">
        <f>'2'!F23</f>
        <v>4914</v>
      </c>
      <c r="H8" s="248">
        <f>'2'!G23</f>
        <v>3751</v>
      </c>
      <c r="I8" s="248">
        <f>'2'!H23</f>
        <v>3672</v>
      </c>
      <c r="J8" s="248">
        <f>'2'!I23</f>
        <v>6097</v>
      </c>
      <c r="K8" s="248">
        <f>'2'!J23</f>
        <v>2667</v>
      </c>
      <c r="L8" s="248">
        <f>'2'!K23</f>
        <v>3039</v>
      </c>
      <c r="M8" s="248">
        <f>'2'!L23</f>
        <v>6752</v>
      </c>
      <c r="N8" s="662">
        <f>'2'!M23</f>
        <v>11864</v>
      </c>
      <c r="O8" s="622"/>
      <c r="P8" s="170"/>
      <c r="Q8" s="170"/>
      <c r="R8" s="170"/>
      <c r="S8" s="170"/>
      <c r="T8" s="170"/>
      <c r="U8" s="170"/>
      <c r="V8" s="170"/>
      <c r="W8" s="170"/>
      <c r="X8" s="170"/>
      <c r="Y8" s="170"/>
      <c r="Z8" s="170"/>
    </row>
    <row r="9" spans="1:26" ht="23.25" customHeight="1">
      <c r="A9" s="383">
        <v>10000</v>
      </c>
      <c r="B9" s="181" t="s">
        <v>20</v>
      </c>
      <c r="C9" s="248">
        <f>'2'!B29</f>
        <v>5000</v>
      </c>
      <c r="D9" s="248">
        <f>'2'!C29</f>
        <v>1642</v>
      </c>
      <c r="E9" s="248">
        <f>'2'!D29</f>
        <v>5346</v>
      </c>
      <c r="F9" s="248">
        <f>'2'!E29</f>
        <v>5919</v>
      </c>
      <c r="G9" s="248">
        <f>'2'!F29</f>
        <v>6464</v>
      </c>
      <c r="H9" s="248">
        <f>'2'!G29</f>
        <v>5550</v>
      </c>
      <c r="I9" s="248">
        <f>'2'!H29</f>
        <v>5799</v>
      </c>
      <c r="J9" s="248">
        <f>'2'!I29</f>
        <v>6127</v>
      </c>
      <c r="K9" s="248">
        <f>'2'!J29</f>
        <v>3030</v>
      </c>
      <c r="L9" s="248">
        <f>'2'!K29</f>
        <v>3363</v>
      </c>
      <c r="M9" s="248">
        <f>'2'!L29</f>
        <v>3324</v>
      </c>
      <c r="N9" s="662">
        <f>'2'!M29</f>
        <v>0</v>
      </c>
      <c r="O9" s="622"/>
      <c r="P9" s="170"/>
      <c r="Q9" s="170"/>
      <c r="R9" s="170"/>
      <c r="S9" s="170"/>
      <c r="T9" s="170"/>
      <c r="U9" s="170"/>
      <c r="V9" s="170"/>
      <c r="W9" s="170"/>
      <c r="X9" s="170"/>
      <c r="Y9" s="170"/>
      <c r="Z9" s="170"/>
    </row>
    <row r="10" spans="1:26" ht="23.25" customHeight="1">
      <c r="A10" s="402">
        <v>5000</v>
      </c>
      <c r="B10" s="185" t="s">
        <v>193</v>
      </c>
      <c r="C10" s="233">
        <f>'2'!B38</f>
        <v>4000</v>
      </c>
      <c r="D10" s="233">
        <f>'2'!C38</f>
        <v>4000</v>
      </c>
      <c r="E10" s="233">
        <f>'2'!D38</f>
        <v>4000</v>
      </c>
      <c r="F10" s="233">
        <f>'2'!E38</f>
        <v>4000</v>
      </c>
      <c r="G10" s="233">
        <f>'2'!F38</f>
        <v>4000</v>
      </c>
      <c r="H10" s="233">
        <f>'2'!G38</f>
        <v>4000</v>
      </c>
      <c r="I10" s="233">
        <f>'2'!H38</f>
        <v>3000</v>
      </c>
      <c r="J10" s="233">
        <f>'2'!I38</f>
        <v>3000</v>
      </c>
      <c r="K10" s="233">
        <f>'2'!J38</f>
        <v>3000</v>
      </c>
      <c r="L10" s="233">
        <f>'2'!K38</f>
        <v>3000</v>
      </c>
      <c r="M10" s="233">
        <f>'2'!L38</f>
        <v>3000</v>
      </c>
      <c r="N10" s="233">
        <f>'2'!M38</f>
        <v>3000</v>
      </c>
      <c r="O10" s="623"/>
      <c r="P10" s="185"/>
      <c r="Q10" s="185"/>
      <c r="R10" s="185"/>
      <c r="S10" s="185"/>
      <c r="T10" s="185"/>
      <c r="U10" s="185"/>
      <c r="V10" s="185"/>
      <c r="W10" s="185"/>
      <c r="X10" s="185"/>
      <c r="Y10" s="185"/>
      <c r="Z10" s="185"/>
    </row>
    <row r="11" spans="1:26" ht="23.25" customHeight="1">
      <c r="A11" s="402"/>
      <c r="B11" s="185" t="s">
        <v>22</v>
      </c>
      <c r="C11" s="186">
        <f>'2'!B126</f>
        <v>0.5</v>
      </c>
      <c r="D11" s="186">
        <f>'2'!C126</f>
        <v>0.5</v>
      </c>
      <c r="E11" s="186">
        <f>'2'!D126</f>
        <v>0.5</v>
      </c>
      <c r="F11" s="186">
        <f>'2'!E126</f>
        <v>0.5</v>
      </c>
      <c r="G11" s="186">
        <f>'2'!F126</f>
        <v>0.5</v>
      </c>
      <c r="H11" s="186">
        <f>'2'!G126</f>
        <v>0.5</v>
      </c>
      <c r="I11" s="186">
        <f>'2'!H126</f>
        <v>0.5</v>
      </c>
      <c r="J11" s="186">
        <f>'2'!I126</f>
        <v>0.5</v>
      </c>
      <c r="K11" s="186">
        <f>'2'!J126</f>
        <v>0.5</v>
      </c>
      <c r="L11" s="186">
        <f>'2'!K126</f>
        <v>0.5</v>
      </c>
      <c r="M11" s="186">
        <f>'2'!L126</f>
        <v>0.5</v>
      </c>
      <c r="N11" s="595">
        <f>'2'!M126</f>
        <v>0.5</v>
      </c>
      <c r="O11" s="623"/>
      <c r="P11" s="185"/>
      <c r="Q11" s="185"/>
      <c r="R11" s="185"/>
      <c r="S11" s="185"/>
      <c r="T11" s="185"/>
      <c r="U11" s="185"/>
      <c r="V11" s="185"/>
      <c r="W11" s="185"/>
      <c r="X11" s="185"/>
      <c r="Y11" s="185"/>
      <c r="Z11" s="185"/>
    </row>
    <row r="12" spans="1:26" ht="23.25" customHeight="1">
      <c r="A12" s="402">
        <v>0</v>
      </c>
      <c r="B12" s="232" t="s">
        <v>23</v>
      </c>
      <c r="C12" s="233">
        <f>'2'!B50</f>
        <v>0</v>
      </c>
      <c r="D12" s="233">
        <f>'2'!C50</f>
        <v>0</v>
      </c>
      <c r="E12" s="233">
        <f>'2'!D50</f>
        <v>0</v>
      </c>
      <c r="F12" s="233">
        <f>'2'!E50</f>
        <v>0</v>
      </c>
      <c r="G12" s="233">
        <f>'2'!F50</f>
        <v>0</v>
      </c>
      <c r="H12" s="233">
        <f>'2'!G50</f>
        <v>0</v>
      </c>
      <c r="I12" s="233">
        <f>'2'!H50</f>
        <v>0</v>
      </c>
      <c r="J12" s="233">
        <f>'2'!I50</f>
        <v>0</v>
      </c>
      <c r="K12" s="233">
        <f>'2'!J50</f>
        <v>0</v>
      </c>
      <c r="L12" s="233">
        <f>'2'!K50</f>
        <v>0</v>
      </c>
      <c r="M12" s="233">
        <f>'2'!L50</f>
        <v>0</v>
      </c>
      <c r="N12" s="596">
        <f>'2'!M50</f>
        <v>0</v>
      </c>
      <c r="O12" s="623"/>
      <c r="P12" s="185"/>
      <c r="Q12" s="185"/>
      <c r="R12" s="185"/>
      <c r="S12" s="185"/>
      <c r="T12" s="185"/>
      <c r="U12" s="185"/>
      <c r="V12" s="185"/>
      <c r="W12" s="185"/>
      <c r="X12" s="185"/>
      <c r="Y12" s="185"/>
      <c r="Z12" s="185"/>
    </row>
    <row r="13" spans="1:26" ht="23.25" customHeight="1">
      <c r="A13" s="402">
        <v>1000</v>
      </c>
      <c r="B13" s="185" t="s">
        <v>256</v>
      </c>
      <c r="C13" s="234">
        <f>'2'!B56</f>
        <v>10000</v>
      </c>
      <c r="D13" s="234">
        <f>'2'!C56</f>
        <v>6000</v>
      </c>
      <c r="E13" s="234">
        <f>'2'!D56</f>
        <v>6000</v>
      </c>
      <c r="F13" s="234">
        <f>'2'!E56</f>
        <v>6000</v>
      </c>
      <c r="G13" s="234">
        <f>'2'!F56</f>
        <v>6000</v>
      </c>
      <c r="H13" s="234">
        <f>'2'!G56</f>
        <v>6000</v>
      </c>
      <c r="I13" s="234">
        <f>'2'!H56</f>
        <v>6000</v>
      </c>
      <c r="J13" s="234">
        <f>'2'!I56</f>
        <v>7000</v>
      </c>
      <c r="K13" s="234">
        <f>'2'!J56</f>
        <v>7000</v>
      </c>
      <c r="L13" s="234">
        <f>'2'!K56</f>
        <v>7000</v>
      </c>
      <c r="M13" s="234">
        <f>'2'!L56</f>
        <v>7000</v>
      </c>
      <c r="N13" s="234">
        <f>'2'!M56</f>
        <v>7000</v>
      </c>
      <c r="O13" s="623"/>
      <c r="P13" s="185"/>
      <c r="Q13" s="185"/>
      <c r="R13" s="185"/>
      <c r="S13" s="185"/>
      <c r="T13" s="185"/>
      <c r="U13" s="185"/>
      <c r="V13" s="185"/>
      <c r="W13" s="185"/>
      <c r="X13" s="185"/>
      <c r="Y13" s="185"/>
      <c r="Z13" s="185"/>
    </row>
    <row r="14" spans="1:26" ht="23.25" customHeight="1">
      <c r="A14" s="402">
        <v>0</v>
      </c>
      <c r="B14" s="185" t="s">
        <v>235</v>
      </c>
      <c r="C14" s="234">
        <f>'2'!B60</f>
        <v>0</v>
      </c>
      <c r="D14" s="234">
        <f>'2'!C60</f>
        <v>0</v>
      </c>
      <c r="E14" s="234">
        <f>'2'!D60</f>
        <v>0</v>
      </c>
      <c r="F14" s="234">
        <f>'2'!E60</f>
        <v>0</v>
      </c>
      <c r="G14" s="234">
        <f>'2'!F60</f>
        <v>0</v>
      </c>
      <c r="H14" s="234">
        <f>'2'!G60</f>
        <v>0</v>
      </c>
      <c r="I14" s="234">
        <f>'2'!H60</f>
        <v>0</v>
      </c>
      <c r="J14" s="234">
        <f>'2'!I60</f>
        <v>0</v>
      </c>
      <c r="K14" s="234">
        <f>'2'!J60</f>
        <v>0</v>
      </c>
      <c r="L14" s="234">
        <f>'2'!K60</f>
        <v>0</v>
      </c>
      <c r="M14" s="234">
        <f>'2'!L60</f>
        <v>0</v>
      </c>
      <c r="N14" s="597">
        <f>'2'!M60</f>
        <v>0</v>
      </c>
      <c r="O14" s="623"/>
      <c r="P14" s="185"/>
      <c r="Q14" s="185"/>
      <c r="R14" s="185"/>
      <c r="S14" s="185"/>
      <c r="T14" s="185"/>
      <c r="U14" s="185"/>
      <c r="V14" s="185"/>
      <c r="W14" s="185"/>
      <c r="X14" s="185"/>
      <c r="Y14" s="185"/>
      <c r="Z14" s="185"/>
    </row>
    <row r="15" spans="1:26" ht="23.25" customHeight="1">
      <c r="A15" s="402">
        <v>0</v>
      </c>
      <c r="B15" s="185" t="s">
        <v>236</v>
      </c>
      <c r="C15" s="234">
        <f>'2'!B70</f>
        <v>10000</v>
      </c>
      <c r="D15" s="234">
        <f>'2'!C70</f>
        <v>10000</v>
      </c>
      <c r="E15" s="234">
        <f>'2'!D70</f>
        <v>10000</v>
      </c>
      <c r="F15" s="234">
        <f>'2'!E70</f>
        <v>10000</v>
      </c>
      <c r="G15" s="234">
        <f>'2'!F70</f>
        <v>10000</v>
      </c>
      <c r="H15" s="234">
        <f>'2'!G70</f>
        <v>10000</v>
      </c>
      <c r="I15" s="234">
        <f>'2'!H70</f>
        <v>10000</v>
      </c>
      <c r="J15" s="234">
        <f>'2'!I70</f>
        <v>10000</v>
      </c>
      <c r="K15" s="234">
        <f>'2'!J70</f>
        <v>10000</v>
      </c>
      <c r="L15" s="234">
        <f>'2'!K70</f>
        <v>10000</v>
      </c>
      <c r="M15" s="234">
        <f>'2'!L70</f>
        <v>10000</v>
      </c>
      <c r="N15" s="234">
        <f>'2'!M70</f>
        <v>10000</v>
      </c>
      <c r="O15" s="623"/>
      <c r="P15" s="185"/>
      <c r="Q15" s="185"/>
      <c r="R15" s="185"/>
      <c r="S15" s="185"/>
      <c r="T15" s="185"/>
      <c r="U15" s="185"/>
      <c r="V15" s="185"/>
      <c r="W15" s="185"/>
      <c r="X15" s="185"/>
      <c r="Y15" s="185"/>
      <c r="Z15" s="185"/>
    </row>
    <row r="16" spans="1:26" ht="23.25" customHeight="1">
      <c r="A16" s="184">
        <f>A60</f>
        <v>2000</v>
      </c>
      <c r="B16" s="185" t="s">
        <v>237</v>
      </c>
      <c r="C16" s="234">
        <f>'2'!B74</f>
        <v>50000</v>
      </c>
      <c r="D16" s="234">
        <f>'2'!C74</f>
        <v>33210</v>
      </c>
      <c r="E16" s="234">
        <f>'2'!D74</f>
        <v>51730</v>
      </c>
      <c r="F16" s="234">
        <f>'2'!E74</f>
        <v>54595</v>
      </c>
      <c r="G16" s="234">
        <f>'2'!F74</f>
        <v>57320</v>
      </c>
      <c r="H16" s="234">
        <f>'2'!G74</f>
        <v>52750</v>
      </c>
      <c r="I16" s="234">
        <f>'2'!H74</f>
        <v>53995</v>
      </c>
      <c r="J16" s="234">
        <f>'2'!I74</f>
        <v>55635</v>
      </c>
      <c r="K16" s="234">
        <f>'2'!J74</f>
        <v>40150</v>
      </c>
      <c r="L16" s="234">
        <f>'2'!K74</f>
        <v>41815</v>
      </c>
      <c r="M16" s="234">
        <f>'2'!L74</f>
        <v>41620</v>
      </c>
      <c r="N16" s="597">
        <f>'2'!M74</f>
        <v>25000</v>
      </c>
      <c r="O16" s="623"/>
      <c r="P16" s="185"/>
      <c r="Q16" s="185"/>
      <c r="R16" s="185"/>
      <c r="S16" s="185"/>
      <c r="T16" s="185"/>
      <c r="U16" s="185"/>
      <c r="V16" s="185"/>
      <c r="W16" s="185"/>
      <c r="X16" s="185"/>
      <c r="Y16" s="185"/>
      <c r="Z16" s="185"/>
    </row>
    <row r="17" spans="1:26" ht="23.25" customHeight="1">
      <c r="A17" s="184">
        <f>A27</f>
        <v>110000</v>
      </c>
      <c r="B17" s="185" t="s">
        <v>239</v>
      </c>
      <c r="C17" s="234">
        <f>'2'!B88</f>
        <v>50000</v>
      </c>
      <c r="D17" s="234">
        <f>'2'!C88</f>
        <v>83210</v>
      </c>
      <c r="E17" s="234">
        <f>'2'!D88</f>
        <v>134940</v>
      </c>
      <c r="F17" s="234">
        <f>'2'!E88</f>
        <v>189535</v>
      </c>
      <c r="G17" s="234">
        <f>'2'!F88</f>
        <v>246855</v>
      </c>
      <c r="H17" s="234">
        <f>'2'!G88</f>
        <v>299605</v>
      </c>
      <c r="I17" s="234">
        <f>'2'!H88</f>
        <v>353600</v>
      </c>
      <c r="J17" s="234">
        <f>'2'!I88</f>
        <v>409235</v>
      </c>
      <c r="K17" s="234">
        <f>'2'!J88</f>
        <v>449385</v>
      </c>
      <c r="L17" s="234">
        <f>'2'!K88</f>
        <v>491200</v>
      </c>
      <c r="M17" s="234">
        <f>'2'!L88</f>
        <v>532820</v>
      </c>
      <c r="N17" s="597">
        <f>'2'!M88</f>
        <v>557820</v>
      </c>
      <c r="O17" s="623"/>
      <c r="P17" s="185"/>
      <c r="Q17" s="185"/>
      <c r="R17" s="185"/>
      <c r="S17" s="185"/>
      <c r="T17" s="185"/>
      <c r="U17" s="185"/>
      <c r="V17" s="185"/>
      <c r="W17" s="185"/>
      <c r="X17" s="185"/>
      <c r="Y17" s="185"/>
      <c r="Z17" s="185"/>
    </row>
    <row r="18" spans="1:26" ht="23.25" customHeight="1">
      <c r="A18" s="184">
        <f>A172</f>
        <v>100</v>
      </c>
      <c r="B18" s="185" t="s">
        <v>327</v>
      </c>
      <c r="C18" s="242">
        <f>'2'!B116</f>
        <v>1</v>
      </c>
      <c r="D18" s="242">
        <f>'2'!C116</f>
        <v>1</v>
      </c>
      <c r="E18" s="242">
        <f>'2'!D116</f>
        <v>1</v>
      </c>
      <c r="F18" s="242">
        <f>'2'!E116</f>
        <v>1</v>
      </c>
      <c r="G18" s="242">
        <f>'2'!F116</f>
        <v>1</v>
      </c>
      <c r="H18" s="242">
        <f>'2'!G116</f>
        <v>1</v>
      </c>
      <c r="I18" s="242">
        <f>'2'!H116</f>
        <v>1</v>
      </c>
      <c r="J18" s="242">
        <f>'2'!I116</f>
        <v>1</v>
      </c>
      <c r="K18" s="242">
        <f>'2'!J116</f>
        <v>1</v>
      </c>
      <c r="L18" s="242">
        <f>'2'!K116</f>
        <v>1</v>
      </c>
      <c r="M18" s="242">
        <f>'2'!L116</f>
        <v>0.49229857819905215</v>
      </c>
      <c r="N18" s="660">
        <f>'2'!M116</f>
        <v>0</v>
      </c>
      <c r="O18" s="623"/>
      <c r="P18" s="185"/>
      <c r="Q18" s="185"/>
      <c r="R18" s="185"/>
      <c r="S18" s="185"/>
      <c r="T18" s="185"/>
      <c r="U18" s="185"/>
      <c r="V18" s="185"/>
      <c r="W18" s="185"/>
      <c r="X18" s="185"/>
      <c r="Y18" s="185"/>
      <c r="Z18" s="185"/>
    </row>
    <row r="19" spans="1:26" ht="23.25" customHeight="1">
      <c r="A19" s="184">
        <f>A86</f>
        <v>81000</v>
      </c>
      <c r="B19" s="185" t="s">
        <v>259</v>
      </c>
      <c r="C19" s="234">
        <f>'2'!B102</f>
        <v>48740</v>
      </c>
      <c r="D19" s="234">
        <f>'2'!C102</f>
        <v>-26330</v>
      </c>
      <c r="E19" s="234">
        <f>'2'!D102</f>
        <v>49080</v>
      </c>
      <c r="F19" s="234">
        <f>'2'!E102</f>
        <v>47055</v>
      </c>
      <c r="G19" s="234">
        <f>'2'!F102</f>
        <v>88100</v>
      </c>
      <c r="H19" s="234">
        <f>'2'!G102</f>
        <v>57780</v>
      </c>
      <c r="I19" s="234">
        <f>'2'!H102</f>
        <v>54165</v>
      </c>
      <c r="J19" s="234">
        <f>'2'!I102</f>
        <v>125275</v>
      </c>
      <c r="K19" s="234">
        <f>'2'!J102</f>
        <v>37860</v>
      </c>
      <c r="L19" s="234">
        <f>'2'!K102</f>
        <v>47355</v>
      </c>
      <c r="M19" s="234">
        <f>'2'!L102</f>
        <v>56100</v>
      </c>
      <c r="N19" s="597">
        <f>'2'!M102</f>
        <v>-27000</v>
      </c>
      <c r="O19" s="623"/>
      <c r="P19" s="185"/>
      <c r="Q19" s="185"/>
      <c r="R19" s="185"/>
      <c r="S19" s="185"/>
      <c r="T19" s="185"/>
      <c r="U19" s="185"/>
      <c r="V19" s="185"/>
      <c r="W19" s="185"/>
      <c r="X19" s="185"/>
      <c r="Y19" s="185"/>
      <c r="Z19" s="185"/>
    </row>
    <row r="20" spans="1:26" ht="23.25" customHeight="1">
      <c r="A20" s="189">
        <f>(A27-A85)/A27</f>
        <v>0.73636363636363633</v>
      </c>
      <c r="B20" s="185" t="s">
        <v>159</v>
      </c>
      <c r="C20" s="186">
        <f t="shared" ref="C20:N20" si="1">IFERROR((C27-C85)/C27,0)</f>
        <v>0.31846590909090911</v>
      </c>
      <c r="D20" s="186">
        <f t="shared" si="1"/>
        <v>0.36306534090909093</v>
      </c>
      <c r="E20" s="186">
        <f t="shared" si="1"/>
        <v>0.36220741477272728</v>
      </c>
      <c r="F20" s="186">
        <f t="shared" si="1"/>
        <v>0.36134670426136367</v>
      </c>
      <c r="G20" s="186">
        <f t="shared" si="1"/>
        <v>0.36048323721875003</v>
      </c>
      <c r="H20" s="186">
        <f t="shared" si="1"/>
        <v>0.35961704121019888</v>
      </c>
      <c r="I20" s="186">
        <f t="shared" si="1"/>
        <v>0.22227025197322015</v>
      </c>
      <c r="J20" s="186">
        <f t="shared" si="1"/>
        <v>0.20595664036257882</v>
      </c>
      <c r="K20" s="186">
        <f t="shared" si="1"/>
        <v>0.2047910133528924</v>
      </c>
      <c r="L20" s="186">
        <f t="shared" si="1"/>
        <v>0.20362189109815143</v>
      </c>
      <c r="M20" s="186">
        <f t="shared" si="1"/>
        <v>0.20244930855080615</v>
      </c>
      <c r="N20" s="595">
        <f t="shared" si="1"/>
        <v>0.20127330031378304</v>
      </c>
      <c r="O20" s="623"/>
      <c r="P20" s="185"/>
      <c r="Q20" s="185"/>
      <c r="R20" s="185"/>
      <c r="S20" s="185"/>
      <c r="T20" s="185"/>
      <c r="U20" s="185"/>
      <c r="V20" s="185"/>
      <c r="W20" s="185"/>
      <c r="X20" s="185"/>
      <c r="Y20" s="185"/>
      <c r="Z20" s="185"/>
    </row>
    <row r="21" spans="1:26" ht="36" customHeight="1">
      <c r="A21" s="166"/>
      <c r="B21" s="190"/>
      <c r="C21" s="780" t="s">
        <v>260</v>
      </c>
      <c r="D21" s="768"/>
      <c r="E21" s="768"/>
      <c r="F21" s="768"/>
      <c r="G21" s="768"/>
      <c r="H21" s="768"/>
      <c r="I21" s="768"/>
      <c r="J21" s="768"/>
      <c r="K21" s="768"/>
      <c r="L21" s="768"/>
      <c r="M21" s="768"/>
      <c r="N21" s="778"/>
      <c r="O21" s="622"/>
      <c r="P21" s="170"/>
      <c r="Q21" s="170"/>
      <c r="R21" s="170"/>
      <c r="S21" s="170"/>
      <c r="T21" s="170"/>
      <c r="U21" s="170"/>
      <c r="V21" s="170"/>
      <c r="W21" s="170"/>
      <c r="X21" s="170"/>
      <c r="Y21" s="170"/>
      <c r="Z21" s="170"/>
    </row>
    <row r="22" spans="1:26" ht="24" customHeight="1">
      <c r="A22" s="191">
        <v>0</v>
      </c>
      <c r="B22" s="236" t="s">
        <v>261</v>
      </c>
      <c r="C22" s="237">
        <v>1</v>
      </c>
      <c r="D22" s="237">
        <v>2</v>
      </c>
      <c r="E22" s="237">
        <v>3</v>
      </c>
      <c r="F22" s="237">
        <v>4</v>
      </c>
      <c r="G22" s="237">
        <v>5</v>
      </c>
      <c r="H22" s="237">
        <v>6</v>
      </c>
      <c r="I22" s="237">
        <v>7</v>
      </c>
      <c r="J22" s="237">
        <v>8</v>
      </c>
      <c r="K22" s="237">
        <v>9</v>
      </c>
      <c r="L22" s="237">
        <v>10</v>
      </c>
      <c r="M22" s="237">
        <v>11</v>
      </c>
      <c r="N22" s="601">
        <v>12</v>
      </c>
      <c r="O22" s="622"/>
      <c r="P22" s="170"/>
      <c r="Q22" s="170"/>
      <c r="R22" s="170"/>
      <c r="S22" s="170"/>
      <c r="T22" s="170"/>
      <c r="U22" s="170"/>
      <c r="V22" s="170"/>
      <c r="W22" s="170"/>
      <c r="X22" s="170"/>
      <c r="Y22" s="170"/>
      <c r="Z22" s="170"/>
    </row>
    <row r="23" spans="1:26" ht="5.25" customHeight="1">
      <c r="A23" s="166"/>
      <c r="B23" s="238"/>
      <c r="C23" s="239"/>
      <c r="D23" s="240"/>
      <c r="E23" s="239"/>
      <c r="F23" s="239"/>
      <c r="G23" s="239"/>
      <c r="H23" s="239"/>
      <c r="I23" s="239"/>
      <c r="J23" s="239"/>
      <c r="K23" s="239"/>
      <c r="L23" s="239"/>
      <c r="M23" s="239"/>
      <c r="N23" s="602"/>
      <c r="O23" s="622"/>
      <c r="P23" s="170"/>
      <c r="Q23" s="170"/>
      <c r="R23" s="170"/>
      <c r="S23" s="170"/>
      <c r="T23" s="170"/>
      <c r="U23" s="170"/>
      <c r="V23" s="170"/>
      <c r="W23" s="170"/>
      <c r="X23" s="170"/>
      <c r="Y23" s="170"/>
      <c r="Z23" s="170"/>
    </row>
    <row r="24" spans="1:26" ht="32.25" customHeight="1">
      <c r="A24" s="383">
        <v>5000</v>
      </c>
      <c r="B24" s="197" t="s">
        <v>344</v>
      </c>
      <c r="C24" s="241">
        <f>IF(ISBLANK(inputs!$C$96),$A24,VALUE(inputs!$E$96))</f>
        <v>4000</v>
      </c>
      <c r="D24" s="241">
        <f>IF(ISBLANK(inputs!$C$97),$A24,VALUE(inputs!$E$97))</f>
        <v>4000</v>
      </c>
      <c r="E24" s="241">
        <f>IF(ISBLANK(inputs!$C$98),$A24,VALUE(inputs!$E$98))</f>
        <v>4000</v>
      </c>
      <c r="F24" s="241">
        <f>IF(ISBLANK(inputs!$C$99),$A24,VALUE(inputs!$E$99))</f>
        <v>4000</v>
      </c>
      <c r="G24" s="241">
        <f>IF(ISBLANK(inputs!$C$100),$A24,VALUE(inputs!$E$100))</f>
        <v>4000</v>
      </c>
      <c r="H24" s="241">
        <f>IF(ISBLANK(inputs!$C$101),$A24,VALUE(inputs!$E$101))</f>
        <v>4000</v>
      </c>
      <c r="I24" s="241">
        <f>IF(ISBLANK(inputs!$C$102),$A24,VALUE(inputs!$E$102))</f>
        <v>3000</v>
      </c>
      <c r="J24" s="241">
        <f>IF(ISBLANK(inputs!$C$103),$A24,VALUE(inputs!$E$103))</f>
        <v>3000</v>
      </c>
      <c r="K24" s="241">
        <f>IF(ISBLANK(inputs!$C$104),$A24,VALUE(inputs!$E$104))</f>
        <v>3000</v>
      </c>
      <c r="L24" s="241">
        <f>IF(ISBLANK(inputs!$C$105),$A24,VALUE(inputs!$E$105))</f>
        <v>3000</v>
      </c>
      <c r="M24" s="241">
        <f>IF(ISBLANK(inputs!$C$106),$A24,VALUE(inputs!$E$106))</f>
        <v>3000</v>
      </c>
      <c r="N24" s="603">
        <f>IF(ISBLANK(inputs!$C$107),$A24,VALUE(inputs!$E$107))</f>
        <v>3000</v>
      </c>
      <c r="O24" s="624"/>
      <c r="P24" s="770"/>
      <c r="Q24" s="755"/>
      <c r="R24" s="755"/>
      <c r="S24" s="755"/>
      <c r="T24" s="756"/>
      <c r="U24" s="170"/>
      <c r="V24" s="170"/>
      <c r="W24" s="170"/>
      <c r="X24" s="170"/>
      <c r="Y24" s="170"/>
      <c r="Z24" s="170"/>
    </row>
    <row r="25" spans="1:26" ht="23.25" customHeight="1">
      <c r="A25" s="166"/>
      <c r="B25" s="170"/>
      <c r="C25" s="781"/>
      <c r="D25" s="768"/>
      <c r="E25" s="768"/>
      <c r="F25" s="768"/>
      <c r="G25" s="768"/>
      <c r="H25" s="768"/>
      <c r="I25" s="768"/>
      <c r="J25" s="768"/>
      <c r="K25" s="768"/>
      <c r="L25" s="768"/>
      <c r="M25" s="768"/>
      <c r="N25" s="778"/>
      <c r="O25" s="622"/>
      <c r="P25" s="770"/>
      <c r="Q25" s="755"/>
      <c r="R25" s="755"/>
      <c r="S25" s="755"/>
      <c r="T25" s="756"/>
      <c r="U25" s="170"/>
      <c r="V25" s="170"/>
      <c r="W25" s="170"/>
      <c r="X25" s="170"/>
      <c r="Y25" s="170"/>
      <c r="Z25" s="170"/>
    </row>
    <row r="26" spans="1:26" ht="23.25" customHeight="1">
      <c r="A26" s="166"/>
      <c r="B26" s="170"/>
      <c r="C26" s="782"/>
      <c r="D26" s="768"/>
      <c r="E26" s="768"/>
      <c r="F26" s="768"/>
      <c r="G26" s="768"/>
      <c r="H26" s="768"/>
      <c r="I26" s="768"/>
      <c r="J26" s="768"/>
      <c r="K26" s="768"/>
      <c r="L26" s="768"/>
      <c r="M26" s="768"/>
      <c r="N26" s="778"/>
      <c r="O26" s="625" t="s">
        <v>263</v>
      </c>
      <c r="P26" s="770"/>
      <c r="Q26" s="755"/>
      <c r="R26" s="755"/>
      <c r="S26" s="755"/>
      <c r="T26" s="756"/>
      <c r="U26" s="170"/>
      <c r="V26" s="170"/>
      <c r="W26" s="170"/>
      <c r="X26" s="170"/>
      <c r="Y26" s="170"/>
      <c r="Z26" s="170"/>
    </row>
    <row r="27" spans="1:26" ht="23.25" customHeight="1">
      <c r="A27" s="166">
        <f>A10*A30</f>
        <v>110000</v>
      </c>
      <c r="B27" s="170" t="s">
        <v>264</v>
      </c>
      <c r="C27" s="200">
        <f t="shared" ref="C27:N27" si="2">C10*C30</f>
        <v>88000</v>
      </c>
      <c r="D27" s="200">
        <f t="shared" si="2"/>
        <v>88000</v>
      </c>
      <c r="E27" s="200">
        <f t="shared" si="2"/>
        <v>88000</v>
      </c>
      <c r="F27" s="200">
        <f t="shared" si="2"/>
        <v>88000</v>
      </c>
      <c r="G27" s="200">
        <f t="shared" si="2"/>
        <v>88000</v>
      </c>
      <c r="H27" s="200">
        <f t="shared" si="2"/>
        <v>88000</v>
      </c>
      <c r="I27" s="200">
        <f t="shared" si="2"/>
        <v>66000</v>
      </c>
      <c r="J27" s="200">
        <f t="shared" si="2"/>
        <v>66000</v>
      </c>
      <c r="K27" s="200">
        <f t="shared" si="2"/>
        <v>66000</v>
      </c>
      <c r="L27" s="200">
        <f t="shared" si="2"/>
        <v>66000</v>
      </c>
      <c r="M27" s="200">
        <f t="shared" si="2"/>
        <v>66000</v>
      </c>
      <c r="N27" s="604">
        <f t="shared" si="2"/>
        <v>66000</v>
      </c>
      <c r="O27" s="625">
        <f t="shared" ref="O27:O28" si="3">SUM(C27:N27)</f>
        <v>924000</v>
      </c>
      <c r="P27" s="770"/>
      <c r="Q27" s="755"/>
      <c r="R27" s="755"/>
      <c r="S27" s="755"/>
      <c r="T27" s="756"/>
      <c r="U27" s="170"/>
      <c r="V27" s="170"/>
      <c r="W27" s="170"/>
      <c r="X27" s="170"/>
      <c r="Y27" s="170"/>
      <c r="Z27" s="170"/>
    </row>
    <row r="28" spans="1:26" ht="23.25" customHeight="1">
      <c r="A28" s="166">
        <f>A29*A10</f>
        <v>20000</v>
      </c>
      <c r="B28" s="170" t="s">
        <v>265</v>
      </c>
      <c r="C28" s="202">
        <f t="shared" ref="C28:N28" si="4">C29*C10</f>
        <v>16000</v>
      </c>
      <c r="D28" s="202">
        <f t="shared" si="4"/>
        <v>16000</v>
      </c>
      <c r="E28" s="202">
        <f t="shared" si="4"/>
        <v>16000</v>
      </c>
      <c r="F28" s="202">
        <f t="shared" si="4"/>
        <v>16000</v>
      </c>
      <c r="G28" s="202">
        <f t="shared" si="4"/>
        <v>16000</v>
      </c>
      <c r="H28" s="202">
        <f t="shared" si="4"/>
        <v>16000</v>
      </c>
      <c r="I28" s="202">
        <f t="shared" si="4"/>
        <v>12000</v>
      </c>
      <c r="J28" s="202">
        <f t="shared" si="4"/>
        <v>12000</v>
      </c>
      <c r="K28" s="202">
        <f t="shared" si="4"/>
        <v>12000</v>
      </c>
      <c r="L28" s="202">
        <f t="shared" si="4"/>
        <v>12000</v>
      </c>
      <c r="M28" s="202">
        <f t="shared" si="4"/>
        <v>12000</v>
      </c>
      <c r="N28" s="605">
        <f t="shared" si="4"/>
        <v>12000</v>
      </c>
      <c r="O28" s="625">
        <f t="shared" si="3"/>
        <v>168000</v>
      </c>
      <c r="P28" s="770"/>
      <c r="Q28" s="755"/>
      <c r="R28" s="755"/>
      <c r="S28" s="755"/>
      <c r="T28" s="756"/>
      <c r="U28" s="170"/>
      <c r="V28" s="170"/>
      <c r="W28" s="170"/>
      <c r="X28" s="170"/>
      <c r="Y28" s="170"/>
      <c r="Z28" s="170"/>
    </row>
    <row r="29" spans="1:26" ht="23.25" customHeight="1">
      <c r="A29" s="166">
        <v>4</v>
      </c>
      <c r="B29" s="170" t="s">
        <v>266</v>
      </c>
      <c r="C29" s="203">
        <f>A29</f>
        <v>4</v>
      </c>
      <c r="D29" s="204">
        <f t="shared" ref="D29:N29" si="5">C29</f>
        <v>4</v>
      </c>
      <c r="E29" s="204">
        <f t="shared" si="5"/>
        <v>4</v>
      </c>
      <c r="F29" s="204">
        <f t="shared" si="5"/>
        <v>4</v>
      </c>
      <c r="G29" s="204">
        <f t="shared" si="5"/>
        <v>4</v>
      </c>
      <c r="H29" s="204">
        <f t="shared" si="5"/>
        <v>4</v>
      </c>
      <c r="I29" s="204">
        <f t="shared" si="5"/>
        <v>4</v>
      </c>
      <c r="J29" s="204">
        <f t="shared" si="5"/>
        <v>4</v>
      </c>
      <c r="K29" s="204">
        <f t="shared" si="5"/>
        <v>4</v>
      </c>
      <c r="L29" s="204">
        <f t="shared" si="5"/>
        <v>4</v>
      </c>
      <c r="M29" s="204">
        <f t="shared" si="5"/>
        <v>4</v>
      </c>
      <c r="N29" s="606">
        <f t="shared" si="5"/>
        <v>4</v>
      </c>
      <c r="O29" s="625">
        <f t="shared" ref="O29:O30" si="6">AVERAGE(C29:N29)</f>
        <v>4</v>
      </c>
      <c r="P29" s="770"/>
      <c r="Q29" s="755"/>
      <c r="R29" s="755"/>
      <c r="S29" s="755"/>
      <c r="T29" s="756"/>
      <c r="U29" s="170"/>
      <c r="V29" s="170"/>
      <c r="W29" s="170"/>
      <c r="X29" s="170"/>
      <c r="Y29" s="170"/>
      <c r="Z29" s="170"/>
    </row>
    <row r="30" spans="1:26" ht="23.25" customHeight="1">
      <c r="A30" s="205">
        <f>INTRO!J14</f>
        <v>22</v>
      </c>
      <c r="B30" s="170" t="s">
        <v>7</v>
      </c>
      <c r="C30" s="206">
        <f>IF(ISBLANK(inputs!$C$96),$A30,VALUE(inputs!$F$96))</f>
        <v>22</v>
      </c>
      <c r="D30" s="207">
        <f>IF(ISBLANK(inputs!$C$97),$A30,VALUE(inputs!$F$97))</f>
        <v>22</v>
      </c>
      <c r="E30" s="207">
        <f>IF(ISBLANK(inputs!$C$98),$A30,VALUE(inputs!$F$98))</f>
        <v>22</v>
      </c>
      <c r="F30" s="207">
        <f>IF(ISBLANK(inputs!$C$99),$A30,VALUE(inputs!$F$99))</f>
        <v>22</v>
      </c>
      <c r="G30" s="207">
        <f>IF(ISBLANK(inputs!$C$100),$A30,VALUE(inputs!$F$100))</f>
        <v>22</v>
      </c>
      <c r="H30" s="207">
        <f>IF(ISBLANK(inputs!$C$101),$A30,VALUE(inputs!$F$101))</f>
        <v>22</v>
      </c>
      <c r="I30" s="207">
        <f>IF(ISBLANK(inputs!$C$102),$A30,VALUE(inputs!$F$102))</f>
        <v>22</v>
      </c>
      <c r="J30" s="207">
        <f>IF(ISBLANK(inputs!$C$103),$A30,VALUE(inputs!$F$103))</f>
        <v>22</v>
      </c>
      <c r="K30" s="207">
        <f>IF(ISBLANK(inputs!$C$104),$A30,VALUE(inputs!$F$104))</f>
        <v>22</v>
      </c>
      <c r="L30" s="207">
        <f>IF(ISBLANK(inputs!$C$105),$A30,VALUE(inputs!$F$105))</f>
        <v>22</v>
      </c>
      <c r="M30" s="207">
        <f>IF(ISBLANK(inputs!$C$106),$A30,VALUE(inputs!$F$106))</f>
        <v>22</v>
      </c>
      <c r="N30" s="607">
        <f>IF(ISBLANK(inputs!$C$107),$A30,VALUE(inputs!$F$107))</f>
        <v>22</v>
      </c>
      <c r="O30" s="625">
        <f t="shared" si="6"/>
        <v>22</v>
      </c>
      <c r="P30" s="770"/>
      <c r="Q30" s="755"/>
      <c r="R30" s="755"/>
      <c r="S30" s="755"/>
      <c r="T30" s="756"/>
      <c r="U30" s="170"/>
      <c r="V30" s="170"/>
      <c r="W30" s="170"/>
      <c r="X30" s="170"/>
      <c r="Y30" s="170"/>
      <c r="Z30" s="170"/>
    </row>
    <row r="31" spans="1:26" ht="23.25" customHeight="1">
      <c r="A31" s="205">
        <v>0</v>
      </c>
      <c r="B31" s="170" t="s">
        <v>321</v>
      </c>
      <c r="C31" s="208">
        <f>IF(ISBLANK(inputs!$C$96),$A31,VALUE(inputs!$G$96))</f>
        <v>0</v>
      </c>
      <c r="D31" s="209">
        <f>IF(ISBLANK(inputs!$C$97),$A31,VALUE(inputs!$G$97))</f>
        <v>0</v>
      </c>
      <c r="E31" s="209">
        <f>IF(ISBLANK(inputs!$C$98),$A31,VALUE(inputs!$G$98))</f>
        <v>0</v>
      </c>
      <c r="F31" s="209">
        <f>IF(ISBLANK(inputs!$C$99),$A31,VALUE(inputs!$G$99))</f>
        <v>0</v>
      </c>
      <c r="G31" s="209">
        <f>IF(ISBLANK(inputs!$C$100),$A31,VALUE(inputs!$G$100))</f>
        <v>0</v>
      </c>
      <c r="H31" s="209">
        <f>IF(ISBLANK(inputs!$C$101),$A31,VALUE(inputs!$G$101))</f>
        <v>0</v>
      </c>
      <c r="I31" s="209">
        <f>IF(ISBLANK(inputs!$C$102),$A31,VALUE(inputs!$G$102))</f>
        <v>0</v>
      </c>
      <c r="J31" s="209">
        <f>IF(ISBLANK(inputs!$C$103),$A31,VALUE(inputs!$G$103))</f>
        <v>0</v>
      </c>
      <c r="K31" s="209">
        <f>IF(ISBLANK(inputs!$C$104),$A31,VALUE(inputs!$G$104))</f>
        <v>0</v>
      </c>
      <c r="L31" s="209">
        <f>IF(ISBLANK(inputs!$C$105),$A31,VALUE(inputs!$G$105))</f>
        <v>0</v>
      </c>
      <c r="M31" s="209">
        <f>IF(ISBLANK(inputs!$C$106),$A31,VALUE(inputs!$G$106))</f>
        <v>0</v>
      </c>
      <c r="N31" s="608">
        <f>IF(ISBLANK(inputs!$C$107),$A31,VALUE(inputs!$G$107))</f>
        <v>0</v>
      </c>
      <c r="O31" s="625">
        <f t="shared" ref="O31:O33" si="7">SUM(C31:N31)</f>
        <v>0</v>
      </c>
      <c r="P31" s="770"/>
      <c r="Q31" s="755"/>
      <c r="R31" s="755"/>
      <c r="S31" s="755"/>
      <c r="T31" s="756"/>
      <c r="U31" s="170"/>
      <c r="V31" s="170"/>
      <c r="W31" s="170"/>
      <c r="X31" s="170"/>
      <c r="Y31" s="170"/>
      <c r="Z31" s="170"/>
    </row>
    <row r="32" spans="1:26" ht="28.5" customHeight="1">
      <c r="A32" s="205">
        <v>0</v>
      </c>
      <c r="B32" s="170" t="s">
        <v>322</v>
      </c>
      <c r="C32" s="208">
        <f>IF(ISBLANK(inputs!$C$96),$A32,VALUE(inputs!$H$96))</f>
        <v>0</v>
      </c>
      <c r="D32" s="209">
        <f>IF(ISBLANK(inputs!$C$97),$A32,VALUE(inputs!$H$97))</f>
        <v>0</v>
      </c>
      <c r="E32" s="209">
        <f>IF(ISBLANK(inputs!$C$98),$A32,VALUE(inputs!$H$98))</f>
        <v>0</v>
      </c>
      <c r="F32" s="209">
        <f>IF(ISBLANK(inputs!$C$99),$A32,VALUE(inputs!$H$99))</f>
        <v>0</v>
      </c>
      <c r="G32" s="209">
        <f>IF(ISBLANK(inputs!$C$100),$A32,VALUE(inputs!$H$100))</f>
        <v>0</v>
      </c>
      <c r="H32" s="209">
        <f>IF(ISBLANK(inputs!$C$101),$A32,VALUE(inputs!$H$101))</f>
        <v>0</v>
      </c>
      <c r="I32" s="209">
        <f>IF(ISBLANK(inputs!$C$102),$A32,VALUE(inputs!$H$102))</f>
        <v>0</v>
      </c>
      <c r="J32" s="209">
        <f>IF(ISBLANK(inputs!$C$103),$A32,VALUE(inputs!$H$103))</f>
        <v>0</v>
      </c>
      <c r="K32" s="209">
        <f>IF(ISBLANK(inputs!$C$104),$A32,VALUE(inputs!$H$104))</f>
        <v>0</v>
      </c>
      <c r="L32" s="209">
        <f>IF(ISBLANK(inputs!$C$105),$A32,VALUE(inputs!$H$105))</f>
        <v>0</v>
      </c>
      <c r="M32" s="209">
        <f>IF(ISBLANK(inputs!$C$106),$A32,VALUE(inputs!$H$106))</f>
        <v>0</v>
      </c>
      <c r="N32" s="608">
        <f>IF(ISBLANK(inputs!$C$107),$A32,VALUE(inputs!$H$107))</f>
        <v>0</v>
      </c>
      <c r="O32" s="625">
        <f t="shared" si="7"/>
        <v>0</v>
      </c>
      <c r="P32" s="770" t="s">
        <v>207</v>
      </c>
      <c r="Q32" s="755"/>
      <c r="R32" s="755"/>
      <c r="S32" s="755"/>
      <c r="T32" s="756"/>
      <c r="U32" s="170"/>
      <c r="V32" s="170"/>
      <c r="W32" s="170"/>
      <c r="X32" s="170"/>
      <c r="Y32" s="170"/>
      <c r="Z32" s="170"/>
    </row>
    <row r="33" spans="1:26" ht="23.25" customHeight="1">
      <c r="A33" s="205">
        <v>1000</v>
      </c>
      <c r="B33" s="170" t="s">
        <v>10</v>
      </c>
      <c r="C33" s="207">
        <f>IF(ISBLANK(inputs!$C$96),$A33,VALUE(inputs!$I$96))</f>
        <v>0</v>
      </c>
      <c r="D33" s="209">
        <f>IF(ISBLANK(inputs!$C$97),$A33,VALUE(inputs!$I$97))</f>
        <v>0</v>
      </c>
      <c r="E33" s="209">
        <f>IF(ISBLANK(inputs!$C$98),$A33,VALUE(inputs!$I$98))</f>
        <v>0</v>
      </c>
      <c r="F33" s="209">
        <f>IF(ISBLANK(inputs!$C$99),$A33,VALUE(inputs!$I$99))</f>
        <v>0</v>
      </c>
      <c r="G33" s="209">
        <f>IF(ISBLANK(inputs!$C$100),$A33,VALUE(inputs!$I$100))</f>
        <v>0</v>
      </c>
      <c r="H33" s="209">
        <f>IF(ISBLANK(inputs!$C$101),$A33,VALUE(inputs!$I$101))</f>
        <v>0</v>
      </c>
      <c r="I33" s="209">
        <f>IF(ISBLANK(inputs!$C$102),$A33,VALUE(inputs!$I$102))</f>
        <v>0</v>
      </c>
      <c r="J33" s="209">
        <f>IF(ISBLANK(inputs!$C$103),$A33,VALUE(inputs!$I$103))</f>
        <v>0</v>
      </c>
      <c r="K33" s="209">
        <f>IF(ISBLANK(inputs!$C$104),$A33,VALUE(inputs!$I$104))</f>
        <v>0</v>
      </c>
      <c r="L33" s="209">
        <f>IF(ISBLANK(inputs!$C$105),$A33,VALUE(inputs!$I$105))</f>
        <v>0</v>
      </c>
      <c r="M33" s="209">
        <f>IF(ISBLANK(inputs!$C$106),$A33,VALUE(inputs!$I$106))</f>
        <v>0</v>
      </c>
      <c r="N33" s="608">
        <f>IF(ISBLANK(inputs!$C$107),$A33,VALUE(inputs!$I$107))</f>
        <v>0</v>
      </c>
      <c r="O33" s="625">
        <f t="shared" si="7"/>
        <v>0</v>
      </c>
      <c r="P33" s="170"/>
      <c r="Q33" s="170"/>
      <c r="R33" s="170"/>
      <c r="S33" s="170"/>
      <c r="T33" s="170"/>
      <c r="U33" s="170"/>
      <c r="V33" s="170"/>
      <c r="W33" s="170"/>
      <c r="X33" s="170"/>
      <c r="Y33" s="170"/>
      <c r="Z33" s="170"/>
    </row>
    <row r="34" spans="1:26" ht="23.25" customHeight="1">
      <c r="A34" s="205">
        <v>40</v>
      </c>
      <c r="B34" s="170" t="s">
        <v>267</v>
      </c>
      <c r="C34" s="207">
        <f>IF(ISBLANK(inputs!$C$96),$A34,VALUE(inputs!$J$96))</f>
        <v>0</v>
      </c>
      <c r="D34" s="209">
        <f>IF(ISBLANK(inputs!$C$97),$A34,VALUE(inputs!$J$97))</f>
        <v>0</v>
      </c>
      <c r="E34" s="209">
        <f>IF(ISBLANK(inputs!$C$98),$A34,VALUE(inputs!$J$98))</f>
        <v>0</v>
      </c>
      <c r="F34" s="209">
        <f>IF(ISBLANK(inputs!$C$99),$A34,VALUE(inputs!$J$99))</f>
        <v>0</v>
      </c>
      <c r="G34" s="209">
        <f>IF(ISBLANK(inputs!$C$100),$A34,VALUE(inputs!$J$100))</f>
        <v>0</v>
      </c>
      <c r="H34" s="209">
        <f>IF(ISBLANK(inputs!$C$101),$A34,VALUE(inputs!$J$101))</f>
        <v>0</v>
      </c>
      <c r="I34" s="209">
        <f>IF(ISBLANK(inputs!$C$102),$A34,VALUE(inputs!$J$102))</f>
        <v>0</v>
      </c>
      <c r="J34" s="209">
        <f>IF(ISBLANK(inputs!$C$103),$A34,VALUE(inputs!$J$103))</f>
        <v>0</v>
      </c>
      <c r="K34" s="209">
        <f>IF(ISBLANK(inputs!$C$104),$A34,VALUE(inputs!$J$104))</f>
        <v>0</v>
      </c>
      <c r="L34" s="209">
        <f>IF(ISBLANK(inputs!$C$105),$A34,VALUE(inputs!$J$105))</f>
        <v>0</v>
      </c>
      <c r="M34" s="209">
        <f>IF(ISBLANK(inputs!$C$106),$A34,VALUE(inputs!$J$106))</f>
        <v>0</v>
      </c>
      <c r="N34" s="608">
        <f>IF(ISBLANK(inputs!$C$107),$A34,VALUE(inputs!$J$107))</f>
        <v>0</v>
      </c>
      <c r="O34" s="625">
        <f>AVERAGE(C34:N34)</f>
        <v>0</v>
      </c>
      <c r="P34" s="170"/>
      <c r="Q34" s="170"/>
      <c r="R34" s="170"/>
      <c r="S34" s="170"/>
      <c r="T34" s="170"/>
      <c r="U34" s="170"/>
      <c r="V34" s="170"/>
      <c r="W34" s="170"/>
      <c r="X34" s="170"/>
      <c r="Y34" s="170"/>
      <c r="Z34" s="170"/>
    </row>
    <row r="35" spans="1:26" ht="23.25" customHeight="1">
      <c r="A35" s="205">
        <v>200000</v>
      </c>
      <c r="B35" s="170" t="s">
        <v>268</v>
      </c>
      <c r="C35" s="207">
        <f>IF(ISBLANK(inputs!$C$96),$A35,VALUE(inputs!$K$96))</f>
        <v>0</v>
      </c>
      <c r="D35" s="209">
        <f>IF(ISBLANK(inputs!$C$97),$A35,VALUE(inputs!$K$97))</f>
        <v>0</v>
      </c>
      <c r="E35" s="209">
        <f>IF(ISBLANK(inputs!$C$98),$A35,VALUE(inputs!$K$98))</f>
        <v>0</v>
      </c>
      <c r="F35" s="209">
        <f>IF(ISBLANK(inputs!$C$99),$A35,VALUE(inputs!$K$99))</f>
        <v>0</v>
      </c>
      <c r="G35" s="209">
        <f>IF(ISBLANK(inputs!$C$100),$A35,VALUE(inputs!$K$100))</f>
        <v>0</v>
      </c>
      <c r="H35" s="209">
        <f>IF(ISBLANK(inputs!$C$101),$A35,VALUE(inputs!$K$101))</f>
        <v>0</v>
      </c>
      <c r="I35" s="209">
        <f>IF(ISBLANK(inputs!$C$102),$A35,VALUE(inputs!$K$102))</f>
        <v>0</v>
      </c>
      <c r="J35" s="209">
        <f>IF(ISBLANK(inputs!$C$103),$A35,VALUE(inputs!$K$103))</f>
        <v>0</v>
      </c>
      <c r="K35" s="209">
        <f>IF(ISBLANK(inputs!$C$104),$A35,VALUE(inputs!$K$104))</f>
        <v>0</v>
      </c>
      <c r="L35" s="209">
        <f>IF(ISBLANK(inputs!$C$105),$A35,VALUE(inputs!$K$105))</f>
        <v>0</v>
      </c>
      <c r="M35" s="209">
        <f>IF(ISBLANK(inputs!$C$106),$A35,VALUE(inputs!$K$106))</f>
        <v>0</v>
      </c>
      <c r="N35" s="608">
        <f>IF(ISBLANK(inputs!$C$107),$A35,VALUE(inputs!$K$107))</f>
        <v>0</v>
      </c>
      <c r="O35" s="625">
        <f t="shared" ref="O35:O37" si="8">SUM(C35:N35)</f>
        <v>0</v>
      </c>
      <c r="P35" s="170"/>
      <c r="Q35" s="170"/>
      <c r="R35" s="170"/>
      <c r="S35" s="170"/>
      <c r="T35" s="170"/>
      <c r="U35" s="170"/>
      <c r="V35" s="170"/>
      <c r="W35" s="170"/>
      <c r="X35" s="170"/>
      <c r="Y35" s="170"/>
      <c r="Z35" s="170"/>
    </row>
    <row r="36" spans="1:26" ht="23.25" customHeight="1">
      <c r="A36" s="205">
        <v>1000</v>
      </c>
      <c r="B36" s="170" t="s">
        <v>13</v>
      </c>
      <c r="C36" s="207">
        <f>IF(ISBLANK(inputs!$C$96),$A36,VALUE(inputs!$L$96))</f>
        <v>0</v>
      </c>
      <c r="D36" s="209">
        <f>IF(ISBLANK(inputs!$C$97),$A36,VALUE(inputs!$L$97))</f>
        <v>0</v>
      </c>
      <c r="E36" s="209">
        <f>IF(ISBLANK(inputs!$C$98),$A36,VALUE(inputs!$L$98))</f>
        <v>0</v>
      </c>
      <c r="F36" s="209">
        <f>IF(ISBLANK(inputs!$C$99),$A36,VALUE(inputs!$L$99))</f>
        <v>0</v>
      </c>
      <c r="G36" s="209">
        <f>IF(ISBLANK(inputs!$C$100),$A36,VALUE(inputs!$L$100))</f>
        <v>0</v>
      </c>
      <c r="H36" s="209">
        <f>IF(ISBLANK(inputs!$C$101),$A36,VALUE(inputs!$L$101))</f>
        <v>0</v>
      </c>
      <c r="I36" s="209">
        <f>IF(ISBLANK(inputs!$C$102),$A36,VALUE(inputs!$L$102))</f>
        <v>0</v>
      </c>
      <c r="J36" s="209">
        <f>IF(ISBLANK(inputs!$C$103),$A36,VALUE(inputs!$L$103))</f>
        <v>0</v>
      </c>
      <c r="K36" s="209">
        <f>IF(ISBLANK(inputs!$C$104),$A36,VALUE(inputs!$L$104))</f>
        <v>0</v>
      </c>
      <c r="L36" s="209">
        <f>IF(ISBLANK(inputs!$C$105),$A36,VALUE(inputs!$L$105))</f>
        <v>0</v>
      </c>
      <c r="M36" s="209">
        <f>IF(ISBLANK(inputs!$C$106),$A36,VALUE(inputs!$L$106))</f>
        <v>0</v>
      </c>
      <c r="N36" s="608">
        <f>IF(ISBLANK(inputs!$C$107),$A36,VALUE(inputs!$L$107))</f>
        <v>0</v>
      </c>
      <c r="O36" s="625">
        <f t="shared" si="8"/>
        <v>0</v>
      </c>
      <c r="P36" s="170"/>
      <c r="Q36" s="170"/>
      <c r="R36" s="170"/>
      <c r="S36" s="170"/>
      <c r="T36" s="170"/>
      <c r="U36" s="170"/>
      <c r="V36" s="170"/>
      <c r="W36" s="170"/>
      <c r="X36" s="170"/>
      <c r="Y36" s="170"/>
      <c r="Z36" s="170"/>
    </row>
    <row r="37" spans="1:26" ht="23.25" customHeight="1">
      <c r="A37" s="205">
        <v>1000</v>
      </c>
      <c r="B37" s="170" t="s">
        <v>14</v>
      </c>
      <c r="C37" s="207">
        <f>IF(ISBLANK(inputs!$C$96),$A37,VALUE(inputs!$M$96))</f>
        <v>0</v>
      </c>
      <c r="D37" s="209">
        <f>IF(ISBLANK(inputs!$C$97),$A37,VALUE(inputs!$M$97))</f>
        <v>0</v>
      </c>
      <c r="E37" s="209">
        <f>IF(ISBLANK(inputs!$C$98),$A37,VALUE(inputs!$M$98))</f>
        <v>0</v>
      </c>
      <c r="F37" s="209">
        <f>IF(ISBLANK(inputs!$C$99),$A37,VALUE(inputs!$M$99))</f>
        <v>0</v>
      </c>
      <c r="G37" s="209">
        <f>IF(ISBLANK(inputs!$C$100),$A37,VALUE(inputs!$M$100))</f>
        <v>0</v>
      </c>
      <c r="H37" s="209">
        <f>IF(ISBLANK(inputs!$C$101),$A37,VALUE(inputs!$M$101))</f>
        <v>0</v>
      </c>
      <c r="I37" s="209">
        <f>IF(ISBLANK(inputs!$C$102),$A37,VALUE(inputs!$M$102))</f>
        <v>0</v>
      </c>
      <c r="J37" s="209">
        <f>IF(ISBLANK(inputs!$C$103),$A37,VALUE(inputs!$M$103))</f>
        <v>0</v>
      </c>
      <c r="K37" s="209">
        <f>IF(ISBLANK(inputs!$C$104),$A37,VALUE(inputs!$M$104))</f>
        <v>0</v>
      </c>
      <c r="L37" s="209">
        <f>IF(ISBLANK(inputs!$C$105),$A37,VALUE(inputs!$M$105))</f>
        <v>0</v>
      </c>
      <c r="M37" s="209">
        <f>IF(ISBLANK(inputs!$C$106),$A37,VALUE(inputs!$M$106))</f>
        <v>0</v>
      </c>
      <c r="N37" s="608">
        <f>IF(ISBLANK(inputs!$C$107),$A37,VALUE(inputs!$M$107))</f>
        <v>0</v>
      </c>
      <c r="O37" s="625">
        <f t="shared" si="8"/>
        <v>0</v>
      </c>
      <c r="P37" s="170"/>
      <c r="Q37" s="170"/>
      <c r="R37" s="170"/>
      <c r="S37" s="170"/>
      <c r="T37" s="170"/>
      <c r="U37" s="170"/>
      <c r="V37" s="170"/>
      <c r="W37" s="170"/>
      <c r="X37" s="170"/>
      <c r="Y37" s="170"/>
      <c r="Z37" s="170"/>
    </row>
    <row r="38" spans="1:26" ht="23.25" customHeight="1">
      <c r="A38" s="166"/>
      <c r="B38" s="170"/>
      <c r="C38" s="204"/>
      <c r="D38" s="204"/>
      <c r="E38" s="204"/>
      <c r="F38" s="204"/>
      <c r="G38" s="204"/>
      <c r="H38" s="204"/>
      <c r="I38" s="204"/>
      <c r="J38" s="204"/>
      <c r="K38" s="204"/>
      <c r="L38" s="204"/>
      <c r="M38" s="204"/>
      <c r="N38" s="606"/>
      <c r="O38" s="625"/>
      <c r="P38" s="170"/>
      <c r="Q38" s="170"/>
      <c r="R38" s="170"/>
      <c r="S38" s="170"/>
      <c r="T38" s="170"/>
      <c r="U38" s="170"/>
      <c r="V38" s="170"/>
      <c r="W38" s="170"/>
      <c r="X38" s="170"/>
      <c r="Y38" s="170"/>
      <c r="Z38" s="170"/>
    </row>
    <row r="39" spans="1:26" ht="23.25" customHeight="1">
      <c r="A39" s="166"/>
      <c r="B39" s="170"/>
      <c r="C39" s="204"/>
      <c r="D39" s="204"/>
      <c r="E39" s="204"/>
      <c r="F39" s="204"/>
      <c r="G39" s="204"/>
      <c r="H39" s="204"/>
      <c r="I39" s="204"/>
      <c r="J39" s="204"/>
      <c r="K39" s="204"/>
      <c r="L39" s="204"/>
      <c r="M39" s="204"/>
      <c r="N39" s="606"/>
      <c r="O39" s="625"/>
      <c r="P39" s="170"/>
      <c r="Q39" s="170"/>
      <c r="R39" s="170"/>
      <c r="S39" s="170"/>
      <c r="T39" s="170"/>
      <c r="U39" s="170"/>
      <c r="V39" s="170"/>
      <c r="W39" s="170"/>
      <c r="X39" s="170"/>
      <c r="Y39" s="170"/>
      <c r="Z39" s="170"/>
    </row>
    <row r="40" spans="1:26" ht="23.25" customHeight="1">
      <c r="A40" s="205"/>
      <c r="B40" s="170" t="s">
        <v>15</v>
      </c>
      <c r="C40" s="207">
        <f>h!L3</f>
        <v>0</v>
      </c>
      <c r="D40" s="207">
        <f>h!L4</f>
        <v>0</v>
      </c>
      <c r="E40" s="207">
        <f>h!L5</f>
        <v>0</v>
      </c>
      <c r="F40" s="207">
        <f>h!L6</f>
        <v>0</v>
      </c>
      <c r="G40" s="207">
        <f>h!L7</f>
        <v>0</v>
      </c>
      <c r="H40" s="207">
        <f>h!L8</f>
        <v>0</v>
      </c>
      <c r="I40" s="207">
        <f>h!L9</f>
        <v>0</v>
      </c>
      <c r="J40" s="207">
        <f>h!L10</f>
        <v>0</v>
      </c>
      <c r="K40" s="207">
        <f>h!L11</f>
        <v>0</v>
      </c>
      <c r="L40" s="207">
        <f>h!L12</f>
        <v>0</v>
      </c>
      <c r="M40" s="207">
        <f>h!L13</f>
        <v>0</v>
      </c>
      <c r="N40" s="607">
        <f>h!L14</f>
        <v>0</v>
      </c>
      <c r="O40" s="625">
        <f t="shared" ref="O40:O41" si="9">AVERAGE(C40:N40)</f>
        <v>0</v>
      </c>
      <c r="P40" s="170"/>
      <c r="Q40" s="170"/>
      <c r="R40" s="170"/>
      <c r="S40" s="170"/>
      <c r="T40" s="170"/>
      <c r="U40" s="170"/>
      <c r="V40" s="170"/>
      <c r="W40" s="170"/>
      <c r="X40" s="170"/>
      <c r="Y40" s="170"/>
      <c r="Z40" s="170"/>
    </row>
    <row r="41" spans="1:26" ht="23.25" customHeight="1">
      <c r="A41" s="205"/>
      <c r="B41" s="170" t="s">
        <v>16</v>
      </c>
      <c r="C41" s="207">
        <f>h!M3</f>
        <v>0</v>
      </c>
      <c r="D41" s="207">
        <f>h!M4</f>
        <v>0</v>
      </c>
      <c r="E41" s="207">
        <f>h!M5</f>
        <v>0</v>
      </c>
      <c r="F41" s="207">
        <f>h!M6</f>
        <v>0</v>
      </c>
      <c r="G41" s="207">
        <f>h!M7</f>
        <v>0</v>
      </c>
      <c r="H41" s="207">
        <f>h!M8</f>
        <v>0</v>
      </c>
      <c r="I41" s="207">
        <f>h!M9</f>
        <v>0</v>
      </c>
      <c r="J41" s="207">
        <f>h!M10</f>
        <v>0</v>
      </c>
      <c r="K41" s="207">
        <f>h!M11</f>
        <v>0</v>
      </c>
      <c r="L41" s="207">
        <f>h!M12</f>
        <v>0</v>
      </c>
      <c r="M41" s="207">
        <f>h!M13</f>
        <v>0</v>
      </c>
      <c r="N41" s="607">
        <f>h!M14</f>
        <v>0</v>
      </c>
      <c r="O41" s="625">
        <f t="shared" si="9"/>
        <v>0</v>
      </c>
      <c r="P41" s="170"/>
      <c r="Q41" s="170"/>
      <c r="R41" s="170"/>
      <c r="S41" s="170"/>
      <c r="T41" s="170"/>
      <c r="U41" s="170"/>
      <c r="V41" s="170"/>
      <c r="W41" s="170"/>
      <c r="X41" s="170"/>
      <c r="Y41" s="170"/>
      <c r="Z41" s="170"/>
    </row>
    <row r="42" spans="1:26" ht="23.25" customHeight="1">
      <c r="A42" s="166"/>
      <c r="B42" s="170"/>
      <c r="C42" s="204"/>
      <c r="D42" s="204"/>
      <c r="E42" s="204"/>
      <c r="F42" s="204"/>
      <c r="G42" s="204"/>
      <c r="H42" s="204"/>
      <c r="I42" s="204"/>
      <c r="J42" s="204"/>
      <c r="K42" s="204"/>
      <c r="L42" s="204"/>
      <c r="M42" s="204"/>
      <c r="N42" s="606"/>
      <c r="O42" s="625"/>
      <c r="P42" s="170"/>
      <c r="Q42" s="170"/>
      <c r="R42" s="170"/>
      <c r="S42" s="170"/>
      <c r="T42" s="170"/>
      <c r="U42" s="170"/>
      <c r="V42" s="170"/>
      <c r="W42" s="170"/>
      <c r="X42" s="170"/>
      <c r="Y42" s="170"/>
      <c r="Z42" s="170"/>
    </row>
    <row r="43" spans="1:26" ht="23.25" customHeight="1">
      <c r="A43" s="205">
        <f>INTRO!J6</f>
        <v>250</v>
      </c>
      <c r="B43" s="170" t="s">
        <v>63</v>
      </c>
      <c r="C43" s="207">
        <f>A43</f>
        <v>250</v>
      </c>
      <c r="D43" s="209">
        <f t="shared" ref="D43:N43" si="10">C43</f>
        <v>250</v>
      </c>
      <c r="E43" s="209">
        <f t="shared" si="10"/>
        <v>250</v>
      </c>
      <c r="F43" s="209">
        <f t="shared" si="10"/>
        <v>250</v>
      </c>
      <c r="G43" s="209">
        <f t="shared" si="10"/>
        <v>250</v>
      </c>
      <c r="H43" s="209">
        <f t="shared" si="10"/>
        <v>250</v>
      </c>
      <c r="I43" s="209">
        <f t="shared" si="10"/>
        <v>250</v>
      </c>
      <c r="J43" s="209">
        <f t="shared" si="10"/>
        <v>250</v>
      </c>
      <c r="K43" s="209">
        <f t="shared" si="10"/>
        <v>250</v>
      </c>
      <c r="L43" s="209">
        <f t="shared" si="10"/>
        <v>250</v>
      </c>
      <c r="M43" s="209">
        <f t="shared" si="10"/>
        <v>250</v>
      </c>
      <c r="N43" s="608">
        <f t="shared" si="10"/>
        <v>250</v>
      </c>
      <c r="O43" s="625">
        <f t="shared" ref="O43:O49" si="11">AVERAGE(C43:N43)</f>
        <v>250</v>
      </c>
      <c r="P43" s="170"/>
      <c r="Q43" s="170"/>
      <c r="R43" s="170"/>
      <c r="S43" s="170"/>
      <c r="T43" s="170"/>
      <c r="U43" s="170"/>
      <c r="V43" s="170"/>
      <c r="W43" s="170"/>
      <c r="X43" s="170"/>
      <c r="Y43" s="170"/>
      <c r="Z43" s="170"/>
    </row>
    <row r="44" spans="1:26" ht="23.25" customHeight="1">
      <c r="A44" s="394">
        <f>(A43*0.001)+(A36*0.001)</f>
        <v>1.25</v>
      </c>
      <c r="B44" s="170" t="s">
        <v>64</v>
      </c>
      <c r="C44" s="210">
        <f t="shared" ref="C44:N44" si="12">(C43*0.001)+(C36*0.001)</f>
        <v>0.25</v>
      </c>
      <c r="D44" s="210">
        <f t="shared" si="12"/>
        <v>0.25</v>
      </c>
      <c r="E44" s="210">
        <f t="shared" si="12"/>
        <v>0.25</v>
      </c>
      <c r="F44" s="210">
        <f t="shared" si="12"/>
        <v>0.25</v>
      </c>
      <c r="G44" s="210">
        <f t="shared" si="12"/>
        <v>0.25</v>
      </c>
      <c r="H44" s="210">
        <f t="shared" si="12"/>
        <v>0.25</v>
      </c>
      <c r="I44" s="210">
        <f t="shared" si="12"/>
        <v>0.25</v>
      </c>
      <c r="J44" s="210">
        <f t="shared" si="12"/>
        <v>0.25</v>
      </c>
      <c r="K44" s="210">
        <f t="shared" si="12"/>
        <v>0.25</v>
      </c>
      <c r="L44" s="210">
        <f t="shared" si="12"/>
        <v>0.25</v>
      </c>
      <c r="M44" s="210">
        <f t="shared" si="12"/>
        <v>0.25</v>
      </c>
      <c r="N44" s="609">
        <f t="shared" si="12"/>
        <v>0.25</v>
      </c>
      <c r="O44" s="625">
        <f t="shared" si="11"/>
        <v>0.25</v>
      </c>
      <c r="P44" s="170"/>
      <c r="Q44" s="170"/>
      <c r="R44" s="170"/>
      <c r="S44" s="170"/>
      <c r="T44" s="170"/>
      <c r="U44" s="170"/>
      <c r="V44" s="170"/>
      <c r="W44" s="170"/>
      <c r="X44" s="170"/>
      <c r="Y44" s="170"/>
      <c r="Z44" s="170"/>
    </row>
    <row r="45" spans="1:26" ht="23.25" customHeight="1">
      <c r="A45" s="205">
        <v>0.1</v>
      </c>
      <c r="B45" s="170" t="s">
        <v>65</v>
      </c>
      <c r="C45" s="210">
        <f>0.05</f>
        <v>0.05</v>
      </c>
      <c r="D45" s="211">
        <f t="shared" ref="D45:N45" si="13">C45</f>
        <v>0.05</v>
      </c>
      <c r="E45" s="211">
        <f t="shared" si="13"/>
        <v>0.05</v>
      </c>
      <c r="F45" s="211">
        <f t="shared" si="13"/>
        <v>0.05</v>
      </c>
      <c r="G45" s="211">
        <f t="shared" si="13"/>
        <v>0.05</v>
      </c>
      <c r="H45" s="211">
        <f t="shared" si="13"/>
        <v>0.05</v>
      </c>
      <c r="I45" s="211">
        <f t="shared" si="13"/>
        <v>0.05</v>
      </c>
      <c r="J45" s="211">
        <f t="shared" si="13"/>
        <v>0.05</v>
      </c>
      <c r="K45" s="211">
        <f t="shared" si="13"/>
        <v>0.05</v>
      </c>
      <c r="L45" s="211">
        <f t="shared" si="13"/>
        <v>0.05</v>
      </c>
      <c r="M45" s="211">
        <f t="shared" si="13"/>
        <v>0.05</v>
      </c>
      <c r="N45" s="610">
        <f t="shared" si="13"/>
        <v>0.05</v>
      </c>
      <c r="O45" s="625">
        <f t="shared" si="11"/>
        <v>4.9999999999999996E-2</v>
      </c>
      <c r="P45" s="170"/>
      <c r="Q45" s="170"/>
      <c r="R45" s="170"/>
      <c r="S45" s="170"/>
      <c r="T45" s="170"/>
      <c r="U45" s="170"/>
      <c r="V45" s="170"/>
      <c r="W45" s="170"/>
      <c r="X45" s="170"/>
      <c r="Y45" s="170"/>
      <c r="Z45" s="170"/>
    </row>
    <row r="46" spans="1:26" ht="23.25" customHeight="1">
      <c r="A46" s="394">
        <f>A43*0.001</f>
        <v>0.25</v>
      </c>
      <c r="B46" s="170" t="s">
        <v>66</v>
      </c>
      <c r="C46" s="210">
        <f t="shared" ref="C46:N46" si="14">C43*0.001</f>
        <v>0.25</v>
      </c>
      <c r="D46" s="210">
        <f t="shared" si="14"/>
        <v>0.25</v>
      </c>
      <c r="E46" s="210">
        <f t="shared" si="14"/>
        <v>0.25</v>
      </c>
      <c r="F46" s="210">
        <f t="shared" si="14"/>
        <v>0.25</v>
      </c>
      <c r="G46" s="210">
        <f t="shared" si="14"/>
        <v>0.25</v>
      </c>
      <c r="H46" s="210">
        <f t="shared" si="14"/>
        <v>0.25</v>
      </c>
      <c r="I46" s="210">
        <f t="shared" si="14"/>
        <v>0.25</v>
      </c>
      <c r="J46" s="210">
        <f t="shared" si="14"/>
        <v>0.25</v>
      </c>
      <c r="K46" s="210">
        <f t="shared" si="14"/>
        <v>0.25</v>
      </c>
      <c r="L46" s="210">
        <f t="shared" si="14"/>
        <v>0.25</v>
      </c>
      <c r="M46" s="210">
        <f t="shared" si="14"/>
        <v>0.25</v>
      </c>
      <c r="N46" s="609">
        <f t="shared" si="14"/>
        <v>0.25</v>
      </c>
      <c r="O46" s="625">
        <f t="shared" si="11"/>
        <v>0.25</v>
      </c>
      <c r="P46" s="170"/>
      <c r="Q46" s="170"/>
      <c r="R46" s="170"/>
      <c r="S46" s="170"/>
      <c r="T46" s="170"/>
      <c r="U46" s="170"/>
      <c r="V46" s="170"/>
      <c r="W46" s="170"/>
      <c r="X46" s="170"/>
      <c r="Y46" s="170"/>
      <c r="Z46" s="170"/>
    </row>
    <row r="47" spans="1:26" ht="23.25" customHeight="1">
      <c r="A47" s="394">
        <f>A43</f>
        <v>250</v>
      </c>
      <c r="B47" s="170" t="s">
        <v>67</v>
      </c>
      <c r="C47" s="210">
        <f>C43</f>
        <v>250</v>
      </c>
      <c r="D47" s="211">
        <f t="shared" ref="D47:N47" si="15">C47</f>
        <v>250</v>
      </c>
      <c r="E47" s="211">
        <f t="shared" si="15"/>
        <v>250</v>
      </c>
      <c r="F47" s="211">
        <f t="shared" si="15"/>
        <v>250</v>
      </c>
      <c r="G47" s="211">
        <f t="shared" si="15"/>
        <v>250</v>
      </c>
      <c r="H47" s="211">
        <f t="shared" si="15"/>
        <v>250</v>
      </c>
      <c r="I47" s="211">
        <f t="shared" si="15"/>
        <v>250</v>
      </c>
      <c r="J47" s="211">
        <f t="shared" si="15"/>
        <v>250</v>
      </c>
      <c r="K47" s="211">
        <f t="shared" si="15"/>
        <v>250</v>
      </c>
      <c r="L47" s="211">
        <f t="shared" si="15"/>
        <v>250</v>
      </c>
      <c r="M47" s="211">
        <f t="shared" si="15"/>
        <v>250</v>
      </c>
      <c r="N47" s="610">
        <f t="shared" si="15"/>
        <v>250</v>
      </c>
      <c r="O47" s="625">
        <f t="shared" si="11"/>
        <v>250</v>
      </c>
      <c r="P47" s="170"/>
      <c r="Q47" s="170"/>
      <c r="R47" s="170"/>
      <c r="S47" s="170"/>
      <c r="T47" s="170"/>
      <c r="U47" s="170"/>
      <c r="V47" s="170"/>
      <c r="W47" s="170"/>
      <c r="X47" s="170"/>
      <c r="Y47" s="170"/>
      <c r="Z47" s="170"/>
    </row>
    <row r="48" spans="1:26" ht="23.25" customHeight="1">
      <c r="A48" s="394">
        <f>A43*2</f>
        <v>500</v>
      </c>
      <c r="B48" s="170" t="s">
        <v>68</v>
      </c>
      <c r="C48" s="210">
        <f>C43*2</f>
        <v>500</v>
      </c>
      <c r="D48" s="211">
        <f t="shared" ref="D48:N48" si="16">C48</f>
        <v>500</v>
      </c>
      <c r="E48" s="211">
        <f t="shared" si="16"/>
        <v>500</v>
      </c>
      <c r="F48" s="211">
        <f t="shared" si="16"/>
        <v>500</v>
      </c>
      <c r="G48" s="211">
        <f t="shared" si="16"/>
        <v>500</v>
      </c>
      <c r="H48" s="211">
        <f t="shared" si="16"/>
        <v>500</v>
      </c>
      <c r="I48" s="211">
        <f t="shared" si="16"/>
        <v>500</v>
      </c>
      <c r="J48" s="211">
        <f t="shared" si="16"/>
        <v>500</v>
      </c>
      <c r="K48" s="211">
        <f t="shared" si="16"/>
        <v>500</v>
      </c>
      <c r="L48" s="211">
        <f t="shared" si="16"/>
        <v>500</v>
      </c>
      <c r="M48" s="211">
        <f t="shared" si="16"/>
        <v>500</v>
      </c>
      <c r="N48" s="610">
        <f t="shared" si="16"/>
        <v>500</v>
      </c>
      <c r="O48" s="625">
        <f t="shared" si="11"/>
        <v>500</v>
      </c>
      <c r="P48" s="170"/>
      <c r="Q48" s="170"/>
      <c r="R48" s="170"/>
      <c r="S48" s="170"/>
      <c r="T48" s="170"/>
      <c r="U48" s="170"/>
      <c r="V48" s="170"/>
      <c r="W48" s="170"/>
      <c r="X48" s="170"/>
      <c r="Y48" s="170"/>
      <c r="Z48" s="170"/>
    </row>
    <row r="49" spans="1:26" ht="23.25" customHeight="1">
      <c r="A49" s="205">
        <v>5</v>
      </c>
      <c r="B49" s="170" t="s">
        <v>69</v>
      </c>
      <c r="C49" s="210">
        <v>5</v>
      </c>
      <c r="D49" s="211">
        <f t="shared" ref="D49:N49" si="17">C49</f>
        <v>5</v>
      </c>
      <c r="E49" s="211">
        <f t="shared" si="17"/>
        <v>5</v>
      </c>
      <c r="F49" s="211">
        <f t="shared" si="17"/>
        <v>5</v>
      </c>
      <c r="G49" s="211">
        <f t="shared" si="17"/>
        <v>5</v>
      </c>
      <c r="H49" s="211">
        <f t="shared" si="17"/>
        <v>5</v>
      </c>
      <c r="I49" s="211">
        <f t="shared" si="17"/>
        <v>5</v>
      </c>
      <c r="J49" s="211">
        <f t="shared" si="17"/>
        <v>5</v>
      </c>
      <c r="K49" s="211">
        <f t="shared" si="17"/>
        <v>5</v>
      </c>
      <c r="L49" s="211">
        <f t="shared" si="17"/>
        <v>5</v>
      </c>
      <c r="M49" s="211">
        <f t="shared" si="17"/>
        <v>5</v>
      </c>
      <c r="N49" s="610">
        <f t="shared" si="17"/>
        <v>5</v>
      </c>
      <c r="O49" s="625">
        <f t="shared" si="11"/>
        <v>5</v>
      </c>
      <c r="P49" s="170"/>
      <c r="Q49" s="170"/>
      <c r="R49" s="170"/>
      <c r="S49" s="170"/>
      <c r="T49" s="170"/>
      <c r="U49" s="170"/>
      <c r="V49" s="170"/>
      <c r="W49" s="170"/>
      <c r="X49" s="170"/>
      <c r="Y49" s="170"/>
      <c r="Z49" s="170"/>
    </row>
    <row r="50" spans="1:26" ht="23.25" customHeight="1">
      <c r="A50" s="212">
        <f>A53*A49/100</f>
        <v>125</v>
      </c>
      <c r="B50" s="170" t="s">
        <v>70</v>
      </c>
      <c r="C50" s="204">
        <f t="shared" ref="C50:N50" si="18">C53*C49/100</f>
        <v>123.75</v>
      </c>
      <c r="D50" s="204">
        <f t="shared" si="18"/>
        <v>122.5125</v>
      </c>
      <c r="E50" s="204">
        <f t="shared" si="18"/>
        <v>121.287375</v>
      </c>
      <c r="F50" s="204">
        <f t="shared" si="18"/>
        <v>120.07450124999997</v>
      </c>
      <c r="G50" s="204">
        <f t="shared" si="18"/>
        <v>118.87375623749999</v>
      </c>
      <c r="H50" s="204">
        <f t="shared" si="18"/>
        <v>117.68501867512498</v>
      </c>
      <c r="I50" s="204">
        <f t="shared" si="18"/>
        <v>116.50816848837374</v>
      </c>
      <c r="J50" s="204">
        <f t="shared" si="18"/>
        <v>115.34308680349001</v>
      </c>
      <c r="K50" s="204">
        <f t="shared" si="18"/>
        <v>114.18965593545508</v>
      </c>
      <c r="L50" s="204">
        <f t="shared" si="18"/>
        <v>113.04775937610054</v>
      </c>
      <c r="M50" s="204">
        <f t="shared" si="18"/>
        <v>111.91728178233953</v>
      </c>
      <c r="N50" s="606">
        <f t="shared" si="18"/>
        <v>110.79810896451615</v>
      </c>
      <c r="O50" s="625">
        <f t="shared" ref="O50:O51" si="19">SUM(C50:N50)</f>
        <v>1405.9872125128998</v>
      </c>
      <c r="P50" s="170"/>
      <c r="Q50" s="170"/>
      <c r="R50" s="170"/>
      <c r="S50" s="170"/>
      <c r="T50" s="170"/>
      <c r="U50" s="170"/>
      <c r="V50" s="170"/>
      <c r="W50" s="170"/>
      <c r="X50" s="170"/>
      <c r="Y50" s="170"/>
      <c r="Z50" s="170"/>
    </row>
    <row r="51" spans="1:26" ht="23.25" customHeight="1">
      <c r="A51" s="213">
        <f>(A31*A47)+(A32*A48)</f>
        <v>0</v>
      </c>
      <c r="B51" s="170" t="s">
        <v>172</v>
      </c>
      <c r="C51" s="210">
        <f t="shared" ref="C51:N51" si="20">(C31*C47)+(C32*C48)</f>
        <v>0</v>
      </c>
      <c r="D51" s="210">
        <f t="shared" si="20"/>
        <v>0</v>
      </c>
      <c r="E51" s="210">
        <f t="shared" si="20"/>
        <v>0</v>
      </c>
      <c r="F51" s="210">
        <f t="shared" si="20"/>
        <v>0</v>
      </c>
      <c r="G51" s="210">
        <f t="shared" si="20"/>
        <v>0</v>
      </c>
      <c r="H51" s="210">
        <f t="shared" si="20"/>
        <v>0</v>
      </c>
      <c r="I51" s="210">
        <f t="shared" si="20"/>
        <v>0</v>
      </c>
      <c r="J51" s="210">
        <f t="shared" si="20"/>
        <v>0</v>
      </c>
      <c r="K51" s="210">
        <f t="shared" si="20"/>
        <v>0</v>
      </c>
      <c r="L51" s="210">
        <f t="shared" si="20"/>
        <v>0</v>
      </c>
      <c r="M51" s="210">
        <f t="shared" si="20"/>
        <v>0</v>
      </c>
      <c r="N51" s="609">
        <f t="shared" si="20"/>
        <v>0</v>
      </c>
      <c r="O51" s="625">
        <f t="shared" si="19"/>
        <v>0</v>
      </c>
      <c r="P51" s="170"/>
      <c r="Q51" s="170"/>
      <c r="R51" s="170"/>
      <c r="S51" s="170"/>
      <c r="T51" s="170"/>
      <c r="U51" s="170"/>
      <c r="V51" s="170"/>
      <c r="W51" s="170"/>
      <c r="X51" s="170"/>
      <c r="Y51" s="170"/>
      <c r="Z51" s="170"/>
    </row>
    <row r="52" spans="1:26" ht="23.25" customHeight="1">
      <c r="A52" s="205">
        <v>10</v>
      </c>
      <c r="B52" s="170" t="s">
        <v>323</v>
      </c>
      <c r="C52" s="214">
        <f>A52*(1-0.01*ROUND(C44+C46,0))+C31-C32</f>
        <v>9.9</v>
      </c>
      <c r="D52" s="214">
        <f t="shared" ref="D52:N52" si="21">C52*(1-0.01*ROUND(D44+D46,0))+D31-D32</f>
        <v>9.8010000000000002</v>
      </c>
      <c r="E52" s="214">
        <f t="shared" si="21"/>
        <v>9.7029899999999998</v>
      </c>
      <c r="F52" s="214">
        <f t="shared" si="21"/>
        <v>9.605960099999999</v>
      </c>
      <c r="G52" s="214">
        <f t="shared" si="21"/>
        <v>9.5099004989999987</v>
      </c>
      <c r="H52" s="214">
        <f t="shared" si="21"/>
        <v>9.414801494009998</v>
      </c>
      <c r="I52" s="214">
        <f t="shared" si="21"/>
        <v>9.3206534790698985</v>
      </c>
      <c r="J52" s="214">
        <f t="shared" si="21"/>
        <v>9.2274469442791993</v>
      </c>
      <c r="K52" s="214">
        <f t="shared" si="21"/>
        <v>9.1351724748364074</v>
      </c>
      <c r="L52" s="214">
        <f t="shared" si="21"/>
        <v>9.0438207500880434</v>
      </c>
      <c r="M52" s="214">
        <f t="shared" si="21"/>
        <v>8.9533825425871623</v>
      </c>
      <c r="N52" s="611">
        <f t="shared" si="21"/>
        <v>8.8638487171612912</v>
      </c>
      <c r="O52" s="625">
        <f>AVERAGE(C52:N52)</f>
        <v>9.3732480834193321</v>
      </c>
      <c r="P52" s="170"/>
      <c r="Q52" s="170"/>
      <c r="R52" s="170"/>
      <c r="S52" s="170"/>
      <c r="T52" s="170"/>
      <c r="U52" s="170"/>
      <c r="V52" s="170"/>
      <c r="W52" s="170"/>
      <c r="X52" s="170"/>
      <c r="Y52" s="170"/>
      <c r="Z52" s="170"/>
    </row>
    <row r="53" spans="1:26" ht="23.25" customHeight="1">
      <c r="A53" s="212">
        <f>A52*A43</f>
        <v>2500</v>
      </c>
      <c r="B53" s="170" t="s">
        <v>173</v>
      </c>
      <c r="C53" s="204">
        <f t="shared" ref="C53:N53" si="22">C52*C43</f>
        <v>2475</v>
      </c>
      <c r="D53" s="204">
        <f t="shared" si="22"/>
        <v>2450.25</v>
      </c>
      <c r="E53" s="204">
        <f t="shared" si="22"/>
        <v>2425.7474999999999</v>
      </c>
      <c r="F53" s="204">
        <f t="shared" si="22"/>
        <v>2401.4900249999996</v>
      </c>
      <c r="G53" s="204">
        <f t="shared" si="22"/>
        <v>2377.4751247499998</v>
      </c>
      <c r="H53" s="204">
        <f t="shared" si="22"/>
        <v>2353.7003735024996</v>
      </c>
      <c r="I53" s="204">
        <f t="shared" si="22"/>
        <v>2330.1633697674747</v>
      </c>
      <c r="J53" s="204">
        <f t="shared" si="22"/>
        <v>2306.8617360697999</v>
      </c>
      <c r="K53" s="204">
        <f t="shared" si="22"/>
        <v>2283.7931187091017</v>
      </c>
      <c r="L53" s="204">
        <f t="shared" si="22"/>
        <v>2260.9551875220109</v>
      </c>
      <c r="M53" s="204">
        <f t="shared" si="22"/>
        <v>2238.3456356467905</v>
      </c>
      <c r="N53" s="606">
        <f t="shared" si="22"/>
        <v>2215.9621792903226</v>
      </c>
      <c r="O53" s="625">
        <f t="shared" ref="O53:O62" si="23">SUM(C53:N53)</f>
        <v>28119.744250257998</v>
      </c>
      <c r="P53" s="170"/>
      <c r="Q53" s="170"/>
      <c r="R53" s="170"/>
      <c r="S53" s="170"/>
      <c r="T53" s="170"/>
      <c r="U53" s="170"/>
      <c r="V53" s="170"/>
      <c r="W53" s="170"/>
      <c r="X53" s="170"/>
      <c r="Y53" s="170"/>
      <c r="Z53" s="170"/>
    </row>
    <row r="54" spans="1:26" ht="23.25" customHeight="1">
      <c r="A54" s="212">
        <f>A53*0.2</f>
        <v>500</v>
      </c>
      <c r="B54" s="170" t="s">
        <v>174</v>
      </c>
      <c r="C54" s="204">
        <f t="shared" ref="C54:N54" si="24">C53*0.2</f>
        <v>495</v>
      </c>
      <c r="D54" s="204">
        <f t="shared" si="24"/>
        <v>490.05</v>
      </c>
      <c r="E54" s="204">
        <f t="shared" si="24"/>
        <v>485.14949999999999</v>
      </c>
      <c r="F54" s="204">
        <f t="shared" si="24"/>
        <v>480.29800499999993</v>
      </c>
      <c r="G54" s="204">
        <f t="shared" si="24"/>
        <v>475.49502495000002</v>
      </c>
      <c r="H54" s="204">
        <f t="shared" si="24"/>
        <v>470.74007470049992</v>
      </c>
      <c r="I54" s="204">
        <f t="shared" si="24"/>
        <v>466.03267395349496</v>
      </c>
      <c r="J54" s="204">
        <f t="shared" si="24"/>
        <v>461.37234721395998</v>
      </c>
      <c r="K54" s="204">
        <f t="shared" si="24"/>
        <v>456.75862374182037</v>
      </c>
      <c r="L54" s="204">
        <f t="shared" si="24"/>
        <v>452.19103750440217</v>
      </c>
      <c r="M54" s="204">
        <f t="shared" si="24"/>
        <v>447.66912712935812</v>
      </c>
      <c r="N54" s="606">
        <f t="shared" si="24"/>
        <v>443.19243585806453</v>
      </c>
      <c r="O54" s="625">
        <f t="shared" si="23"/>
        <v>5623.9488500516009</v>
      </c>
      <c r="P54" s="170"/>
      <c r="Q54" s="170"/>
      <c r="R54" s="170"/>
      <c r="S54" s="170"/>
      <c r="T54" s="170"/>
      <c r="U54" s="170"/>
      <c r="V54" s="170"/>
      <c r="W54" s="170"/>
      <c r="X54" s="170"/>
      <c r="Y54" s="170"/>
      <c r="Z54" s="170"/>
    </row>
    <row r="55" spans="1:26" ht="23.25" customHeight="1">
      <c r="A55" s="212">
        <f>SUM(A53:A54)+A51</f>
        <v>3000</v>
      </c>
      <c r="B55" s="170" t="s">
        <v>269</v>
      </c>
      <c r="C55" s="204">
        <f t="shared" ref="C55:N55" si="25">SUM(C53:C54)+C51</f>
        <v>2970</v>
      </c>
      <c r="D55" s="204">
        <f t="shared" si="25"/>
        <v>2940.3</v>
      </c>
      <c r="E55" s="204">
        <f t="shared" si="25"/>
        <v>2910.8969999999999</v>
      </c>
      <c r="F55" s="204">
        <f t="shared" si="25"/>
        <v>2881.7880299999997</v>
      </c>
      <c r="G55" s="204">
        <f t="shared" si="25"/>
        <v>2852.9701496999996</v>
      </c>
      <c r="H55" s="204">
        <f t="shared" si="25"/>
        <v>2824.4404482029995</v>
      </c>
      <c r="I55" s="204">
        <f t="shared" si="25"/>
        <v>2796.1960437209696</v>
      </c>
      <c r="J55" s="204">
        <f t="shared" si="25"/>
        <v>2768.2340832837599</v>
      </c>
      <c r="K55" s="204">
        <f t="shared" si="25"/>
        <v>2740.5517424509221</v>
      </c>
      <c r="L55" s="204">
        <f t="shared" si="25"/>
        <v>2713.146225026413</v>
      </c>
      <c r="M55" s="204">
        <f t="shared" si="25"/>
        <v>2686.0147627761485</v>
      </c>
      <c r="N55" s="606">
        <f t="shared" si="25"/>
        <v>2659.1546151483872</v>
      </c>
      <c r="O55" s="625">
        <f t="shared" si="23"/>
        <v>33743.693100309603</v>
      </c>
      <c r="P55" s="170"/>
      <c r="Q55" s="170"/>
      <c r="R55" s="170"/>
      <c r="S55" s="170"/>
      <c r="T55" s="170"/>
      <c r="U55" s="170"/>
      <c r="V55" s="170"/>
      <c r="W55" s="170"/>
      <c r="X55" s="170"/>
      <c r="Y55" s="170"/>
      <c r="Z55" s="170"/>
    </row>
    <row r="56" spans="1:26" ht="23.25" customHeight="1">
      <c r="A56" s="212"/>
      <c r="B56" s="170"/>
      <c r="C56" s="204"/>
      <c r="D56" s="204"/>
      <c r="E56" s="204"/>
      <c r="F56" s="204"/>
      <c r="G56" s="204"/>
      <c r="H56" s="204"/>
      <c r="I56" s="204"/>
      <c r="J56" s="204"/>
      <c r="K56" s="204"/>
      <c r="L56" s="204"/>
      <c r="M56" s="204"/>
      <c r="N56" s="606"/>
      <c r="O56" s="625">
        <f t="shared" si="23"/>
        <v>0</v>
      </c>
      <c r="P56" s="170"/>
      <c r="Q56" s="170"/>
      <c r="R56" s="170"/>
      <c r="S56" s="170"/>
      <c r="T56" s="170"/>
      <c r="U56" s="170"/>
      <c r="V56" s="170"/>
      <c r="W56" s="170"/>
      <c r="X56" s="170"/>
      <c r="Y56" s="170"/>
      <c r="Z56" s="170"/>
    </row>
    <row r="57" spans="1:26" ht="23.25" customHeight="1">
      <c r="A57" s="212">
        <f>A13</f>
        <v>1000</v>
      </c>
      <c r="B57" s="170" t="s">
        <v>270</v>
      </c>
      <c r="C57" s="204">
        <f t="shared" ref="C57:N57" si="26">C13</f>
        <v>10000</v>
      </c>
      <c r="D57" s="204">
        <f t="shared" si="26"/>
        <v>6000</v>
      </c>
      <c r="E57" s="204">
        <f t="shared" si="26"/>
        <v>6000</v>
      </c>
      <c r="F57" s="204">
        <f t="shared" si="26"/>
        <v>6000</v>
      </c>
      <c r="G57" s="204">
        <f t="shared" si="26"/>
        <v>6000</v>
      </c>
      <c r="H57" s="204">
        <f t="shared" si="26"/>
        <v>6000</v>
      </c>
      <c r="I57" s="204">
        <f t="shared" si="26"/>
        <v>6000</v>
      </c>
      <c r="J57" s="204">
        <f t="shared" si="26"/>
        <v>7000</v>
      </c>
      <c r="K57" s="204">
        <f t="shared" si="26"/>
        <v>7000</v>
      </c>
      <c r="L57" s="204">
        <f t="shared" si="26"/>
        <v>7000</v>
      </c>
      <c r="M57" s="204">
        <f t="shared" si="26"/>
        <v>7000</v>
      </c>
      <c r="N57" s="606">
        <f t="shared" si="26"/>
        <v>7000</v>
      </c>
      <c r="O57" s="625">
        <f t="shared" si="23"/>
        <v>81000</v>
      </c>
      <c r="P57" s="170"/>
      <c r="Q57" s="170"/>
      <c r="R57" s="170"/>
      <c r="S57" s="170"/>
      <c r="T57" s="170"/>
      <c r="U57" s="170"/>
      <c r="V57" s="170"/>
      <c r="W57" s="170"/>
      <c r="X57" s="170"/>
      <c r="Y57" s="170"/>
      <c r="Z57" s="170"/>
    </row>
    <row r="58" spans="1:26" ht="23.25" customHeight="1">
      <c r="A58" s="395">
        <v>2000</v>
      </c>
      <c r="B58" s="170" t="s">
        <v>271</v>
      </c>
      <c r="C58" s="204">
        <f>A58</f>
        <v>2000</v>
      </c>
      <c r="D58" s="204">
        <f t="shared" ref="D58:N58" si="27">C58</f>
        <v>2000</v>
      </c>
      <c r="E58" s="204">
        <f t="shared" si="27"/>
        <v>2000</v>
      </c>
      <c r="F58" s="204">
        <f t="shared" si="27"/>
        <v>2000</v>
      </c>
      <c r="G58" s="204">
        <f t="shared" si="27"/>
        <v>2000</v>
      </c>
      <c r="H58" s="204">
        <f t="shared" si="27"/>
        <v>2000</v>
      </c>
      <c r="I58" s="204">
        <f t="shared" si="27"/>
        <v>2000</v>
      </c>
      <c r="J58" s="204">
        <f t="shared" si="27"/>
        <v>2000</v>
      </c>
      <c r="K58" s="204">
        <f t="shared" si="27"/>
        <v>2000</v>
      </c>
      <c r="L58" s="204">
        <f t="shared" si="27"/>
        <v>2000</v>
      </c>
      <c r="M58" s="204">
        <f t="shared" si="27"/>
        <v>2000</v>
      </c>
      <c r="N58" s="606">
        <f t="shared" si="27"/>
        <v>2000</v>
      </c>
      <c r="O58" s="625">
        <f t="shared" si="23"/>
        <v>24000</v>
      </c>
      <c r="P58" s="170"/>
      <c r="Q58" s="170"/>
      <c r="R58" s="170"/>
      <c r="S58" s="170"/>
      <c r="T58" s="170"/>
      <c r="U58" s="170"/>
      <c r="V58" s="170"/>
      <c r="W58" s="170"/>
      <c r="X58" s="170"/>
      <c r="Y58" s="170"/>
      <c r="Z58" s="170"/>
    </row>
    <row r="59" spans="1:26" ht="23.25" customHeight="1">
      <c r="A59" s="212">
        <f>-A14</f>
        <v>0</v>
      </c>
      <c r="B59" s="170" t="s">
        <v>183</v>
      </c>
      <c r="C59" s="212">
        <f t="shared" ref="C59:N59" si="28">-C14</f>
        <v>0</v>
      </c>
      <c r="D59" s="212">
        <f t="shared" si="28"/>
        <v>0</v>
      </c>
      <c r="E59" s="212">
        <f t="shared" si="28"/>
        <v>0</v>
      </c>
      <c r="F59" s="212">
        <f t="shared" si="28"/>
        <v>0</v>
      </c>
      <c r="G59" s="212">
        <f t="shared" si="28"/>
        <v>0</v>
      </c>
      <c r="H59" s="212">
        <f t="shared" si="28"/>
        <v>0</v>
      </c>
      <c r="I59" s="212">
        <f t="shared" si="28"/>
        <v>0</v>
      </c>
      <c r="J59" s="212">
        <f t="shared" si="28"/>
        <v>0</v>
      </c>
      <c r="K59" s="212">
        <f t="shared" si="28"/>
        <v>0</v>
      </c>
      <c r="L59" s="212">
        <f t="shared" si="28"/>
        <v>0</v>
      </c>
      <c r="M59" s="212">
        <f t="shared" si="28"/>
        <v>0</v>
      </c>
      <c r="N59" s="612">
        <f t="shared" si="28"/>
        <v>0</v>
      </c>
      <c r="O59" s="625">
        <f t="shared" si="23"/>
        <v>0</v>
      </c>
      <c r="P59" s="170"/>
      <c r="Q59" s="170"/>
      <c r="R59" s="170"/>
      <c r="S59" s="170"/>
      <c r="T59" s="170"/>
      <c r="U59" s="170"/>
      <c r="V59" s="170"/>
      <c r="W59" s="170"/>
      <c r="X59" s="170"/>
      <c r="Y59" s="170"/>
      <c r="Z59" s="170"/>
    </row>
    <row r="60" spans="1:26" ht="23.25" customHeight="1">
      <c r="A60" s="212">
        <f>SUM(A58:A59)</f>
        <v>2000</v>
      </c>
      <c r="B60" s="170" t="s">
        <v>272</v>
      </c>
      <c r="C60" s="204">
        <f t="shared" ref="C60:N60" si="29">SUM(C57:C59)</f>
        <v>12000</v>
      </c>
      <c r="D60" s="204">
        <f t="shared" si="29"/>
        <v>8000</v>
      </c>
      <c r="E60" s="204">
        <f t="shared" si="29"/>
        <v>8000</v>
      </c>
      <c r="F60" s="204">
        <f t="shared" si="29"/>
        <v>8000</v>
      </c>
      <c r="G60" s="204">
        <f t="shared" si="29"/>
        <v>8000</v>
      </c>
      <c r="H60" s="204">
        <f t="shared" si="29"/>
        <v>8000</v>
      </c>
      <c r="I60" s="204">
        <f t="shared" si="29"/>
        <v>8000</v>
      </c>
      <c r="J60" s="204">
        <f t="shared" si="29"/>
        <v>9000</v>
      </c>
      <c r="K60" s="204">
        <f t="shared" si="29"/>
        <v>9000</v>
      </c>
      <c r="L60" s="204">
        <f t="shared" si="29"/>
        <v>9000</v>
      </c>
      <c r="M60" s="204">
        <f t="shared" si="29"/>
        <v>9000</v>
      </c>
      <c r="N60" s="606">
        <f t="shared" si="29"/>
        <v>9000</v>
      </c>
      <c r="O60" s="625">
        <f t="shared" si="23"/>
        <v>105000</v>
      </c>
      <c r="P60" s="170"/>
      <c r="Q60" s="170"/>
      <c r="R60" s="170"/>
      <c r="S60" s="170"/>
      <c r="T60" s="170"/>
      <c r="U60" s="170"/>
      <c r="V60" s="170"/>
      <c r="W60" s="170"/>
      <c r="X60" s="170"/>
      <c r="Y60" s="170"/>
      <c r="Z60" s="170"/>
    </row>
    <row r="61" spans="1:26" ht="23.25" customHeight="1">
      <c r="A61" s="166"/>
      <c r="B61" s="170"/>
      <c r="C61" s="204"/>
      <c r="D61" s="204"/>
      <c r="E61" s="204"/>
      <c r="F61" s="204"/>
      <c r="G61" s="204"/>
      <c r="H61" s="204"/>
      <c r="I61" s="204"/>
      <c r="J61" s="204"/>
      <c r="K61" s="204"/>
      <c r="L61" s="204"/>
      <c r="M61" s="204"/>
      <c r="N61" s="606"/>
      <c r="O61" s="625">
        <f t="shared" si="23"/>
        <v>0</v>
      </c>
      <c r="P61" s="170"/>
      <c r="Q61" s="170"/>
      <c r="R61" s="170"/>
      <c r="S61" s="170"/>
      <c r="T61" s="170"/>
      <c r="U61" s="170"/>
      <c r="V61" s="170"/>
      <c r="W61" s="170"/>
      <c r="X61" s="170"/>
      <c r="Y61" s="170"/>
      <c r="Z61" s="170"/>
    </row>
    <row r="62" spans="1:26" ht="23.25" customHeight="1">
      <c r="A62" s="166"/>
      <c r="B62" s="170"/>
      <c r="C62" s="204"/>
      <c r="D62" s="204"/>
      <c r="E62" s="204"/>
      <c r="F62" s="204"/>
      <c r="G62" s="204"/>
      <c r="H62" s="204"/>
      <c r="I62" s="204"/>
      <c r="J62" s="204"/>
      <c r="K62" s="204"/>
      <c r="L62" s="204"/>
      <c r="M62" s="204"/>
      <c r="N62" s="606"/>
      <c r="O62" s="625">
        <f t="shared" si="23"/>
        <v>0</v>
      </c>
      <c r="P62" s="170"/>
      <c r="Q62" s="170"/>
      <c r="R62" s="170"/>
      <c r="S62" s="170"/>
      <c r="T62" s="170"/>
      <c r="U62" s="170"/>
      <c r="V62" s="170"/>
      <c r="W62" s="170"/>
      <c r="X62" s="170"/>
      <c r="Y62" s="170"/>
      <c r="Z62" s="170"/>
    </row>
    <row r="63" spans="1:26" ht="23.25" customHeight="1">
      <c r="A63" s="205">
        <v>0</v>
      </c>
      <c r="B63" s="170" t="s">
        <v>273</v>
      </c>
      <c r="C63" s="207">
        <v>1000000</v>
      </c>
      <c r="D63" s="211">
        <f t="shared" ref="D63:N63" si="30">C63</f>
        <v>1000000</v>
      </c>
      <c r="E63" s="211">
        <f t="shared" si="30"/>
        <v>1000000</v>
      </c>
      <c r="F63" s="211">
        <f t="shared" si="30"/>
        <v>1000000</v>
      </c>
      <c r="G63" s="211">
        <f t="shared" si="30"/>
        <v>1000000</v>
      </c>
      <c r="H63" s="211">
        <f t="shared" si="30"/>
        <v>1000000</v>
      </c>
      <c r="I63" s="211">
        <f t="shared" si="30"/>
        <v>1000000</v>
      </c>
      <c r="J63" s="211">
        <f t="shared" si="30"/>
        <v>1000000</v>
      </c>
      <c r="K63" s="211">
        <f t="shared" si="30"/>
        <v>1000000</v>
      </c>
      <c r="L63" s="211">
        <f t="shared" si="30"/>
        <v>1000000</v>
      </c>
      <c r="M63" s="211">
        <f t="shared" si="30"/>
        <v>1000000</v>
      </c>
      <c r="N63" s="610">
        <f t="shared" si="30"/>
        <v>1000000</v>
      </c>
      <c r="O63" s="625">
        <f t="shared" ref="O63:O66" si="31">AVERAGE(C63:N63)</f>
        <v>1000000</v>
      </c>
      <c r="P63" s="170"/>
      <c r="Q63" s="170"/>
      <c r="R63" s="170"/>
      <c r="S63" s="170"/>
      <c r="T63" s="170"/>
      <c r="U63" s="170"/>
      <c r="V63" s="170"/>
      <c r="W63" s="170"/>
      <c r="X63" s="170"/>
      <c r="Y63" s="170"/>
      <c r="Z63" s="170"/>
    </row>
    <row r="64" spans="1:26" ht="23.25" customHeight="1">
      <c r="A64" s="205">
        <v>0</v>
      </c>
      <c r="B64" s="170" t="s">
        <v>274</v>
      </c>
      <c r="C64" s="207">
        <v>365000</v>
      </c>
      <c r="D64" s="211">
        <f t="shared" ref="D64:N64" si="32">C64</f>
        <v>365000</v>
      </c>
      <c r="E64" s="211">
        <f t="shared" si="32"/>
        <v>365000</v>
      </c>
      <c r="F64" s="211">
        <f t="shared" si="32"/>
        <v>365000</v>
      </c>
      <c r="G64" s="211">
        <f t="shared" si="32"/>
        <v>365000</v>
      </c>
      <c r="H64" s="211">
        <f t="shared" si="32"/>
        <v>365000</v>
      </c>
      <c r="I64" s="211">
        <f t="shared" si="32"/>
        <v>365000</v>
      </c>
      <c r="J64" s="211">
        <f t="shared" si="32"/>
        <v>365000</v>
      </c>
      <c r="K64" s="211">
        <f t="shared" si="32"/>
        <v>365000</v>
      </c>
      <c r="L64" s="211">
        <f t="shared" si="32"/>
        <v>365000</v>
      </c>
      <c r="M64" s="211">
        <f t="shared" si="32"/>
        <v>365000</v>
      </c>
      <c r="N64" s="610">
        <f t="shared" si="32"/>
        <v>365000</v>
      </c>
      <c r="O64" s="625">
        <f t="shared" si="31"/>
        <v>365000</v>
      </c>
      <c r="P64" s="170"/>
      <c r="Q64" s="170"/>
      <c r="R64" s="170"/>
      <c r="S64" s="170"/>
      <c r="T64" s="170"/>
      <c r="U64" s="170"/>
      <c r="V64" s="170"/>
      <c r="W64" s="170"/>
      <c r="X64" s="170"/>
      <c r="Y64" s="170"/>
      <c r="Z64" s="170"/>
    </row>
    <row r="65" spans="1:26" ht="23.25" customHeight="1">
      <c r="A65" s="205">
        <v>0.2</v>
      </c>
      <c r="B65" s="170" t="s">
        <v>71</v>
      </c>
      <c r="C65" s="207">
        <v>0.2</v>
      </c>
      <c r="D65" s="211">
        <f t="shared" ref="D65:N65" si="33">C65</f>
        <v>0.2</v>
      </c>
      <c r="E65" s="211">
        <f t="shared" si="33"/>
        <v>0.2</v>
      </c>
      <c r="F65" s="211">
        <f t="shared" si="33"/>
        <v>0.2</v>
      </c>
      <c r="G65" s="211">
        <f t="shared" si="33"/>
        <v>0.2</v>
      </c>
      <c r="H65" s="211">
        <f t="shared" si="33"/>
        <v>0.2</v>
      </c>
      <c r="I65" s="211">
        <f t="shared" si="33"/>
        <v>0.2</v>
      </c>
      <c r="J65" s="211">
        <f t="shared" si="33"/>
        <v>0.2</v>
      </c>
      <c r="K65" s="211">
        <f t="shared" si="33"/>
        <v>0.2</v>
      </c>
      <c r="L65" s="211">
        <f t="shared" si="33"/>
        <v>0.2</v>
      </c>
      <c r="M65" s="211">
        <f t="shared" si="33"/>
        <v>0.2</v>
      </c>
      <c r="N65" s="610">
        <f t="shared" si="33"/>
        <v>0.2</v>
      </c>
      <c r="O65" s="625">
        <f t="shared" si="31"/>
        <v>0.19999999999999998</v>
      </c>
      <c r="P65" s="170"/>
      <c r="Q65" s="170"/>
      <c r="R65" s="170"/>
      <c r="S65" s="170"/>
      <c r="T65" s="170"/>
      <c r="U65" s="170"/>
      <c r="V65" s="170"/>
      <c r="W65" s="170"/>
      <c r="X65" s="170"/>
      <c r="Y65" s="170"/>
      <c r="Z65" s="170"/>
    </row>
    <row r="66" spans="1:26" ht="23.25" customHeight="1">
      <c r="A66" s="205">
        <v>1</v>
      </c>
      <c r="B66" s="170" t="s">
        <v>72</v>
      </c>
      <c r="C66" s="207">
        <v>1</v>
      </c>
      <c r="D66" s="211">
        <f t="shared" ref="D66:N66" si="34">C66</f>
        <v>1</v>
      </c>
      <c r="E66" s="211">
        <f t="shared" si="34"/>
        <v>1</v>
      </c>
      <c r="F66" s="211">
        <f t="shared" si="34"/>
        <v>1</v>
      </c>
      <c r="G66" s="211">
        <f t="shared" si="34"/>
        <v>1</v>
      </c>
      <c r="H66" s="211">
        <f t="shared" si="34"/>
        <v>1</v>
      </c>
      <c r="I66" s="211">
        <f t="shared" si="34"/>
        <v>1</v>
      </c>
      <c r="J66" s="211">
        <f t="shared" si="34"/>
        <v>1</v>
      </c>
      <c r="K66" s="211">
        <f t="shared" si="34"/>
        <v>1</v>
      </c>
      <c r="L66" s="211">
        <f t="shared" si="34"/>
        <v>1</v>
      </c>
      <c r="M66" s="211">
        <f t="shared" si="34"/>
        <v>1</v>
      </c>
      <c r="N66" s="610">
        <f t="shared" si="34"/>
        <v>1</v>
      </c>
      <c r="O66" s="625">
        <f t="shared" si="31"/>
        <v>1</v>
      </c>
      <c r="P66" s="170"/>
      <c r="Q66" s="170"/>
      <c r="R66" s="170"/>
      <c r="S66" s="170"/>
      <c r="T66" s="170"/>
      <c r="U66" s="170"/>
      <c r="V66" s="170"/>
      <c r="W66" s="170"/>
      <c r="X66" s="170"/>
      <c r="Y66" s="170"/>
      <c r="Z66" s="170"/>
    </row>
    <row r="67" spans="1:26" ht="23.25" customHeight="1">
      <c r="A67" s="383">
        <v>0</v>
      </c>
      <c r="B67" s="170" t="s">
        <v>275</v>
      </c>
      <c r="C67" s="204">
        <f t="shared" ref="C67:N67" si="35">C65*C123/100</f>
        <v>2000</v>
      </c>
      <c r="D67" s="204">
        <f t="shared" si="35"/>
        <v>2000</v>
      </c>
      <c r="E67" s="204">
        <f t="shared" si="35"/>
        <v>2000</v>
      </c>
      <c r="F67" s="204">
        <f t="shared" si="35"/>
        <v>2000</v>
      </c>
      <c r="G67" s="204">
        <f t="shared" si="35"/>
        <v>2000</v>
      </c>
      <c r="H67" s="204">
        <f t="shared" si="35"/>
        <v>2000</v>
      </c>
      <c r="I67" s="204">
        <f t="shared" si="35"/>
        <v>2000</v>
      </c>
      <c r="J67" s="204">
        <f t="shared" si="35"/>
        <v>2000</v>
      </c>
      <c r="K67" s="204">
        <f t="shared" si="35"/>
        <v>2000</v>
      </c>
      <c r="L67" s="204">
        <f t="shared" si="35"/>
        <v>2000</v>
      </c>
      <c r="M67" s="204">
        <f t="shared" si="35"/>
        <v>2000</v>
      </c>
      <c r="N67" s="606">
        <f t="shared" si="35"/>
        <v>2000</v>
      </c>
      <c r="O67" s="625">
        <f t="shared" ref="O67:O69" si="36">SUM(C67:N67)</f>
        <v>24000</v>
      </c>
      <c r="P67" s="170"/>
      <c r="Q67" s="170"/>
      <c r="R67" s="170"/>
      <c r="S67" s="170"/>
      <c r="T67" s="170"/>
      <c r="U67" s="170"/>
      <c r="V67" s="170"/>
      <c r="W67" s="170"/>
      <c r="X67" s="170"/>
      <c r="Y67" s="170"/>
      <c r="Z67" s="170"/>
    </row>
    <row r="68" spans="1:26" ht="23.25" customHeight="1">
      <c r="A68" s="383">
        <v>0</v>
      </c>
      <c r="B68" s="170" t="s">
        <v>276</v>
      </c>
      <c r="C68" s="204">
        <f t="shared" ref="C68:N68" si="37">C66*C125/100</f>
        <v>5000</v>
      </c>
      <c r="D68" s="204">
        <f t="shared" si="37"/>
        <v>5000</v>
      </c>
      <c r="E68" s="204">
        <f t="shared" si="37"/>
        <v>5000</v>
      </c>
      <c r="F68" s="204">
        <f t="shared" si="37"/>
        <v>5000</v>
      </c>
      <c r="G68" s="204">
        <f t="shared" si="37"/>
        <v>5000</v>
      </c>
      <c r="H68" s="204">
        <f t="shared" si="37"/>
        <v>5000</v>
      </c>
      <c r="I68" s="204">
        <f t="shared" si="37"/>
        <v>5000</v>
      </c>
      <c r="J68" s="204">
        <f t="shared" si="37"/>
        <v>5000</v>
      </c>
      <c r="K68" s="204">
        <f t="shared" si="37"/>
        <v>5000</v>
      </c>
      <c r="L68" s="204">
        <f t="shared" si="37"/>
        <v>5000</v>
      </c>
      <c r="M68" s="204">
        <f t="shared" si="37"/>
        <v>5000</v>
      </c>
      <c r="N68" s="606">
        <f t="shared" si="37"/>
        <v>5000</v>
      </c>
      <c r="O68" s="625">
        <f t="shared" si="36"/>
        <v>60000</v>
      </c>
      <c r="P68" s="170"/>
      <c r="Q68" s="170"/>
      <c r="R68" s="170"/>
      <c r="S68" s="170"/>
      <c r="T68" s="170"/>
      <c r="U68" s="170"/>
      <c r="V68" s="170"/>
      <c r="W68" s="170"/>
      <c r="X68" s="170"/>
      <c r="Y68" s="170"/>
      <c r="Z68" s="170"/>
    </row>
    <row r="69" spans="1:26" ht="23.25" customHeight="1">
      <c r="A69" s="212">
        <f>SUM(A67:A68)</f>
        <v>0</v>
      </c>
      <c r="B69" s="170" t="s">
        <v>277</v>
      </c>
      <c r="C69" s="204">
        <f t="shared" ref="C69:N69" si="38">SUM(C67:C68)</f>
        <v>7000</v>
      </c>
      <c r="D69" s="204">
        <f t="shared" si="38"/>
        <v>7000</v>
      </c>
      <c r="E69" s="204">
        <f t="shared" si="38"/>
        <v>7000</v>
      </c>
      <c r="F69" s="204">
        <f t="shared" si="38"/>
        <v>7000</v>
      </c>
      <c r="G69" s="204">
        <f t="shared" si="38"/>
        <v>7000</v>
      </c>
      <c r="H69" s="204">
        <f t="shared" si="38"/>
        <v>7000</v>
      </c>
      <c r="I69" s="204">
        <f t="shared" si="38"/>
        <v>7000</v>
      </c>
      <c r="J69" s="204">
        <f t="shared" si="38"/>
        <v>7000</v>
      </c>
      <c r="K69" s="204">
        <f t="shared" si="38"/>
        <v>7000</v>
      </c>
      <c r="L69" s="204">
        <f t="shared" si="38"/>
        <v>7000</v>
      </c>
      <c r="M69" s="204">
        <f t="shared" si="38"/>
        <v>7000</v>
      </c>
      <c r="N69" s="606">
        <f t="shared" si="38"/>
        <v>7000</v>
      </c>
      <c r="O69" s="625">
        <f t="shared" si="36"/>
        <v>84000</v>
      </c>
      <c r="P69" s="170"/>
      <c r="Q69" s="170"/>
      <c r="R69" s="170"/>
      <c r="S69" s="170"/>
      <c r="T69" s="170"/>
      <c r="U69" s="170"/>
      <c r="V69" s="170"/>
      <c r="W69" s="170"/>
      <c r="X69" s="170"/>
      <c r="Y69" s="170"/>
      <c r="Z69" s="170"/>
    </row>
    <row r="70" spans="1:26" ht="23.25" customHeight="1">
      <c r="A70" s="166"/>
      <c r="B70" s="170"/>
      <c r="C70" s="204"/>
      <c r="D70" s="204"/>
      <c r="E70" s="204"/>
      <c r="F70" s="204"/>
      <c r="G70" s="204"/>
      <c r="H70" s="204"/>
      <c r="I70" s="204"/>
      <c r="J70" s="204"/>
      <c r="K70" s="204"/>
      <c r="L70" s="204"/>
      <c r="M70" s="204"/>
      <c r="N70" s="606"/>
      <c r="O70" s="625"/>
      <c r="P70" s="170"/>
      <c r="Q70" s="170"/>
      <c r="R70" s="170"/>
      <c r="S70" s="170"/>
      <c r="T70" s="170"/>
      <c r="U70" s="170"/>
      <c r="V70" s="170"/>
      <c r="W70" s="170"/>
      <c r="X70" s="170"/>
      <c r="Y70" s="170"/>
      <c r="Z70" s="170"/>
    </row>
    <row r="71" spans="1:26" ht="23.25" customHeight="1">
      <c r="A71" s="383">
        <v>0</v>
      </c>
      <c r="B71" s="170" t="s">
        <v>278</v>
      </c>
      <c r="C71" s="204">
        <f>-A72</f>
        <v>0</v>
      </c>
      <c r="D71" s="204">
        <f t="shared" ref="D71:N71" si="39">C72</f>
        <v>0</v>
      </c>
      <c r="E71" s="204">
        <f t="shared" si="39"/>
        <v>0</v>
      </c>
      <c r="F71" s="204">
        <f t="shared" si="39"/>
        <v>0</v>
      </c>
      <c r="G71" s="204">
        <f t="shared" si="39"/>
        <v>0</v>
      </c>
      <c r="H71" s="204">
        <f t="shared" si="39"/>
        <v>0</v>
      </c>
      <c r="I71" s="204">
        <f t="shared" si="39"/>
        <v>0</v>
      </c>
      <c r="J71" s="204">
        <f t="shared" si="39"/>
        <v>0</v>
      </c>
      <c r="K71" s="204">
        <f t="shared" si="39"/>
        <v>0</v>
      </c>
      <c r="L71" s="204">
        <f t="shared" si="39"/>
        <v>0</v>
      </c>
      <c r="M71" s="204">
        <f t="shared" si="39"/>
        <v>0</v>
      </c>
      <c r="N71" s="606">
        <f t="shared" si="39"/>
        <v>0</v>
      </c>
      <c r="O71" s="625">
        <f t="shared" ref="O71:O72" si="40">SUM(C71:N71)</f>
        <v>0</v>
      </c>
      <c r="P71" s="170"/>
      <c r="Q71" s="170"/>
      <c r="R71" s="170"/>
      <c r="S71" s="170"/>
      <c r="T71" s="170"/>
      <c r="U71" s="170"/>
      <c r="V71" s="170"/>
      <c r="W71" s="170"/>
      <c r="X71" s="170"/>
      <c r="Y71" s="170"/>
      <c r="Z71" s="170"/>
    </row>
    <row r="72" spans="1:26" ht="23.25" customHeight="1">
      <c r="A72" s="383">
        <v>0</v>
      </c>
      <c r="B72" s="170" t="s">
        <v>279</v>
      </c>
      <c r="C72" s="204">
        <f t="shared" ref="C72:N72" si="41">-C14</f>
        <v>0</v>
      </c>
      <c r="D72" s="204">
        <f t="shared" si="41"/>
        <v>0</v>
      </c>
      <c r="E72" s="204">
        <f t="shared" si="41"/>
        <v>0</v>
      </c>
      <c r="F72" s="204">
        <f t="shared" si="41"/>
        <v>0</v>
      </c>
      <c r="G72" s="204">
        <f t="shared" si="41"/>
        <v>0</v>
      </c>
      <c r="H72" s="204">
        <f t="shared" si="41"/>
        <v>0</v>
      </c>
      <c r="I72" s="204">
        <f t="shared" si="41"/>
        <v>0</v>
      </c>
      <c r="J72" s="204">
        <f t="shared" si="41"/>
        <v>0</v>
      </c>
      <c r="K72" s="204">
        <f t="shared" si="41"/>
        <v>0</v>
      </c>
      <c r="L72" s="204">
        <f t="shared" si="41"/>
        <v>0</v>
      </c>
      <c r="M72" s="204">
        <f t="shared" si="41"/>
        <v>0</v>
      </c>
      <c r="N72" s="606">
        <f t="shared" si="41"/>
        <v>0</v>
      </c>
      <c r="O72" s="625">
        <f t="shared" si="40"/>
        <v>0</v>
      </c>
      <c r="P72" s="170"/>
      <c r="Q72" s="170"/>
      <c r="R72" s="170"/>
      <c r="S72" s="170"/>
      <c r="T72" s="170"/>
      <c r="U72" s="170"/>
      <c r="V72" s="170"/>
      <c r="W72" s="170"/>
      <c r="X72" s="170"/>
      <c r="Y72" s="170"/>
      <c r="Z72" s="170"/>
    </row>
    <row r="73" spans="1:26" ht="23.25" customHeight="1">
      <c r="A73" s="166"/>
      <c r="B73" s="170"/>
      <c r="C73" s="204"/>
      <c r="D73" s="204"/>
      <c r="E73" s="204"/>
      <c r="F73" s="204"/>
      <c r="G73" s="204"/>
      <c r="H73" s="204"/>
      <c r="I73" s="204"/>
      <c r="J73" s="204"/>
      <c r="K73" s="204"/>
      <c r="L73" s="204"/>
      <c r="M73" s="204"/>
      <c r="N73" s="606"/>
      <c r="O73" s="625"/>
      <c r="P73" s="170"/>
      <c r="Q73" s="170"/>
      <c r="R73" s="170"/>
      <c r="S73" s="170"/>
      <c r="T73" s="170"/>
      <c r="U73" s="170"/>
      <c r="V73" s="170"/>
      <c r="W73" s="170"/>
      <c r="X73" s="170"/>
      <c r="Y73" s="170"/>
      <c r="Z73" s="170"/>
    </row>
    <row r="74" spans="1:26" ht="23.25" customHeight="1">
      <c r="A74" s="403">
        <v>0</v>
      </c>
      <c r="B74" s="170" t="s">
        <v>280</v>
      </c>
      <c r="C74" s="207">
        <v>100</v>
      </c>
      <c r="D74" s="207">
        <v>200</v>
      </c>
      <c r="E74" s="207">
        <v>300</v>
      </c>
      <c r="F74" s="207">
        <v>400</v>
      </c>
      <c r="G74" s="207">
        <v>500</v>
      </c>
      <c r="H74" s="207">
        <v>600</v>
      </c>
      <c r="I74" s="207">
        <v>700</v>
      </c>
      <c r="J74" s="207">
        <v>800</v>
      </c>
      <c r="K74" s="207">
        <v>900</v>
      </c>
      <c r="L74" s="207">
        <v>1000</v>
      </c>
      <c r="M74" s="207">
        <v>1100</v>
      </c>
      <c r="N74" s="607">
        <v>1200</v>
      </c>
      <c r="O74" s="625">
        <f t="shared" ref="O74:O75" si="42">SUM(C74:N74)</f>
        <v>7800</v>
      </c>
      <c r="P74" s="170"/>
      <c r="Q74" s="170"/>
      <c r="R74" s="170"/>
      <c r="S74" s="170"/>
      <c r="T74" s="170"/>
      <c r="U74" s="170"/>
      <c r="V74" s="170"/>
      <c r="W74" s="170"/>
      <c r="X74" s="170"/>
      <c r="Y74" s="170"/>
      <c r="Z74" s="170"/>
    </row>
    <row r="75" spans="1:26" ht="23.25" customHeight="1">
      <c r="A75" s="166">
        <f t="shared" ref="A75" si="43">A15</f>
        <v>0</v>
      </c>
      <c r="B75" s="170" t="s">
        <v>281</v>
      </c>
      <c r="C75" s="204">
        <f t="shared" ref="C75:N75" si="44">C15</f>
        <v>10000</v>
      </c>
      <c r="D75" s="204">
        <f t="shared" si="44"/>
        <v>10000</v>
      </c>
      <c r="E75" s="204">
        <f t="shared" si="44"/>
        <v>10000</v>
      </c>
      <c r="F75" s="204">
        <f t="shared" si="44"/>
        <v>10000</v>
      </c>
      <c r="G75" s="204">
        <f t="shared" si="44"/>
        <v>10000</v>
      </c>
      <c r="H75" s="204">
        <f t="shared" si="44"/>
        <v>10000</v>
      </c>
      <c r="I75" s="204">
        <f t="shared" si="44"/>
        <v>10000</v>
      </c>
      <c r="J75" s="204">
        <f t="shared" si="44"/>
        <v>10000</v>
      </c>
      <c r="K75" s="204">
        <f t="shared" si="44"/>
        <v>10000</v>
      </c>
      <c r="L75" s="204">
        <f t="shared" si="44"/>
        <v>10000</v>
      </c>
      <c r="M75" s="204">
        <f t="shared" si="44"/>
        <v>10000</v>
      </c>
      <c r="N75" s="606">
        <f t="shared" si="44"/>
        <v>10000</v>
      </c>
      <c r="O75" s="625">
        <f t="shared" si="42"/>
        <v>120000</v>
      </c>
      <c r="P75" s="170"/>
      <c r="Q75" s="170"/>
      <c r="R75" s="170"/>
      <c r="S75" s="170"/>
      <c r="T75" s="170"/>
      <c r="U75" s="170"/>
      <c r="V75" s="170"/>
      <c r="W75" s="170"/>
      <c r="X75" s="170"/>
      <c r="Y75" s="170"/>
      <c r="Z75" s="170"/>
    </row>
    <row r="76" spans="1:26" ht="23.25" customHeight="1">
      <c r="A76" s="205">
        <v>1</v>
      </c>
      <c r="B76" s="170" t="s">
        <v>74</v>
      </c>
      <c r="C76" s="207">
        <v>1</v>
      </c>
      <c r="D76" s="211">
        <f t="shared" ref="D76:N76" si="45">C76</f>
        <v>1</v>
      </c>
      <c r="E76" s="211">
        <f t="shared" si="45"/>
        <v>1</v>
      </c>
      <c r="F76" s="211">
        <f t="shared" si="45"/>
        <v>1</v>
      </c>
      <c r="G76" s="211">
        <f t="shared" si="45"/>
        <v>1</v>
      </c>
      <c r="H76" s="211">
        <f t="shared" si="45"/>
        <v>1</v>
      </c>
      <c r="I76" s="211">
        <f t="shared" si="45"/>
        <v>1</v>
      </c>
      <c r="J76" s="211">
        <f t="shared" si="45"/>
        <v>1</v>
      </c>
      <c r="K76" s="211">
        <f t="shared" si="45"/>
        <v>1</v>
      </c>
      <c r="L76" s="211">
        <f t="shared" si="45"/>
        <v>1</v>
      </c>
      <c r="M76" s="211">
        <f t="shared" si="45"/>
        <v>1</v>
      </c>
      <c r="N76" s="610">
        <f t="shared" si="45"/>
        <v>1</v>
      </c>
      <c r="O76" s="625">
        <f>AVERAGE(C76:N76)</f>
        <v>1</v>
      </c>
      <c r="P76" s="170"/>
      <c r="Q76" s="170"/>
      <c r="R76" s="170"/>
      <c r="S76" s="170"/>
      <c r="T76" s="170"/>
      <c r="U76" s="170"/>
      <c r="V76" s="170"/>
      <c r="W76" s="170"/>
      <c r="X76" s="170"/>
      <c r="Y76" s="170"/>
      <c r="Z76" s="170"/>
    </row>
    <row r="77" spans="1:26" ht="23.25" customHeight="1">
      <c r="A77" s="166">
        <f>(A76*A24)+A15</f>
        <v>5000</v>
      </c>
      <c r="B77" s="170" t="s">
        <v>185</v>
      </c>
      <c r="C77" s="204">
        <f t="shared" ref="C77:N77" si="46">(C76*C24)+C15</f>
        <v>14000</v>
      </c>
      <c r="D77" s="204">
        <f t="shared" si="46"/>
        <v>14000</v>
      </c>
      <c r="E77" s="204">
        <f t="shared" si="46"/>
        <v>14000</v>
      </c>
      <c r="F77" s="204">
        <f t="shared" si="46"/>
        <v>14000</v>
      </c>
      <c r="G77" s="204">
        <f t="shared" si="46"/>
        <v>14000</v>
      </c>
      <c r="H77" s="204">
        <f t="shared" si="46"/>
        <v>14000</v>
      </c>
      <c r="I77" s="204">
        <f t="shared" si="46"/>
        <v>13000</v>
      </c>
      <c r="J77" s="204">
        <f t="shared" si="46"/>
        <v>13000</v>
      </c>
      <c r="K77" s="204">
        <f t="shared" si="46"/>
        <v>13000</v>
      </c>
      <c r="L77" s="204">
        <f t="shared" si="46"/>
        <v>13000</v>
      </c>
      <c r="M77" s="204">
        <f t="shared" si="46"/>
        <v>13000</v>
      </c>
      <c r="N77" s="606">
        <f t="shared" si="46"/>
        <v>13000</v>
      </c>
      <c r="O77" s="625">
        <f>SUM(C77:N77)</f>
        <v>162000</v>
      </c>
      <c r="P77" s="170"/>
      <c r="Q77" s="170"/>
      <c r="R77" s="170"/>
      <c r="S77" s="170"/>
      <c r="T77" s="170"/>
      <c r="U77" s="170"/>
      <c r="V77" s="170"/>
      <c r="W77" s="170"/>
      <c r="X77" s="170"/>
      <c r="Y77" s="170"/>
      <c r="Z77" s="170"/>
    </row>
    <row r="78" spans="1:26" ht="23.25" customHeight="1">
      <c r="A78" s="166"/>
      <c r="B78" s="170"/>
      <c r="C78" s="204"/>
      <c r="D78" s="204"/>
      <c r="E78" s="204"/>
      <c r="F78" s="204"/>
      <c r="G78" s="204"/>
      <c r="H78" s="204"/>
      <c r="I78" s="204"/>
      <c r="J78" s="204"/>
      <c r="K78" s="204"/>
      <c r="L78" s="204"/>
      <c r="M78" s="204"/>
      <c r="N78" s="606"/>
      <c r="O78" s="625"/>
      <c r="P78" s="170"/>
      <c r="Q78" s="170"/>
      <c r="R78" s="170"/>
      <c r="S78" s="170"/>
      <c r="T78" s="170"/>
      <c r="U78" s="170"/>
      <c r="V78" s="170"/>
      <c r="W78" s="170"/>
      <c r="X78" s="170"/>
      <c r="Y78" s="170"/>
      <c r="Z78" s="170"/>
    </row>
    <row r="79" spans="1:26" ht="23.25" customHeight="1">
      <c r="A79" s="205">
        <v>0.1</v>
      </c>
      <c r="B79" s="170" t="s">
        <v>75</v>
      </c>
      <c r="C79" s="207">
        <v>0.1</v>
      </c>
      <c r="D79" s="211">
        <f t="shared" ref="D79:N79" si="47">C79</f>
        <v>0.1</v>
      </c>
      <c r="E79" s="211">
        <f t="shared" si="47"/>
        <v>0.1</v>
      </c>
      <c r="F79" s="211">
        <f t="shared" si="47"/>
        <v>0.1</v>
      </c>
      <c r="G79" s="211">
        <f t="shared" si="47"/>
        <v>0.1</v>
      </c>
      <c r="H79" s="211">
        <f t="shared" si="47"/>
        <v>0.1</v>
      </c>
      <c r="I79" s="211">
        <f t="shared" si="47"/>
        <v>0.1</v>
      </c>
      <c r="J79" s="211">
        <f t="shared" si="47"/>
        <v>0.1</v>
      </c>
      <c r="K79" s="211">
        <f t="shared" si="47"/>
        <v>0.1</v>
      </c>
      <c r="L79" s="211">
        <f t="shared" si="47"/>
        <v>0.1</v>
      </c>
      <c r="M79" s="211">
        <f t="shared" si="47"/>
        <v>0.1</v>
      </c>
      <c r="N79" s="610">
        <f t="shared" si="47"/>
        <v>0.1</v>
      </c>
      <c r="O79" s="625">
        <f>AVERAGE(C79:N79)</f>
        <v>9.9999999999999992E-2</v>
      </c>
      <c r="P79" s="170"/>
      <c r="Q79" s="170"/>
      <c r="R79" s="170"/>
      <c r="S79" s="170"/>
      <c r="T79" s="170"/>
      <c r="U79" s="170"/>
      <c r="V79" s="170"/>
      <c r="W79" s="170"/>
      <c r="X79" s="170"/>
      <c r="Y79" s="170"/>
      <c r="Z79" s="170"/>
    </row>
    <row r="80" spans="1:26" ht="23.25" customHeight="1">
      <c r="A80" s="166">
        <f>A10*A79</f>
        <v>500</v>
      </c>
      <c r="B80" s="170" t="s">
        <v>282</v>
      </c>
      <c r="C80" s="204">
        <f t="shared" ref="C80:N80" si="48">C10*C79</f>
        <v>400</v>
      </c>
      <c r="D80" s="204">
        <f t="shared" si="48"/>
        <v>400</v>
      </c>
      <c r="E80" s="204">
        <f t="shared" si="48"/>
        <v>400</v>
      </c>
      <c r="F80" s="204">
        <f t="shared" si="48"/>
        <v>400</v>
      </c>
      <c r="G80" s="204">
        <f t="shared" si="48"/>
        <v>400</v>
      </c>
      <c r="H80" s="204">
        <f t="shared" si="48"/>
        <v>400</v>
      </c>
      <c r="I80" s="204">
        <f t="shared" si="48"/>
        <v>300</v>
      </c>
      <c r="J80" s="204">
        <f t="shared" si="48"/>
        <v>300</v>
      </c>
      <c r="K80" s="204">
        <f t="shared" si="48"/>
        <v>300</v>
      </c>
      <c r="L80" s="204">
        <f t="shared" si="48"/>
        <v>300</v>
      </c>
      <c r="M80" s="204">
        <f t="shared" si="48"/>
        <v>300</v>
      </c>
      <c r="N80" s="606">
        <f t="shared" si="48"/>
        <v>300</v>
      </c>
      <c r="O80" s="625">
        <f t="shared" ref="O80:O82" si="49">SUM(C80:N80)</f>
        <v>4200</v>
      </c>
      <c r="P80" s="170"/>
      <c r="Q80" s="170"/>
      <c r="R80" s="170"/>
      <c r="S80" s="170"/>
      <c r="T80" s="170"/>
      <c r="U80" s="170"/>
      <c r="V80" s="170"/>
      <c r="W80" s="170"/>
      <c r="X80" s="170"/>
      <c r="Y80" s="170"/>
      <c r="Z80" s="170"/>
    </row>
    <row r="81" spans="1:26" ht="23.25" customHeight="1">
      <c r="A81" s="205">
        <v>1000</v>
      </c>
      <c r="B81" s="170" t="s">
        <v>283</v>
      </c>
      <c r="C81" s="207">
        <v>1000</v>
      </c>
      <c r="D81" s="211">
        <f t="shared" ref="D81:N81" si="50">C81</f>
        <v>1000</v>
      </c>
      <c r="E81" s="211">
        <f t="shared" si="50"/>
        <v>1000</v>
      </c>
      <c r="F81" s="211">
        <f t="shared" si="50"/>
        <v>1000</v>
      </c>
      <c r="G81" s="211">
        <f t="shared" si="50"/>
        <v>1000</v>
      </c>
      <c r="H81" s="211">
        <f t="shared" si="50"/>
        <v>1000</v>
      </c>
      <c r="I81" s="211">
        <f t="shared" si="50"/>
        <v>1000</v>
      </c>
      <c r="J81" s="211">
        <f t="shared" si="50"/>
        <v>1000</v>
      </c>
      <c r="K81" s="211">
        <f t="shared" si="50"/>
        <v>1000</v>
      </c>
      <c r="L81" s="211">
        <f t="shared" si="50"/>
        <v>1000</v>
      </c>
      <c r="M81" s="211">
        <f t="shared" si="50"/>
        <v>1000</v>
      </c>
      <c r="N81" s="610">
        <f t="shared" si="50"/>
        <v>1000</v>
      </c>
      <c r="O81" s="625">
        <f t="shared" si="49"/>
        <v>12000</v>
      </c>
      <c r="P81" s="170"/>
      <c r="Q81" s="170"/>
      <c r="R81" s="170"/>
      <c r="S81" s="170"/>
      <c r="T81" s="170"/>
      <c r="U81" s="170"/>
      <c r="V81" s="170"/>
      <c r="W81" s="170"/>
      <c r="X81" s="170"/>
      <c r="Y81" s="170"/>
      <c r="Z81" s="170"/>
    </row>
    <row r="82" spans="1:26" ht="23.25" customHeight="1">
      <c r="A82" s="166">
        <f>SUM(A80:A81)</f>
        <v>1500</v>
      </c>
      <c r="B82" s="170" t="s">
        <v>284</v>
      </c>
      <c r="C82" s="204">
        <f t="shared" ref="C82:N82" si="51">SUM(C80:C81)</f>
        <v>1400</v>
      </c>
      <c r="D82" s="204">
        <f t="shared" si="51"/>
        <v>1400</v>
      </c>
      <c r="E82" s="204">
        <f t="shared" si="51"/>
        <v>1400</v>
      </c>
      <c r="F82" s="204">
        <f t="shared" si="51"/>
        <v>1400</v>
      </c>
      <c r="G82" s="204">
        <f t="shared" si="51"/>
        <v>1400</v>
      </c>
      <c r="H82" s="204">
        <f t="shared" si="51"/>
        <v>1400</v>
      </c>
      <c r="I82" s="204">
        <f t="shared" si="51"/>
        <v>1300</v>
      </c>
      <c r="J82" s="204">
        <f t="shared" si="51"/>
        <v>1300</v>
      </c>
      <c r="K82" s="204">
        <f t="shared" si="51"/>
        <v>1300</v>
      </c>
      <c r="L82" s="204">
        <f t="shared" si="51"/>
        <v>1300</v>
      </c>
      <c r="M82" s="204">
        <f t="shared" si="51"/>
        <v>1300</v>
      </c>
      <c r="N82" s="606">
        <f t="shared" si="51"/>
        <v>1300</v>
      </c>
      <c r="O82" s="625">
        <f t="shared" si="49"/>
        <v>16200</v>
      </c>
      <c r="P82" s="170"/>
      <c r="Q82" s="170"/>
      <c r="R82" s="170"/>
      <c r="S82" s="170"/>
      <c r="T82" s="170"/>
      <c r="U82" s="170"/>
      <c r="V82" s="170"/>
      <c r="W82" s="170"/>
      <c r="X82" s="170"/>
      <c r="Y82" s="170"/>
      <c r="Z82" s="170"/>
    </row>
    <row r="83" spans="1:26" ht="23.25" customHeight="1">
      <c r="A83" s="166"/>
      <c r="B83" s="170"/>
      <c r="C83" s="204"/>
      <c r="D83" s="204"/>
      <c r="E83" s="204"/>
      <c r="F83" s="204"/>
      <c r="G83" s="204"/>
      <c r="H83" s="204"/>
      <c r="I83" s="204"/>
      <c r="J83" s="204"/>
      <c r="K83" s="204"/>
      <c r="L83" s="204"/>
      <c r="M83" s="204"/>
      <c r="N83" s="606"/>
      <c r="O83" s="625"/>
      <c r="P83" s="170"/>
      <c r="Q83" s="170"/>
      <c r="R83" s="170"/>
      <c r="S83" s="170"/>
      <c r="T83" s="170"/>
      <c r="U83" s="170"/>
      <c r="V83" s="170"/>
      <c r="W83" s="170"/>
      <c r="X83" s="170"/>
      <c r="Y83" s="170"/>
      <c r="Z83" s="170"/>
    </row>
    <row r="84" spans="1:26" ht="23.25" customHeight="1">
      <c r="A84" s="166">
        <f>A28+A57+A59</f>
        <v>21000</v>
      </c>
      <c r="B84" s="170" t="s">
        <v>285</v>
      </c>
      <c r="C84" s="204">
        <f t="shared" ref="C84:N84" si="52">C28+C57+C59</f>
        <v>26000</v>
      </c>
      <c r="D84" s="204">
        <f t="shared" si="52"/>
        <v>22000</v>
      </c>
      <c r="E84" s="204">
        <f t="shared" si="52"/>
        <v>22000</v>
      </c>
      <c r="F84" s="204">
        <f t="shared" si="52"/>
        <v>22000</v>
      </c>
      <c r="G84" s="204">
        <f t="shared" si="52"/>
        <v>22000</v>
      </c>
      <c r="H84" s="204">
        <f t="shared" si="52"/>
        <v>22000</v>
      </c>
      <c r="I84" s="204">
        <f t="shared" si="52"/>
        <v>18000</v>
      </c>
      <c r="J84" s="204">
        <f t="shared" si="52"/>
        <v>19000</v>
      </c>
      <c r="K84" s="204">
        <f t="shared" si="52"/>
        <v>19000</v>
      </c>
      <c r="L84" s="204">
        <f t="shared" si="52"/>
        <v>19000</v>
      </c>
      <c r="M84" s="204">
        <f t="shared" si="52"/>
        <v>19000</v>
      </c>
      <c r="N84" s="606">
        <f t="shared" si="52"/>
        <v>19000</v>
      </c>
      <c r="O84" s="625">
        <f t="shared" ref="O84:O86" si="53">SUM(C84:N84)</f>
        <v>249000</v>
      </c>
      <c r="P84" s="170"/>
      <c r="Q84" s="170"/>
      <c r="R84" s="170"/>
      <c r="S84" s="170"/>
      <c r="T84" s="170"/>
      <c r="U84" s="170"/>
      <c r="V84" s="170"/>
      <c r="W84" s="170"/>
      <c r="X84" s="170"/>
      <c r="Y84" s="170"/>
      <c r="Z84" s="170"/>
    </row>
    <row r="85" spans="1:26" ht="23.25" customHeight="1">
      <c r="A85" s="212">
        <f>A80+A77+A69+A57+A59+A53+A28+A74+A75</f>
        <v>29000</v>
      </c>
      <c r="B85" s="170" t="s">
        <v>286</v>
      </c>
      <c r="C85" s="204">
        <f t="shared" ref="C85:N85" si="54">C80+C77+C69+C57+C59+C53+C28+C74+C75</f>
        <v>59975</v>
      </c>
      <c r="D85" s="204">
        <f t="shared" si="54"/>
        <v>56050.25</v>
      </c>
      <c r="E85" s="204">
        <f t="shared" si="54"/>
        <v>56125.747499999998</v>
      </c>
      <c r="F85" s="204">
        <f t="shared" si="54"/>
        <v>56201.490024999999</v>
      </c>
      <c r="G85" s="204">
        <f t="shared" si="54"/>
        <v>56277.475124749995</v>
      </c>
      <c r="H85" s="204">
        <f t="shared" si="54"/>
        <v>56353.700373502499</v>
      </c>
      <c r="I85" s="204">
        <f t="shared" si="54"/>
        <v>51330.16336976747</v>
      </c>
      <c r="J85" s="204">
        <f t="shared" si="54"/>
        <v>52406.861736069797</v>
      </c>
      <c r="K85" s="204">
        <f t="shared" si="54"/>
        <v>52483.793118709102</v>
      </c>
      <c r="L85" s="204">
        <f t="shared" si="54"/>
        <v>52560.955187522006</v>
      </c>
      <c r="M85" s="204">
        <f t="shared" si="54"/>
        <v>52638.345635646794</v>
      </c>
      <c r="N85" s="606">
        <f t="shared" si="54"/>
        <v>52715.96217929032</v>
      </c>
      <c r="O85" s="625">
        <f t="shared" si="53"/>
        <v>655119.74425025808</v>
      </c>
      <c r="P85" s="170"/>
      <c r="Q85" s="170"/>
      <c r="R85" s="170"/>
      <c r="S85" s="170"/>
      <c r="T85" s="170"/>
      <c r="U85" s="170"/>
      <c r="V85" s="170"/>
      <c r="W85" s="170"/>
      <c r="X85" s="170"/>
      <c r="Y85" s="170"/>
      <c r="Z85" s="170"/>
    </row>
    <row r="86" spans="1:26" ht="23.25" customHeight="1">
      <c r="A86" s="166">
        <f>A27-A85</f>
        <v>81000</v>
      </c>
      <c r="B86" s="170" t="s">
        <v>287</v>
      </c>
      <c r="C86" s="204">
        <f t="shared" ref="C86:N86" si="55">C27-C85</f>
        <v>28025</v>
      </c>
      <c r="D86" s="204">
        <f t="shared" si="55"/>
        <v>31949.75</v>
      </c>
      <c r="E86" s="204">
        <f t="shared" si="55"/>
        <v>31874.252500000002</v>
      </c>
      <c r="F86" s="204">
        <f t="shared" si="55"/>
        <v>31798.509975000001</v>
      </c>
      <c r="G86" s="204">
        <f t="shared" si="55"/>
        <v>31722.524875250005</v>
      </c>
      <c r="H86" s="204">
        <f t="shared" si="55"/>
        <v>31646.299626497501</v>
      </c>
      <c r="I86" s="204">
        <f t="shared" si="55"/>
        <v>14669.83663023253</v>
      </c>
      <c r="J86" s="204">
        <f t="shared" si="55"/>
        <v>13593.138263930203</v>
      </c>
      <c r="K86" s="204">
        <f t="shared" si="55"/>
        <v>13516.206881290898</v>
      </c>
      <c r="L86" s="204">
        <f t="shared" si="55"/>
        <v>13439.044812477994</v>
      </c>
      <c r="M86" s="204">
        <f t="shared" si="55"/>
        <v>13361.654364353206</v>
      </c>
      <c r="N86" s="606">
        <f t="shared" si="55"/>
        <v>13284.03782070968</v>
      </c>
      <c r="O86" s="625">
        <f t="shared" si="53"/>
        <v>268880.25574974203</v>
      </c>
      <c r="P86" s="170"/>
      <c r="Q86" s="170"/>
      <c r="R86" s="170"/>
      <c r="S86" s="170"/>
      <c r="T86" s="170"/>
      <c r="U86" s="170"/>
      <c r="V86" s="170"/>
      <c r="W86" s="170"/>
      <c r="X86" s="170"/>
      <c r="Y86" s="170"/>
      <c r="Z86" s="170"/>
    </row>
    <row r="87" spans="1:26" ht="23.25" customHeight="1">
      <c r="A87" s="166"/>
      <c r="B87" s="170"/>
      <c r="C87" s="204"/>
      <c r="D87" s="204"/>
      <c r="E87" s="204"/>
      <c r="F87" s="204"/>
      <c r="G87" s="204"/>
      <c r="H87" s="204"/>
      <c r="I87" s="204"/>
      <c r="J87" s="204"/>
      <c r="K87" s="204"/>
      <c r="L87" s="204"/>
      <c r="M87" s="204"/>
      <c r="N87" s="606"/>
      <c r="O87" s="625"/>
      <c r="P87" s="170"/>
      <c r="Q87" s="170"/>
      <c r="R87" s="170"/>
      <c r="S87" s="170"/>
      <c r="T87" s="170"/>
      <c r="U87" s="170"/>
      <c r="V87" s="170"/>
      <c r="W87" s="170"/>
      <c r="X87" s="170"/>
      <c r="Y87" s="170"/>
      <c r="Z87" s="170"/>
    </row>
    <row r="88" spans="1:26" ht="23.25" customHeight="1">
      <c r="A88" s="166">
        <f>A54+A33+A81+A36+A37+A71+A50+A51</f>
        <v>4625</v>
      </c>
      <c r="B88" s="215" t="s">
        <v>288</v>
      </c>
      <c r="C88" s="204">
        <f t="shared" ref="C88:N88" si="56">C54+C33+C81+C36+C37+C71+C50+C51+C74</f>
        <v>1718.75</v>
      </c>
      <c r="D88" s="204">
        <f t="shared" si="56"/>
        <v>1812.5625</v>
      </c>
      <c r="E88" s="204">
        <f t="shared" si="56"/>
        <v>1906.4368749999999</v>
      </c>
      <c r="F88" s="204">
        <f t="shared" si="56"/>
        <v>2000.3725062499998</v>
      </c>
      <c r="G88" s="204">
        <f t="shared" si="56"/>
        <v>2094.3687811874997</v>
      </c>
      <c r="H88" s="204">
        <f t="shared" si="56"/>
        <v>2188.4250933756248</v>
      </c>
      <c r="I88" s="204">
        <f t="shared" si="56"/>
        <v>2282.5408424418683</v>
      </c>
      <c r="J88" s="204">
        <f t="shared" si="56"/>
        <v>2376.7154340174502</v>
      </c>
      <c r="K88" s="204">
        <f t="shared" si="56"/>
        <v>2470.9482796772754</v>
      </c>
      <c r="L88" s="204">
        <f t="shared" si="56"/>
        <v>2565.2387968805028</v>
      </c>
      <c r="M88" s="204">
        <f t="shared" si="56"/>
        <v>2659.5864089116976</v>
      </c>
      <c r="N88" s="606">
        <f t="shared" si="56"/>
        <v>2753.9905448225809</v>
      </c>
      <c r="O88" s="625">
        <f t="shared" ref="O88:O89" si="57">SUM(C88:N88)</f>
        <v>26829.936062564499</v>
      </c>
      <c r="P88" s="170"/>
      <c r="Q88" s="170"/>
      <c r="R88" s="170"/>
      <c r="S88" s="170"/>
      <c r="T88" s="170"/>
      <c r="U88" s="170"/>
      <c r="V88" s="170"/>
      <c r="W88" s="170"/>
      <c r="X88" s="170"/>
      <c r="Y88" s="170"/>
      <c r="Z88" s="170"/>
    </row>
    <row r="89" spans="1:26" ht="23.25" customHeight="1">
      <c r="A89" s="166">
        <f>A88+A85</f>
        <v>33625</v>
      </c>
      <c r="B89" s="215" t="s">
        <v>289</v>
      </c>
      <c r="C89" s="204">
        <f t="shared" ref="C89:N89" si="58">C88+C85</f>
        <v>61693.75</v>
      </c>
      <c r="D89" s="204">
        <f t="shared" si="58"/>
        <v>57862.8125</v>
      </c>
      <c r="E89" s="204">
        <f t="shared" si="58"/>
        <v>58032.184374999997</v>
      </c>
      <c r="F89" s="204">
        <f t="shared" si="58"/>
        <v>58201.862531250001</v>
      </c>
      <c r="G89" s="204">
        <f t="shared" si="58"/>
        <v>58371.843905937494</v>
      </c>
      <c r="H89" s="204">
        <f t="shared" si="58"/>
        <v>58542.125466878126</v>
      </c>
      <c r="I89" s="204">
        <f t="shared" si="58"/>
        <v>53612.704212209341</v>
      </c>
      <c r="J89" s="204">
        <f t="shared" si="58"/>
        <v>54783.57717008725</v>
      </c>
      <c r="K89" s="204">
        <f t="shared" si="58"/>
        <v>54954.741398386381</v>
      </c>
      <c r="L89" s="204">
        <f t="shared" si="58"/>
        <v>55126.193984402511</v>
      </c>
      <c r="M89" s="204">
        <f t="shared" si="58"/>
        <v>55297.932044558489</v>
      </c>
      <c r="N89" s="606">
        <f t="shared" si="58"/>
        <v>55469.952724112904</v>
      </c>
      <c r="O89" s="625">
        <f t="shared" si="57"/>
        <v>681949.68031282246</v>
      </c>
      <c r="P89" s="170"/>
      <c r="Q89" s="170"/>
      <c r="R89" s="170"/>
      <c r="S89" s="170"/>
      <c r="T89" s="170"/>
      <c r="U89" s="170"/>
      <c r="V89" s="170"/>
      <c r="W89" s="170"/>
      <c r="X89" s="170"/>
      <c r="Y89" s="170"/>
      <c r="Z89" s="170"/>
    </row>
    <row r="90" spans="1:26" ht="23.25" customHeight="1">
      <c r="A90" s="166"/>
      <c r="B90" s="215"/>
      <c r="C90" s="204"/>
      <c r="D90" s="204"/>
      <c r="E90" s="204"/>
      <c r="F90" s="204"/>
      <c r="G90" s="204"/>
      <c r="H90" s="204"/>
      <c r="I90" s="204"/>
      <c r="J90" s="204"/>
      <c r="K90" s="204"/>
      <c r="L90" s="204"/>
      <c r="M90" s="204"/>
      <c r="N90" s="606"/>
      <c r="O90" s="625"/>
      <c r="P90" s="170"/>
      <c r="Q90" s="170"/>
      <c r="R90" s="170"/>
      <c r="S90" s="170"/>
      <c r="T90" s="170"/>
      <c r="U90" s="170"/>
      <c r="V90" s="170"/>
      <c r="W90" s="170"/>
      <c r="X90" s="170"/>
      <c r="Y90" s="170"/>
      <c r="Z90" s="170"/>
    </row>
    <row r="91" spans="1:26" ht="23.25" customHeight="1">
      <c r="A91" s="166">
        <f>A86-A88</f>
        <v>76375</v>
      </c>
      <c r="B91" s="170" t="s">
        <v>109</v>
      </c>
      <c r="C91" s="204">
        <f t="shared" ref="C91:N91" si="59">C86-C88</f>
        <v>26306.25</v>
      </c>
      <c r="D91" s="204">
        <f t="shared" si="59"/>
        <v>30137.1875</v>
      </c>
      <c r="E91" s="204">
        <f t="shared" si="59"/>
        <v>29967.815625000003</v>
      </c>
      <c r="F91" s="204">
        <f t="shared" si="59"/>
        <v>29798.137468749999</v>
      </c>
      <c r="G91" s="204">
        <f t="shared" si="59"/>
        <v>29628.156094062506</v>
      </c>
      <c r="H91" s="204">
        <f t="shared" si="59"/>
        <v>29457.874533121874</v>
      </c>
      <c r="I91" s="204">
        <f t="shared" si="59"/>
        <v>12387.295787790663</v>
      </c>
      <c r="J91" s="204">
        <f t="shared" si="59"/>
        <v>11216.422829912754</v>
      </c>
      <c r="K91" s="204">
        <f t="shared" si="59"/>
        <v>11045.258601613623</v>
      </c>
      <c r="L91" s="204">
        <f t="shared" si="59"/>
        <v>10873.806015597491</v>
      </c>
      <c r="M91" s="204">
        <f t="shared" si="59"/>
        <v>10702.067955441507</v>
      </c>
      <c r="N91" s="606">
        <f t="shared" si="59"/>
        <v>10530.0472758871</v>
      </c>
      <c r="O91" s="625">
        <f>SUM(C91:N91)</f>
        <v>242050.31968717751</v>
      </c>
      <c r="P91" s="170"/>
      <c r="Q91" s="170"/>
      <c r="R91" s="170"/>
      <c r="S91" s="170"/>
      <c r="T91" s="170"/>
      <c r="U91" s="170"/>
      <c r="V91" s="170"/>
      <c r="W91" s="170"/>
      <c r="X91" s="170"/>
      <c r="Y91" s="170"/>
      <c r="Z91" s="170"/>
    </row>
    <row r="92" spans="1:26" ht="23.25" customHeight="1">
      <c r="A92" s="166"/>
      <c r="B92" s="170"/>
      <c r="C92" s="204"/>
      <c r="D92" s="204"/>
      <c r="E92" s="204"/>
      <c r="F92" s="204"/>
      <c r="G92" s="204"/>
      <c r="H92" s="204"/>
      <c r="I92" s="204"/>
      <c r="J92" s="204"/>
      <c r="K92" s="204"/>
      <c r="L92" s="204"/>
      <c r="M92" s="204"/>
      <c r="N92" s="606"/>
      <c r="O92" s="625"/>
      <c r="P92" s="170"/>
      <c r="Q92" s="170"/>
      <c r="R92" s="170"/>
      <c r="S92" s="170"/>
      <c r="T92" s="170"/>
      <c r="U92" s="170"/>
      <c r="V92" s="170"/>
      <c r="W92" s="170"/>
      <c r="X92" s="170"/>
      <c r="Y92" s="170"/>
      <c r="Z92" s="170"/>
    </row>
    <row r="93" spans="1:26" ht="23.25" customHeight="1">
      <c r="A93" s="166"/>
      <c r="B93" s="170"/>
      <c r="C93" s="204"/>
      <c r="D93" s="204"/>
      <c r="E93" s="204"/>
      <c r="F93" s="204"/>
      <c r="G93" s="204"/>
      <c r="H93" s="204"/>
      <c r="I93" s="204"/>
      <c r="J93" s="204"/>
      <c r="K93" s="204"/>
      <c r="L93" s="204"/>
      <c r="M93" s="204"/>
      <c r="N93" s="606"/>
      <c r="O93" s="625"/>
      <c r="P93" s="170"/>
      <c r="Q93" s="170"/>
      <c r="R93" s="170"/>
      <c r="S93" s="170"/>
      <c r="T93" s="170"/>
      <c r="U93" s="170"/>
      <c r="V93" s="170"/>
      <c r="W93" s="170"/>
      <c r="X93" s="170"/>
      <c r="Y93" s="170"/>
      <c r="Z93" s="170"/>
    </row>
    <row r="94" spans="1:26" ht="23.25" customHeight="1">
      <c r="A94" s="205">
        <v>5</v>
      </c>
      <c r="B94" s="170" t="s">
        <v>77</v>
      </c>
      <c r="C94" s="207">
        <v>5</v>
      </c>
      <c r="D94" s="211">
        <f t="shared" ref="D94:N94" si="60">C94</f>
        <v>5</v>
      </c>
      <c r="E94" s="211">
        <f t="shared" si="60"/>
        <v>5</v>
      </c>
      <c r="F94" s="211">
        <f t="shared" si="60"/>
        <v>5</v>
      </c>
      <c r="G94" s="211">
        <f t="shared" si="60"/>
        <v>5</v>
      </c>
      <c r="H94" s="211">
        <f t="shared" si="60"/>
        <v>5</v>
      </c>
      <c r="I94" s="211">
        <f t="shared" si="60"/>
        <v>5</v>
      </c>
      <c r="J94" s="211">
        <f t="shared" si="60"/>
        <v>5</v>
      </c>
      <c r="K94" s="211">
        <f t="shared" si="60"/>
        <v>5</v>
      </c>
      <c r="L94" s="211">
        <f t="shared" si="60"/>
        <v>5</v>
      </c>
      <c r="M94" s="211">
        <f t="shared" si="60"/>
        <v>5</v>
      </c>
      <c r="N94" s="610">
        <f t="shared" si="60"/>
        <v>5</v>
      </c>
      <c r="O94" s="625">
        <f t="shared" ref="O94:O95" si="61">AVERAGE(C94:N94)</f>
        <v>5</v>
      </c>
      <c r="P94" s="170"/>
      <c r="Q94" s="170"/>
      <c r="R94" s="170"/>
      <c r="S94" s="170"/>
      <c r="T94" s="170"/>
      <c r="U94" s="170"/>
      <c r="V94" s="170"/>
      <c r="W94" s="170"/>
      <c r="X94" s="170"/>
      <c r="Y94" s="170"/>
      <c r="Z94" s="170"/>
    </row>
    <row r="95" spans="1:26" ht="23.25" customHeight="1">
      <c r="A95" s="205">
        <v>20</v>
      </c>
      <c r="B95" s="170" t="s">
        <v>78</v>
      </c>
      <c r="C95" s="207">
        <v>20</v>
      </c>
      <c r="D95" s="211">
        <f t="shared" ref="D95:N95" si="62">C95</f>
        <v>20</v>
      </c>
      <c r="E95" s="211">
        <f t="shared" si="62"/>
        <v>20</v>
      </c>
      <c r="F95" s="211">
        <f t="shared" si="62"/>
        <v>20</v>
      </c>
      <c r="G95" s="211">
        <f t="shared" si="62"/>
        <v>20</v>
      </c>
      <c r="H95" s="211">
        <f t="shared" si="62"/>
        <v>20</v>
      </c>
      <c r="I95" s="211">
        <f t="shared" si="62"/>
        <v>20</v>
      </c>
      <c r="J95" s="211">
        <f t="shared" si="62"/>
        <v>20</v>
      </c>
      <c r="K95" s="211">
        <f t="shared" si="62"/>
        <v>20</v>
      </c>
      <c r="L95" s="211">
        <f t="shared" si="62"/>
        <v>20</v>
      </c>
      <c r="M95" s="211">
        <f t="shared" si="62"/>
        <v>20</v>
      </c>
      <c r="N95" s="610">
        <f t="shared" si="62"/>
        <v>20</v>
      </c>
      <c r="O95" s="625">
        <f t="shared" si="61"/>
        <v>20</v>
      </c>
      <c r="P95" s="170"/>
      <c r="Q95" s="170"/>
      <c r="R95" s="170"/>
      <c r="S95" s="170"/>
      <c r="T95" s="170"/>
      <c r="U95" s="170"/>
      <c r="V95" s="170"/>
      <c r="W95" s="170"/>
      <c r="X95" s="170"/>
      <c r="Y95" s="170"/>
      <c r="Z95" s="170"/>
    </row>
    <row r="96" spans="1:26" ht="23.25" customHeight="1">
      <c r="A96" s="166">
        <f>A94*A137/100</f>
        <v>5000</v>
      </c>
      <c r="B96" s="170" t="s">
        <v>290</v>
      </c>
      <c r="C96" s="204">
        <f t="shared" ref="C96:N96" si="63">C94*C137/100</f>
        <v>5000</v>
      </c>
      <c r="D96" s="204">
        <f t="shared" si="63"/>
        <v>5000</v>
      </c>
      <c r="E96" s="204">
        <f t="shared" si="63"/>
        <v>5000</v>
      </c>
      <c r="F96" s="204">
        <f t="shared" si="63"/>
        <v>5000</v>
      </c>
      <c r="G96" s="204">
        <f t="shared" si="63"/>
        <v>5000</v>
      </c>
      <c r="H96" s="204">
        <f t="shared" si="63"/>
        <v>5000</v>
      </c>
      <c r="I96" s="204">
        <f t="shared" si="63"/>
        <v>5000</v>
      </c>
      <c r="J96" s="204">
        <f t="shared" si="63"/>
        <v>5000</v>
      </c>
      <c r="K96" s="204">
        <f t="shared" si="63"/>
        <v>5000</v>
      </c>
      <c r="L96" s="204">
        <f t="shared" si="63"/>
        <v>5000</v>
      </c>
      <c r="M96" s="204">
        <f t="shared" si="63"/>
        <v>5000</v>
      </c>
      <c r="N96" s="606">
        <f t="shared" si="63"/>
        <v>5000</v>
      </c>
      <c r="O96" s="625">
        <f t="shared" ref="O96:O98" si="64">SUM(C96:N96)</f>
        <v>60000</v>
      </c>
      <c r="P96" s="170"/>
      <c r="Q96" s="170"/>
      <c r="R96" s="170"/>
      <c r="S96" s="170"/>
      <c r="T96" s="170"/>
      <c r="U96" s="170"/>
      <c r="V96" s="170"/>
      <c r="W96" s="170"/>
      <c r="X96" s="170"/>
      <c r="Y96" s="170"/>
      <c r="Z96" s="170"/>
    </row>
    <row r="97" spans="1:26" ht="23.25" customHeight="1">
      <c r="A97" s="166">
        <f>MAX(0,A95*A91/100)</f>
        <v>15275</v>
      </c>
      <c r="B97" s="170" t="s">
        <v>291</v>
      </c>
      <c r="C97" s="204">
        <f t="shared" ref="C97:N97" si="65">MAX(0,C95*(C91-C96)/100)</f>
        <v>4261.25</v>
      </c>
      <c r="D97" s="204">
        <f t="shared" si="65"/>
        <v>5027.4375</v>
      </c>
      <c r="E97" s="204">
        <f t="shared" si="65"/>
        <v>4993.5631250000006</v>
      </c>
      <c r="F97" s="204">
        <f t="shared" si="65"/>
        <v>4959.6274937500002</v>
      </c>
      <c r="G97" s="204">
        <f t="shared" si="65"/>
        <v>4925.6312188125012</v>
      </c>
      <c r="H97" s="204">
        <f t="shared" si="65"/>
        <v>4891.5749066243752</v>
      </c>
      <c r="I97" s="204">
        <f t="shared" si="65"/>
        <v>1477.4591575581323</v>
      </c>
      <c r="J97" s="204">
        <f t="shared" si="65"/>
        <v>1243.2845659825507</v>
      </c>
      <c r="K97" s="204">
        <f t="shared" si="65"/>
        <v>1209.0517203227246</v>
      </c>
      <c r="L97" s="204">
        <f t="shared" si="65"/>
        <v>1174.7612031194981</v>
      </c>
      <c r="M97" s="204">
        <f t="shared" si="65"/>
        <v>1140.4135910883015</v>
      </c>
      <c r="N97" s="606">
        <f t="shared" si="65"/>
        <v>1106.00945517742</v>
      </c>
      <c r="O97" s="625">
        <f t="shared" si="64"/>
        <v>36410.063937435494</v>
      </c>
      <c r="P97" s="170"/>
      <c r="Q97" s="170"/>
      <c r="R97" s="170"/>
      <c r="S97" s="170"/>
      <c r="T97" s="170"/>
      <c r="U97" s="170"/>
      <c r="V97" s="170"/>
      <c r="W97" s="170"/>
      <c r="X97" s="170"/>
      <c r="Y97" s="170"/>
      <c r="Z97" s="170"/>
    </row>
    <row r="98" spans="1:26" ht="23.25" customHeight="1">
      <c r="A98" s="166">
        <f>A91-A96-A97</f>
        <v>56100</v>
      </c>
      <c r="B98" s="170" t="s">
        <v>112</v>
      </c>
      <c r="C98" s="204">
        <f t="shared" ref="C98:N98" si="66">C91-C96-C97</f>
        <v>17045</v>
      </c>
      <c r="D98" s="204">
        <f t="shared" si="66"/>
        <v>20109.75</v>
      </c>
      <c r="E98" s="204">
        <f t="shared" si="66"/>
        <v>19974.252500000002</v>
      </c>
      <c r="F98" s="204">
        <f t="shared" si="66"/>
        <v>19838.509975000001</v>
      </c>
      <c r="G98" s="204">
        <f t="shared" si="66"/>
        <v>19702.524875250005</v>
      </c>
      <c r="H98" s="204">
        <f t="shared" si="66"/>
        <v>19566.299626497501</v>
      </c>
      <c r="I98" s="204">
        <f t="shared" si="66"/>
        <v>5909.8366302325303</v>
      </c>
      <c r="J98" s="204">
        <f t="shared" si="66"/>
        <v>4973.1382639302028</v>
      </c>
      <c r="K98" s="204">
        <f t="shared" si="66"/>
        <v>4836.2068812908983</v>
      </c>
      <c r="L98" s="204">
        <f t="shared" si="66"/>
        <v>4699.0448124779923</v>
      </c>
      <c r="M98" s="204">
        <f t="shared" si="66"/>
        <v>4561.6543643532059</v>
      </c>
      <c r="N98" s="606">
        <f t="shared" si="66"/>
        <v>4424.0378207096801</v>
      </c>
      <c r="O98" s="625">
        <f t="shared" si="64"/>
        <v>145640.25574974198</v>
      </c>
      <c r="P98" s="170"/>
      <c r="Q98" s="170"/>
      <c r="R98" s="170"/>
      <c r="S98" s="170"/>
      <c r="T98" s="170"/>
      <c r="U98" s="170"/>
      <c r="V98" s="170"/>
      <c r="W98" s="170"/>
      <c r="X98" s="170"/>
      <c r="Y98" s="170"/>
      <c r="Z98" s="170"/>
    </row>
    <row r="99" spans="1:26" ht="23.25" customHeight="1">
      <c r="A99" s="166"/>
      <c r="B99" s="170"/>
      <c r="C99" s="204"/>
      <c r="D99" s="204"/>
      <c r="E99" s="204"/>
      <c r="F99" s="204"/>
      <c r="G99" s="204"/>
      <c r="H99" s="204"/>
      <c r="I99" s="204"/>
      <c r="J99" s="204"/>
      <c r="K99" s="204"/>
      <c r="L99" s="204"/>
      <c r="M99" s="204"/>
      <c r="N99" s="606"/>
      <c r="O99" s="625"/>
      <c r="P99" s="170"/>
      <c r="Q99" s="170"/>
      <c r="R99" s="170"/>
      <c r="S99" s="170"/>
      <c r="T99" s="170"/>
      <c r="U99" s="170"/>
      <c r="V99" s="170"/>
      <c r="W99" s="170"/>
      <c r="X99" s="170"/>
      <c r="Y99" s="170"/>
      <c r="Z99" s="170"/>
    </row>
    <row r="100" spans="1:26" ht="23.25" customHeight="1">
      <c r="A100" s="166">
        <f>MAX(0,A98*A34/100)</f>
        <v>22440</v>
      </c>
      <c r="B100" s="170" t="s">
        <v>292</v>
      </c>
      <c r="C100" s="204">
        <f t="shared" ref="C100:N100" si="67">MAX(0,C98*C34/100)</f>
        <v>0</v>
      </c>
      <c r="D100" s="204">
        <f t="shared" si="67"/>
        <v>0</v>
      </c>
      <c r="E100" s="204">
        <f t="shared" si="67"/>
        <v>0</v>
      </c>
      <c r="F100" s="204">
        <f t="shared" si="67"/>
        <v>0</v>
      </c>
      <c r="G100" s="204">
        <f t="shared" si="67"/>
        <v>0</v>
      </c>
      <c r="H100" s="204">
        <f t="shared" si="67"/>
        <v>0</v>
      </c>
      <c r="I100" s="204">
        <f t="shared" si="67"/>
        <v>0</v>
      </c>
      <c r="J100" s="204">
        <f t="shared" si="67"/>
        <v>0</v>
      </c>
      <c r="K100" s="204">
        <f t="shared" si="67"/>
        <v>0</v>
      </c>
      <c r="L100" s="204">
        <f t="shared" si="67"/>
        <v>0</v>
      </c>
      <c r="M100" s="204">
        <f t="shared" si="67"/>
        <v>0</v>
      </c>
      <c r="N100" s="606">
        <f t="shared" si="67"/>
        <v>0</v>
      </c>
      <c r="O100" s="625">
        <f>SUM(C100:N100)</f>
        <v>0</v>
      </c>
      <c r="P100" s="170"/>
      <c r="Q100" s="170"/>
      <c r="R100" s="170"/>
      <c r="S100" s="170"/>
      <c r="T100" s="170"/>
      <c r="U100" s="170"/>
      <c r="V100" s="170"/>
      <c r="W100" s="170"/>
      <c r="X100" s="170"/>
      <c r="Y100" s="170"/>
      <c r="Z100" s="170"/>
    </row>
    <row r="101" spans="1:26" ht="23.25" customHeight="1">
      <c r="A101" s="166"/>
      <c r="B101" s="170"/>
      <c r="C101" s="204"/>
      <c r="D101" s="204"/>
      <c r="E101" s="204"/>
      <c r="F101" s="204"/>
      <c r="G101" s="204"/>
      <c r="H101" s="204"/>
      <c r="I101" s="204"/>
      <c r="J101" s="204"/>
      <c r="K101" s="204"/>
      <c r="L101" s="204"/>
      <c r="M101" s="204"/>
      <c r="N101" s="606"/>
      <c r="O101" s="625"/>
      <c r="P101" s="170"/>
      <c r="Q101" s="170"/>
      <c r="R101" s="170"/>
      <c r="S101" s="170"/>
      <c r="T101" s="170"/>
      <c r="U101" s="170"/>
      <c r="V101" s="170"/>
      <c r="W101" s="170"/>
      <c r="X101" s="170"/>
      <c r="Y101" s="170"/>
      <c r="Z101" s="170"/>
    </row>
    <row r="102" spans="1:26" ht="23.25" customHeight="1">
      <c r="A102" s="212">
        <f>A98-A100</f>
        <v>33660</v>
      </c>
      <c r="B102" s="170" t="s">
        <v>293</v>
      </c>
      <c r="C102" s="204">
        <f>A102+C98-C100</f>
        <v>50705</v>
      </c>
      <c r="D102" s="204">
        <f t="shared" ref="D102:N102" si="68">C102+D98-D100</f>
        <v>70814.75</v>
      </c>
      <c r="E102" s="204">
        <f t="shared" si="68"/>
        <v>90789.002500000002</v>
      </c>
      <c r="F102" s="204">
        <f t="shared" si="68"/>
        <v>110627.512475</v>
      </c>
      <c r="G102" s="204">
        <f t="shared" si="68"/>
        <v>130330.03735025</v>
      </c>
      <c r="H102" s="204">
        <f t="shared" si="68"/>
        <v>149896.33697674749</v>
      </c>
      <c r="I102" s="204">
        <f t="shared" si="68"/>
        <v>155806.17360698001</v>
      </c>
      <c r="J102" s="204">
        <f t="shared" si="68"/>
        <v>160779.31187091023</v>
      </c>
      <c r="K102" s="204">
        <f t="shared" si="68"/>
        <v>165615.51875220111</v>
      </c>
      <c r="L102" s="204">
        <f t="shared" si="68"/>
        <v>170314.56356467909</v>
      </c>
      <c r="M102" s="204">
        <f t="shared" si="68"/>
        <v>174876.21792903228</v>
      </c>
      <c r="N102" s="606">
        <f t="shared" si="68"/>
        <v>179300.25574974198</v>
      </c>
      <c r="O102" s="626">
        <f>SUM(C102:N102)</f>
        <v>1609854.6807755423</v>
      </c>
      <c r="P102" s="170"/>
      <c r="Q102" s="170"/>
      <c r="R102" s="170"/>
      <c r="S102" s="170"/>
      <c r="T102" s="170"/>
      <c r="U102" s="170"/>
      <c r="V102" s="170"/>
      <c r="W102" s="170"/>
      <c r="X102" s="170"/>
      <c r="Y102" s="170"/>
      <c r="Z102" s="170"/>
    </row>
    <row r="103" spans="1:26" ht="23.25" customHeight="1">
      <c r="A103" s="166"/>
      <c r="B103" s="170"/>
      <c r="C103" s="204"/>
      <c r="D103" s="204"/>
      <c r="E103" s="204"/>
      <c r="F103" s="204"/>
      <c r="G103" s="204"/>
      <c r="H103" s="204"/>
      <c r="I103" s="204"/>
      <c r="J103" s="204"/>
      <c r="K103" s="204"/>
      <c r="L103" s="204"/>
      <c r="M103" s="204"/>
      <c r="N103" s="606"/>
      <c r="O103" s="625"/>
      <c r="P103" s="170"/>
      <c r="Q103" s="170"/>
      <c r="R103" s="170"/>
      <c r="S103" s="170"/>
      <c r="T103" s="170"/>
      <c r="U103" s="170"/>
      <c r="V103" s="170"/>
      <c r="W103" s="170"/>
      <c r="X103" s="170"/>
      <c r="Y103" s="170"/>
      <c r="Z103" s="170"/>
    </row>
    <row r="104" spans="1:26" ht="23.25" customHeight="1">
      <c r="A104" s="166"/>
      <c r="B104" s="170"/>
      <c r="C104" s="204"/>
      <c r="D104" s="204"/>
      <c r="E104" s="204"/>
      <c r="F104" s="204"/>
      <c r="G104" s="204"/>
      <c r="H104" s="204"/>
      <c r="I104" s="204"/>
      <c r="J104" s="204"/>
      <c r="K104" s="204"/>
      <c r="L104" s="204"/>
      <c r="M104" s="204"/>
      <c r="N104" s="606"/>
      <c r="O104" s="625"/>
      <c r="P104" s="170"/>
      <c r="Q104" s="170"/>
      <c r="R104" s="170"/>
      <c r="S104" s="170"/>
      <c r="T104" s="170"/>
      <c r="U104" s="170"/>
      <c r="V104" s="170"/>
      <c r="W104" s="170"/>
      <c r="X104" s="170"/>
      <c r="Y104" s="170"/>
      <c r="Z104" s="170"/>
    </row>
    <row r="105" spans="1:26" ht="23.25" customHeight="1">
      <c r="A105" s="205">
        <v>0.01</v>
      </c>
      <c r="B105" s="170" t="s">
        <v>80</v>
      </c>
      <c r="C105" s="207">
        <v>0.01</v>
      </c>
      <c r="D105" s="211">
        <f t="shared" ref="D105:N105" si="69">C105</f>
        <v>0.01</v>
      </c>
      <c r="E105" s="211">
        <f t="shared" si="69"/>
        <v>0.01</v>
      </c>
      <c r="F105" s="211">
        <f t="shared" si="69"/>
        <v>0.01</v>
      </c>
      <c r="G105" s="211">
        <f t="shared" si="69"/>
        <v>0.01</v>
      </c>
      <c r="H105" s="211">
        <f t="shared" si="69"/>
        <v>0.01</v>
      </c>
      <c r="I105" s="211">
        <f t="shared" si="69"/>
        <v>0.01</v>
      </c>
      <c r="J105" s="211">
        <f t="shared" si="69"/>
        <v>0.01</v>
      </c>
      <c r="K105" s="211">
        <f t="shared" si="69"/>
        <v>0.01</v>
      </c>
      <c r="L105" s="211">
        <f t="shared" si="69"/>
        <v>0.01</v>
      </c>
      <c r="M105" s="211">
        <f t="shared" si="69"/>
        <v>0.01</v>
      </c>
      <c r="N105" s="610">
        <f t="shared" si="69"/>
        <v>0.01</v>
      </c>
      <c r="O105" s="625">
        <f t="shared" ref="O105:O106" si="70">SUM(C105:N105)</f>
        <v>0.11999999999999998</v>
      </c>
      <c r="P105" s="170"/>
      <c r="Q105" s="170"/>
      <c r="R105" s="170"/>
      <c r="S105" s="170"/>
      <c r="T105" s="170"/>
      <c r="U105" s="170"/>
      <c r="V105" s="170"/>
      <c r="W105" s="170"/>
      <c r="X105" s="170"/>
      <c r="Y105" s="170"/>
      <c r="Z105" s="170"/>
    </row>
    <row r="106" spans="1:26" ht="23.25" customHeight="1">
      <c r="A106" s="166">
        <f>10+(A105*A10)</f>
        <v>60</v>
      </c>
      <c r="B106" s="170" t="s">
        <v>179</v>
      </c>
      <c r="C106" s="204">
        <f>10+(C105*C10)</f>
        <v>50</v>
      </c>
      <c r="D106" s="204">
        <f t="shared" ref="D106:N106" si="71">10+(D105*D10)</f>
        <v>50</v>
      </c>
      <c r="E106" s="204">
        <f t="shared" si="71"/>
        <v>50</v>
      </c>
      <c r="F106" s="204">
        <f t="shared" si="71"/>
        <v>50</v>
      </c>
      <c r="G106" s="204">
        <f t="shared" si="71"/>
        <v>50</v>
      </c>
      <c r="H106" s="204">
        <f t="shared" si="71"/>
        <v>50</v>
      </c>
      <c r="I106" s="204">
        <f t="shared" si="71"/>
        <v>40</v>
      </c>
      <c r="J106" s="204">
        <f t="shared" si="71"/>
        <v>40</v>
      </c>
      <c r="K106" s="204">
        <f t="shared" si="71"/>
        <v>40</v>
      </c>
      <c r="L106" s="204">
        <f t="shared" si="71"/>
        <v>40</v>
      </c>
      <c r="M106" s="204">
        <f t="shared" si="71"/>
        <v>40</v>
      </c>
      <c r="N106" s="606">
        <f t="shared" si="71"/>
        <v>40</v>
      </c>
      <c r="O106" s="625">
        <f t="shared" si="70"/>
        <v>540</v>
      </c>
      <c r="P106" s="170"/>
      <c r="Q106" s="170"/>
      <c r="R106" s="170"/>
      <c r="S106" s="170"/>
      <c r="T106" s="170"/>
      <c r="U106" s="170"/>
      <c r="V106" s="170"/>
      <c r="W106" s="170"/>
      <c r="X106" s="170"/>
      <c r="Y106" s="170"/>
      <c r="Z106" s="170"/>
    </row>
    <row r="107" spans="1:26" ht="23.25" customHeight="1">
      <c r="A107" s="166"/>
      <c r="B107" s="170"/>
      <c r="C107" s="204"/>
      <c r="D107" s="204"/>
      <c r="E107" s="204"/>
      <c r="F107" s="204"/>
      <c r="G107" s="204"/>
      <c r="H107" s="204"/>
      <c r="I107" s="204"/>
      <c r="J107" s="204"/>
      <c r="K107" s="204"/>
      <c r="L107" s="204"/>
      <c r="M107" s="204"/>
      <c r="N107" s="606"/>
      <c r="O107" s="625"/>
      <c r="P107" s="170"/>
      <c r="Q107" s="170"/>
      <c r="R107" s="170"/>
      <c r="S107" s="170"/>
      <c r="T107" s="170"/>
      <c r="U107" s="170"/>
      <c r="V107" s="170"/>
      <c r="W107" s="170"/>
      <c r="X107" s="170"/>
      <c r="Y107" s="170"/>
      <c r="Z107" s="170"/>
    </row>
    <row r="108" spans="1:26" ht="23.25" customHeight="1">
      <c r="A108" s="166">
        <f>A11</f>
        <v>0</v>
      </c>
      <c r="B108" s="170" t="s">
        <v>180</v>
      </c>
      <c r="C108" s="204">
        <f>(A9+C9)/2</f>
        <v>7500</v>
      </c>
      <c r="D108" s="204">
        <f t="shared" ref="D108:N108" si="72">(C9+D9)/2</f>
        <v>3321</v>
      </c>
      <c r="E108" s="204">
        <f t="shared" si="72"/>
        <v>3494</v>
      </c>
      <c r="F108" s="204">
        <f t="shared" si="72"/>
        <v>5632.5</v>
      </c>
      <c r="G108" s="204">
        <f t="shared" si="72"/>
        <v>6191.5</v>
      </c>
      <c r="H108" s="204">
        <f t="shared" si="72"/>
        <v>6007</v>
      </c>
      <c r="I108" s="204">
        <f t="shared" si="72"/>
        <v>5674.5</v>
      </c>
      <c r="J108" s="204">
        <f t="shared" si="72"/>
        <v>5963</v>
      </c>
      <c r="K108" s="204">
        <f t="shared" si="72"/>
        <v>4578.5</v>
      </c>
      <c r="L108" s="204">
        <f t="shared" si="72"/>
        <v>3196.5</v>
      </c>
      <c r="M108" s="204">
        <f t="shared" si="72"/>
        <v>3343.5</v>
      </c>
      <c r="N108" s="606">
        <f t="shared" si="72"/>
        <v>1662</v>
      </c>
      <c r="O108" s="625">
        <f t="shared" ref="O108:O113" si="73">AVERAGE(C108:N108)</f>
        <v>4713.666666666667</v>
      </c>
      <c r="P108" s="170"/>
      <c r="Q108" s="170"/>
      <c r="R108" s="170"/>
      <c r="S108" s="170"/>
      <c r="T108" s="170"/>
      <c r="U108" s="170"/>
      <c r="V108" s="170"/>
      <c r="W108" s="170"/>
      <c r="X108" s="170"/>
      <c r="Y108" s="170"/>
      <c r="Z108" s="170"/>
    </row>
    <row r="109" spans="1:26" ht="23.25" customHeight="1">
      <c r="A109" s="166">
        <f>A114</f>
        <v>0.5</v>
      </c>
      <c r="B109" s="170" t="s">
        <v>294</v>
      </c>
      <c r="C109" s="204">
        <f t="shared" ref="C109:N109" si="74">C10/C108</f>
        <v>0.53333333333333333</v>
      </c>
      <c r="D109" s="204">
        <f t="shared" si="74"/>
        <v>1.2044564890093346</v>
      </c>
      <c r="E109" s="204">
        <f t="shared" si="74"/>
        <v>1.1448196908986834</v>
      </c>
      <c r="F109" s="204">
        <f t="shared" si="74"/>
        <v>0.71016422547714164</v>
      </c>
      <c r="G109" s="204">
        <f t="shared" si="74"/>
        <v>0.64604699991924408</v>
      </c>
      <c r="H109" s="204">
        <f t="shared" si="74"/>
        <v>0.66588979523888792</v>
      </c>
      <c r="I109" s="204">
        <f t="shared" si="74"/>
        <v>0.52868094105207508</v>
      </c>
      <c r="J109" s="204">
        <f t="shared" si="74"/>
        <v>0.50310246520207946</v>
      </c>
      <c r="K109" s="204">
        <f t="shared" si="74"/>
        <v>0.65523643114557173</v>
      </c>
      <c r="L109" s="204">
        <f t="shared" si="74"/>
        <v>0.93852651337400284</v>
      </c>
      <c r="M109" s="204">
        <f t="shared" si="74"/>
        <v>0.89726334679228359</v>
      </c>
      <c r="N109" s="606">
        <f t="shared" si="74"/>
        <v>1.8050541516245486</v>
      </c>
      <c r="O109" s="625">
        <f t="shared" si="73"/>
        <v>0.85271453192226565</v>
      </c>
      <c r="P109" s="170"/>
      <c r="Q109" s="170"/>
      <c r="R109" s="170"/>
      <c r="S109" s="170"/>
      <c r="T109" s="170"/>
      <c r="U109" s="170"/>
      <c r="V109" s="170"/>
      <c r="W109" s="170"/>
      <c r="X109" s="170"/>
      <c r="Y109" s="170"/>
      <c r="Z109" s="170"/>
    </row>
    <row r="110" spans="1:26" ht="23.25" customHeight="1">
      <c r="A110" s="166">
        <f>A98*100/((A142))</f>
        <v>2.9814100315678709</v>
      </c>
      <c r="B110" s="170" t="s">
        <v>156</v>
      </c>
      <c r="C110" s="204">
        <f>C98*100/((A142+C142)/2)</f>
        <v>0.9017647766816167</v>
      </c>
      <c r="D110" s="204">
        <f t="shared" ref="D110:N110" si="75">D98*100/((C142+D142)/2)</f>
        <v>1.0535505415525355</v>
      </c>
      <c r="E110" s="204">
        <f t="shared" si="75"/>
        <v>1.0355782387994243</v>
      </c>
      <c r="F110" s="204">
        <f t="shared" si="75"/>
        <v>1.0180338641648752</v>
      </c>
      <c r="G110" s="204">
        <f t="shared" si="75"/>
        <v>1.0009010575247144</v>
      </c>
      <c r="H110" s="204">
        <f t="shared" si="75"/>
        <v>0.98416426956119796</v>
      </c>
      <c r="I110" s="204">
        <f t="shared" si="75"/>
        <v>0.29536611552718661</v>
      </c>
      <c r="J110" s="204">
        <f t="shared" si="75"/>
        <v>0.24787700010024397</v>
      </c>
      <c r="K110" s="204">
        <f t="shared" si="75"/>
        <v>0.24046405611264765</v>
      </c>
      <c r="L110" s="204">
        <f t="shared" si="75"/>
        <v>0.23309158227157381</v>
      </c>
      <c r="M110" s="204">
        <f t="shared" si="75"/>
        <v>0.22575793180776879</v>
      </c>
      <c r="N110" s="606">
        <f t="shared" si="75"/>
        <v>0.21846148430620493</v>
      </c>
      <c r="O110" s="625">
        <f t="shared" si="73"/>
        <v>0.62125090986749909</v>
      </c>
      <c r="P110" s="170"/>
      <c r="Q110" s="170"/>
      <c r="R110" s="170"/>
      <c r="S110" s="170"/>
      <c r="T110" s="170"/>
      <c r="U110" s="170"/>
      <c r="V110" s="170"/>
      <c r="W110" s="170"/>
      <c r="X110" s="170"/>
      <c r="Y110" s="170"/>
      <c r="Z110" s="170"/>
    </row>
    <row r="111" spans="1:26" ht="23.25" customHeight="1">
      <c r="A111" s="166">
        <f>A98*100/((A129))</f>
        <v>2.827927421570382</v>
      </c>
      <c r="B111" s="170" t="s">
        <v>157</v>
      </c>
      <c r="C111" s="204">
        <f>C98*100/((A129+C129)/2)</f>
        <v>0.85551405346209963</v>
      </c>
      <c r="D111" s="204">
        <f t="shared" ref="D111:N111" si="76">D98*100/((C129+D129)/2)</f>
        <v>0.99995282051067214</v>
      </c>
      <c r="E111" s="204">
        <f t="shared" si="76"/>
        <v>0.98335566652651407</v>
      </c>
      <c r="F111" s="204">
        <f t="shared" si="76"/>
        <v>0.96713735979012516</v>
      </c>
      <c r="G111" s="204">
        <f t="shared" si="76"/>
        <v>0.95128392057204181</v>
      </c>
      <c r="H111" s="204">
        <f t="shared" si="76"/>
        <v>0.93354962988138546</v>
      </c>
      <c r="I111" s="204">
        <f t="shared" si="76"/>
        <v>0.27958899240133028</v>
      </c>
      <c r="J111" s="204">
        <f t="shared" si="76"/>
        <v>0.23465769220479585</v>
      </c>
      <c r="K111" s="204">
        <f t="shared" si="76"/>
        <v>0.22765739121144882</v>
      </c>
      <c r="L111" s="204">
        <f t="shared" si="76"/>
        <v>0.22069358256671884</v>
      </c>
      <c r="M111" s="204">
        <f t="shared" si="76"/>
        <v>0.21376479287680678</v>
      </c>
      <c r="N111" s="606">
        <f t="shared" si="76"/>
        <v>0.20686957148520094</v>
      </c>
      <c r="O111" s="625">
        <f t="shared" si="73"/>
        <v>0.58950212279076164</v>
      </c>
      <c r="P111" s="170"/>
      <c r="Q111" s="170"/>
      <c r="R111" s="170"/>
      <c r="S111" s="170"/>
      <c r="T111" s="170"/>
      <c r="U111" s="170"/>
      <c r="V111" s="170"/>
      <c r="W111" s="170"/>
      <c r="X111" s="170"/>
      <c r="Y111" s="170"/>
      <c r="Z111" s="170"/>
    </row>
    <row r="112" spans="1:26" ht="23.25" customHeight="1">
      <c r="A112" s="166">
        <f>A138*100/A142</f>
        <v>5.4273885824219041</v>
      </c>
      <c r="B112" s="170" t="s">
        <v>158</v>
      </c>
      <c r="C112" s="204">
        <f>C98*100/((C138+A138)/2)</f>
        <v>16.680224343879779</v>
      </c>
      <c r="D112" s="204">
        <f t="shared" ref="D112:N112" si="77">D98*100/((D138+C138)/2)</f>
        <v>19.655702054069611</v>
      </c>
      <c r="E112" s="204">
        <f t="shared" si="77"/>
        <v>19.500030062349371</v>
      </c>
      <c r="F112" s="204">
        <f t="shared" si="77"/>
        <v>19.344719164128154</v>
      </c>
      <c r="G112" s="204">
        <f t="shared" si="77"/>
        <v>19.189762662344187</v>
      </c>
      <c r="H112" s="204">
        <f t="shared" si="77"/>
        <v>18.152182755887257</v>
      </c>
      <c r="I112" s="204">
        <f t="shared" si="77"/>
        <v>5.2342314863730302</v>
      </c>
      <c r="J112" s="204">
        <f t="shared" si="77"/>
        <v>4.400097588633967</v>
      </c>
      <c r="K112" s="204">
        <f t="shared" si="77"/>
        <v>4.2746038970383511</v>
      </c>
      <c r="L112" s="204">
        <f t="shared" si="77"/>
        <v>4.1492029022645145</v>
      </c>
      <c r="M112" s="204">
        <f t="shared" si="77"/>
        <v>4.0238921445824474</v>
      </c>
      <c r="N112" s="606">
        <f t="shared" si="77"/>
        <v>3.8986692138123913</v>
      </c>
      <c r="O112" s="625">
        <f t="shared" si="73"/>
        <v>11.541943189613589</v>
      </c>
      <c r="P112" s="170"/>
      <c r="Q112" s="170"/>
      <c r="R112" s="170"/>
      <c r="S112" s="170"/>
      <c r="T112" s="170"/>
      <c r="U112" s="170"/>
      <c r="V112" s="170"/>
      <c r="W112" s="170"/>
      <c r="X112" s="170"/>
      <c r="Y112" s="170"/>
      <c r="Z112" s="170"/>
    </row>
    <row r="113" spans="1:26" ht="23.25" customHeight="1">
      <c r="A113" s="166">
        <f>A118</f>
        <v>40000</v>
      </c>
      <c r="B113" s="170" t="s">
        <v>295</v>
      </c>
      <c r="C113" s="204">
        <f>(A118+C118)/2</f>
        <v>22000</v>
      </c>
      <c r="D113" s="204">
        <f t="shared" ref="D113:N113" si="78">(C118+D118)/2</f>
        <v>-2716</v>
      </c>
      <c r="E113" s="204">
        <f t="shared" si="78"/>
        <v>-2024</v>
      </c>
      <c r="F113" s="204">
        <f t="shared" si="78"/>
        <v>6530</v>
      </c>
      <c r="G113" s="204">
        <f t="shared" si="78"/>
        <v>8766</v>
      </c>
      <c r="H113" s="204">
        <f t="shared" si="78"/>
        <v>8028</v>
      </c>
      <c r="I113" s="204">
        <f t="shared" si="78"/>
        <v>8698</v>
      </c>
      <c r="J113" s="204">
        <f t="shared" si="78"/>
        <v>11852</v>
      </c>
      <c r="K113" s="204">
        <f t="shared" si="78"/>
        <v>6314</v>
      </c>
      <c r="L113" s="204">
        <f t="shared" si="78"/>
        <v>786</v>
      </c>
      <c r="M113" s="204">
        <f t="shared" si="78"/>
        <v>1374</v>
      </c>
      <c r="N113" s="606">
        <f t="shared" si="78"/>
        <v>-5352</v>
      </c>
      <c r="O113" s="625">
        <f t="shared" si="73"/>
        <v>5354.666666666667</v>
      </c>
      <c r="P113" s="170"/>
      <c r="Q113" s="170"/>
      <c r="R113" s="170"/>
      <c r="S113" s="170"/>
      <c r="T113" s="170"/>
      <c r="U113" s="170"/>
      <c r="V113" s="170"/>
      <c r="W113" s="170"/>
      <c r="X113" s="170"/>
      <c r="Y113" s="170"/>
      <c r="Z113" s="170"/>
    </row>
    <row r="114" spans="1:26" ht="23.25" customHeight="1">
      <c r="A114" s="166">
        <f>A28/A113</f>
        <v>0.5</v>
      </c>
      <c r="B114" s="170" t="s">
        <v>186</v>
      </c>
      <c r="C114" s="204">
        <f t="shared" ref="C114:N114" si="79">C28/C113</f>
        <v>0.72727272727272729</v>
      </c>
      <c r="D114" s="204">
        <f t="shared" si="79"/>
        <v>-5.8910162002945512</v>
      </c>
      <c r="E114" s="204">
        <f t="shared" si="79"/>
        <v>-7.9051383399209483</v>
      </c>
      <c r="F114" s="204">
        <f t="shared" si="79"/>
        <v>2.4502297090352219</v>
      </c>
      <c r="G114" s="204">
        <f t="shared" si="79"/>
        <v>1.8252338580880676</v>
      </c>
      <c r="H114" s="204">
        <f t="shared" si="79"/>
        <v>1.9930244145490783</v>
      </c>
      <c r="I114" s="204">
        <f t="shared" si="79"/>
        <v>1.3796275005748448</v>
      </c>
      <c r="J114" s="204">
        <f t="shared" si="79"/>
        <v>1.0124873439082012</v>
      </c>
      <c r="K114" s="204">
        <f t="shared" si="79"/>
        <v>1.9005384859043395</v>
      </c>
      <c r="L114" s="204">
        <f t="shared" si="79"/>
        <v>15.267175572519085</v>
      </c>
      <c r="M114" s="204">
        <f t="shared" si="79"/>
        <v>8.7336244541484724</v>
      </c>
      <c r="N114" s="606">
        <f t="shared" si="79"/>
        <v>-2.2421524663677128</v>
      </c>
      <c r="O114" s="625">
        <f>O28/O118</f>
        <v>52.697616060225847</v>
      </c>
      <c r="P114" s="170"/>
      <c r="Q114" s="170"/>
      <c r="R114" s="170"/>
      <c r="S114" s="170"/>
      <c r="T114" s="170"/>
      <c r="U114" s="170"/>
      <c r="V114" s="170"/>
      <c r="W114" s="170"/>
      <c r="X114" s="170"/>
      <c r="Y114" s="170"/>
      <c r="Z114" s="170"/>
    </row>
    <row r="115" spans="1:26" ht="23.25" customHeight="1">
      <c r="A115" s="166"/>
      <c r="B115" s="170"/>
      <c r="C115" s="204"/>
      <c r="D115" s="204"/>
      <c r="E115" s="204"/>
      <c r="F115" s="204"/>
      <c r="G115" s="204"/>
      <c r="H115" s="204"/>
      <c r="I115" s="204"/>
      <c r="J115" s="204"/>
      <c r="K115" s="204"/>
      <c r="L115" s="204"/>
      <c r="M115" s="204"/>
      <c r="N115" s="606"/>
      <c r="O115" s="625"/>
      <c r="P115" s="170"/>
      <c r="Q115" s="170"/>
      <c r="R115" s="170"/>
      <c r="S115" s="170"/>
      <c r="T115" s="170"/>
      <c r="U115" s="170"/>
      <c r="V115" s="170"/>
      <c r="W115" s="170"/>
      <c r="X115" s="170"/>
      <c r="Y115" s="170"/>
      <c r="Z115" s="170"/>
    </row>
    <row r="116" spans="1:26" ht="23.25" customHeight="1">
      <c r="A116" s="166"/>
      <c r="B116" s="170"/>
      <c r="C116" s="204"/>
      <c r="D116" s="204"/>
      <c r="E116" s="204"/>
      <c r="F116" s="204"/>
      <c r="G116" s="204"/>
      <c r="H116" s="204"/>
      <c r="I116" s="204"/>
      <c r="J116" s="204"/>
      <c r="K116" s="204"/>
      <c r="L116" s="204"/>
      <c r="M116" s="204"/>
      <c r="N116" s="606"/>
      <c r="O116" s="625"/>
      <c r="P116" s="170"/>
      <c r="Q116" s="170"/>
      <c r="R116" s="170"/>
      <c r="S116" s="170"/>
      <c r="T116" s="170"/>
      <c r="U116" s="170"/>
      <c r="V116" s="170"/>
      <c r="W116" s="170"/>
      <c r="X116" s="170"/>
      <c r="Y116" s="170"/>
      <c r="Z116" s="170"/>
    </row>
    <row r="117" spans="1:26" ht="23.25" customHeight="1">
      <c r="A117" s="166">
        <f>A98+A50+A69+A35+A146-A100</f>
        <v>233785</v>
      </c>
      <c r="B117" s="170" t="s">
        <v>116</v>
      </c>
      <c r="C117" s="204">
        <f>(A117+C98+C69-(C118-A118)-(C119-A119)+(C136-A136)+(C135-A135)+(C72-A72)+C35+C146-C100)</f>
        <v>315953.75</v>
      </c>
      <c r="D117" s="204">
        <f t="shared" ref="D117:N117" si="80">C117+D98+D69-(D118-C118)-(D119-C119)+(D136-C136)+(D135-C135)+(D72-C72)+D35+D146-D100</f>
        <v>356618.01250000001</v>
      </c>
      <c r="E117" s="204">
        <f t="shared" si="80"/>
        <v>368897.55237500003</v>
      </c>
      <c r="F117" s="204">
        <f t="shared" si="80"/>
        <v>393564.13685125002</v>
      </c>
      <c r="G117" s="204">
        <f t="shared" si="80"/>
        <v>418205.53548273753</v>
      </c>
      <c r="H117" s="204">
        <f t="shared" si="80"/>
        <v>458545.52012791013</v>
      </c>
      <c r="I117" s="204">
        <f t="shared" si="80"/>
        <v>488575.86492663104</v>
      </c>
      <c r="J117" s="204">
        <f t="shared" si="80"/>
        <v>499352.34627736476</v>
      </c>
      <c r="K117" s="204">
        <f t="shared" si="80"/>
        <v>523690.7428145911</v>
      </c>
      <c r="L117" s="204">
        <f t="shared" si="80"/>
        <v>534170.83538644516</v>
      </c>
      <c r="M117" s="204">
        <f t="shared" si="80"/>
        <v>546000.4070325807</v>
      </c>
      <c r="N117" s="606">
        <f t="shared" si="80"/>
        <v>570831.24296225479</v>
      </c>
      <c r="O117" s="625">
        <f t="shared" ref="O117:O119" si="81">AVERAGE(C117:N117)</f>
        <v>456200.49556139711</v>
      </c>
      <c r="P117" s="170"/>
      <c r="Q117" s="170"/>
      <c r="R117" s="170"/>
      <c r="S117" s="170"/>
      <c r="T117" s="170"/>
      <c r="U117" s="170"/>
      <c r="V117" s="170"/>
      <c r="W117" s="170"/>
      <c r="X117" s="170"/>
      <c r="Y117" s="170"/>
      <c r="Z117" s="170"/>
    </row>
    <row r="118" spans="1:26" ht="23.25" customHeight="1">
      <c r="A118" s="166">
        <f>A9*A29</f>
        <v>40000</v>
      </c>
      <c r="B118" s="170" t="s">
        <v>370</v>
      </c>
      <c r="C118" s="204">
        <f>(C9-C10)*A29</f>
        <v>4000</v>
      </c>
      <c r="D118" s="204">
        <f>(D9-D10)*C29</f>
        <v>-9432</v>
      </c>
      <c r="E118" s="204">
        <f>(E9-E10)*D29</f>
        <v>5384</v>
      </c>
      <c r="F118" s="204">
        <f>(F9-F10)*E29</f>
        <v>7676</v>
      </c>
      <c r="G118" s="204">
        <f t="shared" ref="G118:N118" si="82">(G9-G10)*F29</f>
        <v>9856</v>
      </c>
      <c r="H118" s="204">
        <f t="shared" si="82"/>
        <v>6200</v>
      </c>
      <c r="I118" s="204">
        <f t="shared" si="82"/>
        <v>11196</v>
      </c>
      <c r="J118" s="204">
        <f t="shared" si="82"/>
        <v>12508</v>
      </c>
      <c r="K118" s="204">
        <f t="shared" si="82"/>
        <v>120</v>
      </c>
      <c r="L118" s="204">
        <f t="shared" si="82"/>
        <v>1452</v>
      </c>
      <c r="M118" s="204">
        <f t="shared" si="82"/>
        <v>1296</v>
      </c>
      <c r="N118" s="606">
        <f t="shared" si="82"/>
        <v>-12000</v>
      </c>
      <c r="O118" s="625">
        <f t="shared" si="81"/>
        <v>3188</v>
      </c>
      <c r="P118" s="170"/>
      <c r="Q118" s="170"/>
      <c r="R118" s="170"/>
      <c r="S118" s="170"/>
      <c r="T118" s="170"/>
      <c r="U118" s="170"/>
      <c r="V118" s="170"/>
      <c r="W118" s="170"/>
      <c r="X118" s="170"/>
      <c r="Y118" s="170"/>
      <c r="Z118" s="170"/>
    </row>
    <row r="119" spans="1:26" ht="23.25" customHeight="1">
      <c r="A119" s="166">
        <f>A10*A30</f>
        <v>110000</v>
      </c>
      <c r="B119" s="170" t="s">
        <v>117</v>
      </c>
      <c r="C119" s="204">
        <f t="shared" ref="C119:N119" si="83">C10*C30</f>
        <v>88000</v>
      </c>
      <c r="D119" s="204">
        <f t="shared" si="83"/>
        <v>88000</v>
      </c>
      <c r="E119" s="204">
        <f t="shared" si="83"/>
        <v>88000</v>
      </c>
      <c r="F119" s="204">
        <f t="shared" si="83"/>
        <v>88000</v>
      </c>
      <c r="G119" s="204">
        <f t="shared" si="83"/>
        <v>88000</v>
      </c>
      <c r="H119" s="204">
        <f t="shared" si="83"/>
        <v>88000</v>
      </c>
      <c r="I119" s="204">
        <f t="shared" si="83"/>
        <v>66000</v>
      </c>
      <c r="J119" s="204">
        <f t="shared" si="83"/>
        <v>66000</v>
      </c>
      <c r="K119" s="204">
        <f t="shared" si="83"/>
        <v>66000</v>
      </c>
      <c r="L119" s="204">
        <f t="shared" si="83"/>
        <v>66000</v>
      </c>
      <c r="M119" s="204">
        <f t="shared" si="83"/>
        <v>66000</v>
      </c>
      <c r="N119" s="606">
        <f t="shared" si="83"/>
        <v>66000</v>
      </c>
      <c r="O119" s="625">
        <f t="shared" si="81"/>
        <v>77000</v>
      </c>
      <c r="P119" s="170"/>
      <c r="Q119" s="170"/>
      <c r="R119" s="170"/>
      <c r="S119" s="170"/>
      <c r="T119" s="170"/>
      <c r="U119" s="170"/>
      <c r="V119" s="170"/>
      <c r="W119" s="170"/>
      <c r="X119" s="170"/>
      <c r="Y119" s="170"/>
      <c r="Z119" s="170"/>
    </row>
    <row r="120" spans="1:26" ht="23.25" customHeight="1">
      <c r="A120" s="166">
        <f>SUM(A117:A119)</f>
        <v>383785</v>
      </c>
      <c r="B120" s="170" t="s">
        <v>296</v>
      </c>
      <c r="C120" s="204">
        <f t="shared" ref="C120:O120" si="84">SUM(C117:C119)</f>
        <v>407953.75</v>
      </c>
      <c r="D120" s="204">
        <f t="shared" si="84"/>
        <v>435186.01250000001</v>
      </c>
      <c r="E120" s="204">
        <f t="shared" si="84"/>
        <v>462281.55237500003</v>
      </c>
      <c r="F120" s="204">
        <f t="shared" si="84"/>
        <v>489240.13685125002</v>
      </c>
      <c r="G120" s="204">
        <f t="shared" si="84"/>
        <v>516061.53548273753</v>
      </c>
      <c r="H120" s="204">
        <f t="shared" si="84"/>
        <v>552745.52012791019</v>
      </c>
      <c r="I120" s="204">
        <f t="shared" si="84"/>
        <v>565771.8649266311</v>
      </c>
      <c r="J120" s="204">
        <f t="shared" si="84"/>
        <v>577860.34627736476</v>
      </c>
      <c r="K120" s="204">
        <f t="shared" si="84"/>
        <v>589810.74281459115</v>
      </c>
      <c r="L120" s="204">
        <f t="shared" si="84"/>
        <v>601622.83538644516</v>
      </c>
      <c r="M120" s="204">
        <f t="shared" si="84"/>
        <v>613296.4070325807</v>
      </c>
      <c r="N120" s="606">
        <f t="shared" si="84"/>
        <v>624831.24296225479</v>
      </c>
      <c r="O120" s="625">
        <f t="shared" si="84"/>
        <v>536388.49556139717</v>
      </c>
      <c r="P120" s="170"/>
      <c r="Q120" s="170"/>
      <c r="R120" s="170"/>
      <c r="S120" s="170"/>
      <c r="T120" s="170"/>
      <c r="U120" s="170"/>
      <c r="V120" s="170"/>
      <c r="W120" s="170"/>
      <c r="X120" s="170"/>
      <c r="Y120" s="170"/>
      <c r="Z120" s="170"/>
    </row>
    <row r="121" spans="1:26" ht="23.25" customHeight="1">
      <c r="A121" s="166"/>
      <c r="B121" s="170"/>
      <c r="C121" s="204"/>
      <c r="D121" s="204"/>
      <c r="E121" s="204"/>
      <c r="F121" s="204"/>
      <c r="G121" s="204"/>
      <c r="H121" s="204"/>
      <c r="I121" s="204"/>
      <c r="J121" s="204"/>
      <c r="K121" s="204"/>
      <c r="L121" s="204"/>
      <c r="M121" s="204"/>
      <c r="N121" s="606"/>
      <c r="O121" s="625"/>
      <c r="P121" s="170"/>
      <c r="Q121" s="170"/>
      <c r="R121" s="170"/>
      <c r="S121" s="170"/>
      <c r="T121" s="170"/>
      <c r="U121" s="170"/>
      <c r="V121" s="170"/>
      <c r="W121" s="170"/>
      <c r="X121" s="170"/>
      <c r="Y121" s="170"/>
      <c r="Z121" s="170"/>
    </row>
    <row r="122" spans="1:26" ht="23.25" customHeight="1">
      <c r="A122" s="205">
        <v>100000</v>
      </c>
      <c r="B122" s="170" t="s">
        <v>297</v>
      </c>
      <c r="C122" s="207">
        <v>100000</v>
      </c>
      <c r="D122" s="204">
        <v>100000</v>
      </c>
      <c r="E122" s="204">
        <v>100000</v>
      </c>
      <c r="F122" s="204">
        <v>100000</v>
      </c>
      <c r="G122" s="204">
        <v>100000</v>
      </c>
      <c r="H122" s="204">
        <v>100000</v>
      </c>
      <c r="I122" s="204">
        <v>100000</v>
      </c>
      <c r="J122" s="204">
        <v>100000</v>
      </c>
      <c r="K122" s="204">
        <v>100000</v>
      </c>
      <c r="L122" s="204">
        <v>100000</v>
      </c>
      <c r="M122" s="204">
        <v>100000</v>
      </c>
      <c r="N122" s="606">
        <v>100000</v>
      </c>
      <c r="O122" s="625">
        <f t="shared" ref="O122:O123" si="85">AVERAGE(C122:N122)</f>
        <v>100000</v>
      </c>
      <c r="P122" s="170"/>
      <c r="Q122" s="170"/>
      <c r="R122" s="170"/>
      <c r="S122" s="170"/>
      <c r="T122" s="170"/>
      <c r="U122" s="170"/>
      <c r="V122" s="170"/>
      <c r="W122" s="170"/>
      <c r="X122" s="170"/>
      <c r="Y122" s="170"/>
      <c r="Z122" s="170"/>
    </row>
    <row r="123" spans="1:26" ht="23.25" customHeight="1">
      <c r="A123" s="205">
        <v>1000000</v>
      </c>
      <c r="B123" s="170" t="s">
        <v>121</v>
      </c>
      <c r="C123" s="207">
        <v>1000000</v>
      </c>
      <c r="D123" s="211">
        <f t="shared" ref="D123:N123" si="86">C123</f>
        <v>1000000</v>
      </c>
      <c r="E123" s="211">
        <f t="shared" si="86"/>
        <v>1000000</v>
      </c>
      <c r="F123" s="211">
        <f t="shared" si="86"/>
        <v>1000000</v>
      </c>
      <c r="G123" s="211">
        <f t="shared" si="86"/>
        <v>1000000</v>
      </c>
      <c r="H123" s="211">
        <f t="shared" si="86"/>
        <v>1000000</v>
      </c>
      <c r="I123" s="211">
        <f t="shared" si="86"/>
        <v>1000000</v>
      </c>
      <c r="J123" s="211">
        <f t="shared" si="86"/>
        <v>1000000</v>
      </c>
      <c r="K123" s="211">
        <f t="shared" si="86"/>
        <v>1000000</v>
      </c>
      <c r="L123" s="211">
        <f t="shared" si="86"/>
        <v>1000000</v>
      </c>
      <c r="M123" s="211">
        <f t="shared" si="86"/>
        <v>1000000</v>
      </c>
      <c r="N123" s="610">
        <f t="shared" si="86"/>
        <v>1000000</v>
      </c>
      <c r="O123" s="625">
        <f t="shared" si="85"/>
        <v>1000000</v>
      </c>
      <c r="P123" s="170"/>
      <c r="Q123" s="170"/>
      <c r="R123" s="170"/>
      <c r="S123" s="170"/>
      <c r="T123" s="170"/>
      <c r="U123" s="170"/>
      <c r="V123" s="170"/>
      <c r="W123" s="170"/>
      <c r="X123" s="170"/>
      <c r="Y123" s="170"/>
      <c r="Z123" s="170"/>
    </row>
    <row r="124" spans="1:26" ht="23.25" customHeight="1">
      <c r="A124" s="383">
        <v>0</v>
      </c>
      <c r="B124" s="170" t="s">
        <v>298</v>
      </c>
      <c r="C124" s="204">
        <f>A124+C67</f>
        <v>2000</v>
      </c>
      <c r="D124" s="204">
        <f t="shared" ref="D124:N124" si="87">C124+D67</f>
        <v>4000</v>
      </c>
      <c r="E124" s="204">
        <f t="shared" si="87"/>
        <v>6000</v>
      </c>
      <c r="F124" s="204">
        <f t="shared" si="87"/>
        <v>8000</v>
      </c>
      <c r="G124" s="204">
        <f t="shared" si="87"/>
        <v>10000</v>
      </c>
      <c r="H124" s="204">
        <f t="shared" si="87"/>
        <v>12000</v>
      </c>
      <c r="I124" s="204">
        <f t="shared" si="87"/>
        <v>14000</v>
      </c>
      <c r="J124" s="204">
        <f t="shared" si="87"/>
        <v>16000</v>
      </c>
      <c r="K124" s="204">
        <f t="shared" si="87"/>
        <v>18000</v>
      </c>
      <c r="L124" s="204">
        <f t="shared" si="87"/>
        <v>20000</v>
      </c>
      <c r="M124" s="204">
        <f t="shared" si="87"/>
        <v>22000</v>
      </c>
      <c r="N124" s="606">
        <f t="shared" si="87"/>
        <v>24000</v>
      </c>
      <c r="O124" s="625">
        <f>N124</f>
        <v>24000</v>
      </c>
      <c r="P124" s="170"/>
      <c r="Q124" s="170"/>
      <c r="R124" s="170"/>
      <c r="S124" s="170"/>
      <c r="T124" s="170"/>
      <c r="U124" s="170"/>
      <c r="V124" s="170"/>
      <c r="W124" s="170"/>
      <c r="X124" s="170"/>
      <c r="Y124" s="170"/>
      <c r="Z124" s="170"/>
    </row>
    <row r="125" spans="1:26" ht="23.25" customHeight="1">
      <c r="A125" s="205">
        <v>500000</v>
      </c>
      <c r="B125" s="170" t="s">
        <v>122</v>
      </c>
      <c r="C125" s="207">
        <v>500000</v>
      </c>
      <c r="D125" s="211">
        <f t="shared" ref="D125:N125" si="88">C125</f>
        <v>500000</v>
      </c>
      <c r="E125" s="211">
        <f t="shared" si="88"/>
        <v>500000</v>
      </c>
      <c r="F125" s="211">
        <f t="shared" si="88"/>
        <v>500000</v>
      </c>
      <c r="G125" s="211">
        <f t="shared" si="88"/>
        <v>500000</v>
      </c>
      <c r="H125" s="211">
        <f t="shared" si="88"/>
        <v>500000</v>
      </c>
      <c r="I125" s="211">
        <f t="shared" si="88"/>
        <v>500000</v>
      </c>
      <c r="J125" s="211">
        <f t="shared" si="88"/>
        <v>500000</v>
      </c>
      <c r="K125" s="211">
        <f t="shared" si="88"/>
        <v>500000</v>
      </c>
      <c r="L125" s="211">
        <f t="shared" si="88"/>
        <v>500000</v>
      </c>
      <c r="M125" s="211">
        <f t="shared" si="88"/>
        <v>500000</v>
      </c>
      <c r="N125" s="610">
        <f t="shared" si="88"/>
        <v>500000</v>
      </c>
      <c r="O125" s="625">
        <f>AVERAGE(C125:N125)</f>
        <v>500000</v>
      </c>
      <c r="P125" s="170"/>
      <c r="Q125" s="170"/>
      <c r="R125" s="170"/>
      <c r="S125" s="170"/>
      <c r="T125" s="170"/>
      <c r="U125" s="170"/>
      <c r="V125" s="170"/>
      <c r="W125" s="170"/>
      <c r="X125" s="170"/>
      <c r="Y125" s="170"/>
      <c r="Z125" s="170"/>
    </row>
    <row r="126" spans="1:26" ht="23.25" customHeight="1">
      <c r="A126" s="166">
        <f>A68</f>
        <v>0</v>
      </c>
      <c r="B126" s="170" t="s">
        <v>299</v>
      </c>
      <c r="C126" s="204">
        <f>A126+C68</f>
        <v>5000</v>
      </c>
      <c r="D126" s="204">
        <f t="shared" ref="D126:N126" si="89">D68+C126</f>
        <v>10000</v>
      </c>
      <c r="E126" s="204">
        <f t="shared" si="89"/>
        <v>15000</v>
      </c>
      <c r="F126" s="204">
        <f t="shared" si="89"/>
        <v>20000</v>
      </c>
      <c r="G126" s="204">
        <f t="shared" si="89"/>
        <v>25000</v>
      </c>
      <c r="H126" s="204">
        <f t="shared" si="89"/>
        <v>30000</v>
      </c>
      <c r="I126" s="204">
        <f t="shared" si="89"/>
        <v>35000</v>
      </c>
      <c r="J126" s="204">
        <f t="shared" si="89"/>
        <v>40000</v>
      </c>
      <c r="K126" s="204">
        <f t="shared" si="89"/>
        <v>45000</v>
      </c>
      <c r="L126" s="204">
        <f t="shared" si="89"/>
        <v>50000</v>
      </c>
      <c r="M126" s="204">
        <f t="shared" si="89"/>
        <v>55000</v>
      </c>
      <c r="N126" s="606">
        <f t="shared" si="89"/>
        <v>60000</v>
      </c>
      <c r="O126" s="625">
        <f>N126</f>
        <v>60000</v>
      </c>
      <c r="P126" s="170"/>
      <c r="Q126" s="170"/>
      <c r="R126" s="170"/>
      <c r="S126" s="170"/>
      <c r="T126" s="170"/>
      <c r="U126" s="170"/>
      <c r="V126" s="170"/>
      <c r="W126" s="170"/>
      <c r="X126" s="170"/>
      <c r="Y126" s="170"/>
      <c r="Z126" s="170"/>
    </row>
    <row r="127" spans="1:26" ht="23.25" customHeight="1">
      <c r="A127" s="166">
        <f>A123-A124+A125-A126+A122</f>
        <v>1600000</v>
      </c>
      <c r="B127" s="170" t="s">
        <v>300</v>
      </c>
      <c r="C127" s="204">
        <f t="shared" ref="C127:O127" si="90">C123-C124+C125-C126+C122</f>
        <v>1593000</v>
      </c>
      <c r="D127" s="204">
        <f t="shared" si="90"/>
        <v>1586000</v>
      </c>
      <c r="E127" s="204">
        <f t="shared" si="90"/>
        <v>1579000</v>
      </c>
      <c r="F127" s="204">
        <f t="shared" si="90"/>
        <v>1572000</v>
      </c>
      <c r="G127" s="204">
        <f t="shared" si="90"/>
        <v>1565000</v>
      </c>
      <c r="H127" s="204">
        <f t="shared" si="90"/>
        <v>1558000</v>
      </c>
      <c r="I127" s="204">
        <f t="shared" si="90"/>
        <v>1551000</v>
      </c>
      <c r="J127" s="204">
        <f t="shared" si="90"/>
        <v>1544000</v>
      </c>
      <c r="K127" s="204">
        <f t="shared" si="90"/>
        <v>1537000</v>
      </c>
      <c r="L127" s="204">
        <f t="shared" si="90"/>
        <v>1530000</v>
      </c>
      <c r="M127" s="204">
        <f t="shared" si="90"/>
        <v>1523000</v>
      </c>
      <c r="N127" s="606">
        <f t="shared" si="90"/>
        <v>1516000</v>
      </c>
      <c r="O127" s="627">
        <f t="shared" si="90"/>
        <v>1516000</v>
      </c>
      <c r="P127" s="170"/>
      <c r="Q127" s="170"/>
      <c r="R127" s="170"/>
      <c r="S127" s="170"/>
      <c r="T127" s="170"/>
      <c r="U127" s="170"/>
      <c r="V127" s="170"/>
      <c r="W127" s="170"/>
      <c r="X127" s="170"/>
      <c r="Y127" s="170"/>
      <c r="Z127" s="170"/>
    </row>
    <row r="128" spans="1:26" ht="23.25" customHeight="1">
      <c r="A128" s="166"/>
      <c r="B128" s="170"/>
      <c r="C128" s="204"/>
      <c r="D128" s="204"/>
      <c r="E128" s="204"/>
      <c r="F128" s="204"/>
      <c r="G128" s="204"/>
      <c r="H128" s="204"/>
      <c r="I128" s="204"/>
      <c r="J128" s="204"/>
      <c r="K128" s="204"/>
      <c r="L128" s="204"/>
      <c r="M128" s="204"/>
      <c r="N128" s="606"/>
      <c r="O128" s="625"/>
      <c r="P128" s="170"/>
      <c r="Q128" s="170"/>
      <c r="R128" s="170"/>
      <c r="S128" s="170"/>
      <c r="T128" s="170"/>
      <c r="U128" s="170"/>
      <c r="V128" s="170"/>
      <c r="W128" s="170"/>
      <c r="X128" s="170"/>
      <c r="Y128" s="170"/>
      <c r="Z128" s="170"/>
    </row>
    <row r="129" spans="1:26" ht="23.25" customHeight="1">
      <c r="A129" s="166">
        <f>A120+A127</f>
        <v>1983785</v>
      </c>
      <c r="B129" s="170" t="s">
        <v>114</v>
      </c>
      <c r="C129" s="204">
        <f t="shared" ref="C129:N129" si="91">C120+C127</f>
        <v>2000953.75</v>
      </c>
      <c r="D129" s="204">
        <f t="shared" si="91"/>
        <v>2021186.0125</v>
      </c>
      <c r="E129" s="204">
        <f t="shared" si="91"/>
        <v>2041281.552375</v>
      </c>
      <c r="F129" s="204">
        <f t="shared" si="91"/>
        <v>2061240.13685125</v>
      </c>
      <c r="G129" s="204">
        <f t="shared" si="91"/>
        <v>2081061.5354827375</v>
      </c>
      <c r="H129" s="204">
        <f t="shared" si="91"/>
        <v>2110745.5201279102</v>
      </c>
      <c r="I129" s="204">
        <f t="shared" si="91"/>
        <v>2116771.8649266311</v>
      </c>
      <c r="J129" s="204">
        <f t="shared" si="91"/>
        <v>2121860.3462773645</v>
      </c>
      <c r="K129" s="204">
        <f t="shared" si="91"/>
        <v>2126810.7428145912</v>
      </c>
      <c r="L129" s="204">
        <f t="shared" si="91"/>
        <v>2131622.8353864453</v>
      </c>
      <c r="M129" s="204">
        <f t="shared" si="91"/>
        <v>2136296.4070325806</v>
      </c>
      <c r="N129" s="606">
        <f t="shared" si="91"/>
        <v>2140831.2429622547</v>
      </c>
      <c r="O129" s="626">
        <f>SUM(C129:N129)</f>
        <v>25090661.946736764</v>
      </c>
      <c r="P129" s="170"/>
      <c r="Q129" s="170"/>
      <c r="R129" s="170"/>
      <c r="S129" s="170"/>
      <c r="T129" s="170"/>
      <c r="U129" s="170"/>
      <c r="V129" s="170"/>
      <c r="W129" s="170"/>
      <c r="X129" s="170"/>
      <c r="Y129" s="170"/>
      <c r="Z129" s="170"/>
    </row>
    <row r="130" spans="1:26" ht="23.25" customHeight="1">
      <c r="A130" s="166"/>
      <c r="B130" s="170"/>
      <c r="C130" s="204"/>
      <c r="D130" s="204"/>
      <c r="E130" s="204"/>
      <c r="F130" s="204"/>
      <c r="G130" s="204"/>
      <c r="H130" s="204"/>
      <c r="I130" s="204"/>
      <c r="J130" s="204"/>
      <c r="K130" s="204"/>
      <c r="L130" s="204"/>
      <c r="M130" s="204"/>
      <c r="N130" s="606"/>
      <c r="O130" s="625"/>
      <c r="P130" s="170"/>
      <c r="Q130" s="170"/>
      <c r="R130" s="170"/>
      <c r="S130" s="170"/>
      <c r="T130" s="170"/>
      <c r="U130" s="170"/>
      <c r="V130" s="170"/>
      <c r="W130" s="170"/>
      <c r="X130" s="170"/>
      <c r="Y130" s="170"/>
      <c r="Z130" s="170"/>
    </row>
    <row r="131" spans="1:26" ht="23.25" customHeight="1">
      <c r="A131" s="216">
        <f>A140/A132</f>
        <v>18480</v>
      </c>
      <c r="B131" s="170" t="s">
        <v>82</v>
      </c>
      <c r="C131" s="182">
        <f>A131</f>
        <v>18480</v>
      </c>
      <c r="D131" s="182">
        <f t="shared" ref="D131:N131" si="92">C131</f>
        <v>18480</v>
      </c>
      <c r="E131" s="182">
        <f t="shared" si="92"/>
        <v>18480</v>
      </c>
      <c r="F131" s="182">
        <f t="shared" si="92"/>
        <v>18480</v>
      </c>
      <c r="G131" s="182">
        <f t="shared" si="92"/>
        <v>18480</v>
      </c>
      <c r="H131" s="182">
        <f t="shared" si="92"/>
        <v>18480</v>
      </c>
      <c r="I131" s="182">
        <f t="shared" si="92"/>
        <v>18480</v>
      </c>
      <c r="J131" s="182">
        <f t="shared" si="92"/>
        <v>18480</v>
      </c>
      <c r="K131" s="182">
        <f t="shared" si="92"/>
        <v>18480</v>
      </c>
      <c r="L131" s="182">
        <f t="shared" si="92"/>
        <v>18480</v>
      </c>
      <c r="M131" s="182">
        <f t="shared" si="92"/>
        <v>18480</v>
      </c>
      <c r="N131" s="592">
        <f t="shared" si="92"/>
        <v>18480</v>
      </c>
      <c r="O131" s="625">
        <f t="shared" ref="O131:O137" si="93">AVERAGE(C131:N131)</f>
        <v>18480</v>
      </c>
      <c r="P131" s="170"/>
      <c r="Q131" s="170"/>
      <c r="R131" s="170"/>
      <c r="S131" s="170"/>
      <c r="T131" s="170"/>
      <c r="U131" s="170"/>
      <c r="V131" s="170"/>
      <c r="W131" s="170"/>
      <c r="X131" s="170"/>
      <c r="Y131" s="170"/>
      <c r="Z131" s="170"/>
    </row>
    <row r="132" spans="1:26" ht="23.25" customHeight="1">
      <c r="A132" s="205">
        <v>100</v>
      </c>
      <c r="B132" s="170" t="s">
        <v>83</v>
      </c>
      <c r="C132" s="207">
        <v>100</v>
      </c>
      <c r="D132" s="211">
        <f t="shared" ref="D132:N132" si="94">C132</f>
        <v>100</v>
      </c>
      <c r="E132" s="211">
        <f t="shared" si="94"/>
        <v>100</v>
      </c>
      <c r="F132" s="211">
        <f t="shared" si="94"/>
        <v>100</v>
      </c>
      <c r="G132" s="211">
        <f t="shared" si="94"/>
        <v>100</v>
      </c>
      <c r="H132" s="211">
        <f t="shared" si="94"/>
        <v>100</v>
      </c>
      <c r="I132" s="211">
        <f t="shared" si="94"/>
        <v>100</v>
      </c>
      <c r="J132" s="211">
        <f t="shared" si="94"/>
        <v>100</v>
      </c>
      <c r="K132" s="211">
        <f t="shared" si="94"/>
        <v>100</v>
      </c>
      <c r="L132" s="211">
        <f t="shared" si="94"/>
        <v>100</v>
      </c>
      <c r="M132" s="211">
        <f t="shared" si="94"/>
        <v>100</v>
      </c>
      <c r="N132" s="610">
        <f t="shared" si="94"/>
        <v>100</v>
      </c>
      <c r="O132" s="625">
        <f t="shared" si="93"/>
        <v>100</v>
      </c>
      <c r="P132" s="170"/>
      <c r="Q132" s="170"/>
      <c r="R132" s="170"/>
      <c r="S132" s="170"/>
      <c r="T132" s="170"/>
      <c r="U132" s="170"/>
      <c r="V132" s="170"/>
      <c r="W132" s="170"/>
      <c r="X132" s="170"/>
      <c r="Y132" s="170"/>
      <c r="Z132" s="170"/>
    </row>
    <row r="133" spans="1:26" ht="23.25" customHeight="1">
      <c r="A133" s="383">
        <v>0</v>
      </c>
      <c r="B133" s="170" t="s">
        <v>301</v>
      </c>
      <c r="C133" s="207">
        <v>0</v>
      </c>
      <c r="D133" s="207">
        <v>0</v>
      </c>
      <c r="E133" s="207">
        <v>0</v>
      </c>
      <c r="F133" s="207">
        <v>0</v>
      </c>
      <c r="G133" s="207">
        <v>0</v>
      </c>
      <c r="H133" s="207">
        <v>10000</v>
      </c>
      <c r="I133" s="207">
        <v>0</v>
      </c>
      <c r="J133" s="207">
        <v>0</v>
      </c>
      <c r="K133" s="207">
        <v>0</v>
      </c>
      <c r="L133" s="207">
        <v>0</v>
      </c>
      <c r="M133" s="207">
        <v>0</v>
      </c>
      <c r="N133" s="607">
        <v>0</v>
      </c>
      <c r="O133" s="625">
        <f t="shared" si="93"/>
        <v>833.33333333333337</v>
      </c>
      <c r="P133" s="170"/>
      <c r="Q133" s="170"/>
      <c r="R133" s="170"/>
      <c r="S133" s="170"/>
      <c r="T133" s="170"/>
      <c r="U133" s="170"/>
      <c r="V133" s="170"/>
      <c r="W133" s="170"/>
      <c r="X133" s="170"/>
      <c r="Y133" s="170"/>
      <c r="Z133" s="170"/>
    </row>
    <row r="134" spans="1:26" ht="23.25" customHeight="1">
      <c r="A134" s="383">
        <v>0</v>
      </c>
      <c r="B134" s="170" t="s">
        <v>129</v>
      </c>
      <c r="C134" s="204">
        <f t="shared" ref="C134:N134" si="95">C72</f>
        <v>0</v>
      </c>
      <c r="D134" s="204">
        <f t="shared" si="95"/>
        <v>0</v>
      </c>
      <c r="E134" s="204">
        <f t="shared" si="95"/>
        <v>0</v>
      </c>
      <c r="F134" s="204">
        <f t="shared" si="95"/>
        <v>0</v>
      </c>
      <c r="G134" s="204">
        <f t="shared" si="95"/>
        <v>0</v>
      </c>
      <c r="H134" s="204">
        <f t="shared" si="95"/>
        <v>0</v>
      </c>
      <c r="I134" s="204">
        <f t="shared" si="95"/>
        <v>0</v>
      </c>
      <c r="J134" s="204">
        <f t="shared" si="95"/>
        <v>0</v>
      </c>
      <c r="K134" s="204">
        <f t="shared" si="95"/>
        <v>0</v>
      </c>
      <c r="L134" s="204">
        <f t="shared" si="95"/>
        <v>0</v>
      </c>
      <c r="M134" s="204">
        <f t="shared" si="95"/>
        <v>0</v>
      </c>
      <c r="N134" s="606">
        <f t="shared" si="95"/>
        <v>0</v>
      </c>
      <c r="O134" s="625">
        <f t="shared" si="93"/>
        <v>0</v>
      </c>
      <c r="P134" s="170"/>
      <c r="Q134" s="170"/>
      <c r="R134" s="170"/>
      <c r="S134" s="170"/>
      <c r="T134" s="170"/>
      <c r="U134" s="170"/>
      <c r="V134" s="170"/>
      <c r="W134" s="170"/>
      <c r="X134" s="170"/>
      <c r="Y134" s="170"/>
      <c r="Z134" s="170"/>
    </row>
    <row r="135" spans="1:26" ht="23.25" customHeight="1">
      <c r="A135" s="166">
        <f>A50</f>
        <v>125</v>
      </c>
      <c r="B135" s="170" t="s">
        <v>133</v>
      </c>
      <c r="C135" s="169">
        <f>A135+C133+C50</f>
        <v>248.75</v>
      </c>
      <c r="D135" s="169">
        <f t="shared" ref="D135:N135" si="96">C135+D133+D50</f>
        <v>371.26249999999999</v>
      </c>
      <c r="E135" s="169">
        <f t="shared" si="96"/>
        <v>492.54987499999999</v>
      </c>
      <c r="F135" s="169">
        <f t="shared" si="96"/>
        <v>612.62437624999995</v>
      </c>
      <c r="G135" s="169">
        <f t="shared" si="96"/>
        <v>731.4981324874999</v>
      </c>
      <c r="H135" s="169">
        <f t="shared" si="96"/>
        <v>10849.183151162626</v>
      </c>
      <c r="I135" s="169">
        <f t="shared" si="96"/>
        <v>10965.691319651</v>
      </c>
      <c r="J135" s="169">
        <f t="shared" si="96"/>
        <v>11081.03440645449</v>
      </c>
      <c r="K135" s="169">
        <f t="shared" si="96"/>
        <v>11195.224062389945</v>
      </c>
      <c r="L135" s="169">
        <f t="shared" si="96"/>
        <v>11308.271821766046</v>
      </c>
      <c r="M135" s="169">
        <f t="shared" si="96"/>
        <v>11420.189103548386</v>
      </c>
      <c r="N135" s="613">
        <f t="shared" si="96"/>
        <v>11530.987212512902</v>
      </c>
      <c r="O135" s="625">
        <f t="shared" si="93"/>
        <v>6733.9388301019071</v>
      </c>
      <c r="P135" s="170"/>
      <c r="Q135" s="170"/>
      <c r="R135" s="170"/>
      <c r="S135" s="170"/>
      <c r="T135" s="170"/>
      <c r="U135" s="170"/>
      <c r="V135" s="170"/>
      <c r="W135" s="170"/>
      <c r="X135" s="170"/>
      <c r="Y135" s="170"/>
      <c r="Z135" s="170"/>
    </row>
    <row r="136" spans="1:26" ht="23.25" customHeight="1">
      <c r="A136" s="166">
        <f>A58</f>
        <v>2000</v>
      </c>
      <c r="B136" s="170" t="s">
        <v>128</v>
      </c>
      <c r="C136" s="204">
        <f t="shared" ref="C136:N136" si="97">C58</f>
        <v>2000</v>
      </c>
      <c r="D136" s="204">
        <f t="shared" si="97"/>
        <v>2000</v>
      </c>
      <c r="E136" s="204">
        <f t="shared" si="97"/>
        <v>2000</v>
      </c>
      <c r="F136" s="204">
        <f t="shared" si="97"/>
        <v>2000</v>
      </c>
      <c r="G136" s="204">
        <f t="shared" si="97"/>
        <v>2000</v>
      </c>
      <c r="H136" s="204">
        <f t="shared" si="97"/>
        <v>2000</v>
      </c>
      <c r="I136" s="204">
        <f t="shared" si="97"/>
        <v>2000</v>
      </c>
      <c r="J136" s="204">
        <f t="shared" si="97"/>
        <v>2000</v>
      </c>
      <c r="K136" s="204">
        <f t="shared" si="97"/>
        <v>2000</v>
      </c>
      <c r="L136" s="204">
        <f t="shared" si="97"/>
        <v>2000</v>
      </c>
      <c r="M136" s="204">
        <f t="shared" si="97"/>
        <v>2000</v>
      </c>
      <c r="N136" s="606">
        <f t="shared" si="97"/>
        <v>2000</v>
      </c>
      <c r="O136" s="625">
        <f t="shared" si="93"/>
        <v>2000</v>
      </c>
      <c r="P136" s="170"/>
      <c r="Q136" s="170"/>
      <c r="R136" s="170"/>
      <c r="S136" s="170"/>
      <c r="T136" s="170"/>
      <c r="U136" s="170"/>
      <c r="V136" s="170"/>
      <c r="W136" s="170"/>
      <c r="X136" s="170"/>
      <c r="Y136" s="170"/>
      <c r="Z136" s="170"/>
    </row>
    <row r="137" spans="1:26" ht="23.25" customHeight="1">
      <c r="A137" s="383">
        <v>100000</v>
      </c>
      <c r="B137" s="170" t="s">
        <v>132</v>
      </c>
      <c r="C137" s="204">
        <f>A137+C35</f>
        <v>100000</v>
      </c>
      <c r="D137" s="204">
        <f t="shared" ref="D137:N137" si="98">C137+D35</f>
        <v>100000</v>
      </c>
      <c r="E137" s="204">
        <f t="shared" si="98"/>
        <v>100000</v>
      </c>
      <c r="F137" s="204">
        <f t="shared" si="98"/>
        <v>100000</v>
      </c>
      <c r="G137" s="204">
        <f t="shared" si="98"/>
        <v>100000</v>
      </c>
      <c r="H137" s="204">
        <f t="shared" si="98"/>
        <v>100000</v>
      </c>
      <c r="I137" s="204">
        <f t="shared" si="98"/>
        <v>100000</v>
      </c>
      <c r="J137" s="204">
        <f t="shared" si="98"/>
        <v>100000</v>
      </c>
      <c r="K137" s="204">
        <f t="shared" si="98"/>
        <v>100000</v>
      </c>
      <c r="L137" s="204">
        <f t="shared" si="98"/>
        <v>100000</v>
      </c>
      <c r="M137" s="204">
        <f t="shared" si="98"/>
        <v>100000</v>
      </c>
      <c r="N137" s="606">
        <f t="shared" si="98"/>
        <v>100000</v>
      </c>
      <c r="O137" s="625">
        <f t="shared" si="93"/>
        <v>100000</v>
      </c>
      <c r="P137" s="170"/>
      <c r="Q137" s="170"/>
      <c r="R137" s="170"/>
      <c r="S137" s="170"/>
      <c r="T137" s="170"/>
      <c r="U137" s="170"/>
      <c r="V137" s="170"/>
      <c r="W137" s="170"/>
      <c r="X137" s="170"/>
      <c r="Y137" s="170"/>
      <c r="Z137" s="170"/>
    </row>
    <row r="138" spans="1:26" ht="23.25" customHeight="1">
      <c r="A138" s="166">
        <f>SUM(A134:A137)</f>
        <v>102125</v>
      </c>
      <c r="B138" s="170" t="s">
        <v>302</v>
      </c>
      <c r="C138" s="204">
        <f t="shared" ref="C138:O138" si="99">SUM(C134:C137)</f>
        <v>102248.75</v>
      </c>
      <c r="D138" s="204">
        <f t="shared" si="99"/>
        <v>102371.2625</v>
      </c>
      <c r="E138" s="204">
        <f t="shared" si="99"/>
        <v>102492.549875</v>
      </c>
      <c r="F138" s="204">
        <f t="shared" si="99"/>
        <v>102612.62437624999</v>
      </c>
      <c r="G138" s="204">
        <f t="shared" si="99"/>
        <v>102731.4981324875</v>
      </c>
      <c r="H138" s="204">
        <f t="shared" si="99"/>
        <v>112849.18315116262</v>
      </c>
      <c r="I138" s="204">
        <f t="shared" si="99"/>
        <v>112965.691319651</v>
      </c>
      <c r="J138" s="204">
        <f t="shared" si="99"/>
        <v>113081.03440645449</v>
      </c>
      <c r="K138" s="204">
        <f t="shared" si="99"/>
        <v>113195.22406238994</v>
      </c>
      <c r="L138" s="204">
        <f t="shared" si="99"/>
        <v>113308.27182176604</v>
      </c>
      <c r="M138" s="204">
        <f t="shared" si="99"/>
        <v>113420.18910354839</v>
      </c>
      <c r="N138" s="606">
        <f t="shared" si="99"/>
        <v>113530.9872125129</v>
      </c>
      <c r="O138" s="625">
        <f t="shared" si="99"/>
        <v>108733.93883010191</v>
      </c>
      <c r="P138" s="170"/>
      <c r="Q138" s="170"/>
      <c r="R138" s="170"/>
      <c r="S138" s="170"/>
      <c r="T138" s="170"/>
      <c r="U138" s="170"/>
      <c r="V138" s="170"/>
      <c r="W138" s="170"/>
      <c r="X138" s="170"/>
      <c r="Y138" s="170"/>
      <c r="Z138" s="170"/>
    </row>
    <row r="139" spans="1:26" ht="23.25" customHeight="1">
      <c r="A139" s="166"/>
      <c r="B139" s="170"/>
      <c r="C139" s="204"/>
      <c r="D139" s="204"/>
      <c r="E139" s="204"/>
      <c r="F139" s="204"/>
      <c r="G139" s="204"/>
      <c r="H139" s="204"/>
      <c r="I139" s="204"/>
      <c r="J139" s="204"/>
      <c r="K139" s="204"/>
      <c r="L139" s="204"/>
      <c r="M139" s="204"/>
      <c r="N139" s="606"/>
      <c r="O139" s="625"/>
      <c r="P139" s="170"/>
      <c r="Q139" s="170"/>
      <c r="R139" s="170"/>
      <c r="S139" s="170"/>
      <c r="T139" s="170"/>
      <c r="U139" s="170"/>
      <c r="V139" s="170"/>
      <c r="W139" s="170"/>
      <c r="X139" s="170"/>
      <c r="Y139" s="170"/>
      <c r="Z139" s="170"/>
    </row>
    <row r="140" spans="1:26" ht="23.25" customHeight="1">
      <c r="A140" s="166">
        <f>A129-A141-A138</f>
        <v>1848000</v>
      </c>
      <c r="B140" s="170" t="s">
        <v>136</v>
      </c>
      <c r="C140" s="204">
        <f>A140</f>
        <v>1848000</v>
      </c>
      <c r="D140" s="204">
        <f t="shared" ref="D140:N140" si="100">C140</f>
        <v>1848000</v>
      </c>
      <c r="E140" s="204">
        <f t="shared" si="100"/>
        <v>1848000</v>
      </c>
      <c r="F140" s="204">
        <f t="shared" si="100"/>
        <v>1848000</v>
      </c>
      <c r="G140" s="204">
        <f t="shared" si="100"/>
        <v>1848000</v>
      </c>
      <c r="H140" s="204">
        <f t="shared" si="100"/>
        <v>1848000</v>
      </c>
      <c r="I140" s="204">
        <f t="shared" si="100"/>
        <v>1848000</v>
      </c>
      <c r="J140" s="204">
        <f t="shared" si="100"/>
        <v>1848000</v>
      </c>
      <c r="K140" s="204">
        <f t="shared" si="100"/>
        <v>1848000</v>
      </c>
      <c r="L140" s="204">
        <f t="shared" si="100"/>
        <v>1848000</v>
      </c>
      <c r="M140" s="204">
        <f t="shared" si="100"/>
        <v>1848000</v>
      </c>
      <c r="N140" s="606">
        <f t="shared" si="100"/>
        <v>1848000</v>
      </c>
      <c r="O140" s="625">
        <f t="shared" ref="O140:O141" si="101">AVERAGE(C140:N140)</f>
        <v>1848000</v>
      </c>
      <c r="P140" s="170"/>
      <c r="Q140" s="170"/>
      <c r="R140" s="170"/>
      <c r="S140" s="170"/>
      <c r="T140" s="170"/>
      <c r="U140" s="170"/>
      <c r="V140" s="170"/>
      <c r="W140" s="170"/>
      <c r="X140" s="170"/>
      <c r="Y140" s="170"/>
      <c r="Z140" s="170"/>
    </row>
    <row r="141" spans="1:26" ht="23.25" customHeight="1">
      <c r="A141" s="166">
        <f>A102</f>
        <v>33660</v>
      </c>
      <c r="B141" s="170" t="s">
        <v>137</v>
      </c>
      <c r="C141" s="204">
        <f>A141+C98-C100</f>
        <v>50705</v>
      </c>
      <c r="D141" s="204">
        <f t="shared" ref="D141:N141" si="102">C141+D98-D100</f>
        <v>70814.75</v>
      </c>
      <c r="E141" s="204">
        <f t="shared" si="102"/>
        <v>90789.002500000002</v>
      </c>
      <c r="F141" s="204">
        <f t="shared" si="102"/>
        <v>110627.512475</v>
      </c>
      <c r="G141" s="204">
        <f t="shared" si="102"/>
        <v>130330.03735025</v>
      </c>
      <c r="H141" s="204">
        <f t="shared" si="102"/>
        <v>149896.33697674749</v>
      </c>
      <c r="I141" s="204">
        <f t="shared" si="102"/>
        <v>155806.17360698001</v>
      </c>
      <c r="J141" s="204">
        <f t="shared" si="102"/>
        <v>160779.31187091023</v>
      </c>
      <c r="K141" s="204">
        <f t="shared" si="102"/>
        <v>165615.51875220111</v>
      </c>
      <c r="L141" s="204">
        <f t="shared" si="102"/>
        <v>170314.56356467909</v>
      </c>
      <c r="M141" s="204">
        <f t="shared" si="102"/>
        <v>174876.21792903228</v>
      </c>
      <c r="N141" s="606">
        <f t="shared" si="102"/>
        <v>179300.25574974198</v>
      </c>
      <c r="O141" s="625">
        <f t="shared" si="101"/>
        <v>134154.55673129519</v>
      </c>
      <c r="P141" s="170"/>
      <c r="Q141" s="170"/>
      <c r="R141" s="170"/>
      <c r="S141" s="170"/>
      <c r="T141" s="170"/>
      <c r="U141" s="170"/>
      <c r="V141" s="170"/>
      <c r="W141" s="170"/>
      <c r="X141" s="170"/>
      <c r="Y141" s="170"/>
      <c r="Z141" s="170"/>
    </row>
    <row r="142" spans="1:26" ht="23.25" customHeight="1">
      <c r="A142" s="212">
        <f>A140+A141</f>
        <v>1881660</v>
      </c>
      <c r="B142" s="170" t="s">
        <v>303</v>
      </c>
      <c r="C142" s="204">
        <f t="shared" ref="C142:N142" si="103">C140+C141</f>
        <v>1898705</v>
      </c>
      <c r="D142" s="204">
        <f t="shared" si="103"/>
        <v>1918814.75</v>
      </c>
      <c r="E142" s="204">
        <f t="shared" si="103"/>
        <v>1938789.0024999999</v>
      </c>
      <c r="F142" s="204">
        <f t="shared" si="103"/>
        <v>1958627.512475</v>
      </c>
      <c r="G142" s="204">
        <f t="shared" si="103"/>
        <v>1978330.0373502499</v>
      </c>
      <c r="H142" s="204">
        <f t="shared" si="103"/>
        <v>1997896.3369767475</v>
      </c>
      <c r="I142" s="204">
        <f t="shared" si="103"/>
        <v>2003806.1736069801</v>
      </c>
      <c r="J142" s="204">
        <f t="shared" si="103"/>
        <v>2008779.3118709102</v>
      </c>
      <c r="K142" s="204">
        <f t="shared" si="103"/>
        <v>2013615.518752201</v>
      </c>
      <c r="L142" s="204">
        <f t="shared" si="103"/>
        <v>2018314.5635646791</v>
      </c>
      <c r="M142" s="204">
        <f t="shared" si="103"/>
        <v>2022876.2179290322</v>
      </c>
      <c r="N142" s="606">
        <f t="shared" si="103"/>
        <v>2027300.255749742</v>
      </c>
      <c r="O142" s="625">
        <f>SUM(O140:O141)</f>
        <v>1982154.5567312953</v>
      </c>
      <c r="P142" s="170"/>
      <c r="Q142" s="170"/>
      <c r="R142" s="170"/>
      <c r="S142" s="170"/>
      <c r="T142" s="170"/>
      <c r="U142" s="170"/>
      <c r="V142" s="170"/>
      <c r="W142" s="170"/>
      <c r="X142" s="170"/>
      <c r="Y142" s="170"/>
      <c r="Z142" s="170"/>
    </row>
    <row r="143" spans="1:26" ht="23.25" customHeight="1">
      <c r="A143" s="166"/>
      <c r="B143" s="217" t="s">
        <v>304</v>
      </c>
      <c r="C143" s="204"/>
      <c r="D143" s="218">
        <f t="shared" ref="D143:O143" si="104">D142-C142</f>
        <v>20109.75</v>
      </c>
      <c r="E143" s="218">
        <f t="shared" si="104"/>
        <v>19974.252499999944</v>
      </c>
      <c r="F143" s="218">
        <f t="shared" si="104"/>
        <v>19838.509975000052</v>
      </c>
      <c r="G143" s="218">
        <f t="shared" si="104"/>
        <v>19702.524875249946</v>
      </c>
      <c r="H143" s="218">
        <f t="shared" si="104"/>
        <v>19566.299626497552</v>
      </c>
      <c r="I143" s="218">
        <f t="shared" si="104"/>
        <v>5909.8366302326322</v>
      </c>
      <c r="J143" s="218">
        <f t="shared" si="104"/>
        <v>4973.1382639301009</v>
      </c>
      <c r="K143" s="218">
        <f t="shared" si="104"/>
        <v>4836.2068812907673</v>
      </c>
      <c r="L143" s="218">
        <f t="shared" si="104"/>
        <v>4699.0448124781251</v>
      </c>
      <c r="M143" s="218">
        <f t="shared" si="104"/>
        <v>4561.6543643530458</v>
      </c>
      <c r="N143" s="614">
        <f t="shared" si="104"/>
        <v>4424.0378207098693</v>
      </c>
      <c r="O143" s="628">
        <f t="shared" si="104"/>
        <v>-45145.699018446729</v>
      </c>
      <c r="P143" s="170"/>
      <c r="Q143" s="170"/>
      <c r="R143" s="170"/>
      <c r="S143" s="170"/>
      <c r="T143" s="170"/>
      <c r="U143" s="170"/>
      <c r="V143" s="170"/>
      <c r="W143" s="170"/>
      <c r="X143" s="170"/>
      <c r="Y143" s="170"/>
      <c r="Z143" s="170"/>
    </row>
    <row r="144" spans="1:26" ht="23.25" customHeight="1">
      <c r="A144" s="166">
        <f>A138+A142</f>
        <v>1983785</v>
      </c>
      <c r="B144" s="170" t="s">
        <v>305</v>
      </c>
      <c r="C144" s="204">
        <f t="shared" ref="C144:N144" si="105">C138+C142</f>
        <v>2000953.75</v>
      </c>
      <c r="D144" s="204">
        <f t="shared" si="105"/>
        <v>2021186.0125</v>
      </c>
      <c r="E144" s="204">
        <f t="shared" si="105"/>
        <v>2041281.552375</v>
      </c>
      <c r="F144" s="204">
        <f t="shared" si="105"/>
        <v>2061240.13685125</v>
      </c>
      <c r="G144" s="204">
        <f t="shared" si="105"/>
        <v>2081061.5354827375</v>
      </c>
      <c r="H144" s="204">
        <f t="shared" si="105"/>
        <v>2110745.5201279102</v>
      </c>
      <c r="I144" s="204">
        <f t="shared" si="105"/>
        <v>2116771.8649266311</v>
      </c>
      <c r="J144" s="204">
        <f t="shared" si="105"/>
        <v>2121860.3462773645</v>
      </c>
      <c r="K144" s="204">
        <f t="shared" si="105"/>
        <v>2126810.7428145912</v>
      </c>
      <c r="L144" s="204">
        <f t="shared" si="105"/>
        <v>2131622.8353864453</v>
      </c>
      <c r="M144" s="204">
        <f t="shared" si="105"/>
        <v>2136296.4070325806</v>
      </c>
      <c r="N144" s="606">
        <f t="shared" si="105"/>
        <v>2140831.2429622551</v>
      </c>
      <c r="O144" s="626">
        <f>SUM(C144:N144)</f>
        <v>25090661.946736764</v>
      </c>
      <c r="P144" s="170"/>
      <c r="Q144" s="170"/>
      <c r="R144" s="170"/>
      <c r="S144" s="170"/>
      <c r="T144" s="170"/>
      <c r="U144" s="170"/>
      <c r="V144" s="170"/>
      <c r="W144" s="170"/>
      <c r="X144" s="170"/>
      <c r="Y144" s="170"/>
      <c r="Z144" s="170"/>
    </row>
    <row r="145" spans="1:26" ht="23.25" customHeight="1">
      <c r="A145" s="166"/>
      <c r="B145" s="217" t="s">
        <v>306</v>
      </c>
      <c r="C145" s="219">
        <f t="shared" ref="C145:O145" si="106">C129-C144</f>
        <v>0</v>
      </c>
      <c r="D145" s="219">
        <f t="shared" si="106"/>
        <v>0</v>
      </c>
      <c r="E145" s="219">
        <f t="shared" si="106"/>
        <v>0</v>
      </c>
      <c r="F145" s="219">
        <f t="shared" si="106"/>
        <v>0</v>
      </c>
      <c r="G145" s="219">
        <f t="shared" si="106"/>
        <v>0</v>
      </c>
      <c r="H145" s="219">
        <f t="shared" si="106"/>
        <v>0</v>
      </c>
      <c r="I145" s="219">
        <f t="shared" si="106"/>
        <v>0</v>
      </c>
      <c r="J145" s="219">
        <f t="shared" si="106"/>
        <v>0</v>
      </c>
      <c r="K145" s="219">
        <f t="shared" si="106"/>
        <v>0</v>
      </c>
      <c r="L145" s="219">
        <f t="shared" si="106"/>
        <v>0</v>
      </c>
      <c r="M145" s="219">
        <f t="shared" si="106"/>
        <v>0</v>
      </c>
      <c r="N145" s="615">
        <f t="shared" si="106"/>
        <v>0</v>
      </c>
      <c r="O145" s="629">
        <f t="shared" si="106"/>
        <v>0</v>
      </c>
      <c r="P145" s="170"/>
      <c r="Q145" s="170"/>
      <c r="R145" s="170"/>
      <c r="S145" s="170"/>
      <c r="T145" s="170"/>
      <c r="U145" s="170"/>
      <c r="V145" s="170"/>
      <c r="W145" s="170"/>
      <c r="X145" s="170"/>
      <c r="Y145" s="170"/>
      <c r="Z145" s="170"/>
    </row>
    <row r="146" spans="1:26" ht="23.25" customHeight="1">
      <c r="A146" s="205">
        <v>0</v>
      </c>
      <c r="B146" s="170" t="s">
        <v>307</v>
      </c>
      <c r="C146" s="207">
        <v>0</v>
      </c>
      <c r="D146" s="207">
        <v>0</v>
      </c>
      <c r="E146" s="207">
        <v>0</v>
      </c>
      <c r="F146" s="207">
        <v>0</v>
      </c>
      <c r="G146" s="207">
        <v>0</v>
      </c>
      <c r="H146" s="207">
        <v>0</v>
      </c>
      <c r="I146" s="207">
        <v>0</v>
      </c>
      <c r="J146" s="207">
        <v>0</v>
      </c>
      <c r="K146" s="207">
        <v>0</v>
      </c>
      <c r="L146" s="207">
        <v>0</v>
      </c>
      <c r="M146" s="207">
        <v>0</v>
      </c>
      <c r="N146" s="607">
        <v>0</v>
      </c>
      <c r="O146" s="625">
        <f t="shared" ref="O146:O151" si="107">SUM(C146:N146)</f>
        <v>0</v>
      </c>
      <c r="P146" s="170"/>
      <c r="Q146" s="170"/>
      <c r="R146" s="170"/>
      <c r="S146" s="170"/>
      <c r="T146" s="170"/>
      <c r="U146" s="170"/>
      <c r="V146" s="170"/>
      <c r="W146" s="170"/>
      <c r="X146" s="170"/>
      <c r="Y146" s="170"/>
      <c r="Z146" s="170"/>
    </row>
    <row r="147" spans="1:26" ht="23.25" customHeight="1">
      <c r="A147" s="383">
        <v>0</v>
      </c>
      <c r="B147" s="170" t="s">
        <v>308</v>
      </c>
      <c r="C147" s="204">
        <f>C119-A119</f>
        <v>-22000</v>
      </c>
      <c r="D147" s="204">
        <f t="shared" ref="D147:N147" si="108">D119-C119</f>
        <v>0</v>
      </c>
      <c r="E147" s="204">
        <f t="shared" si="108"/>
        <v>0</v>
      </c>
      <c r="F147" s="204">
        <f t="shared" si="108"/>
        <v>0</v>
      </c>
      <c r="G147" s="204">
        <f t="shared" si="108"/>
        <v>0</v>
      </c>
      <c r="H147" s="204">
        <f t="shared" si="108"/>
        <v>0</v>
      </c>
      <c r="I147" s="204">
        <f t="shared" si="108"/>
        <v>-22000</v>
      </c>
      <c r="J147" s="204">
        <f t="shared" si="108"/>
        <v>0</v>
      </c>
      <c r="K147" s="204">
        <f t="shared" si="108"/>
        <v>0</v>
      </c>
      <c r="L147" s="204">
        <f t="shared" si="108"/>
        <v>0</v>
      </c>
      <c r="M147" s="204">
        <f t="shared" si="108"/>
        <v>0</v>
      </c>
      <c r="N147" s="606">
        <f t="shared" si="108"/>
        <v>0</v>
      </c>
      <c r="O147" s="625">
        <f t="shared" si="107"/>
        <v>-44000</v>
      </c>
      <c r="P147" s="170"/>
      <c r="Q147" s="170"/>
      <c r="R147" s="170"/>
      <c r="S147" s="170"/>
      <c r="T147" s="170"/>
      <c r="U147" s="170"/>
      <c r="V147" s="170"/>
      <c r="W147" s="170"/>
      <c r="X147" s="170"/>
      <c r="Y147" s="170"/>
      <c r="Z147" s="170"/>
    </row>
    <row r="148" spans="1:26" ht="23.25" customHeight="1">
      <c r="A148" s="383">
        <v>0</v>
      </c>
      <c r="B148" s="170" t="s">
        <v>309</v>
      </c>
      <c r="C148" s="204">
        <f>C136-A136</f>
        <v>0</v>
      </c>
      <c r="D148" s="204">
        <f t="shared" ref="D148:N148" si="109">D136-C136</f>
        <v>0</v>
      </c>
      <c r="E148" s="204">
        <f t="shared" si="109"/>
        <v>0</v>
      </c>
      <c r="F148" s="204">
        <f t="shared" si="109"/>
        <v>0</v>
      </c>
      <c r="G148" s="204">
        <f t="shared" si="109"/>
        <v>0</v>
      </c>
      <c r="H148" s="204">
        <f t="shared" si="109"/>
        <v>0</v>
      </c>
      <c r="I148" s="204">
        <f t="shared" si="109"/>
        <v>0</v>
      </c>
      <c r="J148" s="204">
        <f t="shared" si="109"/>
        <v>0</v>
      </c>
      <c r="K148" s="204">
        <f t="shared" si="109"/>
        <v>0</v>
      </c>
      <c r="L148" s="204">
        <f t="shared" si="109"/>
        <v>0</v>
      </c>
      <c r="M148" s="204">
        <f t="shared" si="109"/>
        <v>0</v>
      </c>
      <c r="N148" s="606">
        <f t="shared" si="109"/>
        <v>0</v>
      </c>
      <c r="O148" s="625">
        <f t="shared" si="107"/>
        <v>0</v>
      </c>
      <c r="P148" s="170"/>
      <c r="Q148" s="170"/>
      <c r="R148" s="170"/>
      <c r="S148" s="170"/>
      <c r="T148" s="170"/>
      <c r="U148" s="170"/>
      <c r="V148" s="170"/>
      <c r="W148" s="170"/>
      <c r="X148" s="170"/>
      <c r="Y148" s="170"/>
      <c r="Z148" s="170"/>
    </row>
    <row r="149" spans="1:26" ht="23.25" customHeight="1">
      <c r="A149" s="383">
        <v>0</v>
      </c>
      <c r="B149" s="170" t="s">
        <v>310</v>
      </c>
      <c r="C149" s="204">
        <f>(C134-A134)+(C135-A135)</f>
        <v>123.75</v>
      </c>
      <c r="D149" s="204">
        <f t="shared" ref="D149:N149" si="110">(D134-C134)+(D135-C135)</f>
        <v>122.51249999999999</v>
      </c>
      <c r="E149" s="204">
        <f t="shared" si="110"/>
        <v>121.287375</v>
      </c>
      <c r="F149" s="204">
        <f t="shared" si="110"/>
        <v>120.07450124999997</v>
      </c>
      <c r="G149" s="204">
        <f t="shared" si="110"/>
        <v>118.87375623749995</v>
      </c>
      <c r="H149" s="204">
        <f t="shared" si="110"/>
        <v>10117.685018675125</v>
      </c>
      <c r="I149" s="204">
        <f t="shared" si="110"/>
        <v>116.50816848837349</v>
      </c>
      <c r="J149" s="204">
        <f t="shared" si="110"/>
        <v>115.34308680349022</v>
      </c>
      <c r="K149" s="204">
        <f t="shared" si="110"/>
        <v>114.18965593545545</v>
      </c>
      <c r="L149" s="204">
        <f t="shared" si="110"/>
        <v>113.04775937610066</v>
      </c>
      <c r="M149" s="204">
        <f t="shared" si="110"/>
        <v>111.91728178234007</v>
      </c>
      <c r="N149" s="606">
        <f t="shared" si="110"/>
        <v>110.79810896451636</v>
      </c>
      <c r="O149" s="625">
        <f t="shared" si="107"/>
        <v>11405.987212512902</v>
      </c>
      <c r="P149" s="170"/>
      <c r="Q149" s="170"/>
      <c r="R149" s="170"/>
      <c r="S149" s="170"/>
      <c r="T149" s="170"/>
      <c r="U149" s="170"/>
      <c r="V149" s="170"/>
      <c r="W149" s="170"/>
      <c r="X149" s="170"/>
      <c r="Y149" s="170"/>
      <c r="Z149" s="170"/>
    </row>
    <row r="150" spans="1:26" ht="23.25" customHeight="1">
      <c r="A150" s="383">
        <v>0</v>
      </c>
      <c r="B150" s="170" t="s">
        <v>311</v>
      </c>
      <c r="C150" s="204">
        <f>C118-A118</f>
        <v>-36000</v>
      </c>
      <c r="D150" s="204">
        <f t="shared" ref="D150:N150" si="111">D118-C118</f>
        <v>-13432</v>
      </c>
      <c r="E150" s="204">
        <f t="shared" si="111"/>
        <v>14816</v>
      </c>
      <c r="F150" s="204">
        <f t="shared" si="111"/>
        <v>2292</v>
      </c>
      <c r="G150" s="204">
        <f t="shared" si="111"/>
        <v>2180</v>
      </c>
      <c r="H150" s="204">
        <f t="shared" si="111"/>
        <v>-3656</v>
      </c>
      <c r="I150" s="204">
        <f t="shared" si="111"/>
        <v>4996</v>
      </c>
      <c r="J150" s="204">
        <f t="shared" si="111"/>
        <v>1312</v>
      </c>
      <c r="K150" s="204">
        <f t="shared" si="111"/>
        <v>-12388</v>
      </c>
      <c r="L150" s="204">
        <f t="shared" si="111"/>
        <v>1332</v>
      </c>
      <c r="M150" s="204">
        <f t="shared" si="111"/>
        <v>-156</v>
      </c>
      <c r="N150" s="606">
        <f t="shared" si="111"/>
        <v>-13296</v>
      </c>
      <c r="O150" s="625">
        <f t="shared" si="107"/>
        <v>-52000</v>
      </c>
      <c r="P150" s="170"/>
      <c r="Q150" s="170"/>
      <c r="R150" s="170"/>
      <c r="S150" s="170"/>
      <c r="T150" s="170"/>
      <c r="U150" s="170"/>
      <c r="V150" s="170"/>
      <c r="W150" s="170"/>
      <c r="X150" s="170"/>
      <c r="Y150" s="170"/>
      <c r="Z150" s="170"/>
    </row>
    <row r="151" spans="1:26" ht="23.25" customHeight="1">
      <c r="A151" s="166">
        <f>SUM(A98+A50+A35+A69-A146-A147+A148-A150)</f>
        <v>256225</v>
      </c>
      <c r="B151" s="170" t="s">
        <v>312</v>
      </c>
      <c r="C151" s="204">
        <f>SUM(A151+C98+C50+C35+C69-C146-C147+C148-C150+C149)</f>
        <v>338517.5</v>
      </c>
      <c r="D151" s="204">
        <f t="shared" ref="D151:N151" si="112">SUM(C151+D98+D50+D35+D69-D146-D147+D148-D150+D149)</f>
        <v>379304.27500000002</v>
      </c>
      <c r="E151" s="204">
        <f t="shared" si="112"/>
        <v>391705.10225000005</v>
      </c>
      <c r="F151" s="204">
        <f t="shared" si="112"/>
        <v>416491.76122750004</v>
      </c>
      <c r="G151" s="204">
        <f t="shared" si="112"/>
        <v>441252.03361522505</v>
      </c>
      <c r="H151" s="204">
        <f t="shared" si="112"/>
        <v>481709.70327907277</v>
      </c>
      <c r="I151" s="204">
        <f t="shared" si="112"/>
        <v>511856.55624628207</v>
      </c>
      <c r="J151" s="204">
        <f t="shared" si="112"/>
        <v>522748.3806838193</v>
      </c>
      <c r="K151" s="204">
        <f t="shared" si="112"/>
        <v>547200.9668769812</v>
      </c>
      <c r="L151" s="204">
        <f t="shared" si="112"/>
        <v>557794.10720821144</v>
      </c>
      <c r="M151" s="204">
        <f t="shared" si="112"/>
        <v>569735.59613612934</v>
      </c>
      <c r="N151" s="606">
        <f t="shared" si="112"/>
        <v>594677.2301747679</v>
      </c>
      <c r="O151" s="625">
        <f t="shared" si="107"/>
        <v>5752993.2126979893</v>
      </c>
      <c r="P151" s="170"/>
      <c r="Q151" s="170"/>
      <c r="R151" s="170"/>
      <c r="S151" s="170"/>
      <c r="T151" s="170"/>
      <c r="U151" s="170"/>
      <c r="V151" s="170"/>
      <c r="W151" s="170"/>
      <c r="X151" s="170"/>
      <c r="Y151" s="170"/>
      <c r="Z151" s="170"/>
    </row>
    <row r="152" spans="1:26" ht="23.25" customHeight="1">
      <c r="A152" s="166"/>
      <c r="B152" s="170"/>
      <c r="C152" s="204"/>
      <c r="D152" s="204"/>
      <c r="E152" s="204"/>
      <c r="F152" s="204"/>
      <c r="G152" s="204"/>
      <c r="H152" s="204"/>
      <c r="I152" s="204"/>
      <c r="J152" s="204"/>
      <c r="K152" s="204"/>
      <c r="L152" s="204"/>
      <c r="M152" s="204"/>
      <c r="N152" s="606"/>
      <c r="O152" s="625"/>
      <c r="P152" s="170"/>
      <c r="Q152" s="170"/>
      <c r="R152" s="170"/>
      <c r="S152" s="170"/>
      <c r="T152" s="170"/>
      <c r="U152" s="170"/>
      <c r="V152" s="170"/>
      <c r="W152" s="170"/>
      <c r="X152" s="170"/>
      <c r="Y152" s="170"/>
      <c r="Z152" s="170"/>
    </row>
    <row r="153" spans="1:26" ht="23.25" customHeight="1">
      <c r="A153" s="383">
        <v>100</v>
      </c>
      <c r="B153" s="384" t="s">
        <v>181</v>
      </c>
      <c r="C153" s="388">
        <f>$A$153+($A$106/C106)</f>
        <v>101.2</v>
      </c>
      <c r="D153" s="388">
        <f t="shared" ref="D153:N153" si="113">$A$153+($A$106/D106)</f>
        <v>101.2</v>
      </c>
      <c r="E153" s="388">
        <f t="shared" si="113"/>
        <v>101.2</v>
      </c>
      <c r="F153" s="388">
        <f t="shared" si="113"/>
        <v>101.2</v>
      </c>
      <c r="G153" s="388">
        <f t="shared" si="113"/>
        <v>101.2</v>
      </c>
      <c r="H153" s="388">
        <f t="shared" si="113"/>
        <v>101.2</v>
      </c>
      <c r="I153" s="388">
        <f t="shared" si="113"/>
        <v>101.5</v>
      </c>
      <c r="J153" s="388">
        <f t="shared" si="113"/>
        <v>101.5</v>
      </c>
      <c r="K153" s="388">
        <f t="shared" si="113"/>
        <v>101.5</v>
      </c>
      <c r="L153" s="388">
        <f t="shared" si="113"/>
        <v>101.5</v>
      </c>
      <c r="M153" s="388">
        <f t="shared" si="113"/>
        <v>101.5</v>
      </c>
      <c r="N153" s="616">
        <f t="shared" si="113"/>
        <v>101.5</v>
      </c>
      <c r="O153" s="630">
        <f t="shared" ref="O153:O154" si="114">AVERAGE(C153:N153)</f>
        <v>101.35000000000001</v>
      </c>
      <c r="P153" s="170"/>
      <c r="Q153" s="170"/>
      <c r="R153" s="170"/>
      <c r="S153" s="170"/>
      <c r="T153" s="170"/>
      <c r="U153" s="170"/>
      <c r="V153" s="170"/>
      <c r="W153" s="170"/>
      <c r="X153" s="170"/>
      <c r="Y153" s="170"/>
      <c r="Z153" s="170"/>
    </row>
    <row r="154" spans="1:26" ht="23.25" customHeight="1">
      <c r="A154" s="383">
        <v>100</v>
      </c>
      <c r="B154" s="384" t="s">
        <v>161</v>
      </c>
      <c r="C154" s="389">
        <f>(A154*0.6)+(0.4*MAX(0,C132*(0.9*C142/A144)*(1+(0.9*C102/C142))*(1+(0.9*C100/C142)))*(1+(0.9*C163/100))*0.01*C172*0.01*C153)</f>
        <v>98.796434910452859</v>
      </c>
      <c r="D154" s="389">
        <f>(C154*0.6)+(0.4*MAX(0,D132*(0.5*C112/D112)*(1+(0.9*D102/C102))*(1+(0.9*D100/D98)))*(1+(0.9*D163/100))*0.01*D172*0.01*D153)</f>
        <v>118.03518092681631</v>
      </c>
      <c r="E154" s="389">
        <f t="shared" ref="E154:N154" si="115">(D154*0.6)+(0.4*MAX(0,E132*(0.5*D112/E112)*(1+(0.9*E102/D102))*(1+(0.9*E100/E98)))*(1+(0.9*E163/100))*0.01*E172*0.01*E153)</f>
        <v>133.21152401611175</v>
      </c>
      <c r="F154" s="389">
        <f t="shared" si="115"/>
        <v>138.26911846709069</v>
      </c>
      <c r="G154" s="389">
        <f t="shared" si="115"/>
        <v>134.81390515352197</v>
      </c>
      <c r="H154" s="389">
        <f t="shared" si="115"/>
        <v>133.53808801110739</v>
      </c>
      <c r="I154" s="389">
        <f t="shared" si="115"/>
        <v>237.96350987918089</v>
      </c>
      <c r="J154" s="389">
        <f t="shared" si="115"/>
        <v>191.19768955347189</v>
      </c>
      <c r="K154" s="389">
        <f t="shared" si="115"/>
        <v>156.86062170431236</v>
      </c>
      <c r="L154" s="389">
        <f t="shared" si="115"/>
        <v>136.10445170554274</v>
      </c>
      <c r="M154" s="389">
        <f t="shared" si="115"/>
        <v>120.17564793201186</v>
      </c>
      <c r="N154" s="617">
        <f t="shared" si="115"/>
        <v>104.8796568558425</v>
      </c>
      <c r="O154" s="630">
        <f t="shared" si="114"/>
        <v>141.98715242628859</v>
      </c>
      <c r="P154" s="170"/>
      <c r="Q154" s="170"/>
      <c r="R154" s="170"/>
      <c r="S154" s="170"/>
      <c r="T154" s="170"/>
      <c r="U154" s="170"/>
      <c r="V154" s="170"/>
      <c r="W154" s="170"/>
      <c r="X154" s="170"/>
      <c r="Y154" s="170"/>
      <c r="Z154" s="170"/>
    </row>
    <row r="155" spans="1:26" ht="23.25" customHeight="1">
      <c r="A155" s="166">
        <f>A154*A131</f>
        <v>1848000</v>
      </c>
      <c r="B155" s="170" t="s">
        <v>162</v>
      </c>
      <c r="C155" s="220">
        <f t="shared" ref="C155:N155" si="116">C154*C131</f>
        <v>1825758.1171451688</v>
      </c>
      <c r="D155" s="204">
        <f t="shared" si="116"/>
        <v>2181290.1435275655</v>
      </c>
      <c r="E155" s="204">
        <f t="shared" si="116"/>
        <v>2461748.963817745</v>
      </c>
      <c r="F155" s="204">
        <f t="shared" si="116"/>
        <v>2555213.3092718362</v>
      </c>
      <c r="G155" s="204">
        <f t="shared" si="116"/>
        <v>2491360.967237086</v>
      </c>
      <c r="H155" s="204">
        <f t="shared" si="116"/>
        <v>2467783.8664452648</v>
      </c>
      <c r="I155" s="204">
        <f t="shared" si="116"/>
        <v>4397565.6625672625</v>
      </c>
      <c r="J155" s="204">
        <f t="shared" si="116"/>
        <v>3533333.3029481606</v>
      </c>
      <c r="K155" s="204">
        <f t="shared" si="116"/>
        <v>2898784.2890956923</v>
      </c>
      <c r="L155" s="204">
        <f t="shared" si="116"/>
        <v>2515210.26751843</v>
      </c>
      <c r="M155" s="204">
        <f t="shared" si="116"/>
        <v>2220845.9737835792</v>
      </c>
      <c r="N155" s="606">
        <f t="shared" si="116"/>
        <v>1938176.0586959694</v>
      </c>
      <c r="O155" s="625">
        <f t="shared" ref="O155" si="117">AVERAGE(C155:N155)</f>
        <v>2623922.5768378135</v>
      </c>
      <c r="P155" s="170"/>
      <c r="Q155" s="170"/>
      <c r="R155" s="170"/>
      <c r="S155" s="170"/>
      <c r="T155" s="170"/>
      <c r="U155" s="170"/>
      <c r="V155" s="170"/>
      <c r="W155" s="170"/>
      <c r="X155" s="170"/>
      <c r="Y155" s="170"/>
      <c r="Z155" s="170"/>
    </row>
    <row r="156" spans="1:26" ht="23.25" customHeight="1">
      <c r="A156" s="166"/>
      <c r="B156" s="170"/>
      <c r="C156" s="169"/>
      <c r="D156" s="169"/>
      <c r="E156" s="169"/>
      <c r="F156" s="169"/>
      <c r="G156" s="169"/>
      <c r="H156" s="169"/>
      <c r="I156" s="169"/>
      <c r="J156" s="169"/>
      <c r="K156" s="169"/>
      <c r="L156" s="169"/>
      <c r="M156" s="169"/>
      <c r="N156" s="613"/>
      <c r="O156" s="625"/>
      <c r="P156" s="170"/>
      <c r="Q156" s="170"/>
      <c r="R156" s="170"/>
      <c r="S156" s="170"/>
      <c r="T156" s="170"/>
      <c r="U156" s="170"/>
      <c r="V156" s="170"/>
      <c r="W156" s="170"/>
      <c r="X156" s="170"/>
      <c r="Y156" s="170"/>
      <c r="Z156" s="170"/>
    </row>
    <row r="157" spans="1:26" ht="23.25" customHeight="1">
      <c r="A157" s="383">
        <v>140</v>
      </c>
      <c r="B157" s="170" t="s">
        <v>84</v>
      </c>
      <c r="C157" s="221">
        <v>140</v>
      </c>
      <c r="D157" s="221">
        <f t="shared" ref="D157:N157" si="118">C157</f>
        <v>140</v>
      </c>
      <c r="E157" s="221">
        <f t="shared" si="118"/>
        <v>140</v>
      </c>
      <c r="F157" s="221">
        <f t="shared" si="118"/>
        <v>140</v>
      </c>
      <c r="G157" s="221">
        <f t="shared" si="118"/>
        <v>140</v>
      </c>
      <c r="H157" s="221">
        <f t="shared" si="118"/>
        <v>140</v>
      </c>
      <c r="I157" s="221">
        <f t="shared" si="118"/>
        <v>140</v>
      </c>
      <c r="J157" s="221">
        <f t="shared" si="118"/>
        <v>140</v>
      </c>
      <c r="K157" s="221">
        <f t="shared" si="118"/>
        <v>140</v>
      </c>
      <c r="L157" s="221">
        <f t="shared" si="118"/>
        <v>140</v>
      </c>
      <c r="M157" s="221">
        <f t="shared" si="118"/>
        <v>140</v>
      </c>
      <c r="N157" s="618">
        <f t="shared" si="118"/>
        <v>140</v>
      </c>
      <c r="O157" s="625">
        <f t="shared" ref="O157:O161" si="119">AVERAGE(C157:N157)</f>
        <v>140</v>
      </c>
      <c r="P157" s="170"/>
      <c r="Q157" s="170"/>
      <c r="R157" s="170"/>
      <c r="S157" s="170"/>
      <c r="T157" s="170"/>
      <c r="U157" s="170"/>
      <c r="V157" s="170"/>
      <c r="W157" s="170"/>
      <c r="X157" s="170"/>
      <c r="Y157" s="170"/>
      <c r="Z157" s="170"/>
    </row>
    <row r="158" spans="1:26" ht="23.25" customHeight="1">
      <c r="A158" s="175">
        <f>1*0.001*A36*0.001*A37/A45</f>
        <v>10</v>
      </c>
      <c r="B158" s="170" t="s">
        <v>85</v>
      </c>
      <c r="C158" s="221">
        <f>(0.01*1*0.001*C36*0.001*C37/C45)+(0.99*A158)</f>
        <v>9.9</v>
      </c>
      <c r="D158" s="221">
        <f t="shared" ref="D158:N158" si="120">(0.01*1*0.001*D36*0.001*D37/D45)+(0.99*C158)</f>
        <v>9.8010000000000002</v>
      </c>
      <c r="E158" s="221">
        <f t="shared" si="120"/>
        <v>9.7029899999999998</v>
      </c>
      <c r="F158" s="221">
        <f t="shared" si="120"/>
        <v>9.605960099999999</v>
      </c>
      <c r="G158" s="221">
        <f t="shared" si="120"/>
        <v>9.5099004989999987</v>
      </c>
      <c r="H158" s="221">
        <f t="shared" si="120"/>
        <v>9.414801494009998</v>
      </c>
      <c r="I158" s="221">
        <f t="shared" si="120"/>
        <v>9.3206534790698985</v>
      </c>
      <c r="J158" s="221">
        <f t="shared" si="120"/>
        <v>9.2274469442791993</v>
      </c>
      <c r="K158" s="221">
        <f t="shared" si="120"/>
        <v>9.1351724748364074</v>
      </c>
      <c r="L158" s="221">
        <f t="shared" si="120"/>
        <v>9.0438207500880434</v>
      </c>
      <c r="M158" s="221">
        <f t="shared" si="120"/>
        <v>8.9533825425871623</v>
      </c>
      <c r="N158" s="618">
        <f t="shared" si="120"/>
        <v>8.8638487171612912</v>
      </c>
      <c r="O158" s="625">
        <f t="shared" si="119"/>
        <v>9.3732480834193321</v>
      </c>
      <c r="P158" s="170"/>
      <c r="Q158" s="170"/>
      <c r="R158" s="170"/>
      <c r="S158" s="170"/>
      <c r="T158" s="170"/>
      <c r="U158" s="170"/>
      <c r="V158" s="170"/>
      <c r="W158" s="170"/>
      <c r="X158" s="170"/>
      <c r="Y158" s="170"/>
      <c r="Z158" s="170"/>
    </row>
    <row r="159" spans="1:26" ht="23.25" customHeight="1">
      <c r="A159" s="166">
        <f>A52*A157</f>
        <v>1400</v>
      </c>
      <c r="B159" s="170" t="s">
        <v>86</v>
      </c>
      <c r="C159" s="221">
        <f t="shared" ref="C159:N159" si="121">C52*C157</f>
        <v>1386</v>
      </c>
      <c r="D159" s="221">
        <f t="shared" si="121"/>
        <v>1372.14</v>
      </c>
      <c r="E159" s="221">
        <f t="shared" si="121"/>
        <v>1358.4186</v>
      </c>
      <c r="F159" s="221">
        <f t="shared" si="121"/>
        <v>1344.8344139999999</v>
      </c>
      <c r="G159" s="221">
        <f t="shared" si="121"/>
        <v>1331.3860698599999</v>
      </c>
      <c r="H159" s="221">
        <f t="shared" si="121"/>
        <v>1318.0722091613998</v>
      </c>
      <c r="I159" s="221">
        <f t="shared" si="121"/>
        <v>1304.8914870697859</v>
      </c>
      <c r="J159" s="221">
        <f t="shared" si="121"/>
        <v>1291.842572199088</v>
      </c>
      <c r="K159" s="221">
        <f t="shared" si="121"/>
        <v>1278.9241464770971</v>
      </c>
      <c r="L159" s="221">
        <f t="shared" si="121"/>
        <v>1266.134905012326</v>
      </c>
      <c r="M159" s="221">
        <f t="shared" si="121"/>
        <v>1253.4735559622027</v>
      </c>
      <c r="N159" s="618">
        <f t="shared" si="121"/>
        <v>1240.9388204025809</v>
      </c>
      <c r="O159" s="625">
        <f t="shared" si="119"/>
        <v>1312.2547316787068</v>
      </c>
      <c r="P159" s="170"/>
      <c r="Q159" s="170"/>
      <c r="R159" s="170"/>
      <c r="S159" s="170"/>
      <c r="T159" s="170"/>
      <c r="U159" s="170"/>
      <c r="V159" s="170"/>
      <c r="W159" s="170"/>
      <c r="X159" s="170"/>
      <c r="Y159" s="170"/>
      <c r="Z159" s="170"/>
    </row>
    <row r="160" spans="1:26" ht="23.25" customHeight="1">
      <c r="A160" s="166">
        <f>A159*A158</f>
        <v>14000</v>
      </c>
      <c r="B160" s="170" t="s">
        <v>87</v>
      </c>
      <c r="C160" s="221">
        <f t="shared" ref="C160:N160" si="122">C159*C158</f>
        <v>13721.4</v>
      </c>
      <c r="D160" s="221">
        <f t="shared" si="122"/>
        <v>13448.344140000001</v>
      </c>
      <c r="E160" s="221">
        <f t="shared" si="122"/>
        <v>13180.722091614</v>
      </c>
      <c r="F160" s="221">
        <f t="shared" si="122"/>
        <v>12918.42572199088</v>
      </c>
      <c r="G160" s="221">
        <f t="shared" si="122"/>
        <v>12661.349050123261</v>
      </c>
      <c r="H160" s="221">
        <f t="shared" si="122"/>
        <v>12409.388204025805</v>
      </c>
      <c r="I160" s="221">
        <f t="shared" si="122"/>
        <v>12162.441378765692</v>
      </c>
      <c r="J160" s="221">
        <f t="shared" si="122"/>
        <v>11920.408795328254</v>
      </c>
      <c r="K160" s="221">
        <f t="shared" si="122"/>
        <v>11683.192660301223</v>
      </c>
      <c r="L160" s="221">
        <f t="shared" si="122"/>
        <v>11450.697126361229</v>
      </c>
      <c r="M160" s="221">
        <f t="shared" si="122"/>
        <v>11222.828253546639</v>
      </c>
      <c r="N160" s="618">
        <f t="shared" si="122"/>
        <v>10999.493971301063</v>
      </c>
      <c r="O160" s="625">
        <f t="shared" si="119"/>
        <v>12314.890949446504</v>
      </c>
      <c r="P160" s="170"/>
      <c r="Q160" s="170"/>
      <c r="R160" s="170"/>
      <c r="S160" s="170"/>
      <c r="T160" s="170"/>
      <c r="U160" s="170"/>
      <c r="V160" s="170"/>
      <c r="W160" s="170"/>
      <c r="X160" s="170"/>
      <c r="Y160" s="170"/>
      <c r="Z160" s="170"/>
    </row>
    <row r="161" spans="1:26" ht="23.25" customHeight="1">
      <c r="A161" s="166">
        <f>A10*100/A160</f>
        <v>35.714285714285715</v>
      </c>
      <c r="B161" s="170" t="s">
        <v>88</v>
      </c>
      <c r="C161" s="221">
        <f>'2'!B35*100/((C160))</f>
        <v>24.472721442418411</v>
      </c>
      <c r="D161" s="221">
        <f>'2'!C35*100/((D160))</f>
        <v>2.2010144663058866</v>
      </c>
      <c r="E161" s="221">
        <f>'2'!D35*100/((E160))</f>
        <v>26.000092985651886</v>
      </c>
      <c r="F161" s="221">
        <f>'2'!E35*100/((F160))</f>
        <v>26.744744865611569</v>
      </c>
      <c r="G161" s="221">
        <f>'2'!F35*100/((G160))</f>
        <v>38.811030171798016</v>
      </c>
      <c r="H161" s="221">
        <f>'2'!G35*100/((H160))</f>
        <v>30.227114651656358</v>
      </c>
      <c r="I161" s="221">
        <f>'2'!H35*100/((I160))</f>
        <v>30.191306873724507</v>
      </c>
      <c r="J161" s="221">
        <f>'2'!I35*100/((J160))</f>
        <v>51.147574757582852</v>
      </c>
      <c r="K161" s="221">
        <f>'2'!J35*100/((K160))</f>
        <v>22.82766429986474</v>
      </c>
      <c r="L161" s="221">
        <f>'2'!K35*100/((L160))</f>
        <v>26.539868852209569</v>
      </c>
      <c r="M161" s="221">
        <f>'2'!L35*100/((M160))</f>
        <v>29.618202514589399</v>
      </c>
      <c r="N161" s="618">
        <f>'2'!M35*100/((N160))</f>
        <v>0</v>
      </c>
      <c r="O161" s="625">
        <f t="shared" si="119"/>
        <v>25.731777990117763</v>
      </c>
      <c r="P161" s="170"/>
      <c r="Q161" s="170"/>
      <c r="R161" s="170"/>
      <c r="S161" s="170"/>
      <c r="T161" s="170"/>
      <c r="U161" s="170"/>
      <c r="V161" s="170"/>
      <c r="W161" s="170"/>
      <c r="X161" s="170"/>
      <c r="Y161" s="170"/>
      <c r="Z161" s="170"/>
    </row>
    <row r="162" spans="1:26" ht="23.25" customHeight="1">
      <c r="A162" s="166"/>
      <c r="B162" s="170"/>
      <c r="C162" s="169"/>
      <c r="D162" s="169"/>
      <c r="E162" s="169"/>
      <c r="F162" s="169"/>
      <c r="G162" s="169"/>
      <c r="H162" s="169"/>
      <c r="I162" s="169"/>
      <c r="J162" s="169"/>
      <c r="K162" s="169"/>
      <c r="L162" s="169"/>
      <c r="M162" s="169"/>
      <c r="N162" s="613"/>
      <c r="O162" s="625"/>
      <c r="P162" s="170"/>
      <c r="Q162" s="170"/>
      <c r="R162" s="170"/>
      <c r="S162" s="170"/>
      <c r="T162" s="170"/>
      <c r="U162" s="170"/>
      <c r="V162" s="170"/>
      <c r="W162" s="170"/>
      <c r="X162" s="170"/>
      <c r="Y162" s="170"/>
      <c r="Z162" s="170"/>
    </row>
    <row r="163" spans="1:26" ht="23.25" customHeight="1">
      <c r="A163" s="222">
        <v>1</v>
      </c>
      <c r="B163" s="170" t="s">
        <v>165</v>
      </c>
      <c r="C163" s="223">
        <f>A163</f>
        <v>1</v>
      </c>
      <c r="D163" s="223">
        <f t="shared" ref="D163:N163" si="123">C163</f>
        <v>1</v>
      </c>
      <c r="E163" s="223">
        <f t="shared" si="123"/>
        <v>1</v>
      </c>
      <c r="F163" s="223">
        <f t="shared" si="123"/>
        <v>1</v>
      </c>
      <c r="G163" s="223">
        <f t="shared" si="123"/>
        <v>1</v>
      </c>
      <c r="H163" s="223">
        <f t="shared" si="123"/>
        <v>1</v>
      </c>
      <c r="I163" s="223">
        <f t="shared" si="123"/>
        <v>1</v>
      </c>
      <c r="J163" s="223">
        <f t="shared" si="123"/>
        <v>1</v>
      </c>
      <c r="K163" s="223">
        <f t="shared" si="123"/>
        <v>1</v>
      </c>
      <c r="L163" s="223">
        <f t="shared" si="123"/>
        <v>1</v>
      </c>
      <c r="M163" s="223">
        <f t="shared" si="123"/>
        <v>1</v>
      </c>
      <c r="N163" s="619">
        <f t="shared" si="123"/>
        <v>1</v>
      </c>
      <c r="O163" s="625">
        <f>AVERAGE(C163:N163)</f>
        <v>1</v>
      </c>
      <c r="P163" s="170"/>
      <c r="Q163" s="170"/>
      <c r="R163" s="170"/>
      <c r="S163" s="170"/>
      <c r="T163" s="170"/>
      <c r="U163" s="170"/>
      <c r="V163" s="170"/>
      <c r="W163" s="170"/>
      <c r="X163" s="170"/>
      <c r="Y163" s="170"/>
      <c r="Z163" s="170"/>
    </row>
    <row r="164" spans="1:26" ht="23.25" customHeight="1">
      <c r="A164" s="166"/>
      <c r="B164" s="170"/>
      <c r="C164" s="169"/>
      <c r="D164" s="169"/>
      <c r="E164" s="169"/>
      <c r="F164" s="169"/>
      <c r="G164" s="169"/>
      <c r="H164" s="169"/>
      <c r="I164" s="169"/>
      <c r="J164" s="169"/>
      <c r="K164" s="169"/>
      <c r="L164" s="169"/>
      <c r="M164" s="169"/>
      <c r="N164" s="613"/>
      <c r="O164" s="625"/>
      <c r="P164" s="170"/>
      <c r="Q164" s="170"/>
      <c r="R164" s="170"/>
      <c r="S164" s="170"/>
      <c r="T164" s="170"/>
      <c r="U164" s="170"/>
      <c r="V164" s="170"/>
      <c r="W164" s="170"/>
      <c r="X164" s="170"/>
      <c r="Y164" s="170"/>
      <c r="Z164" s="170"/>
    </row>
    <row r="165" spans="1:26" ht="23.25" customHeight="1">
      <c r="A165" s="383">
        <v>0</v>
      </c>
      <c r="B165" s="170" t="s">
        <v>163</v>
      </c>
      <c r="C165" s="204">
        <f>ABS(((C27-A40))*100)/C27</f>
        <v>100</v>
      </c>
      <c r="D165" s="204">
        <f t="shared" ref="D165:N165" si="124">IFERROR((ABS((D27-C40))*100/D27),100)</f>
        <v>100</v>
      </c>
      <c r="E165" s="204">
        <f t="shared" si="124"/>
        <v>100</v>
      </c>
      <c r="F165" s="204">
        <f t="shared" si="124"/>
        <v>100</v>
      </c>
      <c r="G165" s="204">
        <f t="shared" si="124"/>
        <v>100</v>
      </c>
      <c r="H165" s="204">
        <f t="shared" si="124"/>
        <v>100</v>
      </c>
      <c r="I165" s="204">
        <f t="shared" si="124"/>
        <v>100</v>
      </c>
      <c r="J165" s="204">
        <f t="shared" si="124"/>
        <v>100</v>
      </c>
      <c r="K165" s="204">
        <f t="shared" si="124"/>
        <v>100</v>
      </c>
      <c r="L165" s="204">
        <f t="shared" si="124"/>
        <v>100</v>
      </c>
      <c r="M165" s="204">
        <f t="shared" si="124"/>
        <v>100</v>
      </c>
      <c r="N165" s="606">
        <f t="shared" si="124"/>
        <v>100</v>
      </c>
      <c r="O165" s="625">
        <f t="shared" ref="O165:O166" si="125">AVERAGE(C165:N165)</f>
        <v>100</v>
      </c>
      <c r="P165" s="170"/>
      <c r="Q165" s="170"/>
      <c r="R165" s="170"/>
      <c r="S165" s="170"/>
      <c r="T165" s="170"/>
      <c r="U165" s="170"/>
      <c r="V165" s="170"/>
      <c r="W165" s="170"/>
      <c r="X165" s="170"/>
      <c r="Y165" s="170"/>
      <c r="Z165" s="170"/>
    </row>
    <row r="166" spans="1:26" ht="23.25" customHeight="1">
      <c r="A166" s="383">
        <v>0</v>
      </c>
      <c r="B166" s="170" t="s">
        <v>164</v>
      </c>
      <c r="C166" s="204">
        <f>ABS((C98-A41)*100/C98)</f>
        <v>100</v>
      </c>
      <c r="D166" s="204">
        <f t="shared" ref="D166:N166" si="126">IFERROR(ABS((D98-C41)*100/D98),100)</f>
        <v>100</v>
      </c>
      <c r="E166" s="204">
        <f t="shared" si="126"/>
        <v>100</v>
      </c>
      <c r="F166" s="204">
        <f t="shared" si="126"/>
        <v>100</v>
      </c>
      <c r="G166" s="204">
        <f t="shared" si="126"/>
        <v>100</v>
      </c>
      <c r="H166" s="204">
        <f t="shared" si="126"/>
        <v>100</v>
      </c>
      <c r="I166" s="204">
        <f t="shared" si="126"/>
        <v>99.999999999999986</v>
      </c>
      <c r="J166" s="204">
        <f t="shared" si="126"/>
        <v>100</v>
      </c>
      <c r="K166" s="204">
        <f t="shared" si="126"/>
        <v>100</v>
      </c>
      <c r="L166" s="204">
        <f t="shared" si="126"/>
        <v>100</v>
      </c>
      <c r="M166" s="204">
        <f t="shared" si="126"/>
        <v>100</v>
      </c>
      <c r="N166" s="606">
        <f t="shared" si="126"/>
        <v>100</v>
      </c>
      <c r="O166" s="625">
        <f t="shared" si="125"/>
        <v>100</v>
      </c>
      <c r="P166" s="170"/>
      <c r="Q166" s="170"/>
      <c r="R166" s="170"/>
      <c r="S166" s="170"/>
      <c r="T166" s="170"/>
      <c r="U166" s="170"/>
      <c r="V166" s="170"/>
      <c r="W166" s="170"/>
      <c r="X166" s="170"/>
      <c r="Y166" s="170"/>
      <c r="Z166" s="170"/>
    </row>
    <row r="167" spans="1:26" ht="23.25" customHeight="1">
      <c r="A167" s="166"/>
      <c r="B167" s="170"/>
      <c r="C167" s="204"/>
      <c r="D167" s="204"/>
      <c r="E167" s="204"/>
      <c r="F167" s="204"/>
      <c r="G167" s="204"/>
      <c r="H167" s="204"/>
      <c r="I167" s="204"/>
      <c r="J167" s="204"/>
      <c r="K167" s="204"/>
      <c r="L167" s="204"/>
      <c r="M167" s="204"/>
      <c r="N167" s="606"/>
      <c r="O167" s="625"/>
      <c r="P167" s="170"/>
      <c r="Q167" s="170"/>
      <c r="R167" s="170"/>
      <c r="S167" s="170"/>
      <c r="T167" s="170"/>
      <c r="U167" s="170"/>
      <c r="V167" s="170"/>
      <c r="W167" s="170"/>
      <c r="X167" s="170"/>
      <c r="Y167" s="170"/>
      <c r="Z167" s="170"/>
    </row>
    <row r="168" spans="1:26" ht="23.25" customHeight="1">
      <c r="A168" s="166">
        <f>A8</f>
        <v>5000</v>
      </c>
      <c r="B168" s="170" t="s">
        <v>313</v>
      </c>
      <c r="C168" s="204">
        <f>C8+A168</f>
        <v>8358</v>
      </c>
      <c r="D168" s="204">
        <f t="shared" ref="D168:N168" si="127">D8+C168</f>
        <v>8654</v>
      </c>
      <c r="E168" s="204">
        <f t="shared" si="127"/>
        <v>12081</v>
      </c>
      <c r="F168" s="204">
        <f t="shared" si="127"/>
        <v>15536</v>
      </c>
      <c r="G168" s="204">
        <f t="shared" si="127"/>
        <v>20450</v>
      </c>
      <c r="H168" s="204">
        <f t="shared" si="127"/>
        <v>24201</v>
      </c>
      <c r="I168" s="204">
        <f t="shared" si="127"/>
        <v>27873</v>
      </c>
      <c r="J168" s="204">
        <f t="shared" si="127"/>
        <v>33970</v>
      </c>
      <c r="K168" s="204">
        <f t="shared" si="127"/>
        <v>36637</v>
      </c>
      <c r="L168" s="204">
        <f t="shared" si="127"/>
        <v>39676</v>
      </c>
      <c r="M168" s="204">
        <f t="shared" si="127"/>
        <v>46428</v>
      </c>
      <c r="N168" s="606">
        <f t="shared" si="127"/>
        <v>58292</v>
      </c>
      <c r="O168" s="625">
        <f t="shared" ref="O168:O170" si="128">N168</f>
        <v>58292</v>
      </c>
      <c r="P168" s="170"/>
      <c r="Q168" s="170"/>
      <c r="R168" s="170"/>
      <c r="S168" s="170"/>
      <c r="T168" s="170"/>
      <c r="U168" s="170"/>
      <c r="V168" s="170"/>
      <c r="W168" s="170"/>
      <c r="X168" s="170"/>
      <c r="Y168" s="170"/>
      <c r="Z168" s="170"/>
    </row>
    <row r="169" spans="1:26" ht="23.25" customHeight="1">
      <c r="A169" s="166">
        <f>A10</f>
        <v>5000</v>
      </c>
      <c r="B169" s="170" t="s">
        <v>314</v>
      </c>
      <c r="C169" s="204">
        <f>C10+A169</f>
        <v>9000</v>
      </c>
      <c r="D169" s="204">
        <f t="shared" ref="D169:N169" si="129">D10+C169</f>
        <v>13000</v>
      </c>
      <c r="E169" s="204">
        <f t="shared" si="129"/>
        <v>17000</v>
      </c>
      <c r="F169" s="204">
        <f t="shared" si="129"/>
        <v>21000</v>
      </c>
      <c r="G169" s="204">
        <f t="shared" si="129"/>
        <v>25000</v>
      </c>
      <c r="H169" s="204">
        <f t="shared" si="129"/>
        <v>29000</v>
      </c>
      <c r="I169" s="204">
        <f t="shared" si="129"/>
        <v>32000</v>
      </c>
      <c r="J169" s="204">
        <f t="shared" si="129"/>
        <v>35000</v>
      </c>
      <c r="K169" s="204">
        <f t="shared" si="129"/>
        <v>38000</v>
      </c>
      <c r="L169" s="204">
        <f t="shared" si="129"/>
        <v>41000</v>
      </c>
      <c r="M169" s="204">
        <f t="shared" si="129"/>
        <v>44000</v>
      </c>
      <c r="N169" s="606">
        <f t="shared" si="129"/>
        <v>47000</v>
      </c>
      <c r="O169" s="625">
        <f t="shared" si="128"/>
        <v>47000</v>
      </c>
      <c r="P169" s="170"/>
      <c r="Q169" s="170"/>
      <c r="R169" s="170"/>
      <c r="S169" s="170"/>
      <c r="T169" s="170"/>
      <c r="U169" s="170"/>
      <c r="V169" s="170"/>
      <c r="W169" s="170"/>
      <c r="X169" s="170"/>
      <c r="Y169" s="170"/>
      <c r="Z169" s="170"/>
    </row>
    <row r="170" spans="1:26" ht="23.25" customHeight="1">
      <c r="A170" s="166">
        <f>A12</f>
        <v>0</v>
      </c>
      <c r="B170" s="170" t="s">
        <v>315</v>
      </c>
      <c r="C170" s="169">
        <f>C12+A170</f>
        <v>0</v>
      </c>
      <c r="D170" s="204">
        <f t="shared" ref="D170:N170" si="130">D12+C170</f>
        <v>0</v>
      </c>
      <c r="E170" s="204">
        <f t="shared" si="130"/>
        <v>0</v>
      </c>
      <c r="F170" s="204">
        <f t="shared" si="130"/>
        <v>0</v>
      </c>
      <c r="G170" s="204">
        <f t="shared" si="130"/>
        <v>0</v>
      </c>
      <c r="H170" s="204">
        <f t="shared" si="130"/>
        <v>0</v>
      </c>
      <c r="I170" s="204">
        <f t="shared" si="130"/>
        <v>0</v>
      </c>
      <c r="J170" s="204">
        <f t="shared" si="130"/>
        <v>0</v>
      </c>
      <c r="K170" s="204">
        <f t="shared" si="130"/>
        <v>0</v>
      </c>
      <c r="L170" s="204">
        <f t="shared" si="130"/>
        <v>0</v>
      </c>
      <c r="M170" s="204">
        <f t="shared" si="130"/>
        <v>0</v>
      </c>
      <c r="N170" s="606">
        <f t="shared" si="130"/>
        <v>0</v>
      </c>
      <c r="O170" s="625">
        <f t="shared" si="128"/>
        <v>0</v>
      </c>
      <c r="P170" s="170"/>
      <c r="Q170" s="170"/>
      <c r="R170" s="170"/>
      <c r="S170" s="170"/>
      <c r="T170" s="170"/>
      <c r="U170" s="170"/>
      <c r="V170" s="170"/>
      <c r="W170" s="170"/>
      <c r="X170" s="170"/>
      <c r="Y170" s="170"/>
      <c r="Z170" s="170"/>
    </row>
    <row r="171" spans="1:26" ht="23.25" customHeight="1">
      <c r="A171" s="166">
        <f>A10*100/A8</f>
        <v>100</v>
      </c>
      <c r="B171" s="170" t="s">
        <v>316</v>
      </c>
      <c r="C171" s="204">
        <f t="shared" ref="C171:N171" si="131">C10*100/C8</f>
        <v>119.11852293031566</v>
      </c>
      <c r="D171" s="204">
        <f t="shared" si="131"/>
        <v>1351.3513513513512</v>
      </c>
      <c r="E171" s="204">
        <f t="shared" si="131"/>
        <v>116.72016340822877</v>
      </c>
      <c r="F171" s="204">
        <f t="shared" si="131"/>
        <v>115.77424023154848</v>
      </c>
      <c r="G171" s="204">
        <f t="shared" si="131"/>
        <v>81.400081400081405</v>
      </c>
      <c r="H171" s="204">
        <f t="shared" si="131"/>
        <v>106.63822980538524</v>
      </c>
      <c r="I171" s="204">
        <f t="shared" si="131"/>
        <v>81.699346405228752</v>
      </c>
      <c r="J171" s="204">
        <f t="shared" si="131"/>
        <v>49.204526816467116</v>
      </c>
      <c r="K171" s="204">
        <f t="shared" si="131"/>
        <v>112.4859392575928</v>
      </c>
      <c r="L171" s="204">
        <f t="shared" si="131"/>
        <v>98.716683119447183</v>
      </c>
      <c r="M171" s="204">
        <f t="shared" si="131"/>
        <v>44.431279620853083</v>
      </c>
      <c r="N171" s="606">
        <f t="shared" si="131"/>
        <v>25.286581254214429</v>
      </c>
      <c r="O171" s="625">
        <f t="shared" ref="O171:O172" si="132">AVERAGE(C171:N171)</f>
        <v>191.90224546672619</v>
      </c>
      <c r="P171" s="170"/>
      <c r="Q171" s="170"/>
      <c r="R171" s="170"/>
      <c r="S171" s="170"/>
      <c r="T171" s="170"/>
      <c r="U171" s="170"/>
      <c r="V171" s="170"/>
      <c r="W171" s="170"/>
      <c r="X171" s="170"/>
      <c r="Y171" s="170"/>
      <c r="Z171" s="170"/>
    </row>
    <row r="172" spans="1:26" ht="23.25" customHeight="1">
      <c r="A172" s="390">
        <f>A169*100/A168</f>
        <v>100</v>
      </c>
      <c r="B172" s="170" t="s">
        <v>187</v>
      </c>
      <c r="C172" s="166">
        <f t="shared" ref="C172:N172" si="133">C169*100/C168</f>
        <v>107.68126346015794</v>
      </c>
      <c r="D172" s="166">
        <f t="shared" si="133"/>
        <v>150.21955165241508</v>
      </c>
      <c r="E172" s="166">
        <f t="shared" si="133"/>
        <v>140.71682807714592</v>
      </c>
      <c r="F172" s="166">
        <f t="shared" si="133"/>
        <v>135.16992790937178</v>
      </c>
      <c r="G172" s="166">
        <f t="shared" si="133"/>
        <v>122.24938875305624</v>
      </c>
      <c r="H172" s="166">
        <f t="shared" si="133"/>
        <v>119.8297591008636</v>
      </c>
      <c r="I172" s="166">
        <f t="shared" si="133"/>
        <v>114.80644351164209</v>
      </c>
      <c r="J172" s="166">
        <f t="shared" si="133"/>
        <v>103.03208713570798</v>
      </c>
      <c r="K172" s="166">
        <f t="shared" si="133"/>
        <v>103.72028277424462</v>
      </c>
      <c r="L172" s="166">
        <f t="shared" si="133"/>
        <v>103.33702994253453</v>
      </c>
      <c r="M172" s="166">
        <f t="shared" si="133"/>
        <v>94.770397174119068</v>
      </c>
      <c r="N172" s="620">
        <f t="shared" si="133"/>
        <v>80.628559665134148</v>
      </c>
      <c r="O172" s="625">
        <f t="shared" si="132"/>
        <v>114.68012659636609</v>
      </c>
      <c r="P172" s="170"/>
      <c r="Q172" s="170"/>
      <c r="R172" s="170"/>
      <c r="S172" s="170"/>
      <c r="T172" s="170"/>
      <c r="U172" s="170"/>
      <c r="V172" s="170"/>
      <c r="W172" s="170"/>
      <c r="X172" s="170"/>
      <c r="Y172" s="170"/>
      <c r="Z172" s="170"/>
    </row>
    <row r="173" spans="1:26" ht="23.25" customHeight="1">
      <c r="A173" s="392" t="s">
        <v>375</v>
      </c>
      <c r="B173" s="170"/>
      <c r="C173" s="170"/>
      <c r="D173" s="170"/>
      <c r="E173" s="170"/>
      <c r="F173" s="170"/>
      <c r="G173" s="170"/>
      <c r="H173" s="170"/>
      <c r="I173" s="170"/>
      <c r="J173" s="170"/>
      <c r="K173" s="170"/>
      <c r="L173" s="170"/>
      <c r="M173" s="170"/>
      <c r="N173" s="590"/>
      <c r="O173" s="622"/>
      <c r="P173" s="170"/>
      <c r="Q173" s="170"/>
      <c r="R173" s="170"/>
      <c r="S173" s="170"/>
      <c r="T173" s="170"/>
      <c r="U173" s="170"/>
      <c r="V173" s="170"/>
      <c r="W173" s="170"/>
      <c r="X173" s="170"/>
      <c r="Y173" s="170"/>
      <c r="Z173" s="170"/>
    </row>
    <row r="174" spans="1:26" ht="23.25" customHeight="1">
      <c r="A174" s="170"/>
      <c r="B174" s="170"/>
      <c r="C174" s="170"/>
      <c r="D174" s="170"/>
      <c r="E174" s="170"/>
      <c r="F174" s="170"/>
      <c r="G174" s="170"/>
      <c r="H174" s="170"/>
      <c r="I174" s="170"/>
      <c r="J174" s="170"/>
      <c r="K174" s="170"/>
      <c r="L174" s="170"/>
      <c r="M174" s="170"/>
      <c r="N174" s="590"/>
      <c r="O174" s="622"/>
      <c r="P174" s="170"/>
      <c r="Q174" s="170"/>
      <c r="R174" s="170"/>
      <c r="S174" s="170"/>
      <c r="T174" s="170"/>
      <c r="U174" s="170"/>
      <c r="V174" s="170"/>
      <c r="W174" s="170"/>
      <c r="X174" s="170"/>
      <c r="Y174" s="170"/>
      <c r="Z174" s="170"/>
    </row>
    <row r="175" spans="1:26" ht="23.25" customHeight="1">
      <c r="A175" s="170"/>
      <c r="B175" s="170"/>
      <c r="C175" s="170"/>
      <c r="D175" s="170"/>
      <c r="E175" s="170"/>
      <c r="F175" s="170"/>
      <c r="G175" s="170"/>
      <c r="H175" s="170"/>
      <c r="I175" s="170"/>
      <c r="J175" s="170"/>
      <c r="K175" s="170"/>
      <c r="L175" s="170"/>
      <c r="M175" s="170"/>
      <c r="N175" s="590"/>
      <c r="O175" s="622"/>
      <c r="P175" s="170"/>
      <c r="Q175" s="170"/>
      <c r="R175" s="170"/>
      <c r="S175" s="170"/>
      <c r="T175" s="170"/>
      <c r="U175" s="170"/>
      <c r="V175" s="170"/>
      <c r="W175" s="170"/>
      <c r="X175" s="170"/>
      <c r="Y175" s="170"/>
      <c r="Z175" s="170"/>
    </row>
    <row r="176" spans="1:26" ht="23.25" customHeight="1">
      <c r="A176" s="170"/>
      <c r="B176" s="170"/>
      <c r="C176" s="170"/>
      <c r="D176" s="170"/>
      <c r="E176" s="170"/>
      <c r="F176" s="170"/>
      <c r="G176" s="170"/>
      <c r="H176" s="170"/>
      <c r="I176" s="170"/>
      <c r="J176" s="170"/>
      <c r="K176" s="170"/>
      <c r="L176" s="170"/>
      <c r="M176" s="170"/>
      <c r="N176" s="590"/>
      <c r="O176" s="622"/>
      <c r="P176" s="170"/>
      <c r="Q176" s="170"/>
      <c r="R176" s="170"/>
      <c r="S176" s="170"/>
      <c r="T176" s="170"/>
      <c r="U176" s="170"/>
      <c r="V176" s="170"/>
      <c r="W176" s="170"/>
      <c r="X176" s="170"/>
      <c r="Y176" s="170"/>
      <c r="Z176" s="170"/>
    </row>
    <row r="177" spans="1:26" ht="23.25" customHeight="1">
      <c r="A177" s="170"/>
      <c r="B177" s="170"/>
      <c r="C177" s="170"/>
      <c r="D177" s="170"/>
      <c r="E177" s="170"/>
      <c r="F177" s="170"/>
      <c r="G177" s="170"/>
      <c r="H177" s="170"/>
      <c r="I177" s="170"/>
      <c r="J177" s="170"/>
      <c r="K177" s="170"/>
      <c r="L177" s="170"/>
      <c r="M177" s="170"/>
      <c r="N177" s="590"/>
      <c r="O177" s="622"/>
      <c r="P177" s="170"/>
      <c r="Q177" s="170"/>
      <c r="R177" s="170"/>
      <c r="S177" s="170"/>
      <c r="T177" s="170"/>
      <c r="U177" s="170"/>
      <c r="V177" s="170"/>
      <c r="W177" s="170"/>
      <c r="X177" s="170"/>
      <c r="Y177" s="170"/>
      <c r="Z177" s="170"/>
    </row>
    <row r="178" spans="1:26" ht="23.25" customHeight="1">
      <c r="A178" s="170"/>
      <c r="B178" s="170"/>
      <c r="C178" s="170"/>
      <c r="D178" s="170"/>
      <c r="E178" s="170"/>
      <c r="F178" s="170"/>
      <c r="G178" s="170"/>
      <c r="H178" s="170"/>
      <c r="I178" s="170"/>
      <c r="J178" s="170"/>
      <c r="K178" s="170"/>
      <c r="L178" s="170"/>
      <c r="M178" s="170"/>
      <c r="N178" s="590"/>
      <c r="O178" s="622"/>
      <c r="P178" s="170"/>
      <c r="Q178" s="170"/>
      <c r="R178" s="170"/>
      <c r="S178" s="170"/>
      <c r="T178" s="170"/>
      <c r="U178" s="170"/>
      <c r="V178" s="170"/>
      <c r="W178" s="170"/>
      <c r="X178" s="170"/>
      <c r="Y178" s="170"/>
      <c r="Z178" s="170"/>
    </row>
    <row r="179" spans="1:26" ht="23.25" customHeight="1">
      <c r="A179" s="170"/>
      <c r="B179" s="170"/>
      <c r="C179" s="170"/>
      <c r="D179" s="170"/>
      <c r="E179" s="170"/>
      <c r="F179" s="170"/>
      <c r="G179" s="170"/>
      <c r="H179" s="170"/>
      <c r="I179" s="170"/>
      <c r="J179" s="170"/>
      <c r="K179" s="170"/>
      <c r="L179" s="170"/>
      <c r="M179" s="170"/>
      <c r="N179" s="590"/>
      <c r="O179" s="622"/>
      <c r="P179" s="170"/>
      <c r="Q179" s="170"/>
      <c r="R179" s="170"/>
      <c r="S179" s="170"/>
      <c r="T179" s="170"/>
      <c r="U179" s="170"/>
      <c r="V179" s="170"/>
      <c r="W179" s="170"/>
      <c r="X179" s="170"/>
      <c r="Y179" s="170"/>
      <c r="Z179" s="170"/>
    </row>
    <row r="180" spans="1:26" ht="23.25" customHeight="1">
      <c r="A180" s="170"/>
      <c r="B180" s="170"/>
      <c r="C180" s="170"/>
      <c r="D180" s="170"/>
      <c r="E180" s="170"/>
      <c r="F180" s="170"/>
      <c r="G180" s="170"/>
      <c r="H180" s="170"/>
      <c r="I180" s="170"/>
      <c r="J180" s="170"/>
      <c r="K180" s="170"/>
      <c r="L180" s="170"/>
      <c r="M180" s="170"/>
      <c r="N180" s="590"/>
      <c r="O180" s="622"/>
      <c r="P180" s="170"/>
      <c r="Q180" s="170"/>
      <c r="R180" s="170"/>
      <c r="S180" s="170"/>
      <c r="T180" s="170"/>
      <c r="U180" s="170"/>
      <c r="V180" s="170"/>
      <c r="W180" s="170"/>
      <c r="X180" s="170"/>
      <c r="Y180" s="170"/>
      <c r="Z180" s="170"/>
    </row>
    <row r="181" spans="1:26" ht="23.25" customHeight="1">
      <c r="A181" s="170"/>
      <c r="B181" s="170"/>
      <c r="C181" s="170"/>
      <c r="D181" s="170"/>
      <c r="E181" s="170"/>
      <c r="F181" s="170"/>
      <c r="G181" s="170"/>
      <c r="H181" s="170"/>
      <c r="I181" s="170"/>
      <c r="J181" s="170"/>
      <c r="K181" s="170"/>
      <c r="L181" s="170"/>
      <c r="M181" s="170"/>
      <c r="N181" s="590"/>
      <c r="O181" s="622"/>
      <c r="P181" s="170"/>
      <c r="Q181" s="170"/>
      <c r="R181" s="170"/>
      <c r="S181" s="170"/>
      <c r="T181" s="170"/>
      <c r="U181" s="170"/>
      <c r="V181" s="170"/>
      <c r="W181" s="170"/>
      <c r="X181" s="170"/>
      <c r="Y181" s="170"/>
      <c r="Z181" s="170"/>
    </row>
    <row r="182" spans="1:26" ht="23.25" customHeight="1">
      <c r="A182" s="170"/>
      <c r="B182" s="170"/>
      <c r="C182" s="170"/>
      <c r="D182" s="170"/>
      <c r="E182" s="170"/>
      <c r="F182" s="170"/>
      <c r="G182" s="170"/>
      <c r="H182" s="170"/>
      <c r="I182" s="170"/>
      <c r="J182" s="170"/>
      <c r="K182" s="170"/>
      <c r="L182" s="170"/>
      <c r="M182" s="170"/>
      <c r="N182" s="590"/>
      <c r="O182" s="622"/>
      <c r="P182" s="170"/>
      <c r="Q182" s="170"/>
      <c r="R182" s="170"/>
      <c r="S182" s="170"/>
      <c r="T182" s="170"/>
      <c r="U182" s="170"/>
      <c r="V182" s="170"/>
      <c r="W182" s="170"/>
      <c r="X182" s="170"/>
      <c r="Y182" s="170"/>
      <c r="Z182" s="170"/>
    </row>
    <row r="183" spans="1:26" ht="23.25" customHeight="1">
      <c r="A183" s="170"/>
      <c r="B183" s="170"/>
      <c r="C183" s="170"/>
      <c r="D183" s="170"/>
      <c r="E183" s="170"/>
      <c r="F183" s="170"/>
      <c r="G183" s="170"/>
      <c r="H183" s="170"/>
      <c r="I183" s="170"/>
      <c r="J183" s="170"/>
      <c r="K183" s="170"/>
      <c r="L183" s="170"/>
      <c r="M183" s="170"/>
      <c r="N183" s="590"/>
      <c r="O183" s="622"/>
      <c r="P183" s="170"/>
      <c r="Q183" s="170"/>
      <c r="R183" s="170"/>
      <c r="S183" s="170"/>
      <c r="T183" s="170"/>
      <c r="U183" s="170"/>
      <c r="V183" s="170"/>
      <c r="W183" s="170"/>
      <c r="X183" s="170"/>
      <c r="Y183" s="170"/>
      <c r="Z183" s="170"/>
    </row>
    <row r="184" spans="1:26" ht="23.25" customHeight="1">
      <c r="A184" s="170"/>
      <c r="B184" s="170"/>
      <c r="C184" s="170"/>
      <c r="D184" s="170"/>
      <c r="E184" s="170"/>
      <c r="F184" s="170"/>
      <c r="G184" s="170"/>
      <c r="H184" s="170"/>
      <c r="I184" s="170"/>
      <c r="J184" s="170"/>
      <c r="K184" s="170"/>
      <c r="L184" s="170"/>
      <c r="M184" s="170"/>
      <c r="N184" s="590"/>
      <c r="O184" s="622"/>
      <c r="P184" s="170"/>
      <c r="Q184" s="170"/>
      <c r="R184" s="170"/>
      <c r="S184" s="170"/>
      <c r="T184" s="170"/>
      <c r="U184" s="170"/>
      <c r="V184" s="170"/>
      <c r="W184" s="170"/>
      <c r="X184" s="170"/>
      <c r="Y184" s="170"/>
      <c r="Z184" s="170"/>
    </row>
    <row r="185" spans="1:26" ht="23.25" customHeight="1">
      <c r="A185" s="170"/>
      <c r="B185" s="170"/>
      <c r="C185" s="170"/>
      <c r="D185" s="170"/>
      <c r="E185" s="170"/>
      <c r="F185" s="170"/>
      <c r="G185" s="170"/>
      <c r="H185" s="170"/>
      <c r="I185" s="170"/>
      <c r="J185" s="170"/>
      <c r="K185" s="170"/>
      <c r="L185" s="170"/>
      <c r="M185" s="170"/>
      <c r="N185" s="590"/>
      <c r="O185" s="622"/>
      <c r="P185" s="170"/>
      <c r="Q185" s="170"/>
      <c r="R185" s="170"/>
      <c r="S185" s="170"/>
      <c r="T185" s="170"/>
      <c r="U185" s="170"/>
      <c r="V185" s="170"/>
      <c r="W185" s="170"/>
      <c r="X185" s="170"/>
      <c r="Y185" s="170"/>
      <c r="Z185" s="170"/>
    </row>
    <row r="186" spans="1:26" ht="23.25" customHeight="1">
      <c r="A186" s="170"/>
      <c r="B186" s="170"/>
      <c r="C186" s="170"/>
      <c r="D186" s="170"/>
      <c r="E186" s="170"/>
      <c r="F186" s="170"/>
      <c r="G186" s="170"/>
      <c r="H186" s="170"/>
      <c r="I186" s="170"/>
      <c r="J186" s="170"/>
      <c r="K186" s="170"/>
      <c r="L186" s="170"/>
      <c r="M186" s="170"/>
      <c r="N186" s="590"/>
      <c r="O186" s="622"/>
      <c r="P186" s="170"/>
      <c r="Q186" s="170"/>
      <c r="R186" s="170"/>
      <c r="S186" s="170"/>
      <c r="T186" s="170"/>
      <c r="U186" s="170"/>
      <c r="V186" s="170"/>
      <c r="W186" s="170"/>
      <c r="X186" s="170"/>
      <c r="Y186" s="170"/>
      <c r="Z186" s="170"/>
    </row>
    <row r="187" spans="1:26" ht="23.25" customHeight="1">
      <c r="A187" s="170"/>
      <c r="B187" s="170"/>
      <c r="C187" s="170"/>
      <c r="D187" s="170"/>
      <c r="E187" s="170"/>
      <c r="F187" s="170"/>
      <c r="G187" s="170"/>
      <c r="H187" s="170"/>
      <c r="I187" s="170"/>
      <c r="J187" s="170"/>
      <c r="K187" s="170"/>
      <c r="L187" s="170"/>
      <c r="M187" s="170"/>
      <c r="N187" s="590"/>
      <c r="O187" s="622"/>
      <c r="P187" s="170"/>
      <c r="Q187" s="170"/>
      <c r="R187" s="170"/>
      <c r="S187" s="170"/>
      <c r="T187" s="170"/>
      <c r="U187" s="170"/>
      <c r="V187" s="170"/>
      <c r="W187" s="170"/>
      <c r="X187" s="170"/>
      <c r="Y187" s="170"/>
      <c r="Z187" s="170"/>
    </row>
    <row r="188" spans="1:26" ht="23.25" customHeight="1">
      <c r="A188" s="170"/>
      <c r="B188" s="170"/>
      <c r="C188" s="170"/>
      <c r="D188" s="170"/>
      <c r="E188" s="170"/>
      <c r="F188" s="170"/>
      <c r="G188" s="170"/>
      <c r="H188" s="170"/>
      <c r="I188" s="170"/>
      <c r="J188" s="170"/>
      <c r="K188" s="170"/>
      <c r="L188" s="170"/>
      <c r="M188" s="170"/>
      <c r="N188" s="590"/>
      <c r="O188" s="622"/>
      <c r="P188" s="170"/>
      <c r="Q188" s="170"/>
      <c r="R188" s="170"/>
      <c r="S188" s="170"/>
      <c r="T188" s="170"/>
      <c r="U188" s="170"/>
      <c r="V188" s="170"/>
      <c r="W188" s="170"/>
      <c r="X188" s="170"/>
      <c r="Y188" s="170"/>
      <c r="Z188" s="170"/>
    </row>
    <row r="189" spans="1:26" ht="23.25" customHeight="1">
      <c r="A189" s="170"/>
      <c r="B189" s="170"/>
      <c r="C189" s="170"/>
      <c r="D189" s="170"/>
      <c r="E189" s="170"/>
      <c r="F189" s="170"/>
      <c r="G189" s="170"/>
      <c r="H189" s="170"/>
      <c r="I189" s="170"/>
      <c r="J189" s="170"/>
      <c r="K189" s="170"/>
      <c r="L189" s="170"/>
      <c r="M189" s="170"/>
      <c r="N189" s="590"/>
      <c r="O189" s="622"/>
      <c r="P189" s="170"/>
      <c r="Q189" s="170"/>
      <c r="R189" s="170"/>
      <c r="S189" s="170"/>
      <c r="T189" s="170"/>
      <c r="U189" s="170"/>
      <c r="V189" s="170"/>
      <c r="W189" s="170"/>
      <c r="X189" s="170"/>
      <c r="Y189" s="170"/>
      <c r="Z189" s="170"/>
    </row>
    <row r="190" spans="1:26" ht="23.25" customHeight="1">
      <c r="A190" s="170"/>
      <c r="B190" s="170"/>
      <c r="C190" s="170"/>
      <c r="D190" s="170"/>
      <c r="E190" s="170"/>
      <c r="F190" s="170"/>
      <c r="G190" s="170"/>
      <c r="H190" s="170"/>
      <c r="I190" s="170"/>
      <c r="J190" s="170"/>
      <c r="K190" s="170"/>
      <c r="L190" s="170"/>
      <c r="M190" s="170"/>
      <c r="N190" s="590"/>
      <c r="O190" s="622"/>
      <c r="P190" s="170"/>
      <c r="Q190" s="170"/>
      <c r="R190" s="170"/>
      <c r="S190" s="170"/>
      <c r="T190" s="170"/>
      <c r="U190" s="170"/>
      <c r="V190" s="170"/>
      <c r="W190" s="170"/>
      <c r="X190" s="170"/>
      <c r="Y190" s="170"/>
      <c r="Z190" s="170"/>
    </row>
    <row r="191" spans="1:26" ht="23.25" customHeight="1">
      <c r="A191" s="170"/>
      <c r="B191" s="170"/>
      <c r="C191" s="170"/>
      <c r="D191" s="170"/>
      <c r="E191" s="170"/>
      <c r="F191" s="170"/>
      <c r="G191" s="170"/>
      <c r="H191" s="170"/>
      <c r="I191" s="170"/>
      <c r="J191" s="170"/>
      <c r="K191" s="170"/>
      <c r="L191" s="170"/>
      <c r="M191" s="170"/>
      <c r="N191" s="590"/>
      <c r="O191" s="622"/>
      <c r="P191" s="170"/>
      <c r="Q191" s="170"/>
      <c r="R191" s="170"/>
      <c r="S191" s="170"/>
      <c r="T191" s="170"/>
      <c r="U191" s="170"/>
      <c r="V191" s="170"/>
      <c r="W191" s="170"/>
      <c r="X191" s="170"/>
      <c r="Y191" s="170"/>
      <c r="Z191" s="170"/>
    </row>
    <row r="192" spans="1:26" ht="23.25" customHeight="1">
      <c r="A192" s="170"/>
      <c r="B192" s="170"/>
      <c r="C192" s="170"/>
      <c r="D192" s="170"/>
      <c r="E192" s="170"/>
      <c r="F192" s="170"/>
      <c r="G192" s="170"/>
      <c r="H192" s="170"/>
      <c r="I192" s="170"/>
      <c r="J192" s="170"/>
      <c r="K192" s="170"/>
      <c r="L192" s="170"/>
      <c r="M192" s="170"/>
      <c r="N192" s="590"/>
      <c r="O192" s="622"/>
      <c r="P192" s="170"/>
      <c r="Q192" s="170"/>
      <c r="R192" s="170"/>
      <c r="S192" s="170"/>
      <c r="T192" s="170"/>
      <c r="U192" s="170"/>
      <c r="V192" s="170"/>
      <c r="W192" s="170"/>
      <c r="X192" s="170"/>
      <c r="Y192" s="170"/>
      <c r="Z192" s="170"/>
    </row>
    <row r="193" spans="1:26" ht="23.25" customHeight="1">
      <c r="A193" s="170"/>
      <c r="B193" s="170"/>
      <c r="C193" s="170"/>
      <c r="D193" s="170"/>
      <c r="E193" s="170"/>
      <c r="F193" s="170"/>
      <c r="G193" s="170"/>
      <c r="H193" s="170"/>
      <c r="I193" s="170"/>
      <c r="J193" s="170"/>
      <c r="K193" s="170"/>
      <c r="L193" s="170"/>
      <c r="M193" s="170"/>
      <c r="N193" s="590"/>
      <c r="O193" s="622"/>
      <c r="P193" s="170"/>
      <c r="Q193" s="170"/>
      <c r="R193" s="170"/>
      <c r="S193" s="170"/>
      <c r="T193" s="170"/>
      <c r="U193" s="170"/>
      <c r="V193" s="170"/>
      <c r="W193" s="170"/>
      <c r="X193" s="170"/>
      <c r="Y193" s="170"/>
      <c r="Z193" s="170"/>
    </row>
    <row r="194" spans="1:26" ht="23.25" customHeight="1">
      <c r="A194" s="170"/>
      <c r="B194" s="170"/>
      <c r="C194" s="170"/>
      <c r="D194" s="170"/>
      <c r="E194" s="170"/>
      <c r="F194" s="170"/>
      <c r="G194" s="170"/>
      <c r="H194" s="170"/>
      <c r="I194" s="170"/>
      <c r="J194" s="170"/>
      <c r="K194" s="170"/>
      <c r="L194" s="170"/>
      <c r="M194" s="170"/>
      <c r="N194" s="590"/>
      <c r="O194" s="622"/>
      <c r="P194" s="170"/>
      <c r="Q194" s="170"/>
      <c r="R194" s="170"/>
      <c r="S194" s="170"/>
      <c r="T194" s="170"/>
      <c r="U194" s="170"/>
      <c r="V194" s="170"/>
      <c r="W194" s="170"/>
      <c r="X194" s="170"/>
      <c r="Y194" s="170"/>
      <c r="Z194" s="170"/>
    </row>
    <row r="195" spans="1:26" ht="23.25" customHeight="1">
      <c r="A195" s="170"/>
      <c r="B195" s="170"/>
      <c r="C195" s="170"/>
      <c r="D195" s="170"/>
      <c r="E195" s="170"/>
      <c r="F195" s="170"/>
      <c r="G195" s="170"/>
      <c r="H195" s="170"/>
      <c r="I195" s="170"/>
      <c r="J195" s="170"/>
      <c r="K195" s="170"/>
      <c r="L195" s="170"/>
      <c r="M195" s="170"/>
      <c r="N195" s="590"/>
      <c r="O195" s="622"/>
      <c r="P195" s="170"/>
      <c r="Q195" s="170"/>
      <c r="R195" s="170"/>
      <c r="S195" s="170"/>
      <c r="T195" s="170"/>
      <c r="U195" s="170"/>
      <c r="V195" s="170"/>
      <c r="W195" s="170"/>
      <c r="X195" s="170"/>
      <c r="Y195" s="170"/>
      <c r="Z195" s="170"/>
    </row>
    <row r="196" spans="1:26" ht="23.25" customHeight="1">
      <c r="A196" s="170"/>
      <c r="B196" s="170"/>
      <c r="C196" s="170"/>
      <c r="D196" s="170"/>
      <c r="E196" s="170"/>
      <c r="F196" s="170"/>
      <c r="G196" s="170"/>
      <c r="H196" s="170"/>
      <c r="I196" s="170"/>
      <c r="J196" s="170"/>
      <c r="K196" s="170"/>
      <c r="L196" s="170"/>
      <c r="M196" s="170"/>
      <c r="N196" s="590"/>
      <c r="O196" s="622"/>
      <c r="P196" s="170"/>
      <c r="Q196" s="170"/>
      <c r="R196" s="170"/>
      <c r="S196" s="170"/>
      <c r="T196" s="170"/>
      <c r="U196" s="170"/>
      <c r="V196" s="170"/>
      <c r="W196" s="170"/>
      <c r="X196" s="170"/>
      <c r="Y196" s="170"/>
      <c r="Z196" s="170"/>
    </row>
    <row r="197" spans="1:26" ht="23.25" customHeight="1">
      <c r="A197" s="170"/>
      <c r="B197" s="170"/>
      <c r="C197" s="170"/>
      <c r="D197" s="170"/>
      <c r="E197" s="170"/>
      <c r="F197" s="170"/>
      <c r="G197" s="170"/>
      <c r="H197" s="170"/>
      <c r="I197" s="170"/>
      <c r="J197" s="170"/>
      <c r="K197" s="170"/>
      <c r="L197" s="170"/>
      <c r="M197" s="170"/>
      <c r="N197" s="590"/>
      <c r="O197" s="622"/>
      <c r="P197" s="170"/>
      <c r="Q197" s="170"/>
      <c r="R197" s="170"/>
      <c r="S197" s="170"/>
      <c r="T197" s="170"/>
      <c r="U197" s="170"/>
      <c r="V197" s="170"/>
      <c r="W197" s="170"/>
      <c r="X197" s="170"/>
      <c r="Y197" s="170"/>
      <c r="Z197" s="170"/>
    </row>
    <row r="198" spans="1:26" ht="23.25" customHeight="1">
      <c r="A198" s="170"/>
      <c r="B198" s="170"/>
      <c r="C198" s="170"/>
      <c r="D198" s="170"/>
      <c r="E198" s="170"/>
      <c r="F198" s="170"/>
      <c r="G198" s="170"/>
      <c r="H198" s="170"/>
      <c r="I198" s="170"/>
      <c r="J198" s="170"/>
      <c r="K198" s="170"/>
      <c r="L198" s="170"/>
      <c r="M198" s="170"/>
      <c r="N198" s="590"/>
      <c r="O198" s="622"/>
      <c r="P198" s="170"/>
      <c r="Q198" s="170"/>
      <c r="R198" s="170"/>
      <c r="S198" s="170"/>
      <c r="T198" s="170"/>
      <c r="U198" s="170"/>
      <c r="V198" s="170"/>
      <c r="W198" s="170"/>
      <c r="X198" s="170"/>
      <c r="Y198" s="170"/>
      <c r="Z198" s="170"/>
    </row>
    <row r="199" spans="1:26" ht="23.25" customHeight="1">
      <c r="A199" s="170"/>
      <c r="B199" s="170"/>
      <c r="C199" s="170"/>
      <c r="D199" s="170"/>
      <c r="E199" s="170"/>
      <c r="F199" s="170"/>
      <c r="G199" s="170"/>
      <c r="H199" s="170"/>
      <c r="I199" s="170"/>
      <c r="J199" s="170"/>
      <c r="K199" s="170"/>
      <c r="L199" s="170"/>
      <c r="M199" s="170"/>
      <c r="N199" s="590"/>
      <c r="O199" s="622"/>
      <c r="P199" s="170"/>
      <c r="Q199" s="170"/>
      <c r="R199" s="170"/>
      <c r="S199" s="170"/>
      <c r="T199" s="170"/>
      <c r="U199" s="170"/>
      <c r="V199" s="170"/>
      <c r="W199" s="170"/>
      <c r="X199" s="170"/>
      <c r="Y199" s="170"/>
      <c r="Z199" s="170"/>
    </row>
    <row r="200" spans="1:26" ht="23.25" customHeight="1">
      <c r="A200" s="170"/>
      <c r="B200" s="170"/>
      <c r="C200" s="170"/>
      <c r="D200" s="170"/>
      <c r="E200" s="170"/>
      <c r="F200" s="170"/>
      <c r="G200" s="170"/>
      <c r="H200" s="170"/>
      <c r="I200" s="170"/>
      <c r="J200" s="170"/>
      <c r="K200" s="170"/>
      <c r="L200" s="170"/>
      <c r="M200" s="170"/>
      <c r="N200" s="590"/>
      <c r="O200" s="622"/>
      <c r="P200" s="170"/>
      <c r="Q200" s="170"/>
      <c r="R200" s="170"/>
      <c r="S200" s="170"/>
      <c r="T200" s="170"/>
      <c r="U200" s="170"/>
      <c r="V200" s="170"/>
      <c r="W200" s="170"/>
      <c r="X200" s="170"/>
      <c r="Y200" s="170"/>
      <c r="Z200" s="170"/>
    </row>
    <row r="201" spans="1:26" ht="23.25" customHeight="1">
      <c r="A201" s="170"/>
      <c r="B201" s="170"/>
      <c r="C201" s="170"/>
      <c r="D201" s="170"/>
      <c r="E201" s="170"/>
      <c r="F201" s="170"/>
      <c r="G201" s="170"/>
      <c r="H201" s="170"/>
      <c r="I201" s="170"/>
      <c r="J201" s="170"/>
      <c r="K201" s="170"/>
      <c r="L201" s="170"/>
      <c r="M201" s="170"/>
      <c r="N201" s="590"/>
      <c r="O201" s="622"/>
      <c r="P201" s="170"/>
      <c r="Q201" s="170"/>
      <c r="R201" s="170"/>
      <c r="S201" s="170"/>
      <c r="T201" s="170"/>
      <c r="U201" s="170"/>
      <c r="V201" s="170"/>
      <c r="W201" s="170"/>
      <c r="X201" s="170"/>
      <c r="Y201" s="170"/>
      <c r="Z201" s="170"/>
    </row>
    <row r="202" spans="1:26" ht="23.25" customHeight="1">
      <c r="A202" s="170"/>
      <c r="B202" s="170"/>
      <c r="C202" s="170"/>
      <c r="D202" s="170"/>
      <c r="E202" s="170"/>
      <c r="F202" s="170"/>
      <c r="G202" s="170"/>
      <c r="H202" s="170"/>
      <c r="I202" s="170"/>
      <c r="J202" s="170"/>
      <c r="K202" s="170"/>
      <c r="L202" s="170"/>
      <c r="M202" s="170"/>
      <c r="N202" s="590"/>
      <c r="O202" s="622"/>
      <c r="P202" s="170"/>
      <c r="Q202" s="170"/>
      <c r="R202" s="170"/>
      <c r="S202" s="170"/>
      <c r="T202" s="170"/>
      <c r="U202" s="170"/>
      <c r="V202" s="170"/>
      <c r="W202" s="170"/>
      <c r="X202" s="170"/>
      <c r="Y202" s="170"/>
      <c r="Z202" s="170"/>
    </row>
    <row r="203" spans="1:26" ht="23.25" customHeight="1">
      <c r="A203" s="170"/>
      <c r="B203" s="170"/>
      <c r="C203" s="170"/>
      <c r="D203" s="170"/>
      <c r="E203" s="170"/>
      <c r="F203" s="170"/>
      <c r="G203" s="170"/>
      <c r="H203" s="170"/>
      <c r="I203" s="170"/>
      <c r="J203" s="170"/>
      <c r="K203" s="170"/>
      <c r="L203" s="170"/>
      <c r="M203" s="170"/>
      <c r="N203" s="590"/>
      <c r="O203" s="622"/>
      <c r="P203" s="170"/>
      <c r="Q203" s="170"/>
      <c r="R203" s="170"/>
      <c r="S203" s="170"/>
      <c r="T203" s="170"/>
      <c r="U203" s="170"/>
      <c r="V203" s="170"/>
      <c r="W203" s="170"/>
      <c r="X203" s="170"/>
      <c r="Y203" s="170"/>
      <c r="Z203" s="170"/>
    </row>
    <row r="204" spans="1:26" ht="23.25" customHeight="1">
      <c r="A204" s="170"/>
      <c r="B204" s="170"/>
      <c r="C204" s="170"/>
      <c r="D204" s="170"/>
      <c r="E204" s="170"/>
      <c r="F204" s="170"/>
      <c r="G204" s="170"/>
      <c r="H204" s="170"/>
      <c r="I204" s="170"/>
      <c r="J204" s="170"/>
      <c r="K204" s="170"/>
      <c r="L204" s="170"/>
      <c r="M204" s="170"/>
      <c r="N204" s="590"/>
      <c r="O204" s="622"/>
      <c r="P204" s="170"/>
      <c r="Q204" s="170"/>
      <c r="R204" s="170"/>
      <c r="S204" s="170"/>
      <c r="T204" s="170"/>
      <c r="U204" s="170"/>
      <c r="V204" s="170"/>
      <c r="W204" s="170"/>
      <c r="X204" s="170"/>
      <c r="Y204" s="170"/>
      <c r="Z204" s="170"/>
    </row>
    <row r="205" spans="1:26" ht="23.25" customHeight="1">
      <c r="A205" s="170"/>
      <c r="B205" s="170"/>
      <c r="C205" s="170"/>
      <c r="D205" s="170"/>
      <c r="E205" s="170"/>
      <c r="F205" s="170"/>
      <c r="G205" s="170"/>
      <c r="H205" s="170"/>
      <c r="I205" s="170"/>
      <c r="J205" s="170"/>
      <c r="K205" s="170"/>
      <c r="L205" s="170"/>
      <c r="M205" s="170"/>
      <c r="N205" s="590"/>
      <c r="O205" s="622"/>
      <c r="P205" s="170"/>
      <c r="Q205" s="170"/>
      <c r="R205" s="170"/>
      <c r="S205" s="170"/>
      <c r="T205" s="170"/>
      <c r="U205" s="170"/>
      <c r="V205" s="170"/>
      <c r="W205" s="170"/>
      <c r="X205" s="170"/>
      <c r="Y205" s="170"/>
      <c r="Z205" s="170"/>
    </row>
    <row r="206" spans="1:26" ht="23.25" customHeight="1">
      <c r="A206" s="170"/>
      <c r="B206" s="170"/>
      <c r="C206" s="170"/>
      <c r="D206" s="170"/>
      <c r="E206" s="170"/>
      <c r="F206" s="170"/>
      <c r="G206" s="170"/>
      <c r="H206" s="170"/>
      <c r="I206" s="170"/>
      <c r="J206" s="170"/>
      <c r="K206" s="170"/>
      <c r="L206" s="170"/>
      <c r="M206" s="170"/>
      <c r="N206" s="590"/>
      <c r="O206" s="622"/>
      <c r="P206" s="170"/>
      <c r="Q206" s="170"/>
      <c r="R206" s="170"/>
      <c r="S206" s="170"/>
      <c r="T206" s="170"/>
      <c r="U206" s="170"/>
      <c r="V206" s="170"/>
      <c r="W206" s="170"/>
      <c r="X206" s="170"/>
      <c r="Y206" s="170"/>
      <c r="Z206" s="170"/>
    </row>
    <row r="207" spans="1:26" ht="23.25" customHeight="1">
      <c r="A207" s="170"/>
      <c r="B207" s="170"/>
      <c r="C207" s="170"/>
      <c r="D207" s="170"/>
      <c r="E207" s="170"/>
      <c r="F207" s="170"/>
      <c r="G207" s="170"/>
      <c r="H207" s="170"/>
      <c r="I207" s="170"/>
      <c r="J207" s="170"/>
      <c r="K207" s="170"/>
      <c r="L207" s="170"/>
      <c r="M207" s="170"/>
      <c r="N207" s="590"/>
      <c r="O207" s="622"/>
      <c r="P207" s="170"/>
      <c r="Q207" s="170"/>
      <c r="R207" s="170"/>
      <c r="S207" s="170"/>
      <c r="T207" s="170"/>
      <c r="U207" s="170"/>
      <c r="V207" s="170"/>
      <c r="W207" s="170"/>
      <c r="X207" s="170"/>
      <c r="Y207" s="170"/>
      <c r="Z207" s="170"/>
    </row>
    <row r="208" spans="1:26" ht="23.25" customHeight="1">
      <c r="A208" s="170"/>
      <c r="B208" s="170"/>
      <c r="C208" s="170"/>
      <c r="D208" s="170"/>
      <c r="E208" s="170"/>
      <c r="F208" s="170"/>
      <c r="G208" s="170"/>
      <c r="H208" s="170"/>
      <c r="I208" s="170"/>
      <c r="J208" s="170"/>
      <c r="K208" s="170"/>
      <c r="L208" s="170"/>
      <c r="M208" s="170"/>
      <c r="N208" s="590"/>
      <c r="O208" s="622"/>
      <c r="P208" s="170"/>
      <c r="Q208" s="170"/>
      <c r="R208" s="170"/>
      <c r="S208" s="170"/>
      <c r="T208" s="170"/>
      <c r="U208" s="170"/>
      <c r="V208" s="170"/>
      <c r="W208" s="170"/>
      <c r="X208" s="170"/>
      <c r="Y208" s="170"/>
      <c r="Z208" s="170"/>
    </row>
    <row r="209" spans="1:26" ht="23.25" customHeight="1">
      <c r="A209" s="170"/>
      <c r="B209" s="170"/>
      <c r="C209" s="170"/>
      <c r="D209" s="170"/>
      <c r="E209" s="170"/>
      <c r="F209" s="170"/>
      <c r="G209" s="170"/>
      <c r="H209" s="170"/>
      <c r="I209" s="170"/>
      <c r="J209" s="170"/>
      <c r="K209" s="170"/>
      <c r="L209" s="170"/>
      <c r="M209" s="170"/>
      <c r="N209" s="590"/>
      <c r="O209" s="622"/>
      <c r="P209" s="170"/>
      <c r="Q209" s="170"/>
      <c r="R209" s="170"/>
      <c r="S209" s="170"/>
      <c r="T209" s="170"/>
      <c r="U209" s="170"/>
      <c r="V209" s="170"/>
      <c r="W209" s="170"/>
      <c r="X209" s="170"/>
      <c r="Y209" s="170"/>
      <c r="Z209" s="170"/>
    </row>
    <row r="210" spans="1:26" ht="23.25" customHeight="1">
      <c r="A210" s="170"/>
      <c r="B210" s="170"/>
      <c r="C210" s="170"/>
      <c r="D210" s="170"/>
      <c r="E210" s="170"/>
      <c r="F210" s="170"/>
      <c r="G210" s="170"/>
      <c r="H210" s="170"/>
      <c r="I210" s="170"/>
      <c r="J210" s="170"/>
      <c r="K210" s="170"/>
      <c r="L210" s="170"/>
      <c r="M210" s="170"/>
      <c r="N210" s="590"/>
      <c r="O210" s="622"/>
      <c r="P210" s="170"/>
      <c r="Q210" s="170"/>
      <c r="R210" s="170"/>
      <c r="S210" s="170"/>
      <c r="T210" s="170"/>
      <c r="U210" s="170"/>
      <c r="V210" s="170"/>
      <c r="W210" s="170"/>
      <c r="X210" s="170"/>
      <c r="Y210" s="170"/>
      <c r="Z210" s="170"/>
    </row>
    <row r="211" spans="1:26" ht="23.25" customHeight="1">
      <c r="A211" s="170"/>
      <c r="B211" s="170"/>
      <c r="C211" s="170"/>
      <c r="D211" s="170"/>
      <c r="E211" s="170"/>
      <c r="F211" s="170"/>
      <c r="G211" s="170"/>
      <c r="H211" s="170"/>
      <c r="I211" s="170"/>
      <c r="J211" s="170"/>
      <c r="K211" s="170"/>
      <c r="L211" s="170"/>
      <c r="M211" s="170"/>
      <c r="N211" s="590"/>
      <c r="O211" s="622"/>
      <c r="P211" s="170"/>
      <c r="Q211" s="170"/>
      <c r="R211" s="170"/>
      <c r="S211" s="170"/>
      <c r="T211" s="170"/>
      <c r="U211" s="170"/>
      <c r="V211" s="170"/>
      <c r="W211" s="170"/>
      <c r="X211" s="170"/>
      <c r="Y211" s="170"/>
      <c r="Z211" s="170"/>
    </row>
    <row r="212" spans="1:26" ht="23.25" customHeight="1">
      <c r="A212" s="170"/>
      <c r="B212" s="170"/>
      <c r="C212" s="170"/>
      <c r="D212" s="170"/>
      <c r="E212" s="170"/>
      <c r="F212" s="170"/>
      <c r="G212" s="170"/>
      <c r="H212" s="170"/>
      <c r="I212" s="170"/>
      <c r="J212" s="170"/>
      <c r="K212" s="170"/>
      <c r="L212" s="170"/>
      <c r="M212" s="170"/>
      <c r="N212" s="590"/>
      <c r="O212" s="622"/>
      <c r="P212" s="170"/>
      <c r="Q212" s="170"/>
      <c r="R212" s="170"/>
      <c r="S212" s="170"/>
      <c r="T212" s="170"/>
      <c r="U212" s="170"/>
      <c r="V212" s="170"/>
      <c r="W212" s="170"/>
      <c r="X212" s="170"/>
      <c r="Y212" s="170"/>
      <c r="Z212" s="170"/>
    </row>
    <row r="213" spans="1:26" ht="23.25" customHeight="1">
      <c r="A213" s="170"/>
      <c r="B213" s="170"/>
      <c r="C213" s="170"/>
      <c r="D213" s="170"/>
      <c r="E213" s="170"/>
      <c r="F213" s="170"/>
      <c r="G213" s="170"/>
      <c r="H213" s="170"/>
      <c r="I213" s="170"/>
      <c r="J213" s="170"/>
      <c r="K213" s="170"/>
      <c r="L213" s="170"/>
      <c r="M213" s="170"/>
      <c r="N213" s="590"/>
      <c r="O213" s="622"/>
      <c r="P213" s="170"/>
      <c r="Q213" s="170"/>
      <c r="R213" s="170"/>
      <c r="S213" s="170"/>
      <c r="T213" s="170"/>
      <c r="U213" s="170"/>
      <c r="V213" s="170"/>
      <c r="W213" s="170"/>
      <c r="X213" s="170"/>
      <c r="Y213" s="170"/>
      <c r="Z213" s="170"/>
    </row>
    <row r="214" spans="1:26" ht="23.25" customHeight="1">
      <c r="A214" s="170"/>
      <c r="B214" s="170"/>
      <c r="C214" s="170"/>
      <c r="D214" s="170"/>
      <c r="E214" s="170"/>
      <c r="F214" s="170"/>
      <c r="G214" s="170"/>
      <c r="H214" s="170"/>
      <c r="I214" s="170"/>
      <c r="J214" s="170"/>
      <c r="K214" s="170"/>
      <c r="L214" s="170"/>
      <c r="M214" s="170"/>
      <c r="N214" s="590"/>
      <c r="O214" s="622"/>
      <c r="P214" s="170"/>
      <c r="Q214" s="170"/>
      <c r="R214" s="170"/>
      <c r="S214" s="170"/>
      <c r="T214" s="170"/>
      <c r="U214" s="170"/>
      <c r="V214" s="170"/>
      <c r="W214" s="170"/>
      <c r="X214" s="170"/>
      <c r="Y214" s="170"/>
      <c r="Z214" s="170"/>
    </row>
    <row r="215" spans="1:26" ht="23.25" customHeight="1">
      <c r="A215" s="170"/>
      <c r="B215" s="170"/>
      <c r="C215" s="170"/>
      <c r="D215" s="170"/>
      <c r="E215" s="170"/>
      <c r="F215" s="170"/>
      <c r="G215" s="170"/>
      <c r="H215" s="170"/>
      <c r="I215" s="170"/>
      <c r="J215" s="170"/>
      <c r="K215" s="170"/>
      <c r="L215" s="170"/>
      <c r="M215" s="170"/>
      <c r="N215" s="590"/>
      <c r="O215" s="622"/>
      <c r="P215" s="170"/>
      <c r="Q215" s="170"/>
      <c r="R215" s="170"/>
      <c r="S215" s="170"/>
      <c r="T215" s="170"/>
      <c r="U215" s="170"/>
      <c r="V215" s="170"/>
      <c r="W215" s="170"/>
      <c r="X215" s="170"/>
      <c r="Y215" s="170"/>
      <c r="Z215" s="170"/>
    </row>
    <row r="216" spans="1:26" ht="23.25" customHeight="1">
      <c r="A216" s="170"/>
      <c r="B216" s="170"/>
      <c r="C216" s="170"/>
      <c r="D216" s="170"/>
      <c r="E216" s="170"/>
      <c r="F216" s="170"/>
      <c r="G216" s="170"/>
      <c r="H216" s="170"/>
      <c r="I216" s="170"/>
      <c r="J216" s="170"/>
      <c r="K216" s="170"/>
      <c r="L216" s="170"/>
      <c r="M216" s="170"/>
      <c r="N216" s="590"/>
      <c r="O216" s="622"/>
      <c r="P216" s="170"/>
      <c r="Q216" s="170"/>
      <c r="R216" s="170"/>
      <c r="S216" s="170"/>
      <c r="T216" s="170"/>
      <c r="U216" s="170"/>
      <c r="V216" s="170"/>
      <c r="W216" s="170"/>
      <c r="X216" s="170"/>
      <c r="Y216" s="170"/>
      <c r="Z216" s="170"/>
    </row>
    <row r="217" spans="1:26" ht="23.25" customHeight="1">
      <c r="A217" s="170"/>
      <c r="B217" s="170"/>
      <c r="C217" s="170"/>
      <c r="D217" s="170"/>
      <c r="E217" s="170"/>
      <c r="F217" s="170"/>
      <c r="G217" s="170"/>
      <c r="H217" s="170"/>
      <c r="I217" s="170"/>
      <c r="J217" s="170"/>
      <c r="K217" s="170"/>
      <c r="L217" s="170"/>
      <c r="M217" s="170"/>
      <c r="N217" s="590"/>
      <c r="O217" s="622"/>
      <c r="P217" s="170"/>
      <c r="Q217" s="170"/>
      <c r="R217" s="170"/>
      <c r="S217" s="170"/>
      <c r="T217" s="170"/>
      <c r="U217" s="170"/>
      <c r="V217" s="170"/>
      <c r="W217" s="170"/>
      <c r="X217" s="170"/>
      <c r="Y217" s="170"/>
      <c r="Z217" s="170"/>
    </row>
    <row r="218" spans="1:26" ht="23.25" customHeight="1">
      <c r="A218" s="170"/>
      <c r="B218" s="170"/>
      <c r="C218" s="170"/>
      <c r="D218" s="170"/>
      <c r="E218" s="170"/>
      <c r="F218" s="170"/>
      <c r="G218" s="170"/>
      <c r="H218" s="170"/>
      <c r="I218" s="170"/>
      <c r="J218" s="170"/>
      <c r="K218" s="170"/>
      <c r="L218" s="170"/>
      <c r="M218" s="170"/>
      <c r="N218" s="590"/>
      <c r="O218" s="622"/>
      <c r="P218" s="170"/>
      <c r="Q218" s="170"/>
      <c r="R218" s="170"/>
      <c r="S218" s="170"/>
      <c r="T218" s="170"/>
      <c r="U218" s="170"/>
      <c r="V218" s="170"/>
      <c r="W218" s="170"/>
      <c r="X218" s="170"/>
      <c r="Y218" s="170"/>
      <c r="Z218" s="170"/>
    </row>
    <row r="219" spans="1:26" ht="23.25" customHeight="1">
      <c r="A219" s="170"/>
      <c r="B219" s="170"/>
      <c r="C219" s="170"/>
      <c r="D219" s="170"/>
      <c r="E219" s="170"/>
      <c r="F219" s="170"/>
      <c r="G219" s="170"/>
      <c r="H219" s="170"/>
      <c r="I219" s="170"/>
      <c r="J219" s="170"/>
      <c r="K219" s="170"/>
      <c r="L219" s="170"/>
      <c r="M219" s="170"/>
      <c r="N219" s="590"/>
      <c r="O219" s="622"/>
      <c r="P219" s="170"/>
      <c r="Q219" s="170"/>
      <c r="R219" s="170"/>
      <c r="S219" s="170"/>
      <c r="T219" s="170"/>
      <c r="U219" s="170"/>
      <c r="V219" s="170"/>
      <c r="W219" s="170"/>
      <c r="X219" s="170"/>
      <c r="Y219" s="170"/>
      <c r="Z219" s="170"/>
    </row>
    <row r="220" spans="1:26" ht="23.25" customHeight="1">
      <c r="A220" s="170"/>
      <c r="B220" s="170"/>
      <c r="C220" s="170"/>
      <c r="D220" s="170"/>
      <c r="E220" s="170"/>
      <c r="F220" s="170"/>
      <c r="G220" s="170"/>
      <c r="H220" s="170"/>
      <c r="I220" s="170"/>
      <c r="J220" s="170"/>
      <c r="K220" s="170"/>
      <c r="L220" s="170"/>
      <c r="M220" s="170"/>
      <c r="N220" s="590"/>
      <c r="O220" s="622"/>
      <c r="P220" s="170"/>
      <c r="Q220" s="170"/>
      <c r="R220" s="170"/>
      <c r="S220" s="170"/>
      <c r="T220" s="170"/>
      <c r="U220" s="170"/>
      <c r="V220" s="170"/>
      <c r="W220" s="170"/>
      <c r="X220" s="170"/>
      <c r="Y220" s="170"/>
      <c r="Z220" s="170"/>
    </row>
    <row r="221" spans="1:26" ht="23.25" customHeight="1">
      <c r="A221" s="170"/>
      <c r="B221" s="170"/>
      <c r="C221" s="170"/>
      <c r="D221" s="170"/>
      <c r="E221" s="170"/>
      <c r="F221" s="170"/>
      <c r="G221" s="170"/>
      <c r="H221" s="170"/>
      <c r="I221" s="170"/>
      <c r="J221" s="170"/>
      <c r="K221" s="170"/>
      <c r="L221" s="170"/>
      <c r="M221" s="170"/>
      <c r="N221" s="590"/>
      <c r="O221" s="622"/>
      <c r="P221" s="170"/>
      <c r="Q221" s="170"/>
      <c r="R221" s="170"/>
      <c r="S221" s="170"/>
      <c r="T221" s="170"/>
      <c r="U221" s="170"/>
      <c r="V221" s="170"/>
      <c r="W221" s="170"/>
      <c r="X221" s="170"/>
      <c r="Y221" s="170"/>
      <c r="Z221" s="170"/>
    </row>
    <row r="222" spans="1:26" ht="23.25" customHeight="1">
      <c r="A222" s="170"/>
      <c r="B222" s="170"/>
      <c r="C222" s="170"/>
      <c r="D222" s="170"/>
      <c r="E222" s="170"/>
      <c r="F222" s="170"/>
      <c r="G222" s="170"/>
      <c r="H222" s="170"/>
      <c r="I222" s="170"/>
      <c r="J222" s="170"/>
      <c r="K222" s="170"/>
      <c r="L222" s="170"/>
      <c r="M222" s="170"/>
      <c r="N222" s="590"/>
      <c r="O222" s="622"/>
      <c r="P222" s="170"/>
      <c r="Q222" s="170"/>
      <c r="R222" s="170"/>
      <c r="S222" s="170"/>
      <c r="T222" s="170"/>
      <c r="U222" s="170"/>
      <c r="V222" s="170"/>
      <c r="W222" s="170"/>
      <c r="X222" s="170"/>
      <c r="Y222" s="170"/>
      <c r="Z222" s="170"/>
    </row>
    <row r="223" spans="1:26" ht="23.25" customHeight="1">
      <c r="A223" s="170"/>
      <c r="B223" s="170"/>
      <c r="C223" s="170"/>
      <c r="D223" s="170"/>
      <c r="E223" s="170"/>
      <c r="F223" s="170"/>
      <c r="G223" s="170"/>
      <c r="H223" s="170"/>
      <c r="I223" s="170"/>
      <c r="J223" s="170"/>
      <c r="K223" s="170"/>
      <c r="L223" s="170"/>
      <c r="M223" s="170"/>
      <c r="N223" s="590"/>
      <c r="O223" s="622"/>
      <c r="P223" s="170"/>
      <c r="Q223" s="170"/>
      <c r="R223" s="170"/>
      <c r="S223" s="170"/>
      <c r="T223" s="170"/>
      <c r="U223" s="170"/>
      <c r="V223" s="170"/>
      <c r="W223" s="170"/>
      <c r="X223" s="170"/>
      <c r="Y223" s="170"/>
      <c r="Z223" s="170"/>
    </row>
    <row r="224" spans="1:26" ht="23.25" customHeight="1">
      <c r="A224" s="170"/>
      <c r="B224" s="170"/>
      <c r="C224" s="170"/>
      <c r="D224" s="170"/>
      <c r="E224" s="170"/>
      <c r="F224" s="170"/>
      <c r="G224" s="170"/>
      <c r="H224" s="170"/>
      <c r="I224" s="170"/>
      <c r="J224" s="170"/>
      <c r="K224" s="170"/>
      <c r="L224" s="170"/>
      <c r="M224" s="170"/>
      <c r="N224" s="590"/>
      <c r="O224" s="622"/>
      <c r="P224" s="170"/>
      <c r="Q224" s="170"/>
      <c r="R224" s="170"/>
      <c r="S224" s="170"/>
      <c r="T224" s="170"/>
      <c r="U224" s="170"/>
      <c r="V224" s="170"/>
      <c r="W224" s="170"/>
      <c r="X224" s="170"/>
      <c r="Y224" s="170"/>
      <c r="Z224" s="170"/>
    </row>
    <row r="225" spans="1:26" ht="23.25" customHeight="1">
      <c r="A225" s="170"/>
      <c r="B225" s="170"/>
      <c r="C225" s="170"/>
      <c r="D225" s="170"/>
      <c r="E225" s="170"/>
      <c r="F225" s="170"/>
      <c r="G225" s="170"/>
      <c r="H225" s="170"/>
      <c r="I225" s="170"/>
      <c r="J225" s="170"/>
      <c r="K225" s="170"/>
      <c r="L225" s="170"/>
      <c r="M225" s="170"/>
      <c r="N225" s="590"/>
      <c r="O225" s="622"/>
      <c r="P225" s="170"/>
      <c r="Q225" s="170"/>
      <c r="R225" s="170"/>
      <c r="S225" s="170"/>
      <c r="T225" s="170"/>
      <c r="U225" s="170"/>
      <c r="V225" s="170"/>
      <c r="W225" s="170"/>
      <c r="X225" s="170"/>
      <c r="Y225" s="170"/>
      <c r="Z225" s="170"/>
    </row>
    <row r="226" spans="1:26" ht="23.25" customHeight="1">
      <c r="A226" s="170"/>
      <c r="B226" s="170"/>
      <c r="C226" s="170"/>
      <c r="D226" s="170"/>
      <c r="E226" s="170"/>
      <c r="F226" s="170"/>
      <c r="G226" s="170"/>
      <c r="H226" s="170"/>
      <c r="I226" s="170"/>
      <c r="J226" s="170"/>
      <c r="K226" s="170"/>
      <c r="L226" s="170"/>
      <c r="M226" s="170"/>
      <c r="N226" s="590"/>
      <c r="O226" s="622"/>
      <c r="P226" s="170"/>
      <c r="Q226" s="170"/>
      <c r="R226" s="170"/>
      <c r="S226" s="170"/>
      <c r="T226" s="170"/>
      <c r="U226" s="170"/>
      <c r="V226" s="170"/>
      <c r="W226" s="170"/>
      <c r="X226" s="170"/>
      <c r="Y226" s="170"/>
      <c r="Z226" s="170"/>
    </row>
    <row r="227" spans="1:26" ht="23.25" customHeight="1">
      <c r="A227" s="170"/>
      <c r="B227" s="170"/>
      <c r="C227" s="170"/>
      <c r="D227" s="170"/>
      <c r="E227" s="170"/>
      <c r="F227" s="170"/>
      <c r="G227" s="170"/>
      <c r="H227" s="170"/>
      <c r="I227" s="170"/>
      <c r="J227" s="170"/>
      <c r="K227" s="170"/>
      <c r="L227" s="170"/>
      <c r="M227" s="170"/>
      <c r="N227" s="590"/>
      <c r="O227" s="622"/>
      <c r="P227" s="170"/>
      <c r="Q227" s="170"/>
      <c r="R227" s="170"/>
      <c r="S227" s="170"/>
      <c r="T227" s="170"/>
      <c r="U227" s="170"/>
      <c r="V227" s="170"/>
      <c r="W227" s="170"/>
      <c r="X227" s="170"/>
      <c r="Y227" s="170"/>
      <c r="Z227" s="170"/>
    </row>
    <row r="228" spans="1:26" ht="23.25" customHeight="1">
      <c r="A228" s="170"/>
      <c r="B228" s="170"/>
      <c r="C228" s="170"/>
      <c r="D228" s="170"/>
      <c r="E228" s="170"/>
      <c r="F228" s="170"/>
      <c r="G228" s="170"/>
      <c r="H228" s="170"/>
      <c r="I228" s="170"/>
      <c r="J228" s="170"/>
      <c r="K228" s="170"/>
      <c r="L228" s="170"/>
      <c r="M228" s="170"/>
      <c r="N228" s="590"/>
      <c r="O228" s="622"/>
      <c r="P228" s="170"/>
      <c r="Q228" s="170"/>
      <c r="R228" s="170"/>
      <c r="S228" s="170"/>
      <c r="T228" s="170"/>
      <c r="U228" s="170"/>
      <c r="V228" s="170"/>
      <c r="W228" s="170"/>
      <c r="X228" s="170"/>
      <c r="Y228" s="170"/>
      <c r="Z228" s="170"/>
    </row>
    <row r="229" spans="1:26" ht="23.25" customHeight="1">
      <c r="A229" s="170"/>
      <c r="B229" s="170"/>
      <c r="C229" s="170"/>
      <c r="D229" s="170"/>
      <c r="E229" s="170"/>
      <c r="F229" s="170"/>
      <c r="G229" s="170"/>
      <c r="H229" s="170"/>
      <c r="I229" s="170"/>
      <c r="J229" s="170"/>
      <c r="K229" s="170"/>
      <c r="L229" s="170"/>
      <c r="M229" s="170"/>
      <c r="N229" s="590"/>
      <c r="O229" s="622"/>
      <c r="P229" s="170"/>
      <c r="Q229" s="170"/>
      <c r="R229" s="170"/>
      <c r="S229" s="170"/>
      <c r="T229" s="170"/>
      <c r="U229" s="170"/>
      <c r="V229" s="170"/>
      <c r="W229" s="170"/>
      <c r="X229" s="170"/>
      <c r="Y229" s="170"/>
      <c r="Z229" s="170"/>
    </row>
    <row r="230" spans="1:26" ht="23.25" customHeight="1">
      <c r="A230" s="170"/>
      <c r="B230" s="170"/>
      <c r="C230" s="170"/>
      <c r="D230" s="170"/>
      <c r="E230" s="170"/>
      <c r="F230" s="170"/>
      <c r="G230" s="170"/>
      <c r="H230" s="170"/>
      <c r="I230" s="170"/>
      <c r="J230" s="170"/>
      <c r="K230" s="170"/>
      <c r="L230" s="170"/>
      <c r="M230" s="170"/>
      <c r="N230" s="590"/>
      <c r="O230" s="622"/>
      <c r="P230" s="170"/>
      <c r="Q230" s="170"/>
      <c r="R230" s="170"/>
      <c r="S230" s="170"/>
      <c r="T230" s="170"/>
      <c r="U230" s="170"/>
      <c r="V230" s="170"/>
      <c r="W230" s="170"/>
      <c r="X230" s="170"/>
      <c r="Y230" s="170"/>
      <c r="Z230" s="170"/>
    </row>
    <row r="231" spans="1:26" ht="23.25" customHeight="1">
      <c r="A231" s="170"/>
      <c r="B231" s="170"/>
      <c r="C231" s="170"/>
      <c r="D231" s="170"/>
      <c r="E231" s="170"/>
      <c r="F231" s="170"/>
      <c r="G231" s="170"/>
      <c r="H231" s="170"/>
      <c r="I231" s="170"/>
      <c r="J231" s="170"/>
      <c r="K231" s="170"/>
      <c r="L231" s="170"/>
      <c r="M231" s="170"/>
      <c r="N231" s="590"/>
      <c r="O231" s="622"/>
      <c r="P231" s="170"/>
      <c r="Q231" s="170"/>
      <c r="R231" s="170"/>
      <c r="S231" s="170"/>
      <c r="T231" s="170"/>
      <c r="U231" s="170"/>
      <c r="V231" s="170"/>
      <c r="W231" s="170"/>
      <c r="X231" s="170"/>
      <c r="Y231" s="170"/>
      <c r="Z231" s="170"/>
    </row>
    <row r="232" spans="1:26" ht="23.25" customHeight="1">
      <c r="A232" s="170"/>
      <c r="B232" s="170"/>
      <c r="C232" s="170"/>
      <c r="D232" s="170"/>
      <c r="E232" s="170"/>
      <c r="F232" s="170"/>
      <c r="G232" s="170"/>
      <c r="H232" s="170"/>
      <c r="I232" s="170"/>
      <c r="J232" s="170"/>
      <c r="K232" s="170"/>
      <c r="L232" s="170"/>
      <c r="M232" s="170"/>
      <c r="N232" s="590"/>
      <c r="O232" s="622"/>
      <c r="P232" s="170"/>
      <c r="Q232" s="170"/>
      <c r="R232" s="170"/>
      <c r="S232" s="170"/>
      <c r="T232" s="170"/>
      <c r="U232" s="170"/>
      <c r="V232" s="170"/>
      <c r="W232" s="170"/>
      <c r="X232" s="170"/>
      <c r="Y232" s="170"/>
      <c r="Z232" s="170"/>
    </row>
    <row r="233" spans="1:26" ht="23.25" customHeight="1">
      <c r="A233" s="170"/>
      <c r="B233" s="170"/>
      <c r="C233" s="170"/>
      <c r="D233" s="170"/>
      <c r="E233" s="170"/>
      <c r="F233" s="170"/>
      <c r="G233" s="170"/>
      <c r="H233" s="170"/>
      <c r="I233" s="170"/>
      <c r="J233" s="170"/>
      <c r="K233" s="170"/>
      <c r="L233" s="170"/>
      <c r="M233" s="170"/>
      <c r="N233" s="590"/>
      <c r="O233" s="622"/>
      <c r="P233" s="170"/>
      <c r="Q233" s="170"/>
      <c r="R233" s="170"/>
      <c r="S233" s="170"/>
      <c r="T233" s="170"/>
      <c r="U233" s="170"/>
      <c r="V233" s="170"/>
      <c r="W233" s="170"/>
      <c r="X233" s="170"/>
      <c r="Y233" s="170"/>
      <c r="Z233" s="170"/>
    </row>
    <row r="234" spans="1:26" ht="23.25" customHeight="1">
      <c r="A234" s="170"/>
      <c r="B234" s="170"/>
      <c r="C234" s="170"/>
      <c r="D234" s="170"/>
      <c r="E234" s="170"/>
      <c r="F234" s="170"/>
      <c r="G234" s="170"/>
      <c r="H234" s="170"/>
      <c r="I234" s="170"/>
      <c r="J234" s="170"/>
      <c r="K234" s="170"/>
      <c r="L234" s="170"/>
      <c r="M234" s="170"/>
      <c r="N234" s="590"/>
      <c r="O234" s="622"/>
      <c r="P234" s="170"/>
      <c r="Q234" s="170"/>
      <c r="R234" s="170"/>
      <c r="S234" s="170"/>
      <c r="T234" s="170"/>
      <c r="U234" s="170"/>
      <c r="V234" s="170"/>
      <c r="W234" s="170"/>
      <c r="X234" s="170"/>
      <c r="Y234" s="170"/>
      <c r="Z234" s="170"/>
    </row>
    <row r="235" spans="1:26" ht="23.25" customHeight="1">
      <c r="A235" s="170"/>
      <c r="B235" s="170"/>
      <c r="C235" s="170"/>
      <c r="D235" s="170"/>
      <c r="E235" s="170"/>
      <c r="F235" s="170"/>
      <c r="G235" s="170"/>
      <c r="H235" s="170"/>
      <c r="I235" s="170"/>
      <c r="J235" s="170"/>
      <c r="K235" s="170"/>
      <c r="L235" s="170"/>
      <c r="M235" s="170"/>
      <c r="N235" s="590"/>
      <c r="O235" s="622"/>
      <c r="P235" s="170"/>
      <c r="Q235" s="170"/>
      <c r="R235" s="170"/>
      <c r="S235" s="170"/>
      <c r="T235" s="170"/>
      <c r="U235" s="170"/>
      <c r="V235" s="170"/>
      <c r="W235" s="170"/>
      <c r="X235" s="170"/>
      <c r="Y235" s="170"/>
      <c r="Z235" s="170"/>
    </row>
    <row r="236" spans="1:26" ht="23.25" customHeight="1">
      <c r="A236" s="170"/>
      <c r="B236" s="170"/>
      <c r="C236" s="170"/>
      <c r="D236" s="170"/>
      <c r="E236" s="170"/>
      <c r="F236" s="170"/>
      <c r="G236" s="170"/>
      <c r="H236" s="170"/>
      <c r="I236" s="170"/>
      <c r="J236" s="170"/>
      <c r="K236" s="170"/>
      <c r="L236" s="170"/>
      <c r="M236" s="170"/>
      <c r="N236" s="590"/>
      <c r="O236" s="622"/>
      <c r="P236" s="170"/>
      <c r="Q236" s="170"/>
      <c r="R236" s="170"/>
      <c r="S236" s="170"/>
      <c r="T236" s="170"/>
      <c r="U236" s="170"/>
      <c r="V236" s="170"/>
      <c r="W236" s="170"/>
      <c r="X236" s="170"/>
      <c r="Y236" s="170"/>
      <c r="Z236" s="170"/>
    </row>
    <row r="237" spans="1:26" ht="23.25" customHeight="1">
      <c r="A237" s="170"/>
      <c r="B237" s="170"/>
      <c r="C237" s="170"/>
      <c r="D237" s="170"/>
      <c r="E237" s="170"/>
      <c r="F237" s="170"/>
      <c r="G237" s="170"/>
      <c r="H237" s="170"/>
      <c r="I237" s="170"/>
      <c r="J237" s="170"/>
      <c r="K237" s="170"/>
      <c r="L237" s="170"/>
      <c r="M237" s="170"/>
      <c r="N237" s="590"/>
      <c r="O237" s="622"/>
      <c r="P237" s="170"/>
      <c r="Q237" s="170"/>
      <c r="R237" s="170"/>
      <c r="S237" s="170"/>
      <c r="T237" s="170"/>
      <c r="U237" s="170"/>
      <c r="V237" s="170"/>
      <c r="W237" s="170"/>
      <c r="X237" s="170"/>
      <c r="Y237" s="170"/>
      <c r="Z237" s="170"/>
    </row>
    <row r="238" spans="1:26" ht="23.25" customHeight="1">
      <c r="A238" s="170"/>
      <c r="B238" s="170"/>
      <c r="C238" s="170"/>
      <c r="D238" s="170"/>
      <c r="E238" s="170"/>
      <c r="F238" s="170"/>
      <c r="G238" s="170"/>
      <c r="H238" s="170"/>
      <c r="I238" s="170"/>
      <c r="J238" s="170"/>
      <c r="K238" s="170"/>
      <c r="L238" s="170"/>
      <c r="M238" s="170"/>
      <c r="N238" s="590"/>
      <c r="O238" s="622"/>
      <c r="P238" s="170"/>
      <c r="Q238" s="170"/>
      <c r="R238" s="170"/>
      <c r="S238" s="170"/>
      <c r="T238" s="170"/>
      <c r="U238" s="170"/>
      <c r="V238" s="170"/>
      <c r="W238" s="170"/>
      <c r="X238" s="170"/>
      <c r="Y238" s="170"/>
      <c r="Z238" s="170"/>
    </row>
    <row r="239" spans="1:26" ht="23.25" customHeight="1">
      <c r="A239" s="170"/>
      <c r="B239" s="170"/>
      <c r="C239" s="170"/>
      <c r="D239" s="170"/>
      <c r="E239" s="170"/>
      <c r="F239" s="170"/>
      <c r="G239" s="170"/>
      <c r="H239" s="170"/>
      <c r="I239" s="170"/>
      <c r="J239" s="170"/>
      <c r="K239" s="170"/>
      <c r="L239" s="170"/>
      <c r="M239" s="170"/>
      <c r="N239" s="590"/>
      <c r="O239" s="622"/>
      <c r="P239" s="170"/>
      <c r="Q239" s="170"/>
      <c r="R239" s="170"/>
      <c r="S239" s="170"/>
      <c r="T239" s="170"/>
      <c r="U239" s="170"/>
      <c r="V239" s="170"/>
      <c r="W239" s="170"/>
      <c r="X239" s="170"/>
      <c r="Y239" s="170"/>
      <c r="Z239" s="170"/>
    </row>
    <row r="240" spans="1:26" ht="23.25" customHeight="1">
      <c r="A240" s="170"/>
      <c r="B240" s="170"/>
      <c r="C240" s="170"/>
      <c r="D240" s="170"/>
      <c r="E240" s="170"/>
      <c r="F240" s="170"/>
      <c r="G240" s="170"/>
      <c r="H240" s="170"/>
      <c r="I240" s="170"/>
      <c r="J240" s="170"/>
      <c r="K240" s="170"/>
      <c r="L240" s="170"/>
      <c r="M240" s="170"/>
      <c r="N240" s="590"/>
      <c r="O240" s="622"/>
      <c r="P240" s="170"/>
      <c r="Q240" s="170"/>
      <c r="R240" s="170"/>
      <c r="S240" s="170"/>
      <c r="T240" s="170"/>
      <c r="U240" s="170"/>
      <c r="V240" s="170"/>
      <c r="W240" s="170"/>
      <c r="X240" s="170"/>
      <c r="Y240" s="170"/>
      <c r="Z240" s="170"/>
    </row>
    <row r="241" spans="1:26" ht="23.25" customHeight="1">
      <c r="A241" s="170"/>
      <c r="B241" s="170"/>
      <c r="C241" s="170"/>
      <c r="D241" s="170"/>
      <c r="E241" s="170"/>
      <c r="F241" s="170"/>
      <c r="G241" s="170"/>
      <c r="H241" s="170"/>
      <c r="I241" s="170"/>
      <c r="J241" s="170"/>
      <c r="K241" s="170"/>
      <c r="L241" s="170"/>
      <c r="M241" s="170"/>
      <c r="N241" s="590"/>
      <c r="O241" s="622"/>
      <c r="P241" s="170"/>
      <c r="Q241" s="170"/>
      <c r="R241" s="170"/>
      <c r="S241" s="170"/>
      <c r="T241" s="170"/>
      <c r="U241" s="170"/>
      <c r="V241" s="170"/>
      <c r="W241" s="170"/>
      <c r="X241" s="170"/>
      <c r="Y241" s="170"/>
      <c r="Z241" s="170"/>
    </row>
    <row r="242" spans="1:26" ht="23.25" customHeight="1">
      <c r="A242" s="170"/>
      <c r="B242" s="170"/>
      <c r="C242" s="170"/>
      <c r="D242" s="170"/>
      <c r="E242" s="170"/>
      <c r="F242" s="170"/>
      <c r="G242" s="170"/>
      <c r="H242" s="170"/>
      <c r="I242" s="170"/>
      <c r="J242" s="170"/>
      <c r="K242" s="170"/>
      <c r="L242" s="170"/>
      <c r="M242" s="170"/>
      <c r="N242" s="590"/>
      <c r="O242" s="622"/>
      <c r="P242" s="170"/>
      <c r="Q242" s="170"/>
      <c r="R242" s="170"/>
      <c r="S242" s="170"/>
      <c r="T242" s="170"/>
      <c r="U242" s="170"/>
      <c r="V242" s="170"/>
      <c r="W242" s="170"/>
      <c r="X242" s="170"/>
      <c r="Y242" s="170"/>
      <c r="Z242" s="170"/>
    </row>
    <row r="243" spans="1:26" ht="23.25" customHeight="1">
      <c r="A243" s="170"/>
      <c r="B243" s="170"/>
      <c r="C243" s="170"/>
      <c r="D243" s="170"/>
      <c r="E243" s="170"/>
      <c r="F243" s="170"/>
      <c r="G243" s="170"/>
      <c r="H243" s="170"/>
      <c r="I243" s="170"/>
      <c r="J243" s="170"/>
      <c r="K243" s="170"/>
      <c r="L243" s="170"/>
      <c r="M243" s="170"/>
      <c r="N243" s="590"/>
      <c r="O243" s="622"/>
      <c r="P243" s="170"/>
      <c r="Q243" s="170"/>
      <c r="R243" s="170"/>
      <c r="S243" s="170"/>
      <c r="T243" s="170"/>
      <c r="U243" s="170"/>
      <c r="V243" s="170"/>
      <c r="W243" s="170"/>
      <c r="X243" s="170"/>
      <c r="Y243" s="170"/>
      <c r="Z243" s="170"/>
    </row>
    <row r="244" spans="1:26" ht="23.25" customHeight="1">
      <c r="A244" s="170"/>
      <c r="B244" s="170"/>
      <c r="C244" s="170"/>
      <c r="D244" s="170"/>
      <c r="E244" s="170"/>
      <c r="F244" s="170"/>
      <c r="G244" s="170"/>
      <c r="H244" s="170"/>
      <c r="I244" s="170"/>
      <c r="J244" s="170"/>
      <c r="K244" s="170"/>
      <c r="L244" s="170"/>
      <c r="M244" s="170"/>
      <c r="N244" s="590"/>
      <c r="O244" s="622"/>
      <c r="P244" s="170"/>
      <c r="Q244" s="170"/>
      <c r="R244" s="170"/>
      <c r="S244" s="170"/>
      <c r="T244" s="170"/>
      <c r="U244" s="170"/>
      <c r="V244" s="170"/>
      <c r="W244" s="170"/>
      <c r="X244" s="170"/>
      <c r="Y244" s="170"/>
      <c r="Z244" s="170"/>
    </row>
    <row r="245" spans="1:26" ht="23.25" customHeight="1">
      <c r="A245" s="170"/>
      <c r="B245" s="170"/>
      <c r="C245" s="170"/>
      <c r="D245" s="170"/>
      <c r="E245" s="170"/>
      <c r="F245" s="170"/>
      <c r="G245" s="170"/>
      <c r="H245" s="170"/>
      <c r="I245" s="170"/>
      <c r="J245" s="170"/>
      <c r="K245" s="170"/>
      <c r="L245" s="170"/>
      <c r="M245" s="170"/>
      <c r="N245" s="590"/>
      <c r="O245" s="622"/>
      <c r="P245" s="170"/>
      <c r="Q245" s="170"/>
      <c r="R245" s="170"/>
      <c r="S245" s="170"/>
      <c r="T245" s="170"/>
      <c r="U245" s="170"/>
      <c r="V245" s="170"/>
      <c r="W245" s="170"/>
      <c r="X245" s="170"/>
      <c r="Y245" s="170"/>
      <c r="Z245" s="170"/>
    </row>
    <row r="246" spans="1:26" ht="23.25" customHeight="1">
      <c r="A246" s="170"/>
      <c r="B246" s="170"/>
      <c r="C246" s="170"/>
      <c r="D246" s="170"/>
      <c r="E246" s="170"/>
      <c r="F246" s="170"/>
      <c r="G246" s="170"/>
      <c r="H246" s="170"/>
      <c r="I246" s="170"/>
      <c r="J246" s="170"/>
      <c r="K246" s="170"/>
      <c r="L246" s="170"/>
      <c r="M246" s="170"/>
      <c r="N246" s="590"/>
      <c r="O246" s="622"/>
      <c r="P246" s="170"/>
      <c r="Q246" s="170"/>
      <c r="R246" s="170"/>
      <c r="S246" s="170"/>
      <c r="T246" s="170"/>
      <c r="U246" s="170"/>
      <c r="V246" s="170"/>
      <c r="W246" s="170"/>
      <c r="X246" s="170"/>
      <c r="Y246" s="170"/>
      <c r="Z246" s="170"/>
    </row>
    <row r="247" spans="1:26" ht="23.25" customHeight="1">
      <c r="A247" s="170"/>
      <c r="B247" s="170"/>
      <c r="C247" s="170"/>
      <c r="D247" s="170"/>
      <c r="E247" s="170"/>
      <c r="F247" s="170"/>
      <c r="G247" s="170"/>
      <c r="H247" s="170"/>
      <c r="I247" s="170"/>
      <c r="J247" s="170"/>
      <c r="K247" s="170"/>
      <c r="L247" s="170"/>
      <c r="M247" s="170"/>
      <c r="N247" s="590"/>
      <c r="O247" s="622"/>
      <c r="P247" s="170"/>
      <c r="Q247" s="170"/>
      <c r="R247" s="170"/>
      <c r="S247" s="170"/>
      <c r="T247" s="170"/>
      <c r="U247" s="170"/>
      <c r="V247" s="170"/>
      <c r="W247" s="170"/>
      <c r="X247" s="170"/>
      <c r="Y247" s="170"/>
      <c r="Z247" s="170"/>
    </row>
    <row r="248" spans="1:26" ht="23.25" customHeight="1">
      <c r="A248" s="170"/>
      <c r="B248" s="170"/>
      <c r="C248" s="170"/>
      <c r="D248" s="170"/>
      <c r="E248" s="170"/>
      <c r="F248" s="170"/>
      <c r="G248" s="170"/>
      <c r="H248" s="170"/>
      <c r="I248" s="170"/>
      <c r="J248" s="170"/>
      <c r="K248" s="170"/>
      <c r="L248" s="170"/>
      <c r="M248" s="170"/>
      <c r="N248" s="590"/>
      <c r="O248" s="622"/>
      <c r="P248" s="170"/>
      <c r="Q248" s="170"/>
      <c r="R248" s="170"/>
      <c r="S248" s="170"/>
      <c r="T248" s="170"/>
      <c r="U248" s="170"/>
      <c r="V248" s="170"/>
      <c r="W248" s="170"/>
      <c r="X248" s="170"/>
      <c r="Y248" s="170"/>
      <c r="Z248" s="170"/>
    </row>
    <row r="249" spans="1:26" ht="23.25" customHeight="1">
      <c r="A249" s="170"/>
      <c r="B249" s="170"/>
      <c r="C249" s="170"/>
      <c r="D249" s="170"/>
      <c r="E249" s="170"/>
      <c r="F249" s="170"/>
      <c r="G249" s="170"/>
      <c r="H249" s="170"/>
      <c r="I249" s="170"/>
      <c r="J249" s="170"/>
      <c r="K249" s="170"/>
      <c r="L249" s="170"/>
      <c r="M249" s="170"/>
      <c r="N249" s="590"/>
      <c r="O249" s="622"/>
      <c r="P249" s="170"/>
      <c r="Q249" s="170"/>
      <c r="R249" s="170"/>
      <c r="S249" s="170"/>
      <c r="T249" s="170"/>
      <c r="U249" s="170"/>
      <c r="V249" s="170"/>
      <c r="W249" s="170"/>
      <c r="X249" s="170"/>
      <c r="Y249" s="170"/>
      <c r="Z249" s="170"/>
    </row>
    <row r="250" spans="1:26" ht="23.25" customHeight="1">
      <c r="A250" s="170"/>
      <c r="B250" s="170"/>
      <c r="C250" s="170"/>
      <c r="D250" s="170"/>
      <c r="E250" s="170"/>
      <c r="F250" s="170"/>
      <c r="G250" s="170"/>
      <c r="H250" s="170"/>
      <c r="I250" s="170"/>
      <c r="J250" s="170"/>
      <c r="K250" s="170"/>
      <c r="L250" s="170"/>
      <c r="M250" s="170"/>
      <c r="N250" s="590"/>
      <c r="O250" s="622"/>
      <c r="P250" s="170"/>
      <c r="Q250" s="170"/>
      <c r="R250" s="170"/>
      <c r="S250" s="170"/>
      <c r="T250" s="170"/>
      <c r="U250" s="170"/>
      <c r="V250" s="170"/>
      <c r="W250" s="170"/>
      <c r="X250" s="170"/>
      <c r="Y250" s="170"/>
      <c r="Z250" s="170"/>
    </row>
    <row r="251" spans="1:26" ht="23.25" customHeight="1">
      <c r="A251" s="170"/>
      <c r="B251" s="170"/>
      <c r="C251" s="170"/>
      <c r="D251" s="170"/>
      <c r="E251" s="170"/>
      <c r="F251" s="170"/>
      <c r="G251" s="170"/>
      <c r="H251" s="170"/>
      <c r="I251" s="170"/>
      <c r="J251" s="170"/>
      <c r="K251" s="170"/>
      <c r="L251" s="170"/>
      <c r="M251" s="170"/>
      <c r="N251" s="590"/>
      <c r="O251" s="622"/>
      <c r="P251" s="170"/>
      <c r="Q251" s="170"/>
      <c r="R251" s="170"/>
      <c r="S251" s="170"/>
      <c r="T251" s="170"/>
      <c r="U251" s="170"/>
      <c r="V251" s="170"/>
      <c r="W251" s="170"/>
      <c r="X251" s="170"/>
      <c r="Y251" s="170"/>
      <c r="Z251" s="170"/>
    </row>
    <row r="252" spans="1:26" ht="23.25" customHeight="1">
      <c r="A252" s="170"/>
      <c r="B252" s="170"/>
      <c r="C252" s="170"/>
      <c r="D252" s="170"/>
      <c r="E252" s="170"/>
      <c r="F252" s="170"/>
      <c r="G252" s="170"/>
      <c r="H252" s="170"/>
      <c r="I252" s="170"/>
      <c r="J252" s="170"/>
      <c r="K252" s="170"/>
      <c r="L252" s="170"/>
      <c r="M252" s="170"/>
      <c r="N252" s="590"/>
      <c r="O252" s="622"/>
      <c r="P252" s="170"/>
      <c r="Q252" s="170"/>
      <c r="R252" s="170"/>
      <c r="S252" s="170"/>
      <c r="T252" s="170"/>
      <c r="U252" s="170"/>
      <c r="V252" s="170"/>
      <c r="W252" s="170"/>
      <c r="X252" s="170"/>
      <c r="Y252" s="170"/>
      <c r="Z252" s="170"/>
    </row>
    <row r="253" spans="1:26" ht="23.25" customHeight="1">
      <c r="A253" s="170"/>
      <c r="B253" s="170"/>
      <c r="C253" s="170"/>
      <c r="D253" s="170"/>
      <c r="E253" s="170"/>
      <c r="F253" s="170"/>
      <c r="G253" s="170"/>
      <c r="H253" s="170"/>
      <c r="I253" s="170"/>
      <c r="J253" s="170"/>
      <c r="K253" s="170"/>
      <c r="L253" s="170"/>
      <c r="M253" s="170"/>
      <c r="N253" s="590"/>
      <c r="O253" s="622"/>
      <c r="P253" s="170"/>
      <c r="Q253" s="170"/>
      <c r="R253" s="170"/>
      <c r="S253" s="170"/>
      <c r="T253" s="170"/>
      <c r="U253" s="170"/>
      <c r="V253" s="170"/>
      <c r="W253" s="170"/>
      <c r="X253" s="170"/>
      <c r="Y253" s="170"/>
      <c r="Z253" s="170"/>
    </row>
    <row r="254" spans="1:26" ht="23.25" customHeight="1">
      <c r="A254" s="170"/>
      <c r="B254" s="170"/>
      <c r="C254" s="170"/>
      <c r="D254" s="170"/>
      <c r="E254" s="170"/>
      <c r="F254" s="170"/>
      <c r="G254" s="170"/>
      <c r="H254" s="170"/>
      <c r="I254" s="170"/>
      <c r="J254" s="170"/>
      <c r="K254" s="170"/>
      <c r="L254" s="170"/>
      <c r="M254" s="170"/>
      <c r="N254" s="590"/>
      <c r="O254" s="622"/>
      <c r="P254" s="170"/>
      <c r="Q254" s="170"/>
      <c r="R254" s="170"/>
      <c r="S254" s="170"/>
      <c r="T254" s="170"/>
      <c r="U254" s="170"/>
      <c r="V254" s="170"/>
      <c r="W254" s="170"/>
      <c r="X254" s="170"/>
      <c r="Y254" s="170"/>
      <c r="Z254" s="170"/>
    </row>
    <row r="255" spans="1:26" ht="23.25" customHeight="1">
      <c r="A255" s="170"/>
      <c r="B255" s="170"/>
      <c r="C255" s="170"/>
      <c r="D255" s="170"/>
      <c r="E255" s="170"/>
      <c r="F255" s="170"/>
      <c r="G255" s="170"/>
      <c r="H255" s="170"/>
      <c r="I255" s="170"/>
      <c r="J255" s="170"/>
      <c r="K255" s="170"/>
      <c r="L255" s="170"/>
      <c r="M255" s="170"/>
      <c r="N255" s="590"/>
      <c r="O255" s="622"/>
      <c r="P255" s="170"/>
      <c r="Q255" s="170"/>
      <c r="R255" s="170"/>
      <c r="S255" s="170"/>
      <c r="T255" s="170"/>
      <c r="U255" s="170"/>
      <c r="V255" s="170"/>
      <c r="W255" s="170"/>
      <c r="X255" s="170"/>
      <c r="Y255" s="170"/>
      <c r="Z255" s="170"/>
    </row>
    <row r="256" spans="1:26" ht="23.25" customHeight="1">
      <c r="A256" s="170"/>
      <c r="B256" s="170"/>
      <c r="C256" s="170"/>
      <c r="D256" s="170"/>
      <c r="E256" s="170"/>
      <c r="F256" s="170"/>
      <c r="G256" s="170"/>
      <c r="H256" s="170"/>
      <c r="I256" s="170"/>
      <c r="J256" s="170"/>
      <c r="K256" s="170"/>
      <c r="L256" s="170"/>
      <c r="M256" s="170"/>
      <c r="N256" s="590"/>
      <c r="O256" s="622"/>
      <c r="P256" s="170"/>
      <c r="Q256" s="170"/>
      <c r="R256" s="170"/>
      <c r="S256" s="170"/>
      <c r="T256" s="170"/>
      <c r="U256" s="170"/>
      <c r="V256" s="170"/>
      <c r="W256" s="170"/>
      <c r="X256" s="170"/>
      <c r="Y256" s="170"/>
      <c r="Z256" s="170"/>
    </row>
    <row r="257" spans="1:26" ht="23.25" customHeight="1">
      <c r="A257" s="170"/>
      <c r="B257" s="170"/>
      <c r="C257" s="170"/>
      <c r="D257" s="170"/>
      <c r="E257" s="170"/>
      <c r="F257" s="170"/>
      <c r="G257" s="170"/>
      <c r="H257" s="170"/>
      <c r="I257" s="170"/>
      <c r="J257" s="170"/>
      <c r="K257" s="170"/>
      <c r="L257" s="170"/>
      <c r="M257" s="170"/>
      <c r="N257" s="590"/>
      <c r="O257" s="622"/>
      <c r="P257" s="170"/>
      <c r="Q257" s="170"/>
      <c r="R257" s="170"/>
      <c r="S257" s="170"/>
      <c r="T257" s="170"/>
      <c r="U257" s="170"/>
      <c r="V257" s="170"/>
      <c r="W257" s="170"/>
      <c r="X257" s="170"/>
      <c r="Y257" s="170"/>
      <c r="Z257" s="170"/>
    </row>
    <row r="258" spans="1:26" ht="23.25" customHeight="1">
      <c r="A258" s="170"/>
      <c r="B258" s="170"/>
      <c r="C258" s="170"/>
      <c r="D258" s="170"/>
      <c r="E258" s="170"/>
      <c r="F258" s="170"/>
      <c r="G258" s="170"/>
      <c r="H258" s="170"/>
      <c r="I258" s="170"/>
      <c r="J258" s="170"/>
      <c r="K258" s="170"/>
      <c r="L258" s="170"/>
      <c r="M258" s="170"/>
      <c r="N258" s="590"/>
      <c r="O258" s="622"/>
      <c r="P258" s="170"/>
      <c r="Q258" s="170"/>
      <c r="R258" s="170"/>
      <c r="S258" s="170"/>
      <c r="T258" s="170"/>
      <c r="U258" s="170"/>
      <c r="V258" s="170"/>
      <c r="W258" s="170"/>
      <c r="X258" s="170"/>
      <c r="Y258" s="170"/>
      <c r="Z258" s="170"/>
    </row>
    <row r="259" spans="1:26" ht="23.25" customHeight="1">
      <c r="A259" s="170"/>
      <c r="B259" s="170"/>
      <c r="C259" s="170"/>
      <c r="D259" s="170"/>
      <c r="E259" s="170"/>
      <c r="F259" s="170"/>
      <c r="G259" s="170"/>
      <c r="H259" s="170"/>
      <c r="I259" s="170"/>
      <c r="J259" s="170"/>
      <c r="K259" s="170"/>
      <c r="L259" s="170"/>
      <c r="M259" s="170"/>
      <c r="N259" s="590"/>
      <c r="O259" s="622"/>
      <c r="P259" s="170"/>
      <c r="Q259" s="170"/>
      <c r="R259" s="170"/>
      <c r="S259" s="170"/>
      <c r="T259" s="170"/>
      <c r="U259" s="170"/>
      <c r="V259" s="170"/>
      <c r="W259" s="170"/>
      <c r="X259" s="170"/>
      <c r="Y259" s="170"/>
      <c r="Z259" s="170"/>
    </row>
    <row r="260" spans="1:26" ht="23.25" customHeight="1">
      <c r="A260" s="170"/>
      <c r="B260" s="170"/>
      <c r="C260" s="170"/>
      <c r="D260" s="170"/>
      <c r="E260" s="170"/>
      <c r="F260" s="170"/>
      <c r="G260" s="170"/>
      <c r="H260" s="170"/>
      <c r="I260" s="170"/>
      <c r="J260" s="170"/>
      <c r="K260" s="170"/>
      <c r="L260" s="170"/>
      <c r="M260" s="170"/>
      <c r="N260" s="590"/>
      <c r="O260" s="622"/>
      <c r="P260" s="170"/>
      <c r="Q260" s="170"/>
      <c r="R260" s="170"/>
      <c r="S260" s="170"/>
      <c r="T260" s="170"/>
      <c r="U260" s="170"/>
      <c r="V260" s="170"/>
      <c r="W260" s="170"/>
      <c r="X260" s="170"/>
      <c r="Y260" s="170"/>
      <c r="Z260" s="170"/>
    </row>
    <row r="261" spans="1:26" ht="23.25" customHeight="1">
      <c r="A261" s="170"/>
      <c r="B261" s="170"/>
      <c r="C261" s="170"/>
      <c r="D261" s="170"/>
      <c r="E261" s="170"/>
      <c r="F261" s="170"/>
      <c r="G261" s="170"/>
      <c r="H261" s="170"/>
      <c r="I261" s="170"/>
      <c r="J261" s="170"/>
      <c r="K261" s="170"/>
      <c r="L261" s="170"/>
      <c r="M261" s="170"/>
      <c r="N261" s="590"/>
      <c r="O261" s="622"/>
      <c r="P261" s="170"/>
      <c r="Q261" s="170"/>
      <c r="R261" s="170"/>
      <c r="S261" s="170"/>
      <c r="T261" s="170"/>
      <c r="U261" s="170"/>
      <c r="V261" s="170"/>
      <c r="W261" s="170"/>
      <c r="X261" s="170"/>
      <c r="Y261" s="170"/>
      <c r="Z261" s="170"/>
    </row>
    <row r="262" spans="1:26" ht="23.25" customHeight="1">
      <c r="A262" s="170"/>
      <c r="B262" s="170"/>
      <c r="C262" s="170"/>
      <c r="D262" s="170"/>
      <c r="E262" s="170"/>
      <c r="F262" s="170"/>
      <c r="G262" s="170"/>
      <c r="H262" s="170"/>
      <c r="I262" s="170"/>
      <c r="J262" s="170"/>
      <c r="K262" s="170"/>
      <c r="L262" s="170"/>
      <c r="M262" s="170"/>
      <c r="N262" s="590"/>
      <c r="O262" s="622"/>
      <c r="P262" s="170"/>
      <c r="Q262" s="170"/>
      <c r="R262" s="170"/>
      <c r="S262" s="170"/>
      <c r="T262" s="170"/>
      <c r="U262" s="170"/>
      <c r="V262" s="170"/>
      <c r="W262" s="170"/>
      <c r="X262" s="170"/>
      <c r="Y262" s="170"/>
      <c r="Z262" s="170"/>
    </row>
    <row r="263" spans="1:26" ht="23.25" customHeight="1">
      <c r="A263" s="170"/>
      <c r="B263" s="170"/>
      <c r="C263" s="170"/>
      <c r="D263" s="170"/>
      <c r="E263" s="170"/>
      <c r="F263" s="170"/>
      <c r="G263" s="170"/>
      <c r="H263" s="170"/>
      <c r="I263" s="170"/>
      <c r="J263" s="170"/>
      <c r="K263" s="170"/>
      <c r="L263" s="170"/>
      <c r="M263" s="170"/>
      <c r="N263" s="590"/>
      <c r="O263" s="622"/>
      <c r="P263" s="170"/>
      <c r="Q263" s="170"/>
      <c r="R263" s="170"/>
      <c r="S263" s="170"/>
      <c r="T263" s="170"/>
      <c r="U263" s="170"/>
      <c r="V263" s="170"/>
      <c r="W263" s="170"/>
      <c r="X263" s="170"/>
      <c r="Y263" s="170"/>
      <c r="Z263" s="170"/>
    </row>
    <row r="264" spans="1:26" ht="23.25" customHeight="1">
      <c r="A264" s="170"/>
      <c r="B264" s="170"/>
      <c r="C264" s="170"/>
      <c r="D264" s="170"/>
      <c r="E264" s="170"/>
      <c r="F264" s="170"/>
      <c r="G264" s="170"/>
      <c r="H264" s="170"/>
      <c r="I264" s="170"/>
      <c r="J264" s="170"/>
      <c r="K264" s="170"/>
      <c r="L264" s="170"/>
      <c r="M264" s="170"/>
      <c r="N264" s="590"/>
      <c r="O264" s="622"/>
      <c r="P264" s="170"/>
      <c r="Q264" s="170"/>
      <c r="R264" s="170"/>
      <c r="S264" s="170"/>
      <c r="T264" s="170"/>
      <c r="U264" s="170"/>
      <c r="V264" s="170"/>
      <c r="W264" s="170"/>
      <c r="X264" s="170"/>
      <c r="Y264" s="170"/>
      <c r="Z264" s="170"/>
    </row>
    <row r="265" spans="1:26" ht="23.25" customHeight="1">
      <c r="A265" s="170"/>
      <c r="B265" s="170"/>
      <c r="C265" s="170"/>
      <c r="D265" s="170"/>
      <c r="E265" s="170"/>
      <c r="F265" s="170"/>
      <c r="G265" s="170"/>
      <c r="H265" s="170"/>
      <c r="I265" s="170"/>
      <c r="J265" s="170"/>
      <c r="K265" s="170"/>
      <c r="L265" s="170"/>
      <c r="M265" s="170"/>
      <c r="N265" s="590"/>
      <c r="O265" s="622"/>
      <c r="P265" s="170"/>
      <c r="Q265" s="170"/>
      <c r="R265" s="170"/>
      <c r="S265" s="170"/>
      <c r="T265" s="170"/>
      <c r="U265" s="170"/>
      <c r="V265" s="170"/>
      <c r="W265" s="170"/>
      <c r="X265" s="170"/>
      <c r="Y265" s="170"/>
      <c r="Z265" s="170"/>
    </row>
    <row r="266" spans="1:26" ht="23.25" customHeight="1">
      <c r="A266" s="170"/>
      <c r="B266" s="170"/>
      <c r="C266" s="170"/>
      <c r="D266" s="170"/>
      <c r="E266" s="170"/>
      <c r="F266" s="170"/>
      <c r="G266" s="170"/>
      <c r="H266" s="170"/>
      <c r="I266" s="170"/>
      <c r="J266" s="170"/>
      <c r="K266" s="170"/>
      <c r="L266" s="170"/>
      <c r="M266" s="170"/>
      <c r="N266" s="590"/>
      <c r="O266" s="622"/>
      <c r="P266" s="170"/>
      <c r="Q266" s="170"/>
      <c r="R266" s="170"/>
      <c r="S266" s="170"/>
      <c r="T266" s="170"/>
      <c r="U266" s="170"/>
      <c r="V266" s="170"/>
      <c r="W266" s="170"/>
      <c r="X266" s="170"/>
      <c r="Y266" s="170"/>
      <c r="Z266" s="170"/>
    </row>
    <row r="267" spans="1:26" ht="23.25" customHeight="1">
      <c r="A267" s="170"/>
      <c r="B267" s="170"/>
      <c r="C267" s="170"/>
      <c r="D267" s="170"/>
      <c r="E267" s="170"/>
      <c r="F267" s="170"/>
      <c r="G267" s="170"/>
      <c r="H267" s="170"/>
      <c r="I267" s="170"/>
      <c r="J267" s="170"/>
      <c r="K267" s="170"/>
      <c r="L267" s="170"/>
      <c r="M267" s="170"/>
      <c r="N267" s="590"/>
      <c r="O267" s="622"/>
      <c r="P267" s="170"/>
      <c r="Q267" s="170"/>
      <c r="R267" s="170"/>
      <c r="S267" s="170"/>
      <c r="T267" s="170"/>
      <c r="U267" s="170"/>
      <c r="V267" s="170"/>
      <c r="W267" s="170"/>
      <c r="X267" s="170"/>
      <c r="Y267" s="170"/>
      <c r="Z267" s="170"/>
    </row>
    <row r="268" spans="1:26" ht="23.25" customHeight="1">
      <c r="A268" s="170"/>
      <c r="B268" s="170"/>
      <c r="C268" s="170"/>
      <c r="D268" s="170"/>
      <c r="E268" s="170"/>
      <c r="F268" s="170"/>
      <c r="G268" s="170"/>
      <c r="H268" s="170"/>
      <c r="I268" s="170"/>
      <c r="J268" s="170"/>
      <c r="K268" s="170"/>
      <c r="L268" s="170"/>
      <c r="M268" s="170"/>
      <c r="N268" s="590"/>
      <c r="O268" s="622"/>
      <c r="P268" s="170"/>
      <c r="Q268" s="170"/>
      <c r="R268" s="170"/>
      <c r="S268" s="170"/>
      <c r="T268" s="170"/>
      <c r="U268" s="170"/>
      <c r="V268" s="170"/>
      <c r="W268" s="170"/>
      <c r="X268" s="170"/>
      <c r="Y268" s="170"/>
      <c r="Z268" s="170"/>
    </row>
    <row r="269" spans="1:26" ht="23.25" customHeight="1">
      <c r="A269" s="170"/>
      <c r="B269" s="170"/>
      <c r="C269" s="170"/>
      <c r="D269" s="170"/>
      <c r="E269" s="170"/>
      <c r="F269" s="170"/>
      <c r="G269" s="170"/>
      <c r="H269" s="170"/>
      <c r="I269" s="170"/>
      <c r="J269" s="170"/>
      <c r="K269" s="170"/>
      <c r="L269" s="170"/>
      <c r="M269" s="170"/>
      <c r="N269" s="590"/>
      <c r="O269" s="622"/>
      <c r="P269" s="170"/>
      <c r="Q269" s="170"/>
      <c r="R269" s="170"/>
      <c r="S269" s="170"/>
      <c r="T269" s="170"/>
      <c r="U269" s="170"/>
      <c r="V269" s="170"/>
      <c r="W269" s="170"/>
      <c r="X269" s="170"/>
      <c r="Y269" s="170"/>
      <c r="Z269" s="170"/>
    </row>
    <row r="270" spans="1:26" ht="23.25" customHeight="1">
      <c r="A270" s="170"/>
      <c r="B270" s="170"/>
      <c r="C270" s="170"/>
      <c r="D270" s="170"/>
      <c r="E270" s="170"/>
      <c r="F270" s="170"/>
      <c r="G270" s="170"/>
      <c r="H270" s="170"/>
      <c r="I270" s="170"/>
      <c r="J270" s="170"/>
      <c r="K270" s="170"/>
      <c r="L270" s="170"/>
      <c r="M270" s="170"/>
      <c r="N270" s="590"/>
      <c r="O270" s="622"/>
      <c r="P270" s="170"/>
      <c r="Q270" s="170"/>
      <c r="R270" s="170"/>
      <c r="S270" s="170"/>
      <c r="T270" s="170"/>
      <c r="U270" s="170"/>
      <c r="V270" s="170"/>
      <c r="W270" s="170"/>
      <c r="X270" s="170"/>
      <c r="Y270" s="170"/>
      <c r="Z270" s="170"/>
    </row>
    <row r="271" spans="1:26" ht="23.25" customHeight="1">
      <c r="A271" s="170"/>
      <c r="B271" s="170"/>
      <c r="C271" s="170"/>
      <c r="D271" s="170"/>
      <c r="E271" s="170"/>
      <c r="F271" s="170"/>
      <c r="G271" s="170"/>
      <c r="H271" s="170"/>
      <c r="I271" s="170"/>
      <c r="J271" s="170"/>
      <c r="K271" s="170"/>
      <c r="L271" s="170"/>
      <c r="M271" s="170"/>
      <c r="N271" s="590"/>
      <c r="O271" s="622"/>
      <c r="P271" s="170"/>
      <c r="Q271" s="170"/>
      <c r="R271" s="170"/>
      <c r="S271" s="170"/>
      <c r="T271" s="170"/>
      <c r="U271" s="170"/>
      <c r="V271" s="170"/>
      <c r="W271" s="170"/>
      <c r="X271" s="170"/>
      <c r="Y271" s="170"/>
      <c r="Z271" s="170"/>
    </row>
    <row r="272" spans="1:26" ht="23.25" customHeight="1">
      <c r="A272" s="170"/>
      <c r="B272" s="170"/>
      <c r="C272" s="170"/>
      <c r="D272" s="170"/>
      <c r="E272" s="170"/>
      <c r="F272" s="170"/>
      <c r="G272" s="170"/>
      <c r="H272" s="170"/>
      <c r="I272" s="170"/>
      <c r="J272" s="170"/>
      <c r="K272" s="170"/>
      <c r="L272" s="170"/>
      <c r="M272" s="170"/>
      <c r="N272" s="590"/>
      <c r="O272" s="622"/>
      <c r="P272" s="170"/>
      <c r="Q272" s="170"/>
      <c r="R272" s="170"/>
      <c r="S272" s="170"/>
      <c r="T272" s="170"/>
      <c r="U272" s="170"/>
      <c r="V272" s="170"/>
      <c r="W272" s="170"/>
      <c r="X272" s="170"/>
      <c r="Y272" s="170"/>
      <c r="Z272" s="170"/>
    </row>
    <row r="273" spans="1:26" ht="23.25" customHeight="1">
      <c r="A273" s="170"/>
      <c r="B273" s="170"/>
      <c r="C273" s="170"/>
      <c r="D273" s="170"/>
      <c r="E273" s="170"/>
      <c r="F273" s="170"/>
      <c r="G273" s="170"/>
      <c r="H273" s="170"/>
      <c r="I273" s="170"/>
      <c r="J273" s="170"/>
      <c r="K273" s="170"/>
      <c r="L273" s="170"/>
      <c r="M273" s="170"/>
      <c r="N273" s="590"/>
      <c r="O273" s="622"/>
      <c r="P273" s="170"/>
      <c r="Q273" s="170"/>
      <c r="R273" s="170"/>
      <c r="S273" s="170"/>
      <c r="T273" s="170"/>
      <c r="U273" s="170"/>
      <c r="V273" s="170"/>
      <c r="W273" s="170"/>
      <c r="X273" s="170"/>
      <c r="Y273" s="170"/>
      <c r="Z273" s="170"/>
    </row>
    <row r="274" spans="1:26" ht="23.25" customHeight="1">
      <c r="A274" s="170"/>
      <c r="B274" s="170"/>
      <c r="C274" s="170"/>
      <c r="D274" s="170"/>
      <c r="E274" s="170"/>
      <c r="F274" s="170"/>
      <c r="G274" s="170"/>
      <c r="H274" s="170"/>
      <c r="I274" s="170"/>
      <c r="J274" s="170"/>
      <c r="K274" s="170"/>
      <c r="L274" s="170"/>
      <c r="M274" s="170"/>
      <c r="N274" s="590"/>
      <c r="O274" s="622"/>
      <c r="P274" s="170"/>
      <c r="Q274" s="170"/>
      <c r="R274" s="170"/>
      <c r="S274" s="170"/>
      <c r="T274" s="170"/>
      <c r="U274" s="170"/>
      <c r="V274" s="170"/>
      <c r="W274" s="170"/>
      <c r="X274" s="170"/>
      <c r="Y274" s="170"/>
      <c r="Z274" s="170"/>
    </row>
    <row r="275" spans="1:26" ht="23.25" customHeight="1">
      <c r="A275" s="170"/>
      <c r="B275" s="170"/>
      <c r="C275" s="170"/>
      <c r="D275" s="170"/>
      <c r="E275" s="170"/>
      <c r="F275" s="170"/>
      <c r="G275" s="170"/>
      <c r="H275" s="170"/>
      <c r="I275" s="170"/>
      <c r="J275" s="170"/>
      <c r="K275" s="170"/>
      <c r="L275" s="170"/>
      <c r="M275" s="170"/>
      <c r="N275" s="590"/>
      <c r="O275" s="622"/>
      <c r="P275" s="170"/>
      <c r="Q275" s="170"/>
      <c r="R275" s="170"/>
      <c r="S275" s="170"/>
      <c r="T275" s="170"/>
      <c r="U275" s="170"/>
      <c r="V275" s="170"/>
      <c r="W275" s="170"/>
      <c r="X275" s="170"/>
      <c r="Y275" s="170"/>
      <c r="Z275" s="170"/>
    </row>
    <row r="276" spans="1:26" ht="23.25" customHeight="1">
      <c r="A276" s="170"/>
      <c r="B276" s="170"/>
      <c r="C276" s="170"/>
      <c r="D276" s="170"/>
      <c r="E276" s="170"/>
      <c r="F276" s="170"/>
      <c r="G276" s="170"/>
      <c r="H276" s="170"/>
      <c r="I276" s="170"/>
      <c r="J276" s="170"/>
      <c r="K276" s="170"/>
      <c r="L276" s="170"/>
      <c r="M276" s="170"/>
      <c r="N276" s="590"/>
      <c r="O276" s="622"/>
      <c r="P276" s="170"/>
      <c r="Q276" s="170"/>
      <c r="R276" s="170"/>
      <c r="S276" s="170"/>
      <c r="T276" s="170"/>
      <c r="U276" s="170"/>
      <c r="V276" s="170"/>
      <c r="W276" s="170"/>
      <c r="X276" s="170"/>
      <c r="Y276" s="170"/>
      <c r="Z276" s="170"/>
    </row>
    <row r="277" spans="1:26" ht="23.25" customHeight="1">
      <c r="A277" s="170"/>
      <c r="B277" s="170"/>
      <c r="C277" s="170"/>
      <c r="D277" s="170"/>
      <c r="E277" s="170"/>
      <c r="F277" s="170"/>
      <c r="G277" s="170"/>
      <c r="H277" s="170"/>
      <c r="I277" s="170"/>
      <c r="J277" s="170"/>
      <c r="K277" s="170"/>
      <c r="L277" s="170"/>
      <c r="M277" s="170"/>
      <c r="N277" s="590"/>
      <c r="O277" s="622"/>
      <c r="P277" s="170"/>
      <c r="Q277" s="170"/>
      <c r="R277" s="170"/>
      <c r="S277" s="170"/>
      <c r="T277" s="170"/>
      <c r="U277" s="170"/>
      <c r="V277" s="170"/>
      <c r="W277" s="170"/>
      <c r="X277" s="170"/>
      <c r="Y277" s="170"/>
      <c r="Z277" s="170"/>
    </row>
    <row r="278" spans="1:26" ht="23.25" customHeight="1">
      <c r="A278" s="170"/>
      <c r="B278" s="170"/>
      <c r="C278" s="170"/>
      <c r="D278" s="170"/>
      <c r="E278" s="170"/>
      <c r="F278" s="170"/>
      <c r="G278" s="170"/>
      <c r="H278" s="170"/>
      <c r="I278" s="170"/>
      <c r="J278" s="170"/>
      <c r="K278" s="170"/>
      <c r="L278" s="170"/>
      <c r="M278" s="170"/>
      <c r="N278" s="590"/>
      <c r="O278" s="622"/>
      <c r="P278" s="170"/>
      <c r="Q278" s="170"/>
      <c r="R278" s="170"/>
      <c r="S278" s="170"/>
      <c r="T278" s="170"/>
      <c r="U278" s="170"/>
      <c r="V278" s="170"/>
      <c r="W278" s="170"/>
      <c r="X278" s="170"/>
      <c r="Y278" s="170"/>
      <c r="Z278" s="170"/>
    </row>
    <row r="279" spans="1:26" ht="23.25" customHeight="1">
      <c r="A279" s="170"/>
      <c r="B279" s="170"/>
      <c r="C279" s="170"/>
      <c r="D279" s="170"/>
      <c r="E279" s="170"/>
      <c r="F279" s="170"/>
      <c r="G279" s="170"/>
      <c r="H279" s="170"/>
      <c r="I279" s="170"/>
      <c r="J279" s="170"/>
      <c r="K279" s="170"/>
      <c r="L279" s="170"/>
      <c r="M279" s="170"/>
      <c r="N279" s="590"/>
      <c r="O279" s="622"/>
      <c r="P279" s="170"/>
      <c r="Q279" s="170"/>
      <c r="R279" s="170"/>
      <c r="S279" s="170"/>
      <c r="T279" s="170"/>
      <c r="U279" s="170"/>
      <c r="V279" s="170"/>
      <c r="W279" s="170"/>
      <c r="X279" s="170"/>
      <c r="Y279" s="170"/>
      <c r="Z279" s="170"/>
    </row>
    <row r="280" spans="1:26" ht="23.25" customHeight="1">
      <c r="A280" s="170"/>
      <c r="B280" s="170"/>
      <c r="C280" s="170"/>
      <c r="D280" s="170"/>
      <c r="E280" s="170"/>
      <c r="F280" s="170"/>
      <c r="G280" s="170"/>
      <c r="H280" s="170"/>
      <c r="I280" s="170"/>
      <c r="J280" s="170"/>
      <c r="K280" s="170"/>
      <c r="L280" s="170"/>
      <c r="M280" s="170"/>
      <c r="N280" s="590"/>
      <c r="O280" s="622"/>
      <c r="P280" s="170"/>
      <c r="Q280" s="170"/>
      <c r="R280" s="170"/>
      <c r="S280" s="170"/>
      <c r="T280" s="170"/>
      <c r="U280" s="170"/>
      <c r="V280" s="170"/>
      <c r="W280" s="170"/>
      <c r="X280" s="170"/>
      <c r="Y280" s="170"/>
      <c r="Z280" s="170"/>
    </row>
    <row r="281" spans="1:26" ht="23.25" customHeight="1">
      <c r="A281" s="170"/>
      <c r="B281" s="170"/>
      <c r="C281" s="170"/>
      <c r="D281" s="170"/>
      <c r="E281" s="170"/>
      <c r="F281" s="170"/>
      <c r="G281" s="170"/>
      <c r="H281" s="170"/>
      <c r="I281" s="170"/>
      <c r="J281" s="170"/>
      <c r="K281" s="170"/>
      <c r="L281" s="170"/>
      <c r="M281" s="170"/>
      <c r="N281" s="590"/>
      <c r="O281" s="622"/>
      <c r="P281" s="170"/>
      <c r="Q281" s="170"/>
      <c r="R281" s="170"/>
      <c r="S281" s="170"/>
      <c r="T281" s="170"/>
      <c r="U281" s="170"/>
      <c r="V281" s="170"/>
      <c r="W281" s="170"/>
      <c r="X281" s="170"/>
      <c r="Y281" s="170"/>
      <c r="Z281" s="170"/>
    </row>
    <row r="282" spans="1:26" ht="23.25" customHeight="1">
      <c r="A282" s="170"/>
      <c r="B282" s="170"/>
      <c r="C282" s="170"/>
      <c r="D282" s="170"/>
      <c r="E282" s="170"/>
      <c r="F282" s="170"/>
      <c r="G282" s="170"/>
      <c r="H282" s="170"/>
      <c r="I282" s="170"/>
      <c r="J282" s="170"/>
      <c r="K282" s="170"/>
      <c r="L282" s="170"/>
      <c r="M282" s="170"/>
      <c r="N282" s="590"/>
      <c r="O282" s="622"/>
      <c r="P282" s="170"/>
      <c r="Q282" s="170"/>
      <c r="R282" s="170"/>
      <c r="S282" s="170"/>
      <c r="T282" s="170"/>
      <c r="U282" s="170"/>
      <c r="V282" s="170"/>
      <c r="W282" s="170"/>
      <c r="X282" s="170"/>
      <c r="Y282" s="170"/>
      <c r="Z282" s="170"/>
    </row>
    <row r="283" spans="1:26" ht="23.25" customHeight="1">
      <c r="A283" s="170"/>
      <c r="B283" s="170"/>
      <c r="C283" s="170"/>
      <c r="D283" s="170"/>
      <c r="E283" s="170"/>
      <c r="F283" s="170"/>
      <c r="G283" s="170"/>
      <c r="H283" s="170"/>
      <c r="I283" s="170"/>
      <c r="J283" s="170"/>
      <c r="K283" s="170"/>
      <c r="L283" s="170"/>
      <c r="M283" s="170"/>
      <c r="N283" s="590"/>
      <c r="O283" s="622"/>
      <c r="P283" s="170"/>
      <c r="Q283" s="170"/>
      <c r="R283" s="170"/>
      <c r="S283" s="170"/>
      <c r="T283" s="170"/>
      <c r="U283" s="170"/>
      <c r="V283" s="170"/>
      <c r="W283" s="170"/>
      <c r="X283" s="170"/>
      <c r="Y283" s="170"/>
      <c r="Z283" s="170"/>
    </row>
    <row r="284" spans="1:26" ht="23.25" customHeight="1">
      <c r="A284" s="170"/>
      <c r="B284" s="170"/>
      <c r="C284" s="170"/>
      <c r="D284" s="170"/>
      <c r="E284" s="170"/>
      <c r="F284" s="170"/>
      <c r="G284" s="170"/>
      <c r="H284" s="170"/>
      <c r="I284" s="170"/>
      <c r="J284" s="170"/>
      <c r="K284" s="170"/>
      <c r="L284" s="170"/>
      <c r="M284" s="170"/>
      <c r="N284" s="590"/>
      <c r="O284" s="622"/>
      <c r="P284" s="170"/>
      <c r="Q284" s="170"/>
      <c r="R284" s="170"/>
      <c r="S284" s="170"/>
      <c r="T284" s="170"/>
      <c r="U284" s="170"/>
      <c r="V284" s="170"/>
      <c r="W284" s="170"/>
      <c r="X284" s="170"/>
      <c r="Y284" s="170"/>
      <c r="Z284" s="170"/>
    </row>
    <row r="285" spans="1:26" ht="23.25" customHeight="1">
      <c r="A285" s="170"/>
      <c r="B285" s="170"/>
      <c r="C285" s="170"/>
      <c r="D285" s="170"/>
      <c r="E285" s="170"/>
      <c r="F285" s="170"/>
      <c r="G285" s="170"/>
      <c r="H285" s="170"/>
      <c r="I285" s="170"/>
      <c r="J285" s="170"/>
      <c r="K285" s="170"/>
      <c r="L285" s="170"/>
      <c r="M285" s="170"/>
      <c r="N285" s="590"/>
      <c r="O285" s="622"/>
      <c r="P285" s="170"/>
      <c r="Q285" s="170"/>
      <c r="R285" s="170"/>
      <c r="S285" s="170"/>
      <c r="T285" s="170"/>
      <c r="U285" s="170"/>
      <c r="V285" s="170"/>
      <c r="W285" s="170"/>
      <c r="X285" s="170"/>
      <c r="Y285" s="170"/>
      <c r="Z285" s="170"/>
    </row>
    <row r="286" spans="1:26" ht="23.25" customHeight="1">
      <c r="A286" s="170"/>
      <c r="B286" s="170"/>
      <c r="C286" s="170"/>
      <c r="D286" s="170"/>
      <c r="E286" s="170"/>
      <c r="F286" s="170"/>
      <c r="G286" s="170"/>
      <c r="H286" s="170"/>
      <c r="I286" s="170"/>
      <c r="J286" s="170"/>
      <c r="K286" s="170"/>
      <c r="L286" s="170"/>
      <c r="M286" s="170"/>
      <c r="N286" s="590"/>
      <c r="O286" s="622"/>
      <c r="P286" s="170"/>
      <c r="Q286" s="170"/>
      <c r="R286" s="170"/>
      <c r="S286" s="170"/>
      <c r="T286" s="170"/>
      <c r="U286" s="170"/>
      <c r="V286" s="170"/>
      <c r="W286" s="170"/>
      <c r="X286" s="170"/>
      <c r="Y286" s="170"/>
      <c r="Z286" s="170"/>
    </row>
    <row r="287" spans="1:26" ht="23.25" customHeight="1">
      <c r="A287" s="170"/>
      <c r="B287" s="170"/>
      <c r="C287" s="170"/>
      <c r="D287" s="170"/>
      <c r="E287" s="170"/>
      <c r="F287" s="170"/>
      <c r="G287" s="170"/>
      <c r="H287" s="170"/>
      <c r="I287" s="170"/>
      <c r="J287" s="170"/>
      <c r="K287" s="170"/>
      <c r="L287" s="170"/>
      <c r="M287" s="170"/>
      <c r="N287" s="590"/>
      <c r="O287" s="622"/>
      <c r="P287" s="170"/>
      <c r="Q287" s="170"/>
      <c r="R287" s="170"/>
      <c r="S287" s="170"/>
      <c r="T287" s="170"/>
      <c r="U287" s="170"/>
      <c r="V287" s="170"/>
      <c r="W287" s="170"/>
      <c r="X287" s="170"/>
      <c r="Y287" s="170"/>
      <c r="Z287" s="170"/>
    </row>
    <row r="288" spans="1:26" ht="23.25" customHeight="1">
      <c r="A288" s="170"/>
      <c r="B288" s="170"/>
      <c r="C288" s="170"/>
      <c r="D288" s="170"/>
      <c r="E288" s="170"/>
      <c r="F288" s="170"/>
      <c r="G288" s="170"/>
      <c r="H288" s="170"/>
      <c r="I288" s="170"/>
      <c r="J288" s="170"/>
      <c r="K288" s="170"/>
      <c r="L288" s="170"/>
      <c r="M288" s="170"/>
      <c r="N288" s="590"/>
      <c r="O288" s="622"/>
      <c r="P288" s="170"/>
      <c r="Q288" s="170"/>
      <c r="R288" s="170"/>
      <c r="S288" s="170"/>
      <c r="T288" s="170"/>
      <c r="U288" s="170"/>
      <c r="V288" s="170"/>
      <c r="W288" s="170"/>
      <c r="X288" s="170"/>
      <c r="Y288" s="170"/>
      <c r="Z288" s="170"/>
    </row>
    <row r="289" spans="1:26" ht="23.25" customHeight="1">
      <c r="A289" s="170"/>
      <c r="B289" s="170"/>
      <c r="C289" s="170"/>
      <c r="D289" s="170"/>
      <c r="E289" s="170"/>
      <c r="F289" s="170"/>
      <c r="G289" s="170"/>
      <c r="H289" s="170"/>
      <c r="I289" s="170"/>
      <c r="J289" s="170"/>
      <c r="K289" s="170"/>
      <c r="L289" s="170"/>
      <c r="M289" s="170"/>
      <c r="N289" s="590"/>
      <c r="O289" s="622"/>
      <c r="P289" s="170"/>
      <c r="Q289" s="170"/>
      <c r="R289" s="170"/>
      <c r="S289" s="170"/>
      <c r="T289" s="170"/>
      <c r="U289" s="170"/>
      <c r="V289" s="170"/>
      <c r="W289" s="170"/>
      <c r="X289" s="170"/>
      <c r="Y289" s="170"/>
      <c r="Z289" s="170"/>
    </row>
    <row r="290" spans="1:26" ht="23.25" customHeight="1">
      <c r="A290" s="170"/>
      <c r="B290" s="170"/>
      <c r="C290" s="170"/>
      <c r="D290" s="170"/>
      <c r="E290" s="170"/>
      <c r="F290" s="170"/>
      <c r="G290" s="170"/>
      <c r="H290" s="170"/>
      <c r="I290" s="170"/>
      <c r="J290" s="170"/>
      <c r="K290" s="170"/>
      <c r="L290" s="170"/>
      <c r="M290" s="170"/>
      <c r="N290" s="590"/>
      <c r="O290" s="622"/>
      <c r="P290" s="170"/>
      <c r="Q290" s="170"/>
      <c r="R290" s="170"/>
      <c r="S290" s="170"/>
      <c r="T290" s="170"/>
      <c r="U290" s="170"/>
      <c r="V290" s="170"/>
      <c r="W290" s="170"/>
      <c r="X290" s="170"/>
      <c r="Y290" s="170"/>
      <c r="Z290" s="170"/>
    </row>
    <row r="291" spans="1:26" ht="23.25" customHeight="1">
      <c r="A291" s="170"/>
      <c r="B291" s="170"/>
      <c r="C291" s="170"/>
      <c r="D291" s="170"/>
      <c r="E291" s="170"/>
      <c r="F291" s="170"/>
      <c r="G291" s="170"/>
      <c r="H291" s="170"/>
      <c r="I291" s="170"/>
      <c r="J291" s="170"/>
      <c r="K291" s="170"/>
      <c r="L291" s="170"/>
      <c r="M291" s="170"/>
      <c r="N291" s="590"/>
      <c r="O291" s="622"/>
      <c r="P291" s="170"/>
      <c r="Q291" s="170"/>
      <c r="R291" s="170"/>
      <c r="S291" s="170"/>
      <c r="T291" s="170"/>
      <c r="U291" s="170"/>
      <c r="V291" s="170"/>
      <c r="W291" s="170"/>
      <c r="X291" s="170"/>
      <c r="Y291" s="170"/>
      <c r="Z291" s="170"/>
    </row>
    <row r="292" spans="1:26" ht="23.25" customHeight="1">
      <c r="A292" s="170"/>
      <c r="B292" s="170"/>
      <c r="C292" s="170"/>
      <c r="D292" s="170"/>
      <c r="E292" s="170"/>
      <c r="F292" s="170"/>
      <c r="G292" s="170"/>
      <c r="H292" s="170"/>
      <c r="I292" s="170"/>
      <c r="J292" s="170"/>
      <c r="K292" s="170"/>
      <c r="L292" s="170"/>
      <c r="M292" s="170"/>
      <c r="N292" s="590"/>
      <c r="O292" s="622"/>
      <c r="P292" s="170"/>
      <c r="Q292" s="170"/>
      <c r="R292" s="170"/>
      <c r="S292" s="170"/>
      <c r="T292" s="170"/>
      <c r="U292" s="170"/>
      <c r="V292" s="170"/>
      <c r="W292" s="170"/>
      <c r="X292" s="170"/>
      <c r="Y292" s="170"/>
      <c r="Z292" s="170"/>
    </row>
    <row r="293" spans="1:26" ht="23.25" customHeight="1">
      <c r="A293" s="170"/>
      <c r="B293" s="170"/>
      <c r="C293" s="170"/>
      <c r="D293" s="170"/>
      <c r="E293" s="170"/>
      <c r="F293" s="170"/>
      <c r="G293" s="170"/>
      <c r="H293" s="170"/>
      <c r="I293" s="170"/>
      <c r="J293" s="170"/>
      <c r="K293" s="170"/>
      <c r="L293" s="170"/>
      <c r="M293" s="170"/>
      <c r="N293" s="590"/>
      <c r="O293" s="622"/>
      <c r="P293" s="170"/>
      <c r="Q293" s="170"/>
      <c r="R293" s="170"/>
      <c r="S293" s="170"/>
      <c r="T293" s="170"/>
      <c r="U293" s="170"/>
      <c r="V293" s="170"/>
      <c r="W293" s="170"/>
      <c r="X293" s="170"/>
      <c r="Y293" s="170"/>
      <c r="Z293" s="170"/>
    </row>
    <row r="294" spans="1:26" ht="23.25" customHeight="1">
      <c r="A294" s="170"/>
      <c r="B294" s="170"/>
      <c r="C294" s="170"/>
      <c r="D294" s="170"/>
      <c r="E294" s="170"/>
      <c r="F294" s="170"/>
      <c r="G294" s="170"/>
      <c r="H294" s="170"/>
      <c r="I294" s="170"/>
      <c r="J294" s="170"/>
      <c r="K294" s="170"/>
      <c r="L294" s="170"/>
      <c r="M294" s="170"/>
      <c r="N294" s="590"/>
      <c r="O294" s="622"/>
      <c r="P294" s="170"/>
      <c r="Q294" s="170"/>
      <c r="R294" s="170"/>
      <c r="S294" s="170"/>
      <c r="T294" s="170"/>
      <c r="U294" s="170"/>
      <c r="V294" s="170"/>
      <c r="W294" s="170"/>
      <c r="X294" s="170"/>
      <c r="Y294" s="170"/>
      <c r="Z294" s="170"/>
    </row>
    <row r="295" spans="1:26" ht="23.25" customHeight="1">
      <c r="A295" s="170"/>
      <c r="B295" s="170"/>
      <c r="C295" s="170"/>
      <c r="D295" s="170"/>
      <c r="E295" s="170"/>
      <c r="F295" s="170"/>
      <c r="G295" s="170"/>
      <c r="H295" s="170"/>
      <c r="I295" s="170"/>
      <c r="J295" s="170"/>
      <c r="K295" s="170"/>
      <c r="L295" s="170"/>
      <c r="M295" s="170"/>
      <c r="N295" s="590"/>
      <c r="O295" s="622"/>
      <c r="P295" s="170"/>
      <c r="Q295" s="170"/>
      <c r="R295" s="170"/>
      <c r="S295" s="170"/>
      <c r="T295" s="170"/>
      <c r="U295" s="170"/>
      <c r="V295" s="170"/>
      <c r="W295" s="170"/>
      <c r="X295" s="170"/>
      <c r="Y295" s="170"/>
      <c r="Z295" s="170"/>
    </row>
    <row r="296" spans="1:26" ht="23.25" customHeight="1">
      <c r="A296" s="170"/>
      <c r="B296" s="170"/>
      <c r="C296" s="170"/>
      <c r="D296" s="170"/>
      <c r="E296" s="170"/>
      <c r="F296" s="170"/>
      <c r="G296" s="170"/>
      <c r="H296" s="170"/>
      <c r="I296" s="170"/>
      <c r="J296" s="170"/>
      <c r="K296" s="170"/>
      <c r="L296" s="170"/>
      <c r="M296" s="170"/>
      <c r="N296" s="590"/>
      <c r="O296" s="622"/>
      <c r="P296" s="170"/>
      <c r="Q296" s="170"/>
      <c r="R296" s="170"/>
      <c r="S296" s="170"/>
      <c r="T296" s="170"/>
      <c r="U296" s="170"/>
      <c r="V296" s="170"/>
      <c r="W296" s="170"/>
      <c r="X296" s="170"/>
      <c r="Y296" s="170"/>
      <c r="Z296" s="170"/>
    </row>
    <row r="297" spans="1:26" ht="23.25" customHeight="1">
      <c r="A297" s="170"/>
      <c r="B297" s="170"/>
      <c r="C297" s="170"/>
      <c r="D297" s="170"/>
      <c r="E297" s="170"/>
      <c r="F297" s="170"/>
      <c r="G297" s="170"/>
      <c r="H297" s="170"/>
      <c r="I297" s="170"/>
      <c r="J297" s="170"/>
      <c r="K297" s="170"/>
      <c r="L297" s="170"/>
      <c r="M297" s="170"/>
      <c r="N297" s="590"/>
      <c r="O297" s="622"/>
      <c r="P297" s="170"/>
      <c r="Q297" s="170"/>
      <c r="R297" s="170"/>
      <c r="S297" s="170"/>
      <c r="T297" s="170"/>
      <c r="U297" s="170"/>
      <c r="V297" s="170"/>
      <c r="W297" s="170"/>
      <c r="X297" s="170"/>
      <c r="Y297" s="170"/>
      <c r="Z297" s="170"/>
    </row>
    <row r="298" spans="1:26" ht="23.25" customHeight="1">
      <c r="A298" s="170"/>
      <c r="B298" s="170"/>
      <c r="C298" s="170"/>
      <c r="D298" s="170"/>
      <c r="E298" s="170"/>
      <c r="F298" s="170"/>
      <c r="G298" s="170"/>
      <c r="H298" s="170"/>
      <c r="I298" s="170"/>
      <c r="J298" s="170"/>
      <c r="K298" s="170"/>
      <c r="L298" s="170"/>
      <c r="M298" s="170"/>
      <c r="N298" s="590"/>
      <c r="O298" s="622"/>
      <c r="P298" s="170"/>
      <c r="Q298" s="170"/>
      <c r="R298" s="170"/>
      <c r="S298" s="170"/>
      <c r="T298" s="170"/>
      <c r="U298" s="170"/>
      <c r="V298" s="170"/>
      <c r="W298" s="170"/>
      <c r="X298" s="170"/>
      <c r="Y298" s="170"/>
      <c r="Z298" s="170"/>
    </row>
    <row r="299" spans="1:26" ht="23.25" customHeight="1">
      <c r="A299" s="170"/>
      <c r="B299" s="170"/>
      <c r="C299" s="170"/>
      <c r="D299" s="170"/>
      <c r="E299" s="170"/>
      <c r="F299" s="170"/>
      <c r="G299" s="170"/>
      <c r="H299" s="170"/>
      <c r="I299" s="170"/>
      <c r="J299" s="170"/>
      <c r="K299" s="170"/>
      <c r="L299" s="170"/>
      <c r="M299" s="170"/>
      <c r="N299" s="590"/>
      <c r="O299" s="622"/>
      <c r="P299" s="170"/>
      <c r="Q299" s="170"/>
      <c r="R299" s="170"/>
      <c r="S299" s="170"/>
      <c r="T299" s="170"/>
      <c r="U299" s="170"/>
      <c r="V299" s="170"/>
      <c r="W299" s="170"/>
      <c r="X299" s="170"/>
      <c r="Y299" s="170"/>
      <c r="Z299" s="170"/>
    </row>
    <row r="300" spans="1:26" ht="23.25" customHeight="1">
      <c r="A300" s="170"/>
      <c r="B300" s="170"/>
      <c r="C300" s="170"/>
      <c r="D300" s="170"/>
      <c r="E300" s="170"/>
      <c r="F300" s="170"/>
      <c r="G300" s="170"/>
      <c r="H300" s="170"/>
      <c r="I300" s="170"/>
      <c r="J300" s="170"/>
      <c r="K300" s="170"/>
      <c r="L300" s="170"/>
      <c r="M300" s="170"/>
      <c r="N300" s="590"/>
      <c r="O300" s="622"/>
      <c r="P300" s="170"/>
      <c r="Q300" s="170"/>
      <c r="R300" s="170"/>
      <c r="S300" s="170"/>
      <c r="T300" s="170"/>
      <c r="U300" s="170"/>
      <c r="V300" s="170"/>
      <c r="W300" s="170"/>
      <c r="X300" s="170"/>
      <c r="Y300" s="170"/>
      <c r="Z300" s="170"/>
    </row>
    <row r="301" spans="1:26" ht="23.25" customHeight="1">
      <c r="A301" s="170"/>
      <c r="B301" s="170"/>
      <c r="C301" s="170"/>
      <c r="D301" s="170"/>
      <c r="E301" s="170"/>
      <c r="F301" s="170"/>
      <c r="G301" s="170"/>
      <c r="H301" s="170"/>
      <c r="I301" s="170"/>
      <c r="J301" s="170"/>
      <c r="K301" s="170"/>
      <c r="L301" s="170"/>
      <c r="M301" s="170"/>
      <c r="N301" s="590"/>
      <c r="O301" s="622"/>
      <c r="P301" s="170"/>
      <c r="Q301" s="170"/>
      <c r="R301" s="170"/>
      <c r="S301" s="170"/>
      <c r="T301" s="170"/>
      <c r="U301" s="170"/>
      <c r="V301" s="170"/>
      <c r="W301" s="170"/>
      <c r="X301" s="170"/>
      <c r="Y301" s="170"/>
      <c r="Z301" s="170"/>
    </row>
    <row r="302" spans="1:26" ht="23.25" customHeight="1">
      <c r="A302" s="170"/>
      <c r="B302" s="170"/>
      <c r="C302" s="170"/>
      <c r="D302" s="170"/>
      <c r="E302" s="170"/>
      <c r="F302" s="170"/>
      <c r="G302" s="170"/>
      <c r="H302" s="170"/>
      <c r="I302" s="170"/>
      <c r="J302" s="170"/>
      <c r="K302" s="170"/>
      <c r="L302" s="170"/>
      <c r="M302" s="170"/>
      <c r="N302" s="590"/>
      <c r="O302" s="622"/>
      <c r="P302" s="170"/>
      <c r="Q302" s="170"/>
      <c r="R302" s="170"/>
      <c r="S302" s="170"/>
      <c r="T302" s="170"/>
      <c r="U302" s="170"/>
      <c r="V302" s="170"/>
      <c r="W302" s="170"/>
      <c r="X302" s="170"/>
      <c r="Y302" s="170"/>
      <c r="Z302" s="170"/>
    </row>
    <row r="303" spans="1:26" ht="23.25" customHeight="1">
      <c r="A303" s="170"/>
      <c r="B303" s="170"/>
      <c r="C303" s="170"/>
      <c r="D303" s="170"/>
      <c r="E303" s="170"/>
      <c r="F303" s="170"/>
      <c r="G303" s="170"/>
      <c r="H303" s="170"/>
      <c r="I303" s="170"/>
      <c r="J303" s="170"/>
      <c r="K303" s="170"/>
      <c r="L303" s="170"/>
      <c r="M303" s="170"/>
      <c r="N303" s="590"/>
      <c r="O303" s="622"/>
      <c r="P303" s="170"/>
      <c r="Q303" s="170"/>
      <c r="R303" s="170"/>
      <c r="S303" s="170"/>
      <c r="T303" s="170"/>
      <c r="U303" s="170"/>
      <c r="V303" s="170"/>
      <c r="W303" s="170"/>
      <c r="X303" s="170"/>
      <c r="Y303" s="170"/>
      <c r="Z303" s="170"/>
    </row>
    <row r="304" spans="1:26" ht="23.25" customHeight="1">
      <c r="A304" s="170"/>
      <c r="B304" s="170"/>
      <c r="C304" s="170"/>
      <c r="D304" s="170"/>
      <c r="E304" s="170"/>
      <c r="F304" s="170"/>
      <c r="G304" s="170"/>
      <c r="H304" s="170"/>
      <c r="I304" s="170"/>
      <c r="J304" s="170"/>
      <c r="K304" s="170"/>
      <c r="L304" s="170"/>
      <c r="M304" s="170"/>
      <c r="N304" s="590"/>
      <c r="O304" s="622"/>
      <c r="P304" s="170"/>
      <c r="Q304" s="170"/>
      <c r="R304" s="170"/>
      <c r="S304" s="170"/>
      <c r="T304" s="170"/>
      <c r="U304" s="170"/>
      <c r="V304" s="170"/>
      <c r="W304" s="170"/>
      <c r="X304" s="170"/>
      <c r="Y304" s="170"/>
      <c r="Z304" s="170"/>
    </row>
    <row r="305" spans="1:26" ht="23.25" customHeight="1">
      <c r="A305" s="170"/>
      <c r="B305" s="170"/>
      <c r="C305" s="170"/>
      <c r="D305" s="170"/>
      <c r="E305" s="170"/>
      <c r="F305" s="170"/>
      <c r="G305" s="170"/>
      <c r="H305" s="170"/>
      <c r="I305" s="170"/>
      <c r="J305" s="170"/>
      <c r="K305" s="170"/>
      <c r="L305" s="170"/>
      <c r="M305" s="170"/>
      <c r="N305" s="590"/>
      <c r="O305" s="622"/>
      <c r="P305" s="170"/>
      <c r="Q305" s="170"/>
      <c r="R305" s="170"/>
      <c r="S305" s="170"/>
      <c r="T305" s="170"/>
      <c r="U305" s="170"/>
      <c r="V305" s="170"/>
      <c r="W305" s="170"/>
      <c r="X305" s="170"/>
      <c r="Y305" s="170"/>
      <c r="Z305" s="170"/>
    </row>
    <row r="306" spans="1:26" ht="23.25" customHeight="1">
      <c r="A306" s="170"/>
      <c r="B306" s="170"/>
      <c r="C306" s="170"/>
      <c r="D306" s="170"/>
      <c r="E306" s="170"/>
      <c r="F306" s="170"/>
      <c r="G306" s="170"/>
      <c r="H306" s="170"/>
      <c r="I306" s="170"/>
      <c r="J306" s="170"/>
      <c r="K306" s="170"/>
      <c r="L306" s="170"/>
      <c r="M306" s="170"/>
      <c r="N306" s="590"/>
      <c r="O306" s="622"/>
      <c r="P306" s="170"/>
      <c r="Q306" s="170"/>
      <c r="R306" s="170"/>
      <c r="S306" s="170"/>
      <c r="T306" s="170"/>
      <c r="U306" s="170"/>
      <c r="V306" s="170"/>
      <c r="W306" s="170"/>
      <c r="X306" s="170"/>
      <c r="Y306" s="170"/>
      <c r="Z306" s="170"/>
    </row>
    <row r="307" spans="1:26" ht="23.25" customHeight="1">
      <c r="A307" s="170"/>
      <c r="B307" s="170"/>
      <c r="C307" s="170"/>
      <c r="D307" s="170"/>
      <c r="E307" s="170"/>
      <c r="F307" s="170"/>
      <c r="G307" s="170"/>
      <c r="H307" s="170"/>
      <c r="I307" s="170"/>
      <c r="J307" s="170"/>
      <c r="K307" s="170"/>
      <c r="L307" s="170"/>
      <c r="M307" s="170"/>
      <c r="N307" s="590"/>
      <c r="O307" s="622"/>
      <c r="P307" s="170"/>
      <c r="Q307" s="170"/>
      <c r="R307" s="170"/>
      <c r="S307" s="170"/>
      <c r="T307" s="170"/>
      <c r="U307" s="170"/>
      <c r="V307" s="170"/>
      <c r="W307" s="170"/>
      <c r="X307" s="170"/>
      <c r="Y307" s="170"/>
      <c r="Z307" s="170"/>
    </row>
    <row r="308" spans="1:26" ht="23.25" customHeight="1">
      <c r="A308" s="170"/>
      <c r="B308" s="170"/>
      <c r="C308" s="170"/>
      <c r="D308" s="170"/>
      <c r="E308" s="170"/>
      <c r="F308" s="170"/>
      <c r="G308" s="170"/>
      <c r="H308" s="170"/>
      <c r="I308" s="170"/>
      <c r="J308" s="170"/>
      <c r="K308" s="170"/>
      <c r="L308" s="170"/>
      <c r="M308" s="170"/>
      <c r="N308" s="590"/>
      <c r="O308" s="622"/>
      <c r="P308" s="170"/>
      <c r="Q308" s="170"/>
      <c r="R308" s="170"/>
      <c r="S308" s="170"/>
      <c r="T308" s="170"/>
      <c r="U308" s="170"/>
      <c r="V308" s="170"/>
      <c r="W308" s="170"/>
      <c r="X308" s="170"/>
      <c r="Y308" s="170"/>
      <c r="Z308" s="170"/>
    </row>
    <row r="309" spans="1:26" ht="23.25" customHeight="1">
      <c r="A309" s="170"/>
      <c r="B309" s="170"/>
      <c r="C309" s="170"/>
      <c r="D309" s="170"/>
      <c r="E309" s="170"/>
      <c r="F309" s="170"/>
      <c r="G309" s="170"/>
      <c r="H309" s="170"/>
      <c r="I309" s="170"/>
      <c r="J309" s="170"/>
      <c r="K309" s="170"/>
      <c r="L309" s="170"/>
      <c r="M309" s="170"/>
      <c r="N309" s="590"/>
      <c r="O309" s="622"/>
      <c r="P309" s="170"/>
      <c r="Q309" s="170"/>
      <c r="R309" s="170"/>
      <c r="S309" s="170"/>
      <c r="T309" s="170"/>
      <c r="U309" s="170"/>
      <c r="V309" s="170"/>
      <c r="W309" s="170"/>
      <c r="X309" s="170"/>
      <c r="Y309" s="170"/>
      <c r="Z309" s="170"/>
    </row>
    <row r="310" spans="1:26" ht="23.25" customHeight="1">
      <c r="A310" s="170"/>
      <c r="B310" s="170"/>
      <c r="C310" s="170"/>
      <c r="D310" s="170"/>
      <c r="E310" s="170"/>
      <c r="F310" s="170"/>
      <c r="G310" s="170"/>
      <c r="H310" s="170"/>
      <c r="I310" s="170"/>
      <c r="J310" s="170"/>
      <c r="K310" s="170"/>
      <c r="L310" s="170"/>
      <c r="M310" s="170"/>
      <c r="N310" s="590"/>
      <c r="O310" s="622"/>
      <c r="P310" s="170"/>
      <c r="Q310" s="170"/>
      <c r="R310" s="170"/>
      <c r="S310" s="170"/>
      <c r="T310" s="170"/>
      <c r="U310" s="170"/>
      <c r="V310" s="170"/>
      <c r="W310" s="170"/>
      <c r="X310" s="170"/>
      <c r="Y310" s="170"/>
      <c r="Z310" s="170"/>
    </row>
    <row r="311" spans="1:26" ht="23.25" customHeight="1">
      <c r="A311" s="170"/>
      <c r="B311" s="170"/>
      <c r="C311" s="170"/>
      <c r="D311" s="170"/>
      <c r="E311" s="170"/>
      <c r="F311" s="170"/>
      <c r="G311" s="170"/>
      <c r="H311" s="170"/>
      <c r="I311" s="170"/>
      <c r="J311" s="170"/>
      <c r="K311" s="170"/>
      <c r="L311" s="170"/>
      <c r="M311" s="170"/>
      <c r="N311" s="590"/>
      <c r="O311" s="622"/>
      <c r="P311" s="170"/>
      <c r="Q311" s="170"/>
      <c r="R311" s="170"/>
      <c r="S311" s="170"/>
      <c r="T311" s="170"/>
      <c r="U311" s="170"/>
      <c r="V311" s="170"/>
      <c r="W311" s="170"/>
      <c r="X311" s="170"/>
      <c r="Y311" s="170"/>
      <c r="Z311" s="170"/>
    </row>
    <row r="312" spans="1:26" ht="23.25" customHeight="1">
      <c r="A312" s="170"/>
      <c r="B312" s="170"/>
      <c r="C312" s="170"/>
      <c r="D312" s="170"/>
      <c r="E312" s="170"/>
      <c r="F312" s="170"/>
      <c r="G312" s="170"/>
      <c r="H312" s="170"/>
      <c r="I312" s="170"/>
      <c r="J312" s="170"/>
      <c r="K312" s="170"/>
      <c r="L312" s="170"/>
      <c r="M312" s="170"/>
      <c r="N312" s="590"/>
      <c r="O312" s="622"/>
      <c r="P312" s="170"/>
      <c r="Q312" s="170"/>
      <c r="R312" s="170"/>
      <c r="S312" s="170"/>
      <c r="T312" s="170"/>
      <c r="U312" s="170"/>
      <c r="V312" s="170"/>
      <c r="W312" s="170"/>
      <c r="X312" s="170"/>
      <c r="Y312" s="170"/>
      <c r="Z312" s="170"/>
    </row>
    <row r="313" spans="1:26" ht="23.25" customHeight="1">
      <c r="A313" s="170"/>
      <c r="B313" s="170"/>
      <c r="C313" s="170"/>
      <c r="D313" s="170"/>
      <c r="E313" s="170"/>
      <c r="F313" s="170"/>
      <c r="G313" s="170"/>
      <c r="H313" s="170"/>
      <c r="I313" s="170"/>
      <c r="J313" s="170"/>
      <c r="K313" s="170"/>
      <c r="L313" s="170"/>
      <c r="M313" s="170"/>
      <c r="N313" s="590"/>
      <c r="O313" s="622"/>
      <c r="P313" s="170"/>
      <c r="Q313" s="170"/>
      <c r="R313" s="170"/>
      <c r="S313" s="170"/>
      <c r="T313" s="170"/>
      <c r="U313" s="170"/>
      <c r="V313" s="170"/>
      <c r="W313" s="170"/>
      <c r="X313" s="170"/>
      <c r="Y313" s="170"/>
      <c r="Z313" s="170"/>
    </row>
    <row r="314" spans="1:26" ht="23.25" customHeight="1">
      <c r="A314" s="170"/>
      <c r="B314" s="170"/>
      <c r="C314" s="170"/>
      <c r="D314" s="170"/>
      <c r="E314" s="170"/>
      <c r="F314" s="170"/>
      <c r="G314" s="170"/>
      <c r="H314" s="170"/>
      <c r="I314" s="170"/>
      <c r="J314" s="170"/>
      <c r="K314" s="170"/>
      <c r="L314" s="170"/>
      <c r="M314" s="170"/>
      <c r="N314" s="590"/>
      <c r="O314" s="622"/>
      <c r="P314" s="170"/>
      <c r="Q314" s="170"/>
      <c r="R314" s="170"/>
      <c r="S314" s="170"/>
      <c r="T314" s="170"/>
      <c r="U314" s="170"/>
      <c r="V314" s="170"/>
      <c r="W314" s="170"/>
      <c r="X314" s="170"/>
      <c r="Y314" s="170"/>
      <c r="Z314" s="170"/>
    </row>
    <row r="315" spans="1:26" ht="23.25" customHeight="1">
      <c r="A315" s="170"/>
      <c r="B315" s="170"/>
      <c r="C315" s="170"/>
      <c r="D315" s="170"/>
      <c r="E315" s="170"/>
      <c r="F315" s="170"/>
      <c r="G315" s="170"/>
      <c r="H315" s="170"/>
      <c r="I315" s="170"/>
      <c r="J315" s="170"/>
      <c r="K315" s="170"/>
      <c r="L315" s="170"/>
      <c r="M315" s="170"/>
      <c r="N315" s="590"/>
      <c r="O315" s="622"/>
      <c r="P315" s="170"/>
      <c r="Q315" s="170"/>
      <c r="R315" s="170"/>
      <c r="S315" s="170"/>
      <c r="T315" s="170"/>
      <c r="U315" s="170"/>
      <c r="V315" s="170"/>
      <c r="W315" s="170"/>
      <c r="X315" s="170"/>
      <c r="Y315" s="170"/>
      <c r="Z315" s="170"/>
    </row>
    <row r="316" spans="1:26" ht="23.25" customHeight="1">
      <c r="A316" s="170"/>
      <c r="B316" s="170"/>
      <c r="C316" s="170"/>
      <c r="D316" s="170"/>
      <c r="E316" s="170"/>
      <c r="F316" s="170"/>
      <c r="G316" s="170"/>
      <c r="H316" s="170"/>
      <c r="I316" s="170"/>
      <c r="J316" s="170"/>
      <c r="K316" s="170"/>
      <c r="L316" s="170"/>
      <c r="M316" s="170"/>
      <c r="N316" s="590"/>
      <c r="O316" s="622"/>
      <c r="P316" s="170"/>
      <c r="Q316" s="170"/>
      <c r="R316" s="170"/>
      <c r="S316" s="170"/>
      <c r="T316" s="170"/>
      <c r="U316" s="170"/>
      <c r="V316" s="170"/>
      <c r="W316" s="170"/>
      <c r="X316" s="170"/>
      <c r="Y316" s="170"/>
      <c r="Z316" s="170"/>
    </row>
    <row r="317" spans="1:26" ht="23.25" customHeight="1">
      <c r="A317" s="170"/>
      <c r="B317" s="170"/>
      <c r="C317" s="170"/>
      <c r="D317" s="170"/>
      <c r="E317" s="170"/>
      <c r="F317" s="170"/>
      <c r="G317" s="170"/>
      <c r="H317" s="170"/>
      <c r="I317" s="170"/>
      <c r="J317" s="170"/>
      <c r="K317" s="170"/>
      <c r="L317" s="170"/>
      <c r="M317" s="170"/>
      <c r="N317" s="590"/>
      <c r="O317" s="622"/>
      <c r="P317" s="170"/>
      <c r="Q317" s="170"/>
      <c r="R317" s="170"/>
      <c r="S317" s="170"/>
      <c r="T317" s="170"/>
      <c r="U317" s="170"/>
      <c r="V317" s="170"/>
      <c r="W317" s="170"/>
      <c r="X317" s="170"/>
      <c r="Y317" s="170"/>
      <c r="Z317" s="170"/>
    </row>
    <row r="318" spans="1:26" ht="23.25" customHeight="1">
      <c r="A318" s="170"/>
      <c r="B318" s="170"/>
      <c r="C318" s="170"/>
      <c r="D318" s="170"/>
      <c r="E318" s="170"/>
      <c r="F318" s="170"/>
      <c r="G318" s="170"/>
      <c r="H318" s="170"/>
      <c r="I318" s="170"/>
      <c r="J318" s="170"/>
      <c r="K318" s="170"/>
      <c r="L318" s="170"/>
      <c r="M318" s="170"/>
      <c r="N318" s="590"/>
      <c r="O318" s="622"/>
      <c r="P318" s="170"/>
      <c r="Q318" s="170"/>
      <c r="R318" s="170"/>
      <c r="S318" s="170"/>
      <c r="T318" s="170"/>
      <c r="U318" s="170"/>
      <c r="V318" s="170"/>
      <c r="W318" s="170"/>
      <c r="X318" s="170"/>
      <c r="Y318" s="170"/>
      <c r="Z318" s="170"/>
    </row>
    <row r="319" spans="1:26" ht="23.25" customHeight="1">
      <c r="A319" s="170"/>
      <c r="B319" s="170"/>
      <c r="C319" s="170"/>
      <c r="D319" s="170"/>
      <c r="E319" s="170"/>
      <c r="F319" s="170"/>
      <c r="G319" s="170"/>
      <c r="H319" s="170"/>
      <c r="I319" s="170"/>
      <c r="J319" s="170"/>
      <c r="K319" s="170"/>
      <c r="L319" s="170"/>
      <c r="M319" s="170"/>
      <c r="N319" s="590"/>
      <c r="O319" s="622"/>
      <c r="P319" s="170"/>
      <c r="Q319" s="170"/>
      <c r="R319" s="170"/>
      <c r="S319" s="170"/>
      <c r="T319" s="170"/>
      <c r="U319" s="170"/>
      <c r="V319" s="170"/>
      <c r="W319" s="170"/>
      <c r="X319" s="170"/>
      <c r="Y319" s="170"/>
      <c r="Z319" s="170"/>
    </row>
    <row r="320" spans="1:26" ht="23.25" customHeight="1">
      <c r="A320" s="170"/>
      <c r="B320" s="170"/>
      <c r="C320" s="170"/>
      <c r="D320" s="170"/>
      <c r="E320" s="170"/>
      <c r="F320" s="170"/>
      <c r="G320" s="170"/>
      <c r="H320" s="170"/>
      <c r="I320" s="170"/>
      <c r="J320" s="170"/>
      <c r="K320" s="170"/>
      <c r="L320" s="170"/>
      <c r="M320" s="170"/>
      <c r="N320" s="590"/>
      <c r="O320" s="622"/>
      <c r="P320" s="170"/>
      <c r="Q320" s="170"/>
      <c r="R320" s="170"/>
      <c r="S320" s="170"/>
      <c r="T320" s="170"/>
      <c r="U320" s="170"/>
      <c r="V320" s="170"/>
      <c r="W320" s="170"/>
      <c r="X320" s="170"/>
      <c r="Y320" s="170"/>
      <c r="Z320" s="170"/>
    </row>
    <row r="321" spans="1:26" ht="23.25" customHeight="1">
      <c r="A321" s="170"/>
      <c r="B321" s="170"/>
      <c r="C321" s="170"/>
      <c r="D321" s="170"/>
      <c r="E321" s="170"/>
      <c r="F321" s="170"/>
      <c r="G321" s="170"/>
      <c r="H321" s="170"/>
      <c r="I321" s="170"/>
      <c r="J321" s="170"/>
      <c r="K321" s="170"/>
      <c r="L321" s="170"/>
      <c r="M321" s="170"/>
      <c r="N321" s="590"/>
      <c r="O321" s="622"/>
      <c r="P321" s="170"/>
      <c r="Q321" s="170"/>
      <c r="R321" s="170"/>
      <c r="S321" s="170"/>
      <c r="T321" s="170"/>
      <c r="U321" s="170"/>
      <c r="V321" s="170"/>
      <c r="W321" s="170"/>
      <c r="X321" s="170"/>
      <c r="Y321" s="170"/>
      <c r="Z321" s="170"/>
    </row>
    <row r="322" spans="1:26" ht="23.25" customHeight="1">
      <c r="A322" s="170"/>
      <c r="B322" s="170"/>
      <c r="C322" s="170"/>
      <c r="D322" s="170"/>
      <c r="E322" s="170"/>
      <c r="F322" s="170"/>
      <c r="G322" s="170"/>
      <c r="H322" s="170"/>
      <c r="I322" s="170"/>
      <c r="J322" s="170"/>
      <c r="K322" s="170"/>
      <c r="L322" s="170"/>
      <c r="M322" s="170"/>
      <c r="N322" s="590"/>
      <c r="O322" s="622"/>
      <c r="P322" s="170"/>
      <c r="Q322" s="170"/>
      <c r="R322" s="170"/>
      <c r="S322" s="170"/>
      <c r="T322" s="170"/>
      <c r="U322" s="170"/>
      <c r="V322" s="170"/>
      <c r="W322" s="170"/>
      <c r="X322" s="170"/>
      <c r="Y322" s="170"/>
      <c r="Z322" s="170"/>
    </row>
    <row r="323" spans="1:26" ht="23.25" customHeight="1">
      <c r="A323" s="170"/>
      <c r="B323" s="170"/>
      <c r="C323" s="170"/>
      <c r="D323" s="170"/>
      <c r="E323" s="170"/>
      <c r="F323" s="170"/>
      <c r="G323" s="170"/>
      <c r="H323" s="170"/>
      <c r="I323" s="170"/>
      <c r="J323" s="170"/>
      <c r="K323" s="170"/>
      <c r="L323" s="170"/>
      <c r="M323" s="170"/>
      <c r="N323" s="590"/>
      <c r="O323" s="622"/>
      <c r="P323" s="170"/>
      <c r="Q323" s="170"/>
      <c r="R323" s="170"/>
      <c r="S323" s="170"/>
      <c r="T323" s="170"/>
      <c r="U323" s="170"/>
      <c r="V323" s="170"/>
      <c r="W323" s="170"/>
      <c r="X323" s="170"/>
      <c r="Y323" s="170"/>
      <c r="Z323" s="170"/>
    </row>
    <row r="324" spans="1:26" ht="23.25" customHeight="1">
      <c r="A324" s="170"/>
      <c r="B324" s="170"/>
      <c r="C324" s="170"/>
      <c r="D324" s="170"/>
      <c r="E324" s="170"/>
      <c r="F324" s="170"/>
      <c r="G324" s="170"/>
      <c r="H324" s="170"/>
      <c r="I324" s="170"/>
      <c r="J324" s="170"/>
      <c r="K324" s="170"/>
      <c r="L324" s="170"/>
      <c r="M324" s="170"/>
      <c r="N324" s="590"/>
      <c r="O324" s="622"/>
      <c r="P324" s="170"/>
      <c r="Q324" s="170"/>
      <c r="R324" s="170"/>
      <c r="S324" s="170"/>
      <c r="T324" s="170"/>
      <c r="U324" s="170"/>
      <c r="V324" s="170"/>
      <c r="W324" s="170"/>
      <c r="X324" s="170"/>
      <c r="Y324" s="170"/>
      <c r="Z324" s="170"/>
    </row>
    <row r="325" spans="1:26" ht="23.25" customHeight="1">
      <c r="A325" s="170"/>
      <c r="B325" s="170"/>
      <c r="C325" s="170"/>
      <c r="D325" s="170"/>
      <c r="E325" s="170"/>
      <c r="F325" s="170"/>
      <c r="G325" s="170"/>
      <c r="H325" s="170"/>
      <c r="I325" s="170"/>
      <c r="J325" s="170"/>
      <c r="K325" s="170"/>
      <c r="L325" s="170"/>
      <c r="M325" s="170"/>
      <c r="N325" s="590"/>
      <c r="O325" s="622"/>
      <c r="P325" s="170"/>
      <c r="Q325" s="170"/>
      <c r="R325" s="170"/>
      <c r="S325" s="170"/>
      <c r="T325" s="170"/>
      <c r="U325" s="170"/>
      <c r="V325" s="170"/>
      <c r="W325" s="170"/>
      <c r="X325" s="170"/>
      <c r="Y325" s="170"/>
      <c r="Z325" s="170"/>
    </row>
    <row r="326" spans="1:26" ht="23.25" customHeight="1">
      <c r="A326" s="170"/>
      <c r="B326" s="170"/>
      <c r="C326" s="170"/>
      <c r="D326" s="170"/>
      <c r="E326" s="170"/>
      <c r="F326" s="170"/>
      <c r="G326" s="170"/>
      <c r="H326" s="170"/>
      <c r="I326" s="170"/>
      <c r="J326" s="170"/>
      <c r="K326" s="170"/>
      <c r="L326" s="170"/>
      <c r="M326" s="170"/>
      <c r="N326" s="590"/>
      <c r="O326" s="622"/>
      <c r="P326" s="170"/>
      <c r="Q326" s="170"/>
      <c r="R326" s="170"/>
      <c r="S326" s="170"/>
      <c r="T326" s="170"/>
      <c r="U326" s="170"/>
      <c r="V326" s="170"/>
      <c r="W326" s="170"/>
      <c r="X326" s="170"/>
      <c r="Y326" s="170"/>
      <c r="Z326" s="170"/>
    </row>
    <row r="327" spans="1:26" ht="23.25" customHeight="1">
      <c r="A327" s="170"/>
      <c r="B327" s="170"/>
      <c r="C327" s="170"/>
      <c r="D327" s="170"/>
      <c r="E327" s="170"/>
      <c r="F327" s="170"/>
      <c r="G327" s="170"/>
      <c r="H327" s="170"/>
      <c r="I327" s="170"/>
      <c r="J327" s="170"/>
      <c r="K327" s="170"/>
      <c r="L327" s="170"/>
      <c r="M327" s="170"/>
      <c r="N327" s="590"/>
      <c r="O327" s="622"/>
      <c r="P327" s="170"/>
      <c r="Q327" s="170"/>
      <c r="R327" s="170"/>
      <c r="S327" s="170"/>
      <c r="T327" s="170"/>
      <c r="U327" s="170"/>
      <c r="V327" s="170"/>
      <c r="W327" s="170"/>
      <c r="X327" s="170"/>
      <c r="Y327" s="170"/>
      <c r="Z327" s="170"/>
    </row>
    <row r="328" spans="1:26" ht="23.25" customHeight="1">
      <c r="A328" s="170"/>
      <c r="B328" s="170"/>
      <c r="C328" s="170"/>
      <c r="D328" s="170"/>
      <c r="E328" s="170"/>
      <c r="F328" s="170"/>
      <c r="G328" s="170"/>
      <c r="H328" s="170"/>
      <c r="I328" s="170"/>
      <c r="J328" s="170"/>
      <c r="K328" s="170"/>
      <c r="L328" s="170"/>
      <c r="M328" s="170"/>
      <c r="N328" s="590"/>
      <c r="O328" s="622"/>
      <c r="P328" s="170"/>
      <c r="Q328" s="170"/>
      <c r="R328" s="170"/>
      <c r="S328" s="170"/>
      <c r="T328" s="170"/>
      <c r="U328" s="170"/>
      <c r="V328" s="170"/>
      <c r="W328" s="170"/>
      <c r="X328" s="170"/>
      <c r="Y328" s="170"/>
      <c r="Z328" s="170"/>
    </row>
    <row r="329" spans="1:26" ht="23.25" customHeight="1">
      <c r="A329" s="170"/>
      <c r="B329" s="170"/>
      <c r="C329" s="170"/>
      <c r="D329" s="170"/>
      <c r="E329" s="170"/>
      <c r="F329" s="170"/>
      <c r="G329" s="170"/>
      <c r="H329" s="170"/>
      <c r="I329" s="170"/>
      <c r="J329" s="170"/>
      <c r="K329" s="170"/>
      <c r="L329" s="170"/>
      <c r="M329" s="170"/>
      <c r="N329" s="590"/>
      <c r="O329" s="622"/>
      <c r="P329" s="170"/>
      <c r="Q329" s="170"/>
      <c r="R329" s="170"/>
      <c r="S329" s="170"/>
      <c r="T329" s="170"/>
      <c r="U329" s="170"/>
      <c r="V329" s="170"/>
      <c r="W329" s="170"/>
      <c r="X329" s="170"/>
      <c r="Y329" s="170"/>
      <c r="Z329" s="170"/>
    </row>
    <row r="330" spans="1:26" ht="23.25" customHeight="1">
      <c r="A330" s="170"/>
      <c r="B330" s="170"/>
      <c r="C330" s="170"/>
      <c r="D330" s="170"/>
      <c r="E330" s="170"/>
      <c r="F330" s="170"/>
      <c r="G330" s="170"/>
      <c r="H330" s="170"/>
      <c r="I330" s="170"/>
      <c r="J330" s="170"/>
      <c r="K330" s="170"/>
      <c r="L330" s="170"/>
      <c r="M330" s="170"/>
      <c r="N330" s="590"/>
      <c r="O330" s="622"/>
      <c r="P330" s="170"/>
      <c r="Q330" s="170"/>
      <c r="R330" s="170"/>
      <c r="S330" s="170"/>
      <c r="T330" s="170"/>
      <c r="U330" s="170"/>
      <c r="V330" s="170"/>
      <c r="W330" s="170"/>
      <c r="X330" s="170"/>
      <c r="Y330" s="170"/>
      <c r="Z330" s="170"/>
    </row>
    <row r="331" spans="1:26" ht="23.25" customHeight="1">
      <c r="A331" s="170"/>
      <c r="B331" s="170"/>
      <c r="C331" s="170"/>
      <c r="D331" s="170"/>
      <c r="E331" s="170"/>
      <c r="F331" s="170"/>
      <c r="G331" s="170"/>
      <c r="H331" s="170"/>
      <c r="I331" s="170"/>
      <c r="J331" s="170"/>
      <c r="K331" s="170"/>
      <c r="L331" s="170"/>
      <c r="M331" s="170"/>
      <c r="N331" s="590"/>
      <c r="O331" s="622"/>
      <c r="P331" s="170"/>
      <c r="Q331" s="170"/>
      <c r="R331" s="170"/>
      <c r="S331" s="170"/>
      <c r="T331" s="170"/>
      <c r="U331" s="170"/>
      <c r="V331" s="170"/>
      <c r="W331" s="170"/>
      <c r="X331" s="170"/>
      <c r="Y331" s="170"/>
      <c r="Z331" s="170"/>
    </row>
    <row r="332" spans="1:26" ht="23.25" customHeight="1">
      <c r="A332" s="170"/>
      <c r="B332" s="170"/>
      <c r="C332" s="170"/>
      <c r="D332" s="170"/>
      <c r="E332" s="170"/>
      <c r="F332" s="170"/>
      <c r="G332" s="170"/>
      <c r="H332" s="170"/>
      <c r="I332" s="170"/>
      <c r="J332" s="170"/>
      <c r="K332" s="170"/>
      <c r="L332" s="170"/>
      <c r="M332" s="170"/>
      <c r="N332" s="590"/>
      <c r="O332" s="622"/>
      <c r="P332" s="170"/>
      <c r="Q332" s="170"/>
      <c r="R332" s="170"/>
      <c r="S332" s="170"/>
      <c r="T332" s="170"/>
      <c r="U332" s="170"/>
      <c r="V332" s="170"/>
      <c r="W332" s="170"/>
      <c r="X332" s="170"/>
      <c r="Y332" s="170"/>
      <c r="Z332" s="170"/>
    </row>
    <row r="333" spans="1:26" ht="23.25" customHeight="1">
      <c r="A333" s="170"/>
      <c r="B333" s="170"/>
      <c r="C333" s="170"/>
      <c r="D333" s="170"/>
      <c r="E333" s="170"/>
      <c r="F333" s="170"/>
      <c r="G333" s="170"/>
      <c r="H333" s="170"/>
      <c r="I333" s="170"/>
      <c r="J333" s="170"/>
      <c r="K333" s="170"/>
      <c r="L333" s="170"/>
      <c r="M333" s="170"/>
      <c r="N333" s="590"/>
      <c r="O333" s="622"/>
      <c r="P333" s="170"/>
      <c r="Q333" s="170"/>
      <c r="R333" s="170"/>
      <c r="S333" s="170"/>
      <c r="T333" s="170"/>
      <c r="U333" s="170"/>
      <c r="V333" s="170"/>
      <c r="W333" s="170"/>
      <c r="X333" s="170"/>
      <c r="Y333" s="170"/>
      <c r="Z333" s="170"/>
    </row>
    <row r="334" spans="1:26" ht="23.25" customHeight="1">
      <c r="A334" s="170"/>
      <c r="B334" s="170"/>
      <c r="C334" s="170"/>
      <c r="D334" s="170"/>
      <c r="E334" s="170"/>
      <c r="F334" s="170"/>
      <c r="G334" s="170"/>
      <c r="H334" s="170"/>
      <c r="I334" s="170"/>
      <c r="J334" s="170"/>
      <c r="K334" s="170"/>
      <c r="L334" s="170"/>
      <c r="M334" s="170"/>
      <c r="N334" s="590"/>
      <c r="O334" s="622"/>
      <c r="P334" s="170"/>
      <c r="Q334" s="170"/>
      <c r="R334" s="170"/>
      <c r="S334" s="170"/>
      <c r="T334" s="170"/>
      <c r="U334" s="170"/>
      <c r="V334" s="170"/>
      <c r="W334" s="170"/>
      <c r="X334" s="170"/>
      <c r="Y334" s="170"/>
      <c r="Z334" s="170"/>
    </row>
    <row r="335" spans="1:26" ht="23.25" customHeight="1">
      <c r="A335" s="170"/>
      <c r="B335" s="170"/>
      <c r="C335" s="170"/>
      <c r="D335" s="170"/>
      <c r="E335" s="170"/>
      <c r="F335" s="170"/>
      <c r="G335" s="170"/>
      <c r="H335" s="170"/>
      <c r="I335" s="170"/>
      <c r="J335" s="170"/>
      <c r="K335" s="170"/>
      <c r="L335" s="170"/>
      <c r="M335" s="170"/>
      <c r="N335" s="590"/>
      <c r="O335" s="622"/>
      <c r="P335" s="170"/>
      <c r="Q335" s="170"/>
      <c r="R335" s="170"/>
      <c r="S335" s="170"/>
      <c r="T335" s="170"/>
      <c r="U335" s="170"/>
      <c r="V335" s="170"/>
      <c r="W335" s="170"/>
      <c r="X335" s="170"/>
      <c r="Y335" s="170"/>
      <c r="Z335" s="170"/>
    </row>
    <row r="336" spans="1:26" ht="23.25" customHeight="1">
      <c r="A336" s="170"/>
      <c r="B336" s="170"/>
      <c r="C336" s="170"/>
      <c r="D336" s="170"/>
      <c r="E336" s="170"/>
      <c r="F336" s="170"/>
      <c r="G336" s="170"/>
      <c r="H336" s="170"/>
      <c r="I336" s="170"/>
      <c r="J336" s="170"/>
      <c r="K336" s="170"/>
      <c r="L336" s="170"/>
      <c r="M336" s="170"/>
      <c r="N336" s="590"/>
      <c r="O336" s="622"/>
      <c r="P336" s="170"/>
      <c r="Q336" s="170"/>
      <c r="R336" s="170"/>
      <c r="S336" s="170"/>
      <c r="T336" s="170"/>
      <c r="U336" s="170"/>
      <c r="V336" s="170"/>
      <c r="W336" s="170"/>
      <c r="X336" s="170"/>
      <c r="Y336" s="170"/>
      <c r="Z336" s="170"/>
    </row>
    <row r="337" spans="1:26" ht="23.25" customHeight="1">
      <c r="A337" s="170"/>
      <c r="B337" s="170"/>
      <c r="C337" s="170"/>
      <c r="D337" s="170"/>
      <c r="E337" s="170"/>
      <c r="F337" s="170"/>
      <c r="G337" s="170"/>
      <c r="H337" s="170"/>
      <c r="I337" s="170"/>
      <c r="J337" s="170"/>
      <c r="K337" s="170"/>
      <c r="L337" s="170"/>
      <c r="M337" s="170"/>
      <c r="N337" s="590"/>
      <c r="O337" s="622"/>
      <c r="P337" s="170"/>
      <c r="Q337" s="170"/>
      <c r="R337" s="170"/>
      <c r="S337" s="170"/>
      <c r="T337" s="170"/>
      <c r="U337" s="170"/>
      <c r="V337" s="170"/>
      <c r="W337" s="170"/>
      <c r="X337" s="170"/>
      <c r="Y337" s="170"/>
      <c r="Z337" s="170"/>
    </row>
    <row r="338" spans="1:26" ht="23.25" customHeight="1">
      <c r="A338" s="170"/>
      <c r="B338" s="170"/>
      <c r="C338" s="170"/>
      <c r="D338" s="170"/>
      <c r="E338" s="170"/>
      <c r="F338" s="170"/>
      <c r="G338" s="170"/>
      <c r="H338" s="170"/>
      <c r="I338" s="170"/>
      <c r="J338" s="170"/>
      <c r="K338" s="170"/>
      <c r="L338" s="170"/>
      <c r="M338" s="170"/>
      <c r="N338" s="590"/>
      <c r="O338" s="622"/>
      <c r="P338" s="170"/>
      <c r="Q338" s="170"/>
      <c r="R338" s="170"/>
      <c r="S338" s="170"/>
      <c r="T338" s="170"/>
      <c r="U338" s="170"/>
      <c r="V338" s="170"/>
      <c r="W338" s="170"/>
      <c r="X338" s="170"/>
      <c r="Y338" s="170"/>
      <c r="Z338" s="170"/>
    </row>
    <row r="339" spans="1:26" ht="23.25" customHeight="1">
      <c r="A339" s="170"/>
      <c r="B339" s="170"/>
      <c r="C339" s="170"/>
      <c r="D339" s="170"/>
      <c r="E339" s="170"/>
      <c r="F339" s="170"/>
      <c r="G339" s="170"/>
      <c r="H339" s="170"/>
      <c r="I339" s="170"/>
      <c r="J339" s="170"/>
      <c r="K339" s="170"/>
      <c r="L339" s="170"/>
      <c r="M339" s="170"/>
      <c r="N339" s="590"/>
      <c r="O339" s="622"/>
      <c r="P339" s="170"/>
      <c r="Q339" s="170"/>
      <c r="R339" s="170"/>
      <c r="S339" s="170"/>
      <c r="T339" s="170"/>
      <c r="U339" s="170"/>
      <c r="V339" s="170"/>
      <c r="W339" s="170"/>
      <c r="X339" s="170"/>
      <c r="Y339" s="170"/>
      <c r="Z339" s="170"/>
    </row>
    <row r="340" spans="1:26" ht="23.25" customHeight="1">
      <c r="A340" s="170"/>
      <c r="B340" s="170"/>
      <c r="C340" s="170"/>
      <c r="D340" s="170"/>
      <c r="E340" s="170"/>
      <c r="F340" s="170"/>
      <c r="G340" s="170"/>
      <c r="H340" s="170"/>
      <c r="I340" s="170"/>
      <c r="J340" s="170"/>
      <c r="K340" s="170"/>
      <c r="L340" s="170"/>
      <c r="M340" s="170"/>
      <c r="N340" s="590"/>
      <c r="O340" s="622"/>
      <c r="P340" s="170"/>
      <c r="Q340" s="170"/>
      <c r="R340" s="170"/>
      <c r="S340" s="170"/>
      <c r="T340" s="170"/>
      <c r="U340" s="170"/>
      <c r="V340" s="170"/>
      <c r="W340" s="170"/>
      <c r="X340" s="170"/>
      <c r="Y340" s="170"/>
      <c r="Z340" s="170"/>
    </row>
    <row r="341" spans="1:26" ht="23.25" customHeight="1">
      <c r="A341" s="170"/>
      <c r="B341" s="170"/>
      <c r="C341" s="170"/>
      <c r="D341" s="170"/>
      <c r="E341" s="170"/>
      <c r="F341" s="170"/>
      <c r="G341" s="170"/>
      <c r="H341" s="170"/>
      <c r="I341" s="170"/>
      <c r="J341" s="170"/>
      <c r="K341" s="170"/>
      <c r="L341" s="170"/>
      <c r="M341" s="170"/>
      <c r="N341" s="590"/>
      <c r="O341" s="622"/>
      <c r="P341" s="170"/>
      <c r="Q341" s="170"/>
      <c r="R341" s="170"/>
      <c r="S341" s="170"/>
      <c r="T341" s="170"/>
      <c r="U341" s="170"/>
      <c r="V341" s="170"/>
      <c r="W341" s="170"/>
      <c r="X341" s="170"/>
      <c r="Y341" s="170"/>
      <c r="Z341" s="170"/>
    </row>
    <row r="342" spans="1:26" ht="23.25" customHeight="1">
      <c r="A342" s="170"/>
      <c r="B342" s="170"/>
      <c r="C342" s="170"/>
      <c r="D342" s="170"/>
      <c r="E342" s="170"/>
      <c r="F342" s="170"/>
      <c r="G342" s="170"/>
      <c r="H342" s="170"/>
      <c r="I342" s="170"/>
      <c r="J342" s="170"/>
      <c r="K342" s="170"/>
      <c r="L342" s="170"/>
      <c r="M342" s="170"/>
      <c r="N342" s="590"/>
      <c r="O342" s="622"/>
      <c r="P342" s="170"/>
      <c r="Q342" s="170"/>
      <c r="R342" s="170"/>
      <c r="S342" s="170"/>
      <c r="T342" s="170"/>
      <c r="U342" s="170"/>
      <c r="V342" s="170"/>
      <c r="W342" s="170"/>
      <c r="X342" s="170"/>
      <c r="Y342" s="170"/>
      <c r="Z342" s="170"/>
    </row>
    <row r="343" spans="1:26" ht="23.25" customHeight="1">
      <c r="A343" s="170"/>
      <c r="B343" s="170"/>
      <c r="C343" s="170"/>
      <c r="D343" s="170"/>
      <c r="E343" s="170"/>
      <c r="F343" s="170"/>
      <c r="G343" s="170"/>
      <c r="H343" s="170"/>
      <c r="I343" s="170"/>
      <c r="J343" s="170"/>
      <c r="K343" s="170"/>
      <c r="L343" s="170"/>
      <c r="M343" s="170"/>
      <c r="N343" s="590"/>
      <c r="O343" s="622"/>
      <c r="P343" s="170"/>
      <c r="Q343" s="170"/>
      <c r="R343" s="170"/>
      <c r="S343" s="170"/>
      <c r="T343" s="170"/>
      <c r="U343" s="170"/>
      <c r="V343" s="170"/>
      <c r="W343" s="170"/>
      <c r="X343" s="170"/>
      <c r="Y343" s="170"/>
      <c r="Z343" s="170"/>
    </row>
    <row r="344" spans="1:26" ht="23.25" customHeight="1">
      <c r="A344" s="170"/>
      <c r="B344" s="170"/>
      <c r="C344" s="170"/>
      <c r="D344" s="170"/>
      <c r="E344" s="170"/>
      <c r="F344" s="170"/>
      <c r="G344" s="170"/>
      <c r="H344" s="170"/>
      <c r="I344" s="170"/>
      <c r="J344" s="170"/>
      <c r="K344" s="170"/>
      <c r="L344" s="170"/>
      <c r="M344" s="170"/>
      <c r="N344" s="590"/>
      <c r="O344" s="622"/>
      <c r="P344" s="170"/>
      <c r="Q344" s="170"/>
      <c r="R344" s="170"/>
      <c r="S344" s="170"/>
      <c r="T344" s="170"/>
      <c r="U344" s="170"/>
      <c r="V344" s="170"/>
      <c r="W344" s="170"/>
      <c r="X344" s="170"/>
      <c r="Y344" s="170"/>
      <c r="Z344" s="170"/>
    </row>
    <row r="345" spans="1:26" ht="23.25" customHeight="1">
      <c r="A345" s="170"/>
      <c r="B345" s="170"/>
      <c r="C345" s="170"/>
      <c r="D345" s="170"/>
      <c r="E345" s="170"/>
      <c r="F345" s="170"/>
      <c r="G345" s="170"/>
      <c r="H345" s="170"/>
      <c r="I345" s="170"/>
      <c r="J345" s="170"/>
      <c r="K345" s="170"/>
      <c r="L345" s="170"/>
      <c r="M345" s="170"/>
      <c r="N345" s="590"/>
      <c r="O345" s="622"/>
      <c r="P345" s="170"/>
      <c r="Q345" s="170"/>
      <c r="R345" s="170"/>
      <c r="S345" s="170"/>
      <c r="T345" s="170"/>
      <c r="U345" s="170"/>
      <c r="V345" s="170"/>
      <c r="W345" s="170"/>
      <c r="X345" s="170"/>
      <c r="Y345" s="170"/>
      <c r="Z345" s="170"/>
    </row>
    <row r="346" spans="1:26" ht="23.25" customHeight="1">
      <c r="A346" s="170"/>
      <c r="B346" s="170"/>
      <c r="C346" s="170"/>
      <c r="D346" s="170"/>
      <c r="E346" s="170"/>
      <c r="F346" s="170"/>
      <c r="G346" s="170"/>
      <c r="H346" s="170"/>
      <c r="I346" s="170"/>
      <c r="J346" s="170"/>
      <c r="K346" s="170"/>
      <c r="L346" s="170"/>
      <c r="M346" s="170"/>
      <c r="N346" s="590"/>
      <c r="O346" s="622"/>
      <c r="P346" s="170"/>
      <c r="Q346" s="170"/>
      <c r="R346" s="170"/>
      <c r="S346" s="170"/>
      <c r="T346" s="170"/>
      <c r="U346" s="170"/>
      <c r="V346" s="170"/>
      <c r="W346" s="170"/>
      <c r="X346" s="170"/>
      <c r="Y346" s="170"/>
      <c r="Z346" s="170"/>
    </row>
    <row r="347" spans="1:26" ht="23.25" customHeight="1">
      <c r="A347" s="170"/>
      <c r="B347" s="170"/>
      <c r="C347" s="170"/>
      <c r="D347" s="170"/>
      <c r="E347" s="170"/>
      <c r="F347" s="170"/>
      <c r="G347" s="170"/>
      <c r="H347" s="170"/>
      <c r="I347" s="170"/>
      <c r="J347" s="170"/>
      <c r="K347" s="170"/>
      <c r="L347" s="170"/>
      <c r="M347" s="170"/>
      <c r="N347" s="590"/>
      <c r="O347" s="622"/>
      <c r="P347" s="170"/>
      <c r="Q347" s="170"/>
      <c r="R347" s="170"/>
      <c r="S347" s="170"/>
      <c r="T347" s="170"/>
      <c r="U347" s="170"/>
      <c r="V347" s="170"/>
      <c r="W347" s="170"/>
      <c r="X347" s="170"/>
      <c r="Y347" s="170"/>
      <c r="Z347" s="170"/>
    </row>
    <row r="348" spans="1:26" ht="23.25" customHeight="1">
      <c r="A348" s="170"/>
      <c r="B348" s="170"/>
      <c r="C348" s="170"/>
      <c r="D348" s="170"/>
      <c r="E348" s="170"/>
      <c r="F348" s="170"/>
      <c r="G348" s="170"/>
      <c r="H348" s="170"/>
      <c r="I348" s="170"/>
      <c r="J348" s="170"/>
      <c r="K348" s="170"/>
      <c r="L348" s="170"/>
      <c r="M348" s="170"/>
      <c r="N348" s="590"/>
      <c r="O348" s="622"/>
      <c r="P348" s="170"/>
      <c r="Q348" s="170"/>
      <c r="R348" s="170"/>
      <c r="S348" s="170"/>
      <c r="T348" s="170"/>
      <c r="U348" s="170"/>
      <c r="V348" s="170"/>
      <c r="W348" s="170"/>
      <c r="X348" s="170"/>
      <c r="Y348" s="170"/>
      <c r="Z348" s="170"/>
    </row>
    <row r="349" spans="1:26" ht="23.25" customHeight="1">
      <c r="A349" s="170"/>
      <c r="B349" s="170"/>
      <c r="C349" s="170"/>
      <c r="D349" s="170"/>
      <c r="E349" s="170"/>
      <c r="F349" s="170"/>
      <c r="G349" s="170"/>
      <c r="H349" s="170"/>
      <c r="I349" s="170"/>
      <c r="J349" s="170"/>
      <c r="K349" s="170"/>
      <c r="L349" s="170"/>
      <c r="M349" s="170"/>
      <c r="N349" s="590"/>
      <c r="O349" s="622"/>
      <c r="P349" s="170"/>
      <c r="Q349" s="170"/>
      <c r="R349" s="170"/>
      <c r="S349" s="170"/>
      <c r="T349" s="170"/>
      <c r="U349" s="170"/>
      <c r="V349" s="170"/>
      <c r="W349" s="170"/>
      <c r="X349" s="170"/>
      <c r="Y349" s="170"/>
      <c r="Z349" s="170"/>
    </row>
    <row r="350" spans="1:26" ht="23.25" customHeight="1">
      <c r="A350" s="170"/>
      <c r="B350" s="170"/>
      <c r="C350" s="170"/>
      <c r="D350" s="170"/>
      <c r="E350" s="170"/>
      <c r="F350" s="170"/>
      <c r="G350" s="170"/>
      <c r="H350" s="170"/>
      <c r="I350" s="170"/>
      <c r="J350" s="170"/>
      <c r="K350" s="170"/>
      <c r="L350" s="170"/>
      <c r="M350" s="170"/>
      <c r="N350" s="590"/>
      <c r="O350" s="622"/>
      <c r="P350" s="170"/>
      <c r="Q350" s="170"/>
      <c r="R350" s="170"/>
      <c r="S350" s="170"/>
      <c r="T350" s="170"/>
      <c r="U350" s="170"/>
      <c r="V350" s="170"/>
      <c r="W350" s="170"/>
      <c r="X350" s="170"/>
      <c r="Y350" s="170"/>
      <c r="Z350" s="170"/>
    </row>
    <row r="351" spans="1:26" ht="23.25" customHeight="1">
      <c r="A351" s="170"/>
      <c r="B351" s="170"/>
      <c r="C351" s="170"/>
      <c r="D351" s="170"/>
      <c r="E351" s="170"/>
      <c r="F351" s="170"/>
      <c r="G351" s="170"/>
      <c r="H351" s="170"/>
      <c r="I351" s="170"/>
      <c r="J351" s="170"/>
      <c r="K351" s="170"/>
      <c r="L351" s="170"/>
      <c r="M351" s="170"/>
      <c r="N351" s="590"/>
      <c r="O351" s="622"/>
      <c r="P351" s="170"/>
      <c r="Q351" s="170"/>
      <c r="R351" s="170"/>
      <c r="S351" s="170"/>
      <c r="T351" s="170"/>
      <c r="U351" s="170"/>
      <c r="V351" s="170"/>
      <c r="W351" s="170"/>
      <c r="X351" s="170"/>
      <c r="Y351" s="170"/>
      <c r="Z351" s="170"/>
    </row>
    <row r="352" spans="1:26" ht="23.25" customHeight="1">
      <c r="A352" s="170"/>
      <c r="B352" s="170"/>
      <c r="C352" s="170"/>
      <c r="D352" s="170"/>
      <c r="E352" s="170"/>
      <c r="F352" s="170"/>
      <c r="G352" s="170"/>
      <c r="H352" s="170"/>
      <c r="I352" s="170"/>
      <c r="J352" s="170"/>
      <c r="K352" s="170"/>
      <c r="L352" s="170"/>
      <c r="M352" s="170"/>
      <c r="N352" s="590"/>
      <c r="O352" s="622"/>
      <c r="P352" s="170"/>
      <c r="Q352" s="170"/>
      <c r="R352" s="170"/>
      <c r="S352" s="170"/>
      <c r="T352" s="170"/>
      <c r="U352" s="170"/>
      <c r="V352" s="170"/>
      <c r="W352" s="170"/>
      <c r="X352" s="170"/>
      <c r="Y352" s="170"/>
      <c r="Z352" s="170"/>
    </row>
    <row r="353" spans="1:26" ht="23.25" customHeight="1">
      <c r="A353" s="170"/>
      <c r="B353" s="170"/>
      <c r="C353" s="170"/>
      <c r="D353" s="170"/>
      <c r="E353" s="170"/>
      <c r="F353" s="170"/>
      <c r="G353" s="170"/>
      <c r="H353" s="170"/>
      <c r="I353" s="170"/>
      <c r="J353" s="170"/>
      <c r="K353" s="170"/>
      <c r="L353" s="170"/>
      <c r="M353" s="170"/>
      <c r="N353" s="590"/>
      <c r="O353" s="622"/>
      <c r="P353" s="170"/>
      <c r="Q353" s="170"/>
      <c r="R353" s="170"/>
      <c r="S353" s="170"/>
      <c r="T353" s="170"/>
      <c r="U353" s="170"/>
      <c r="V353" s="170"/>
      <c r="W353" s="170"/>
      <c r="X353" s="170"/>
      <c r="Y353" s="170"/>
      <c r="Z353" s="170"/>
    </row>
    <row r="354" spans="1:26" ht="23.25" customHeight="1">
      <c r="A354" s="170"/>
      <c r="B354" s="170"/>
      <c r="C354" s="170"/>
      <c r="D354" s="170"/>
      <c r="E354" s="170"/>
      <c r="F354" s="170"/>
      <c r="G354" s="170"/>
      <c r="H354" s="170"/>
      <c r="I354" s="170"/>
      <c r="J354" s="170"/>
      <c r="K354" s="170"/>
      <c r="L354" s="170"/>
      <c r="M354" s="170"/>
      <c r="N354" s="590"/>
      <c r="O354" s="622"/>
      <c r="P354" s="170"/>
      <c r="Q354" s="170"/>
      <c r="R354" s="170"/>
      <c r="S354" s="170"/>
      <c r="T354" s="170"/>
      <c r="U354" s="170"/>
      <c r="V354" s="170"/>
      <c r="W354" s="170"/>
      <c r="X354" s="170"/>
      <c r="Y354" s="170"/>
      <c r="Z354" s="170"/>
    </row>
    <row r="355" spans="1:26" ht="23.25" customHeight="1">
      <c r="A355" s="170"/>
      <c r="B355" s="170"/>
      <c r="C355" s="170"/>
      <c r="D355" s="170"/>
      <c r="E355" s="170"/>
      <c r="F355" s="170"/>
      <c r="G355" s="170"/>
      <c r="H355" s="170"/>
      <c r="I355" s="170"/>
      <c r="J355" s="170"/>
      <c r="K355" s="170"/>
      <c r="L355" s="170"/>
      <c r="M355" s="170"/>
      <c r="N355" s="590"/>
      <c r="O355" s="622"/>
      <c r="P355" s="170"/>
      <c r="Q355" s="170"/>
      <c r="R355" s="170"/>
      <c r="S355" s="170"/>
      <c r="T355" s="170"/>
      <c r="U355" s="170"/>
      <c r="V355" s="170"/>
      <c r="W355" s="170"/>
      <c r="X355" s="170"/>
      <c r="Y355" s="170"/>
      <c r="Z355" s="170"/>
    </row>
    <row r="356" spans="1:26" ht="23.25" customHeight="1">
      <c r="A356" s="170"/>
      <c r="B356" s="170"/>
      <c r="C356" s="170"/>
      <c r="D356" s="170"/>
      <c r="E356" s="170"/>
      <c r="F356" s="170"/>
      <c r="G356" s="170"/>
      <c r="H356" s="170"/>
      <c r="I356" s="170"/>
      <c r="J356" s="170"/>
      <c r="K356" s="170"/>
      <c r="L356" s="170"/>
      <c r="M356" s="170"/>
      <c r="N356" s="590"/>
      <c r="O356" s="622"/>
      <c r="P356" s="170"/>
      <c r="Q356" s="170"/>
      <c r="R356" s="170"/>
      <c r="S356" s="170"/>
      <c r="T356" s="170"/>
      <c r="U356" s="170"/>
      <c r="V356" s="170"/>
      <c r="W356" s="170"/>
      <c r="X356" s="170"/>
      <c r="Y356" s="170"/>
      <c r="Z356" s="170"/>
    </row>
    <row r="357" spans="1:26" ht="23.25" customHeight="1">
      <c r="A357" s="170"/>
      <c r="B357" s="170"/>
      <c r="C357" s="170"/>
      <c r="D357" s="170"/>
      <c r="E357" s="170"/>
      <c r="F357" s="170"/>
      <c r="G357" s="170"/>
      <c r="H357" s="170"/>
      <c r="I357" s="170"/>
      <c r="J357" s="170"/>
      <c r="K357" s="170"/>
      <c r="L357" s="170"/>
      <c r="M357" s="170"/>
      <c r="N357" s="590"/>
      <c r="O357" s="622"/>
      <c r="P357" s="170"/>
      <c r="Q357" s="170"/>
      <c r="R357" s="170"/>
      <c r="S357" s="170"/>
      <c r="T357" s="170"/>
      <c r="U357" s="170"/>
      <c r="V357" s="170"/>
      <c r="W357" s="170"/>
      <c r="X357" s="170"/>
      <c r="Y357" s="170"/>
      <c r="Z357" s="170"/>
    </row>
    <row r="358" spans="1:26" ht="23.25" customHeight="1">
      <c r="A358" s="170"/>
      <c r="B358" s="170"/>
      <c r="C358" s="170"/>
      <c r="D358" s="170"/>
      <c r="E358" s="170"/>
      <c r="F358" s="170"/>
      <c r="G358" s="170"/>
      <c r="H358" s="170"/>
      <c r="I358" s="170"/>
      <c r="J358" s="170"/>
      <c r="K358" s="170"/>
      <c r="L358" s="170"/>
      <c r="M358" s="170"/>
      <c r="N358" s="590"/>
      <c r="O358" s="622"/>
      <c r="P358" s="170"/>
      <c r="Q358" s="170"/>
      <c r="R358" s="170"/>
      <c r="S358" s="170"/>
      <c r="T358" s="170"/>
      <c r="U358" s="170"/>
      <c r="V358" s="170"/>
      <c r="W358" s="170"/>
      <c r="X358" s="170"/>
      <c r="Y358" s="170"/>
      <c r="Z358" s="170"/>
    </row>
    <row r="359" spans="1:26" ht="23.25" customHeight="1">
      <c r="A359" s="170"/>
      <c r="B359" s="170"/>
      <c r="C359" s="170"/>
      <c r="D359" s="170"/>
      <c r="E359" s="170"/>
      <c r="F359" s="170"/>
      <c r="G359" s="170"/>
      <c r="H359" s="170"/>
      <c r="I359" s="170"/>
      <c r="J359" s="170"/>
      <c r="K359" s="170"/>
      <c r="L359" s="170"/>
      <c r="M359" s="170"/>
      <c r="N359" s="590"/>
      <c r="O359" s="622"/>
      <c r="P359" s="170"/>
      <c r="Q359" s="170"/>
      <c r="R359" s="170"/>
      <c r="S359" s="170"/>
      <c r="T359" s="170"/>
      <c r="U359" s="170"/>
      <c r="V359" s="170"/>
      <c r="W359" s="170"/>
      <c r="X359" s="170"/>
      <c r="Y359" s="170"/>
      <c r="Z359" s="170"/>
    </row>
    <row r="360" spans="1:26" ht="23.25" customHeight="1">
      <c r="A360" s="170"/>
      <c r="B360" s="170"/>
      <c r="C360" s="170"/>
      <c r="D360" s="170"/>
      <c r="E360" s="170"/>
      <c r="F360" s="170"/>
      <c r="G360" s="170"/>
      <c r="H360" s="170"/>
      <c r="I360" s="170"/>
      <c r="J360" s="170"/>
      <c r="K360" s="170"/>
      <c r="L360" s="170"/>
      <c r="M360" s="170"/>
      <c r="N360" s="590"/>
      <c r="O360" s="622"/>
      <c r="P360" s="170"/>
      <c r="Q360" s="170"/>
      <c r="R360" s="170"/>
      <c r="S360" s="170"/>
      <c r="T360" s="170"/>
      <c r="U360" s="170"/>
      <c r="V360" s="170"/>
      <c r="W360" s="170"/>
      <c r="X360" s="170"/>
      <c r="Y360" s="170"/>
      <c r="Z360" s="170"/>
    </row>
    <row r="361" spans="1:26" ht="23.25" customHeight="1">
      <c r="A361" s="170"/>
      <c r="B361" s="170"/>
      <c r="C361" s="170"/>
      <c r="D361" s="170"/>
      <c r="E361" s="170"/>
      <c r="F361" s="170"/>
      <c r="G361" s="170"/>
      <c r="H361" s="170"/>
      <c r="I361" s="170"/>
      <c r="J361" s="170"/>
      <c r="K361" s="170"/>
      <c r="L361" s="170"/>
      <c r="M361" s="170"/>
      <c r="N361" s="590"/>
      <c r="O361" s="622"/>
      <c r="P361" s="170"/>
      <c r="Q361" s="170"/>
      <c r="R361" s="170"/>
      <c r="S361" s="170"/>
      <c r="T361" s="170"/>
      <c r="U361" s="170"/>
      <c r="V361" s="170"/>
      <c r="W361" s="170"/>
      <c r="X361" s="170"/>
      <c r="Y361" s="170"/>
      <c r="Z361" s="170"/>
    </row>
    <row r="362" spans="1:26" ht="23.25" customHeight="1">
      <c r="A362" s="170"/>
      <c r="B362" s="170"/>
      <c r="C362" s="170"/>
      <c r="D362" s="170"/>
      <c r="E362" s="170"/>
      <c r="F362" s="170"/>
      <c r="G362" s="170"/>
      <c r="H362" s="170"/>
      <c r="I362" s="170"/>
      <c r="J362" s="170"/>
      <c r="K362" s="170"/>
      <c r="L362" s="170"/>
      <c r="M362" s="170"/>
      <c r="N362" s="590"/>
      <c r="O362" s="622"/>
      <c r="P362" s="170"/>
      <c r="Q362" s="170"/>
      <c r="R362" s="170"/>
      <c r="S362" s="170"/>
      <c r="T362" s="170"/>
      <c r="U362" s="170"/>
      <c r="V362" s="170"/>
      <c r="W362" s="170"/>
      <c r="X362" s="170"/>
      <c r="Y362" s="170"/>
      <c r="Z362" s="170"/>
    </row>
    <row r="363" spans="1:26" ht="23.25" customHeight="1">
      <c r="A363" s="170"/>
      <c r="B363" s="170"/>
      <c r="C363" s="170"/>
      <c r="D363" s="170"/>
      <c r="E363" s="170"/>
      <c r="F363" s="170"/>
      <c r="G363" s="170"/>
      <c r="H363" s="170"/>
      <c r="I363" s="170"/>
      <c r="J363" s="170"/>
      <c r="K363" s="170"/>
      <c r="L363" s="170"/>
      <c r="M363" s="170"/>
      <c r="N363" s="590"/>
      <c r="O363" s="622"/>
      <c r="P363" s="170"/>
      <c r="Q363" s="170"/>
      <c r="R363" s="170"/>
      <c r="S363" s="170"/>
      <c r="T363" s="170"/>
      <c r="U363" s="170"/>
      <c r="V363" s="170"/>
      <c r="W363" s="170"/>
      <c r="X363" s="170"/>
      <c r="Y363" s="170"/>
      <c r="Z363" s="170"/>
    </row>
    <row r="364" spans="1:26" ht="23.25" customHeight="1">
      <c r="A364" s="170"/>
      <c r="B364" s="170"/>
      <c r="C364" s="170"/>
      <c r="D364" s="170"/>
      <c r="E364" s="170"/>
      <c r="F364" s="170"/>
      <c r="G364" s="170"/>
      <c r="H364" s="170"/>
      <c r="I364" s="170"/>
      <c r="J364" s="170"/>
      <c r="K364" s="170"/>
      <c r="L364" s="170"/>
      <c r="M364" s="170"/>
      <c r="N364" s="590"/>
      <c r="O364" s="622"/>
      <c r="P364" s="170"/>
      <c r="Q364" s="170"/>
      <c r="R364" s="170"/>
      <c r="S364" s="170"/>
      <c r="T364" s="170"/>
      <c r="U364" s="170"/>
      <c r="V364" s="170"/>
      <c r="W364" s="170"/>
      <c r="X364" s="170"/>
      <c r="Y364" s="170"/>
      <c r="Z364" s="170"/>
    </row>
    <row r="365" spans="1:26" ht="23.25" customHeight="1">
      <c r="A365" s="170"/>
      <c r="B365" s="170"/>
      <c r="C365" s="170"/>
      <c r="D365" s="170"/>
      <c r="E365" s="170"/>
      <c r="F365" s="170"/>
      <c r="G365" s="170"/>
      <c r="H365" s="170"/>
      <c r="I365" s="170"/>
      <c r="J365" s="170"/>
      <c r="K365" s="170"/>
      <c r="L365" s="170"/>
      <c r="M365" s="170"/>
      <c r="N365" s="590"/>
      <c r="O365" s="622"/>
      <c r="P365" s="170"/>
      <c r="Q365" s="170"/>
      <c r="R365" s="170"/>
      <c r="S365" s="170"/>
      <c r="T365" s="170"/>
      <c r="U365" s="170"/>
      <c r="V365" s="170"/>
      <c r="W365" s="170"/>
      <c r="X365" s="170"/>
      <c r="Y365" s="170"/>
      <c r="Z365" s="170"/>
    </row>
    <row r="366" spans="1:26" ht="23.25" customHeight="1">
      <c r="A366" s="170"/>
      <c r="B366" s="170"/>
      <c r="C366" s="170"/>
      <c r="D366" s="170"/>
      <c r="E366" s="170"/>
      <c r="F366" s="170"/>
      <c r="G366" s="170"/>
      <c r="H366" s="170"/>
      <c r="I366" s="170"/>
      <c r="J366" s="170"/>
      <c r="K366" s="170"/>
      <c r="L366" s="170"/>
      <c r="M366" s="170"/>
      <c r="N366" s="590"/>
      <c r="O366" s="622"/>
      <c r="P366" s="170"/>
      <c r="Q366" s="170"/>
      <c r="R366" s="170"/>
      <c r="S366" s="170"/>
      <c r="T366" s="170"/>
      <c r="U366" s="170"/>
      <c r="V366" s="170"/>
      <c r="W366" s="170"/>
      <c r="X366" s="170"/>
      <c r="Y366" s="170"/>
      <c r="Z366" s="170"/>
    </row>
    <row r="367" spans="1:26" ht="23.25" customHeight="1">
      <c r="A367" s="170"/>
      <c r="B367" s="170"/>
      <c r="C367" s="170"/>
      <c r="D367" s="170"/>
      <c r="E367" s="170"/>
      <c r="F367" s="170"/>
      <c r="G367" s="170"/>
      <c r="H367" s="170"/>
      <c r="I367" s="170"/>
      <c r="J367" s="170"/>
      <c r="K367" s="170"/>
      <c r="L367" s="170"/>
      <c r="M367" s="170"/>
      <c r="N367" s="590"/>
      <c r="O367" s="622"/>
      <c r="P367" s="170"/>
      <c r="Q367" s="170"/>
      <c r="R367" s="170"/>
      <c r="S367" s="170"/>
      <c r="T367" s="170"/>
      <c r="U367" s="170"/>
      <c r="V367" s="170"/>
      <c r="W367" s="170"/>
      <c r="X367" s="170"/>
      <c r="Y367" s="170"/>
      <c r="Z367" s="170"/>
    </row>
    <row r="368" spans="1:26" ht="23.25" customHeight="1">
      <c r="A368" s="170"/>
      <c r="B368" s="170"/>
      <c r="C368" s="170"/>
      <c r="D368" s="170"/>
      <c r="E368" s="170"/>
      <c r="F368" s="170"/>
      <c r="G368" s="170"/>
      <c r="H368" s="170"/>
      <c r="I368" s="170"/>
      <c r="J368" s="170"/>
      <c r="K368" s="170"/>
      <c r="L368" s="170"/>
      <c r="M368" s="170"/>
      <c r="N368" s="590"/>
      <c r="O368" s="622"/>
      <c r="P368" s="170"/>
      <c r="Q368" s="170"/>
      <c r="R368" s="170"/>
      <c r="S368" s="170"/>
      <c r="T368" s="170"/>
      <c r="U368" s="170"/>
      <c r="V368" s="170"/>
      <c r="W368" s="170"/>
      <c r="X368" s="170"/>
      <c r="Y368" s="170"/>
      <c r="Z368" s="170"/>
    </row>
    <row r="369" spans="1:26" ht="23.25" customHeight="1">
      <c r="A369" s="170"/>
      <c r="B369" s="170"/>
      <c r="C369" s="170"/>
      <c r="D369" s="170"/>
      <c r="E369" s="170"/>
      <c r="F369" s="170"/>
      <c r="G369" s="170"/>
      <c r="H369" s="170"/>
      <c r="I369" s="170"/>
      <c r="J369" s="170"/>
      <c r="K369" s="170"/>
      <c r="L369" s="170"/>
      <c r="M369" s="170"/>
      <c r="N369" s="590"/>
      <c r="O369" s="622"/>
      <c r="P369" s="170"/>
      <c r="Q369" s="170"/>
      <c r="R369" s="170"/>
      <c r="S369" s="170"/>
      <c r="T369" s="170"/>
      <c r="U369" s="170"/>
      <c r="V369" s="170"/>
      <c r="W369" s="170"/>
      <c r="X369" s="170"/>
      <c r="Y369" s="170"/>
      <c r="Z369" s="170"/>
    </row>
    <row r="370" spans="1:26" ht="23.25" customHeight="1">
      <c r="A370" s="170"/>
      <c r="B370" s="170"/>
      <c r="C370" s="170"/>
      <c r="D370" s="170"/>
      <c r="E370" s="170"/>
      <c r="F370" s="170"/>
      <c r="G370" s="170"/>
      <c r="H370" s="170"/>
      <c r="I370" s="170"/>
      <c r="J370" s="170"/>
      <c r="K370" s="170"/>
      <c r="L370" s="170"/>
      <c r="M370" s="170"/>
      <c r="N370" s="590"/>
      <c r="O370" s="622"/>
      <c r="P370" s="170"/>
      <c r="Q370" s="170"/>
      <c r="R370" s="170"/>
      <c r="S370" s="170"/>
      <c r="T370" s="170"/>
      <c r="U370" s="170"/>
      <c r="V370" s="170"/>
      <c r="W370" s="170"/>
      <c r="X370" s="170"/>
      <c r="Y370" s="170"/>
      <c r="Z370" s="170"/>
    </row>
    <row r="371" spans="1:26" ht="23.25" customHeight="1">
      <c r="A371" s="170"/>
      <c r="B371" s="170"/>
      <c r="C371" s="170"/>
      <c r="D371" s="170"/>
      <c r="E371" s="170"/>
      <c r="F371" s="170"/>
      <c r="G371" s="170"/>
      <c r="H371" s="170"/>
      <c r="I371" s="170"/>
      <c r="J371" s="170"/>
      <c r="K371" s="170"/>
      <c r="L371" s="170"/>
      <c r="M371" s="170"/>
      <c r="N371" s="590"/>
      <c r="O371" s="622"/>
      <c r="P371" s="170"/>
      <c r="Q371" s="170"/>
      <c r="R371" s="170"/>
      <c r="S371" s="170"/>
      <c r="T371" s="170"/>
      <c r="U371" s="170"/>
      <c r="V371" s="170"/>
      <c r="W371" s="170"/>
      <c r="X371" s="170"/>
      <c r="Y371" s="170"/>
      <c r="Z371" s="170"/>
    </row>
    <row r="372" spans="1:26" ht="23.25" customHeight="1">
      <c r="A372" s="170"/>
      <c r="B372" s="170"/>
      <c r="C372" s="170"/>
      <c r="D372" s="170"/>
      <c r="E372" s="170"/>
      <c r="F372" s="170"/>
      <c r="G372" s="170"/>
      <c r="H372" s="170"/>
      <c r="I372" s="170"/>
      <c r="J372" s="170"/>
      <c r="K372" s="170"/>
      <c r="L372" s="170"/>
      <c r="M372" s="170"/>
      <c r="N372" s="590"/>
      <c r="O372" s="622"/>
      <c r="P372" s="170"/>
      <c r="Q372" s="170"/>
      <c r="R372" s="170"/>
      <c r="S372" s="170"/>
      <c r="T372" s="170"/>
      <c r="U372" s="170"/>
      <c r="V372" s="170"/>
      <c r="W372" s="170"/>
      <c r="X372" s="170"/>
      <c r="Y372" s="170"/>
      <c r="Z372" s="170"/>
    </row>
    <row r="373" spans="1:26" ht="15.75" customHeight="1"/>
    <row r="374" spans="1:26" ht="15.75" customHeight="1"/>
    <row r="375" spans="1:26" ht="15.75" customHeight="1"/>
    <row r="376" spans="1:26" ht="15.75" customHeight="1"/>
    <row r="377" spans="1:26" ht="15.75" customHeight="1"/>
    <row r="378" spans="1:26" ht="15.75" customHeight="1"/>
    <row r="379" spans="1:26" ht="15.75" customHeight="1"/>
    <row r="380" spans="1:26" ht="15.75" customHeight="1"/>
    <row r="381" spans="1:26" ht="15.75" customHeight="1"/>
    <row r="382" spans="1:26" ht="15.75" customHeight="1"/>
    <row r="383" spans="1:26" ht="15.75" customHeight="1"/>
    <row r="384" spans="1:26"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password="CC0A" sheet="1" objects="1" scenarios="1" selectLockedCells="1" selectUnlockedCells="1"/>
  <mergeCells count="13">
    <mergeCell ref="P32:T32"/>
    <mergeCell ref="E2:M4"/>
    <mergeCell ref="C21:N21"/>
    <mergeCell ref="P24:T24"/>
    <mergeCell ref="C25:N25"/>
    <mergeCell ref="P25:T25"/>
    <mergeCell ref="C26:N26"/>
    <mergeCell ref="P26:T26"/>
    <mergeCell ref="P27:T27"/>
    <mergeCell ref="P28:T28"/>
    <mergeCell ref="P29:T29"/>
    <mergeCell ref="P30:T30"/>
    <mergeCell ref="P31:T31"/>
  </mergeCells>
  <conditionalFormatting sqref="C8:C10 D10:N10 D12:N13 C12:C19 D15:N15">
    <cfRule type="expression" dxfId="47" priority="25">
      <formula>$C$24="-"</formula>
    </cfRule>
  </conditionalFormatting>
  <conditionalFormatting sqref="C22">
    <cfRule type="expression" dxfId="46" priority="1">
      <formula>$C$3=1</formula>
    </cfRule>
  </conditionalFormatting>
  <conditionalFormatting sqref="C24">
    <cfRule type="expression" dxfId="45" priority="2">
      <formula>$C$3=1</formula>
    </cfRule>
  </conditionalFormatting>
  <conditionalFormatting sqref="C11:N11">
    <cfRule type="expression" dxfId="44" priority="37">
      <formula>$C$24="-"</formula>
    </cfRule>
  </conditionalFormatting>
  <conditionalFormatting sqref="C20:N20">
    <cfRule type="expression" dxfId="43" priority="38">
      <formula>$C$24="-"</formula>
    </cfRule>
  </conditionalFormatting>
  <conditionalFormatting sqref="D8:D9 D14 D16:D19">
    <cfRule type="expression" dxfId="42" priority="26">
      <formula>$D$24="-"</formula>
    </cfRule>
  </conditionalFormatting>
  <conditionalFormatting sqref="D22">
    <cfRule type="expression" dxfId="41" priority="3">
      <formula>$C$3=2</formula>
    </cfRule>
  </conditionalFormatting>
  <conditionalFormatting sqref="D24">
    <cfRule type="expression" dxfId="40" priority="4">
      <formula>$C$3=2</formula>
    </cfRule>
  </conditionalFormatting>
  <conditionalFormatting sqref="E8:E9 E14 E16:E19">
    <cfRule type="expression" dxfId="39" priority="27">
      <formula>$E$24="-"</formula>
    </cfRule>
  </conditionalFormatting>
  <conditionalFormatting sqref="E22">
    <cfRule type="expression" dxfId="38" priority="5">
      <formula>$C$3=3</formula>
    </cfRule>
  </conditionalFormatting>
  <conditionalFormatting sqref="E24">
    <cfRule type="expression" dxfId="37" priority="6">
      <formula>$C$3=3</formula>
    </cfRule>
  </conditionalFormatting>
  <conditionalFormatting sqref="F8:F9 F14 F16:F19">
    <cfRule type="expression" dxfId="36" priority="28">
      <formula>$F$24="-"</formula>
    </cfRule>
  </conditionalFormatting>
  <conditionalFormatting sqref="F22">
    <cfRule type="expression" dxfId="35" priority="7">
      <formula>$C$3=4</formula>
    </cfRule>
  </conditionalFormatting>
  <conditionalFormatting sqref="F24">
    <cfRule type="expression" dxfId="34" priority="8">
      <formula>$C$3=4</formula>
    </cfRule>
  </conditionalFormatting>
  <conditionalFormatting sqref="G8:G9 G14 G16:G19">
    <cfRule type="expression" dxfId="33" priority="29">
      <formula>$G$24="-"</formula>
    </cfRule>
  </conditionalFormatting>
  <conditionalFormatting sqref="G22">
    <cfRule type="expression" dxfId="32" priority="9">
      <formula>$C$3=5</formula>
    </cfRule>
  </conditionalFormatting>
  <conditionalFormatting sqref="G24">
    <cfRule type="expression" dxfId="31" priority="10">
      <formula>$C$3=5</formula>
    </cfRule>
  </conditionalFormatting>
  <conditionalFormatting sqref="H8:H9 H14 H16:H19">
    <cfRule type="expression" dxfId="30" priority="30">
      <formula>$H$24="-"</formula>
    </cfRule>
  </conditionalFormatting>
  <conditionalFormatting sqref="H22">
    <cfRule type="expression" dxfId="29" priority="11">
      <formula>$C$3=6</formula>
    </cfRule>
  </conditionalFormatting>
  <conditionalFormatting sqref="H24">
    <cfRule type="expression" dxfId="28" priority="24">
      <formula>$C$3=6</formula>
    </cfRule>
  </conditionalFormatting>
  <conditionalFormatting sqref="I8:I9 I14 I16:I19">
    <cfRule type="expression" dxfId="27" priority="31">
      <formula>$I$24="-"</formula>
    </cfRule>
  </conditionalFormatting>
  <conditionalFormatting sqref="I22">
    <cfRule type="expression" dxfId="26" priority="12">
      <formula>$C$3=7</formula>
    </cfRule>
  </conditionalFormatting>
  <conditionalFormatting sqref="I24">
    <cfRule type="expression" dxfId="25" priority="13">
      <formula>$C$3=7</formula>
    </cfRule>
  </conditionalFormatting>
  <conditionalFormatting sqref="J8:J9 J14 J16:J19">
    <cfRule type="expression" dxfId="24" priority="32">
      <formula>$J$24="-"</formula>
    </cfRule>
  </conditionalFormatting>
  <conditionalFormatting sqref="J22">
    <cfRule type="expression" dxfId="23" priority="14">
      <formula>$C$3=8</formula>
    </cfRule>
  </conditionalFormatting>
  <conditionalFormatting sqref="J24">
    <cfRule type="expression" dxfId="22" priority="15">
      <formula>$C$3=8</formula>
    </cfRule>
  </conditionalFormatting>
  <conditionalFormatting sqref="K8:K9 K14 K16:K19">
    <cfRule type="expression" dxfId="21" priority="33">
      <formula>$K$24="-"</formula>
    </cfRule>
  </conditionalFormatting>
  <conditionalFormatting sqref="K22">
    <cfRule type="expression" dxfId="20" priority="16">
      <formula>$C$3=9</formula>
    </cfRule>
  </conditionalFormatting>
  <conditionalFormatting sqref="K24">
    <cfRule type="expression" dxfId="19" priority="17">
      <formula>$C$3=9</formula>
    </cfRule>
  </conditionalFormatting>
  <conditionalFormatting sqref="L8:L9 L14 L16:L19">
    <cfRule type="expression" dxfId="18" priority="34">
      <formula>$L$24="-"</formula>
    </cfRule>
  </conditionalFormatting>
  <conditionalFormatting sqref="L22">
    <cfRule type="expression" dxfId="17" priority="18">
      <formula>$C$3=10</formula>
    </cfRule>
  </conditionalFormatting>
  <conditionalFormatting sqref="L24">
    <cfRule type="expression" dxfId="16" priority="19">
      <formula>$C$3=10</formula>
    </cfRule>
  </conditionalFormatting>
  <conditionalFormatting sqref="M8:M9 M14 M16:M19">
    <cfRule type="expression" dxfId="15" priority="35">
      <formula>$M$24="-"</formula>
    </cfRule>
  </conditionalFormatting>
  <conditionalFormatting sqref="M22">
    <cfRule type="expression" dxfId="14" priority="20">
      <formula>$C$3=11</formula>
    </cfRule>
  </conditionalFormatting>
  <conditionalFormatting sqref="M24">
    <cfRule type="expression" dxfId="13" priority="21">
      <formula>$C$3=11</formula>
    </cfRule>
  </conditionalFormatting>
  <conditionalFormatting sqref="N8:N9 N14 N16:N19">
    <cfRule type="expression" dxfId="12" priority="36">
      <formula>$N$24="-"</formula>
    </cfRule>
  </conditionalFormatting>
  <conditionalFormatting sqref="N22">
    <cfRule type="expression" dxfId="11" priority="22">
      <formula>$C$3=12</formula>
    </cfRule>
  </conditionalFormatting>
  <conditionalFormatting sqref="N24">
    <cfRule type="expression" dxfId="10" priority="23">
      <formula>$C$3=12</formula>
    </cfRule>
  </conditionalFormatting>
  <hyperlinks>
    <hyperlink ref="A1" location="DASHBOARD!A1" display="BACK" xr:uid="{00000000-0004-0000-2100-000000000000}"/>
  </hyperlinks>
  <pageMargins left="0.7" right="0.7" top="0.75" bottom="0.75" header="0" footer="0"/>
  <pageSetup paperSize="9" orientation="portrait"/>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Z1000"/>
  <sheetViews>
    <sheetView workbookViewId="0">
      <pane ySplit="3" topLeftCell="A77" activePane="bottomLeft" state="frozen"/>
      <selection pane="bottomLeft" activeCell="D99" sqref="D99"/>
    </sheetView>
  </sheetViews>
  <sheetFormatPr defaultColWidth="11.1796875" defaultRowHeight="15" customHeight="1"/>
  <cols>
    <col min="1" max="1" width="10.36328125" customWidth="1"/>
    <col min="2" max="2" width="14.6328125" customWidth="1"/>
    <col min="3" max="3" width="9.453125" customWidth="1"/>
    <col min="4" max="4" width="8" customWidth="1"/>
    <col min="5" max="5" width="7.6328125" customWidth="1"/>
    <col min="6" max="6" width="6.453125" customWidth="1"/>
    <col min="7" max="7" width="7.36328125" customWidth="1"/>
    <col min="8" max="9" width="8.54296875" customWidth="1"/>
    <col min="10" max="10" width="8.1796875" customWidth="1"/>
    <col min="11" max="11" width="8.6328125" customWidth="1"/>
    <col min="12" max="13" width="8.54296875" customWidth="1"/>
    <col min="14" max="14" width="10.81640625" customWidth="1"/>
    <col min="15" max="15" width="9.453125" customWidth="1"/>
    <col min="16" max="16" width="13.90625" customWidth="1"/>
    <col min="17" max="17" width="7.08984375" customWidth="1"/>
    <col min="18" max="18" width="7.6328125" customWidth="1"/>
    <col min="19" max="19" width="9.54296875" customWidth="1"/>
    <col min="20" max="20" width="8.54296875" customWidth="1"/>
    <col min="21" max="21" width="5.90625" customWidth="1"/>
    <col min="22" max="22" width="7.08984375" customWidth="1"/>
    <col min="23" max="23" width="6.54296875" customWidth="1"/>
    <col min="24" max="24" width="2.36328125" customWidth="1"/>
    <col min="25" max="26" width="8.54296875" customWidth="1"/>
  </cols>
  <sheetData>
    <row r="1" spans="1:23" ht="20.25" customHeight="1">
      <c r="A1" s="1" t="s">
        <v>0</v>
      </c>
      <c r="B1" s="1" t="s">
        <v>1</v>
      </c>
      <c r="C1" s="1" t="s">
        <v>2</v>
      </c>
      <c r="D1" t="s">
        <v>0</v>
      </c>
      <c r="J1" s="404" t="s">
        <v>379</v>
      </c>
      <c r="P1" s="2"/>
      <c r="Q1" s="3"/>
      <c r="R1" s="3"/>
      <c r="S1" s="3"/>
      <c r="T1" s="4"/>
      <c r="U1" s="4"/>
      <c r="V1" s="3"/>
      <c r="W1" s="5"/>
    </row>
    <row r="2" spans="1:23" ht="16.2" thickBot="1">
      <c r="A2" s="785" t="s">
        <v>3</v>
      </c>
      <c r="B2" s="741"/>
      <c r="C2" s="741"/>
      <c r="D2" s="741"/>
      <c r="E2" s="741"/>
      <c r="F2" s="741"/>
      <c r="G2" s="741"/>
      <c r="H2" s="741"/>
      <c r="I2" s="741"/>
      <c r="J2" s="741"/>
      <c r="K2" s="741"/>
      <c r="L2" s="741"/>
      <c r="M2" s="741"/>
      <c r="N2" s="741"/>
      <c r="O2" s="741"/>
      <c r="P2" s="741"/>
      <c r="Q2" s="786" t="s">
        <v>4</v>
      </c>
      <c r="R2" s="741"/>
      <c r="S2" s="741"/>
      <c r="T2" s="741"/>
      <c r="U2" s="741"/>
      <c r="V2" s="741"/>
      <c r="W2" s="5"/>
    </row>
    <row r="3" spans="1:23" ht="30" customHeight="1">
      <c r="A3" s="787" t="s">
        <v>422</v>
      </c>
      <c r="B3" s="730"/>
      <c r="C3" s="6" t="s">
        <v>350</v>
      </c>
      <c r="D3" s="7" t="s">
        <v>5</v>
      </c>
      <c r="E3" s="8" t="s">
        <v>6</v>
      </c>
      <c r="F3" s="8" t="s">
        <v>7</v>
      </c>
      <c r="G3" s="8" t="s">
        <v>8</v>
      </c>
      <c r="H3" s="8" t="s">
        <v>9</v>
      </c>
      <c r="I3" s="8" t="s">
        <v>10</v>
      </c>
      <c r="J3" s="8" t="s">
        <v>11</v>
      </c>
      <c r="K3" s="8" t="s">
        <v>12</v>
      </c>
      <c r="L3" s="8" t="s">
        <v>13</v>
      </c>
      <c r="M3" s="8" t="s">
        <v>14</v>
      </c>
      <c r="N3" s="8" t="s">
        <v>15</v>
      </c>
      <c r="O3" s="8" t="s">
        <v>16</v>
      </c>
      <c r="P3" s="492" t="s">
        <v>17</v>
      </c>
      <c r="Q3" s="516" t="s">
        <v>18</v>
      </c>
      <c r="R3" s="517" t="s">
        <v>19</v>
      </c>
      <c r="S3" s="517" t="s">
        <v>20</v>
      </c>
      <c r="T3" s="518" t="s">
        <v>21</v>
      </c>
      <c r="U3" s="518" t="s">
        <v>22</v>
      </c>
      <c r="V3" s="519" t="s">
        <v>23</v>
      </c>
      <c r="W3" s="5"/>
    </row>
    <row r="4" spans="1:23" ht="15.6">
      <c r="A4" s="9"/>
      <c r="B4" s="9"/>
      <c r="C4" s="10"/>
      <c r="D4" s="10"/>
      <c r="E4" s="10" t="s">
        <v>351</v>
      </c>
      <c r="F4" s="10"/>
      <c r="G4" s="10"/>
      <c r="H4" s="10"/>
      <c r="I4" s="10"/>
      <c r="J4" s="10"/>
      <c r="K4" s="10"/>
      <c r="L4" s="10"/>
      <c r="M4" s="10"/>
      <c r="N4" s="10"/>
      <c r="O4" s="10"/>
      <c r="P4" s="493" t="s">
        <v>24</v>
      </c>
      <c r="Q4" s="520"/>
      <c r="R4" s="500"/>
      <c r="S4" s="500"/>
      <c r="T4" s="501"/>
      <c r="U4" s="501"/>
      <c r="V4" s="521"/>
      <c r="W4" s="5" t="s">
        <v>0</v>
      </c>
    </row>
    <row r="5" spans="1:23" ht="15.6">
      <c r="A5" s="9" t="s">
        <v>25</v>
      </c>
      <c r="B5" s="9" t="s">
        <v>26</v>
      </c>
      <c r="C5" s="11">
        <f>IF((E5=" "),0,1)</f>
        <v>1</v>
      </c>
      <c r="D5" s="11" t="s">
        <v>1</v>
      </c>
      <c r="E5" s="11">
        <f>IF(ISBLANK(a!C3)," ",a!C3)</f>
        <v>3800</v>
      </c>
      <c r="F5" s="12">
        <f>a!D3</f>
        <v>103</v>
      </c>
      <c r="G5" s="12">
        <f>a!E3</f>
        <v>0</v>
      </c>
      <c r="H5" s="12">
        <f>a!F3</f>
        <v>0</v>
      </c>
      <c r="I5" s="12">
        <f>a!G3</f>
        <v>1500</v>
      </c>
      <c r="J5" s="12">
        <f>a!H3</f>
        <v>0</v>
      </c>
      <c r="K5" s="12">
        <f>a!I3</f>
        <v>4167</v>
      </c>
      <c r="L5" s="12">
        <f>a!J3</f>
        <v>0</v>
      </c>
      <c r="M5" s="12">
        <f>a!K3</f>
        <v>342</v>
      </c>
      <c r="N5" s="12" t="e">
        <f>a!#REF!</f>
        <v>#REF!</v>
      </c>
      <c r="O5" s="12">
        <f>a!M3</f>
        <v>0</v>
      </c>
      <c r="P5" s="494"/>
      <c r="Q5" s="522">
        <f t="array" ref="Q5:V16">TRANSPOSE('R1'!C7:N12)</f>
        <v>3800</v>
      </c>
      <c r="R5" s="502">
        <v>4025.2983346207416</v>
      </c>
      <c r="S5" s="503">
        <v>5000</v>
      </c>
      <c r="T5" s="504">
        <v>4025.2983346207416</v>
      </c>
      <c r="U5" s="505">
        <v>0.54518971768293167</v>
      </c>
      <c r="V5" s="523">
        <v>0</v>
      </c>
      <c r="W5" s="5" t="str">
        <f>IF(AND(C5=1,W4="*",W30="*",W56="*",W82="*"),"*"," ")</f>
        <v>*</v>
      </c>
    </row>
    <row r="6" spans="1:23" ht="15.6">
      <c r="A6" s="9" t="s">
        <v>27</v>
      </c>
      <c r="B6" s="9" t="s">
        <v>26</v>
      </c>
      <c r="C6" s="11">
        <f t="shared" ref="C6:C18" si="0">IF((E6=" "),0,1)</f>
        <v>1</v>
      </c>
      <c r="D6" s="11" t="s">
        <v>1</v>
      </c>
      <c r="E6" s="11">
        <f>IF(ISBLANK(a!C4)," ",a!C4)</f>
        <v>3900</v>
      </c>
      <c r="F6" s="12">
        <f>a!D4</f>
        <v>105</v>
      </c>
      <c r="G6" s="12">
        <f>a!E4</f>
        <v>0</v>
      </c>
      <c r="H6" s="12">
        <f>a!F4</f>
        <v>0</v>
      </c>
      <c r="I6" s="12">
        <f>a!G4</f>
        <v>1500</v>
      </c>
      <c r="J6" s="12">
        <f>a!H4</f>
        <v>0</v>
      </c>
      <c r="K6" s="12">
        <f>a!I4</f>
        <v>4167</v>
      </c>
      <c r="L6" s="12">
        <f>a!J4</f>
        <v>0</v>
      </c>
      <c r="M6" s="12">
        <f>a!K4</f>
        <v>0</v>
      </c>
      <c r="N6" s="12">
        <f>a!L3</f>
        <v>391400</v>
      </c>
      <c r="O6" s="12">
        <f>a!M4</f>
        <v>253317</v>
      </c>
      <c r="P6" s="494"/>
      <c r="Q6" s="522">
        <v>3900</v>
      </c>
      <c r="R6" s="503">
        <v>883.29833462074168</v>
      </c>
      <c r="S6" s="503">
        <v>974.70166537925843</v>
      </c>
      <c r="T6" s="504">
        <v>883.29833462074168</v>
      </c>
      <c r="U6" s="505">
        <v>0.74900329177926595</v>
      </c>
      <c r="V6" s="523">
        <v>0</v>
      </c>
      <c r="W6" s="5" t="str">
        <f t="shared" ref="W6:W16" si="1">IF(AND(C6=1,W5="*",W31="*",W57="*",W83="*"),"*"," ")</f>
        <v>*</v>
      </c>
    </row>
    <row r="7" spans="1:23" ht="15.6">
      <c r="A7" s="9" t="s">
        <v>28</v>
      </c>
      <c r="B7" s="9" t="s">
        <v>26</v>
      </c>
      <c r="C7" s="11">
        <f t="shared" si="0"/>
        <v>1</v>
      </c>
      <c r="D7" s="11" t="s">
        <v>1</v>
      </c>
      <c r="E7" s="11">
        <f>IF(ISBLANK(a!C5)," ",a!C5)</f>
        <v>4000</v>
      </c>
      <c r="F7" s="12">
        <f>a!D5</f>
        <v>108</v>
      </c>
      <c r="G7" s="12">
        <f>a!E5</f>
        <v>0</v>
      </c>
      <c r="H7" s="12">
        <f>a!F5</f>
        <v>0</v>
      </c>
      <c r="I7" s="12">
        <f>a!G5</f>
        <v>1500</v>
      </c>
      <c r="J7" s="12">
        <f>a!H5</f>
        <v>0</v>
      </c>
      <c r="K7" s="12">
        <f>a!I5</f>
        <v>4167</v>
      </c>
      <c r="L7" s="12">
        <f>a!J5</f>
        <v>0</v>
      </c>
      <c r="M7" s="12">
        <f>a!K5</f>
        <v>1200</v>
      </c>
      <c r="N7" s="12">
        <f>a!L4</f>
        <v>409500</v>
      </c>
      <c r="O7" s="12">
        <f>a!M5</f>
        <v>50291</v>
      </c>
      <c r="P7" s="494"/>
      <c r="Q7" s="522">
        <v>4000</v>
      </c>
      <c r="R7" s="503">
        <v>3894.2983346207416</v>
      </c>
      <c r="S7" s="503">
        <v>3891.4033307585169</v>
      </c>
      <c r="T7" s="504">
        <v>3891.4033307585169</v>
      </c>
      <c r="U7" s="505">
        <v>0.53151820249653836</v>
      </c>
      <c r="V7" s="523">
        <v>-2.8950038622247121</v>
      </c>
      <c r="W7" s="5" t="str">
        <f t="shared" si="1"/>
        <v>*</v>
      </c>
    </row>
    <row r="8" spans="1:23" ht="15.6">
      <c r="A8" s="9" t="s">
        <v>29</v>
      </c>
      <c r="B8" s="9" t="s">
        <v>26</v>
      </c>
      <c r="C8" s="11">
        <f t="shared" si="0"/>
        <v>1</v>
      </c>
      <c r="D8" s="11" t="s">
        <v>1</v>
      </c>
      <c r="E8" s="11">
        <f>IF(ISBLANK(a!C6)," ",a!C6)</f>
        <v>4100</v>
      </c>
      <c r="F8" s="12">
        <f>a!D6</f>
        <v>111</v>
      </c>
      <c r="G8" s="12">
        <f>a!E6</f>
        <v>0</v>
      </c>
      <c r="H8" s="12">
        <f>a!F6</f>
        <v>0</v>
      </c>
      <c r="I8" s="12">
        <f>a!G6</f>
        <v>1500</v>
      </c>
      <c r="J8" s="12">
        <f>a!H6</f>
        <v>0</v>
      </c>
      <c r="K8" s="12">
        <f>a!I6</f>
        <v>4167</v>
      </c>
      <c r="L8" s="12">
        <f>a!J6</f>
        <v>0</v>
      </c>
      <c r="M8" s="12">
        <f>a!K6</f>
        <v>1700</v>
      </c>
      <c r="N8" s="12">
        <f>a!L5</f>
        <v>432000</v>
      </c>
      <c r="O8" s="12">
        <f>a!M6</f>
        <v>79952</v>
      </c>
      <c r="P8" s="494"/>
      <c r="Q8" s="522">
        <v>4100</v>
      </c>
      <c r="R8" s="503">
        <v>3805.1933384829663</v>
      </c>
      <c r="S8" s="503">
        <v>3897.1049961377753</v>
      </c>
      <c r="T8" s="504">
        <v>3805.1933384829663</v>
      </c>
      <c r="U8" s="505">
        <v>0.52432643154965752</v>
      </c>
      <c r="V8" s="523">
        <v>0</v>
      </c>
      <c r="W8" s="5" t="str">
        <f t="shared" si="1"/>
        <v>*</v>
      </c>
    </row>
    <row r="9" spans="1:23" ht="15.6">
      <c r="A9" s="9" t="s">
        <v>30</v>
      </c>
      <c r="B9" s="9" t="s">
        <v>26</v>
      </c>
      <c r="C9" s="11">
        <f t="shared" si="0"/>
        <v>1</v>
      </c>
      <c r="D9" s="11" t="s">
        <v>1</v>
      </c>
      <c r="E9" s="11">
        <f>IF(ISBLANK(a!C7)," ",a!C7)</f>
        <v>7500</v>
      </c>
      <c r="F9" s="12">
        <f>a!D7</f>
        <v>204</v>
      </c>
      <c r="G9" s="12">
        <f>a!E7</f>
        <v>3</v>
      </c>
      <c r="H9" s="12">
        <f>a!F7</f>
        <v>0</v>
      </c>
      <c r="I9" s="12">
        <f>a!G7</f>
        <v>2200</v>
      </c>
      <c r="J9" s="12">
        <f>a!H7</f>
        <v>0</v>
      </c>
      <c r="K9" s="12">
        <f>a!I7</f>
        <v>4167</v>
      </c>
      <c r="L9" s="12">
        <f>a!J7</f>
        <v>6000</v>
      </c>
      <c r="M9" s="12">
        <f>a!K7</f>
        <v>2800</v>
      </c>
      <c r="N9" s="12">
        <f>a!L6</f>
        <v>455100</v>
      </c>
      <c r="O9" s="12">
        <f>a!M7</f>
        <v>1281062</v>
      </c>
      <c r="P9" s="494"/>
      <c r="Q9" s="522">
        <v>7500</v>
      </c>
      <c r="R9" s="503">
        <v>1623.0415759823429</v>
      </c>
      <c r="S9" s="503">
        <v>4091.911657654809</v>
      </c>
      <c r="T9" s="504">
        <v>1623.0415759823431</v>
      </c>
      <c r="U9" s="505">
        <v>0.24828380806778685</v>
      </c>
      <c r="V9" s="523">
        <v>0</v>
      </c>
      <c r="W9" s="5" t="str">
        <f t="shared" si="1"/>
        <v>*</v>
      </c>
    </row>
    <row r="10" spans="1:23" ht="15.6">
      <c r="A10" s="9" t="s">
        <v>31</v>
      </c>
      <c r="B10" s="9" t="s">
        <v>26</v>
      </c>
      <c r="C10" s="11">
        <f t="shared" si="0"/>
        <v>1</v>
      </c>
      <c r="D10" s="11" t="s">
        <v>1</v>
      </c>
      <c r="E10" s="11">
        <f>IF(ISBLANK(a!C8)," ",a!C8)</f>
        <v>4500</v>
      </c>
      <c r="F10" s="12">
        <f>a!D8</f>
        <v>122</v>
      </c>
      <c r="G10" s="12">
        <f>a!E8</f>
        <v>0</v>
      </c>
      <c r="H10" s="12">
        <f>a!F8</f>
        <v>0</v>
      </c>
      <c r="I10" s="12">
        <f>a!G8</f>
        <v>2200</v>
      </c>
      <c r="J10" s="12">
        <f>a!H8</f>
        <v>0</v>
      </c>
      <c r="K10" s="12">
        <f>a!I8</f>
        <v>4167</v>
      </c>
      <c r="L10" s="12">
        <f>a!J8</f>
        <v>0</v>
      </c>
      <c r="M10" s="12">
        <f>a!K8</f>
        <v>2400</v>
      </c>
      <c r="N10" s="12">
        <f>a!L7</f>
        <v>1530000</v>
      </c>
      <c r="O10" s="12">
        <f>a!M8</f>
        <v>159153</v>
      </c>
      <c r="P10" s="494"/>
      <c r="Q10" s="522">
        <v>4500</v>
      </c>
      <c r="R10" s="503">
        <v>3740.0415759823431</v>
      </c>
      <c r="S10" s="503">
        <v>6568.8700816724659</v>
      </c>
      <c r="T10" s="504">
        <v>3740.0415759823431</v>
      </c>
      <c r="U10" s="505">
        <v>0.49926856473118564</v>
      </c>
      <c r="V10" s="523">
        <v>0</v>
      </c>
      <c r="W10" s="5" t="str">
        <f t="shared" si="1"/>
        <v>*</v>
      </c>
    </row>
    <row r="11" spans="1:23" ht="15.6">
      <c r="A11" s="9" t="s">
        <v>32</v>
      </c>
      <c r="B11" s="9" t="s">
        <v>26</v>
      </c>
      <c r="C11" s="11">
        <f t="shared" si="0"/>
        <v>1</v>
      </c>
      <c r="D11" s="11" t="s">
        <v>1</v>
      </c>
      <c r="E11" s="11">
        <f>IF(ISBLANK(a!C9)," ",a!C9)</f>
        <v>4700</v>
      </c>
      <c r="F11" s="12">
        <f>a!D9</f>
        <v>128</v>
      </c>
      <c r="G11" s="12">
        <f>a!E9</f>
        <v>0</v>
      </c>
      <c r="H11" s="12">
        <f>a!F9</f>
        <v>0</v>
      </c>
      <c r="I11" s="12">
        <f>a!G9</f>
        <v>2500</v>
      </c>
      <c r="J11" s="12">
        <f>a!H9</f>
        <v>0</v>
      </c>
      <c r="K11" s="12">
        <f>a!I9</f>
        <v>4167</v>
      </c>
      <c r="L11" s="12">
        <f>a!J9</f>
        <v>0</v>
      </c>
      <c r="M11" s="12">
        <f>a!K9</f>
        <v>0</v>
      </c>
      <c r="N11" s="12">
        <f>a!L8</f>
        <v>549000</v>
      </c>
      <c r="O11" s="12">
        <f>a!M9</f>
        <v>214396</v>
      </c>
      <c r="P11" s="494"/>
      <c r="Q11" s="522">
        <v>4700</v>
      </c>
      <c r="R11" s="503">
        <v>3452</v>
      </c>
      <c r="S11" s="503">
        <v>10328.828505690122</v>
      </c>
      <c r="T11" s="504">
        <v>3452</v>
      </c>
      <c r="U11" s="505">
        <v>0.4845592363840539</v>
      </c>
      <c r="V11" s="523">
        <v>0</v>
      </c>
      <c r="W11" s="5" t="str">
        <f t="shared" si="1"/>
        <v>*</v>
      </c>
    </row>
    <row r="12" spans="1:23" ht="15.6">
      <c r="A12" s="9" t="s">
        <v>33</v>
      </c>
      <c r="B12" s="9" t="s">
        <v>26</v>
      </c>
      <c r="C12" s="11">
        <f t="shared" si="0"/>
        <v>1</v>
      </c>
      <c r="D12" s="11" t="s">
        <v>1</v>
      </c>
      <c r="E12" s="11">
        <f>IF(ISBLANK(a!C10)," ",a!C10)</f>
        <v>8000</v>
      </c>
      <c r="F12" s="12">
        <f>a!D10</f>
        <v>218</v>
      </c>
      <c r="G12" s="12">
        <f>a!E10</f>
        <v>0</v>
      </c>
      <c r="H12" s="12">
        <f>a!F10</f>
        <v>3</v>
      </c>
      <c r="I12" s="12">
        <f>a!G10</f>
        <v>4000</v>
      </c>
      <c r="J12" s="12">
        <f>a!H10</f>
        <v>0</v>
      </c>
      <c r="K12" s="12">
        <f>a!I10</f>
        <v>4167</v>
      </c>
      <c r="L12" s="12">
        <f>a!J10</f>
        <v>0</v>
      </c>
      <c r="M12" s="12">
        <f>a!K10</f>
        <v>0</v>
      </c>
      <c r="N12" s="12">
        <f>a!L9</f>
        <v>601600</v>
      </c>
      <c r="O12" s="12">
        <f>a!M10</f>
        <v>1413540</v>
      </c>
      <c r="P12" s="494"/>
      <c r="Q12" s="522">
        <v>8000</v>
      </c>
      <c r="R12" s="503">
        <v>2409.4555320336758</v>
      </c>
      <c r="S12" s="503">
        <v>11376.828505690122</v>
      </c>
      <c r="T12" s="504">
        <v>2409.4555320336758</v>
      </c>
      <c r="U12" s="505">
        <v>0.28325023541945638</v>
      </c>
      <c r="V12" s="523">
        <v>0</v>
      </c>
      <c r="W12" s="5" t="str">
        <f t="shared" si="1"/>
        <v>*</v>
      </c>
    </row>
    <row r="13" spans="1:23" ht="15.6">
      <c r="A13" s="9" t="s">
        <v>34</v>
      </c>
      <c r="B13" s="9" t="s">
        <v>26</v>
      </c>
      <c r="C13" s="11">
        <f t="shared" si="0"/>
        <v>1</v>
      </c>
      <c r="D13" s="11" t="s">
        <v>1</v>
      </c>
      <c r="E13" s="11">
        <f>IF(ISBLANK(a!C11)," ",a!C11)</f>
        <v>5000</v>
      </c>
      <c r="F13" s="12">
        <f>a!D11</f>
        <v>135</v>
      </c>
      <c r="G13" s="12">
        <f>a!E11</f>
        <v>0</v>
      </c>
      <c r="H13" s="12">
        <f>a!F11</f>
        <v>0</v>
      </c>
      <c r="I13" s="12">
        <f>a!G11</f>
        <v>3000</v>
      </c>
      <c r="J13" s="12">
        <f>a!H11</f>
        <v>0</v>
      </c>
      <c r="K13" s="12">
        <f>a!I11</f>
        <v>4167</v>
      </c>
      <c r="L13" s="12">
        <f>a!J11</f>
        <v>0</v>
      </c>
      <c r="M13" s="12">
        <f>a!K11</f>
        <v>0</v>
      </c>
      <c r="N13" s="12">
        <f>a!L10</f>
        <v>1744000</v>
      </c>
      <c r="O13" s="12">
        <f>a!M11</f>
        <v>366605</v>
      </c>
      <c r="P13" s="494"/>
      <c r="Q13" s="522">
        <v>5000</v>
      </c>
      <c r="R13" s="503">
        <v>2214.7225575051662</v>
      </c>
      <c r="S13" s="503">
        <v>13667.372973656446</v>
      </c>
      <c r="T13" s="504">
        <v>2214.7225575051662</v>
      </c>
      <c r="U13" s="505">
        <v>0.45367644953526681</v>
      </c>
      <c r="V13" s="523">
        <v>0</v>
      </c>
      <c r="W13" s="5" t="str">
        <f t="shared" si="1"/>
        <v>*</v>
      </c>
    </row>
    <row r="14" spans="1:23" ht="15.6">
      <c r="A14" s="9" t="s">
        <v>35</v>
      </c>
      <c r="B14" s="9" t="s">
        <v>26</v>
      </c>
      <c r="C14" s="11">
        <f t="shared" si="0"/>
        <v>1</v>
      </c>
      <c r="D14" s="11" t="s">
        <v>1</v>
      </c>
      <c r="E14" s="11">
        <f>IF(ISBLANK(a!C12)," ",a!C12)</f>
        <v>4000</v>
      </c>
      <c r="F14" s="12">
        <f>a!D12</f>
        <v>109</v>
      </c>
      <c r="G14" s="12">
        <f>a!E12</f>
        <v>2</v>
      </c>
      <c r="H14" s="12">
        <f>a!F12</f>
        <v>0</v>
      </c>
      <c r="I14" s="12">
        <f>a!G12</f>
        <v>2500</v>
      </c>
      <c r="J14" s="12">
        <f>a!H12</f>
        <v>0</v>
      </c>
      <c r="K14" s="12">
        <f>a!I12</f>
        <v>4167</v>
      </c>
      <c r="L14" s="12">
        <f>a!J12</f>
        <v>4000</v>
      </c>
      <c r="M14" s="12">
        <f>a!K12</f>
        <v>0</v>
      </c>
      <c r="N14" s="12">
        <f>a!L11</f>
        <v>675000</v>
      </c>
      <c r="O14" s="12">
        <f>a!M12</f>
        <v>0</v>
      </c>
      <c r="P14" s="494"/>
      <c r="Q14" s="522">
        <v>4000</v>
      </c>
      <c r="R14" s="503">
        <v>3579</v>
      </c>
      <c r="S14" s="503">
        <v>19452.650416151278</v>
      </c>
      <c r="T14" s="504">
        <v>3579</v>
      </c>
      <c r="U14" s="505">
        <v>0.54079782411604715</v>
      </c>
      <c r="V14" s="523">
        <v>0</v>
      </c>
      <c r="W14" s="5" t="str">
        <f t="shared" si="1"/>
        <v>*</v>
      </c>
    </row>
    <row r="15" spans="1:23" ht="15.6">
      <c r="A15" s="9" t="s">
        <v>36</v>
      </c>
      <c r="B15" s="9" t="s">
        <v>26</v>
      </c>
      <c r="C15" s="11">
        <f t="shared" si="0"/>
        <v>1</v>
      </c>
      <c r="D15" s="11" t="s">
        <v>1</v>
      </c>
      <c r="E15" s="11">
        <f>IF(ISBLANK(a!C13)," ",a!C13)</f>
        <v>6000</v>
      </c>
      <c r="F15" s="12">
        <f>a!D13</f>
        <v>163</v>
      </c>
      <c r="G15" s="12">
        <f>a!E13</f>
        <v>0</v>
      </c>
      <c r="H15" s="12">
        <f>a!F13</f>
        <v>0</v>
      </c>
      <c r="I15" s="12">
        <f>a!G13</f>
        <v>5000</v>
      </c>
      <c r="J15" s="12">
        <f>a!H13</f>
        <v>0</v>
      </c>
      <c r="K15" s="12">
        <f>a!I13</f>
        <v>4167</v>
      </c>
      <c r="L15" s="12">
        <f>a!J13</f>
        <v>0</v>
      </c>
      <c r="M15" s="12">
        <f>a!K13</f>
        <v>5000</v>
      </c>
      <c r="N15" s="12">
        <f>a!L12</f>
        <v>436000</v>
      </c>
      <c r="O15" s="12">
        <f>a!M13</f>
        <v>408840</v>
      </c>
      <c r="P15" s="494"/>
      <c r="Q15" s="522">
        <v>2704.2945289532636</v>
      </c>
      <c r="R15" s="503">
        <v>5339.1067811865478</v>
      </c>
      <c r="S15" s="503">
        <v>20873.650416151278</v>
      </c>
      <c r="T15" s="504">
        <v>5339.1067811865478</v>
      </c>
      <c r="U15" s="505">
        <v>0.44157304023599075</v>
      </c>
      <c r="V15" s="523">
        <v>0</v>
      </c>
      <c r="W15" s="5" t="str">
        <f t="shared" si="1"/>
        <v>*</v>
      </c>
    </row>
    <row r="16" spans="1:23" ht="15.6">
      <c r="A16" s="9" t="s">
        <v>37</v>
      </c>
      <c r="B16" s="9" t="s">
        <v>26</v>
      </c>
      <c r="C16" s="11">
        <f t="shared" si="0"/>
        <v>1</v>
      </c>
      <c r="D16" s="11" t="s">
        <v>1</v>
      </c>
      <c r="E16" s="11">
        <f>IF(ISBLANK(a!C14)," ",a!C14)</f>
        <v>7000</v>
      </c>
      <c r="F16" s="12">
        <f>a!D14</f>
        <v>191</v>
      </c>
      <c r="G16" s="12">
        <f>a!E14</f>
        <v>2</v>
      </c>
      <c r="H16" s="12">
        <f>a!F14</f>
        <v>0</v>
      </c>
      <c r="I16" s="12">
        <f>a!G14</f>
        <v>6000</v>
      </c>
      <c r="J16" s="12">
        <f>a!H14</f>
        <v>40</v>
      </c>
      <c r="K16" s="12">
        <f>a!I14</f>
        <v>4167</v>
      </c>
      <c r="L16" s="12">
        <f>a!J14</f>
        <v>4000</v>
      </c>
      <c r="M16" s="12">
        <f>a!K14</f>
        <v>6000</v>
      </c>
      <c r="N16" s="12">
        <f>a!L13</f>
        <v>978000</v>
      </c>
      <c r="O16" s="12">
        <f>a!L14</f>
        <v>1337000</v>
      </c>
      <c r="P16" s="494"/>
      <c r="Q16" s="522">
        <v>0</v>
      </c>
      <c r="R16" s="503">
        <v>5970.5966692414831</v>
      </c>
      <c r="S16" s="503">
        <v>19534.543634964732</v>
      </c>
      <c r="T16" s="504">
        <v>5970.5966692414831</v>
      </c>
      <c r="U16" s="505">
        <v>0.41443491522108661</v>
      </c>
      <c r="V16" s="523">
        <v>0</v>
      </c>
      <c r="W16" s="5" t="str">
        <f t="shared" si="1"/>
        <v>*</v>
      </c>
    </row>
    <row r="17" spans="1:26" ht="15.6">
      <c r="A17" s="13"/>
      <c r="B17" s="13"/>
      <c r="C17" s="14"/>
      <c r="D17" s="11"/>
      <c r="E17" s="11"/>
      <c r="F17" s="15"/>
      <c r="G17" s="14"/>
      <c r="H17" s="14"/>
      <c r="I17" s="14"/>
      <c r="J17" s="14"/>
      <c r="K17" s="14"/>
      <c r="L17" s="14"/>
      <c r="M17" s="14"/>
      <c r="N17" s="14"/>
      <c r="O17" s="14"/>
      <c r="P17" s="495"/>
      <c r="Q17" s="524"/>
      <c r="R17" s="506"/>
      <c r="S17" s="506"/>
      <c r="T17" s="507"/>
      <c r="U17" s="507"/>
      <c r="V17" s="525"/>
      <c r="W17" s="5" t="s">
        <v>0</v>
      </c>
      <c r="X17" s="16"/>
      <c r="Y17" s="16"/>
      <c r="Z17" s="16"/>
    </row>
    <row r="18" spans="1:26" ht="15.6">
      <c r="A18" s="9" t="s">
        <v>25</v>
      </c>
      <c r="B18" s="9" t="s">
        <v>38</v>
      </c>
      <c r="C18" s="11">
        <f t="shared" si="0"/>
        <v>1</v>
      </c>
      <c r="D18" s="11" t="s">
        <v>1</v>
      </c>
      <c r="E18" s="11">
        <f>IF(ISBLANK(e!C3)," ",e!C3)</f>
        <v>4000</v>
      </c>
      <c r="F18" s="12">
        <f>e!D3</f>
        <v>110</v>
      </c>
      <c r="G18" s="12">
        <f>e!E3</f>
        <v>0</v>
      </c>
      <c r="H18" s="12">
        <f>e!F3</f>
        <v>0</v>
      </c>
      <c r="I18" s="12">
        <f>e!G3</f>
        <v>0</v>
      </c>
      <c r="J18" s="12">
        <f>e!H3</f>
        <v>0</v>
      </c>
      <c r="K18" s="12">
        <f>e!I3</f>
        <v>0</v>
      </c>
      <c r="L18" s="12">
        <f>e!J3</f>
        <v>0</v>
      </c>
      <c r="M18" s="12">
        <f>e!K3</f>
        <v>0</v>
      </c>
      <c r="N18" s="12">
        <f>e!L3</f>
        <v>0</v>
      </c>
      <c r="O18" s="12">
        <f>e!M3</f>
        <v>0</v>
      </c>
      <c r="P18" s="494"/>
      <c r="Q18" s="526">
        <f t="array" ref="Q18:V29">TRANSPOSE('R2'!C7:N12)</f>
        <v>4000</v>
      </c>
      <c r="R18" s="502">
        <v>3358</v>
      </c>
      <c r="S18" s="502">
        <v>5000</v>
      </c>
      <c r="T18" s="508">
        <v>3358</v>
      </c>
      <c r="U18" s="505">
        <v>0.45481028231706833</v>
      </c>
      <c r="V18" s="527">
        <v>0</v>
      </c>
      <c r="W18" s="5" t="str">
        <f>IF(AND(C18=1,W17="*",W43="*",W69="*",W95="*"),"*"," ")</f>
        <v>*</v>
      </c>
    </row>
    <row r="19" spans="1:26" ht="15.6">
      <c r="A19" s="9" t="s">
        <v>27</v>
      </c>
      <c r="B19" s="9" t="s">
        <v>38</v>
      </c>
      <c r="C19" s="11">
        <f t="shared" ref="C19:C42" si="2">IF((E19=" "),0,1)</f>
        <v>1</v>
      </c>
      <c r="D19" s="11" t="s">
        <v>1</v>
      </c>
      <c r="E19" s="11">
        <f>IF(ISBLANK(e!C4)," ",e!C4)</f>
        <v>4000</v>
      </c>
      <c r="F19" s="12">
        <f>e!D4</f>
        <v>110</v>
      </c>
      <c r="G19" s="12">
        <f>e!E4</f>
        <v>0</v>
      </c>
      <c r="H19" s="12">
        <f>e!F4</f>
        <v>0</v>
      </c>
      <c r="I19" s="12">
        <f>e!G4</f>
        <v>0</v>
      </c>
      <c r="J19" s="12">
        <f>e!H4</f>
        <v>0</v>
      </c>
      <c r="K19" s="12">
        <f>e!I4</f>
        <v>0</v>
      </c>
      <c r="L19" s="12">
        <f>e!J4</f>
        <v>0</v>
      </c>
      <c r="M19" s="12">
        <f>e!K4</f>
        <v>0</v>
      </c>
      <c r="N19" s="12">
        <f>e!L4</f>
        <v>0</v>
      </c>
      <c r="O19" s="12">
        <f>e!M4</f>
        <v>0</v>
      </c>
      <c r="P19" s="494"/>
      <c r="Q19" s="526">
        <v>4000</v>
      </c>
      <c r="R19" s="502">
        <v>296</v>
      </c>
      <c r="S19" s="502">
        <v>1642</v>
      </c>
      <c r="T19" s="508">
        <v>296</v>
      </c>
      <c r="U19" s="505">
        <v>0.25099670822073417</v>
      </c>
      <c r="V19" s="527">
        <v>0</v>
      </c>
      <c r="W19" s="5" t="str">
        <f t="shared" ref="W19:W29" si="3">IF(AND(C19=1,W18="*",W44="*",W70="*",W96="*"),"*"," ")</f>
        <v>*</v>
      </c>
    </row>
    <row r="20" spans="1:26" ht="15.6">
      <c r="A20" s="9" t="s">
        <v>28</v>
      </c>
      <c r="B20" s="9" t="s">
        <v>38</v>
      </c>
      <c r="C20" s="11">
        <f t="shared" si="2"/>
        <v>1</v>
      </c>
      <c r="D20" s="11" t="s">
        <v>1</v>
      </c>
      <c r="E20" s="11">
        <f>IF(ISBLANK(e!C5)," ",e!C5)</f>
        <v>4000</v>
      </c>
      <c r="F20" s="12">
        <f>e!D5</f>
        <v>110</v>
      </c>
      <c r="G20" s="12">
        <f>e!E5</f>
        <v>0</v>
      </c>
      <c r="H20" s="12">
        <f>e!F5</f>
        <v>0</v>
      </c>
      <c r="I20" s="12">
        <f>e!G5</f>
        <v>0</v>
      </c>
      <c r="J20" s="12">
        <f>e!H5</f>
        <v>0</v>
      </c>
      <c r="K20" s="12">
        <f>e!I5</f>
        <v>0</v>
      </c>
      <c r="L20" s="12">
        <f>e!J5</f>
        <v>0</v>
      </c>
      <c r="M20" s="12">
        <f>e!K5</f>
        <v>0</v>
      </c>
      <c r="N20" s="12">
        <f>e!L5</f>
        <v>0</v>
      </c>
      <c r="O20" s="12">
        <f>e!M5</f>
        <v>0</v>
      </c>
      <c r="P20" s="494"/>
      <c r="Q20" s="526">
        <v>4000</v>
      </c>
      <c r="R20" s="502">
        <v>3427</v>
      </c>
      <c r="S20" s="502">
        <v>5346</v>
      </c>
      <c r="T20" s="508">
        <v>3427</v>
      </c>
      <c r="U20" s="505">
        <v>0.46808637530784702</v>
      </c>
      <c r="V20" s="527">
        <v>0</v>
      </c>
      <c r="W20" s="5" t="str">
        <f t="shared" si="3"/>
        <v>*</v>
      </c>
    </row>
    <row r="21" spans="1:26" ht="15.75" customHeight="1">
      <c r="A21" s="9" t="s">
        <v>29</v>
      </c>
      <c r="B21" s="9" t="s">
        <v>38</v>
      </c>
      <c r="C21" s="11">
        <f t="shared" si="2"/>
        <v>1</v>
      </c>
      <c r="D21" s="11" t="s">
        <v>1</v>
      </c>
      <c r="E21" s="11">
        <f>IF(ISBLANK(e!C6)," ",e!C6)</f>
        <v>4000</v>
      </c>
      <c r="F21" s="12">
        <f>e!D6</f>
        <v>110</v>
      </c>
      <c r="G21" s="12">
        <f>e!E6</f>
        <v>0</v>
      </c>
      <c r="H21" s="12">
        <f>e!F6</f>
        <v>0</v>
      </c>
      <c r="I21" s="12">
        <f>e!G6</f>
        <v>0</v>
      </c>
      <c r="J21" s="12">
        <f>e!H6</f>
        <v>0</v>
      </c>
      <c r="K21" s="12">
        <f>e!I6</f>
        <v>0</v>
      </c>
      <c r="L21" s="12">
        <f>e!J6</f>
        <v>0</v>
      </c>
      <c r="M21" s="12">
        <f>e!K6</f>
        <v>0</v>
      </c>
      <c r="N21" s="12">
        <f>e!L6</f>
        <v>0</v>
      </c>
      <c r="O21" s="12">
        <f>e!M6</f>
        <v>0</v>
      </c>
      <c r="P21" s="494"/>
      <c r="Q21" s="526">
        <v>4000</v>
      </c>
      <c r="R21" s="502">
        <v>3455</v>
      </c>
      <c r="S21" s="502">
        <v>5919</v>
      </c>
      <c r="T21" s="508">
        <v>3455</v>
      </c>
      <c r="U21" s="505">
        <v>0.4760724777591156</v>
      </c>
      <c r="V21" s="527">
        <v>0</v>
      </c>
      <c r="W21" s="5" t="str">
        <f t="shared" si="3"/>
        <v>*</v>
      </c>
    </row>
    <row r="22" spans="1:26" ht="15.75" customHeight="1">
      <c r="A22" s="9" t="s">
        <v>30</v>
      </c>
      <c r="B22" s="9" t="s">
        <v>38</v>
      </c>
      <c r="C22" s="11">
        <f t="shared" si="2"/>
        <v>1</v>
      </c>
      <c r="D22" s="11" t="s">
        <v>1</v>
      </c>
      <c r="E22" s="11">
        <f>IF(ISBLANK(e!C7)," ",e!C7)</f>
        <v>4000</v>
      </c>
      <c r="F22" s="12">
        <f>e!D7</f>
        <v>110</v>
      </c>
      <c r="G22" s="12">
        <f>e!E7</f>
        <v>0</v>
      </c>
      <c r="H22" s="12">
        <f>e!F7</f>
        <v>0</v>
      </c>
      <c r="I22" s="12">
        <f>e!G7</f>
        <v>0</v>
      </c>
      <c r="J22" s="12">
        <f>e!H7</f>
        <v>0</v>
      </c>
      <c r="K22" s="12">
        <f>e!I7</f>
        <v>0</v>
      </c>
      <c r="L22" s="12">
        <f>e!J7</f>
        <v>0</v>
      </c>
      <c r="M22" s="12">
        <f>e!K7</f>
        <v>0</v>
      </c>
      <c r="N22" s="12">
        <f>e!L7</f>
        <v>0</v>
      </c>
      <c r="O22" s="12">
        <f>e!M7</f>
        <v>0</v>
      </c>
      <c r="P22" s="494"/>
      <c r="Q22" s="526">
        <v>4000</v>
      </c>
      <c r="R22" s="502">
        <v>4914</v>
      </c>
      <c r="S22" s="502">
        <v>6464</v>
      </c>
      <c r="T22" s="508">
        <v>4914</v>
      </c>
      <c r="U22" s="505">
        <v>0.75171619193221317</v>
      </c>
      <c r="V22" s="527">
        <v>0</v>
      </c>
      <c r="W22" s="5" t="str">
        <f t="shared" si="3"/>
        <v>*</v>
      </c>
    </row>
    <row r="23" spans="1:26" ht="15.75" customHeight="1">
      <c r="A23" s="9" t="s">
        <v>31</v>
      </c>
      <c r="B23" s="9" t="s">
        <v>38</v>
      </c>
      <c r="C23" s="11">
        <f t="shared" si="2"/>
        <v>1</v>
      </c>
      <c r="D23" s="11" t="s">
        <v>1</v>
      </c>
      <c r="E23" s="11">
        <f>IF(ISBLANK(e!C8)," ",e!C8)</f>
        <v>4000</v>
      </c>
      <c r="F23" s="12">
        <f>e!D8</f>
        <v>110</v>
      </c>
      <c r="G23" s="12">
        <f>e!E8</f>
        <v>0</v>
      </c>
      <c r="H23" s="12">
        <f>e!F8</f>
        <v>0</v>
      </c>
      <c r="I23" s="12">
        <f>e!G8</f>
        <v>0</v>
      </c>
      <c r="J23" s="12">
        <f>e!H8</f>
        <v>0</v>
      </c>
      <c r="K23" s="12">
        <f>e!I8</f>
        <v>0</v>
      </c>
      <c r="L23" s="12">
        <f>e!J8</f>
        <v>0</v>
      </c>
      <c r="M23" s="12">
        <f>e!K8</f>
        <v>0</v>
      </c>
      <c r="N23" s="12">
        <f>e!L8</f>
        <v>0</v>
      </c>
      <c r="O23" s="12">
        <f>e!M8</f>
        <v>0</v>
      </c>
      <c r="P23" s="494"/>
      <c r="Q23" s="526">
        <v>4000</v>
      </c>
      <c r="R23" s="502">
        <v>3751</v>
      </c>
      <c r="S23" s="502">
        <v>5550</v>
      </c>
      <c r="T23" s="508">
        <v>3751</v>
      </c>
      <c r="U23" s="505">
        <v>0.50073143526881447</v>
      </c>
      <c r="V23" s="527">
        <v>0</v>
      </c>
      <c r="W23" s="5" t="str">
        <f t="shared" si="3"/>
        <v>*</v>
      </c>
    </row>
    <row r="24" spans="1:26" ht="15.75" customHeight="1">
      <c r="A24" s="9" t="s">
        <v>32</v>
      </c>
      <c r="B24" s="9" t="s">
        <v>38</v>
      </c>
      <c r="C24" s="11">
        <f t="shared" si="2"/>
        <v>1</v>
      </c>
      <c r="D24" s="11" t="s">
        <v>1</v>
      </c>
      <c r="E24" s="11">
        <f>IF(ISBLANK(e!C9)," ",e!C9)</f>
        <v>3000</v>
      </c>
      <c r="F24" s="12">
        <f>e!D9</f>
        <v>110</v>
      </c>
      <c r="G24" s="12">
        <f>e!E9</f>
        <v>0</v>
      </c>
      <c r="H24" s="12">
        <f>e!F9</f>
        <v>0</v>
      </c>
      <c r="I24" s="12">
        <f>e!G9</f>
        <v>0</v>
      </c>
      <c r="J24" s="12">
        <f>e!H9</f>
        <v>0</v>
      </c>
      <c r="K24" s="12">
        <f>e!I9</f>
        <v>0</v>
      </c>
      <c r="L24" s="12">
        <f>e!J9</f>
        <v>0</v>
      </c>
      <c r="M24" s="12">
        <f>e!K9</f>
        <v>0</v>
      </c>
      <c r="N24" s="12">
        <f>e!L9</f>
        <v>0</v>
      </c>
      <c r="O24" s="12">
        <f>e!M9</f>
        <v>0</v>
      </c>
      <c r="P24" s="494"/>
      <c r="Q24" s="526">
        <v>3000</v>
      </c>
      <c r="R24" s="502">
        <v>3672</v>
      </c>
      <c r="S24" s="502">
        <v>5799</v>
      </c>
      <c r="T24" s="508">
        <v>3672</v>
      </c>
      <c r="U24" s="505">
        <v>0.51544076361594615</v>
      </c>
      <c r="V24" s="527">
        <v>0</v>
      </c>
      <c r="W24" s="5" t="str">
        <f t="shared" si="3"/>
        <v>*</v>
      </c>
    </row>
    <row r="25" spans="1:26" ht="15.75" customHeight="1">
      <c r="A25" s="9" t="s">
        <v>33</v>
      </c>
      <c r="B25" s="9" t="s">
        <v>38</v>
      </c>
      <c r="C25" s="11">
        <f t="shared" si="2"/>
        <v>1</v>
      </c>
      <c r="D25" s="11" t="s">
        <v>1</v>
      </c>
      <c r="E25" s="11">
        <f>IF(ISBLANK(e!C10)," ",e!C10)</f>
        <v>3000</v>
      </c>
      <c r="F25" s="12">
        <f>e!D10</f>
        <v>110</v>
      </c>
      <c r="G25" s="12">
        <f>e!E10</f>
        <v>0</v>
      </c>
      <c r="H25" s="12">
        <f>e!F10</f>
        <v>0</v>
      </c>
      <c r="I25" s="12">
        <f>e!G10</f>
        <v>0</v>
      </c>
      <c r="J25" s="12">
        <f>e!H10</f>
        <v>0</v>
      </c>
      <c r="K25" s="12">
        <f>e!I10</f>
        <v>0</v>
      </c>
      <c r="L25" s="12">
        <f>e!J10</f>
        <v>0</v>
      </c>
      <c r="M25" s="12">
        <f>e!K10</f>
        <v>0</v>
      </c>
      <c r="N25" s="12">
        <f>e!L10</f>
        <v>0</v>
      </c>
      <c r="O25" s="12">
        <f>e!M10</f>
        <v>0</v>
      </c>
      <c r="P25" s="494"/>
      <c r="Q25" s="526">
        <v>3000</v>
      </c>
      <c r="R25" s="502">
        <v>6097</v>
      </c>
      <c r="S25" s="502">
        <v>6127</v>
      </c>
      <c r="T25" s="508">
        <v>6097</v>
      </c>
      <c r="U25" s="505">
        <v>0.71674976458054351</v>
      </c>
      <c r="V25" s="527">
        <v>0</v>
      </c>
      <c r="W25" s="5" t="str">
        <f t="shared" si="3"/>
        <v>*</v>
      </c>
    </row>
    <row r="26" spans="1:26" ht="15.75" customHeight="1">
      <c r="A26" s="9" t="s">
        <v>34</v>
      </c>
      <c r="B26" s="9" t="s">
        <v>38</v>
      </c>
      <c r="C26" s="11">
        <f t="shared" si="2"/>
        <v>1</v>
      </c>
      <c r="D26" s="11" t="s">
        <v>1</v>
      </c>
      <c r="E26" s="11">
        <f>IF(ISBLANK(e!C11)," ",e!C11)</f>
        <v>3000</v>
      </c>
      <c r="F26" s="12">
        <f>e!D11</f>
        <v>110</v>
      </c>
      <c r="G26" s="12">
        <f>e!E11</f>
        <v>0</v>
      </c>
      <c r="H26" s="12">
        <f>e!F11</f>
        <v>0</v>
      </c>
      <c r="I26" s="12">
        <f>e!G11</f>
        <v>0</v>
      </c>
      <c r="J26" s="12">
        <f>e!H11</f>
        <v>0</v>
      </c>
      <c r="K26" s="12">
        <f>e!I11</f>
        <v>0</v>
      </c>
      <c r="L26" s="12">
        <f>e!J11</f>
        <v>0</v>
      </c>
      <c r="M26" s="12">
        <f>e!K11</f>
        <v>0</v>
      </c>
      <c r="N26" s="12">
        <f>e!L11</f>
        <v>0</v>
      </c>
      <c r="O26" s="12">
        <f>e!M11</f>
        <v>0</v>
      </c>
      <c r="P26" s="494"/>
      <c r="Q26" s="526">
        <v>3000</v>
      </c>
      <c r="R26" s="502">
        <v>2667</v>
      </c>
      <c r="S26" s="502">
        <v>3030</v>
      </c>
      <c r="T26" s="508">
        <v>2667</v>
      </c>
      <c r="U26" s="505">
        <v>0.54632355046473324</v>
      </c>
      <c r="V26" s="527">
        <v>0</v>
      </c>
      <c r="W26" s="5" t="str">
        <f t="shared" si="3"/>
        <v>*</v>
      </c>
    </row>
    <row r="27" spans="1:26" ht="15.75" customHeight="1">
      <c r="A27" s="9" t="s">
        <v>35</v>
      </c>
      <c r="B27" s="9" t="s">
        <v>38</v>
      </c>
      <c r="C27" s="11">
        <f t="shared" si="2"/>
        <v>1</v>
      </c>
      <c r="D27" s="11" t="s">
        <v>1</v>
      </c>
      <c r="E27" s="11">
        <f>IF(ISBLANK(e!C12)," ",e!C12)</f>
        <v>3000</v>
      </c>
      <c r="F27" s="12">
        <f>e!D12</f>
        <v>110</v>
      </c>
      <c r="G27" s="12">
        <f>e!E12</f>
        <v>0</v>
      </c>
      <c r="H27" s="12">
        <f>e!F12</f>
        <v>0</v>
      </c>
      <c r="I27" s="12">
        <f>e!G12</f>
        <v>0</v>
      </c>
      <c r="J27" s="12">
        <f>e!H12</f>
        <v>0</v>
      </c>
      <c r="K27" s="12">
        <f>e!I12</f>
        <v>0</v>
      </c>
      <c r="L27" s="12">
        <f>e!J12</f>
        <v>0</v>
      </c>
      <c r="M27" s="12">
        <f>e!K12</f>
        <v>0</v>
      </c>
      <c r="N27" s="12">
        <f>e!L12</f>
        <v>0</v>
      </c>
      <c r="O27" s="12">
        <f>e!M12</f>
        <v>0</v>
      </c>
      <c r="P27" s="494"/>
      <c r="Q27" s="526">
        <v>3000</v>
      </c>
      <c r="R27" s="502">
        <v>3039</v>
      </c>
      <c r="S27" s="502">
        <v>3363</v>
      </c>
      <c r="T27" s="508">
        <v>3039</v>
      </c>
      <c r="U27" s="505">
        <v>0.45920217588395285</v>
      </c>
      <c r="V27" s="527">
        <v>0</v>
      </c>
      <c r="W27" s="5" t="str">
        <f t="shared" si="3"/>
        <v>*</v>
      </c>
    </row>
    <row r="28" spans="1:26" ht="15.75" customHeight="1">
      <c r="A28" s="9" t="s">
        <v>36</v>
      </c>
      <c r="B28" s="9" t="s">
        <v>38</v>
      </c>
      <c r="C28" s="11">
        <f t="shared" si="2"/>
        <v>1</v>
      </c>
      <c r="D28" s="11" t="s">
        <v>1</v>
      </c>
      <c r="E28" s="11">
        <f>IF(ISBLANK(e!C13)," ",e!C13)</f>
        <v>3000</v>
      </c>
      <c r="F28" s="12">
        <f>e!D13</f>
        <v>110</v>
      </c>
      <c r="G28" s="12">
        <f>e!E13</f>
        <v>0</v>
      </c>
      <c r="H28" s="12">
        <f>e!F13</f>
        <v>0</v>
      </c>
      <c r="I28" s="12">
        <f>e!G13</f>
        <v>0</v>
      </c>
      <c r="J28" s="12">
        <f>e!H13</f>
        <v>0</v>
      </c>
      <c r="K28" s="12">
        <f>e!I13</f>
        <v>0</v>
      </c>
      <c r="L28" s="12">
        <f>e!J13</f>
        <v>0</v>
      </c>
      <c r="M28" s="12">
        <f>e!K13</f>
        <v>0</v>
      </c>
      <c r="N28" s="12">
        <f>e!L13</f>
        <v>0</v>
      </c>
      <c r="O28" s="12">
        <f>e!M13</f>
        <v>0</v>
      </c>
      <c r="P28" s="494"/>
      <c r="Q28" s="526">
        <v>3000</v>
      </c>
      <c r="R28" s="502">
        <v>6752</v>
      </c>
      <c r="S28" s="502">
        <v>3324</v>
      </c>
      <c r="T28" s="508">
        <v>3324</v>
      </c>
      <c r="U28" s="505">
        <v>0.27491279831984106</v>
      </c>
      <c r="V28" s="527">
        <v>-3428</v>
      </c>
      <c r="W28" s="5" t="str">
        <f t="shared" si="3"/>
        <v>*</v>
      </c>
    </row>
    <row r="29" spans="1:26" ht="15.75" customHeight="1">
      <c r="A29" s="9" t="s">
        <v>37</v>
      </c>
      <c r="B29" s="9" t="s">
        <v>38</v>
      </c>
      <c r="C29" s="11">
        <f t="shared" si="2"/>
        <v>1</v>
      </c>
      <c r="D29" s="11" t="s">
        <v>1</v>
      </c>
      <c r="E29" s="11">
        <f>IF(ISBLANK(e!C14)," ",e!C14)</f>
        <v>3000</v>
      </c>
      <c r="F29" s="12">
        <f>e!D14</f>
        <v>110</v>
      </c>
      <c r="G29" s="12">
        <f>e!E14</f>
        <v>0</v>
      </c>
      <c r="H29" s="12">
        <f>e!F14</f>
        <v>0</v>
      </c>
      <c r="I29" s="12">
        <f>e!G14</f>
        <v>0</v>
      </c>
      <c r="J29" s="12">
        <f>e!H14</f>
        <v>0</v>
      </c>
      <c r="K29" s="12">
        <f>e!I14</f>
        <v>0</v>
      </c>
      <c r="L29" s="12">
        <f>e!J14</f>
        <v>0</v>
      </c>
      <c r="M29" s="12">
        <f>e!K14</f>
        <v>0</v>
      </c>
      <c r="N29" s="12">
        <f>e!L14</f>
        <v>0</v>
      </c>
      <c r="O29" s="12">
        <f>e!M14</f>
        <v>0</v>
      </c>
      <c r="P29" s="494"/>
      <c r="Q29" s="526">
        <v>3000</v>
      </c>
      <c r="R29" s="502">
        <v>11864</v>
      </c>
      <c r="S29" s="502">
        <v>0</v>
      </c>
      <c r="T29" s="508">
        <v>0</v>
      </c>
      <c r="U29" s="505">
        <v>0</v>
      </c>
      <c r="V29" s="527">
        <v>-11864</v>
      </c>
      <c r="W29" s="5" t="str">
        <f t="shared" si="3"/>
        <v>*</v>
      </c>
    </row>
    <row r="30" spans="1:26" ht="15.75" customHeight="1">
      <c r="A30" s="17"/>
      <c r="B30" s="17"/>
      <c r="C30" s="18"/>
      <c r="D30" s="11"/>
      <c r="E30" s="11"/>
      <c r="F30" s="18"/>
      <c r="G30" s="18"/>
      <c r="H30" s="18"/>
      <c r="I30" s="18"/>
      <c r="J30" s="18"/>
      <c r="K30" s="18"/>
      <c r="L30" s="18"/>
      <c r="M30" s="18"/>
      <c r="N30" s="18"/>
      <c r="O30" s="18"/>
      <c r="P30" s="496"/>
      <c r="Q30" s="528"/>
      <c r="R30" s="509"/>
      <c r="S30" s="509"/>
      <c r="T30" s="510"/>
      <c r="U30" s="510"/>
      <c r="V30" s="529"/>
      <c r="W30" s="5" t="s">
        <v>0</v>
      </c>
      <c r="X30" s="19"/>
      <c r="Y30" s="19"/>
      <c r="Z30" s="19"/>
    </row>
    <row r="31" spans="1:26" ht="15.75" customHeight="1">
      <c r="A31" s="9" t="s">
        <v>25</v>
      </c>
      <c r="B31" s="9" t="s">
        <v>39</v>
      </c>
      <c r="C31" s="11">
        <f t="shared" si="2"/>
        <v>1</v>
      </c>
      <c r="D31" s="11" t="s">
        <v>1</v>
      </c>
      <c r="E31" s="11">
        <f>IF(ISBLANK(b!C3)," ",b!C3)</f>
        <v>4000</v>
      </c>
      <c r="F31" s="12">
        <f>b!D3</f>
        <v>70</v>
      </c>
      <c r="G31" s="12">
        <f>b!E3</f>
        <v>0</v>
      </c>
      <c r="H31" s="12">
        <f>b!F3</f>
        <v>0</v>
      </c>
      <c r="I31" s="12">
        <f>b!G3</f>
        <v>0</v>
      </c>
      <c r="J31" s="12">
        <f>b!H3</f>
        <v>0</v>
      </c>
      <c r="K31" s="12">
        <f>b!I3</f>
        <v>0</v>
      </c>
      <c r="L31" s="12">
        <f>b!J3</f>
        <v>0</v>
      </c>
      <c r="M31" s="12">
        <f>b!K3</f>
        <v>0</v>
      </c>
      <c r="N31" s="12">
        <f>b!L3</f>
        <v>0</v>
      </c>
      <c r="O31" s="12">
        <f>b!M3</f>
        <v>0</v>
      </c>
      <c r="P31" s="497"/>
      <c r="Q31" s="526">
        <f t="array" ref="Q31:V42">TRANSPOSE('W1'!C7:N12)</f>
        <v>4000</v>
      </c>
      <c r="R31" s="511">
        <v>3800</v>
      </c>
      <c r="S31" s="511">
        <v>10000</v>
      </c>
      <c r="T31" s="512">
        <v>3800</v>
      </c>
      <c r="U31" s="505">
        <v>0.48717948717948717</v>
      </c>
      <c r="V31" s="527">
        <v>0</v>
      </c>
      <c r="W31" s="5" t="str">
        <f>IF(AND(C31=1,W30="*",W56="*",W82="*",W4="*"),"*"," ")</f>
        <v>*</v>
      </c>
    </row>
    <row r="32" spans="1:26" ht="15.75" customHeight="1">
      <c r="A32" s="9" t="s">
        <v>27</v>
      </c>
      <c r="B32" s="9" t="s">
        <v>39</v>
      </c>
      <c r="C32" s="11">
        <f t="shared" si="2"/>
        <v>1</v>
      </c>
      <c r="D32" s="11" t="s">
        <v>1</v>
      </c>
      <c r="E32" s="11">
        <f>IF(ISBLANK(b!C4)," ",b!C4)</f>
        <v>4000</v>
      </c>
      <c r="F32" s="12">
        <f>b!D4</f>
        <v>70</v>
      </c>
      <c r="G32" s="12">
        <f>b!E4</f>
        <v>0</v>
      </c>
      <c r="H32" s="12">
        <f>b!F4</f>
        <v>0</v>
      </c>
      <c r="I32" s="12">
        <f>b!G4</f>
        <v>0</v>
      </c>
      <c r="J32" s="12">
        <f>b!H4</f>
        <v>0</v>
      </c>
      <c r="K32" s="12">
        <f>b!I4</f>
        <v>0</v>
      </c>
      <c r="L32" s="12">
        <f>b!J4</f>
        <v>0</v>
      </c>
      <c r="M32" s="12">
        <f>b!K4</f>
        <v>0</v>
      </c>
      <c r="N32" s="12">
        <f>b!L4</f>
        <v>0</v>
      </c>
      <c r="O32" s="12">
        <f>b!M4</f>
        <v>0</v>
      </c>
      <c r="P32" s="497"/>
      <c r="Q32" s="526">
        <v>4000</v>
      </c>
      <c r="R32" s="511">
        <v>3900</v>
      </c>
      <c r="S32" s="511">
        <v>6200</v>
      </c>
      <c r="T32" s="512">
        <v>3900</v>
      </c>
      <c r="U32" s="505">
        <v>0.49367088607594939</v>
      </c>
      <c r="V32" s="527">
        <v>0</v>
      </c>
      <c r="W32" s="5" t="str">
        <f t="shared" ref="W32:W42" si="4">IF(AND(C32=1,W31="*",W57="*",W83="*",W5="*"),"*"," ")</f>
        <v>*</v>
      </c>
    </row>
    <row r="33" spans="1:26" ht="15.75" customHeight="1">
      <c r="A33" s="9" t="s">
        <v>28</v>
      </c>
      <c r="B33" s="9" t="s">
        <v>39</v>
      </c>
      <c r="C33" s="11">
        <f t="shared" si="2"/>
        <v>1</v>
      </c>
      <c r="D33" s="11" t="s">
        <v>1</v>
      </c>
      <c r="E33" s="11">
        <f>IF(ISBLANK(b!C5)," ",b!C5)</f>
        <v>4000</v>
      </c>
      <c r="F33" s="12">
        <f>b!D5</f>
        <v>70</v>
      </c>
      <c r="G33" s="12">
        <f>b!E5</f>
        <v>0</v>
      </c>
      <c r="H33" s="12">
        <f>b!F5</f>
        <v>0</v>
      </c>
      <c r="I33" s="12">
        <f>b!G5</f>
        <v>0</v>
      </c>
      <c r="J33" s="12">
        <f>b!H5</f>
        <v>0</v>
      </c>
      <c r="K33" s="12">
        <f>b!I5</f>
        <v>0</v>
      </c>
      <c r="L33" s="12">
        <f>b!J5</f>
        <v>0</v>
      </c>
      <c r="M33" s="12">
        <f>b!K5</f>
        <v>0</v>
      </c>
      <c r="N33" s="12">
        <f>b!L5</f>
        <v>0</v>
      </c>
      <c r="O33" s="12">
        <f>b!M5</f>
        <v>0</v>
      </c>
      <c r="P33" s="497"/>
      <c r="Q33" s="526">
        <v>4000</v>
      </c>
      <c r="R33" s="511">
        <v>4000</v>
      </c>
      <c r="S33" s="511">
        <v>6300</v>
      </c>
      <c r="T33" s="512">
        <v>4000</v>
      </c>
      <c r="U33" s="505">
        <v>0.5</v>
      </c>
      <c r="V33" s="527">
        <v>0</v>
      </c>
      <c r="W33" s="5" t="str">
        <f t="shared" si="4"/>
        <v>*</v>
      </c>
    </row>
    <row r="34" spans="1:26" ht="15.75" customHeight="1">
      <c r="A34" s="9" t="s">
        <v>29</v>
      </c>
      <c r="B34" s="9" t="s">
        <v>39</v>
      </c>
      <c r="C34" s="11">
        <f t="shared" si="2"/>
        <v>1</v>
      </c>
      <c r="D34" s="11" t="s">
        <v>1</v>
      </c>
      <c r="E34" s="11">
        <f>IF(ISBLANK(b!C6)," ",b!C6)</f>
        <v>4000</v>
      </c>
      <c r="F34" s="12">
        <f>b!D6</f>
        <v>70</v>
      </c>
      <c r="G34" s="12">
        <f>b!E6</f>
        <v>0</v>
      </c>
      <c r="H34" s="12">
        <f>b!F6</f>
        <v>0</v>
      </c>
      <c r="I34" s="12">
        <f>b!G6</f>
        <v>0</v>
      </c>
      <c r="J34" s="12">
        <f>b!H6</f>
        <v>0</v>
      </c>
      <c r="K34" s="12">
        <f>b!I6</f>
        <v>0</v>
      </c>
      <c r="L34" s="12">
        <f>b!J6</f>
        <v>0</v>
      </c>
      <c r="M34" s="12">
        <f>b!K6</f>
        <v>0</v>
      </c>
      <c r="N34" s="12">
        <f>b!L6</f>
        <v>0</v>
      </c>
      <c r="O34" s="12">
        <f>b!M6</f>
        <v>0</v>
      </c>
      <c r="P34" s="497"/>
      <c r="Q34" s="526">
        <v>4000</v>
      </c>
      <c r="R34" s="511">
        <v>4100</v>
      </c>
      <c r="S34" s="511">
        <v>6300</v>
      </c>
      <c r="T34" s="512">
        <v>4100</v>
      </c>
      <c r="U34" s="505">
        <v>0.50617283950617287</v>
      </c>
      <c r="V34" s="527">
        <v>0</v>
      </c>
      <c r="W34" s="5" t="str">
        <f t="shared" si="4"/>
        <v>*</v>
      </c>
    </row>
    <row r="35" spans="1:26" ht="15.75" customHeight="1">
      <c r="A35" s="9" t="s">
        <v>30</v>
      </c>
      <c r="B35" s="9" t="s">
        <v>39</v>
      </c>
      <c r="C35" s="11">
        <f t="shared" si="2"/>
        <v>1</v>
      </c>
      <c r="D35" s="11" t="s">
        <v>1</v>
      </c>
      <c r="E35" s="11">
        <f>IF(ISBLANK(b!C7)," ",b!C7)</f>
        <v>4000</v>
      </c>
      <c r="F35" s="12">
        <f>b!D7</f>
        <v>70</v>
      </c>
      <c r="G35" s="12">
        <f>b!E7</f>
        <v>0</v>
      </c>
      <c r="H35" s="12">
        <f>b!F7</f>
        <v>0</v>
      </c>
      <c r="I35" s="12">
        <f>b!G7</f>
        <v>0</v>
      </c>
      <c r="J35" s="12">
        <f>b!H7</f>
        <v>0</v>
      </c>
      <c r="K35" s="12">
        <f>b!I7</f>
        <v>0</v>
      </c>
      <c r="L35" s="12">
        <f>b!J7</f>
        <v>0</v>
      </c>
      <c r="M35" s="12">
        <f>b!K7</f>
        <v>0</v>
      </c>
      <c r="N35" s="12">
        <f>b!L7</f>
        <v>0</v>
      </c>
      <c r="O35" s="12">
        <f>b!M7</f>
        <v>0</v>
      </c>
      <c r="P35" s="497"/>
      <c r="Q35" s="526">
        <v>4000</v>
      </c>
      <c r="R35" s="511">
        <v>7500</v>
      </c>
      <c r="S35" s="511">
        <v>6200</v>
      </c>
      <c r="T35" s="512">
        <v>6200</v>
      </c>
      <c r="U35" s="505">
        <v>0.53913043478260869</v>
      </c>
      <c r="V35" s="527">
        <v>-1300</v>
      </c>
      <c r="W35" s="5" t="str">
        <f t="shared" si="4"/>
        <v>*</v>
      </c>
    </row>
    <row r="36" spans="1:26" ht="15.75" customHeight="1">
      <c r="A36" s="9" t="s">
        <v>31</v>
      </c>
      <c r="B36" s="9" t="s">
        <v>39</v>
      </c>
      <c r="C36" s="11">
        <f t="shared" si="2"/>
        <v>1</v>
      </c>
      <c r="D36" s="11" t="s">
        <v>1</v>
      </c>
      <c r="E36" s="11">
        <f>IF(ISBLANK(b!C8)," ",b!C8)</f>
        <v>4000</v>
      </c>
      <c r="F36" s="12">
        <f>b!D8</f>
        <v>70</v>
      </c>
      <c r="G36" s="12">
        <f>b!E8</f>
        <v>0</v>
      </c>
      <c r="H36" s="12">
        <f>b!F8</f>
        <v>0</v>
      </c>
      <c r="I36" s="12">
        <f>b!G8</f>
        <v>0</v>
      </c>
      <c r="J36" s="12">
        <f>b!H8</f>
        <v>0</v>
      </c>
      <c r="K36" s="12">
        <f>b!I8</f>
        <v>0</v>
      </c>
      <c r="L36" s="12">
        <f>b!J8</f>
        <v>0</v>
      </c>
      <c r="M36" s="12">
        <f>b!K8</f>
        <v>0</v>
      </c>
      <c r="N36" s="12">
        <f>b!L8</f>
        <v>0</v>
      </c>
      <c r="O36" s="12">
        <f>b!M8</f>
        <v>0</v>
      </c>
      <c r="P36" s="497"/>
      <c r="Q36" s="526">
        <v>4000</v>
      </c>
      <c r="R36" s="511">
        <v>5800</v>
      </c>
      <c r="S36" s="511">
        <v>2700</v>
      </c>
      <c r="T36" s="512">
        <v>2700</v>
      </c>
      <c r="U36" s="505">
        <v>0.31764705882352939</v>
      </c>
      <c r="V36" s="527">
        <v>-3100</v>
      </c>
      <c r="W36" s="5" t="str">
        <f t="shared" si="4"/>
        <v>*</v>
      </c>
    </row>
    <row r="37" spans="1:26" ht="15.75" customHeight="1">
      <c r="A37" s="9" t="s">
        <v>32</v>
      </c>
      <c r="B37" s="9" t="s">
        <v>39</v>
      </c>
      <c r="C37" s="11">
        <f t="shared" si="2"/>
        <v>1</v>
      </c>
      <c r="D37" s="11" t="s">
        <v>1</v>
      </c>
      <c r="E37" s="11">
        <f>IF(ISBLANK(b!C9)," ",b!C9)</f>
        <v>3000</v>
      </c>
      <c r="F37" s="12">
        <f>b!D9</f>
        <v>70</v>
      </c>
      <c r="G37" s="12">
        <f>b!E9</f>
        <v>0</v>
      </c>
      <c r="H37" s="12">
        <f>b!F9</f>
        <v>0</v>
      </c>
      <c r="I37" s="12">
        <f>b!G9</f>
        <v>0</v>
      </c>
      <c r="J37" s="12">
        <f>b!H9</f>
        <v>0</v>
      </c>
      <c r="K37" s="12">
        <f>b!I9</f>
        <v>0</v>
      </c>
      <c r="L37" s="12">
        <f>b!J9</f>
        <v>0</v>
      </c>
      <c r="M37" s="12">
        <f>b!K9</f>
        <v>0</v>
      </c>
      <c r="N37" s="12">
        <f>b!L9</f>
        <v>0</v>
      </c>
      <c r="O37" s="12">
        <f>b!M9</f>
        <v>0</v>
      </c>
      <c r="P37" s="497"/>
      <c r="Q37" s="526">
        <v>3000</v>
      </c>
      <c r="R37" s="511">
        <v>7800</v>
      </c>
      <c r="S37" s="511">
        <v>900</v>
      </c>
      <c r="T37" s="512">
        <v>900</v>
      </c>
      <c r="U37" s="505">
        <v>0.11688311688311688</v>
      </c>
      <c r="V37" s="527">
        <v>-6900</v>
      </c>
      <c r="W37" s="5" t="str">
        <f t="shared" si="4"/>
        <v>*</v>
      </c>
    </row>
    <row r="38" spans="1:26" ht="15.75" customHeight="1">
      <c r="A38" s="9" t="s">
        <v>33</v>
      </c>
      <c r="B38" s="9" t="s">
        <v>39</v>
      </c>
      <c r="C38" s="11">
        <f t="shared" si="2"/>
        <v>1</v>
      </c>
      <c r="D38" s="11" t="s">
        <v>1</v>
      </c>
      <c r="E38" s="11">
        <f>IF(ISBLANK(b!C10)," ",b!C10)</f>
        <v>3000</v>
      </c>
      <c r="F38" s="12">
        <f>b!D10</f>
        <v>70</v>
      </c>
      <c r="G38" s="12">
        <f>b!E10</f>
        <v>0</v>
      </c>
      <c r="H38" s="12">
        <f>b!F10</f>
        <v>0</v>
      </c>
      <c r="I38" s="12">
        <f>b!G10</f>
        <v>0</v>
      </c>
      <c r="J38" s="12">
        <f>b!H10</f>
        <v>0</v>
      </c>
      <c r="K38" s="12">
        <f>b!I10</f>
        <v>0</v>
      </c>
      <c r="L38" s="12">
        <f>b!J10</f>
        <v>0</v>
      </c>
      <c r="M38" s="12">
        <f>b!K10</f>
        <v>0</v>
      </c>
      <c r="N38" s="12">
        <f>b!L10</f>
        <v>0</v>
      </c>
      <c r="O38" s="12">
        <f>b!M10</f>
        <v>0</v>
      </c>
      <c r="P38" s="497"/>
      <c r="Q38" s="526">
        <v>3000</v>
      </c>
      <c r="R38" s="511">
        <v>14900</v>
      </c>
      <c r="S38" s="511">
        <v>0</v>
      </c>
      <c r="T38" s="512">
        <v>0</v>
      </c>
      <c r="U38" s="505">
        <v>0</v>
      </c>
      <c r="V38" s="527">
        <v>-14900</v>
      </c>
      <c r="W38" s="5" t="str">
        <f t="shared" si="4"/>
        <v>*</v>
      </c>
    </row>
    <row r="39" spans="1:26" ht="15.75" customHeight="1">
      <c r="A39" s="9" t="s">
        <v>34</v>
      </c>
      <c r="B39" s="9" t="s">
        <v>39</v>
      </c>
      <c r="C39" s="11">
        <f t="shared" si="2"/>
        <v>1</v>
      </c>
      <c r="D39" s="11" t="s">
        <v>1</v>
      </c>
      <c r="E39" s="11">
        <f>IF(ISBLANK(b!C11)," ",b!C11)</f>
        <v>3000</v>
      </c>
      <c r="F39" s="12">
        <f>b!D11</f>
        <v>70</v>
      </c>
      <c r="G39" s="12">
        <f>b!E11</f>
        <v>0</v>
      </c>
      <c r="H39" s="12">
        <f>b!F11</f>
        <v>0</v>
      </c>
      <c r="I39" s="12">
        <f>b!G11</f>
        <v>0</v>
      </c>
      <c r="J39" s="12">
        <f>b!H11</f>
        <v>0</v>
      </c>
      <c r="K39" s="12">
        <f>b!I11</f>
        <v>0</v>
      </c>
      <c r="L39" s="12">
        <f>b!J11</f>
        <v>0</v>
      </c>
      <c r="M39" s="12">
        <f>b!K11</f>
        <v>0</v>
      </c>
      <c r="N39" s="12">
        <f>b!L11</f>
        <v>0</v>
      </c>
      <c r="O39" s="12">
        <f>b!M11</f>
        <v>0</v>
      </c>
      <c r="P39" s="497"/>
      <c r="Q39" s="526">
        <v>3000</v>
      </c>
      <c r="R39" s="511">
        <v>19900</v>
      </c>
      <c r="S39" s="511">
        <v>0</v>
      </c>
      <c r="T39" s="512">
        <v>0</v>
      </c>
      <c r="U39" s="505">
        <v>0</v>
      </c>
      <c r="V39" s="527">
        <v>-19900</v>
      </c>
      <c r="W39" s="5" t="str">
        <f t="shared" si="4"/>
        <v>*</v>
      </c>
    </row>
    <row r="40" spans="1:26" ht="15.75" customHeight="1">
      <c r="A40" s="9" t="s">
        <v>35</v>
      </c>
      <c r="B40" s="9" t="s">
        <v>39</v>
      </c>
      <c r="C40" s="11">
        <f t="shared" si="2"/>
        <v>1</v>
      </c>
      <c r="D40" s="11" t="s">
        <v>1</v>
      </c>
      <c r="E40" s="11">
        <f>IF(ISBLANK(b!C12)," ",b!C12)</f>
        <v>3000</v>
      </c>
      <c r="F40" s="12">
        <f>b!D12</f>
        <v>70</v>
      </c>
      <c r="G40" s="12">
        <f>b!E12</f>
        <v>0</v>
      </c>
      <c r="H40" s="12">
        <f>b!F12</f>
        <v>0</v>
      </c>
      <c r="I40" s="12">
        <f>b!G12</f>
        <v>0</v>
      </c>
      <c r="J40" s="12">
        <f>b!H12</f>
        <v>0</v>
      </c>
      <c r="K40" s="12">
        <f>b!I12</f>
        <v>0</v>
      </c>
      <c r="L40" s="12">
        <f>b!J12</f>
        <v>0</v>
      </c>
      <c r="M40" s="12">
        <f>b!K12</f>
        <v>0</v>
      </c>
      <c r="N40" s="12">
        <f>b!L12</f>
        <v>0</v>
      </c>
      <c r="O40" s="12">
        <f>b!M12</f>
        <v>0</v>
      </c>
      <c r="P40" s="497"/>
      <c r="Q40" s="526">
        <v>3000</v>
      </c>
      <c r="R40" s="511">
        <v>23900</v>
      </c>
      <c r="S40" s="511">
        <v>0</v>
      </c>
      <c r="T40" s="512">
        <v>0</v>
      </c>
      <c r="U40" s="505">
        <v>0</v>
      </c>
      <c r="V40" s="527">
        <v>-23900</v>
      </c>
      <c r="W40" s="5" t="str">
        <f t="shared" si="4"/>
        <v>*</v>
      </c>
    </row>
    <row r="41" spans="1:26" ht="15.75" customHeight="1">
      <c r="A41" s="9" t="s">
        <v>36</v>
      </c>
      <c r="B41" s="9" t="s">
        <v>39</v>
      </c>
      <c r="C41" s="11">
        <f t="shared" si="2"/>
        <v>1</v>
      </c>
      <c r="D41" s="11" t="s">
        <v>1</v>
      </c>
      <c r="E41" s="11">
        <f>IF(ISBLANK(b!C13)," ",b!C13)</f>
        <v>3000</v>
      </c>
      <c r="F41" s="12">
        <f>b!D13</f>
        <v>70</v>
      </c>
      <c r="G41" s="12">
        <f>b!E13</f>
        <v>0</v>
      </c>
      <c r="H41" s="12">
        <f>b!F13</f>
        <v>0</v>
      </c>
      <c r="I41" s="12">
        <f>b!G13</f>
        <v>0</v>
      </c>
      <c r="J41" s="12">
        <f>b!H13</f>
        <v>0</v>
      </c>
      <c r="K41" s="12">
        <f>b!I13</f>
        <v>0</v>
      </c>
      <c r="L41" s="12">
        <f>b!J13</f>
        <v>0</v>
      </c>
      <c r="M41" s="12">
        <f>b!K13</f>
        <v>0</v>
      </c>
      <c r="N41" s="12">
        <f>b!L13</f>
        <v>0</v>
      </c>
      <c r="O41" s="12">
        <f>b!M13</f>
        <v>0</v>
      </c>
      <c r="P41" s="497"/>
      <c r="Q41" s="526">
        <v>3000</v>
      </c>
      <c r="R41" s="511">
        <v>26604.294528953265</v>
      </c>
      <c r="S41" s="511">
        <v>0</v>
      </c>
      <c r="T41" s="512">
        <v>0</v>
      </c>
      <c r="U41" s="505">
        <v>0</v>
      </c>
      <c r="V41" s="527">
        <v>-26604.294528953265</v>
      </c>
      <c r="W41" s="5" t="str">
        <f t="shared" si="4"/>
        <v>*</v>
      </c>
    </row>
    <row r="42" spans="1:26" ht="15.75" customHeight="1">
      <c r="A42" s="9" t="s">
        <v>37</v>
      </c>
      <c r="B42" s="9" t="s">
        <v>39</v>
      </c>
      <c r="C42" s="11">
        <f t="shared" si="2"/>
        <v>1</v>
      </c>
      <c r="D42" s="11" t="s">
        <v>1</v>
      </c>
      <c r="E42" s="11">
        <f>IF(ISBLANK(b!C14)," ",b!C14)</f>
        <v>3000</v>
      </c>
      <c r="F42" s="12">
        <f>b!D14</f>
        <v>70</v>
      </c>
      <c r="G42" s="12">
        <f>b!E14</f>
        <v>0</v>
      </c>
      <c r="H42" s="12">
        <f>b!F14</f>
        <v>0</v>
      </c>
      <c r="I42" s="12">
        <f>b!G14</f>
        <v>0</v>
      </c>
      <c r="J42" s="12">
        <f>b!H14</f>
        <v>0</v>
      </c>
      <c r="K42" s="12">
        <f>b!I14</f>
        <v>0</v>
      </c>
      <c r="L42" s="12">
        <f>b!J14</f>
        <v>0</v>
      </c>
      <c r="M42" s="12">
        <f>b!K14</f>
        <v>0</v>
      </c>
      <c r="N42" s="12">
        <f>b!L14</f>
        <v>0</v>
      </c>
      <c r="O42" s="12">
        <f>b!M14</f>
        <v>0</v>
      </c>
      <c r="P42" s="497"/>
      <c r="Q42" s="526">
        <v>3000</v>
      </c>
      <c r="R42" s="511">
        <v>26604.294528953265</v>
      </c>
      <c r="S42" s="511">
        <v>0</v>
      </c>
      <c r="T42" s="512">
        <v>0</v>
      </c>
      <c r="U42" s="505">
        <v>0</v>
      </c>
      <c r="V42" s="527">
        <v>-26604.294528953265</v>
      </c>
      <c r="W42" s="5" t="str">
        <f t="shared" si="4"/>
        <v>*</v>
      </c>
    </row>
    <row r="43" spans="1:26" ht="15.75" customHeight="1">
      <c r="A43" s="17"/>
      <c r="B43" s="17"/>
      <c r="C43" s="20"/>
      <c r="D43" s="11"/>
      <c r="E43" s="11"/>
      <c r="F43" s="20"/>
      <c r="G43" s="20"/>
      <c r="H43" s="20"/>
      <c r="I43" s="20"/>
      <c r="J43" s="20"/>
      <c r="K43" s="20"/>
      <c r="L43" s="20"/>
      <c r="M43" s="20"/>
      <c r="N43" s="20"/>
      <c r="O43" s="20"/>
      <c r="P43" s="498"/>
      <c r="Q43" s="528"/>
      <c r="R43" s="509"/>
      <c r="S43" s="509"/>
      <c r="T43" s="510"/>
      <c r="U43" s="510"/>
      <c r="V43" s="529"/>
      <c r="W43" s="5" t="s">
        <v>0</v>
      </c>
      <c r="X43" s="19"/>
      <c r="Y43" s="19"/>
      <c r="Z43" s="19"/>
    </row>
    <row r="44" spans="1:26" ht="15.75" customHeight="1">
      <c r="A44" s="9" t="s">
        <v>25</v>
      </c>
      <c r="B44" s="9" t="s">
        <v>40</v>
      </c>
      <c r="C44" s="11">
        <f t="shared" ref="C44:C55" si="5">IF((E44=" "),0,1)</f>
        <v>1</v>
      </c>
      <c r="D44" s="11" t="s">
        <v>1</v>
      </c>
      <c r="E44" s="11">
        <f>IF(ISBLANK(f!C3)," ",f!C3)</f>
        <v>4000</v>
      </c>
      <c r="F44" s="12">
        <f>f!D3</f>
        <v>70</v>
      </c>
      <c r="G44" s="12">
        <f>f!E3</f>
        <v>0</v>
      </c>
      <c r="H44" s="12">
        <f>f!F3</f>
        <v>0</v>
      </c>
      <c r="I44" s="12">
        <f>f!G3</f>
        <v>0</v>
      </c>
      <c r="J44" s="12">
        <f>f!H3</f>
        <v>0</v>
      </c>
      <c r="K44" s="12">
        <f>f!I3</f>
        <v>0</v>
      </c>
      <c r="L44" s="12">
        <f>f!J3</f>
        <v>0</v>
      </c>
      <c r="M44" s="12">
        <f>f!K3</f>
        <v>0</v>
      </c>
      <c r="N44" s="12">
        <f>f!L3</f>
        <v>0</v>
      </c>
      <c r="O44" s="12">
        <f>f!M3</f>
        <v>0</v>
      </c>
      <c r="P44" s="497"/>
      <c r="Q44" s="526">
        <f t="array" ref="Q44:V55">TRANSPOSE('W2'!C7:N12)</f>
        <v>4000</v>
      </c>
      <c r="R44" s="502">
        <v>3358</v>
      </c>
      <c r="S44" s="502">
        <v>5000</v>
      </c>
      <c r="T44" s="508">
        <v>4000</v>
      </c>
      <c r="U44" s="505">
        <v>0.51282051282051277</v>
      </c>
      <c r="V44" s="527">
        <v>0</v>
      </c>
      <c r="W44" s="5" t="str">
        <f>IF(AND(C44=1,W43="*",W69="*",W95="*",W17="*"),"*"," ")</f>
        <v>*</v>
      </c>
    </row>
    <row r="45" spans="1:26" ht="15.75" customHeight="1">
      <c r="A45" s="9" t="s">
        <v>27</v>
      </c>
      <c r="B45" s="9" t="s">
        <v>40</v>
      </c>
      <c r="C45" s="11">
        <f t="shared" si="5"/>
        <v>1</v>
      </c>
      <c r="D45" s="11" t="s">
        <v>1</v>
      </c>
      <c r="E45" s="11">
        <f>IF(ISBLANK(f!C4)," ",f!C4)</f>
        <v>4000</v>
      </c>
      <c r="F45" s="12">
        <f>f!D4</f>
        <v>70</v>
      </c>
      <c r="G45" s="12">
        <f>f!E4</f>
        <v>0</v>
      </c>
      <c r="H45" s="12">
        <f>f!F4</f>
        <v>0</v>
      </c>
      <c r="I45" s="12">
        <f>f!G4</f>
        <v>0</v>
      </c>
      <c r="J45" s="12">
        <f>f!H4</f>
        <v>0</v>
      </c>
      <c r="K45" s="12">
        <f>f!I4</f>
        <v>0</v>
      </c>
      <c r="L45" s="12">
        <f>f!J4</f>
        <v>0</v>
      </c>
      <c r="M45" s="12">
        <f>f!K4</f>
        <v>0</v>
      </c>
      <c r="N45" s="12">
        <f>f!L4</f>
        <v>0</v>
      </c>
      <c r="O45" s="12">
        <f>f!M4</f>
        <v>0</v>
      </c>
      <c r="P45" s="497"/>
      <c r="Q45" s="526">
        <v>4000</v>
      </c>
      <c r="R45" s="502">
        <v>296</v>
      </c>
      <c r="S45" s="502">
        <v>1642</v>
      </c>
      <c r="T45" s="508">
        <v>4000</v>
      </c>
      <c r="U45" s="505">
        <v>0.50632911392405067</v>
      </c>
      <c r="V45" s="527">
        <v>0</v>
      </c>
      <c r="W45" s="5" t="str">
        <f t="shared" ref="W45:W55" si="6">IF(AND(C45=1,W44="*",W70="*",W96="*",W18="*"),"*"," ")</f>
        <v>*</v>
      </c>
    </row>
    <row r="46" spans="1:26" ht="15.75" customHeight="1">
      <c r="A46" s="9" t="s">
        <v>28</v>
      </c>
      <c r="B46" s="9" t="s">
        <v>40</v>
      </c>
      <c r="C46" s="11">
        <f t="shared" si="5"/>
        <v>1</v>
      </c>
      <c r="D46" s="11" t="s">
        <v>1</v>
      </c>
      <c r="E46" s="11">
        <f>IF(ISBLANK(f!C5)," ",f!C5)</f>
        <v>4000</v>
      </c>
      <c r="F46" s="12">
        <f>f!D5</f>
        <v>70</v>
      </c>
      <c r="G46" s="12">
        <f>f!E5</f>
        <v>0</v>
      </c>
      <c r="H46" s="12">
        <f>f!F5</f>
        <v>0</v>
      </c>
      <c r="I46" s="12">
        <f>f!G5</f>
        <v>0</v>
      </c>
      <c r="J46" s="12">
        <f>f!H5</f>
        <v>0</v>
      </c>
      <c r="K46" s="12">
        <f>f!I5</f>
        <v>0</v>
      </c>
      <c r="L46" s="12">
        <f>f!J5</f>
        <v>0</v>
      </c>
      <c r="M46" s="12">
        <f>f!K5</f>
        <v>0</v>
      </c>
      <c r="N46" s="12">
        <f>f!L5</f>
        <v>0</v>
      </c>
      <c r="O46" s="12">
        <f>f!M5</f>
        <v>0</v>
      </c>
      <c r="P46" s="497"/>
      <c r="Q46" s="526">
        <v>4000</v>
      </c>
      <c r="R46" s="502">
        <v>3427</v>
      </c>
      <c r="S46" s="502">
        <v>5346</v>
      </c>
      <c r="T46" s="508">
        <v>4000</v>
      </c>
      <c r="U46" s="505">
        <v>0.5</v>
      </c>
      <c r="V46" s="527">
        <v>0</v>
      </c>
      <c r="W46" s="5" t="str">
        <f t="shared" si="6"/>
        <v>*</v>
      </c>
    </row>
    <row r="47" spans="1:26" ht="15.75" customHeight="1">
      <c r="A47" s="9" t="s">
        <v>29</v>
      </c>
      <c r="B47" s="9" t="s">
        <v>40</v>
      </c>
      <c r="C47" s="11">
        <f t="shared" si="5"/>
        <v>1</v>
      </c>
      <c r="D47" s="11" t="s">
        <v>1</v>
      </c>
      <c r="E47" s="11">
        <f>IF(ISBLANK(f!C6)," ",f!C6)</f>
        <v>4000</v>
      </c>
      <c r="F47" s="12">
        <f>f!D6</f>
        <v>70</v>
      </c>
      <c r="G47" s="12">
        <f>f!E6</f>
        <v>0</v>
      </c>
      <c r="H47" s="12">
        <f>f!F6</f>
        <v>0</v>
      </c>
      <c r="I47" s="12">
        <f>f!G6</f>
        <v>0</v>
      </c>
      <c r="J47" s="12">
        <f>f!H6</f>
        <v>0</v>
      </c>
      <c r="K47" s="12">
        <f>f!I6</f>
        <v>0</v>
      </c>
      <c r="L47" s="12">
        <f>f!J6</f>
        <v>0</v>
      </c>
      <c r="M47" s="12">
        <f>f!K6</f>
        <v>0</v>
      </c>
      <c r="N47" s="12">
        <f>f!L6</f>
        <v>0</v>
      </c>
      <c r="O47" s="12">
        <f>f!M6</f>
        <v>0</v>
      </c>
      <c r="P47" s="497"/>
      <c r="Q47" s="526">
        <v>4000</v>
      </c>
      <c r="R47" s="502">
        <v>3455</v>
      </c>
      <c r="S47" s="502">
        <v>5919</v>
      </c>
      <c r="T47" s="508">
        <v>4000</v>
      </c>
      <c r="U47" s="505">
        <v>0.49382716049382713</v>
      </c>
      <c r="V47" s="527">
        <v>0</v>
      </c>
      <c r="W47" s="5" t="str">
        <f t="shared" si="6"/>
        <v>*</v>
      </c>
    </row>
    <row r="48" spans="1:26" ht="15.75" customHeight="1">
      <c r="A48" s="9" t="s">
        <v>30</v>
      </c>
      <c r="B48" s="9" t="s">
        <v>40</v>
      </c>
      <c r="C48" s="11">
        <f t="shared" si="5"/>
        <v>1</v>
      </c>
      <c r="D48" s="11" t="s">
        <v>1</v>
      </c>
      <c r="E48" s="11">
        <f>IF(ISBLANK(f!C7)," ",f!C7)</f>
        <v>4000</v>
      </c>
      <c r="F48" s="12">
        <f>f!D7</f>
        <v>70</v>
      </c>
      <c r="G48" s="12">
        <f>f!E7</f>
        <v>0</v>
      </c>
      <c r="H48" s="12">
        <f>f!F7</f>
        <v>0</v>
      </c>
      <c r="I48" s="12">
        <f>f!G7</f>
        <v>0</v>
      </c>
      <c r="J48" s="12">
        <f>f!H7</f>
        <v>0</v>
      </c>
      <c r="K48" s="12">
        <f>f!I7</f>
        <v>0</v>
      </c>
      <c r="L48" s="12">
        <f>f!J7</f>
        <v>0</v>
      </c>
      <c r="M48" s="12">
        <f>f!K7</f>
        <v>0</v>
      </c>
      <c r="N48" s="12">
        <f>f!L7</f>
        <v>0</v>
      </c>
      <c r="O48" s="12">
        <f>f!M7</f>
        <v>0</v>
      </c>
      <c r="P48" s="497"/>
      <c r="Q48" s="526">
        <v>4000</v>
      </c>
      <c r="R48" s="502">
        <v>4914</v>
      </c>
      <c r="S48" s="502">
        <v>6464</v>
      </c>
      <c r="T48" s="508">
        <v>4000</v>
      </c>
      <c r="U48" s="505">
        <v>0.34782608695652173</v>
      </c>
      <c r="V48" s="527">
        <v>0</v>
      </c>
      <c r="W48" s="5" t="str">
        <f t="shared" si="6"/>
        <v>*</v>
      </c>
    </row>
    <row r="49" spans="1:26" ht="15.75" customHeight="1">
      <c r="A49" s="9" t="s">
        <v>31</v>
      </c>
      <c r="B49" s="9" t="s">
        <v>40</v>
      </c>
      <c r="C49" s="11">
        <f t="shared" si="5"/>
        <v>1</v>
      </c>
      <c r="D49" s="11" t="s">
        <v>1</v>
      </c>
      <c r="E49" s="11">
        <f>IF(ISBLANK(f!C8)," ",f!C8)</f>
        <v>4000</v>
      </c>
      <c r="F49" s="12">
        <f>f!D8</f>
        <v>70</v>
      </c>
      <c r="G49" s="12">
        <f>f!E8</f>
        <v>0</v>
      </c>
      <c r="H49" s="12">
        <f>f!F8</f>
        <v>0</v>
      </c>
      <c r="I49" s="12">
        <f>f!G8</f>
        <v>0</v>
      </c>
      <c r="J49" s="12">
        <f>f!H8</f>
        <v>0</v>
      </c>
      <c r="K49" s="12">
        <f>f!I8</f>
        <v>0</v>
      </c>
      <c r="L49" s="12">
        <f>f!J8</f>
        <v>0</v>
      </c>
      <c r="M49" s="12">
        <f>f!K8</f>
        <v>0</v>
      </c>
      <c r="N49" s="12">
        <f>f!L8</f>
        <v>0</v>
      </c>
      <c r="O49" s="12">
        <f>f!M8</f>
        <v>0</v>
      </c>
      <c r="P49" s="497"/>
      <c r="Q49" s="526">
        <v>4000</v>
      </c>
      <c r="R49" s="502">
        <v>3751</v>
      </c>
      <c r="S49" s="502">
        <v>5550</v>
      </c>
      <c r="T49" s="508">
        <v>4000</v>
      </c>
      <c r="U49" s="505">
        <v>0.47058823529411764</v>
      </c>
      <c r="V49" s="527">
        <v>0</v>
      </c>
      <c r="W49" s="5" t="str">
        <f t="shared" si="6"/>
        <v>*</v>
      </c>
    </row>
    <row r="50" spans="1:26" ht="15.75" customHeight="1">
      <c r="A50" s="9" t="s">
        <v>32</v>
      </c>
      <c r="B50" s="9" t="s">
        <v>40</v>
      </c>
      <c r="C50" s="11">
        <f t="shared" si="5"/>
        <v>1</v>
      </c>
      <c r="D50" s="11" t="s">
        <v>1</v>
      </c>
      <c r="E50" s="11">
        <f>IF(ISBLANK(f!C9)," ",f!C9)</f>
        <v>3000</v>
      </c>
      <c r="F50" s="12">
        <f>f!D9</f>
        <v>70</v>
      </c>
      <c r="G50" s="12">
        <f>f!E9</f>
        <v>0</v>
      </c>
      <c r="H50" s="12">
        <f>f!F9</f>
        <v>0</v>
      </c>
      <c r="I50" s="12">
        <f>f!G9</f>
        <v>0</v>
      </c>
      <c r="J50" s="12">
        <f>f!H9</f>
        <v>0</v>
      </c>
      <c r="K50" s="12">
        <f>f!I9</f>
        <v>0</v>
      </c>
      <c r="L50" s="12">
        <f>f!J9</f>
        <v>0</v>
      </c>
      <c r="M50" s="12">
        <f>f!K9</f>
        <v>0</v>
      </c>
      <c r="N50" s="12">
        <f>f!L9</f>
        <v>0</v>
      </c>
      <c r="O50" s="12">
        <f>f!M9</f>
        <v>0</v>
      </c>
      <c r="P50" s="497"/>
      <c r="Q50" s="526">
        <v>3000</v>
      </c>
      <c r="R50" s="502">
        <v>3672</v>
      </c>
      <c r="S50" s="502">
        <v>5799</v>
      </c>
      <c r="T50" s="508">
        <v>3000</v>
      </c>
      <c r="U50" s="505">
        <v>0.38961038961038963</v>
      </c>
      <c r="V50" s="527">
        <v>0</v>
      </c>
      <c r="W50" s="5" t="str">
        <f t="shared" si="6"/>
        <v>*</v>
      </c>
    </row>
    <row r="51" spans="1:26" ht="15.75" customHeight="1">
      <c r="A51" s="9" t="s">
        <v>33</v>
      </c>
      <c r="B51" s="9" t="s">
        <v>40</v>
      </c>
      <c r="C51" s="11">
        <f t="shared" si="5"/>
        <v>1</v>
      </c>
      <c r="D51" s="11" t="s">
        <v>1</v>
      </c>
      <c r="E51" s="11">
        <f>IF(ISBLANK(f!C10)," ",f!C10)</f>
        <v>3000</v>
      </c>
      <c r="F51" s="12">
        <f>f!D10</f>
        <v>70</v>
      </c>
      <c r="G51" s="12">
        <f>f!E10</f>
        <v>0</v>
      </c>
      <c r="H51" s="12">
        <f>f!F10</f>
        <v>0</v>
      </c>
      <c r="I51" s="12">
        <f>f!G10</f>
        <v>0</v>
      </c>
      <c r="J51" s="12">
        <f>f!H10</f>
        <v>0</v>
      </c>
      <c r="K51" s="12">
        <f>f!I10</f>
        <v>0</v>
      </c>
      <c r="L51" s="12">
        <f>f!J10</f>
        <v>0</v>
      </c>
      <c r="M51" s="12">
        <f>f!K10</f>
        <v>0</v>
      </c>
      <c r="N51" s="12">
        <f>f!L10</f>
        <v>0</v>
      </c>
      <c r="O51" s="12">
        <f>f!M10</f>
        <v>0</v>
      </c>
      <c r="P51" s="497"/>
      <c r="Q51" s="526">
        <v>3000</v>
      </c>
      <c r="R51" s="502">
        <v>6097</v>
      </c>
      <c r="S51" s="502">
        <v>6127</v>
      </c>
      <c r="T51" s="508">
        <v>3000</v>
      </c>
      <c r="U51" s="505">
        <v>0.27272727272727271</v>
      </c>
      <c r="V51" s="527">
        <v>0</v>
      </c>
      <c r="W51" s="5" t="str">
        <f t="shared" si="6"/>
        <v>*</v>
      </c>
    </row>
    <row r="52" spans="1:26" ht="15.75" customHeight="1">
      <c r="A52" s="9" t="s">
        <v>34</v>
      </c>
      <c r="B52" s="9" t="s">
        <v>40</v>
      </c>
      <c r="C52" s="11">
        <f t="shared" si="5"/>
        <v>1</v>
      </c>
      <c r="D52" s="11" t="s">
        <v>1</v>
      </c>
      <c r="E52" s="11">
        <f>IF(ISBLANK(f!C11)," ",f!C11)</f>
        <v>3000</v>
      </c>
      <c r="F52" s="12">
        <f>f!D11</f>
        <v>70</v>
      </c>
      <c r="G52" s="12">
        <f>f!E11</f>
        <v>0</v>
      </c>
      <c r="H52" s="12">
        <f>f!F11</f>
        <v>0</v>
      </c>
      <c r="I52" s="12">
        <f>f!G11</f>
        <v>0</v>
      </c>
      <c r="J52" s="12">
        <f>f!H11</f>
        <v>0</v>
      </c>
      <c r="K52" s="12">
        <f>f!I11</f>
        <v>0</v>
      </c>
      <c r="L52" s="12">
        <f>f!J11</f>
        <v>0</v>
      </c>
      <c r="M52" s="12">
        <f>f!K11</f>
        <v>0</v>
      </c>
      <c r="N52" s="12">
        <f>f!L11</f>
        <v>0</v>
      </c>
      <c r="O52" s="12">
        <f>f!M11</f>
        <v>0</v>
      </c>
      <c r="P52" s="497"/>
      <c r="Q52" s="526">
        <v>3000</v>
      </c>
      <c r="R52" s="502">
        <v>2667</v>
      </c>
      <c r="S52" s="502">
        <v>3030</v>
      </c>
      <c r="T52" s="508">
        <v>3000</v>
      </c>
      <c r="U52" s="505">
        <v>0.375</v>
      </c>
      <c r="V52" s="527">
        <v>0</v>
      </c>
      <c r="W52" s="5" t="str">
        <f t="shared" si="6"/>
        <v>*</v>
      </c>
    </row>
    <row r="53" spans="1:26" ht="15.75" customHeight="1">
      <c r="A53" s="9" t="s">
        <v>35</v>
      </c>
      <c r="B53" s="9" t="s">
        <v>40</v>
      </c>
      <c r="C53" s="11">
        <f t="shared" si="5"/>
        <v>1</v>
      </c>
      <c r="D53" s="11" t="s">
        <v>1</v>
      </c>
      <c r="E53" s="11">
        <f>IF(ISBLANK(f!C12)," ",f!C12)</f>
        <v>3000</v>
      </c>
      <c r="F53" s="12">
        <f>f!D12</f>
        <v>70</v>
      </c>
      <c r="G53" s="12">
        <f>f!E12</f>
        <v>0</v>
      </c>
      <c r="H53" s="12">
        <f>f!F12</f>
        <v>0</v>
      </c>
      <c r="I53" s="12">
        <f>f!G12</f>
        <v>0</v>
      </c>
      <c r="J53" s="12">
        <f>f!H12</f>
        <v>0</v>
      </c>
      <c r="K53" s="12">
        <f>f!I12</f>
        <v>0</v>
      </c>
      <c r="L53" s="12">
        <f>f!J12</f>
        <v>0</v>
      </c>
      <c r="M53" s="12">
        <f>f!K12</f>
        <v>0</v>
      </c>
      <c r="N53" s="12">
        <f>f!L12</f>
        <v>0</v>
      </c>
      <c r="O53" s="12">
        <f>f!M12</f>
        <v>0</v>
      </c>
      <c r="P53" s="497"/>
      <c r="Q53" s="526">
        <v>3000</v>
      </c>
      <c r="R53" s="502">
        <v>3039</v>
      </c>
      <c r="S53" s="502">
        <v>3363</v>
      </c>
      <c r="T53" s="508">
        <v>3000</v>
      </c>
      <c r="U53" s="505">
        <v>0.42857142857142855</v>
      </c>
      <c r="V53" s="527">
        <v>0</v>
      </c>
      <c r="W53" s="5" t="str">
        <f t="shared" si="6"/>
        <v>*</v>
      </c>
    </row>
    <row r="54" spans="1:26" ht="15.75" customHeight="1">
      <c r="A54" s="9" t="s">
        <v>36</v>
      </c>
      <c r="B54" s="9" t="s">
        <v>40</v>
      </c>
      <c r="C54" s="11">
        <f t="shared" si="5"/>
        <v>1</v>
      </c>
      <c r="D54" s="11" t="s">
        <v>1</v>
      </c>
      <c r="E54" s="11">
        <f>IF(ISBLANK(f!C13)," ",f!C13)</f>
        <v>3000</v>
      </c>
      <c r="F54" s="12">
        <f>f!D13</f>
        <v>70</v>
      </c>
      <c r="G54" s="12">
        <f>f!E13</f>
        <v>0</v>
      </c>
      <c r="H54" s="12">
        <f>f!F13</f>
        <v>0</v>
      </c>
      <c r="I54" s="12">
        <f>f!G13</f>
        <v>0</v>
      </c>
      <c r="J54" s="12">
        <f>f!H13</f>
        <v>0</v>
      </c>
      <c r="K54" s="12">
        <f>f!I13</f>
        <v>0</v>
      </c>
      <c r="L54" s="12">
        <f>f!J13</f>
        <v>0</v>
      </c>
      <c r="M54" s="12">
        <f>f!K13</f>
        <v>0</v>
      </c>
      <c r="N54" s="12">
        <f>f!L13</f>
        <v>0</v>
      </c>
      <c r="O54" s="12">
        <f>f!M13</f>
        <v>0</v>
      </c>
      <c r="P54" s="497"/>
      <c r="Q54" s="526">
        <v>3000</v>
      </c>
      <c r="R54" s="502">
        <v>6752</v>
      </c>
      <c r="S54" s="502">
        <v>3324</v>
      </c>
      <c r="T54" s="508">
        <v>3000</v>
      </c>
      <c r="U54" s="505">
        <v>0.52591954794285478</v>
      </c>
      <c r="V54" s="527">
        <v>0</v>
      </c>
      <c r="W54" s="5" t="str">
        <f t="shared" si="6"/>
        <v>*</v>
      </c>
    </row>
    <row r="55" spans="1:26" ht="15.75" customHeight="1">
      <c r="A55" s="9" t="s">
        <v>37</v>
      </c>
      <c r="B55" s="9" t="s">
        <v>40</v>
      </c>
      <c r="C55" s="11">
        <f t="shared" si="5"/>
        <v>1</v>
      </c>
      <c r="D55" s="11" t="s">
        <v>1</v>
      </c>
      <c r="E55" s="11">
        <f>IF(ISBLANK(f!C14)," ",f!C14)</f>
        <v>3000</v>
      </c>
      <c r="F55" s="12">
        <f>f!D14</f>
        <v>70</v>
      </c>
      <c r="G55" s="12">
        <f>f!E14</f>
        <v>0</v>
      </c>
      <c r="H55" s="12">
        <f>f!F14</f>
        <v>0</v>
      </c>
      <c r="I55" s="12">
        <f>f!G14</f>
        <v>0</v>
      </c>
      <c r="J55" s="12">
        <f>f!H14</f>
        <v>0</v>
      </c>
      <c r="K55" s="12">
        <f>f!I14</f>
        <v>0</v>
      </c>
      <c r="L55" s="12">
        <f>f!J14</f>
        <v>0</v>
      </c>
      <c r="M55" s="12">
        <f>f!K14</f>
        <v>0</v>
      </c>
      <c r="N55" s="12">
        <f>f!L14</f>
        <v>0</v>
      </c>
      <c r="O55" s="12">
        <f>f!M14</f>
        <v>0</v>
      </c>
      <c r="P55" s="497"/>
      <c r="Q55" s="526">
        <v>3000</v>
      </c>
      <c r="R55" s="502">
        <v>11864</v>
      </c>
      <c r="S55" s="502">
        <v>0</v>
      </c>
      <c r="T55" s="508">
        <v>3000</v>
      </c>
      <c r="U55" s="505">
        <v>1</v>
      </c>
      <c r="V55" s="527">
        <v>0</v>
      </c>
      <c r="W55" s="5" t="str">
        <f t="shared" si="6"/>
        <v>*</v>
      </c>
    </row>
    <row r="56" spans="1:26" ht="15.75" customHeight="1">
      <c r="A56" s="17"/>
      <c r="B56" s="17"/>
      <c r="C56" s="20"/>
      <c r="D56" s="11"/>
      <c r="E56" s="11"/>
      <c r="F56" s="20"/>
      <c r="G56" s="20"/>
      <c r="H56" s="20"/>
      <c r="I56" s="20"/>
      <c r="J56" s="20"/>
      <c r="K56" s="20"/>
      <c r="L56" s="20"/>
      <c r="M56" s="20"/>
      <c r="N56" s="20"/>
      <c r="O56" s="20"/>
      <c r="P56" s="498"/>
      <c r="Q56" s="528"/>
      <c r="R56" s="509"/>
      <c r="S56" s="509"/>
      <c r="T56" s="510"/>
      <c r="U56" s="510"/>
      <c r="V56" s="529"/>
      <c r="W56" s="5" t="s">
        <v>0</v>
      </c>
      <c r="X56" s="19"/>
      <c r="Y56" s="19"/>
      <c r="Z56" s="19"/>
    </row>
    <row r="57" spans="1:26" ht="15.75" customHeight="1">
      <c r="A57" s="9" t="s">
        <v>25</v>
      </c>
      <c r="B57" s="9" t="s">
        <v>41</v>
      </c>
      <c r="C57" s="11">
        <f t="shared" ref="C57:C68" si="7">IF((E57=" "),0,1)</f>
        <v>1</v>
      </c>
      <c r="D57" s="11" t="s">
        <v>1</v>
      </c>
      <c r="E57" s="11">
        <f>IF(ISBLANK('c'!C3)," ",'c'!C3)</f>
        <v>4000</v>
      </c>
      <c r="F57" s="12">
        <f>'c'!D3</f>
        <v>45</v>
      </c>
      <c r="G57" s="12">
        <f>'c'!E3</f>
        <v>0</v>
      </c>
      <c r="H57" s="12">
        <f>'c'!F3</f>
        <v>0</v>
      </c>
      <c r="I57" s="12">
        <f>'c'!G3</f>
        <v>0</v>
      </c>
      <c r="J57" s="12">
        <f>'c'!H3</f>
        <v>0</v>
      </c>
      <c r="K57" s="12">
        <f>'c'!I3</f>
        <v>0</v>
      </c>
      <c r="L57" s="12">
        <f>'c'!J3</f>
        <v>0</v>
      </c>
      <c r="M57" s="12">
        <f>'c'!K3</f>
        <v>0</v>
      </c>
      <c r="N57" s="12">
        <f>'c'!L3</f>
        <v>0</v>
      </c>
      <c r="O57" s="12">
        <f>'c'!M3</f>
        <v>0</v>
      </c>
      <c r="P57" s="497"/>
      <c r="Q57" s="526">
        <f t="array" ref="Q57:V68">TRANSPOSE('D1'!C7:N12)</f>
        <v>4000</v>
      </c>
      <c r="R57" s="511">
        <v>4000</v>
      </c>
      <c r="S57" s="511">
        <v>10000</v>
      </c>
      <c r="T57" s="512">
        <v>4000</v>
      </c>
      <c r="U57" s="505">
        <v>0.5</v>
      </c>
      <c r="V57" s="527">
        <v>0</v>
      </c>
      <c r="W57" s="5" t="str">
        <f>IF(AND(C57=1,W56="*",W82="*",W4="*",W30="*"),"*"," ")</f>
        <v>*</v>
      </c>
    </row>
    <row r="58" spans="1:26" ht="15.75" customHeight="1">
      <c r="A58" s="9" t="s">
        <v>27</v>
      </c>
      <c r="B58" s="9" t="s">
        <v>41</v>
      </c>
      <c r="C58" s="11">
        <f t="shared" si="7"/>
        <v>1</v>
      </c>
      <c r="D58" s="11" t="s">
        <v>1</v>
      </c>
      <c r="E58" s="11">
        <f>IF(ISBLANK('c'!C4)," ",'c'!C4)</f>
        <v>4000</v>
      </c>
      <c r="F58" s="12">
        <f>'c'!D4</f>
        <v>45</v>
      </c>
      <c r="G58" s="12">
        <f>'c'!E4</f>
        <v>0</v>
      </c>
      <c r="H58" s="12">
        <f>'c'!F4</f>
        <v>0</v>
      </c>
      <c r="I58" s="12">
        <f>'c'!G4</f>
        <v>0</v>
      </c>
      <c r="J58" s="12">
        <f>'c'!H4</f>
        <v>0</v>
      </c>
      <c r="K58" s="12">
        <f>'c'!I4</f>
        <v>0</v>
      </c>
      <c r="L58" s="12">
        <f>'c'!J4</f>
        <v>0</v>
      </c>
      <c r="M58" s="12">
        <f>'c'!K4</f>
        <v>0</v>
      </c>
      <c r="N58" s="12">
        <f>'c'!L4</f>
        <v>0</v>
      </c>
      <c r="O58" s="12">
        <f>'c'!M4</f>
        <v>0</v>
      </c>
      <c r="P58" s="497"/>
      <c r="Q58" s="526">
        <v>4000</v>
      </c>
      <c r="R58" s="511">
        <v>4000</v>
      </c>
      <c r="S58" s="511">
        <v>6000</v>
      </c>
      <c r="T58" s="512">
        <v>4000</v>
      </c>
      <c r="U58" s="505">
        <v>0.5</v>
      </c>
      <c r="V58" s="527">
        <v>0</v>
      </c>
      <c r="W58" s="5" t="str">
        <f t="shared" ref="W58:W68" si="8">IF(AND(C58=1,W57="*",W83="*",W5="*",W31="*"),"*"," ")</f>
        <v>*</v>
      </c>
    </row>
    <row r="59" spans="1:26" ht="15.75" customHeight="1">
      <c r="A59" s="9" t="s">
        <v>28</v>
      </c>
      <c r="B59" s="9" t="s">
        <v>41</v>
      </c>
      <c r="C59" s="11">
        <f t="shared" si="7"/>
        <v>1</v>
      </c>
      <c r="D59" s="11" t="s">
        <v>1</v>
      </c>
      <c r="E59" s="11">
        <f>IF(ISBLANK('c'!C5)," ",'c'!C5)</f>
        <v>4000</v>
      </c>
      <c r="F59" s="12">
        <f>'c'!D5</f>
        <v>45</v>
      </c>
      <c r="G59" s="12">
        <f>'c'!E5</f>
        <v>0</v>
      </c>
      <c r="H59" s="12">
        <f>'c'!F5</f>
        <v>0</v>
      </c>
      <c r="I59" s="12">
        <f>'c'!G5</f>
        <v>0</v>
      </c>
      <c r="J59" s="12">
        <f>'c'!H5</f>
        <v>0</v>
      </c>
      <c r="K59" s="12">
        <f>'c'!I5</f>
        <v>0</v>
      </c>
      <c r="L59" s="12">
        <f>'c'!J5</f>
        <v>0</v>
      </c>
      <c r="M59" s="12">
        <f>'c'!K5</f>
        <v>0</v>
      </c>
      <c r="N59" s="12">
        <f>'c'!L5</f>
        <v>0</v>
      </c>
      <c r="O59" s="12">
        <f>'c'!M5</f>
        <v>0</v>
      </c>
      <c r="P59" s="497"/>
      <c r="Q59" s="526">
        <v>4000</v>
      </c>
      <c r="R59" s="511">
        <v>4000</v>
      </c>
      <c r="S59" s="511">
        <v>6000</v>
      </c>
      <c r="T59" s="512">
        <v>4000</v>
      </c>
      <c r="U59" s="505">
        <v>0.5</v>
      </c>
      <c r="V59" s="527">
        <v>0</v>
      </c>
      <c r="W59" s="5" t="str">
        <f t="shared" si="8"/>
        <v>*</v>
      </c>
    </row>
    <row r="60" spans="1:26" ht="15.75" customHeight="1">
      <c r="A60" s="9" t="s">
        <v>29</v>
      </c>
      <c r="B60" s="9" t="s">
        <v>41</v>
      </c>
      <c r="C60" s="11">
        <f t="shared" si="7"/>
        <v>1</v>
      </c>
      <c r="D60" s="11" t="s">
        <v>1</v>
      </c>
      <c r="E60" s="11">
        <f>IF(ISBLANK('c'!C6)," ",'c'!C6)</f>
        <v>4000</v>
      </c>
      <c r="F60" s="12">
        <f>'c'!D6</f>
        <v>45</v>
      </c>
      <c r="G60" s="12">
        <f>'c'!E6</f>
        <v>0</v>
      </c>
      <c r="H60" s="12">
        <f>'c'!F6</f>
        <v>0</v>
      </c>
      <c r="I60" s="12">
        <f>'c'!G6</f>
        <v>0</v>
      </c>
      <c r="J60" s="12">
        <f>'c'!H6</f>
        <v>0</v>
      </c>
      <c r="K60" s="12">
        <f>'c'!I6</f>
        <v>0</v>
      </c>
      <c r="L60" s="12">
        <f>'c'!J6</f>
        <v>0</v>
      </c>
      <c r="M60" s="12">
        <f>'c'!K6</f>
        <v>0</v>
      </c>
      <c r="N60" s="12">
        <f>'c'!L6</f>
        <v>0</v>
      </c>
      <c r="O60" s="12">
        <f>'c'!M6</f>
        <v>0</v>
      </c>
      <c r="P60" s="497"/>
      <c r="Q60" s="526">
        <v>4000</v>
      </c>
      <c r="R60" s="511">
        <v>4000</v>
      </c>
      <c r="S60" s="511">
        <v>6000</v>
      </c>
      <c r="T60" s="512">
        <v>4000</v>
      </c>
      <c r="U60" s="505">
        <v>0.5</v>
      </c>
      <c r="V60" s="527">
        <v>0</v>
      </c>
      <c r="W60" s="5" t="str">
        <f t="shared" si="8"/>
        <v>*</v>
      </c>
    </row>
    <row r="61" spans="1:26" ht="15.75" customHeight="1">
      <c r="A61" s="9" t="s">
        <v>30</v>
      </c>
      <c r="B61" s="9" t="s">
        <v>41</v>
      </c>
      <c r="C61" s="11">
        <f t="shared" si="7"/>
        <v>1</v>
      </c>
      <c r="D61" s="11" t="s">
        <v>1</v>
      </c>
      <c r="E61" s="11">
        <f>IF(ISBLANK('c'!C7)," ",'c'!C7)</f>
        <v>4000</v>
      </c>
      <c r="F61" s="12">
        <f>'c'!D7</f>
        <v>45</v>
      </c>
      <c r="G61" s="12">
        <f>'c'!E7</f>
        <v>0</v>
      </c>
      <c r="H61" s="12">
        <f>'c'!F7</f>
        <v>0</v>
      </c>
      <c r="I61" s="12">
        <f>'c'!G7</f>
        <v>0</v>
      </c>
      <c r="J61" s="12">
        <f>'c'!H7</f>
        <v>0</v>
      </c>
      <c r="K61" s="12">
        <f>'c'!I7</f>
        <v>0</v>
      </c>
      <c r="L61" s="12">
        <f>'c'!J7</f>
        <v>0</v>
      </c>
      <c r="M61" s="12">
        <f>'c'!K7</f>
        <v>0</v>
      </c>
      <c r="N61" s="12">
        <f>'c'!L7</f>
        <v>0</v>
      </c>
      <c r="O61" s="12">
        <f>'c'!M7</f>
        <v>0</v>
      </c>
      <c r="P61" s="497"/>
      <c r="Q61" s="526">
        <v>4000</v>
      </c>
      <c r="R61" s="511">
        <v>4000</v>
      </c>
      <c r="S61" s="511">
        <v>6000</v>
      </c>
      <c r="T61" s="512">
        <v>4000</v>
      </c>
      <c r="U61" s="505">
        <v>0.5</v>
      </c>
      <c r="V61" s="527">
        <v>0</v>
      </c>
      <c r="W61" s="5" t="str">
        <f t="shared" si="8"/>
        <v>*</v>
      </c>
    </row>
    <row r="62" spans="1:26" ht="15.75" customHeight="1">
      <c r="A62" s="9" t="s">
        <v>31</v>
      </c>
      <c r="B62" s="9" t="s">
        <v>41</v>
      </c>
      <c r="C62" s="11">
        <f t="shared" si="7"/>
        <v>1</v>
      </c>
      <c r="D62" s="11" t="s">
        <v>1</v>
      </c>
      <c r="E62" s="11">
        <f>IF(ISBLANK('c'!C8)," ",'c'!C8)</f>
        <v>4000</v>
      </c>
      <c r="F62" s="12">
        <f>'c'!D8</f>
        <v>45</v>
      </c>
      <c r="G62" s="12">
        <f>'c'!E8</f>
        <v>0</v>
      </c>
      <c r="H62" s="12">
        <f>'c'!F8</f>
        <v>0</v>
      </c>
      <c r="I62" s="12">
        <f>'c'!G8</f>
        <v>0</v>
      </c>
      <c r="J62" s="12">
        <f>'c'!H8</f>
        <v>0</v>
      </c>
      <c r="K62" s="12">
        <f>'c'!I8</f>
        <v>0</v>
      </c>
      <c r="L62" s="12">
        <f>'c'!J8</f>
        <v>0</v>
      </c>
      <c r="M62" s="12">
        <f>'c'!K8</f>
        <v>0</v>
      </c>
      <c r="N62" s="12">
        <f>'c'!L8</f>
        <v>0</v>
      </c>
      <c r="O62" s="12">
        <f>'c'!M8</f>
        <v>0</v>
      </c>
      <c r="P62" s="497"/>
      <c r="Q62" s="526">
        <v>4000</v>
      </c>
      <c r="R62" s="511">
        <v>4000</v>
      </c>
      <c r="S62" s="511">
        <v>6000</v>
      </c>
      <c r="T62" s="512">
        <v>4000</v>
      </c>
      <c r="U62" s="505">
        <v>0.5</v>
      </c>
      <c r="V62" s="527">
        <v>0</v>
      </c>
      <c r="W62" s="5" t="str">
        <f t="shared" si="8"/>
        <v>*</v>
      </c>
    </row>
    <row r="63" spans="1:26" ht="15.75" customHeight="1">
      <c r="A63" s="9" t="s">
        <v>32</v>
      </c>
      <c r="B63" s="9" t="s">
        <v>41</v>
      </c>
      <c r="C63" s="11">
        <f t="shared" si="7"/>
        <v>1</v>
      </c>
      <c r="D63" s="11" t="s">
        <v>1</v>
      </c>
      <c r="E63" s="11">
        <f>IF(ISBLANK('c'!C9)," ",'c'!C9)</f>
        <v>3000</v>
      </c>
      <c r="F63" s="12">
        <f>'c'!D9</f>
        <v>45</v>
      </c>
      <c r="G63" s="12">
        <f>'c'!E9</f>
        <v>0</v>
      </c>
      <c r="H63" s="12">
        <f>'c'!F9</f>
        <v>0</v>
      </c>
      <c r="I63" s="12">
        <f>'c'!G9</f>
        <v>0</v>
      </c>
      <c r="J63" s="12">
        <f>'c'!H9</f>
        <v>0</v>
      </c>
      <c r="K63" s="12">
        <f>'c'!I9</f>
        <v>0</v>
      </c>
      <c r="L63" s="12">
        <f>'c'!J9</f>
        <v>0</v>
      </c>
      <c r="M63" s="12">
        <f>'c'!K9</f>
        <v>0</v>
      </c>
      <c r="N63" s="12">
        <f>'c'!L9</f>
        <v>0</v>
      </c>
      <c r="O63" s="12">
        <f>'c'!M9</f>
        <v>0</v>
      </c>
      <c r="P63" s="497"/>
      <c r="Q63" s="526">
        <v>3000</v>
      </c>
      <c r="R63" s="511">
        <v>3000</v>
      </c>
      <c r="S63" s="511">
        <v>6000</v>
      </c>
      <c r="T63" s="512">
        <v>3000</v>
      </c>
      <c r="U63" s="505">
        <v>0.5</v>
      </c>
      <c r="V63" s="527">
        <v>0</v>
      </c>
      <c r="W63" s="5" t="str">
        <f t="shared" si="8"/>
        <v>*</v>
      </c>
    </row>
    <row r="64" spans="1:26" ht="15.75" customHeight="1">
      <c r="A64" s="9" t="s">
        <v>33</v>
      </c>
      <c r="B64" s="9" t="s">
        <v>41</v>
      </c>
      <c r="C64" s="11">
        <f t="shared" si="7"/>
        <v>1</v>
      </c>
      <c r="D64" s="11" t="s">
        <v>1</v>
      </c>
      <c r="E64" s="11">
        <f>IF(ISBLANK('c'!C10)," ",'c'!C10)</f>
        <v>3000</v>
      </c>
      <c r="F64" s="12">
        <f>'c'!D10</f>
        <v>45</v>
      </c>
      <c r="G64" s="12">
        <f>'c'!E10</f>
        <v>0</v>
      </c>
      <c r="H64" s="12">
        <f>'c'!F10</f>
        <v>0</v>
      </c>
      <c r="I64" s="12">
        <f>'c'!G10</f>
        <v>0</v>
      </c>
      <c r="J64" s="12">
        <f>'c'!H10</f>
        <v>0</v>
      </c>
      <c r="K64" s="12">
        <f>'c'!I10</f>
        <v>0</v>
      </c>
      <c r="L64" s="12">
        <f>'c'!J10</f>
        <v>0</v>
      </c>
      <c r="M64" s="12">
        <f>'c'!K10</f>
        <v>0</v>
      </c>
      <c r="N64" s="12">
        <f>'c'!L10</f>
        <v>0</v>
      </c>
      <c r="O64" s="12">
        <f>'c'!M10</f>
        <v>0</v>
      </c>
      <c r="P64" s="497"/>
      <c r="Q64" s="526">
        <v>3000</v>
      </c>
      <c r="R64" s="511">
        <v>3000</v>
      </c>
      <c r="S64" s="511">
        <v>7000</v>
      </c>
      <c r="T64" s="512">
        <v>3000</v>
      </c>
      <c r="U64" s="505">
        <v>0.5</v>
      </c>
      <c r="V64" s="527">
        <v>0</v>
      </c>
      <c r="W64" s="5" t="str">
        <f t="shared" si="8"/>
        <v>*</v>
      </c>
    </row>
    <row r="65" spans="1:26" ht="15.75" customHeight="1">
      <c r="A65" s="9" t="s">
        <v>34</v>
      </c>
      <c r="B65" s="9" t="s">
        <v>41</v>
      </c>
      <c r="C65" s="11">
        <f t="shared" si="7"/>
        <v>1</v>
      </c>
      <c r="D65" s="11" t="s">
        <v>1</v>
      </c>
      <c r="E65" s="11">
        <f>IF(ISBLANK('c'!C11)," ",'c'!C11)</f>
        <v>3000</v>
      </c>
      <c r="F65" s="12">
        <f>'c'!D11</f>
        <v>45</v>
      </c>
      <c r="G65" s="12">
        <f>'c'!E11</f>
        <v>0</v>
      </c>
      <c r="H65" s="12">
        <f>'c'!F11</f>
        <v>0</v>
      </c>
      <c r="I65" s="12">
        <f>'c'!G11</f>
        <v>0</v>
      </c>
      <c r="J65" s="12">
        <f>'c'!H11</f>
        <v>0</v>
      </c>
      <c r="K65" s="12">
        <f>'c'!I11</f>
        <v>0</v>
      </c>
      <c r="L65" s="12">
        <f>'c'!J11</f>
        <v>0</v>
      </c>
      <c r="M65" s="12">
        <f>'c'!K11</f>
        <v>0</v>
      </c>
      <c r="N65" s="12">
        <f>'c'!L11</f>
        <v>0</v>
      </c>
      <c r="O65" s="12">
        <f>'c'!M11</f>
        <v>0</v>
      </c>
      <c r="P65" s="497"/>
      <c r="Q65" s="526">
        <v>3000</v>
      </c>
      <c r="R65" s="511">
        <v>3000</v>
      </c>
      <c r="S65" s="511">
        <v>7000</v>
      </c>
      <c r="T65" s="512">
        <v>3000</v>
      </c>
      <c r="U65" s="505">
        <v>0.5</v>
      </c>
      <c r="V65" s="527">
        <v>0</v>
      </c>
      <c r="W65" s="5" t="str">
        <f t="shared" si="8"/>
        <v>*</v>
      </c>
    </row>
    <row r="66" spans="1:26" ht="15.75" customHeight="1">
      <c r="A66" s="9" t="s">
        <v>35</v>
      </c>
      <c r="B66" s="9" t="s">
        <v>41</v>
      </c>
      <c r="C66" s="11">
        <f t="shared" si="7"/>
        <v>1</v>
      </c>
      <c r="D66" s="11" t="s">
        <v>1</v>
      </c>
      <c r="E66" s="11">
        <f>IF(ISBLANK('c'!C12)," ",'c'!C12)</f>
        <v>3000</v>
      </c>
      <c r="F66" s="12">
        <f>'c'!D12</f>
        <v>45</v>
      </c>
      <c r="G66" s="12">
        <f>'c'!E12</f>
        <v>0</v>
      </c>
      <c r="H66" s="12">
        <f>'c'!F12</f>
        <v>0</v>
      </c>
      <c r="I66" s="12">
        <f>'c'!G12</f>
        <v>0</v>
      </c>
      <c r="J66" s="12">
        <f>'c'!H12</f>
        <v>0</v>
      </c>
      <c r="K66" s="12">
        <f>'c'!I12</f>
        <v>0</v>
      </c>
      <c r="L66" s="12">
        <f>'c'!J12</f>
        <v>0</v>
      </c>
      <c r="M66" s="12">
        <f>'c'!K12</f>
        <v>0</v>
      </c>
      <c r="N66" s="12">
        <f>'c'!L12</f>
        <v>0</v>
      </c>
      <c r="O66" s="12">
        <f>'c'!M12</f>
        <v>0</v>
      </c>
      <c r="P66" s="497"/>
      <c r="Q66" s="526">
        <v>3000</v>
      </c>
      <c r="R66" s="511">
        <v>3000</v>
      </c>
      <c r="S66" s="511">
        <v>7000</v>
      </c>
      <c r="T66" s="512">
        <v>3000</v>
      </c>
      <c r="U66" s="505">
        <v>0.5</v>
      </c>
      <c r="V66" s="527">
        <v>0</v>
      </c>
      <c r="W66" s="5" t="str">
        <f t="shared" si="8"/>
        <v>*</v>
      </c>
    </row>
    <row r="67" spans="1:26" ht="15.75" customHeight="1">
      <c r="A67" s="9" t="s">
        <v>36</v>
      </c>
      <c r="B67" s="9" t="s">
        <v>41</v>
      </c>
      <c r="C67" s="11">
        <f t="shared" si="7"/>
        <v>1</v>
      </c>
      <c r="D67" s="11" t="s">
        <v>1</v>
      </c>
      <c r="E67" s="11">
        <f>IF(ISBLANK('c'!C13)," ",'c'!C13)</f>
        <v>3000</v>
      </c>
      <c r="F67" s="12">
        <f>'c'!D13</f>
        <v>45</v>
      </c>
      <c r="G67" s="12">
        <f>'c'!E13</f>
        <v>0</v>
      </c>
      <c r="H67" s="12">
        <f>'c'!F13</f>
        <v>0</v>
      </c>
      <c r="I67" s="12">
        <f>'c'!G13</f>
        <v>0</v>
      </c>
      <c r="J67" s="12">
        <f>'c'!H13</f>
        <v>0</v>
      </c>
      <c r="K67" s="12">
        <f>'c'!I13</f>
        <v>0</v>
      </c>
      <c r="L67" s="12">
        <f>'c'!J13</f>
        <v>0</v>
      </c>
      <c r="M67" s="12">
        <f>'c'!K13</f>
        <v>0</v>
      </c>
      <c r="N67" s="12">
        <f>'c'!L13</f>
        <v>0</v>
      </c>
      <c r="O67" s="12">
        <f>'c'!M13</f>
        <v>0</v>
      </c>
      <c r="P67" s="497"/>
      <c r="Q67" s="526">
        <v>3000</v>
      </c>
      <c r="R67" s="511">
        <v>3000</v>
      </c>
      <c r="S67" s="511">
        <v>7000</v>
      </c>
      <c r="T67" s="512">
        <v>3000</v>
      </c>
      <c r="U67" s="505">
        <v>0.5</v>
      </c>
      <c r="V67" s="527">
        <v>0</v>
      </c>
      <c r="W67" s="5" t="str">
        <f t="shared" si="8"/>
        <v>*</v>
      </c>
    </row>
    <row r="68" spans="1:26" ht="15.75" customHeight="1">
      <c r="A68" s="9" t="s">
        <v>37</v>
      </c>
      <c r="B68" s="9" t="s">
        <v>41</v>
      </c>
      <c r="C68" s="11">
        <f t="shared" si="7"/>
        <v>1</v>
      </c>
      <c r="D68" s="11" t="s">
        <v>1</v>
      </c>
      <c r="E68" s="11">
        <f>IF(ISBLANK('c'!C14)," ",'c'!C14)</f>
        <v>3000</v>
      </c>
      <c r="F68" s="12">
        <f>'c'!D14</f>
        <v>45</v>
      </c>
      <c r="G68" s="12">
        <f>'c'!E14</f>
        <v>0</v>
      </c>
      <c r="H68" s="12">
        <f>'c'!F14</f>
        <v>0</v>
      </c>
      <c r="I68" s="12">
        <f>'c'!G14</f>
        <v>0</v>
      </c>
      <c r="J68" s="12">
        <f>'c'!H14</f>
        <v>0</v>
      </c>
      <c r="K68" s="12">
        <f>'c'!I14</f>
        <v>0</v>
      </c>
      <c r="L68" s="12">
        <f>'c'!J14</f>
        <v>0</v>
      </c>
      <c r="M68" s="12">
        <f>'c'!K14</f>
        <v>0</v>
      </c>
      <c r="N68" s="12">
        <f>'c'!L14</f>
        <v>0</v>
      </c>
      <c r="O68" s="12">
        <f>'c'!M14</f>
        <v>0</v>
      </c>
      <c r="P68" s="497"/>
      <c r="Q68" s="526">
        <v>3000</v>
      </c>
      <c r="R68" s="511">
        <v>3000</v>
      </c>
      <c r="S68" s="511">
        <v>7000</v>
      </c>
      <c r="T68" s="512">
        <v>3000</v>
      </c>
      <c r="U68" s="505">
        <v>0.5</v>
      </c>
      <c r="V68" s="527">
        <v>0</v>
      </c>
      <c r="W68" s="5" t="str">
        <f t="shared" si="8"/>
        <v>*</v>
      </c>
    </row>
    <row r="69" spans="1:26" ht="15.75" customHeight="1">
      <c r="A69" s="21"/>
      <c r="B69" s="21"/>
      <c r="C69" s="22"/>
      <c r="D69" s="11"/>
      <c r="E69" s="11"/>
      <c r="F69" s="22"/>
      <c r="G69" s="22"/>
      <c r="H69" s="22"/>
      <c r="I69" s="22"/>
      <c r="J69" s="22"/>
      <c r="K69" s="22"/>
      <c r="L69" s="22"/>
      <c r="M69" s="22"/>
      <c r="N69" s="22"/>
      <c r="O69" s="22"/>
      <c r="P69" s="499"/>
      <c r="Q69" s="530"/>
      <c r="R69" s="513"/>
      <c r="S69" s="513"/>
      <c r="T69" s="514"/>
      <c r="U69" s="514"/>
      <c r="V69" s="531"/>
      <c r="W69" s="5" t="s">
        <v>0</v>
      </c>
      <c r="X69" s="23"/>
      <c r="Y69" s="23"/>
      <c r="Z69" s="23"/>
    </row>
    <row r="70" spans="1:26" ht="15.75" customHeight="1">
      <c r="A70" s="9" t="s">
        <v>25</v>
      </c>
      <c r="B70" s="9" t="s">
        <v>42</v>
      </c>
      <c r="C70" s="11">
        <f t="shared" ref="C70:C81" si="9">IF((E70=" "),0,1)</f>
        <v>1</v>
      </c>
      <c r="D70" s="11" t="s">
        <v>1</v>
      </c>
      <c r="E70" s="11">
        <f>IF(ISBLANK(g!C3)," ",g!C3)</f>
        <v>4000</v>
      </c>
      <c r="F70" s="12">
        <f>g!D3</f>
        <v>45</v>
      </c>
      <c r="G70" s="12">
        <f>g!E3</f>
        <v>0</v>
      </c>
      <c r="H70" s="12">
        <f>g!F3</f>
        <v>0</v>
      </c>
      <c r="I70" s="12">
        <f>g!G3</f>
        <v>0</v>
      </c>
      <c r="J70" s="12">
        <f>g!H3</f>
        <v>0</v>
      </c>
      <c r="K70" s="12">
        <f>g!I3</f>
        <v>0</v>
      </c>
      <c r="L70" s="12">
        <f>g!J3</f>
        <v>0</v>
      </c>
      <c r="M70" s="12">
        <f>g!K3</f>
        <v>0</v>
      </c>
      <c r="N70" s="12">
        <f>g!L3</f>
        <v>0</v>
      </c>
      <c r="O70" s="12">
        <f>g!M3</f>
        <v>0</v>
      </c>
      <c r="P70" s="497"/>
      <c r="Q70" s="526">
        <f t="array" ref="Q70:V81">TRANSPOSE('D2'!C7:N12)</f>
        <v>4000</v>
      </c>
      <c r="R70" s="502">
        <v>3358</v>
      </c>
      <c r="S70" s="502">
        <v>5000</v>
      </c>
      <c r="T70" s="508">
        <v>4000</v>
      </c>
      <c r="U70" s="505">
        <v>0.5</v>
      </c>
      <c r="V70" s="527">
        <v>0</v>
      </c>
      <c r="W70" s="5" t="str">
        <f>IF(AND(C70=1,W69="*",W95="*",W17="*",W43="*"),"*"," ")</f>
        <v>*</v>
      </c>
    </row>
    <row r="71" spans="1:26" ht="15.75" customHeight="1">
      <c r="A71" s="9" t="s">
        <v>27</v>
      </c>
      <c r="B71" s="9" t="s">
        <v>42</v>
      </c>
      <c r="C71" s="11">
        <f t="shared" si="9"/>
        <v>1</v>
      </c>
      <c r="D71" s="11" t="s">
        <v>1</v>
      </c>
      <c r="E71" s="11">
        <f>IF(ISBLANK(g!C4)," ",g!C4)</f>
        <v>4000</v>
      </c>
      <c r="F71" s="12">
        <f>g!D4</f>
        <v>45</v>
      </c>
      <c r="G71" s="12">
        <f>g!E4</f>
        <v>0</v>
      </c>
      <c r="H71" s="12">
        <f>g!F4</f>
        <v>0</v>
      </c>
      <c r="I71" s="12">
        <f>g!G4</f>
        <v>0</v>
      </c>
      <c r="J71" s="12">
        <f>g!H4</f>
        <v>0</v>
      </c>
      <c r="K71" s="12">
        <f>g!I4</f>
        <v>0</v>
      </c>
      <c r="L71" s="12">
        <f>g!J4</f>
        <v>0</v>
      </c>
      <c r="M71" s="12">
        <f>g!K4</f>
        <v>0</v>
      </c>
      <c r="N71" s="12">
        <f>g!L4</f>
        <v>0</v>
      </c>
      <c r="O71" s="12">
        <f>g!M4</f>
        <v>0</v>
      </c>
      <c r="P71" s="497"/>
      <c r="Q71" s="526">
        <v>4000</v>
      </c>
      <c r="R71" s="502">
        <v>296</v>
      </c>
      <c r="S71" s="502">
        <v>1642</v>
      </c>
      <c r="T71" s="508">
        <v>4000</v>
      </c>
      <c r="U71" s="505">
        <v>0.5</v>
      </c>
      <c r="V71" s="527">
        <v>0</v>
      </c>
      <c r="W71" s="5" t="str">
        <f t="shared" ref="W71:W81" si="10">IF(AND(C71=1,W70="*",W96="*",W18="*",W44="*"),"*"," ")</f>
        <v>*</v>
      </c>
    </row>
    <row r="72" spans="1:26" ht="15.75" customHeight="1">
      <c r="A72" s="9" t="s">
        <v>28</v>
      </c>
      <c r="B72" s="9" t="s">
        <v>42</v>
      </c>
      <c r="C72" s="11">
        <f t="shared" si="9"/>
        <v>1</v>
      </c>
      <c r="D72" s="11" t="s">
        <v>1</v>
      </c>
      <c r="E72" s="11">
        <f>IF(ISBLANK(g!C5)," ",g!C5)</f>
        <v>4000</v>
      </c>
      <c r="F72" s="12">
        <f>g!D5</f>
        <v>45</v>
      </c>
      <c r="G72" s="12">
        <f>g!E5</f>
        <v>0</v>
      </c>
      <c r="H72" s="12">
        <f>g!F5</f>
        <v>0</v>
      </c>
      <c r="I72" s="12">
        <f>g!G5</f>
        <v>0</v>
      </c>
      <c r="J72" s="12">
        <f>g!H5</f>
        <v>0</v>
      </c>
      <c r="K72" s="12">
        <f>g!I5</f>
        <v>0</v>
      </c>
      <c r="L72" s="12">
        <f>g!J5</f>
        <v>0</v>
      </c>
      <c r="M72" s="12">
        <f>g!K5</f>
        <v>0</v>
      </c>
      <c r="N72" s="12">
        <f>g!L5</f>
        <v>0</v>
      </c>
      <c r="O72" s="12">
        <f>g!M5</f>
        <v>0</v>
      </c>
      <c r="P72" s="497"/>
      <c r="Q72" s="526">
        <v>4000</v>
      </c>
      <c r="R72" s="502">
        <v>3427</v>
      </c>
      <c r="S72" s="502">
        <v>5346</v>
      </c>
      <c r="T72" s="508">
        <v>4000</v>
      </c>
      <c r="U72" s="505">
        <v>0.5</v>
      </c>
      <c r="V72" s="527">
        <v>0</v>
      </c>
      <c r="W72" s="5" t="str">
        <f t="shared" si="10"/>
        <v>*</v>
      </c>
    </row>
    <row r="73" spans="1:26" ht="15.75" customHeight="1">
      <c r="A73" s="9" t="s">
        <v>29</v>
      </c>
      <c r="B73" s="9" t="s">
        <v>42</v>
      </c>
      <c r="C73" s="11">
        <f t="shared" si="9"/>
        <v>1</v>
      </c>
      <c r="D73" s="11" t="s">
        <v>1</v>
      </c>
      <c r="E73" s="11">
        <f>IF(ISBLANK(g!C6)," ",g!C6)</f>
        <v>4000</v>
      </c>
      <c r="F73" s="12">
        <f>g!D6</f>
        <v>45</v>
      </c>
      <c r="G73" s="12">
        <f>g!E6</f>
        <v>0</v>
      </c>
      <c r="H73" s="12">
        <f>g!F6</f>
        <v>0</v>
      </c>
      <c r="I73" s="12">
        <f>g!G6</f>
        <v>0</v>
      </c>
      <c r="J73" s="12">
        <f>g!H6</f>
        <v>0</v>
      </c>
      <c r="K73" s="12">
        <f>g!I6</f>
        <v>0</v>
      </c>
      <c r="L73" s="12">
        <f>g!J6</f>
        <v>0</v>
      </c>
      <c r="M73" s="12">
        <f>g!K6</f>
        <v>0</v>
      </c>
      <c r="N73" s="12">
        <f>g!L6</f>
        <v>0</v>
      </c>
      <c r="O73" s="12">
        <f>g!M6</f>
        <v>0</v>
      </c>
      <c r="P73" s="497"/>
      <c r="Q73" s="526">
        <v>4000</v>
      </c>
      <c r="R73" s="502">
        <v>3455</v>
      </c>
      <c r="S73" s="502">
        <v>5919</v>
      </c>
      <c r="T73" s="508">
        <v>4000</v>
      </c>
      <c r="U73" s="505">
        <v>0.5</v>
      </c>
      <c r="V73" s="527">
        <v>0</v>
      </c>
      <c r="W73" s="5" t="str">
        <f t="shared" si="10"/>
        <v>*</v>
      </c>
    </row>
    <row r="74" spans="1:26" ht="15.75" customHeight="1">
      <c r="A74" s="9" t="s">
        <v>30</v>
      </c>
      <c r="B74" s="9" t="s">
        <v>42</v>
      </c>
      <c r="C74" s="11">
        <f t="shared" si="9"/>
        <v>1</v>
      </c>
      <c r="D74" s="11" t="s">
        <v>1</v>
      </c>
      <c r="E74" s="11">
        <f>IF(ISBLANK(g!C7)," ",g!C7)</f>
        <v>4000</v>
      </c>
      <c r="F74" s="12">
        <f>g!D7</f>
        <v>45</v>
      </c>
      <c r="G74" s="12">
        <f>g!E7</f>
        <v>0</v>
      </c>
      <c r="H74" s="12">
        <f>g!F7</f>
        <v>0</v>
      </c>
      <c r="I74" s="12">
        <f>g!G7</f>
        <v>0</v>
      </c>
      <c r="J74" s="12">
        <f>g!H7</f>
        <v>0</v>
      </c>
      <c r="K74" s="12">
        <f>g!I7</f>
        <v>0</v>
      </c>
      <c r="L74" s="12">
        <f>g!J7</f>
        <v>0</v>
      </c>
      <c r="M74" s="12">
        <f>g!K7</f>
        <v>0</v>
      </c>
      <c r="N74" s="12">
        <f>g!L7</f>
        <v>0</v>
      </c>
      <c r="O74" s="12">
        <f>g!M7</f>
        <v>0</v>
      </c>
      <c r="P74" s="497"/>
      <c r="Q74" s="526">
        <v>4000</v>
      </c>
      <c r="R74" s="502">
        <v>4914</v>
      </c>
      <c r="S74" s="502">
        <v>6464</v>
      </c>
      <c r="T74" s="508">
        <v>4000</v>
      </c>
      <c r="U74" s="505">
        <v>0.5</v>
      </c>
      <c r="V74" s="527">
        <v>0</v>
      </c>
      <c r="W74" s="5" t="str">
        <f t="shared" si="10"/>
        <v>*</v>
      </c>
    </row>
    <row r="75" spans="1:26" ht="15.75" customHeight="1">
      <c r="A75" s="9" t="s">
        <v>31</v>
      </c>
      <c r="B75" s="9" t="s">
        <v>42</v>
      </c>
      <c r="C75" s="11">
        <f t="shared" si="9"/>
        <v>1</v>
      </c>
      <c r="D75" s="11" t="s">
        <v>1</v>
      </c>
      <c r="E75" s="11">
        <f>IF(ISBLANK(g!C8)," ",g!C8)</f>
        <v>4000</v>
      </c>
      <c r="F75" s="12">
        <f>g!D8</f>
        <v>45</v>
      </c>
      <c r="G75" s="12">
        <f>g!E8</f>
        <v>0</v>
      </c>
      <c r="H75" s="12">
        <f>g!F8</f>
        <v>0</v>
      </c>
      <c r="I75" s="12">
        <f>g!G8</f>
        <v>0</v>
      </c>
      <c r="J75" s="12">
        <f>g!H8</f>
        <v>0</v>
      </c>
      <c r="K75" s="12">
        <f>g!I8</f>
        <v>0</v>
      </c>
      <c r="L75" s="12">
        <f>g!J8</f>
        <v>0</v>
      </c>
      <c r="M75" s="12">
        <f>g!K8</f>
        <v>0</v>
      </c>
      <c r="N75" s="12">
        <f>g!L8</f>
        <v>0</v>
      </c>
      <c r="O75" s="12">
        <f>g!M8</f>
        <v>0</v>
      </c>
      <c r="P75" s="497"/>
      <c r="Q75" s="526">
        <v>4000</v>
      </c>
      <c r="R75" s="502">
        <v>3751</v>
      </c>
      <c r="S75" s="502">
        <v>5550</v>
      </c>
      <c r="T75" s="508">
        <v>4000</v>
      </c>
      <c r="U75" s="505">
        <v>0.5</v>
      </c>
      <c r="V75" s="527">
        <v>0</v>
      </c>
      <c r="W75" s="5" t="str">
        <f t="shared" si="10"/>
        <v>*</v>
      </c>
    </row>
    <row r="76" spans="1:26" ht="15.75" customHeight="1">
      <c r="A76" s="9" t="s">
        <v>32</v>
      </c>
      <c r="B76" s="9" t="s">
        <v>42</v>
      </c>
      <c r="C76" s="11">
        <f t="shared" si="9"/>
        <v>1</v>
      </c>
      <c r="D76" s="11" t="s">
        <v>1</v>
      </c>
      <c r="E76" s="11">
        <f>IF(ISBLANK(g!C9)," ",g!C9)</f>
        <v>3000</v>
      </c>
      <c r="F76" s="12">
        <f>g!D9</f>
        <v>45</v>
      </c>
      <c r="G76" s="12">
        <f>g!E9</f>
        <v>0</v>
      </c>
      <c r="H76" s="12">
        <f>g!F9</f>
        <v>0</v>
      </c>
      <c r="I76" s="12">
        <f>g!G9</f>
        <v>0</v>
      </c>
      <c r="J76" s="12">
        <f>g!H9</f>
        <v>0</v>
      </c>
      <c r="K76" s="12">
        <f>g!I9</f>
        <v>0</v>
      </c>
      <c r="L76" s="12">
        <f>g!J9</f>
        <v>0</v>
      </c>
      <c r="M76" s="12">
        <f>g!K9</f>
        <v>0</v>
      </c>
      <c r="N76" s="12">
        <f>g!L9</f>
        <v>0</v>
      </c>
      <c r="O76" s="12">
        <f>g!M9</f>
        <v>0</v>
      </c>
      <c r="P76" s="497"/>
      <c r="Q76" s="526">
        <v>3000</v>
      </c>
      <c r="R76" s="502">
        <v>3672</v>
      </c>
      <c r="S76" s="502">
        <v>5799</v>
      </c>
      <c r="T76" s="508">
        <v>3000</v>
      </c>
      <c r="U76" s="505">
        <v>0.5</v>
      </c>
      <c r="V76" s="527">
        <v>0</v>
      </c>
      <c r="W76" s="5" t="str">
        <f t="shared" si="10"/>
        <v>*</v>
      </c>
    </row>
    <row r="77" spans="1:26" ht="15.75" customHeight="1">
      <c r="A77" s="9" t="s">
        <v>33</v>
      </c>
      <c r="B77" s="9" t="s">
        <v>42</v>
      </c>
      <c r="C77" s="11">
        <f t="shared" si="9"/>
        <v>1</v>
      </c>
      <c r="D77" s="11" t="s">
        <v>1</v>
      </c>
      <c r="E77" s="11">
        <f>IF(ISBLANK(g!C10)," ",g!C10)</f>
        <v>3000</v>
      </c>
      <c r="F77" s="12">
        <f>g!D10</f>
        <v>45</v>
      </c>
      <c r="G77" s="12">
        <f>g!E10</f>
        <v>0</v>
      </c>
      <c r="H77" s="12">
        <f>g!F10</f>
        <v>0</v>
      </c>
      <c r="I77" s="12">
        <f>g!G10</f>
        <v>0</v>
      </c>
      <c r="J77" s="12">
        <f>g!H10</f>
        <v>0</v>
      </c>
      <c r="K77" s="12">
        <f>g!I10</f>
        <v>0</v>
      </c>
      <c r="L77" s="12">
        <f>g!J10</f>
        <v>0</v>
      </c>
      <c r="M77" s="12">
        <f>g!K10</f>
        <v>0</v>
      </c>
      <c r="N77" s="12">
        <f>g!L10</f>
        <v>0</v>
      </c>
      <c r="O77" s="12">
        <f>g!M10</f>
        <v>0</v>
      </c>
      <c r="P77" s="497"/>
      <c r="Q77" s="526">
        <v>3000</v>
      </c>
      <c r="R77" s="502">
        <v>6097</v>
      </c>
      <c r="S77" s="502">
        <v>6127</v>
      </c>
      <c r="T77" s="508">
        <v>3000</v>
      </c>
      <c r="U77" s="505">
        <v>0.5</v>
      </c>
      <c r="V77" s="527">
        <v>0</v>
      </c>
      <c r="W77" s="5" t="str">
        <f t="shared" si="10"/>
        <v>*</v>
      </c>
    </row>
    <row r="78" spans="1:26" ht="15.75" customHeight="1">
      <c r="A78" s="9" t="s">
        <v>34</v>
      </c>
      <c r="B78" s="9" t="s">
        <v>42</v>
      </c>
      <c r="C78" s="11">
        <f t="shared" si="9"/>
        <v>1</v>
      </c>
      <c r="D78" s="11" t="s">
        <v>1</v>
      </c>
      <c r="E78" s="11">
        <f>IF(ISBLANK(g!C11)," ",g!C11)</f>
        <v>3000</v>
      </c>
      <c r="F78" s="12">
        <f>g!D11</f>
        <v>45</v>
      </c>
      <c r="G78" s="12">
        <f>g!E11</f>
        <v>0</v>
      </c>
      <c r="H78" s="12">
        <f>g!F11</f>
        <v>0</v>
      </c>
      <c r="I78" s="12">
        <f>g!G11</f>
        <v>0</v>
      </c>
      <c r="J78" s="12">
        <f>g!H11</f>
        <v>0</v>
      </c>
      <c r="K78" s="12">
        <f>g!I11</f>
        <v>0</v>
      </c>
      <c r="L78" s="12">
        <f>g!J11</f>
        <v>0</v>
      </c>
      <c r="M78" s="12">
        <f>g!K11</f>
        <v>0</v>
      </c>
      <c r="N78" s="12">
        <f>g!L11</f>
        <v>0</v>
      </c>
      <c r="O78" s="12">
        <f>g!M11</f>
        <v>0</v>
      </c>
      <c r="P78" s="497"/>
      <c r="Q78" s="526">
        <v>3000</v>
      </c>
      <c r="R78" s="502">
        <v>2667</v>
      </c>
      <c r="S78" s="502">
        <v>3030</v>
      </c>
      <c r="T78" s="508">
        <v>3000</v>
      </c>
      <c r="U78" s="505">
        <v>0.5</v>
      </c>
      <c r="V78" s="527">
        <v>0</v>
      </c>
      <c r="W78" s="5" t="str">
        <f t="shared" si="10"/>
        <v>*</v>
      </c>
    </row>
    <row r="79" spans="1:26" ht="15.75" customHeight="1">
      <c r="A79" s="9" t="s">
        <v>35</v>
      </c>
      <c r="B79" s="9" t="s">
        <v>42</v>
      </c>
      <c r="C79" s="11">
        <f t="shared" si="9"/>
        <v>1</v>
      </c>
      <c r="D79" s="11" t="s">
        <v>1</v>
      </c>
      <c r="E79" s="11">
        <f>IF(ISBLANK(g!C12)," ",g!C12)</f>
        <v>3000</v>
      </c>
      <c r="F79" s="12">
        <f>g!D12</f>
        <v>45</v>
      </c>
      <c r="G79" s="12">
        <f>g!E12</f>
        <v>0</v>
      </c>
      <c r="H79" s="12">
        <f>g!F12</f>
        <v>0</v>
      </c>
      <c r="I79" s="12">
        <f>g!G12</f>
        <v>0</v>
      </c>
      <c r="J79" s="12">
        <f>g!H12</f>
        <v>0</v>
      </c>
      <c r="K79" s="12">
        <f>g!I12</f>
        <v>0</v>
      </c>
      <c r="L79" s="12">
        <f>g!J12</f>
        <v>0</v>
      </c>
      <c r="M79" s="12">
        <f>g!K12</f>
        <v>0</v>
      </c>
      <c r="N79" s="12">
        <f>g!L12</f>
        <v>0</v>
      </c>
      <c r="O79" s="12">
        <f>g!M12</f>
        <v>0</v>
      </c>
      <c r="P79" s="497"/>
      <c r="Q79" s="526">
        <v>3000</v>
      </c>
      <c r="R79" s="502">
        <v>3039</v>
      </c>
      <c r="S79" s="502">
        <v>3363</v>
      </c>
      <c r="T79" s="508">
        <v>3000</v>
      </c>
      <c r="U79" s="505">
        <v>0.5</v>
      </c>
      <c r="V79" s="527">
        <v>0</v>
      </c>
      <c r="W79" s="5" t="str">
        <f t="shared" si="10"/>
        <v>*</v>
      </c>
    </row>
    <row r="80" spans="1:26" ht="15.75" customHeight="1">
      <c r="A80" s="9" t="s">
        <v>36</v>
      </c>
      <c r="B80" s="9" t="s">
        <v>42</v>
      </c>
      <c r="C80" s="11">
        <f t="shared" si="9"/>
        <v>1</v>
      </c>
      <c r="D80" s="11" t="s">
        <v>1</v>
      </c>
      <c r="E80" s="11">
        <f>IF(ISBLANK(g!C13)," ",g!C13)</f>
        <v>3000</v>
      </c>
      <c r="F80" s="12">
        <f>g!D13</f>
        <v>45</v>
      </c>
      <c r="G80" s="12">
        <f>g!E13</f>
        <v>0</v>
      </c>
      <c r="H80" s="12">
        <f>g!F13</f>
        <v>0</v>
      </c>
      <c r="I80" s="12">
        <f>g!G13</f>
        <v>0</v>
      </c>
      <c r="J80" s="12">
        <f>g!H13</f>
        <v>0</v>
      </c>
      <c r="K80" s="12">
        <f>g!I13</f>
        <v>0</v>
      </c>
      <c r="L80" s="12">
        <f>g!J13</f>
        <v>0</v>
      </c>
      <c r="M80" s="12">
        <f>g!K13</f>
        <v>0</v>
      </c>
      <c r="N80" s="12">
        <f>g!L13</f>
        <v>0</v>
      </c>
      <c r="O80" s="12">
        <f>g!M13</f>
        <v>0</v>
      </c>
      <c r="P80" s="497"/>
      <c r="Q80" s="526">
        <v>3000</v>
      </c>
      <c r="R80" s="502">
        <v>6752</v>
      </c>
      <c r="S80" s="502">
        <v>3324</v>
      </c>
      <c r="T80" s="508">
        <v>3000</v>
      </c>
      <c r="U80" s="505">
        <v>0.5</v>
      </c>
      <c r="V80" s="527">
        <v>0</v>
      </c>
      <c r="W80" s="5" t="str">
        <f t="shared" si="10"/>
        <v>*</v>
      </c>
    </row>
    <row r="81" spans="1:26" ht="15.75" customHeight="1">
      <c r="A81" s="9" t="s">
        <v>37</v>
      </c>
      <c r="B81" s="9" t="s">
        <v>42</v>
      </c>
      <c r="C81" s="11">
        <f t="shared" si="9"/>
        <v>1</v>
      </c>
      <c r="D81" s="11" t="s">
        <v>1</v>
      </c>
      <c r="E81" s="11">
        <f>IF(ISBLANK(g!C14)," ",g!C14)</f>
        <v>3000</v>
      </c>
      <c r="F81" s="12">
        <f>g!D14</f>
        <v>45</v>
      </c>
      <c r="G81" s="12">
        <f>g!E14</f>
        <v>0</v>
      </c>
      <c r="H81" s="12">
        <f>g!F14</f>
        <v>0</v>
      </c>
      <c r="I81" s="12">
        <f>g!G14</f>
        <v>0</v>
      </c>
      <c r="J81" s="12">
        <f>g!H14</f>
        <v>0</v>
      </c>
      <c r="K81" s="12">
        <f>g!I14</f>
        <v>0</v>
      </c>
      <c r="L81" s="12">
        <f>g!J14</f>
        <v>0</v>
      </c>
      <c r="M81" s="12">
        <f>g!K14</f>
        <v>0</v>
      </c>
      <c r="N81" s="12">
        <f>g!L14</f>
        <v>0</v>
      </c>
      <c r="O81" s="12">
        <f>g!M14</f>
        <v>0</v>
      </c>
      <c r="P81" s="497"/>
      <c r="Q81" s="526">
        <v>3000</v>
      </c>
      <c r="R81" s="502">
        <v>11864</v>
      </c>
      <c r="S81" s="502">
        <v>0</v>
      </c>
      <c r="T81" s="508">
        <v>3000</v>
      </c>
      <c r="U81" s="505">
        <v>0.5</v>
      </c>
      <c r="V81" s="527">
        <v>0</v>
      </c>
      <c r="W81" s="5" t="str">
        <f t="shared" si="10"/>
        <v>*</v>
      </c>
    </row>
    <row r="82" spans="1:26" ht="15.75" customHeight="1">
      <c r="A82" s="21"/>
      <c r="B82" s="21"/>
      <c r="C82" s="22"/>
      <c r="D82" s="11"/>
      <c r="E82" s="11"/>
      <c r="F82" s="22"/>
      <c r="G82" s="22"/>
      <c r="H82" s="22"/>
      <c r="I82" s="22"/>
      <c r="J82" s="22"/>
      <c r="K82" s="22"/>
      <c r="L82" s="22"/>
      <c r="M82" s="22"/>
      <c r="N82" s="22"/>
      <c r="O82" s="22"/>
      <c r="P82" s="499"/>
      <c r="Q82" s="530"/>
      <c r="R82" s="513"/>
      <c r="S82" s="513"/>
      <c r="T82" s="514"/>
      <c r="U82" s="514"/>
      <c r="V82" s="531"/>
      <c r="W82" s="5" t="s">
        <v>0</v>
      </c>
      <c r="X82" s="23"/>
      <c r="Y82" s="23"/>
      <c r="Z82" s="23"/>
    </row>
    <row r="83" spans="1:26" ht="15.75" customHeight="1">
      <c r="A83" s="9" t="s">
        <v>25</v>
      </c>
      <c r="B83" s="9" t="s">
        <v>43</v>
      </c>
      <c r="C83" s="11">
        <f t="shared" ref="C83:C94" si="11">IF((E83=" "),0,1)</f>
        <v>1</v>
      </c>
      <c r="D83" s="11" t="s">
        <v>1</v>
      </c>
      <c r="E83" s="11">
        <f>IF(ISBLANK(d!C3)," ",d!C3)</f>
        <v>4000</v>
      </c>
      <c r="F83" s="12">
        <f>d!D3</f>
        <v>22</v>
      </c>
      <c r="G83" s="12">
        <f>d!E3</f>
        <v>0</v>
      </c>
      <c r="H83" s="12">
        <f>d!F3</f>
        <v>0</v>
      </c>
      <c r="I83" s="12">
        <f>d!G3</f>
        <v>0</v>
      </c>
      <c r="J83" s="12">
        <f>d!H3</f>
        <v>0</v>
      </c>
      <c r="K83" s="12">
        <f>d!I3</f>
        <v>0</v>
      </c>
      <c r="L83" s="12">
        <f>d!J3</f>
        <v>0</v>
      </c>
      <c r="M83" s="12">
        <f>d!K3</f>
        <v>0</v>
      </c>
      <c r="N83" s="12">
        <f>d!L3</f>
        <v>0</v>
      </c>
      <c r="O83" s="12">
        <f>d!M3</f>
        <v>0</v>
      </c>
      <c r="P83" s="497"/>
      <c r="Q83" s="526">
        <f t="array" ref="Q83:V94">TRANSPOSE('F1'!C7:N12)</f>
        <v>4000</v>
      </c>
      <c r="R83" s="511">
        <v>4000</v>
      </c>
      <c r="S83" s="511">
        <v>10000</v>
      </c>
      <c r="T83" s="515">
        <v>4000</v>
      </c>
      <c r="U83" s="505">
        <v>0.5</v>
      </c>
      <c r="V83" s="527">
        <v>0</v>
      </c>
      <c r="W83" s="5" t="str">
        <f>IF(AND(C83=1,W82="*",W4="*",W30="*",W56="*"),"*"," ")</f>
        <v>*</v>
      </c>
    </row>
    <row r="84" spans="1:26" ht="15.75" customHeight="1">
      <c r="A84" s="9" t="s">
        <v>27</v>
      </c>
      <c r="B84" s="9" t="s">
        <v>43</v>
      </c>
      <c r="C84" s="11">
        <f t="shared" si="11"/>
        <v>1</v>
      </c>
      <c r="D84" s="11" t="s">
        <v>1</v>
      </c>
      <c r="E84" s="11">
        <f>IF(ISBLANK(d!C4)," ",d!C4)</f>
        <v>4000</v>
      </c>
      <c r="F84" s="12">
        <f>d!D4</f>
        <v>22</v>
      </c>
      <c r="G84" s="12">
        <f>d!E4</f>
        <v>0</v>
      </c>
      <c r="H84" s="12">
        <f>d!F4</f>
        <v>0</v>
      </c>
      <c r="I84" s="12">
        <f>d!G4</f>
        <v>0</v>
      </c>
      <c r="J84" s="12">
        <f>d!H4</f>
        <v>0</v>
      </c>
      <c r="K84" s="12">
        <f>d!I4</f>
        <v>0</v>
      </c>
      <c r="L84" s="12">
        <f>d!J4</f>
        <v>0</v>
      </c>
      <c r="M84" s="12">
        <f>d!K4</f>
        <v>0</v>
      </c>
      <c r="N84" s="12">
        <f>d!L4</f>
        <v>0</v>
      </c>
      <c r="O84" s="12">
        <f>d!M4</f>
        <v>0</v>
      </c>
      <c r="P84" s="497"/>
      <c r="Q84" s="526">
        <v>4000</v>
      </c>
      <c r="R84" s="511">
        <v>4000</v>
      </c>
      <c r="S84" s="511">
        <v>6000</v>
      </c>
      <c r="T84" s="515">
        <v>4000</v>
      </c>
      <c r="U84" s="505">
        <v>0.5</v>
      </c>
      <c r="V84" s="527">
        <v>0</v>
      </c>
      <c r="W84" s="5" t="str">
        <f t="shared" ref="W84:W94" si="12">IF(AND(C84=1,W83="*",W5="*",W31="*",W57="*"),"*"," ")</f>
        <v>*</v>
      </c>
    </row>
    <row r="85" spans="1:26" ht="15.75" customHeight="1">
      <c r="A85" s="9" t="s">
        <v>28</v>
      </c>
      <c r="B85" s="9" t="s">
        <v>43</v>
      </c>
      <c r="C85" s="11">
        <f t="shared" si="11"/>
        <v>1</v>
      </c>
      <c r="D85" s="11" t="s">
        <v>1</v>
      </c>
      <c r="E85" s="11">
        <f>IF(ISBLANK(d!C5)," ",d!C5)</f>
        <v>4000</v>
      </c>
      <c r="F85" s="12">
        <f>d!D5</f>
        <v>22</v>
      </c>
      <c r="G85" s="12">
        <f>d!E5</f>
        <v>0</v>
      </c>
      <c r="H85" s="12">
        <f>d!F5</f>
        <v>0</v>
      </c>
      <c r="I85" s="12">
        <f>d!G5</f>
        <v>0</v>
      </c>
      <c r="J85" s="12">
        <f>d!H5</f>
        <v>0</v>
      </c>
      <c r="K85" s="12">
        <f>d!I5</f>
        <v>0</v>
      </c>
      <c r="L85" s="12">
        <f>d!J5</f>
        <v>0</v>
      </c>
      <c r="M85" s="12">
        <f>d!K5</f>
        <v>0</v>
      </c>
      <c r="N85" s="12">
        <f>d!L5</f>
        <v>0</v>
      </c>
      <c r="O85" s="12">
        <f>d!M5</f>
        <v>0</v>
      </c>
      <c r="P85" s="497"/>
      <c r="Q85" s="526">
        <v>4000</v>
      </c>
      <c r="R85" s="511">
        <v>4000</v>
      </c>
      <c r="S85" s="511">
        <v>6000</v>
      </c>
      <c r="T85" s="515">
        <v>4000</v>
      </c>
      <c r="U85" s="505">
        <v>0.5</v>
      </c>
      <c r="V85" s="527">
        <v>0</v>
      </c>
      <c r="W85" s="5" t="str">
        <f t="shared" si="12"/>
        <v>*</v>
      </c>
    </row>
    <row r="86" spans="1:26" ht="15.75" customHeight="1">
      <c r="A86" s="9" t="s">
        <v>29</v>
      </c>
      <c r="B86" s="9" t="s">
        <v>43</v>
      </c>
      <c r="C86" s="11">
        <f t="shared" si="11"/>
        <v>1</v>
      </c>
      <c r="D86" s="11" t="s">
        <v>1</v>
      </c>
      <c r="E86" s="11">
        <f>IF(ISBLANK(d!C6)," ",d!C6)</f>
        <v>4000</v>
      </c>
      <c r="F86" s="12">
        <f>d!D6</f>
        <v>22</v>
      </c>
      <c r="G86" s="12">
        <f>d!E6</f>
        <v>0</v>
      </c>
      <c r="H86" s="12">
        <f>d!F6</f>
        <v>0</v>
      </c>
      <c r="I86" s="12">
        <f>d!G6</f>
        <v>0</v>
      </c>
      <c r="J86" s="12">
        <f>d!H6</f>
        <v>0</v>
      </c>
      <c r="K86" s="12">
        <f>d!I6</f>
        <v>0</v>
      </c>
      <c r="L86" s="12">
        <f>d!J6</f>
        <v>0</v>
      </c>
      <c r="M86" s="12">
        <f>d!K6</f>
        <v>0</v>
      </c>
      <c r="N86" s="12">
        <f>d!L6</f>
        <v>0</v>
      </c>
      <c r="O86" s="12">
        <f>d!M6</f>
        <v>0</v>
      </c>
      <c r="P86" s="497"/>
      <c r="Q86" s="526">
        <v>4000</v>
      </c>
      <c r="R86" s="511">
        <v>4000</v>
      </c>
      <c r="S86" s="511">
        <v>6000</v>
      </c>
      <c r="T86" s="515">
        <v>4000</v>
      </c>
      <c r="U86" s="505">
        <v>0.5</v>
      </c>
      <c r="V86" s="527">
        <v>0</v>
      </c>
      <c r="W86" s="5" t="str">
        <f t="shared" si="12"/>
        <v>*</v>
      </c>
    </row>
    <row r="87" spans="1:26" ht="15.75" customHeight="1">
      <c r="A87" s="9" t="s">
        <v>30</v>
      </c>
      <c r="B87" s="9" t="s">
        <v>43</v>
      </c>
      <c r="C87" s="11">
        <f t="shared" si="11"/>
        <v>1</v>
      </c>
      <c r="D87" s="11" t="s">
        <v>1</v>
      </c>
      <c r="E87" s="11">
        <f>IF(ISBLANK(d!C7)," ",d!C7)</f>
        <v>4000</v>
      </c>
      <c r="F87" s="12">
        <f>d!D7</f>
        <v>22</v>
      </c>
      <c r="G87" s="12">
        <f>d!E7</f>
        <v>0</v>
      </c>
      <c r="H87" s="12">
        <f>d!F7</f>
        <v>0</v>
      </c>
      <c r="I87" s="12">
        <f>d!G7</f>
        <v>0</v>
      </c>
      <c r="J87" s="12">
        <f>d!H7</f>
        <v>0</v>
      </c>
      <c r="K87" s="12">
        <f>d!I7</f>
        <v>0</v>
      </c>
      <c r="L87" s="12">
        <f>d!J7</f>
        <v>0</v>
      </c>
      <c r="M87" s="12">
        <f>d!K7</f>
        <v>0</v>
      </c>
      <c r="N87" s="12">
        <f>d!L7</f>
        <v>0</v>
      </c>
      <c r="O87" s="12">
        <f>d!M7</f>
        <v>0</v>
      </c>
      <c r="P87" s="497"/>
      <c r="Q87" s="526">
        <v>4000</v>
      </c>
      <c r="R87" s="511">
        <v>4000</v>
      </c>
      <c r="S87" s="511">
        <v>6000</v>
      </c>
      <c r="T87" s="515">
        <v>4000</v>
      </c>
      <c r="U87" s="505">
        <v>0.5</v>
      </c>
      <c r="V87" s="527">
        <v>0</v>
      </c>
      <c r="W87" s="5" t="str">
        <f t="shared" si="12"/>
        <v>*</v>
      </c>
    </row>
    <row r="88" spans="1:26" ht="15.75" customHeight="1">
      <c r="A88" s="9" t="s">
        <v>31</v>
      </c>
      <c r="B88" s="9" t="s">
        <v>43</v>
      </c>
      <c r="C88" s="11">
        <f t="shared" si="11"/>
        <v>1</v>
      </c>
      <c r="D88" s="11" t="s">
        <v>1</v>
      </c>
      <c r="E88" s="11">
        <f>IF(ISBLANK(d!C8)," ",d!C8)</f>
        <v>4000</v>
      </c>
      <c r="F88" s="12">
        <f>d!D8</f>
        <v>22</v>
      </c>
      <c r="G88" s="12">
        <f>d!E8</f>
        <v>0</v>
      </c>
      <c r="H88" s="12">
        <f>d!F8</f>
        <v>0</v>
      </c>
      <c r="I88" s="12">
        <f>d!G8</f>
        <v>0</v>
      </c>
      <c r="J88" s="12">
        <f>d!H8</f>
        <v>0</v>
      </c>
      <c r="K88" s="12">
        <f>d!I8</f>
        <v>0</v>
      </c>
      <c r="L88" s="12">
        <f>d!J8</f>
        <v>0</v>
      </c>
      <c r="M88" s="12">
        <f>d!K8</f>
        <v>0</v>
      </c>
      <c r="N88" s="12">
        <f>d!L8</f>
        <v>0</v>
      </c>
      <c r="O88" s="12">
        <f>d!M8</f>
        <v>0</v>
      </c>
      <c r="P88" s="497"/>
      <c r="Q88" s="526">
        <v>4000</v>
      </c>
      <c r="R88" s="511">
        <v>4000</v>
      </c>
      <c r="S88" s="511">
        <v>6000</v>
      </c>
      <c r="T88" s="515">
        <v>4000</v>
      </c>
      <c r="U88" s="505">
        <v>0.5</v>
      </c>
      <c r="V88" s="527">
        <v>0</v>
      </c>
      <c r="W88" s="5" t="str">
        <f t="shared" si="12"/>
        <v>*</v>
      </c>
    </row>
    <row r="89" spans="1:26" ht="15.75" customHeight="1">
      <c r="A89" s="9" t="s">
        <v>32</v>
      </c>
      <c r="B89" s="9" t="s">
        <v>43</v>
      </c>
      <c r="C89" s="11">
        <f t="shared" si="11"/>
        <v>1</v>
      </c>
      <c r="D89" s="11" t="s">
        <v>1</v>
      </c>
      <c r="E89" s="11">
        <f>IF(ISBLANK(d!C9)," ",d!C9)</f>
        <v>3000</v>
      </c>
      <c r="F89" s="12">
        <f>d!D9</f>
        <v>22</v>
      </c>
      <c r="G89" s="12">
        <f>d!E9</f>
        <v>0</v>
      </c>
      <c r="H89" s="12">
        <f>d!F9</f>
        <v>0</v>
      </c>
      <c r="I89" s="12">
        <f>d!G9</f>
        <v>0</v>
      </c>
      <c r="J89" s="12">
        <f>d!H9</f>
        <v>0</v>
      </c>
      <c r="K89" s="12">
        <f>d!I9</f>
        <v>0</v>
      </c>
      <c r="L89" s="12">
        <f>d!J9</f>
        <v>0</v>
      </c>
      <c r="M89" s="12">
        <f>d!K9</f>
        <v>0</v>
      </c>
      <c r="N89" s="12">
        <f>d!L9</f>
        <v>0</v>
      </c>
      <c r="O89" s="12">
        <f>d!M9</f>
        <v>0</v>
      </c>
      <c r="P89" s="497"/>
      <c r="Q89" s="526">
        <v>3000</v>
      </c>
      <c r="R89" s="511">
        <v>3000</v>
      </c>
      <c r="S89" s="511">
        <v>6000</v>
      </c>
      <c r="T89" s="515">
        <v>3000</v>
      </c>
      <c r="U89" s="505">
        <v>0.5</v>
      </c>
      <c r="V89" s="527">
        <v>0</v>
      </c>
      <c r="W89" s="5" t="str">
        <f t="shared" si="12"/>
        <v>*</v>
      </c>
    </row>
    <row r="90" spans="1:26" ht="15.75" customHeight="1">
      <c r="A90" s="9" t="s">
        <v>33</v>
      </c>
      <c r="B90" s="9" t="s">
        <v>43</v>
      </c>
      <c r="C90" s="11">
        <f t="shared" si="11"/>
        <v>1</v>
      </c>
      <c r="D90" s="11" t="s">
        <v>1</v>
      </c>
      <c r="E90" s="11">
        <f>IF(ISBLANK(d!C10)," ",d!C10)</f>
        <v>3000</v>
      </c>
      <c r="F90" s="12">
        <f>d!D10</f>
        <v>22</v>
      </c>
      <c r="G90" s="12">
        <f>d!E10</f>
        <v>0</v>
      </c>
      <c r="H90" s="12">
        <f>d!F10</f>
        <v>0</v>
      </c>
      <c r="I90" s="12">
        <f>d!G10</f>
        <v>0</v>
      </c>
      <c r="J90" s="12">
        <f>d!H10</f>
        <v>0</v>
      </c>
      <c r="K90" s="12">
        <f>d!I10</f>
        <v>0</v>
      </c>
      <c r="L90" s="12">
        <f>d!J10</f>
        <v>0</v>
      </c>
      <c r="M90" s="12">
        <f>d!K10</f>
        <v>0</v>
      </c>
      <c r="N90" s="12">
        <f>d!L10</f>
        <v>0</v>
      </c>
      <c r="O90" s="12">
        <f>d!M10</f>
        <v>0</v>
      </c>
      <c r="P90" s="497"/>
      <c r="Q90" s="526">
        <v>3000</v>
      </c>
      <c r="R90" s="511">
        <v>3000</v>
      </c>
      <c r="S90" s="511">
        <v>7000</v>
      </c>
      <c r="T90" s="515">
        <v>3000</v>
      </c>
      <c r="U90" s="505">
        <v>0.5</v>
      </c>
      <c r="V90" s="527">
        <v>0</v>
      </c>
      <c r="W90" s="5" t="str">
        <f t="shared" si="12"/>
        <v>*</v>
      </c>
    </row>
    <row r="91" spans="1:26" ht="15.75" customHeight="1">
      <c r="A91" s="9" t="s">
        <v>34</v>
      </c>
      <c r="B91" s="9" t="s">
        <v>43</v>
      </c>
      <c r="C91" s="11">
        <f t="shared" si="11"/>
        <v>1</v>
      </c>
      <c r="D91" s="11" t="s">
        <v>1</v>
      </c>
      <c r="E91" s="11">
        <f>IF(ISBLANK(d!C11)," ",d!C11)</f>
        <v>3000</v>
      </c>
      <c r="F91" s="12">
        <f>d!D11</f>
        <v>22</v>
      </c>
      <c r="G91" s="12">
        <f>d!E11</f>
        <v>0</v>
      </c>
      <c r="H91" s="12">
        <f>d!F11</f>
        <v>0</v>
      </c>
      <c r="I91" s="12">
        <f>d!G11</f>
        <v>0</v>
      </c>
      <c r="J91" s="12">
        <f>d!H11</f>
        <v>0</v>
      </c>
      <c r="K91" s="12">
        <f>d!I11</f>
        <v>0</v>
      </c>
      <c r="L91" s="12">
        <f>d!J11</f>
        <v>0</v>
      </c>
      <c r="M91" s="12">
        <f>d!K11</f>
        <v>0</v>
      </c>
      <c r="N91" s="12">
        <f>d!L11</f>
        <v>0</v>
      </c>
      <c r="O91" s="12">
        <f>d!M11</f>
        <v>0</v>
      </c>
      <c r="P91" s="497"/>
      <c r="Q91" s="526">
        <v>3000</v>
      </c>
      <c r="R91" s="511">
        <v>3000</v>
      </c>
      <c r="S91" s="511">
        <v>7000</v>
      </c>
      <c r="T91" s="515">
        <v>3000</v>
      </c>
      <c r="U91" s="505">
        <v>0.5</v>
      </c>
      <c r="V91" s="527">
        <v>0</v>
      </c>
      <c r="W91" s="5" t="str">
        <f t="shared" si="12"/>
        <v>*</v>
      </c>
    </row>
    <row r="92" spans="1:26" ht="15.75" customHeight="1">
      <c r="A92" s="9" t="s">
        <v>35</v>
      </c>
      <c r="B92" s="9" t="s">
        <v>43</v>
      </c>
      <c r="C92" s="11">
        <f t="shared" si="11"/>
        <v>1</v>
      </c>
      <c r="D92" s="11" t="s">
        <v>1</v>
      </c>
      <c r="E92" s="11">
        <f>IF(ISBLANK(d!C12)," ",d!C12)</f>
        <v>3000</v>
      </c>
      <c r="F92" s="12">
        <f>d!D12</f>
        <v>22</v>
      </c>
      <c r="G92" s="12">
        <f>d!E12</f>
        <v>0</v>
      </c>
      <c r="H92" s="12">
        <f>d!F12</f>
        <v>0</v>
      </c>
      <c r="I92" s="12">
        <f>d!G12</f>
        <v>0</v>
      </c>
      <c r="J92" s="12">
        <f>d!H12</f>
        <v>0</v>
      </c>
      <c r="K92" s="12">
        <f>d!I12</f>
        <v>0</v>
      </c>
      <c r="L92" s="12">
        <f>d!J12</f>
        <v>0</v>
      </c>
      <c r="M92" s="12">
        <f>d!K12</f>
        <v>0</v>
      </c>
      <c r="N92" s="12">
        <f>d!L12</f>
        <v>0</v>
      </c>
      <c r="O92" s="12">
        <f>d!M12</f>
        <v>0</v>
      </c>
      <c r="P92" s="497"/>
      <c r="Q92" s="526">
        <v>3000</v>
      </c>
      <c r="R92" s="511">
        <v>3000</v>
      </c>
      <c r="S92" s="511">
        <v>7000</v>
      </c>
      <c r="T92" s="515">
        <v>3000</v>
      </c>
      <c r="U92" s="505">
        <v>0.5</v>
      </c>
      <c r="V92" s="527">
        <v>0</v>
      </c>
      <c r="W92" s="5" t="str">
        <f t="shared" si="12"/>
        <v>*</v>
      </c>
    </row>
    <row r="93" spans="1:26" ht="15.75" customHeight="1">
      <c r="A93" s="9" t="s">
        <v>36</v>
      </c>
      <c r="B93" s="9" t="s">
        <v>43</v>
      </c>
      <c r="C93" s="11">
        <f t="shared" si="11"/>
        <v>1</v>
      </c>
      <c r="D93" s="11" t="s">
        <v>1</v>
      </c>
      <c r="E93" s="11">
        <f>IF(ISBLANK(d!C13)," ",d!C13)</f>
        <v>3000</v>
      </c>
      <c r="F93" s="12">
        <f>d!D13</f>
        <v>22</v>
      </c>
      <c r="G93" s="12">
        <f>d!E13</f>
        <v>0</v>
      </c>
      <c r="H93" s="12">
        <f>d!F13</f>
        <v>0</v>
      </c>
      <c r="I93" s="12">
        <f>d!G13</f>
        <v>0</v>
      </c>
      <c r="J93" s="12">
        <f>d!H13</f>
        <v>0</v>
      </c>
      <c r="K93" s="12">
        <f>d!I13</f>
        <v>0</v>
      </c>
      <c r="L93" s="12">
        <f>d!J13</f>
        <v>0</v>
      </c>
      <c r="M93" s="12">
        <f>d!K13</f>
        <v>0</v>
      </c>
      <c r="N93" s="12">
        <f>d!L13</f>
        <v>0</v>
      </c>
      <c r="O93" s="12">
        <f>d!M13</f>
        <v>0</v>
      </c>
      <c r="P93" s="497"/>
      <c r="Q93" s="526">
        <v>3000</v>
      </c>
      <c r="R93" s="511">
        <v>3000</v>
      </c>
      <c r="S93" s="511">
        <v>7000</v>
      </c>
      <c r="T93" s="515">
        <v>3000</v>
      </c>
      <c r="U93" s="505">
        <v>0.5</v>
      </c>
      <c r="V93" s="527">
        <v>0</v>
      </c>
      <c r="W93" s="5" t="str">
        <f t="shared" si="12"/>
        <v>*</v>
      </c>
    </row>
    <row r="94" spans="1:26" ht="15.75" customHeight="1">
      <c r="A94" s="9" t="s">
        <v>37</v>
      </c>
      <c r="B94" s="9" t="s">
        <v>43</v>
      </c>
      <c r="C94" s="11">
        <f t="shared" si="11"/>
        <v>1</v>
      </c>
      <c r="D94" s="11" t="s">
        <v>1</v>
      </c>
      <c r="E94" s="11">
        <f>IF(ISBLANK(d!C14)," ",d!C14)</f>
        <v>3000</v>
      </c>
      <c r="F94" s="12">
        <f>d!D14</f>
        <v>22</v>
      </c>
      <c r="G94" s="12">
        <f>d!E14</f>
        <v>0</v>
      </c>
      <c r="H94" s="12">
        <f>d!F14</f>
        <v>0</v>
      </c>
      <c r="I94" s="12">
        <f>d!G14</f>
        <v>0</v>
      </c>
      <c r="J94" s="12">
        <f>d!H14</f>
        <v>0</v>
      </c>
      <c r="K94" s="12">
        <f>d!I14</f>
        <v>0</v>
      </c>
      <c r="L94" s="12">
        <f>d!J14</f>
        <v>0</v>
      </c>
      <c r="M94" s="12">
        <f>d!K14</f>
        <v>0</v>
      </c>
      <c r="N94" s="12">
        <f>d!L14</f>
        <v>0</v>
      </c>
      <c r="O94" s="12">
        <f>d!M14</f>
        <v>0</v>
      </c>
      <c r="P94" s="497"/>
      <c r="Q94" s="526">
        <v>3000</v>
      </c>
      <c r="R94" s="511">
        <v>3000</v>
      </c>
      <c r="S94" s="511">
        <v>7000</v>
      </c>
      <c r="T94" s="515">
        <v>3000</v>
      </c>
      <c r="U94" s="505">
        <v>0.5</v>
      </c>
      <c r="V94" s="527">
        <v>0</v>
      </c>
      <c r="W94" s="5" t="str">
        <f t="shared" si="12"/>
        <v>*</v>
      </c>
    </row>
    <row r="95" spans="1:26" ht="15.75" customHeight="1">
      <c r="A95" s="17"/>
      <c r="B95" s="17"/>
      <c r="C95" s="20"/>
      <c r="D95" s="11"/>
      <c r="E95" s="11"/>
      <c r="F95" s="20"/>
      <c r="G95" s="20"/>
      <c r="H95" s="20"/>
      <c r="I95" s="20"/>
      <c r="J95" s="20"/>
      <c r="K95" s="20"/>
      <c r="L95" s="20"/>
      <c r="M95" s="20"/>
      <c r="N95" s="20"/>
      <c r="O95" s="20"/>
      <c r="P95" s="498"/>
      <c r="Q95" s="528"/>
      <c r="R95" s="509"/>
      <c r="S95" s="509"/>
      <c r="T95" s="510"/>
      <c r="U95" s="510"/>
      <c r="V95" s="529"/>
      <c r="W95" s="5" t="s">
        <v>0</v>
      </c>
      <c r="X95" s="19"/>
      <c r="Y95" s="19"/>
      <c r="Z95" s="19"/>
    </row>
    <row r="96" spans="1:26" ht="15.75" customHeight="1">
      <c r="A96" s="9" t="s">
        <v>25</v>
      </c>
      <c r="B96" s="9" t="s">
        <v>44</v>
      </c>
      <c r="C96" s="11">
        <f t="shared" ref="C96:C107" si="13">IF((E96=" "),0,1)</f>
        <v>1</v>
      </c>
      <c r="D96" s="11" t="s">
        <v>1</v>
      </c>
      <c r="E96" s="11">
        <f>IF(ISBLANK(h!C3)," ",h!C3)</f>
        <v>4000</v>
      </c>
      <c r="F96" s="12">
        <f>h!D3</f>
        <v>22</v>
      </c>
      <c r="G96" s="12">
        <f>h!E3</f>
        <v>0</v>
      </c>
      <c r="H96" s="12">
        <f>h!F3</f>
        <v>0</v>
      </c>
      <c r="I96" s="12">
        <f>h!G3</f>
        <v>0</v>
      </c>
      <c r="J96" s="12">
        <f>h!H3</f>
        <v>0</v>
      </c>
      <c r="K96" s="12">
        <f>h!I3</f>
        <v>0</v>
      </c>
      <c r="L96" s="12">
        <f>h!J3</f>
        <v>0</v>
      </c>
      <c r="M96" s="12">
        <f>h!K3</f>
        <v>0</v>
      </c>
      <c r="N96" s="12">
        <f>h!L3</f>
        <v>0</v>
      </c>
      <c r="O96" s="12">
        <f>h!M3</f>
        <v>0</v>
      </c>
      <c r="P96" s="497"/>
      <c r="Q96" s="526">
        <f t="array" ref="Q96:V107">TRANSPOSE('F2'!C7:N12)</f>
        <v>4000</v>
      </c>
      <c r="R96" s="502">
        <v>3358</v>
      </c>
      <c r="S96" s="502">
        <v>5000</v>
      </c>
      <c r="T96" s="508">
        <v>4000</v>
      </c>
      <c r="U96" s="505">
        <v>0.5</v>
      </c>
      <c r="V96" s="527">
        <v>0</v>
      </c>
      <c r="W96" s="5" t="str">
        <f>IF(AND(C96=1,W95="*",W17="*",W43="*",W69="*"),"*"," ")</f>
        <v>*</v>
      </c>
    </row>
    <row r="97" spans="1:26" ht="15.75" customHeight="1">
      <c r="A97" s="9" t="s">
        <v>27</v>
      </c>
      <c r="B97" s="9" t="s">
        <v>44</v>
      </c>
      <c r="C97" s="11">
        <f t="shared" si="13"/>
        <v>1</v>
      </c>
      <c r="D97" s="11" t="s">
        <v>1</v>
      </c>
      <c r="E97" s="11">
        <f>IF(ISBLANK(h!C4)," ",h!C4)</f>
        <v>4000</v>
      </c>
      <c r="F97" s="12">
        <f>h!D4</f>
        <v>22</v>
      </c>
      <c r="G97" s="12">
        <f>h!E4</f>
        <v>0</v>
      </c>
      <c r="H97" s="12">
        <f>h!F4</f>
        <v>0</v>
      </c>
      <c r="I97" s="12">
        <f>h!G4</f>
        <v>0</v>
      </c>
      <c r="J97" s="12">
        <f>h!H4</f>
        <v>0</v>
      </c>
      <c r="K97" s="12">
        <f>h!I4</f>
        <v>0</v>
      </c>
      <c r="L97" s="12">
        <f>h!J4</f>
        <v>0</v>
      </c>
      <c r="M97" s="12">
        <f>h!K4</f>
        <v>0</v>
      </c>
      <c r="N97" s="12">
        <f>h!L4</f>
        <v>0</v>
      </c>
      <c r="O97" s="12">
        <f>h!M4</f>
        <v>0</v>
      </c>
      <c r="P97" s="497"/>
      <c r="Q97" s="526">
        <v>4000</v>
      </c>
      <c r="R97" s="502">
        <v>296</v>
      </c>
      <c r="S97" s="502">
        <v>1642</v>
      </c>
      <c r="T97" s="508">
        <v>4000</v>
      </c>
      <c r="U97" s="505">
        <v>0.5</v>
      </c>
      <c r="V97" s="527">
        <v>0</v>
      </c>
      <c r="W97" s="5" t="str">
        <f t="shared" ref="W97:W107" si="14">IF(AND(C97=1,W96="*",W18="*",W44="*",W70="*"),"*"," ")</f>
        <v>*</v>
      </c>
    </row>
    <row r="98" spans="1:26" ht="15.75" customHeight="1">
      <c r="A98" s="9" t="s">
        <v>28</v>
      </c>
      <c r="B98" s="9" t="s">
        <v>44</v>
      </c>
      <c r="C98" s="11">
        <f t="shared" si="13"/>
        <v>1</v>
      </c>
      <c r="D98" s="11" t="s">
        <v>1</v>
      </c>
      <c r="E98" s="11">
        <f>IF(ISBLANK(h!C5)," ",h!C5)</f>
        <v>4000</v>
      </c>
      <c r="F98" s="12">
        <f>h!D5</f>
        <v>22</v>
      </c>
      <c r="G98" s="12">
        <f>h!E5</f>
        <v>0</v>
      </c>
      <c r="H98" s="12">
        <f>h!F5</f>
        <v>0</v>
      </c>
      <c r="I98" s="12">
        <f>h!G5</f>
        <v>0</v>
      </c>
      <c r="J98" s="12">
        <f>h!H5</f>
        <v>0</v>
      </c>
      <c r="K98" s="12">
        <f>h!I5</f>
        <v>0</v>
      </c>
      <c r="L98" s="12">
        <f>h!J5</f>
        <v>0</v>
      </c>
      <c r="M98" s="12">
        <f>h!K5</f>
        <v>0</v>
      </c>
      <c r="N98" s="12">
        <f>h!L5</f>
        <v>0</v>
      </c>
      <c r="O98" s="12">
        <f>h!M5</f>
        <v>0</v>
      </c>
      <c r="P98" s="497"/>
      <c r="Q98" s="526">
        <v>4000</v>
      </c>
      <c r="R98" s="502">
        <v>3427</v>
      </c>
      <c r="S98" s="502">
        <v>5346</v>
      </c>
      <c r="T98" s="508">
        <v>4000</v>
      </c>
      <c r="U98" s="505">
        <v>0.5</v>
      </c>
      <c r="V98" s="527">
        <v>0</v>
      </c>
      <c r="W98" s="5" t="str">
        <f t="shared" si="14"/>
        <v>*</v>
      </c>
    </row>
    <row r="99" spans="1:26" ht="15.75" customHeight="1">
      <c r="A99" s="9" t="s">
        <v>29</v>
      </c>
      <c r="B99" s="9" t="s">
        <v>44</v>
      </c>
      <c r="C99" s="11">
        <f t="shared" si="13"/>
        <v>1</v>
      </c>
      <c r="D99" s="11" t="s">
        <v>1</v>
      </c>
      <c r="E99" s="11">
        <f>IF(ISBLANK(h!C6)," ",h!C6)</f>
        <v>4000</v>
      </c>
      <c r="F99" s="12">
        <f>h!D6</f>
        <v>22</v>
      </c>
      <c r="G99" s="12">
        <f>h!E6</f>
        <v>0</v>
      </c>
      <c r="H99" s="12">
        <f>h!F6</f>
        <v>0</v>
      </c>
      <c r="I99" s="12">
        <f>h!G6</f>
        <v>0</v>
      </c>
      <c r="J99" s="12">
        <f>h!H6</f>
        <v>0</v>
      </c>
      <c r="K99" s="12">
        <f>h!I6</f>
        <v>0</v>
      </c>
      <c r="L99" s="12">
        <f>h!J6</f>
        <v>0</v>
      </c>
      <c r="M99" s="12">
        <f>h!K6</f>
        <v>0</v>
      </c>
      <c r="N99" s="12">
        <f>h!L6</f>
        <v>0</v>
      </c>
      <c r="O99" s="12">
        <f>h!M6</f>
        <v>0</v>
      </c>
      <c r="P99" s="497"/>
      <c r="Q99" s="526">
        <v>4000</v>
      </c>
      <c r="R99" s="502">
        <v>3455</v>
      </c>
      <c r="S99" s="502">
        <v>5919</v>
      </c>
      <c r="T99" s="508">
        <v>4000</v>
      </c>
      <c r="U99" s="505">
        <v>0.5</v>
      </c>
      <c r="V99" s="527">
        <v>0</v>
      </c>
      <c r="W99" s="5" t="str">
        <f t="shared" si="14"/>
        <v>*</v>
      </c>
    </row>
    <row r="100" spans="1:26" ht="15.75" customHeight="1">
      <c r="A100" s="9" t="s">
        <v>30</v>
      </c>
      <c r="B100" s="9" t="s">
        <v>44</v>
      </c>
      <c r="C100" s="11">
        <f t="shared" si="13"/>
        <v>1</v>
      </c>
      <c r="D100" s="11" t="s">
        <v>1</v>
      </c>
      <c r="E100" s="11">
        <f>IF(ISBLANK(h!C7)," ",h!C7)</f>
        <v>4000</v>
      </c>
      <c r="F100" s="12">
        <f>h!D7</f>
        <v>22</v>
      </c>
      <c r="G100" s="12">
        <f>h!E7</f>
        <v>0</v>
      </c>
      <c r="H100" s="12">
        <f>h!F7</f>
        <v>0</v>
      </c>
      <c r="I100" s="12">
        <f>h!G7</f>
        <v>0</v>
      </c>
      <c r="J100" s="12">
        <f>h!H7</f>
        <v>0</v>
      </c>
      <c r="K100" s="12">
        <f>h!I7</f>
        <v>0</v>
      </c>
      <c r="L100" s="12">
        <f>h!J7</f>
        <v>0</v>
      </c>
      <c r="M100" s="12">
        <f>h!K7</f>
        <v>0</v>
      </c>
      <c r="N100" s="12">
        <f>h!L7</f>
        <v>0</v>
      </c>
      <c r="O100" s="12">
        <f>h!M7</f>
        <v>0</v>
      </c>
      <c r="P100" s="497"/>
      <c r="Q100" s="526">
        <v>4000</v>
      </c>
      <c r="R100" s="502">
        <v>4914</v>
      </c>
      <c r="S100" s="502">
        <v>6464</v>
      </c>
      <c r="T100" s="508">
        <v>4000</v>
      </c>
      <c r="U100" s="505">
        <v>0.5</v>
      </c>
      <c r="V100" s="527">
        <v>0</v>
      </c>
      <c r="W100" s="5" t="str">
        <f t="shared" si="14"/>
        <v>*</v>
      </c>
    </row>
    <row r="101" spans="1:26" ht="15.75" customHeight="1">
      <c r="A101" s="9" t="s">
        <v>31</v>
      </c>
      <c r="B101" s="9" t="s">
        <v>44</v>
      </c>
      <c r="C101" s="11">
        <f t="shared" si="13"/>
        <v>1</v>
      </c>
      <c r="D101" s="11" t="s">
        <v>1</v>
      </c>
      <c r="E101" s="11">
        <f>IF(ISBLANK(h!C8)," ",h!C8)</f>
        <v>4000</v>
      </c>
      <c r="F101" s="12">
        <f>h!D8</f>
        <v>22</v>
      </c>
      <c r="G101" s="12">
        <f>h!E8</f>
        <v>0</v>
      </c>
      <c r="H101" s="12">
        <f>h!F8</f>
        <v>0</v>
      </c>
      <c r="I101" s="12">
        <f>h!G8</f>
        <v>0</v>
      </c>
      <c r="J101" s="12">
        <f>h!H8</f>
        <v>0</v>
      </c>
      <c r="K101" s="12">
        <f>h!I8</f>
        <v>0</v>
      </c>
      <c r="L101" s="12">
        <f>h!J8</f>
        <v>0</v>
      </c>
      <c r="M101" s="12">
        <f>h!K8</f>
        <v>0</v>
      </c>
      <c r="N101" s="12">
        <f>h!L8</f>
        <v>0</v>
      </c>
      <c r="O101" s="12">
        <f>h!M8</f>
        <v>0</v>
      </c>
      <c r="P101" s="497"/>
      <c r="Q101" s="526">
        <v>4000</v>
      </c>
      <c r="R101" s="502">
        <v>3751</v>
      </c>
      <c r="S101" s="502">
        <v>5550</v>
      </c>
      <c r="T101" s="508">
        <v>4000</v>
      </c>
      <c r="U101" s="505">
        <v>0.5</v>
      </c>
      <c r="V101" s="527">
        <v>0</v>
      </c>
      <c r="W101" s="5" t="str">
        <f t="shared" si="14"/>
        <v>*</v>
      </c>
    </row>
    <row r="102" spans="1:26" ht="15.75" customHeight="1">
      <c r="A102" s="9" t="s">
        <v>32</v>
      </c>
      <c r="B102" s="9" t="s">
        <v>44</v>
      </c>
      <c r="C102" s="11">
        <f t="shared" si="13"/>
        <v>1</v>
      </c>
      <c r="D102" s="11" t="s">
        <v>1</v>
      </c>
      <c r="E102" s="11">
        <f>IF(ISBLANK(h!C9)," ",h!C9)</f>
        <v>3000</v>
      </c>
      <c r="F102" s="12">
        <f>h!D9</f>
        <v>22</v>
      </c>
      <c r="G102" s="12">
        <f>h!E9</f>
        <v>0</v>
      </c>
      <c r="H102" s="12">
        <f>h!F9</f>
        <v>0</v>
      </c>
      <c r="I102" s="12">
        <f>h!G9</f>
        <v>0</v>
      </c>
      <c r="J102" s="12">
        <f>h!H9</f>
        <v>0</v>
      </c>
      <c r="K102" s="12">
        <f>h!I9</f>
        <v>0</v>
      </c>
      <c r="L102" s="12">
        <f>h!J9</f>
        <v>0</v>
      </c>
      <c r="M102" s="12">
        <f>h!K9</f>
        <v>0</v>
      </c>
      <c r="N102" s="12">
        <f>h!L9</f>
        <v>0</v>
      </c>
      <c r="O102" s="12">
        <f>h!M9</f>
        <v>0</v>
      </c>
      <c r="P102" s="497"/>
      <c r="Q102" s="526">
        <v>3000</v>
      </c>
      <c r="R102" s="502">
        <v>3672</v>
      </c>
      <c r="S102" s="502">
        <v>5799</v>
      </c>
      <c r="T102" s="508">
        <v>3000</v>
      </c>
      <c r="U102" s="505">
        <v>0.5</v>
      </c>
      <c r="V102" s="527">
        <v>0</v>
      </c>
      <c r="W102" s="5" t="str">
        <f t="shared" si="14"/>
        <v>*</v>
      </c>
    </row>
    <row r="103" spans="1:26" ht="15.75" customHeight="1">
      <c r="A103" s="9" t="s">
        <v>33</v>
      </c>
      <c r="B103" s="9" t="s">
        <v>44</v>
      </c>
      <c r="C103" s="11">
        <f t="shared" si="13"/>
        <v>1</v>
      </c>
      <c r="D103" s="11" t="s">
        <v>1</v>
      </c>
      <c r="E103" s="11">
        <f>IF(ISBLANK(h!C10)," ",h!C10)</f>
        <v>3000</v>
      </c>
      <c r="F103" s="12">
        <f>h!D10</f>
        <v>22</v>
      </c>
      <c r="G103" s="12">
        <f>h!E10</f>
        <v>0</v>
      </c>
      <c r="H103" s="12">
        <f>h!F10</f>
        <v>0</v>
      </c>
      <c r="I103" s="12">
        <f>h!G10</f>
        <v>0</v>
      </c>
      <c r="J103" s="12">
        <f>h!H10</f>
        <v>0</v>
      </c>
      <c r="K103" s="12">
        <f>h!I10</f>
        <v>0</v>
      </c>
      <c r="L103" s="12">
        <f>h!J10</f>
        <v>0</v>
      </c>
      <c r="M103" s="12">
        <f>h!K10</f>
        <v>0</v>
      </c>
      <c r="N103" s="12">
        <f>h!L10</f>
        <v>0</v>
      </c>
      <c r="O103" s="12">
        <f>h!M10</f>
        <v>0</v>
      </c>
      <c r="P103" s="497"/>
      <c r="Q103" s="526">
        <v>3000</v>
      </c>
      <c r="R103" s="502">
        <v>6097</v>
      </c>
      <c r="S103" s="502">
        <v>6127</v>
      </c>
      <c r="T103" s="508">
        <v>3000</v>
      </c>
      <c r="U103" s="505">
        <v>0.5</v>
      </c>
      <c r="V103" s="527">
        <v>0</v>
      </c>
      <c r="W103" s="5" t="str">
        <f t="shared" si="14"/>
        <v>*</v>
      </c>
    </row>
    <row r="104" spans="1:26" ht="15.75" customHeight="1">
      <c r="A104" s="9" t="s">
        <v>34</v>
      </c>
      <c r="B104" s="9" t="s">
        <v>44</v>
      </c>
      <c r="C104" s="11">
        <f t="shared" si="13"/>
        <v>1</v>
      </c>
      <c r="D104" s="11" t="s">
        <v>1</v>
      </c>
      <c r="E104" s="11">
        <f>IF(ISBLANK(h!C11)," ",h!C11)</f>
        <v>3000</v>
      </c>
      <c r="F104" s="12">
        <f>h!D11</f>
        <v>22</v>
      </c>
      <c r="G104" s="12">
        <f>h!E11</f>
        <v>0</v>
      </c>
      <c r="H104" s="12">
        <f>h!F11</f>
        <v>0</v>
      </c>
      <c r="I104" s="12">
        <f>h!G11</f>
        <v>0</v>
      </c>
      <c r="J104" s="12">
        <f>h!H11</f>
        <v>0</v>
      </c>
      <c r="K104" s="12">
        <f>h!I11</f>
        <v>0</v>
      </c>
      <c r="L104" s="12">
        <f>h!J11</f>
        <v>0</v>
      </c>
      <c r="M104" s="12">
        <f>h!K11</f>
        <v>0</v>
      </c>
      <c r="N104" s="12">
        <f>h!L11</f>
        <v>0</v>
      </c>
      <c r="O104" s="12">
        <f>h!M11</f>
        <v>0</v>
      </c>
      <c r="P104" s="497"/>
      <c r="Q104" s="526">
        <v>3000</v>
      </c>
      <c r="R104" s="502">
        <v>2667</v>
      </c>
      <c r="S104" s="502">
        <v>3030</v>
      </c>
      <c r="T104" s="508">
        <v>3000</v>
      </c>
      <c r="U104" s="505">
        <v>0.5</v>
      </c>
      <c r="V104" s="527">
        <v>0</v>
      </c>
      <c r="W104" s="5" t="str">
        <f t="shared" si="14"/>
        <v>*</v>
      </c>
    </row>
    <row r="105" spans="1:26" ht="15.75" customHeight="1">
      <c r="A105" s="9" t="s">
        <v>35</v>
      </c>
      <c r="B105" s="9" t="s">
        <v>44</v>
      </c>
      <c r="C105" s="11">
        <f t="shared" si="13"/>
        <v>1</v>
      </c>
      <c r="D105" s="11" t="s">
        <v>1</v>
      </c>
      <c r="E105" s="11">
        <f>IF(ISBLANK(h!C12)," ",h!C12)</f>
        <v>3000</v>
      </c>
      <c r="F105" s="12">
        <f>h!D12</f>
        <v>22</v>
      </c>
      <c r="G105" s="12">
        <f>h!E12</f>
        <v>0</v>
      </c>
      <c r="H105" s="12">
        <f>h!F12</f>
        <v>0</v>
      </c>
      <c r="I105" s="12">
        <f>h!G12</f>
        <v>0</v>
      </c>
      <c r="J105" s="12">
        <f>h!H12</f>
        <v>0</v>
      </c>
      <c r="K105" s="12">
        <f>h!I12</f>
        <v>0</v>
      </c>
      <c r="L105" s="12">
        <f>h!J12</f>
        <v>0</v>
      </c>
      <c r="M105" s="12">
        <f>h!K12</f>
        <v>0</v>
      </c>
      <c r="N105" s="12">
        <f>h!L12</f>
        <v>0</v>
      </c>
      <c r="O105" s="12">
        <f>h!M12</f>
        <v>0</v>
      </c>
      <c r="P105" s="497"/>
      <c r="Q105" s="526">
        <v>3000</v>
      </c>
      <c r="R105" s="502">
        <v>3039</v>
      </c>
      <c r="S105" s="502">
        <v>3363</v>
      </c>
      <c r="T105" s="508">
        <v>3000</v>
      </c>
      <c r="U105" s="505">
        <v>0.5</v>
      </c>
      <c r="V105" s="527">
        <v>0</v>
      </c>
      <c r="W105" s="5" t="str">
        <f t="shared" si="14"/>
        <v>*</v>
      </c>
    </row>
    <row r="106" spans="1:26" ht="15.75" customHeight="1">
      <c r="A106" s="9" t="s">
        <v>36</v>
      </c>
      <c r="B106" s="9" t="s">
        <v>44</v>
      </c>
      <c r="C106" s="11">
        <f t="shared" si="13"/>
        <v>1</v>
      </c>
      <c r="D106" s="11" t="s">
        <v>1</v>
      </c>
      <c r="E106" s="11">
        <f>IF(ISBLANK(h!C13)," ",h!C13)</f>
        <v>3000</v>
      </c>
      <c r="F106" s="12">
        <f>h!D13</f>
        <v>22</v>
      </c>
      <c r="G106" s="12">
        <f>h!E13</f>
        <v>0</v>
      </c>
      <c r="H106" s="12">
        <f>h!F13</f>
        <v>0</v>
      </c>
      <c r="I106" s="12">
        <f>h!G13</f>
        <v>0</v>
      </c>
      <c r="J106" s="12">
        <f>h!H13</f>
        <v>0</v>
      </c>
      <c r="K106" s="12">
        <f>h!I13</f>
        <v>0</v>
      </c>
      <c r="L106" s="12">
        <f>h!J13</f>
        <v>0</v>
      </c>
      <c r="M106" s="12">
        <f>h!K13</f>
        <v>0</v>
      </c>
      <c r="N106" s="12">
        <f>h!L13</f>
        <v>0</v>
      </c>
      <c r="O106" s="12">
        <f>h!M13</f>
        <v>0</v>
      </c>
      <c r="P106" s="497"/>
      <c r="Q106" s="526">
        <v>3000</v>
      </c>
      <c r="R106" s="502">
        <v>6752</v>
      </c>
      <c r="S106" s="502">
        <v>3324</v>
      </c>
      <c r="T106" s="508">
        <v>3000</v>
      </c>
      <c r="U106" s="505">
        <v>0.5</v>
      </c>
      <c r="V106" s="527">
        <v>0</v>
      </c>
      <c r="W106" s="5" t="str">
        <f t="shared" si="14"/>
        <v>*</v>
      </c>
    </row>
    <row r="107" spans="1:26" ht="15.75" customHeight="1" thickBot="1">
      <c r="A107" s="9" t="s">
        <v>37</v>
      </c>
      <c r="B107" s="9" t="s">
        <v>44</v>
      </c>
      <c r="C107" s="11">
        <f t="shared" si="13"/>
        <v>1</v>
      </c>
      <c r="D107" s="11" t="s">
        <v>1</v>
      </c>
      <c r="E107" s="11">
        <f>IF(ISBLANK(h!C14)," ",h!C14)</f>
        <v>3000</v>
      </c>
      <c r="F107" s="12">
        <f>h!D14</f>
        <v>22</v>
      </c>
      <c r="G107" s="12">
        <f>h!E14</f>
        <v>0</v>
      </c>
      <c r="H107" s="12">
        <f>h!F14</f>
        <v>0</v>
      </c>
      <c r="I107" s="12">
        <f>h!G14</f>
        <v>0</v>
      </c>
      <c r="J107" s="12">
        <f>h!H14</f>
        <v>0</v>
      </c>
      <c r="K107" s="12">
        <f>h!I14</f>
        <v>0</v>
      </c>
      <c r="L107" s="12">
        <f>h!J14</f>
        <v>0</v>
      </c>
      <c r="M107" s="12">
        <f>h!K14</f>
        <v>0</v>
      </c>
      <c r="N107" s="12">
        <f>h!L14</f>
        <v>0</v>
      </c>
      <c r="O107" s="12">
        <f>h!M14</f>
        <v>0</v>
      </c>
      <c r="P107" s="497"/>
      <c r="Q107" s="532">
        <v>3000</v>
      </c>
      <c r="R107" s="533">
        <v>11864</v>
      </c>
      <c r="S107" s="533">
        <v>0</v>
      </c>
      <c r="T107" s="534">
        <v>3000</v>
      </c>
      <c r="U107" s="535">
        <v>0.5</v>
      </c>
      <c r="V107" s="536">
        <v>0</v>
      </c>
      <c r="W107" s="5" t="str">
        <f t="shared" si="14"/>
        <v>*</v>
      </c>
    </row>
    <row r="108" spans="1:26" ht="15.75" customHeight="1">
      <c r="A108" s="24"/>
      <c r="B108" s="24"/>
      <c r="C108" s="24"/>
      <c r="D108" s="24"/>
      <c r="E108" s="24"/>
      <c r="F108" s="24"/>
      <c r="G108" s="24"/>
      <c r="H108" s="24"/>
      <c r="I108" s="24"/>
      <c r="J108" s="24"/>
      <c r="K108" s="24"/>
      <c r="L108" s="24"/>
      <c r="M108" s="24"/>
      <c r="N108" s="24"/>
      <c r="O108" s="24"/>
      <c r="P108" s="25"/>
      <c r="Q108" s="26"/>
      <c r="R108" s="26"/>
      <c r="S108" s="26"/>
      <c r="T108" s="27"/>
      <c r="U108" s="27"/>
      <c r="V108" s="26"/>
      <c r="W108" s="5" t="s">
        <v>345</v>
      </c>
      <c r="X108" s="24"/>
      <c r="Y108" s="24"/>
      <c r="Z108" s="24"/>
    </row>
    <row r="109" spans="1:26" ht="15.75" customHeight="1">
      <c r="P109" s="2"/>
      <c r="Q109" s="3"/>
      <c r="R109" s="3"/>
      <c r="S109" s="3"/>
      <c r="T109" s="4"/>
      <c r="U109" s="4"/>
      <c r="V109" s="3"/>
      <c r="W109" s="5"/>
    </row>
    <row r="110" spans="1:26" ht="15.75" customHeight="1">
      <c r="P110" s="2"/>
      <c r="Q110" s="3"/>
      <c r="R110" s="3"/>
      <c r="S110" s="3"/>
      <c r="T110" s="4"/>
      <c r="U110" s="4"/>
      <c r="V110" s="3"/>
      <c r="W110" s="5"/>
    </row>
    <row r="111" spans="1:26" ht="15.75" customHeight="1">
      <c r="P111" s="2"/>
      <c r="Q111" s="3"/>
      <c r="R111" s="3"/>
      <c r="S111" s="3"/>
      <c r="T111" s="4"/>
      <c r="U111" s="4"/>
      <c r="V111" s="3"/>
      <c r="W111" s="5"/>
    </row>
    <row r="112" spans="1:26" ht="15.75" customHeight="1">
      <c r="P112" s="2"/>
      <c r="Q112" s="3"/>
      <c r="R112" s="3"/>
      <c r="S112" s="3"/>
      <c r="T112" s="4"/>
      <c r="U112" s="4"/>
      <c r="V112" s="3"/>
      <c r="W112" s="5"/>
    </row>
    <row r="113" spans="16:23" ht="15.75" customHeight="1">
      <c r="P113" s="2"/>
      <c r="Q113" s="3"/>
      <c r="R113" s="3"/>
      <c r="S113" s="3"/>
      <c r="T113" s="4"/>
      <c r="U113" s="4"/>
      <c r="V113" s="3"/>
      <c r="W113" s="5"/>
    </row>
    <row r="114" spans="16:23" ht="15.75" customHeight="1">
      <c r="P114" s="2"/>
      <c r="Q114" s="3"/>
      <c r="R114" s="3"/>
      <c r="S114" s="3"/>
      <c r="T114" s="4"/>
      <c r="U114" s="4"/>
      <c r="V114" s="3"/>
      <c r="W114" s="5"/>
    </row>
    <row r="115" spans="16:23" ht="15.75" customHeight="1">
      <c r="P115" s="2"/>
      <c r="Q115" s="3"/>
      <c r="R115" s="3"/>
      <c r="S115" s="3"/>
      <c r="T115" s="4"/>
      <c r="U115" s="4"/>
      <c r="V115" s="3"/>
      <c r="W115" s="5"/>
    </row>
    <row r="116" spans="16:23" ht="15.75" customHeight="1">
      <c r="P116" s="2"/>
      <c r="Q116" s="3"/>
      <c r="R116" s="3"/>
      <c r="S116" s="3"/>
      <c r="T116" s="4"/>
      <c r="U116" s="4"/>
      <c r="V116" s="3"/>
      <c r="W116" s="5"/>
    </row>
    <row r="117" spans="16:23" ht="15.75" customHeight="1">
      <c r="P117" s="2"/>
      <c r="Q117" s="3"/>
      <c r="R117" s="3"/>
      <c r="S117" s="3"/>
      <c r="T117" s="4"/>
      <c r="U117" s="4"/>
      <c r="V117" s="3"/>
      <c r="W117" s="5"/>
    </row>
    <row r="118" spans="16:23" ht="15.75" customHeight="1">
      <c r="P118" s="2"/>
      <c r="Q118" s="3"/>
      <c r="R118" s="3"/>
      <c r="S118" s="3"/>
      <c r="T118" s="4"/>
      <c r="U118" s="4"/>
      <c r="V118" s="3"/>
      <c r="W118" s="5"/>
    </row>
    <row r="119" spans="16:23" ht="15.75" customHeight="1">
      <c r="P119" s="2"/>
      <c r="Q119" s="3"/>
      <c r="R119" s="3"/>
      <c r="S119" s="3"/>
      <c r="T119" s="4"/>
      <c r="U119" s="4"/>
      <c r="V119" s="3"/>
      <c r="W119" s="5"/>
    </row>
    <row r="120" spans="16:23" ht="15.75" customHeight="1">
      <c r="P120" s="2"/>
      <c r="Q120" s="3"/>
      <c r="R120" s="3"/>
      <c r="S120" s="3"/>
      <c r="T120" s="4"/>
      <c r="U120" s="4"/>
      <c r="V120" s="3"/>
      <c r="W120" s="5"/>
    </row>
    <row r="121" spans="16:23" ht="15.75" customHeight="1">
      <c r="P121" s="2"/>
      <c r="Q121" s="3"/>
      <c r="R121" s="3"/>
      <c r="S121" s="3"/>
      <c r="T121" s="4"/>
      <c r="U121" s="4"/>
      <c r="V121" s="3"/>
      <c r="W121" s="5"/>
    </row>
    <row r="122" spans="16:23" ht="15.75" customHeight="1">
      <c r="P122" s="2"/>
      <c r="Q122" s="3"/>
      <c r="R122" s="3"/>
      <c r="S122" s="3"/>
      <c r="T122" s="4"/>
      <c r="U122" s="4"/>
      <c r="V122" s="3"/>
      <c r="W122" s="5"/>
    </row>
    <row r="123" spans="16:23" ht="15.75" customHeight="1">
      <c r="P123" s="2"/>
      <c r="Q123" s="3"/>
      <c r="R123" s="3"/>
      <c r="S123" s="3"/>
      <c r="T123" s="4"/>
      <c r="U123" s="4"/>
      <c r="V123" s="3"/>
      <c r="W123" s="5"/>
    </row>
    <row r="124" spans="16:23" ht="15.75" customHeight="1">
      <c r="P124" s="2"/>
      <c r="Q124" s="3"/>
      <c r="R124" s="3"/>
      <c r="S124" s="3"/>
      <c r="T124" s="4"/>
      <c r="U124" s="4"/>
      <c r="V124" s="3"/>
      <c r="W124" s="5"/>
    </row>
    <row r="125" spans="16:23" ht="15.75" customHeight="1">
      <c r="P125" s="2"/>
      <c r="Q125" s="3"/>
      <c r="R125" s="3"/>
      <c r="S125" s="3"/>
      <c r="T125" s="4"/>
      <c r="U125" s="4"/>
      <c r="V125" s="3"/>
      <c r="W125" s="5"/>
    </row>
    <row r="126" spans="16:23" ht="15.75" customHeight="1">
      <c r="P126" s="2"/>
      <c r="Q126" s="3"/>
      <c r="R126" s="3"/>
      <c r="S126" s="3"/>
      <c r="T126" s="4"/>
      <c r="U126" s="4"/>
      <c r="V126" s="3"/>
      <c r="W126" s="5"/>
    </row>
    <row r="127" spans="16:23" ht="15.75" customHeight="1">
      <c r="P127" s="2"/>
      <c r="Q127" s="3"/>
      <c r="R127" s="3"/>
      <c r="S127" s="3"/>
      <c r="T127" s="4"/>
      <c r="U127" s="4"/>
      <c r="V127" s="3"/>
      <c r="W127" s="5"/>
    </row>
    <row r="128" spans="16:23" ht="15.75" customHeight="1">
      <c r="P128" s="2"/>
      <c r="Q128" s="3"/>
      <c r="R128" s="3"/>
      <c r="S128" s="3"/>
      <c r="T128" s="4"/>
      <c r="U128" s="4"/>
      <c r="V128" s="3"/>
      <c r="W128" s="5"/>
    </row>
    <row r="129" spans="16:23" ht="15.75" customHeight="1">
      <c r="P129" s="2"/>
      <c r="Q129" s="3"/>
      <c r="R129" s="3"/>
      <c r="S129" s="3"/>
      <c r="T129" s="4"/>
      <c r="U129" s="4"/>
      <c r="V129" s="3"/>
      <c r="W129" s="5"/>
    </row>
    <row r="130" spans="16:23" ht="15.75" customHeight="1">
      <c r="P130" s="2"/>
      <c r="Q130" s="3"/>
      <c r="R130" s="3"/>
      <c r="S130" s="3"/>
      <c r="T130" s="4"/>
      <c r="U130" s="4"/>
      <c r="V130" s="3"/>
      <c r="W130" s="5"/>
    </row>
    <row r="131" spans="16:23" ht="15.75" customHeight="1">
      <c r="P131" s="2"/>
      <c r="Q131" s="3"/>
      <c r="R131" s="3"/>
      <c r="S131" s="3"/>
      <c r="T131" s="4"/>
      <c r="U131" s="4"/>
      <c r="V131" s="3"/>
      <c r="W131" s="5"/>
    </row>
    <row r="132" spans="16:23" ht="15.75" customHeight="1">
      <c r="P132" s="2"/>
      <c r="Q132" s="3"/>
      <c r="R132" s="3"/>
      <c r="S132" s="3"/>
      <c r="T132" s="4"/>
      <c r="U132" s="4"/>
      <c r="V132" s="3"/>
      <c r="W132" s="5"/>
    </row>
    <row r="133" spans="16:23" ht="15.75" customHeight="1">
      <c r="P133" s="2"/>
      <c r="Q133" s="3"/>
      <c r="R133" s="3"/>
      <c r="S133" s="3"/>
      <c r="T133" s="4"/>
      <c r="U133" s="4"/>
      <c r="V133" s="3"/>
      <c r="W133" s="5"/>
    </row>
    <row r="134" spans="16:23" ht="15.75" customHeight="1">
      <c r="P134" s="2"/>
      <c r="Q134" s="3"/>
      <c r="R134" s="3"/>
      <c r="S134" s="3"/>
      <c r="T134" s="4"/>
      <c r="U134" s="4"/>
      <c r="V134" s="3"/>
      <c r="W134" s="5"/>
    </row>
    <row r="135" spans="16:23" ht="15.75" customHeight="1">
      <c r="P135" s="2"/>
      <c r="Q135" s="3"/>
      <c r="R135" s="3"/>
      <c r="S135" s="3"/>
      <c r="T135" s="4"/>
      <c r="U135" s="4"/>
      <c r="V135" s="3"/>
      <c r="W135" s="5"/>
    </row>
    <row r="136" spans="16:23" ht="15.75" customHeight="1">
      <c r="P136" s="2"/>
      <c r="Q136" s="3"/>
      <c r="R136" s="3"/>
      <c r="S136" s="3"/>
      <c r="T136" s="4"/>
      <c r="U136" s="4"/>
      <c r="V136" s="3"/>
      <c r="W136" s="5"/>
    </row>
    <row r="137" spans="16:23" ht="15.75" customHeight="1">
      <c r="P137" s="2"/>
      <c r="Q137" s="3"/>
      <c r="R137" s="3"/>
      <c r="S137" s="3"/>
      <c r="T137" s="4"/>
      <c r="U137" s="4"/>
      <c r="V137" s="3"/>
      <c r="W137" s="5"/>
    </row>
    <row r="138" spans="16:23" ht="15.75" customHeight="1">
      <c r="P138" s="2"/>
      <c r="Q138" s="3"/>
      <c r="R138" s="3"/>
      <c r="S138" s="3"/>
      <c r="T138" s="4"/>
      <c r="U138" s="4"/>
      <c r="V138" s="3"/>
      <c r="W138" s="5"/>
    </row>
    <row r="139" spans="16:23" ht="15.75" customHeight="1">
      <c r="P139" s="2"/>
      <c r="Q139" s="3"/>
      <c r="R139" s="3"/>
      <c r="S139" s="3"/>
      <c r="T139" s="4"/>
      <c r="U139" s="4"/>
      <c r="V139" s="3"/>
      <c r="W139" s="5"/>
    </row>
    <row r="140" spans="16:23" ht="15.75" customHeight="1">
      <c r="P140" s="2"/>
      <c r="Q140" s="3"/>
      <c r="R140" s="3"/>
      <c r="S140" s="3"/>
      <c r="T140" s="4"/>
      <c r="U140" s="4"/>
      <c r="V140" s="3"/>
      <c r="W140" s="5"/>
    </row>
    <row r="141" spans="16:23" ht="15.75" customHeight="1">
      <c r="P141" s="2"/>
      <c r="Q141" s="3"/>
      <c r="R141" s="3"/>
      <c r="S141" s="3"/>
      <c r="T141" s="4"/>
      <c r="U141" s="4"/>
      <c r="V141" s="3"/>
      <c r="W141" s="5"/>
    </row>
    <row r="142" spans="16:23" ht="15.75" customHeight="1">
      <c r="P142" s="2"/>
      <c r="Q142" s="3"/>
      <c r="R142" s="3"/>
      <c r="S142" s="3"/>
      <c r="T142" s="4"/>
      <c r="U142" s="4"/>
      <c r="V142" s="3"/>
      <c r="W142" s="5"/>
    </row>
    <row r="143" spans="16:23" ht="15.75" customHeight="1">
      <c r="P143" s="2"/>
      <c r="Q143" s="3"/>
      <c r="R143" s="3"/>
      <c r="S143" s="3"/>
      <c r="T143" s="4"/>
      <c r="U143" s="4"/>
      <c r="V143" s="3"/>
      <c r="W143" s="5"/>
    </row>
    <row r="144" spans="16:23" ht="15.75" customHeight="1">
      <c r="P144" s="2"/>
      <c r="Q144" s="3"/>
      <c r="R144" s="3"/>
      <c r="S144" s="3"/>
      <c r="T144" s="4"/>
      <c r="U144" s="4"/>
      <c r="V144" s="3"/>
      <c r="W144" s="5"/>
    </row>
    <row r="145" spans="16:23" ht="15.75" customHeight="1">
      <c r="P145" s="2"/>
      <c r="Q145" s="3"/>
      <c r="R145" s="3"/>
      <c r="S145" s="3"/>
      <c r="T145" s="4"/>
      <c r="U145" s="4"/>
      <c r="V145" s="3"/>
      <c r="W145" s="5"/>
    </row>
    <row r="146" spans="16:23" ht="15.75" customHeight="1">
      <c r="P146" s="2"/>
      <c r="Q146" s="3"/>
      <c r="R146" s="3"/>
      <c r="S146" s="3"/>
      <c r="T146" s="4"/>
      <c r="U146" s="4"/>
      <c r="V146" s="3"/>
      <c r="W146" s="5"/>
    </row>
    <row r="147" spans="16:23" ht="15.75" customHeight="1">
      <c r="P147" s="2"/>
      <c r="Q147" s="3"/>
      <c r="R147" s="3"/>
      <c r="S147" s="3"/>
      <c r="T147" s="4"/>
      <c r="U147" s="4"/>
      <c r="V147" s="3"/>
      <c r="W147" s="5"/>
    </row>
    <row r="148" spans="16:23" ht="15.75" customHeight="1">
      <c r="P148" s="2"/>
      <c r="Q148" s="3"/>
      <c r="R148" s="3"/>
      <c r="S148" s="3"/>
      <c r="T148" s="4"/>
      <c r="U148" s="4"/>
      <c r="V148" s="3"/>
      <c r="W148" s="5"/>
    </row>
    <row r="149" spans="16:23" ht="15.75" customHeight="1">
      <c r="P149" s="2"/>
      <c r="Q149" s="3"/>
      <c r="R149" s="3"/>
      <c r="S149" s="3"/>
      <c r="T149" s="4"/>
      <c r="U149" s="4"/>
      <c r="V149" s="3"/>
      <c r="W149" s="5"/>
    </row>
    <row r="150" spans="16:23" ht="15.75" customHeight="1">
      <c r="P150" s="2"/>
      <c r="Q150" s="3"/>
      <c r="R150" s="3"/>
      <c r="S150" s="3"/>
      <c r="T150" s="4"/>
      <c r="U150" s="4"/>
      <c r="V150" s="3"/>
      <c r="W150" s="5"/>
    </row>
    <row r="151" spans="16:23" ht="15.75" customHeight="1">
      <c r="P151" s="2"/>
      <c r="Q151" s="3"/>
      <c r="R151" s="3"/>
      <c r="S151" s="3"/>
      <c r="T151" s="4"/>
      <c r="U151" s="4"/>
      <c r="V151" s="3"/>
      <c r="W151" s="5"/>
    </row>
    <row r="152" spans="16:23" ht="15.75" customHeight="1">
      <c r="P152" s="2"/>
      <c r="Q152" s="3"/>
      <c r="R152" s="3"/>
      <c r="S152" s="3"/>
      <c r="T152" s="4"/>
      <c r="U152" s="4"/>
      <c r="V152" s="3"/>
      <c r="W152" s="5"/>
    </row>
    <row r="153" spans="16:23" ht="15.75" customHeight="1">
      <c r="P153" s="2"/>
      <c r="Q153" s="3"/>
      <c r="R153" s="3"/>
      <c r="S153" s="3"/>
      <c r="T153" s="4"/>
      <c r="U153" s="4"/>
      <c r="V153" s="3"/>
      <c r="W153" s="5"/>
    </row>
    <row r="154" spans="16:23" ht="15.75" customHeight="1">
      <c r="P154" s="2"/>
      <c r="Q154" s="3"/>
      <c r="R154" s="3"/>
      <c r="S154" s="3"/>
      <c r="T154" s="4"/>
      <c r="U154" s="4"/>
      <c r="V154" s="3"/>
      <c r="W154" s="5"/>
    </row>
    <row r="155" spans="16:23" ht="15.75" customHeight="1">
      <c r="P155" s="2"/>
      <c r="Q155" s="3"/>
      <c r="R155" s="3"/>
      <c r="S155" s="3"/>
      <c r="T155" s="4"/>
      <c r="U155" s="4"/>
      <c r="V155" s="3"/>
      <c r="W155" s="5"/>
    </row>
    <row r="156" spans="16:23" ht="15.75" customHeight="1">
      <c r="P156" s="2"/>
      <c r="Q156" s="3"/>
      <c r="R156" s="3"/>
      <c r="S156" s="3"/>
      <c r="T156" s="4"/>
      <c r="U156" s="4"/>
      <c r="V156" s="3"/>
      <c r="W156" s="5"/>
    </row>
    <row r="157" spans="16:23" ht="15.75" customHeight="1">
      <c r="P157" s="2"/>
      <c r="Q157" s="3"/>
      <c r="R157" s="3"/>
      <c r="S157" s="3"/>
      <c r="T157" s="4"/>
      <c r="U157" s="4"/>
      <c r="V157" s="3"/>
      <c r="W157" s="5"/>
    </row>
    <row r="158" spans="16:23" ht="15.75" customHeight="1">
      <c r="P158" s="2"/>
      <c r="Q158" s="3"/>
      <c r="R158" s="3"/>
      <c r="S158" s="3"/>
      <c r="T158" s="4"/>
      <c r="U158" s="4"/>
      <c r="V158" s="3"/>
      <c r="W158" s="5"/>
    </row>
    <row r="159" spans="16:23" ht="15.75" customHeight="1">
      <c r="P159" s="2"/>
      <c r="Q159" s="3"/>
      <c r="R159" s="3"/>
      <c r="S159" s="3"/>
      <c r="T159" s="4"/>
      <c r="U159" s="4"/>
      <c r="V159" s="3"/>
      <c r="W159" s="5"/>
    </row>
    <row r="160" spans="16:23" ht="15.75" customHeight="1">
      <c r="P160" s="2"/>
      <c r="Q160" s="3"/>
      <c r="R160" s="3"/>
      <c r="S160" s="3"/>
      <c r="T160" s="4"/>
      <c r="U160" s="4"/>
      <c r="V160" s="3"/>
      <c r="W160" s="5"/>
    </row>
    <row r="161" spans="16:23" ht="15.75" customHeight="1">
      <c r="P161" s="2"/>
      <c r="Q161" s="3"/>
      <c r="R161" s="3"/>
      <c r="S161" s="3"/>
      <c r="T161" s="4"/>
      <c r="U161" s="4"/>
      <c r="V161" s="3"/>
      <c r="W161" s="5"/>
    </row>
    <row r="162" spans="16:23" ht="15.75" customHeight="1">
      <c r="P162" s="2"/>
      <c r="Q162" s="3"/>
      <c r="R162" s="3"/>
      <c r="S162" s="3"/>
      <c r="T162" s="4"/>
      <c r="U162" s="4"/>
      <c r="V162" s="3"/>
      <c r="W162" s="5"/>
    </row>
    <row r="163" spans="16:23" ht="15.75" customHeight="1">
      <c r="P163" s="2"/>
      <c r="Q163" s="3"/>
      <c r="R163" s="3"/>
      <c r="S163" s="3"/>
      <c r="T163" s="4"/>
      <c r="U163" s="4"/>
      <c r="V163" s="3"/>
      <c r="W163" s="5"/>
    </row>
    <row r="164" spans="16:23" ht="15.75" customHeight="1">
      <c r="P164" s="2"/>
      <c r="Q164" s="3"/>
      <c r="R164" s="3"/>
      <c r="S164" s="3"/>
      <c r="T164" s="4"/>
      <c r="U164" s="4"/>
      <c r="V164" s="3"/>
      <c r="W164" s="5"/>
    </row>
    <row r="165" spans="16:23" ht="15.75" customHeight="1">
      <c r="P165" s="2"/>
      <c r="Q165" s="3"/>
      <c r="R165" s="3"/>
      <c r="S165" s="3"/>
      <c r="T165" s="4"/>
      <c r="U165" s="4"/>
      <c r="V165" s="3"/>
      <c r="W165" s="5"/>
    </row>
    <row r="166" spans="16:23" ht="15.75" customHeight="1">
      <c r="P166" s="2"/>
      <c r="Q166" s="3"/>
      <c r="R166" s="3"/>
      <c r="S166" s="3"/>
      <c r="T166" s="4"/>
      <c r="U166" s="4"/>
      <c r="V166" s="3"/>
      <c r="W166" s="5"/>
    </row>
    <row r="167" spans="16:23" ht="15.75" customHeight="1">
      <c r="P167" s="2"/>
      <c r="Q167" s="3"/>
      <c r="R167" s="3"/>
      <c r="S167" s="3"/>
      <c r="T167" s="4"/>
      <c r="U167" s="4"/>
      <c r="V167" s="3"/>
      <c r="W167" s="5"/>
    </row>
    <row r="168" spans="16:23" ht="15.75" customHeight="1">
      <c r="P168" s="2"/>
      <c r="Q168" s="3"/>
      <c r="R168" s="3"/>
      <c r="S168" s="3"/>
      <c r="T168" s="4"/>
      <c r="U168" s="4"/>
      <c r="V168" s="3"/>
      <c r="W168" s="5"/>
    </row>
    <row r="169" spans="16:23" ht="15.75" customHeight="1">
      <c r="P169" s="2"/>
      <c r="Q169" s="3"/>
      <c r="R169" s="3"/>
      <c r="S169" s="3"/>
      <c r="T169" s="4"/>
      <c r="U169" s="4"/>
      <c r="V169" s="3"/>
      <c r="W169" s="5"/>
    </row>
    <row r="170" spans="16:23" ht="15.75" customHeight="1">
      <c r="P170" s="2"/>
      <c r="Q170" s="3"/>
      <c r="R170" s="3"/>
      <c r="S170" s="3"/>
      <c r="T170" s="4"/>
      <c r="U170" s="4"/>
      <c r="V170" s="3"/>
      <c r="W170" s="5"/>
    </row>
    <row r="171" spans="16:23" ht="15.75" customHeight="1">
      <c r="P171" s="2"/>
      <c r="Q171" s="3"/>
      <c r="R171" s="3"/>
      <c r="S171" s="3"/>
      <c r="T171" s="4"/>
      <c r="U171" s="4"/>
      <c r="V171" s="3"/>
      <c r="W171" s="5"/>
    </row>
    <row r="172" spans="16:23" ht="15.75" customHeight="1">
      <c r="P172" s="2"/>
      <c r="Q172" s="3"/>
      <c r="R172" s="3"/>
      <c r="S172" s="3"/>
      <c r="T172" s="4"/>
      <c r="U172" s="4"/>
      <c r="V172" s="3"/>
      <c r="W172" s="5"/>
    </row>
    <row r="173" spans="16:23" ht="15.75" customHeight="1">
      <c r="P173" s="2"/>
      <c r="Q173" s="3"/>
      <c r="R173" s="3"/>
      <c r="S173" s="3"/>
      <c r="T173" s="4"/>
      <c r="U173" s="4"/>
      <c r="V173" s="3"/>
      <c r="W173" s="5"/>
    </row>
    <row r="174" spans="16:23" ht="15.75" customHeight="1">
      <c r="P174" s="2"/>
      <c r="Q174" s="3"/>
      <c r="R174" s="3"/>
      <c r="S174" s="3"/>
      <c r="T174" s="4"/>
      <c r="U174" s="4"/>
      <c r="V174" s="3"/>
      <c r="W174" s="5"/>
    </row>
    <row r="175" spans="16:23" ht="15.75" customHeight="1">
      <c r="P175" s="2"/>
      <c r="Q175" s="3"/>
      <c r="R175" s="3"/>
      <c r="S175" s="3"/>
      <c r="T175" s="4"/>
      <c r="U175" s="4"/>
      <c r="V175" s="3"/>
      <c r="W175" s="5"/>
    </row>
    <row r="176" spans="16:23" ht="15.75" customHeight="1">
      <c r="P176" s="2"/>
      <c r="Q176" s="3"/>
      <c r="R176" s="3"/>
      <c r="S176" s="3"/>
      <c r="T176" s="4"/>
      <c r="U176" s="4"/>
      <c r="V176" s="3"/>
      <c r="W176" s="5"/>
    </row>
    <row r="177" spans="16:23" ht="15.75" customHeight="1">
      <c r="P177" s="2"/>
      <c r="Q177" s="3"/>
      <c r="R177" s="3"/>
      <c r="S177" s="3"/>
      <c r="T177" s="4"/>
      <c r="U177" s="4"/>
      <c r="V177" s="3"/>
      <c r="W177" s="5"/>
    </row>
    <row r="178" spans="16:23" ht="15.75" customHeight="1">
      <c r="P178" s="2"/>
      <c r="Q178" s="3"/>
      <c r="R178" s="3"/>
      <c r="S178" s="3"/>
      <c r="T178" s="4"/>
      <c r="U178" s="4"/>
      <c r="V178" s="3"/>
      <c r="W178" s="5"/>
    </row>
    <row r="179" spans="16:23" ht="15.75" customHeight="1">
      <c r="P179" s="2"/>
      <c r="Q179" s="3"/>
      <c r="R179" s="3"/>
      <c r="S179" s="3"/>
      <c r="T179" s="4"/>
      <c r="U179" s="4"/>
      <c r="V179" s="3"/>
      <c r="W179" s="5"/>
    </row>
    <row r="180" spans="16:23" ht="15.75" customHeight="1">
      <c r="P180" s="2"/>
      <c r="Q180" s="3"/>
      <c r="R180" s="3"/>
      <c r="S180" s="3"/>
      <c r="T180" s="4"/>
      <c r="U180" s="4"/>
      <c r="V180" s="3"/>
      <c r="W180" s="5"/>
    </row>
    <row r="181" spans="16:23" ht="15.75" customHeight="1">
      <c r="P181" s="2"/>
      <c r="Q181" s="3"/>
      <c r="R181" s="3"/>
      <c r="S181" s="3"/>
      <c r="T181" s="4"/>
      <c r="U181" s="4"/>
      <c r="V181" s="3"/>
      <c r="W181" s="5"/>
    </row>
    <row r="182" spans="16:23" ht="15.75" customHeight="1">
      <c r="P182" s="2"/>
      <c r="Q182" s="3"/>
      <c r="R182" s="3"/>
      <c r="S182" s="3"/>
      <c r="T182" s="4"/>
      <c r="U182" s="4"/>
      <c r="V182" s="3"/>
      <c r="W182" s="5"/>
    </row>
    <row r="183" spans="16:23" ht="15.75" customHeight="1">
      <c r="P183" s="2"/>
      <c r="Q183" s="3"/>
      <c r="R183" s="3"/>
      <c r="S183" s="3"/>
      <c r="T183" s="4"/>
      <c r="U183" s="4"/>
      <c r="V183" s="3"/>
      <c r="W183" s="5"/>
    </row>
    <row r="184" spans="16:23" ht="15.75" customHeight="1">
      <c r="P184" s="2"/>
      <c r="Q184" s="3"/>
      <c r="R184" s="3"/>
      <c r="S184" s="3"/>
      <c r="T184" s="4"/>
      <c r="U184" s="4"/>
      <c r="V184" s="3"/>
      <c r="W184" s="5"/>
    </row>
    <row r="185" spans="16:23" ht="15.75" customHeight="1">
      <c r="P185" s="2"/>
      <c r="Q185" s="3"/>
      <c r="R185" s="3"/>
      <c r="S185" s="3"/>
      <c r="T185" s="4"/>
      <c r="U185" s="4"/>
      <c r="V185" s="3"/>
      <c r="W185" s="5"/>
    </row>
    <row r="186" spans="16:23" ht="15.75" customHeight="1">
      <c r="P186" s="2"/>
      <c r="Q186" s="3"/>
      <c r="R186" s="3"/>
      <c r="S186" s="3"/>
      <c r="T186" s="4"/>
      <c r="U186" s="4"/>
      <c r="V186" s="3"/>
      <c r="W186" s="5"/>
    </row>
    <row r="187" spans="16:23" ht="15.75" customHeight="1">
      <c r="P187" s="2"/>
      <c r="Q187" s="3"/>
      <c r="R187" s="3"/>
      <c r="S187" s="3"/>
      <c r="T187" s="4"/>
      <c r="U187" s="4"/>
      <c r="V187" s="3"/>
      <c r="W187" s="5"/>
    </row>
    <row r="188" spans="16:23" ht="15.75" customHeight="1">
      <c r="P188" s="2"/>
      <c r="Q188" s="3"/>
      <c r="R188" s="3"/>
      <c r="S188" s="3"/>
      <c r="T188" s="4"/>
      <c r="U188" s="4"/>
      <c r="V188" s="3"/>
      <c r="W188" s="5"/>
    </row>
    <row r="189" spans="16:23" ht="15.75" customHeight="1">
      <c r="P189" s="2"/>
      <c r="Q189" s="3"/>
      <c r="R189" s="3"/>
      <c r="S189" s="3"/>
      <c r="T189" s="4"/>
      <c r="U189" s="4"/>
      <c r="V189" s="3"/>
      <c r="W189" s="5"/>
    </row>
    <row r="190" spans="16:23" ht="15.75" customHeight="1">
      <c r="P190" s="2"/>
      <c r="Q190" s="3"/>
      <c r="R190" s="3"/>
      <c r="S190" s="3"/>
      <c r="T190" s="4"/>
      <c r="U190" s="4"/>
      <c r="V190" s="3"/>
      <c r="W190" s="5"/>
    </row>
    <row r="191" spans="16:23" ht="15.75" customHeight="1">
      <c r="P191" s="2"/>
      <c r="Q191" s="3"/>
      <c r="R191" s="3"/>
      <c r="S191" s="3"/>
      <c r="T191" s="4"/>
      <c r="U191" s="4"/>
      <c r="V191" s="3"/>
      <c r="W191" s="5"/>
    </row>
    <row r="192" spans="16:23" ht="15.75" customHeight="1">
      <c r="P192" s="2"/>
      <c r="Q192" s="3"/>
      <c r="R192" s="3"/>
      <c r="S192" s="3"/>
      <c r="T192" s="4"/>
      <c r="U192" s="4"/>
      <c r="V192" s="3"/>
      <c r="W192" s="5"/>
    </row>
    <row r="193" spans="16:23" ht="15.75" customHeight="1">
      <c r="P193" s="2"/>
      <c r="Q193" s="3"/>
      <c r="R193" s="3"/>
      <c r="S193" s="3"/>
      <c r="T193" s="4"/>
      <c r="U193" s="4"/>
      <c r="V193" s="3"/>
      <c r="W193" s="5"/>
    </row>
    <row r="194" spans="16:23" ht="15.75" customHeight="1">
      <c r="P194" s="2"/>
      <c r="Q194" s="3"/>
      <c r="R194" s="3"/>
      <c r="S194" s="3"/>
      <c r="T194" s="4"/>
      <c r="U194" s="4"/>
      <c r="V194" s="3"/>
      <c r="W194" s="5"/>
    </row>
    <row r="195" spans="16:23" ht="15.75" customHeight="1">
      <c r="P195" s="2"/>
      <c r="Q195" s="3"/>
      <c r="R195" s="3"/>
      <c r="S195" s="3"/>
      <c r="T195" s="4"/>
      <c r="U195" s="4"/>
      <c r="V195" s="3"/>
      <c r="W195" s="5"/>
    </row>
    <row r="196" spans="16:23" ht="15.75" customHeight="1">
      <c r="P196" s="2"/>
      <c r="Q196" s="3"/>
      <c r="R196" s="3"/>
      <c r="S196" s="3"/>
      <c r="T196" s="4"/>
      <c r="U196" s="4"/>
      <c r="V196" s="3"/>
      <c r="W196" s="5"/>
    </row>
    <row r="197" spans="16:23" ht="15.75" customHeight="1">
      <c r="P197" s="2"/>
      <c r="Q197" s="3"/>
      <c r="R197" s="3"/>
      <c r="S197" s="3"/>
      <c r="T197" s="4"/>
      <c r="U197" s="4"/>
      <c r="V197" s="3"/>
      <c r="W197" s="5"/>
    </row>
    <row r="198" spans="16:23" ht="15.75" customHeight="1">
      <c r="P198" s="2"/>
      <c r="Q198" s="3"/>
      <c r="R198" s="3"/>
      <c r="S198" s="3"/>
      <c r="T198" s="4"/>
      <c r="U198" s="4"/>
      <c r="V198" s="3"/>
      <c r="W198" s="5"/>
    </row>
    <row r="199" spans="16:23" ht="15.75" customHeight="1">
      <c r="P199" s="2"/>
      <c r="Q199" s="3"/>
      <c r="R199" s="3"/>
      <c r="S199" s="3"/>
      <c r="T199" s="4"/>
      <c r="U199" s="4"/>
      <c r="V199" s="3"/>
      <c r="W199" s="5"/>
    </row>
    <row r="200" spans="16:23" ht="15.75" customHeight="1">
      <c r="P200" s="2"/>
      <c r="Q200" s="3"/>
      <c r="R200" s="3"/>
      <c r="S200" s="3"/>
      <c r="T200" s="4"/>
      <c r="U200" s="4"/>
      <c r="V200" s="3"/>
      <c r="W200" s="5"/>
    </row>
    <row r="201" spans="16:23" ht="15.75" customHeight="1">
      <c r="P201" s="2"/>
      <c r="Q201" s="3"/>
      <c r="R201" s="3"/>
      <c r="S201" s="3"/>
      <c r="T201" s="4"/>
      <c r="U201" s="4"/>
      <c r="V201" s="3"/>
      <c r="W201" s="5"/>
    </row>
    <row r="202" spans="16:23" ht="15.75" customHeight="1">
      <c r="P202" s="2"/>
      <c r="Q202" s="3"/>
      <c r="R202" s="3"/>
      <c r="S202" s="3"/>
      <c r="T202" s="4"/>
      <c r="U202" s="4"/>
      <c r="V202" s="3"/>
      <c r="W202" s="5"/>
    </row>
    <row r="203" spans="16:23" ht="15.75" customHeight="1">
      <c r="P203" s="2"/>
      <c r="Q203" s="3"/>
      <c r="R203" s="3"/>
      <c r="S203" s="3"/>
      <c r="T203" s="4"/>
      <c r="U203" s="4"/>
      <c r="V203" s="3"/>
      <c r="W203" s="5"/>
    </row>
    <row r="204" spans="16:23" ht="15.75" customHeight="1">
      <c r="P204" s="2"/>
      <c r="Q204" s="3"/>
      <c r="R204" s="3"/>
      <c r="S204" s="3"/>
      <c r="T204" s="4"/>
      <c r="U204" s="4"/>
      <c r="V204" s="3"/>
      <c r="W204" s="5"/>
    </row>
    <row r="205" spans="16:23" ht="15.75" customHeight="1">
      <c r="P205" s="2"/>
      <c r="Q205" s="3"/>
      <c r="R205" s="3"/>
      <c r="S205" s="3"/>
      <c r="T205" s="4"/>
      <c r="U205" s="4"/>
      <c r="V205" s="3"/>
      <c r="W205" s="5"/>
    </row>
    <row r="206" spans="16:23" ht="15.75" customHeight="1">
      <c r="P206" s="2"/>
      <c r="Q206" s="3"/>
      <c r="R206" s="3"/>
      <c r="S206" s="3"/>
      <c r="T206" s="4"/>
      <c r="U206" s="4"/>
      <c r="V206" s="3"/>
      <c r="W206" s="5"/>
    </row>
    <row r="207" spans="16:23" ht="15.75" customHeight="1">
      <c r="P207" s="2"/>
      <c r="Q207" s="3"/>
      <c r="R207" s="3"/>
      <c r="S207" s="3"/>
      <c r="T207" s="4"/>
      <c r="U207" s="4"/>
      <c r="V207" s="3"/>
      <c r="W207" s="5"/>
    </row>
    <row r="208" spans="16:23" ht="15.75" customHeight="1">
      <c r="P208" s="2"/>
      <c r="Q208" s="3"/>
      <c r="R208" s="3"/>
      <c r="S208" s="3"/>
      <c r="T208" s="4"/>
      <c r="U208" s="4"/>
      <c r="V208" s="3"/>
      <c r="W208" s="5"/>
    </row>
    <row r="209" spans="16:23" ht="15.75" customHeight="1">
      <c r="P209" s="2"/>
      <c r="Q209" s="3"/>
      <c r="R209" s="3"/>
      <c r="S209" s="3"/>
      <c r="T209" s="4"/>
      <c r="U209" s="4"/>
      <c r="V209" s="3"/>
      <c r="W209" s="5"/>
    </row>
    <row r="210" spans="16:23" ht="15.75" customHeight="1">
      <c r="P210" s="2"/>
      <c r="Q210" s="3"/>
      <c r="R210" s="3"/>
      <c r="S210" s="3"/>
      <c r="T210" s="4"/>
      <c r="U210" s="4"/>
      <c r="V210" s="3"/>
      <c r="W210" s="5"/>
    </row>
    <row r="211" spans="16:23" ht="15.75" customHeight="1">
      <c r="P211" s="2"/>
      <c r="Q211" s="3"/>
      <c r="R211" s="3"/>
      <c r="S211" s="3"/>
      <c r="T211" s="4"/>
      <c r="U211" s="4"/>
      <c r="V211" s="3"/>
      <c r="W211" s="5"/>
    </row>
    <row r="212" spans="16:23" ht="15.75" customHeight="1">
      <c r="P212" s="2"/>
      <c r="Q212" s="3"/>
      <c r="R212" s="3"/>
      <c r="S212" s="3"/>
      <c r="T212" s="4"/>
      <c r="U212" s="4"/>
      <c r="V212" s="3"/>
      <c r="W212" s="5"/>
    </row>
    <row r="213" spans="16:23" ht="15.75" customHeight="1">
      <c r="P213" s="2"/>
      <c r="Q213" s="3"/>
      <c r="R213" s="3"/>
      <c r="S213" s="3"/>
      <c r="T213" s="4"/>
      <c r="U213" s="4"/>
      <c r="V213" s="3"/>
      <c r="W213" s="5"/>
    </row>
    <row r="214" spans="16:23" ht="15.75" customHeight="1">
      <c r="P214" s="2"/>
      <c r="Q214" s="3"/>
      <c r="R214" s="3"/>
      <c r="S214" s="3"/>
      <c r="T214" s="4"/>
      <c r="U214" s="4"/>
      <c r="V214" s="3"/>
      <c r="W214" s="5"/>
    </row>
    <row r="215" spans="16:23" ht="15.75" customHeight="1">
      <c r="P215" s="2"/>
      <c r="Q215" s="3"/>
      <c r="R215" s="3"/>
      <c r="S215" s="3"/>
      <c r="T215" s="4"/>
      <c r="U215" s="4"/>
      <c r="V215" s="3"/>
      <c r="W215" s="5"/>
    </row>
    <row r="216" spans="16:23" ht="15.75" customHeight="1">
      <c r="P216" s="2"/>
      <c r="Q216" s="3"/>
      <c r="R216" s="3"/>
      <c r="S216" s="3"/>
      <c r="T216" s="4"/>
      <c r="U216" s="4"/>
      <c r="V216" s="3"/>
      <c r="W216" s="5"/>
    </row>
    <row r="217" spans="16:23" ht="15.75" customHeight="1">
      <c r="P217" s="2"/>
      <c r="Q217" s="3"/>
      <c r="R217" s="3"/>
      <c r="S217" s="3"/>
      <c r="T217" s="4"/>
      <c r="U217" s="4"/>
      <c r="V217" s="3"/>
      <c r="W217" s="5"/>
    </row>
    <row r="218" spans="16:23" ht="15.75" customHeight="1">
      <c r="P218" s="2"/>
      <c r="Q218" s="3"/>
      <c r="R218" s="3"/>
      <c r="S218" s="3"/>
      <c r="T218" s="4"/>
      <c r="U218" s="4"/>
      <c r="V218" s="3"/>
      <c r="W218" s="5"/>
    </row>
    <row r="219" spans="16:23" ht="15.75" customHeight="1">
      <c r="P219" s="2"/>
      <c r="Q219" s="3"/>
      <c r="R219" s="3"/>
      <c r="S219" s="3"/>
      <c r="T219" s="4"/>
      <c r="U219" s="4"/>
      <c r="V219" s="3"/>
      <c r="W219" s="5"/>
    </row>
    <row r="220" spans="16:23" ht="15.75" customHeight="1">
      <c r="P220" s="2"/>
      <c r="Q220" s="3"/>
      <c r="R220" s="3"/>
      <c r="S220" s="3"/>
      <c r="T220" s="4"/>
      <c r="U220" s="4"/>
      <c r="V220" s="3"/>
      <c r="W220" s="5"/>
    </row>
    <row r="221" spans="16:23" ht="15.75" customHeight="1">
      <c r="P221" s="2"/>
      <c r="Q221" s="3"/>
      <c r="R221" s="3"/>
      <c r="S221" s="3"/>
      <c r="T221" s="4"/>
      <c r="U221" s="4"/>
      <c r="V221" s="3"/>
      <c r="W221" s="5"/>
    </row>
    <row r="222" spans="16:23" ht="15.75" customHeight="1">
      <c r="P222" s="2"/>
      <c r="Q222" s="3"/>
      <c r="R222" s="3"/>
      <c r="S222" s="3"/>
      <c r="T222" s="4"/>
      <c r="U222" s="4"/>
      <c r="V222" s="3"/>
      <c r="W222" s="5"/>
    </row>
    <row r="223" spans="16:23" ht="15.75" customHeight="1">
      <c r="P223" s="2"/>
      <c r="Q223" s="3"/>
      <c r="R223" s="3"/>
      <c r="S223" s="3"/>
      <c r="T223" s="4"/>
      <c r="U223" s="4"/>
      <c r="V223" s="3"/>
      <c r="W223" s="5"/>
    </row>
    <row r="224" spans="16:23" ht="15.75" customHeight="1">
      <c r="P224" s="2"/>
      <c r="Q224" s="3"/>
      <c r="R224" s="3"/>
      <c r="S224" s="3"/>
      <c r="T224" s="4"/>
      <c r="U224" s="4"/>
      <c r="V224" s="3"/>
      <c r="W224" s="5"/>
    </row>
    <row r="225" spans="16:23" ht="15.75" customHeight="1">
      <c r="P225" s="2"/>
      <c r="Q225" s="3"/>
      <c r="R225" s="3"/>
      <c r="S225" s="3"/>
      <c r="T225" s="4"/>
      <c r="U225" s="4"/>
      <c r="V225" s="3"/>
      <c r="W225" s="5"/>
    </row>
    <row r="226" spans="16:23" ht="15.75" customHeight="1">
      <c r="P226" s="2"/>
      <c r="Q226" s="3"/>
      <c r="R226" s="3"/>
      <c r="S226" s="3"/>
      <c r="T226" s="4"/>
      <c r="U226" s="4"/>
      <c r="V226" s="3"/>
      <c r="W226" s="5"/>
    </row>
    <row r="227" spans="16:23" ht="15.75" customHeight="1">
      <c r="P227" s="2"/>
      <c r="Q227" s="3"/>
      <c r="R227" s="3"/>
      <c r="S227" s="3"/>
      <c r="T227" s="4"/>
      <c r="U227" s="4"/>
      <c r="V227" s="3"/>
      <c r="W227" s="5"/>
    </row>
    <row r="228" spans="16:23" ht="15.75" customHeight="1">
      <c r="P228" s="2"/>
      <c r="Q228" s="3"/>
      <c r="R228" s="3"/>
      <c r="S228" s="3"/>
      <c r="T228" s="4"/>
      <c r="U228" s="4"/>
      <c r="V228" s="3"/>
      <c r="W228" s="5"/>
    </row>
    <row r="229" spans="16:23" ht="15.75" customHeight="1">
      <c r="P229" s="2"/>
      <c r="Q229" s="3"/>
      <c r="R229" s="3"/>
      <c r="S229" s="3"/>
      <c r="T229" s="4"/>
      <c r="U229" s="4"/>
      <c r="V229" s="3"/>
      <c r="W229" s="5"/>
    </row>
    <row r="230" spans="16:23" ht="15.75" customHeight="1">
      <c r="P230" s="2"/>
      <c r="Q230" s="3"/>
      <c r="R230" s="3"/>
      <c r="S230" s="3"/>
      <c r="T230" s="4"/>
      <c r="U230" s="4"/>
      <c r="V230" s="3"/>
      <c r="W230" s="5"/>
    </row>
    <row r="231" spans="16:23" ht="15.75" customHeight="1">
      <c r="P231" s="2"/>
      <c r="Q231" s="3"/>
      <c r="R231" s="3"/>
      <c r="S231" s="3"/>
      <c r="T231" s="4"/>
      <c r="U231" s="4"/>
      <c r="V231" s="3"/>
      <c r="W231" s="5"/>
    </row>
    <row r="232" spans="16:23" ht="15.75" customHeight="1">
      <c r="P232" s="2"/>
      <c r="Q232" s="3"/>
      <c r="R232" s="3"/>
      <c r="S232" s="3"/>
      <c r="T232" s="4"/>
      <c r="U232" s="4"/>
      <c r="V232" s="3"/>
      <c r="W232" s="5"/>
    </row>
    <row r="233" spans="16:23" ht="15.75" customHeight="1">
      <c r="P233" s="2"/>
      <c r="Q233" s="3"/>
      <c r="R233" s="3"/>
      <c r="S233" s="3"/>
      <c r="T233" s="4"/>
      <c r="U233" s="4"/>
      <c r="V233" s="3"/>
      <c r="W233" s="5"/>
    </row>
    <row r="234" spans="16:23" ht="15.75" customHeight="1">
      <c r="P234" s="2"/>
      <c r="Q234" s="3"/>
      <c r="R234" s="3"/>
      <c r="S234" s="3"/>
      <c r="T234" s="4"/>
      <c r="U234" s="4"/>
      <c r="V234" s="3"/>
      <c r="W234" s="5"/>
    </row>
    <row r="235" spans="16:23" ht="15.75" customHeight="1">
      <c r="P235" s="2"/>
      <c r="Q235" s="3"/>
      <c r="R235" s="3"/>
      <c r="S235" s="3"/>
      <c r="T235" s="4"/>
      <c r="U235" s="4"/>
      <c r="V235" s="3"/>
      <c r="W235" s="5"/>
    </row>
    <row r="236" spans="16:23" ht="15.75" customHeight="1">
      <c r="P236" s="2"/>
      <c r="Q236" s="3"/>
      <c r="R236" s="3"/>
      <c r="S236" s="3"/>
      <c r="T236" s="4"/>
      <c r="U236" s="4"/>
      <c r="V236" s="3"/>
      <c r="W236" s="5"/>
    </row>
    <row r="237" spans="16:23" ht="15.75" customHeight="1">
      <c r="P237" s="2"/>
      <c r="Q237" s="3"/>
      <c r="R237" s="3"/>
      <c r="S237" s="3"/>
      <c r="T237" s="4"/>
      <c r="U237" s="4"/>
      <c r="V237" s="3"/>
      <c r="W237" s="5"/>
    </row>
    <row r="238" spans="16:23" ht="15.75" customHeight="1">
      <c r="P238" s="2"/>
      <c r="Q238" s="3"/>
      <c r="R238" s="3"/>
      <c r="S238" s="3"/>
      <c r="T238" s="4"/>
      <c r="U238" s="4"/>
      <c r="V238" s="3"/>
      <c r="W238" s="5"/>
    </row>
    <row r="239" spans="16:23" ht="15.75" customHeight="1">
      <c r="P239" s="2"/>
      <c r="Q239" s="3"/>
      <c r="R239" s="3"/>
      <c r="S239" s="3"/>
      <c r="T239" s="4"/>
      <c r="U239" s="4"/>
      <c r="V239" s="3"/>
      <c r="W239" s="5"/>
    </row>
    <row r="240" spans="16:23" ht="15.75" customHeight="1">
      <c r="P240" s="2"/>
      <c r="Q240" s="3"/>
      <c r="R240" s="3"/>
      <c r="S240" s="3"/>
      <c r="T240" s="4"/>
      <c r="U240" s="4"/>
      <c r="V240" s="3"/>
      <c r="W240" s="5"/>
    </row>
    <row r="241" spans="16:23" ht="15.75" customHeight="1">
      <c r="P241" s="2"/>
      <c r="Q241" s="3"/>
      <c r="R241" s="3"/>
      <c r="S241" s="3"/>
      <c r="T241" s="4"/>
      <c r="U241" s="4"/>
      <c r="V241" s="3"/>
      <c r="W241" s="5"/>
    </row>
    <row r="242" spans="16:23" ht="15.75" customHeight="1">
      <c r="P242" s="2"/>
      <c r="Q242" s="3"/>
      <c r="R242" s="3"/>
      <c r="S242" s="3"/>
      <c r="T242" s="4"/>
      <c r="U242" s="4"/>
      <c r="V242" s="3"/>
      <c r="W242" s="5"/>
    </row>
    <row r="243" spans="16:23" ht="15.75" customHeight="1">
      <c r="P243" s="2"/>
      <c r="Q243" s="3"/>
      <c r="R243" s="3"/>
      <c r="S243" s="3"/>
      <c r="T243" s="4"/>
      <c r="U243" s="4"/>
      <c r="V243" s="3"/>
      <c r="W243" s="5"/>
    </row>
    <row r="244" spans="16:23" ht="15.75" customHeight="1">
      <c r="P244" s="2"/>
      <c r="Q244" s="3"/>
      <c r="R244" s="3"/>
      <c r="S244" s="3"/>
      <c r="T244" s="4"/>
      <c r="U244" s="4"/>
      <c r="V244" s="3"/>
      <c r="W244" s="5"/>
    </row>
    <row r="245" spans="16:23" ht="15.75" customHeight="1">
      <c r="P245" s="2"/>
      <c r="Q245" s="3"/>
      <c r="R245" s="3"/>
      <c r="S245" s="3"/>
      <c r="T245" s="4"/>
      <c r="U245" s="4"/>
      <c r="V245" s="3"/>
      <c r="W245" s="5"/>
    </row>
    <row r="246" spans="16:23" ht="15.75" customHeight="1">
      <c r="P246" s="2"/>
      <c r="Q246" s="3"/>
      <c r="R246" s="3"/>
      <c r="S246" s="3"/>
      <c r="T246" s="4"/>
      <c r="U246" s="4"/>
      <c r="V246" s="3"/>
      <c r="W246" s="5"/>
    </row>
    <row r="247" spans="16:23" ht="15.75" customHeight="1">
      <c r="P247" s="2"/>
      <c r="Q247" s="3"/>
      <c r="R247" s="3"/>
      <c r="S247" s="3"/>
      <c r="T247" s="4"/>
      <c r="U247" s="4"/>
      <c r="V247" s="3"/>
      <c r="W247" s="5"/>
    </row>
    <row r="248" spans="16:23" ht="15.75" customHeight="1">
      <c r="P248" s="2"/>
      <c r="Q248" s="3"/>
      <c r="R248" s="3"/>
      <c r="S248" s="3"/>
      <c r="T248" s="4"/>
      <c r="U248" s="4"/>
      <c r="V248" s="3"/>
      <c r="W248" s="5"/>
    </row>
    <row r="249" spans="16:23" ht="15.75" customHeight="1">
      <c r="P249" s="2"/>
      <c r="Q249" s="3"/>
      <c r="R249" s="3"/>
      <c r="S249" s="3"/>
      <c r="T249" s="4"/>
      <c r="U249" s="4"/>
      <c r="V249" s="3"/>
      <c r="W249" s="5"/>
    </row>
    <row r="250" spans="16:23" ht="15.75" customHeight="1">
      <c r="P250" s="2"/>
      <c r="Q250" s="3"/>
      <c r="R250" s="3"/>
      <c r="S250" s="3"/>
      <c r="T250" s="4"/>
      <c r="U250" s="4"/>
      <c r="V250" s="3"/>
      <c r="W250" s="5"/>
    </row>
    <row r="251" spans="16:23" ht="15.75" customHeight="1">
      <c r="P251" s="2"/>
      <c r="Q251" s="3"/>
      <c r="R251" s="3"/>
      <c r="S251" s="3"/>
      <c r="T251" s="4"/>
      <c r="U251" s="4"/>
      <c r="V251" s="3"/>
      <c r="W251" s="5"/>
    </row>
    <row r="252" spans="16:23" ht="15.75" customHeight="1">
      <c r="P252" s="2"/>
      <c r="Q252" s="3"/>
      <c r="R252" s="3"/>
      <c r="S252" s="3"/>
      <c r="T252" s="4"/>
      <c r="U252" s="4"/>
      <c r="V252" s="3"/>
      <c r="W252" s="5"/>
    </row>
    <row r="253" spans="16:23" ht="15.75" customHeight="1">
      <c r="P253" s="2"/>
      <c r="Q253" s="3"/>
      <c r="R253" s="3"/>
      <c r="S253" s="3"/>
      <c r="T253" s="4"/>
      <c r="U253" s="4"/>
      <c r="V253" s="3"/>
      <c r="W253" s="5"/>
    </row>
    <row r="254" spans="16:23" ht="15.75" customHeight="1">
      <c r="P254" s="2"/>
      <c r="Q254" s="3"/>
      <c r="R254" s="3"/>
      <c r="S254" s="3"/>
      <c r="T254" s="4"/>
      <c r="U254" s="4"/>
      <c r="V254" s="3"/>
      <c r="W254" s="5"/>
    </row>
    <row r="255" spans="16:23" ht="15.75" customHeight="1">
      <c r="P255" s="2"/>
      <c r="Q255" s="3"/>
      <c r="R255" s="3"/>
      <c r="S255" s="3"/>
      <c r="T255" s="4"/>
      <c r="U255" s="4"/>
      <c r="V255" s="3"/>
      <c r="W255" s="5"/>
    </row>
    <row r="256" spans="16:23" ht="15.75" customHeight="1">
      <c r="P256" s="2"/>
      <c r="Q256" s="3"/>
      <c r="R256" s="3"/>
      <c r="S256" s="3"/>
      <c r="T256" s="4"/>
      <c r="U256" s="4"/>
      <c r="V256" s="3"/>
      <c r="W256" s="5"/>
    </row>
    <row r="257" spans="16:23" ht="15.75" customHeight="1">
      <c r="P257" s="2"/>
      <c r="Q257" s="3"/>
      <c r="R257" s="3"/>
      <c r="S257" s="3"/>
      <c r="T257" s="4"/>
      <c r="U257" s="4"/>
      <c r="V257" s="3"/>
      <c r="W257" s="5"/>
    </row>
    <row r="258" spans="16:23" ht="15.75" customHeight="1">
      <c r="P258" s="2"/>
      <c r="Q258" s="3"/>
      <c r="R258" s="3"/>
      <c r="S258" s="3"/>
      <c r="T258" s="4"/>
      <c r="U258" s="4"/>
      <c r="V258" s="3"/>
      <c r="W258" s="5"/>
    </row>
    <row r="259" spans="16:23" ht="15.75" customHeight="1">
      <c r="P259" s="2"/>
      <c r="Q259" s="3"/>
      <c r="R259" s="3"/>
      <c r="S259" s="3"/>
      <c r="T259" s="4"/>
      <c r="U259" s="4"/>
      <c r="V259" s="3"/>
      <c r="W259" s="5"/>
    </row>
    <row r="260" spans="16:23" ht="15.75" customHeight="1">
      <c r="P260" s="2"/>
      <c r="Q260" s="3"/>
      <c r="R260" s="3"/>
      <c r="S260" s="3"/>
      <c r="T260" s="4"/>
      <c r="U260" s="4"/>
      <c r="V260" s="3"/>
      <c r="W260" s="5"/>
    </row>
    <row r="261" spans="16:23" ht="15.75" customHeight="1">
      <c r="P261" s="2"/>
      <c r="Q261" s="3"/>
      <c r="R261" s="3"/>
      <c r="S261" s="3"/>
      <c r="T261" s="4"/>
      <c r="U261" s="4"/>
      <c r="V261" s="3"/>
      <c r="W261" s="5"/>
    </row>
    <row r="262" spans="16:23" ht="15.75" customHeight="1">
      <c r="P262" s="2"/>
      <c r="Q262" s="3"/>
      <c r="R262" s="3"/>
      <c r="S262" s="3"/>
      <c r="T262" s="4"/>
      <c r="U262" s="4"/>
      <c r="V262" s="3"/>
      <c r="W262" s="5"/>
    </row>
    <row r="263" spans="16:23" ht="15.75" customHeight="1">
      <c r="P263" s="2"/>
      <c r="Q263" s="3"/>
      <c r="R263" s="3"/>
      <c r="S263" s="3"/>
      <c r="T263" s="4"/>
      <c r="U263" s="4"/>
      <c r="V263" s="3"/>
      <c r="W263" s="5"/>
    </row>
    <row r="264" spans="16:23" ht="15.75" customHeight="1">
      <c r="P264" s="2"/>
      <c r="Q264" s="3"/>
      <c r="R264" s="3"/>
      <c r="S264" s="3"/>
      <c r="T264" s="4"/>
      <c r="U264" s="4"/>
      <c r="V264" s="3"/>
      <c r="W264" s="5"/>
    </row>
    <row r="265" spans="16:23" ht="15.75" customHeight="1">
      <c r="P265" s="2"/>
      <c r="Q265" s="3"/>
      <c r="R265" s="3"/>
      <c r="S265" s="3"/>
      <c r="T265" s="4"/>
      <c r="U265" s="4"/>
      <c r="V265" s="3"/>
      <c r="W265" s="5"/>
    </row>
    <row r="266" spans="16:23" ht="15.75" customHeight="1">
      <c r="P266" s="2"/>
      <c r="Q266" s="3"/>
      <c r="R266" s="3"/>
      <c r="S266" s="3"/>
      <c r="T266" s="4"/>
      <c r="U266" s="4"/>
      <c r="V266" s="3"/>
      <c r="W266" s="5"/>
    </row>
    <row r="267" spans="16:23" ht="15.75" customHeight="1">
      <c r="P267" s="2"/>
      <c r="Q267" s="3"/>
      <c r="R267" s="3"/>
      <c r="S267" s="3"/>
      <c r="T267" s="4"/>
      <c r="U267" s="4"/>
      <c r="V267" s="3"/>
      <c r="W267" s="5"/>
    </row>
    <row r="268" spans="16:23" ht="15.75" customHeight="1">
      <c r="P268" s="2"/>
      <c r="Q268" s="3"/>
      <c r="R268" s="3"/>
      <c r="S268" s="3"/>
      <c r="T268" s="4"/>
      <c r="U268" s="4"/>
      <c r="V268" s="3"/>
      <c r="W268" s="5"/>
    </row>
    <row r="269" spans="16:23" ht="15.75" customHeight="1">
      <c r="P269" s="2"/>
      <c r="Q269" s="3"/>
      <c r="R269" s="3"/>
      <c r="S269" s="3"/>
      <c r="T269" s="4"/>
      <c r="U269" s="4"/>
      <c r="V269" s="3"/>
      <c r="W269" s="5"/>
    </row>
    <row r="270" spans="16:23" ht="15.75" customHeight="1">
      <c r="P270" s="2"/>
      <c r="Q270" s="3"/>
      <c r="R270" s="3"/>
      <c r="S270" s="3"/>
      <c r="T270" s="4"/>
      <c r="U270" s="4"/>
      <c r="V270" s="3"/>
      <c r="W270" s="5"/>
    </row>
    <row r="271" spans="16:23" ht="15.75" customHeight="1">
      <c r="P271" s="2"/>
      <c r="Q271" s="3"/>
      <c r="R271" s="3"/>
      <c r="S271" s="3"/>
      <c r="T271" s="4"/>
      <c r="U271" s="4"/>
      <c r="V271" s="3"/>
      <c r="W271" s="5"/>
    </row>
    <row r="272" spans="16:23" ht="15.75" customHeight="1">
      <c r="P272" s="2"/>
      <c r="Q272" s="3"/>
      <c r="R272" s="3"/>
      <c r="S272" s="3"/>
      <c r="T272" s="4"/>
      <c r="U272" s="4"/>
      <c r="V272" s="3"/>
      <c r="W272" s="5"/>
    </row>
    <row r="273" spans="16:23" ht="15.75" customHeight="1">
      <c r="P273" s="2"/>
      <c r="Q273" s="3"/>
      <c r="R273" s="3"/>
      <c r="S273" s="3"/>
      <c r="T273" s="4"/>
      <c r="U273" s="4"/>
      <c r="V273" s="3"/>
      <c r="W273" s="5"/>
    </row>
    <row r="274" spans="16:23" ht="15.75" customHeight="1">
      <c r="P274" s="2"/>
      <c r="Q274" s="3"/>
      <c r="R274" s="3"/>
      <c r="S274" s="3"/>
      <c r="T274" s="4"/>
      <c r="U274" s="4"/>
      <c r="V274" s="3"/>
      <c r="W274" s="5"/>
    </row>
    <row r="275" spans="16:23" ht="15.75" customHeight="1">
      <c r="P275" s="2"/>
      <c r="Q275" s="3"/>
      <c r="R275" s="3"/>
      <c r="S275" s="3"/>
      <c r="T275" s="4"/>
      <c r="U275" s="4"/>
      <c r="V275" s="3"/>
      <c r="W275" s="5"/>
    </row>
    <row r="276" spans="16:23" ht="15.75" customHeight="1">
      <c r="P276" s="2"/>
      <c r="Q276" s="3"/>
      <c r="R276" s="3"/>
      <c r="S276" s="3"/>
      <c r="T276" s="4"/>
      <c r="U276" s="4"/>
      <c r="V276" s="3"/>
      <c r="W276" s="5"/>
    </row>
    <row r="277" spans="16:23" ht="15.75" customHeight="1">
      <c r="P277" s="2"/>
      <c r="Q277" s="3"/>
      <c r="R277" s="3"/>
      <c r="S277" s="3"/>
      <c r="T277" s="4"/>
      <c r="U277" s="4"/>
      <c r="V277" s="3"/>
      <c r="W277" s="5"/>
    </row>
    <row r="278" spans="16:23" ht="15.75" customHeight="1">
      <c r="P278" s="2"/>
      <c r="Q278" s="3"/>
      <c r="R278" s="3"/>
      <c r="S278" s="3"/>
      <c r="T278" s="4"/>
      <c r="U278" s="4"/>
      <c r="V278" s="3"/>
      <c r="W278" s="5"/>
    </row>
    <row r="279" spans="16:23" ht="15.75" customHeight="1">
      <c r="P279" s="2"/>
      <c r="Q279" s="3"/>
      <c r="R279" s="3"/>
      <c r="S279" s="3"/>
      <c r="T279" s="4"/>
      <c r="U279" s="4"/>
      <c r="V279" s="3"/>
      <c r="W279" s="5"/>
    </row>
    <row r="280" spans="16:23" ht="15.75" customHeight="1">
      <c r="P280" s="2"/>
      <c r="Q280" s="3"/>
      <c r="R280" s="3"/>
      <c r="S280" s="3"/>
      <c r="T280" s="4"/>
      <c r="U280" s="4"/>
      <c r="V280" s="3"/>
      <c r="W280" s="5"/>
    </row>
    <row r="281" spans="16:23" ht="15.75" customHeight="1">
      <c r="P281" s="2"/>
      <c r="Q281" s="3"/>
      <c r="R281" s="3"/>
      <c r="S281" s="3"/>
      <c r="T281" s="4"/>
      <c r="U281" s="4"/>
      <c r="V281" s="3"/>
      <c r="W281" s="5"/>
    </row>
    <row r="282" spans="16:23" ht="15.75" customHeight="1">
      <c r="P282" s="2"/>
      <c r="Q282" s="3"/>
      <c r="R282" s="3"/>
      <c r="S282" s="3"/>
      <c r="T282" s="4"/>
      <c r="U282" s="4"/>
      <c r="V282" s="3"/>
      <c r="W282" s="5"/>
    </row>
    <row r="283" spans="16:23" ht="15.75" customHeight="1">
      <c r="P283" s="2"/>
      <c r="Q283" s="3"/>
      <c r="R283" s="3"/>
      <c r="S283" s="3"/>
      <c r="T283" s="4"/>
      <c r="U283" s="4"/>
      <c r="V283" s="3"/>
      <c r="W283" s="5"/>
    </row>
    <row r="284" spans="16:23" ht="15.75" customHeight="1">
      <c r="P284" s="2"/>
      <c r="Q284" s="3"/>
      <c r="R284" s="3"/>
      <c r="S284" s="3"/>
      <c r="T284" s="4"/>
      <c r="U284" s="4"/>
      <c r="V284" s="3"/>
      <c r="W284" s="5"/>
    </row>
    <row r="285" spans="16:23" ht="15.75" customHeight="1">
      <c r="P285" s="2"/>
      <c r="Q285" s="3"/>
      <c r="R285" s="3"/>
      <c r="S285" s="3"/>
      <c r="T285" s="4"/>
      <c r="U285" s="4"/>
      <c r="V285" s="3"/>
      <c r="W285" s="5"/>
    </row>
    <row r="286" spans="16:23" ht="15.75" customHeight="1">
      <c r="P286" s="2"/>
      <c r="Q286" s="3"/>
      <c r="R286" s="3"/>
      <c r="S286" s="3"/>
      <c r="T286" s="4"/>
      <c r="U286" s="4"/>
      <c r="V286" s="3"/>
      <c r="W286" s="5"/>
    </row>
    <row r="287" spans="16:23" ht="15.75" customHeight="1">
      <c r="P287" s="2"/>
      <c r="Q287" s="3"/>
      <c r="R287" s="3"/>
      <c r="S287" s="3"/>
      <c r="T287" s="4"/>
      <c r="U287" s="4"/>
      <c r="V287" s="3"/>
      <c r="W287" s="5"/>
    </row>
    <row r="288" spans="16:23" ht="15.75" customHeight="1">
      <c r="P288" s="2"/>
      <c r="Q288" s="3"/>
      <c r="R288" s="3"/>
      <c r="S288" s="3"/>
      <c r="T288" s="4"/>
      <c r="U288" s="4"/>
      <c r="V288" s="3"/>
      <c r="W288" s="5"/>
    </row>
    <row r="289" spans="16:23" ht="15.75" customHeight="1">
      <c r="P289" s="2"/>
      <c r="Q289" s="3"/>
      <c r="R289" s="3"/>
      <c r="S289" s="3"/>
      <c r="T289" s="4"/>
      <c r="U289" s="4"/>
      <c r="V289" s="3"/>
      <c r="W289" s="5"/>
    </row>
    <row r="290" spans="16:23" ht="15.75" customHeight="1">
      <c r="P290" s="2"/>
      <c r="Q290" s="3"/>
      <c r="R290" s="3"/>
      <c r="S290" s="3"/>
      <c r="T290" s="4"/>
      <c r="U290" s="4"/>
      <c r="V290" s="3"/>
      <c r="W290" s="5"/>
    </row>
    <row r="291" spans="16:23" ht="15.75" customHeight="1">
      <c r="P291" s="2"/>
      <c r="Q291" s="3"/>
      <c r="R291" s="3"/>
      <c r="S291" s="3"/>
      <c r="T291" s="4"/>
      <c r="U291" s="4"/>
      <c r="V291" s="3"/>
      <c r="W291" s="5"/>
    </row>
    <row r="292" spans="16:23" ht="15.75" customHeight="1">
      <c r="P292" s="2"/>
      <c r="Q292" s="3"/>
      <c r="R292" s="3"/>
      <c r="S292" s="3"/>
      <c r="T292" s="4"/>
      <c r="U292" s="4"/>
      <c r="V292" s="3"/>
      <c r="W292" s="5"/>
    </row>
    <row r="293" spans="16:23" ht="15.75" customHeight="1">
      <c r="P293" s="2"/>
      <c r="Q293" s="3"/>
      <c r="R293" s="3"/>
      <c r="S293" s="3"/>
      <c r="T293" s="4"/>
      <c r="U293" s="4"/>
      <c r="V293" s="3"/>
      <c r="W293" s="5"/>
    </row>
    <row r="294" spans="16:23" ht="15.75" customHeight="1">
      <c r="P294" s="2"/>
      <c r="Q294" s="3"/>
      <c r="R294" s="3"/>
      <c r="S294" s="3"/>
      <c r="T294" s="4"/>
      <c r="U294" s="4"/>
      <c r="V294" s="3"/>
      <c r="W294" s="5"/>
    </row>
    <row r="295" spans="16:23" ht="15.75" customHeight="1">
      <c r="P295" s="2"/>
      <c r="Q295" s="3"/>
      <c r="R295" s="3"/>
      <c r="S295" s="3"/>
      <c r="T295" s="4"/>
      <c r="U295" s="4"/>
      <c r="V295" s="3"/>
      <c r="W295" s="5"/>
    </row>
    <row r="296" spans="16:23" ht="15.75" customHeight="1">
      <c r="P296" s="2"/>
      <c r="Q296" s="3"/>
      <c r="R296" s="3"/>
      <c r="S296" s="3"/>
      <c r="T296" s="4"/>
      <c r="U296" s="4"/>
      <c r="V296" s="3"/>
      <c r="W296" s="5"/>
    </row>
    <row r="297" spans="16:23" ht="15.75" customHeight="1">
      <c r="P297" s="2"/>
      <c r="Q297" s="3"/>
      <c r="R297" s="3"/>
      <c r="S297" s="3"/>
      <c r="T297" s="4"/>
      <c r="U297" s="4"/>
      <c r="V297" s="3"/>
      <c r="W297" s="5"/>
    </row>
    <row r="298" spans="16:23" ht="15.75" customHeight="1">
      <c r="P298" s="2"/>
      <c r="Q298" s="3"/>
      <c r="R298" s="3"/>
      <c r="S298" s="3"/>
      <c r="T298" s="4"/>
      <c r="U298" s="4"/>
      <c r="V298" s="3"/>
      <c r="W298" s="5"/>
    </row>
    <row r="299" spans="16:23" ht="15.75" customHeight="1">
      <c r="P299" s="2"/>
      <c r="Q299" s="3"/>
      <c r="R299" s="3"/>
      <c r="S299" s="3"/>
      <c r="T299" s="4"/>
      <c r="U299" s="4"/>
      <c r="V299" s="3"/>
      <c r="W299" s="5"/>
    </row>
    <row r="300" spans="16:23" ht="15.75" customHeight="1">
      <c r="P300" s="2"/>
      <c r="Q300" s="3"/>
      <c r="R300" s="3"/>
      <c r="S300" s="3"/>
      <c r="T300" s="4"/>
      <c r="U300" s="4"/>
      <c r="V300" s="3"/>
      <c r="W300" s="5"/>
    </row>
    <row r="301" spans="16:23" ht="15.75" customHeight="1">
      <c r="P301" s="2"/>
      <c r="Q301" s="3"/>
      <c r="R301" s="3"/>
      <c r="S301" s="3"/>
      <c r="T301" s="4"/>
      <c r="U301" s="4"/>
      <c r="V301" s="3"/>
      <c r="W301" s="5"/>
    </row>
    <row r="302" spans="16:23" ht="15.75" customHeight="1">
      <c r="P302" s="2"/>
      <c r="Q302" s="3"/>
      <c r="R302" s="3"/>
      <c r="S302" s="3"/>
      <c r="T302" s="4"/>
      <c r="U302" s="4"/>
      <c r="V302" s="3"/>
      <c r="W302" s="5"/>
    </row>
    <row r="303" spans="16:23" ht="15.75" customHeight="1">
      <c r="P303" s="2"/>
      <c r="Q303" s="3"/>
      <c r="R303" s="3"/>
      <c r="S303" s="3"/>
      <c r="T303" s="4"/>
      <c r="U303" s="4"/>
      <c r="V303" s="3"/>
      <c r="W303" s="5"/>
    </row>
    <row r="304" spans="16:23" ht="15.75" customHeight="1">
      <c r="P304" s="2"/>
      <c r="Q304" s="3"/>
      <c r="R304" s="3"/>
      <c r="S304" s="3"/>
      <c r="T304" s="4"/>
      <c r="U304" s="4"/>
      <c r="V304" s="3"/>
      <c r="W304" s="5"/>
    </row>
    <row r="305" spans="16:23" ht="15.75" customHeight="1">
      <c r="P305" s="2"/>
      <c r="Q305" s="3"/>
      <c r="R305" s="3"/>
      <c r="S305" s="3"/>
      <c r="T305" s="4"/>
      <c r="U305" s="4"/>
      <c r="V305" s="3"/>
      <c r="W305" s="5"/>
    </row>
    <row r="306" spans="16:23" ht="15.75" customHeight="1">
      <c r="P306" s="2"/>
      <c r="Q306" s="3"/>
      <c r="R306" s="3"/>
      <c r="S306" s="3"/>
      <c r="T306" s="4"/>
      <c r="U306" s="4"/>
      <c r="V306" s="3"/>
      <c r="W306" s="5"/>
    </row>
    <row r="307" spans="16:23" ht="15.75" customHeight="1">
      <c r="P307" s="2"/>
      <c r="Q307" s="3"/>
      <c r="R307" s="3"/>
      <c r="S307" s="3"/>
      <c r="T307" s="4"/>
      <c r="U307" s="4"/>
      <c r="V307" s="3"/>
      <c r="W307" s="5"/>
    </row>
    <row r="308" spans="16:23" ht="15.75" customHeight="1"/>
    <row r="309" spans="16:23" ht="15.75" customHeight="1"/>
    <row r="310" spans="16:23" ht="15.75" customHeight="1"/>
    <row r="311" spans="16:23" ht="15.75" customHeight="1"/>
    <row r="312" spans="16:23" ht="15.75" customHeight="1"/>
    <row r="313" spans="16:23" ht="15.75" customHeight="1"/>
    <row r="314" spans="16:23" ht="15.75" customHeight="1"/>
    <row r="315" spans="16:23" ht="15.75" customHeight="1"/>
    <row r="316" spans="16:23" ht="15.75" customHeight="1"/>
    <row r="317" spans="16:23" ht="15.75" customHeight="1"/>
    <row r="318" spans="16:23" ht="15.75" customHeight="1"/>
    <row r="319" spans="16:23" ht="15.75" customHeight="1"/>
    <row r="320" spans="16:23"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password="CC0A" sheet="1" objects="1" scenarios="1" selectLockedCells="1" selectUnlockedCells="1"/>
  <mergeCells count="3">
    <mergeCell ref="A2:P2"/>
    <mergeCell ref="Q2:V2"/>
    <mergeCell ref="A3:B3"/>
  </mergeCells>
  <conditionalFormatting sqref="E5:E16">
    <cfRule type="expression" dxfId="9" priority="7">
      <formula>$C5="*"</formula>
    </cfRule>
  </conditionalFormatting>
  <conditionalFormatting sqref="E18:E29">
    <cfRule type="expression" dxfId="8" priority="8">
      <formula>$C18="*"</formula>
    </cfRule>
  </conditionalFormatting>
  <conditionalFormatting sqref="E31:E42">
    <cfRule type="expression" dxfId="7" priority="6">
      <formula>$C31="*"</formula>
    </cfRule>
  </conditionalFormatting>
  <conditionalFormatting sqref="E44:E55">
    <cfRule type="expression" dxfId="6" priority="5">
      <formula>$C44="*"</formula>
    </cfRule>
  </conditionalFormatting>
  <conditionalFormatting sqref="E57:E68">
    <cfRule type="expression" dxfId="5" priority="4">
      <formula>$C57="*"</formula>
    </cfRule>
  </conditionalFormatting>
  <conditionalFormatting sqref="E70:E81">
    <cfRule type="expression" dxfId="4" priority="3">
      <formula>$C70="*"</formula>
    </cfRule>
  </conditionalFormatting>
  <conditionalFormatting sqref="E83:E94">
    <cfRule type="expression" dxfId="3" priority="2">
      <formula>$C83="*"</formula>
    </cfRule>
  </conditionalFormatting>
  <conditionalFormatting sqref="E96:E107">
    <cfRule type="expression" dxfId="2" priority="1">
      <formula>$C96="*"</formula>
    </cfRule>
  </conditionalFormatting>
  <conditionalFormatting sqref="E17:O17 E30:O30 E43:O43 E56:O56 E69:O69 E82:O82 E95:O95">
    <cfRule type="expression" dxfId="1" priority="15">
      <formula>$C17="*"</formula>
    </cfRule>
  </conditionalFormatting>
  <conditionalFormatting sqref="Q5:V107">
    <cfRule type="expression" dxfId="0" priority="14">
      <formula>$D5="no"</formula>
    </cfRule>
  </conditionalFormatting>
  <dataValidations count="1">
    <dataValidation type="list" allowBlank="1" sqref="D5:D107" xr:uid="{00000000-0002-0000-2200-000000000000}">
      <formula1>$B$1:$C$1</formula1>
    </dataValidation>
  </dataValidations>
  <hyperlinks>
    <hyperlink ref="J1" location="DASHBOARD!A1" display="BACK" xr:uid="{00000000-0004-0000-2200-000000000000}"/>
  </hyperlinks>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918"/>
  <sheetViews>
    <sheetView view="pageBreakPreview" zoomScale="120" zoomScaleNormal="100" zoomScaleSheetLayoutView="120" workbookViewId="0">
      <selection activeCell="A3" sqref="A3"/>
    </sheetView>
  </sheetViews>
  <sheetFormatPr defaultColWidth="11.1796875" defaultRowHeight="15" customHeight="1"/>
  <cols>
    <col min="1" max="1" width="128.81640625" customWidth="1"/>
    <col min="2" max="2" width="7.81640625" customWidth="1"/>
    <col min="3" max="6" width="8.90625" customWidth="1"/>
    <col min="7" max="21" width="8.54296875" customWidth="1"/>
  </cols>
  <sheetData>
    <row r="1" spans="1:21" ht="39" customHeight="1">
      <c r="A1" s="481" t="s">
        <v>463</v>
      </c>
      <c r="B1" s="482" t="s">
        <v>379</v>
      </c>
      <c r="C1" s="294"/>
      <c r="D1" s="294"/>
      <c r="E1" s="294"/>
      <c r="F1" s="294"/>
      <c r="G1" s="294"/>
      <c r="H1" s="294"/>
      <c r="I1" s="294"/>
      <c r="J1" s="294"/>
      <c r="K1" s="294"/>
      <c r="L1" s="294"/>
      <c r="M1" s="294"/>
      <c r="N1" s="294"/>
      <c r="O1" s="294"/>
      <c r="P1" s="294"/>
      <c r="Q1" s="294"/>
      <c r="R1" s="294"/>
      <c r="S1" s="294"/>
      <c r="T1" s="294"/>
      <c r="U1" s="294"/>
    </row>
    <row r="2" spans="1:21" ht="8.25" customHeight="1">
      <c r="A2" s="483"/>
      <c r="B2" s="484"/>
      <c r="C2" s="294"/>
      <c r="D2" s="294"/>
      <c r="E2" s="294"/>
      <c r="F2" s="294"/>
      <c r="G2" s="294"/>
      <c r="H2" s="294"/>
      <c r="I2" s="294"/>
      <c r="J2" s="294"/>
      <c r="K2" s="294"/>
      <c r="L2" s="294"/>
      <c r="M2" s="294"/>
      <c r="N2" s="294"/>
      <c r="O2" s="294"/>
      <c r="P2" s="294"/>
      <c r="Q2" s="294"/>
      <c r="R2" s="294"/>
      <c r="S2" s="294"/>
      <c r="T2" s="294"/>
      <c r="U2" s="294"/>
    </row>
    <row r="3" spans="1:21" ht="24.75" customHeight="1">
      <c r="A3" s="485" t="s">
        <v>419</v>
      </c>
      <c r="B3" s="484"/>
      <c r="C3" s="294"/>
      <c r="D3" s="294"/>
      <c r="E3" s="294"/>
      <c r="F3" s="294"/>
      <c r="G3" s="294"/>
      <c r="H3" s="294"/>
      <c r="I3" s="294"/>
      <c r="J3" s="294"/>
      <c r="K3" s="294"/>
      <c r="L3" s="294"/>
      <c r="M3" s="294"/>
      <c r="N3" s="294"/>
      <c r="O3" s="294"/>
      <c r="P3" s="294"/>
      <c r="Q3" s="294"/>
      <c r="R3" s="294"/>
      <c r="S3" s="294"/>
      <c r="T3" s="294"/>
      <c r="U3" s="294"/>
    </row>
    <row r="4" spans="1:21" ht="5.25" customHeight="1">
      <c r="A4" s="486"/>
      <c r="B4" s="484"/>
      <c r="C4" s="294"/>
      <c r="D4" s="294"/>
      <c r="E4" s="294"/>
      <c r="F4" s="294"/>
      <c r="G4" s="294"/>
      <c r="H4" s="294"/>
      <c r="I4" s="294"/>
      <c r="J4" s="294"/>
      <c r="K4" s="294"/>
      <c r="L4" s="294"/>
      <c r="M4" s="294"/>
      <c r="N4" s="294"/>
      <c r="O4" s="294"/>
      <c r="P4" s="294"/>
      <c r="Q4" s="294"/>
      <c r="R4" s="294"/>
      <c r="S4" s="294"/>
      <c r="T4" s="294"/>
      <c r="U4" s="294"/>
    </row>
    <row r="5" spans="1:21" ht="15" customHeight="1">
      <c r="A5" s="487" t="s">
        <v>356</v>
      </c>
      <c r="B5" s="484"/>
      <c r="C5" s="294"/>
      <c r="D5" s="294"/>
      <c r="E5" s="294"/>
      <c r="F5" s="294"/>
      <c r="G5" s="294"/>
      <c r="H5" s="294"/>
      <c r="I5" s="294"/>
      <c r="J5" s="294"/>
      <c r="K5" s="294"/>
      <c r="L5" s="294"/>
      <c r="M5" s="294"/>
      <c r="N5" s="294"/>
      <c r="O5" s="294"/>
      <c r="P5" s="294"/>
      <c r="Q5" s="294"/>
      <c r="R5" s="294"/>
      <c r="S5" s="294"/>
      <c r="T5" s="294"/>
      <c r="U5" s="294"/>
    </row>
    <row r="6" spans="1:21" ht="15.75" customHeight="1">
      <c r="A6" s="488" t="s">
        <v>357</v>
      </c>
      <c r="B6" s="484"/>
      <c r="C6" s="294"/>
      <c r="D6" s="294"/>
      <c r="E6" s="294"/>
      <c r="F6" s="294"/>
      <c r="G6" s="294"/>
      <c r="H6" s="294"/>
      <c r="I6" s="294"/>
      <c r="J6" s="294"/>
      <c r="K6" s="294"/>
      <c r="L6" s="294"/>
      <c r="M6" s="294"/>
      <c r="N6" s="294"/>
      <c r="O6" s="294"/>
      <c r="P6" s="294"/>
      <c r="Q6" s="294"/>
      <c r="R6" s="294"/>
      <c r="S6" s="294"/>
      <c r="T6" s="294"/>
      <c r="U6" s="294"/>
    </row>
    <row r="7" spans="1:21" ht="15.75" customHeight="1">
      <c r="A7" s="488" t="s">
        <v>358</v>
      </c>
      <c r="B7" s="484"/>
      <c r="C7" s="294"/>
      <c r="D7" s="294"/>
      <c r="E7" s="294"/>
      <c r="F7" s="294"/>
      <c r="G7" s="294"/>
      <c r="H7" s="294"/>
      <c r="I7" s="294"/>
      <c r="J7" s="294"/>
      <c r="K7" s="294"/>
      <c r="L7" s="294"/>
      <c r="M7" s="294"/>
      <c r="N7" s="294"/>
      <c r="O7" s="294"/>
      <c r="P7" s="294"/>
      <c r="Q7" s="294"/>
      <c r="R7" s="294"/>
      <c r="S7" s="294"/>
      <c r="T7" s="294"/>
      <c r="U7" s="294"/>
    </row>
    <row r="8" spans="1:21" ht="33" customHeight="1">
      <c r="A8" s="488" t="s">
        <v>362</v>
      </c>
      <c r="B8" s="484"/>
      <c r="C8" s="294"/>
      <c r="D8" s="294"/>
      <c r="E8" s="294"/>
      <c r="F8" s="294"/>
      <c r="G8" s="294"/>
      <c r="H8" s="294"/>
      <c r="I8" s="294"/>
      <c r="J8" s="294"/>
      <c r="K8" s="294"/>
      <c r="L8" s="294"/>
      <c r="M8" s="294"/>
      <c r="N8" s="294"/>
      <c r="O8" s="294"/>
      <c r="P8" s="294"/>
      <c r="Q8" s="294"/>
      <c r="R8" s="294"/>
      <c r="S8" s="294"/>
      <c r="T8" s="294"/>
      <c r="U8" s="294"/>
    </row>
    <row r="9" spans="1:21" ht="31.5" customHeight="1">
      <c r="A9" s="488" t="s">
        <v>361</v>
      </c>
      <c r="B9" s="484"/>
      <c r="C9" s="294"/>
      <c r="D9" s="294"/>
      <c r="E9" s="294"/>
      <c r="F9" s="294"/>
      <c r="G9" s="294"/>
      <c r="H9" s="294"/>
      <c r="I9" s="294"/>
      <c r="J9" s="294"/>
      <c r="K9" s="294"/>
      <c r="L9" s="294"/>
      <c r="M9" s="294"/>
      <c r="N9" s="294"/>
      <c r="O9" s="294"/>
      <c r="P9" s="294"/>
      <c r="Q9" s="294"/>
      <c r="R9" s="294"/>
      <c r="S9" s="294"/>
      <c r="T9" s="294"/>
      <c r="U9" s="294"/>
    </row>
    <row r="10" spans="1:21" ht="15" customHeight="1">
      <c r="A10" s="488" t="s">
        <v>420</v>
      </c>
      <c r="B10" s="484"/>
      <c r="C10" s="294"/>
      <c r="D10" s="294"/>
      <c r="E10" s="294"/>
      <c r="F10" s="294"/>
      <c r="G10" s="294"/>
      <c r="H10" s="294"/>
      <c r="I10" s="294"/>
      <c r="J10" s="294"/>
      <c r="K10" s="294"/>
      <c r="L10" s="294"/>
      <c r="M10" s="294"/>
      <c r="N10" s="294"/>
      <c r="O10" s="294"/>
      <c r="P10" s="294"/>
      <c r="Q10" s="294"/>
      <c r="R10" s="294"/>
      <c r="S10" s="294"/>
      <c r="T10" s="294"/>
      <c r="U10" s="294"/>
    </row>
    <row r="11" spans="1:21" ht="9" customHeight="1">
      <c r="A11" s="488"/>
      <c r="B11" s="484"/>
      <c r="C11" s="294"/>
      <c r="D11" s="294"/>
      <c r="E11" s="294"/>
      <c r="F11" s="294"/>
      <c r="G11" s="294"/>
      <c r="H11" s="294"/>
      <c r="I11" s="294"/>
      <c r="J11" s="294"/>
      <c r="K11" s="294"/>
      <c r="L11" s="294"/>
      <c r="M11" s="294"/>
      <c r="N11" s="294"/>
      <c r="O11" s="294"/>
      <c r="P11" s="294"/>
      <c r="Q11" s="294"/>
      <c r="R11" s="294"/>
      <c r="S11" s="294"/>
      <c r="T11" s="294"/>
      <c r="U11" s="294"/>
    </row>
    <row r="12" spans="1:21" ht="15.75" customHeight="1">
      <c r="A12" s="489" t="s">
        <v>421</v>
      </c>
      <c r="B12" s="484"/>
      <c r="C12" s="294"/>
      <c r="D12" s="294"/>
      <c r="E12" s="294"/>
      <c r="F12" s="294"/>
      <c r="G12" s="294"/>
      <c r="H12" s="294"/>
      <c r="I12" s="294"/>
      <c r="J12" s="294"/>
      <c r="K12" s="294"/>
      <c r="L12" s="294"/>
      <c r="M12" s="294"/>
      <c r="N12" s="294"/>
      <c r="O12" s="294"/>
      <c r="P12" s="294"/>
      <c r="Q12" s="294"/>
      <c r="R12" s="294"/>
      <c r="S12" s="294"/>
      <c r="T12" s="294"/>
      <c r="U12" s="294"/>
    </row>
    <row r="13" spans="1:21" ht="15.75" customHeight="1">
      <c r="A13" s="488"/>
      <c r="B13" s="484"/>
      <c r="C13" s="294"/>
      <c r="D13" s="294"/>
      <c r="E13" s="294"/>
      <c r="F13" s="294"/>
      <c r="G13" s="294"/>
      <c r="H13" s="294"/>
      <c r="I13" s="294"/>
      <c r="J13" s="294"/>
      <c r="K13" s="294"/>
      <c r="L13" s="294"/>
      <c r="M13" s="294"/>
      <c r="N13" s="294"/>
      <c r="O13" s="294"/>
      <c r="P13" s="294"/>
      <c r="Q13" s="294"/>
      <c r="R13" s="294"/>
      <c r="S13" s="294"/>
      <c r="T13" s="294"/>
      <c r="U13" s="294"/>
    </row>
    <row r="14" spans="1:21" ht="15.75" customHeight="1">
      <c r="A14" s="488"/>
      <c r="B14" s="484"/>
      <c r="C14" s="294"/>
      <c r="D14" s="294"/>
      <c r="E14" s="294"/>
      <c r="F14" s="294"/>
      <c r="G14" s="294"/>
      <c r="H14" s="294"/>
      <c r="I14" s="294"/>
      <c r="J14" s="294"/>
      <c r="K14" s="294"/>
      <c r="L14" s="294"/>
      <c r="M14" s="294"/>
      <c r="N14" s="294"/>
      <c r="O14" s="294"/>
      <c r="P14" s="294"/>
      <c r="Q14" s="294"/>
      <c r="R14" s="294"/>
      <c r="S14" s="294"/>
      <c r="T14" s="294"/>
      <c r="U14" s="294"/>
    </row>
    <row r="15" spans="1:21" ht="15.75" customHeight="1">
      <c r="A15" s="488"/>
      <c r="B15" s="484"/>
      <c r="C15" s="294"/>
      <c r="D15" s="294"/>
      <c r="E15" s="294"/>
      <c r="F15" s="294"/>
      <c r="G15" s="294"/>
      <c r="H15" s="294"/>
      <c r="I15" s="294"/>
      <c r="J15" s="294"/>
      <c r="K15" s="294"/>
      <c r="L15" s="294"/>
      <c r="M15" s="294"/>
      <c r="N15" s="294"/>
      <c r="O15" s="294"/>
      <c r="P15" s="294"/>
      <c r="Q15" s="294"/>
      <c r="R15" s="294"/>
      <c r="S15" s="294"/>
      <c r="T15" s="294"/>
      <c r="U15" s="294"/>
    </row>
    <row r="16" spans="1:21" ht="15.75" customHeight="1">
      <c r="A16" s="488"/>
      <c r="B16" s="484"/>
      <c r="C16" s="294"/>
      <c r="D16" s="294"/>
      <c r="E16" s="294"/>
      <c r="F16" s="294"/>
      <c r="G16" s="294"/>
      <c r="H16" s="294"/>
      <c r="I16" s="294"/>
      <c r="J16" s="294"/>
      <c r="K16" s="294"/>
      <c r="L16" s="294"/>
      <c r="M16" s="294"/>
      <c r="N16" s="294"/>
      <c r="O16" s="294"/>
      <c r="P16" s="294"/>
      <c r="Q16" s="294"/>
      <c r="R16" s="294"/>
      <c r="S16" s="294"/>
      <c r="T16" s="294"/>
      <c r="U16" s="294"/>
    </row>
    <row r="17" spans="1:21" ht="15.75" customHeight="1">
      <c r="A17" s="488"/>
      <c r="B17" s="484"/>
      <c r="C17" s="294"/>
      <c r="D17" s="294"/>
      <c r="E17" s="294"/>
      <c r="F17" s="294"/>
      <c r="G17" s="294"/>
      <c r="H17" s="294"/>
      <c r="I17" s="294"/>
      <c r="J17" s="294"/>
      <c r="K17" s="294"/>
      <c r="L17" s="294"/>
      <c r="M17" s="294"/>
      <c r="N17" s="294"/>
      <c r="O17" s="294"/>
      <c r="P17" s="294"/>
      <c r="Q17" s="294"/>
      <c r="R17" s="294"/>
      <c r="S17" s="294"/>
      <c r="T17" s="294"/>
      <c r="U17" s="294"/>
    </row>
    <row r="18" spans="1:21" ht="15.75" customHeight="1">
      <c r="A18" s="488"/>
      <c r="B18" s="484"/>
      <c r="C18" s="294"/>
      <c r="D18" s="294"/>
      <c r="E18" s="294"/>
      <c r="F18" s="294"/>
      <c r="G18" s="294"/>
      <c r="H18" s="294"/>
      <c r="I18" s="294"/>
      <c r="J18" s="294"/>
      <c r="K18" s="294"/>
      <c r="L18" s="294"/>
      <c r="M18" s="294"/>
      <c r="N18" s="294"/>
      <c r="O18" s="294"/>
      <c r="P18" s="294"/>
      <c r="Q18" s="294"/>
      <c r="R18" s="294"/>
      <c r="S18" s="294"/>
      <c r="T18" s="294"/>
      <c r="U18" s="294"/>
    </row>
    <row r="19" spans="1:21" ht="15.75" customHeight="1">
      <c r="A19" s="488"/>
      <c r="B19" s="484"/>
      <c r="C19" s="294"/>
      <c r="D19" s="294"/>
      <c r="E19" s="294"/>
      <c r="F19" s="294"/>
      <c r="G19" s="294"/>
      <c r="H19" s="294"/>
      <c r="I19" s="294"/>
      <c r="J19" s="294"/>
      <c r="K19" s="294"/>
      <c r="L19" s="294"/>
      <c r="M19" s="294"/>
      <c r="N19" s="294"/>
      <c r="O19" s="294"/>
      <c r="P19" s="294"/>
      <c r="Q19" s="294"/>
      <c r="R19" s="294"/>
      <c r="S19" s="294"/>
      <c r="T19" s="294"/>
      <c r="U19" s="294"/>
    </row>
    <row r="20" spans="1:21" ht="15.75" customHeight="1">
      <c r="A20" s="488"/>
      <c r="B20" s="484"/>
      <c r="C20" s="294"/>
      <c r="D20" s="294"/>
      <c r="E20" s="294"/>
      <c r="F20" s="294"/>
      <c r="G20" s="294"/>
      <c r="H20" s="294"/>
      <c r="I20" s="294"/>
      <c r="J20" s="294"/>
      <c r="K20" s="294"/>
      <c r="L20" s="294"/>
      <c r="M20" s="294"/>
      <c r="N20" s="294"/>
      <c r="O20" s="294"/>
      <c r="P20" s="294"/>
      <c r="Q20" s="294"/>
      <c r="R20" s="294"/>
      <c r="S20" s="294"/>
      <c r="T20" s="294"/>
      <c r="U20" s="294"/>
    </row>
    <row r="21" spans="1:21" ht="15.75" customHeight="1">
      <c r="A21" s="488"/>
      <c r="B21" s="484"/>
      <c r="C21" s="294"/>
      <c r="D21" s="294"/>
      <c r="E21" s="294"/>
      <c r="F21" s="294"/>
      <c r="G21" s="294"/>
      <c r="H21" s="294"/>
      <c r="I21" s="294"/>
      <c r="J21" s="294"/>
      <c r="K21" s="294"/>
      <c r="L21" s="294"/>
      <c r="M21" s="294"/>
      <c r="N21" s="294"/>
      <c r="O21" s="294"/>
      <c r="P21" s="294"/>
      <c r="Q21" s="294"/>
      <c r="R21" s="294"/>
      <c r="S21" s="294"/>
      <c r="T21" s="294"/>
      <c r="U21" s="294"/>
    </row>
    <row r="22" spans="1:21" ht="15.75" customHeight="1">
      <c r="A22" s="488"/>
      <c r="B22" s="484"/>
      <c r="C22" s="294"/>
      <c r="D22" s="294"/>
      <c r="E22" s="294"/>
      <c r="F22" s="294"/>
      <c r="G22" s="294"/>
      <c r="H22" s="294"/>
      <c r="I22" s="294"/>
      <c r="J22" s="294"/>
      <c r="K22" s="294"/>
      <c r="L22" s="294"/>
      <c r="M22" s="294"/>
      <c r="N22" s="294"/>
      <c r="O22" s="294"/>
      <c r="P22" s="294"/>
      <c r="Q22" s="294"/>
      <c r="R22" s="294"/>
      <c r="S22" s="294"/>
      <c r="T22" s="294"/>
      <c r="U22" s="294"/>
    </row>
    <row r="23" spans="1:21" ht="15.75" customHeight="1">
      <c r="A23" s="488"/>
      <c r="B23" s="484"/>
      <c r="C23" s="294"/>
      <c r="D23" s="294"/>
      <c r="E23" s="294"/>
      <c r="F23" s="294"/>
      <c r="G23" s="294"/>
      <c r="H23" s="294"/>
      <c r="I23" s="294"/>
      <c r="J23" s="294"/>
      <c r="K23" s="294"/>
      <c r="L23" s="294"/>
      <c r="M23" s="294"/>
      <c r="N23" s="294"/>
      <c r="O23" s="294"/>
      <c r="P23" s="294"/>
      <c r="Q23" s="294"/>
      <c r="R23" s="294"/>
      <c r="S23" s="294"/>
      <c r="T23" s="294"/>
      <c r="U23" s="294"/>
    </row>
    <row r="24" spans="1:21" ht="15.75" customHeight="1">
      <c r="A24" s="488"/>
      <c r="B24" s="484"/>
      <c r="C24" s="294"/>
      <c r="D24" s="294"/>
      <c r="E24" s="294"/>
      <c r="F24" s="294"/>
      <c r="G24" s="294"/>
      <c r="H24" s="294"/>
      <c r="I24" s="294"/>
      <c r="J24" s="294"/>
      <c r="K24" s="294"/>
      <c r="L24" s="294"/>
      <c r="M24" s="294"/>
      <c r="N24" s="294"/>
      <c r="O24" s="294"/>
      <c r="P24" s="294"/>
      <c r="Q24" s="294"/>
      <c r="R24" s="294"/>
      <c r="S24" s="294"/>
      <c r="T24" s="294"/>
      <c r="U24" s="294"/>
    </row>
    <row r="25" spans="1:21" ht="15.75" customHeight="1">
      <c r="A25" s="488"/>
      <c r="B25" s="484"/>
      <c r="C25" s="294"/>
      <c r="D25" s="294"/>
      <c r="E25" s="294"/>
      <c r="F25" s="294"/>
      <c r="G25" s="294"/>
      <c r="H25" s="294"/>
      <c r="I25" s="294"/>
      <c r="J25" s="294"/>
      <c r="K25" s="294"/>
      <c r="L25" s="294"/>
      <c r="M25" s="294"/>
      <c r="N25" s="294"/>
      <c r="O25" s="294"/>
      <c r="P25" s="294"/>
      <c r="Q25" s="294"/>
      <c r="R25" s="294"/>
      <c r="S25" s="294"/>
      <c r="T25" s="294"/>
      <c r="U25" s="294"/>
    </row>
    <row r="26" spans="1:21" ht="15.75" customHeight="1">
      <c r="A26" s="488"/>
      <c r="B26" s="484"/>
      <c r="C26" s="294"/>
      <c r="D26" s="294"/>
      <c r="E26" s="294"/>
      <c r="F26" s="294"/>
      <c r="G26" s="294"/>
      <c r="H26" s="294"/>
      <c r="I26" s="294"/>
      <c r="J26" s="294"/>
      <c r="K26" s="294"/>
      <c r="L26" s="294"/>
      <c r="M26" s="294"/>
      <c r="N26" s="294"/>
      <c r="O26" s="294"/>
      <c r="P26" s="294"/>
      <c r="Q26" s="294"/>
      <c r="R26" s="294"/>
      <c r="S26" s="294"/>
      <c r="T26" s="294"/>
      <c r="U26" s="294"/>
    </row>
    <row r="27" spans="1:21" ht="15.75" customHeight="1">
      <c r="A27" s="488"/>
      <c r="B27" s="484"/>
      <c r="C27" s="294"/>
      <c r="D27" s="294"/>
      <c r="E27" s="294"/>
      <c r="F27" s="294"/>
      <c r="G27" s="294"/>
      <c r="H27" s="294"/>
      <c r="I27" s="294"/>
      <c r="J27" s="294"/>
      <c r="K27" s="294"/>
      <c r="L27" s="294"/>
      <c r="M27" s="294"/>
      <c r="N27" s="294"/>
      <c r="O27" s="294"/>
      <c r="P27" s="294"/>
      <c r="Q27" s="294"/>
      <c r="R27" s="294"/>
      <c r="S27" s="294"/>
      <c r="T27" s="294"/>
      <c r="U27" s="294"/>
    </row>
    <row r="28" spans="1:21" ht="15.75" customHeight="1">
      <c r="A28" s="488"/>
      <c r="B28" s="484"/>
      <c r="C28" s="294"/>
      <c r="D28" s="294"/>
      <c r="E28" s="294"/>
      <c r="F28" s="294"/>
      <c r="G28" s="294"/>
      <c r="H28" s="294"/>
      <c r="I28" s="294"/>
      <c r="J28" s="294"/>
      <c r="K28" s="294"/>
      <c r="L28" s="294"/>
      <c r="M28" s="294"/>
      <c r="N28" s="294"/>
      <c r="O28" s="294"/>
      <c r="P28" s="294"/>
      <c r="Q28" s="294"/>
      <c r="R28" s="294"/>
      <c r="S28" s="294"/>
      <c r="T28" s="294"/>
      <c r="U28" s="294"/>
    </row>
    <row r="29" spans="1:21" ht="15.75" customHeight="1">
      <c r="A29" s="488"/>
      <c r="B29" s="484"/>
      <c r="C29" s="294"/>
      <c r="D29" s="294"/>
      <c r="E29" s="294"/>
      <c r="F29" s="294"/>
      <c r="G29" s="294"/>
      <c r="H29" s="294"/>
      <c r="I29" s="294"/>
      <c r="J29" s="294"/>
      <c r="K29" s="294"/>
      <c r="L29" s="294"/>
      <c r="M29" s="294"/>
      <c r="N29" s="294"/>
      <c r="O29" s="294"/>
      <c r="P29" s="294"/>
      <c r="Q29" s="294"/>
      <c r="R29" s="294"/>
      <c r="S29" s="294"/>
      <c r="T29" s="294"/>
      <c r="U29" s="294"/>
    </row>
    <row r="30" spans="1:21" ht="15.75" customHeight="1">
      <c r="A30" s="488"/>
      <c r="B30" s="484"/>
      <c r="C30" s="294"/>
      <c r="D30" s="294"/>
      <c r="E30" s="294"/>
      <c r="F30" s="294"/>
      <c r="G30" s="294"/>
      <c r="H30" s="294"/>
      <c r="I30" s="294"/>
      <c r="J30" s="294"/>
      <c r="K30" s="294"/>
      <c r="L30" s="294"/>
      <c r="M30" s="294"/>
      <c r="N30" s="294"/>
      <c r="O30" s="294"/>
      <c r="P30" s="294"/>
      <c r="Q30" s="294"/>
      <c r="R30" s="294"/>
      <c r="S30" s="294"/>
      <c r="T30" s="294"/>
      <c r="U30" s="294"/>
    </row>
    <row r="31" spans="1:21" ht="15.75" customHeight="1" thickBot="1">
      <c r="A31" s="490"/>
      <c r="B31" s="491"/>
      <c r="C31" s="294"/>
      <c r="D31" s="294"/>
      <c r="E31" s="294"/>
      <c r="F31" s="294"/>
      <c r="G31" s="294"/>
      <c r="H31" s="294"/>
      <c r="I31" s="294"/>
      <c r="J31" s="294"/>
      <c r="K31" s="294"/>
      <c r="L31" s="294"/>
      <c r="M31" s="294"/>
      <c r="N31" s="294"/>
      <c r="O31" s="294"/>
      <c r="P31" s="294"/>
      <c r="Q31" s="294"/>
      <c r="R31" s="294"/>
      <c r="S31" s="294"/>
      <c r="T31" s="294"/>
      <c r="U31" s="294"/>
    </row>
    <row r="32" spans="1:21" ht="15.75" customHeight="1">
      <c r="A32" s="294"/>
      <c r="B32" s="294"/>
      <c r="C32" s="294"/>
      <c r="D32" s="294"/>
      <c r="E32" s="294"/>
      <c r="F32" s="294"/>
      <c r="G32" s="294"/>
      <c r="H32" s="294"/>
      <c r="I32" s="294"/>
      <c r="J32" s="294"/>
      <c r="K32" s="294"/>
      <c r="L32" s="294"/>
      <c r="M32" s="294"/>
      <c r="N32" s="294"/>
      <c r="O32" s="294"/>
      <c r="P32" s="294"/>
      <c r="Q32" s="294"/>
      <c r="R32" s="294"/>
      <c r="S32" s="294"/>
      <c r="T32" s="294"/>
      <c r="U32" s="294"/>
    </row>
    <row r="33" spans="1:21" ht="15.75" customHeight="1">
      <c r="A33" s="294"/>
      <c r="B33" s="294"/>
      <c r="C33" s="294"/>
      <c r="D33" s="294"/>
      <c r="E33" s="294"/>
      <c r="F33" s="294"/>
      <c r="G33" s="294"/>
      <c r="H33" s="294"/>
      <c r="I33" s="294"/>
      <c r="J33" s="294"/>
      <c r="K33" s="294"/>
      <c r="L33" s="294"/>
      <c r="M33" s="294"/>
      <c r="N33" s="294"/>
      <c r="O33" s="294"/>
      <c r="P33" s="294"/>
      <c r="Q33" s="294"/>
      <c r="R33" s="294"/>
      <c r="S33" s="294"/>
      <c r="T33" s="294"/>
      <c r="U33" s="294"/>
    </row>
    <row r="34" spans="1:21" ht="15.75" customHeight="1">
      <c r="A34" s="294"/>
      <c r="B34" s="294"/>
      <c r="C34" s="294"/>
      <c r="D34" s="294"/>
      <c r="E34" s="294"/>
      <c r="F34" s="294"/>
      <c r="G34" s="294"/>
      <c r="H34" s="294"/>
      <c r="I34" s="294"/>
      <c r="J34" s="294"/>
      <c r="K34" s="294"/>
      <c r="L34" s="294"/>
      <c r="M34" s="294"/>
      <c r="N34" s="294"/>
      <c r="O34" s="294"/>
      <c r="P34" s="294"/>
      <c r="Q34" s="294"/>
      <c r="R34" s="294"/>
      <c r="S34" s="294"/>
      <c r="T34" s="294"/>
      <c r="U34" s="294"/>
    </row>
    <row r="35" spans="1:21" ht="15.75" customHeight="1">
      <c r="A35" s="294"/>
      <c r="B35" s="294"/>
      <c r="C35" s="294"/>
      <c r="D35" s="294"/>
      <c r="E35" s="294"/>
      <c r="F35" s="294"/>
      <c r="G35" s="294"/>
      <c r="H35" s="294"/>
      <c r="I35" s="294"/>
      <c r="J35" s="294"/>
      <c r="K35" s="294"/>
      <c r="L35" s="294"/>
      <c r="M35" s="294"/>
      <c r="N35" s="294"/>
      <c r="O35" s="294"/>
      <c r="P35" s="294"/>
      <c r="Q35" s="294"/>
      <c r="R35" s="294"/>
      <c r="S35" s="294"/>
      <c r="T35" s="294"/>
      <c r="U35" s="294"/>
    </row>
    <row r="36" spans="1:21" ht="15.75" customHeight="1">
      <c r="A36" s="294"/>
      <c r="B36" s="294"/>
      <c r="C36" s="294"/>
      <c r="D36" s="294"/>
      <c r="E36" s="294"/>
      <c r="F36" s="294"/>
      <c r="G36" s="294"/>
      <c r="H36" s="294"/>
      <c r="I36" s="294"/>
      <c r="J36" s="294"/>
      <c r="K36" s="294"/>
      <c r="L36" s="294"/>
      <c r="M36" s="294"/>
      <c r="N36" s="294"/>
      <c r="O36" s="294"/>
      <c r="P36" s="294"/>
      <c r="Q36" s="294"/>
      <c r="R36" s="294"/>
      <c r="S36" s="294"/>
      <c r="T36" s="294"/>
      <c r="U36" s="294"/>
    </row>
    <row r="37" spans="1:21" ht="15.75" customHeight="1">
      <c r="A37" s="294"/>
      <c r="B37" s="294"/>
      <c r="C37" s="294"/>
      <c r="D37" s="294"/>
      <c r="E37" s="294"/>
      <c r="F37" s="294"/>
      <c r="G37" s="294"/>
      <c r="H37" s="294"/>
      <c r="I37" s="294"/>
      <c r="J37" s="294"/>
      <c r="K37" s="294"/>
      <c r="L37" s="294"/>
      <c r="M37" s="294"/>
      <c r="N37" s="294"/>
      <c r="O37" s="294"/>
      <c r="P37" s="294"/>
      <c r="Q37" s="294"/>
      <c r="R37" s="294"/>
      <c r="S37" s="294"/>
      <c r="T37" s="294"/>
      <c r="U37" s="294"/>
    </row>
    <row r="38" spans="1:21" ht="15.75" customHeight="1">
      <c r="A38" s="294"/>
      <c r="B38" s="294"/>
      <c r="C38" s="294"/>
      <c r="D38" s="294"/>
      <c r="E38" s="294"/>
      <c r="F38" s="294"/>
      <c r="G38" s="294"/>
      <c r="H38" s="294"/>
      <c r="I38" s="294"/>
      <c r="J38" s="294"/>
      <c r="K38" s="294"/>
      <c r="L38" s="294"/>
      <c r="M38" s="294"/>
      <c r="N38" s="294"/>
      <c r="O38" s="294"/>
      <c r="P38" s="294"/>
      <c r="Q38" s="294"/>
      <c r="R38" s="294"/>
      <c r="S38" s="294"/>
      <c r="T38" s="294"/>
      <c r="U38" s="294"/>
    </row>
    <row r="39" spans="1:21" ht="15.75" customHeight="1">
      <c r="A39" s="294"/>
      <c r="B39" s="294"/>
      <c r="C39" s="294"/>
      <c r="D39" s="294"/>
      <c r="E39" s="294"/>
      <c r="F39" s="294"/>
      <c r="G39" s="294"/>
      <c r="H39" s="294"/>
      <c r="I39" s="294"/>
      <c r="J39" s="294"/>
      <c r="K39" s="294"/>
      <c r="L39" s="294"/>
      <c r="M39" s="294"/>
      <c r="N39" s="294"/>
      <c r="O39" s="294"/>
      <c r="P39" s="294"/>
      <c r="Q39" s="294"/>
      <c r="R39" s="294"/>
      <c r="S39" s="294"/>
      <c r="T39" s="294"/>
      <c r="U39" s="294"/>
    </row>
    <row r="40" spans="1:21" ht="15.75" customHeight="1">
      <c r="A40" s="294"/>
      <c r="B40" s="294"/>
      <c r="C40" s="294"/>
      <c r="D40" s="294"/>
      <c r="E40" s="294"/>
      <c r="F40" s="294"/>
      <c r="G40" s="294"/>
      <c r="H40" s="294"/>
      <c r="I40" s="294"/>
      <c r="J40" s="294"/>
      <c r="K40" s="294"/>
      <c r="L40" s="294"/>
      <c r="M40" s="294"/>
      <c r="N40" s="294"/>
      <c r="O40" s="294"/>
      <c r="P40" s="294"/>
      <c r="Q40" s="294"/>
      <c r="R40" s="294"/>
      <c r="S40" s="294"/>
      <c r="T40" s="294"/>
      <c r="U40" s="294"/>
    </row>
    <row r="41" spans="1:21" ht="15.75" customHeight="1">
      <c r="A41" s="294"/>
      <c r="B41" s="294"/>
      <c r="C41" s="294"/>
      <c r="D41" s="294"/>
      <c r="E41" s="294"/>
      <c r="F41" s="294"/>
      <c r="G41" s="294"/>
      <c r="H41" s="294"/>
      <c r="I41" s="294"/>
      <c r="J41" s="294"/>
      <c r="K41" s="294"/>
      <c r="L41" s="294"/>
      <c r="M41" s="294"/>
      <c r="N41" s="294"/>
      <c r="O41" s="294"/>
      <c r="P41" s="294"/>
      <c r="Q41" s="294"/>
      <c r="R41" s="294"/>
      <c r="S41" s="294"/>
      <c r="T41" s="294"/>
      <c r="U41" s="294"/>
    </row>
    <row r="42" spans="1:21" ht="15.75" customHeight="1">
      <c r="A42" s="294"/>
      <c r="B42" s="294"/>
      <c r="C42" s="294"/>
      <c r="D42" s="294"/>
      <c r="E42" s="294"/>
      <c r="F42" s="294"/>
      <c r="G42" s="294"/>
      <c r="H42" s="294"/>
      <c r="I42" s="294"/>
      <c r="J42" s="294"/>
      <c r="K42" s="294"/>
      <c r="L42" s="294"/>
      <c r="M42" s="294"/>
      <c r="N42" s="294"/>
      <c r="O42" s="294"/>
      <c r="P42" s="294"/>
      <c r="Q42" s="294"/>
      <c r="R42" s="294"/>
      <c r="S42" s="294"/>
      <c r="T42" s="294"/>
      <c r="U42" s="294"/>
    </row>
    <row r="43" spans="1:21" ht="15.75" customHeight="1">
      <c r="A43" s="294"/>
      <c r="B43" s="294"/>
      <c r="C43" s="294"/>
      <c r="D43" s="294"/>
      <c r="E43" s="294"/>
      <c r="F43" s="294"/>
      <c r="G43" s="294"/>
      <c r="H43" s="294"/>
      <c r="I43" s="294"/>
      <c r="J43" s="294"/>
      <c r="K43" s="294"/>
      <c r="L43" s="294"/>
      <c r="M43" s="294"/>
      <c r="N43" s="294"/>
      <c r="O43" s="294"/>
      <c r="P43" s="294"/>
      <c r="Q43" s="294"/>
      <c r="R43" s="294"/>
      <c r="S43" s="294"/>
      <c r="T43" s="294"/>
      <c r="U43" s="294"/>
    </row>
    <row r="44" spans="1:21" ht="15.75" customHeight="1">
      <c r="A44" s="294"/>
      <c r="B44" s="294"/>
      <c r="C44" s="294"/>
      <c r="D44" s="294"/>
      <c r="E44" s="294"/>
      <c r="F44" s="294"/>
      <c r="G44" s="294"/>
      <c r="H44" s="294"/>
      <c r="I44" s="294"/>
      <c r="J44" s="294"/>
      <c r="K44" s="294"/>
      <c r="L44" s="294"/>
      <c r="M44" s="294"/>
      <c r="N44" s="294"/>
      <c r="O44" s="294"/>
      <c r="P44" s="294"/>
      <c r="Q44" s="294"/>
      <c r="R44" s="294"/>
      <c r="S44" s="294"/>
      <c r="T44" s="294"/>
      <c r="U44" s="294"/>
    </row>
    <row r="45" spans="1:21" ht="15.75" customHeight="1">
      <c r="A45" s="294"/>
      <c r="B45" s="294"/>
      <c r="C45" s="294"/>
      <c r="D45" s="294"/>
      <c r="E45" s="294"/>
      <c r="F45" s="294"/>
      <c r="G45" s="294"/>
      <c r="H45" s="294"/>
      <c r="I45" s="294"/>
      <c r="J45" s="294"/>
      <c r="K45" s="294"/>
      <c r="L45" s="294"/>
      <c r="M45" s="294"/>
      <c r="N45" s="294"/>
      <c r="O45" s="294"/>
      <c r="P45" s="294"/>
      <c r="Q45" s="294"/>
      <c r="R45" s="294"/>
      <c r="S45" s="294"/>
      <c r="T45" s="294"/>
      <c r="U45" s="294"/>
    </row>
    <row r="46" spans="1:21" ht="15.75" customHeight="1">
      <c r="A46" s="294"/>
      <c r="B46" s="294"/>
      <c r="C46" s="294"/>
      <c r="D46" s="294"/>
      <c r="E46" s="294"/>
      <c r="F46" s="294"/>
      <c r="G46" s="294"/>
      <c r="H46" s="294"/>
      <c r="I46" s="294"/>
      <c r="J46" s="294"/>
      <c r="K46" s="294"/>
      <c r="L46" s="294"/>
      <c r="M46" s="294"/>
      <c r="N46" s="294"/>
      <c r="O46" s="294"/>
      <c r="P46" s="294"/>
      <c r="Q46" s="294"/>
      <c r="R46" s="294"/>
      <c r="S46" s="294"/>
      <c r="T46" s="294"/>
      <c r="U46" s="294"/>
    </row>
    <row r="47" spans="1:21" ht="15.75" customHeight="1">
      <c r="A47" s="294"/>
      <c r="B47" s="294"/>
      <c r="C47" s="294"/>
      <c r="D47" s="294"/>
      <c r="E47" s="294"/>
      <c r="F47" s="294"/>
      <c r="G47" s="294"/>
      <c r="H47" s="294"/>
      <c r="I47" s="294"/>
      <c r="J47" s="294"/>
      <c r="K47" s="294"/>
      <c r="L47" s="294"/>
      <c r="M47" s="294"/>
      <c r="N47" s="294"/>
      <c r="O47" s="294"/>
      <c r="P47" s="294"/>
      <c r="Q47" s="294"/>
      <c r="R47" s="294"/>
      <c r="S47" s="294"/>
      <c r="T47" s="294"/>
      <c r="U47" s="294"/>
    </row>
    <row r="48" spans="1:21" ht="15.75" customHeight="1">
      <c r="A48" s="294"/>
      <c r="B48" s="294"/>
      <c r="C48" s="294"/>
      <c r="D48" s="294"/>
      <c r="E48" s="294"/>
      <c r="F48" s="294"/>
      <c r="G48" s="294"/>
      <c r="H48" s="294"/>
      <c r="I48" s="294"/>
      <c r="J48" s="294"/>
      <c r="K48" s="294"/>
      <c r="L48" s="294"/>
      <c r="M48" s="294"/>
      <c r="N48" s="294"/>
      <c r="O48" s="294"/>
      <c r="P48" s="294"/>
      <c r="Q48" s="294"/>
      <c r="R48" s="294"/>
      <c r="S48" s="294"/>
      <c r="T48" s="294"/>
      <c r="U48" s="294"/>
    </row>
    <row r="49" spans="1:21" ht="15.75" customHeight="1">
      <c r="A49" s="294"/>
      <c r="B49" s="294"/>
      <c r="C49" s="294"/>
      <c r="D49" s="294"/>
      <c r="E49" s="294"/>
      <c r="F49" s="294"/>
      <c r="G49" s="294"/>
      <c r="H49" s="294"/>
      <c r="I49" s="294"/>
      <c r="J49" s="294"/>
      <c r="K49" s="294"/>
      <c r="L49" s="294"/>
      <c r="M49" s="294"/>
      <c r="N49" s="294"/>
      <c r="O49" s="294"/>
      <c r="P49" s="294"/>
      <c r="Q49" s="294"/>
      <c r="R49" s="294"/>
      <c r="S49" s="294"/>
      <c r="T49" s="294"/>
      <c r="U49" s="294"/>
    </row>
    <row r="50" spans="1:21" ht="15.75" customHeight="1">
      <c r="A50" s="294"/>
      <c r="B50" s="294"/>
      <c r="C50" s="294"/>
      <c r="D50" s="294"/>
      <c r="E50" s="294"/>
      <c r="F50" s="294"/>
      <c r="G50" s="294"/>
      <c r="H50" s="294"/>
      <c r="I50" s="294"/>
      <c r="J50" s="294"/>
      <c r="K50" s="294"/>
      <c r="L50" s="294"/>
      <c r="M50" s="294"/>
      <c r="N50" s="294"/>
      <c r="O50" s="294"/>
      <c r="P50" s="294"/>
      <c r="Q50" s="294"/>
      <c r="R50" s="294"/>
      <c r="S50" s="294"/>
      <c r="T50" s="294"/>
      <c r="U50" s="294"/>
    </row>
    <row r="51" spans="1:21" ht="15.75" customHeight="1">
      <c r="A51" s="294"/>
      <c r="B51" s="294"/>
      <c r="C51" s="294"/>
      <c r="D51" s="294"/>
      <c r="E51" s="294"/>
      <c r="F51" s="294"/>
      <c r="G51" s="294"/>
      <c r="H51" s="294"/>
      <c r="I51" s="294"/>
      <c r="J51" s="294"/>
      <c r="K51" s="294"/>
      <c r="L51" s="294"/>
      <c r="M51" s="294"/>
      <c r="N51" s="294"/>
      <c r="O51" s="294"/>
      <c r="P51" s="294"/>
      <c r="Q51" s="294"/>
      <c r="R51" s="294"/>
      <c r="S51" s="294"/>
      <c r="T51" s="294"/>
      <c r="U51" s="294"/>
    </row>
    <row r="52" spans="1:21" ht="15.75" customHeight="1">
      <c r="A52" s="294"/>
      <c r="B52" s="294"/>
      <c r="C52" s="294"/>
      <c r="D52" s="294"/>
      <c r="E52" s="294"/>
      <c r="F52" s="294"/>
      <c r="G52" s="294"/>
      <c r="H52" s="294"/>
      <c r="I52" s="294"/>
      <c r="J52" s="294"/>
      <c r="K52" s="294"/>
      <c r="L52" s="294"/>
      <c r="M52" s="294"/>
      <c r="N52" s="294"/>
      <c r="O52" s="294"/>
      <c r="P52" s="294"/>
      <c r="Q52" s="294"/>
      <c r="R52" s="294"/>
      <c r="S52" s="294"/>
      <c r="T52" s="294"/>
      <c r="U52" s="294"/>
    </row>
    <row r="53" spans="1:21" ht="15.75" customHeight="1">
      <c r="A53" s="294"/>
      <c r="B53" s="294"/>
      <c r="C53" s="294"/>
      <c r="D53" s="294"/>
      <c r="E53" s="294"/>
      <c r="F53" s="294"/>
      <c r="G53" s="294"/>
      <c r="H53" s="294"/>
      <c r="I53" s="294"/>
      <c r="J53" s="294"/>
      <c r="K53" s="294"/>
      <c r="L53" s="294"/>
      <c r="M53" s="294"/>
      <c r="N53" s="294"/>
      <c r="O53" s="294"/>
      <c r="P53" s="294"/>
      <c r="Q53" s="294"/>
      <c r="R53" s="294"/>
      <c r="S53" s="294"/>
      <c r="T53" s="294"/>
      <c r="U53" s="294"/>
    </row>
    <row r="54" spans="1:21" ht="15.75" customHeight="1">
      <c r="A54" s="294"/>
      <c r="B54" s="294"/>
      <c r="C54" s="294"/>
      <c r="D54" s="294"/>
      <c r="E54" s="294"/>
      <c r="F54" s="294"/>
      <c r="G54" s="294"/>
      <c r="H54" s="294"/>
      <c r="I54" s="294"/>
      <c r="J54" s="294"/>
      <c r="K54" s="294"/>
      <c r="L54" s="294"/>
      <c r="M54" s="294"/>
      <c r="N54" s="294"/>
      <c r="O54" s="294"/>
      <c r="P54" s="294"/>
      <c r="Q54" s="294"/>
      <c r="R54" s="294"/>
      <c r="S54" s="294"/>
      <c r="T54" s="294"/>
      <c r="U54" s="294"/>
    </row>
    <row r="55" spans="1:21" ht="15.75" customHeight="1">
      <c r="A55" s="294"/>
      <c r="B55" s="294"/>
      <c r="C55" s="294"/>
      <c r="D55" s="294"/>
      <c r="E55" s="294"/>
      <c r="F55" s="294"/>
      <c r="G55" s="294"/>
      <c r="H55" s="294"/>
      <c r="I55" s="294"/>
      <c r="J55" s="294"/>
      <c r="K55" s="294"/>
      <c r="L55" s="294"/>
      <c r="M55" s="294"/>
      <c r="N55" s="294"/>
      <c r="O55" s="294"/>
      <c r="P55" s="294"/>
      <c r="Q55" s="294"/>
      <c r="R55" s="294"/>
      <c r="S55" s="294"/>
      <c r="T55" s="294"/>
      <c r="U55" s="294"/>
    </row>
    <row r="56" spans="1:21" ht="15.75" customHeight="1">
      <c r="A56" s="294"/>
      <c r="B56" s="294"/>
      <c r="C56" s="294"/>
      <c r="D56" s="294"/>
      <c r="E56" s="294"/>
      <c r="F56" s="294"/>
      <c r="G56" s="294"/>
      <c r="H56" s="294"/>
      <c r="I56" s="294"/>
      <c r="J56" s="294"/>
      <c r="K56" s="294"/>
      <c r="L56" s="294"/>
      <c r="M56" s="294"/>
      <c r="N56" s="294"/>
      <c r="O56" s="294"/>
      <c r="P56" s="294"/>
      <c r="Q56" s="294"/>
      <c r="R56" s="294"/>
      <c r="S56" s="294"/>
      <c r="T56" s="294"/>
      <c r="U56" s="294"/>
    </row>
    <row r="57" spans="1:21" ht="15.75" customHeight="1">
      <c r="A57" s="294"/>
      <c r="B57" s="294"/>
      <c r="C57" s="294"/>
      <c r="D57" s="294"/>
      <c r="E57" s="294"/>
      <c r="F57" s="294"/>
      <c r="G57" s="294"/>
      <c r="H57" s="294"/>
      <c r="I57" s="294"/>
      <c r="J57" s="294"/>
      <c r="K57" s="294"/>
      <c r="L57" s="294"/>
      <c r="M57" s="294"/>
      <c r="N57" s="294"/>
      <c r="O57" s="294"/>
      <c r="P57" s="294"/>
      <c r="Q57" s="294"/>
      <c r="R57" s="294"/>
      <c r="S57" s="294"/>
      <c r="T57" s="294"/>
      <c r="U57" s="294"/>
    </row>
    <row r="58" spans="1:21" ht="15.75" customHeight="1">
      <c r="A58" s="294"/>
      <c r="B58" s="294"/>
      <c r="C58" s="294"/>
      <c r="D58" s="294"/>
      <c r="E58" s="294"/>
      <c r="F58" s="294"/>
      <c r="G58" s="294"/>
      <c r="H58" s="294"/>
      <c r="I58" s="294"/>
      <c r="J58" s="294"/>
      <c r="K58" s="294"/>
      <c r="L58" s="294"/>
      <c r="M58" s="294"/>
      <c r="N58" s="294"/>
      <c r="O58" s="294"/>
      <c r="P58" s="294"/>
      <c r="Q58" s="294"/>
      <c r="R58" s="294"/>
      <c r="S58" s="294"/>
      <c r="T58" s="294"/>
      <c r="U58" s="294"/>
    </row>
    <row r="59" spans="1:21" ht="15.75" customHeight="1">
      <c r="A59" s="294"/>
      <c r="B59" s="294"/>
      <c r="C59" s="294"/>
      <c r="D59" s="294"/>
      <c r="E59" s="294"/>
      <c r="F59" s="294"/>
      <c r="G59" s="294"/>
      <c r="H59" s="294"/>
      <c r="I59" s="294"/>
      <c r="J59" s="294"/>
      <c r="K59" s="294"/>
      <c r="L59" s="294"/>
      <c r="M59" s="294"/>
      <c r="N59" s="294"/>
      <c r="O59" s="294"/>
      <c r="P59" s="294"/>
      <c r="Q59" s="294"/>
      <c r="R59" s="294"/>
      <c r="S59" s="294"/>
      <c r="T59" s="294"/>
      <c r="U59" s="294"/>
    </row>
    <row r="60" spans="1:21" ht="15.75" customHeight="1">
      <c r="A60" s="294"/>
      <c r="B60" s="294"/>
      <c r="C60" s="294"/>
      <c r="D60" s="294"/>
      <c r="E60" s="294"/>
      <c r="F60" s="294"/>
      <c r="G60" s="294"/>
      <c r="H60" s="294"/>
      <c r="I60" s="294"/>
      <c r="J60" s="294"/>
      <c r="K60" s="294"/>
      <c r="L60" s="294"/>
      <c r="M60" s="294"/>
      <c r="N60" s="294"/>
      <c r="O60" s="294"/>
      <c r="P60" s="294"/>
      <c r="Q60" s="294"/>
      <c r="R60" s="294"/>
      <c r="S60" s="294"/>
      <c r="T60" s="294"/>
      <c r="U60" s="294"/>
    </row>
    <row r="61" spans="1:21" ht="15.75" customHeight="1">
      <c r="A61" s="294"/>
      <c r="B61" s="294"/>
      <c r="C61" s="294"/>
      <c r="D61" s="294"/>
      <c r="E61" s="294"/>
      <c r="F61" s="294"/>
      <c r="G61" s="294"/>
      <c r="H61" s="294"/>
      <c r="I61" s="294"/>
      <c r="J61" s="294"/>
      <c r="K61" s="294"/>
      <c r="L61" s="294"/>
      <c r="M61" s="294"/>
      <c r="N61" s="294"/>
      <c r="O61" s="294"/>
      <c r="P61" s="294"/>
      <c r="Q61" s="294"/>
      <c r="R61" s="294"/>
      <c r="S61" s="294"/>
      <c r="T61" s="294"/>
      <c r="U61" s="294"/>
    </row>
    <row r="62" spans="1:21" ht="15.75" customHeight="1">
      <c r="A62" s="294"/>
      <c r="B62" s="294"/>
      <c r="C62" s="294"/>
      <c r="D62" s="294"/>
      <c r="E62" s="294"/>
      <c r="F62" s="294"/>
      <c r="G62" s="294"/>
      <c r="H62" s="294"/>
      <c r="I62" s="294"/>
      <c r="J62" s="294"/>
      <c r="K62" s="294"/>
      <c r="L62" s="294"/>
      <c r="M62" s="294"/>
      <c r="N62" s="294"/>
      <c r="O62" s="294"/>
      <c r="P62" s="294"/>
      <c r="Q62" s="294"/>
      <c r="R62" s="294"/>
      <c r="S62" s="294"/>
      <c r="T62" s="294"/>
      <c r="U62" s="294"/>
    </row>
    <row r="63" spans="1:21" ht="15.75" customHeight="1">
      <c r="A63" s="294"/>
      <c r="B63" s="294"/>
      <c r="C63" s="294"/>
      <c r="D63" s="294"/>
      <c r="E63" s="294"/>
      <c r="F63" s="294"/>
      <c r="G63" s="294"/>
      <c r="H63" s="294"/>
      <c r="I63" s="294"/>
      <c r="J63" s="294"/>
      <c r="K63" s="294"/>
      <c r="L63" s="294"/>
      <c r="M63" s="294"/>
      <c r="N63" s="294"/>
      <c r="O63" s="294"/>
      <c r="P63" s="294"/>
      <c r="Q63" s="294"/>
      <c r="R63" s="294"/>
      <c r="S63" s="294"/>
      <c r="T63" s="294"/>
      <c r="U63" s="294"/>
    </row>
    <row r="64" spans="1:21" ht="15.75" customHeight="1">
      <c r="A64" s="294"/>
      <c r="B64" s="294"/>
      <c r="C64" s="294"/>
      <c r="D64" s="294"/>
      <c r="E64" s="294"/>
      <c r="F64" s="294"/>
      <c r="G64" s="294"/>
      <c r="H64" s="294"/>
      <c r="I64" s="294"/>
      <c r="J64" s="294"/>
      <c r="K64" s="294"/>
      <c r="L64" s="294"/>
      <c r="M64" s="294"/>
      <c r="N64" s="294"/>
      <c r="O64" s="294"/>
      <c r="P64" s="294"/>
      <c r="Q64" s="294"/>
      <c r="R64" s="294"/>
      <c r="S64" s="294"/>
      <c r="T64" s="294"/>
      <c r="U64" s="294"/>
    </row>
    <row r="65" spans="1:21" ht="15.75" customHeight="1">
      <c r="A65" s="294"/>
      <c r="B65" s="294"/>
      <c r="C65" s="294"/>
      <c r="D65" s="294"/>
      <c r="E65" s="294"/>
      <c r="F65" s="294"/>
      <c r="G65" s="294"/>
      <c r="H65" s="294"/>
      <c r="I65" s="294"/>
      <c r="J65" s="294"/>
      <c r="K65" s="294"/>
      <c r="L65" s="294"/>
      <c r="M65" s="294"/>
      <c r="N65" s="294"/>
      <c r="O65" s="294"/>
      <c r="P65" s="294"/>
      <c r="Q65" s="294"/>
      <c r="R65" s="294"/>
      <c r="S65" s="294"/>
      <c r="T65" s="294"/>
      <c r="U65" s="294"/>
    </row>
    <row r="66" spans="1:21" ht="15.75" customHeight="1">
      <c r="A66" s="294"/>
      <c r="B66" s="294"/>
      <c r="C66" s="294"/>
      <c r="D66" s="294"/>
      <c r="E66" s="294"/>
      <c r="F66" s="294"/>
      <c r="G66" s="294"/>
      <c r="H66" s="294"/>
      <c r="I66" s="294"/>
      <c r="J66" s="294"/>
      <c r="K66" s="294"/>
      <c r="L66" s="294"/>
      <c r="M66" s="294"/>
      <c r="N66" s="294"/>
      <c r="O66" s="294"/>
      <c r="P66" s="294"/>
      <c r="Q66" s="294"/>
      <c r="R66" s="294"/>
      <c r="S66" s="294"/>
      <c r="T66" s="294"/>
      <c r="U66" s="294"/>
    </row>
    <row r="67" spans="1:21" ht="15.75" customHeight="1">
      <c r="A67" s="294"/>
      <c r="B67" s="294"/>
      <c r="C67" s="294"/>
      <c r="D67" s="294"/>
      <c r="E67" s="294"/>
      <c r="F67" s="294"/>
      <c r="G67" s="294"/>
      <c r="H67" s="294"/>
      <c r="I67" s="294"/>
      <c r="J67" s="294"/>
      <c r="K67" s="294"/>
      <c r="L67" s="294"/>
      <c r="M67" s="294"/>
      <c r="N67" s="294"/>
      <c r="O67" s="294"/>
      <c r="P67" s="294"/>
      <c r="Q67" s="294"/>
      <c r="R67" s="294"/>
      <c r="S67" s="294"/>
      <c r="T67" s="294"/>
      <c r="U67" s="294"/>
    </row>
    <row r="68" spans="1:21" ht="15.75" customHeight="1">
      <c r="A68" s="294"/>
      <c r="B68" s="294"/>
      <c r="C68" s="294"/>
      <c r="D68" s="294"/>
      <c r="E68" s="294"/>
      <c r="F68" s="294"/>
      <c r="G68" s="294"/>
      <c r="H68" s="294"/>
      <c r="I68" s="294"/>
      <c r="J68" s="294"/>
      <c r="K68" s="294"/>
      <c r="L68" s="294"/>
      <c r="M68" s="294"/>
      <c r="N68" s="294"/>
      <c r="O68" s="294"/>
      <c r="P68" s="294"/>
      <c r="Q68" s="294"/>
      <c r="R68" s="294"/>
      <c r="S68" s="294"/>
      <c r="T68" s="294"/>
      <c r="U68" s="294"/>
    </row>
    <row r="69" spans="1:21" ht="15.75" customHeight="1">
      <c r="A69" s="294"/>
      <c r="B69" s="294"/>
      <c r="C69" s="294"/>
      <c r="D69" s="294"/>
      <c r="E69" s="294"/>
      <c r="F69" s="294"/>
      <c r="G69" s="294"/>
      <c r="H69" s="294"/>
      <c r="I69" s="294"/>
      <c r="J69" s="294"/>
      <c r="K69" s="294"/>
      <c r="L69" s="294"/>
      <c r="M69" s="294"/>
      <c r="N69" s="294"/>
      <c r="O69" s="294"/>
      <c r="P69" s="294"/>
      <c r="Q69" s="294"/>
      <c r="R69" s="294"/>
      <c r="S69" s="294"/>
      <c r="T69" s="294"/>
      <c r="U69" s="294"/>
    </row>
    <row r="70" spans="1:21" ht="15.75" customHeight="1">
      <c r="A70" s="294"/>
      <c r="B70" s="294"/>
      <c r="C70" s="294"/>
      <c r="D70" s="294"/>
      <c r="E70" s="294"/>
      <c r="F70" s="294"/>
      <c r="G70" s="294"/>
      <c r="H70" s="294"/>
      <c r="I70" s="294"/>
      <c r="J70" s="294"/>
      <c r="K70" s="294"/>
      <c r="L70" s="294"/>
      <c r="M70" s="294"/>
      <c r="N70" s="294"/>
      <c r="O70" s="294"/>
      <c r="P70" s="294"/>
      <c r="Q70" s="294"/>
      <c r="R70" s="294"/>
      <c r="S70" s="294"/>
      <c r="T70" s="294"/>
      <c r="U70" s="294"/>
    </row>
    <row r="71" spans="1:21" ht="15.75" customHeight="1">
      <c r="A71" s="294"/>
      <c r="B71" s="294"/>
      <c r="C71" s="294"/>
      <c r="D71" s="294"/>
      <c r="E71" s="294"/>
      <c r="F71" s="294"/>
      <c r="G71" s="294"/>
      <c r="H71" s="294"/>
      <c r="I71" s="294"/>
      <c r="J71" s="294"/>
      <c r="K71" s="294"/>
      <c r="L71" s="294"/>
      <c r="M71" s="294"/>
      <c r="N71" s="294"/>
      <c r="O71" s="294"/>
      <c r="P71" s="294"/>
      <c r="Q71" s="294"/>
      <c r="R71" s="294"/>
      <c r="S71" s="294"/>
      <c r="T71" s="294"/>
      <c r="U71" s="294"/>
    </row>
    <row r="72" spans="1:21" ht="15.75" customHeight="1">
      <c r="A72" s="294"/>
      <c r="B72" s="294"/>
      <c r="C72" s="294"/>
      <c r="D72" s="294"/>
      <c r="E72" s="294"/>
      <c r="F72" s="294"/>
      <c r="G72" s="294"/>
      <c r="H72" s="294"/>
      <c r="I72" s="294"/>
      <c r="J72" s="294"/>
      <c r="K72" s="294"/>
      <c r="L72" s="294"/>
      <c r="M72" s="294"/>
      <c r="N72" s="294"/>
      <c r="O72" s="294"/>
      <c r="P72" s="294"/>
      <c r="Q72" s="294"/>
      <c r="R72" s="294"/>
      <c r="S72" s="294"/>
      <c r="T72" s="294"/>
      <c r="U72" s="294"/>
    </row>
    <row r="73" spans="1:21" ht="15.75" customHeight="1">
      <c r="A73" s="294"/>
      <c r="B73" s="294"/>
      <c r="C73" s="294"/>
      <c r="D73" s="294"/>
      <c r="E73" s="294"/>
      <c r="F73" s="294"/>
      <c r="G73" s="294"/>
      <c r="H73" s="294"/>
      <c r="I73" s="294"/>
      <c r="J73" s="294"/>
      <c r="K73" s="294"/>
      <c r="L73" s="294"/>
      <c r="M73" s="294"/>
      <c r="N73" s="294"/>
      <c r="O73" s="294"/>
      <c r="P73" s="294"/>
      <c r="Q73" s="294"/>
      <c r="R73" s="294"/>
      <c r="S73" s="294"/>
      <c r="T73" s="294"/>
      <c r="U73" s="294"/>
    </row>
    <row r="74" spans="1:21" ht="15.75" customHeight="1">
      <c r="A74" s="294"/>
      <c r="B74" s="294"/>
      <c r="C74" s="294"/>
      <c r="D74" s="294"/>
      <c r="E74" s="294"/>
      <c r="F74" s="294"/>
      <c r="G74" s="294"/>
      <c r="H74" s="294"/>
      <c r="I74" s="294"/>
      <c r="J74" s="294"/>
      <c r="K74" s="294"/>
      <c r="L74" s="294"/>
      <c r="M74" s="294"/>
      <c r="N74" s="294"/>
      <c r="O74" s="294"/>
      <c r="P74" s="294"/>
      <c r="Q74" s="294"/>
      <c r="R74" s="294"/>
      <c r="S74" s="294"/>
      <c r="T74" s="294"/>
      <c r="U74" s="294"/>
    </row>
    <row r="75" spans="1:21" ht="15.75" customHeight="1">
      <c r="A75" s="294"/>
      <c r="B75" s="294"/>
      <c r="C75" s="294"/>
      <c r="D75" s="294"/>
      <c r="E75" s="294"/>
      <c r="F75" s="294"/>
      <c r="G75" s="294"/>
      <c r="H75" s="294"/>
      <c r="I75" s="294"/>
      <c r="J75" s="294"/>
      <c r="K75" s="294"/>
      <c r="L75" s="294"/>
      <c r="M75" s="294"/>
      <c r="N75" s="294"/>
      <c r="O75" s="294"/>
      <c r="P75" s="294"/>
      <c r="Q75" s="294"/>
      <c r="R75" s="294"/>
      <c r="S75" s="294"/>
      <c r="T75" s="294"/>
      <c r="U75" s="294"/>
    </row>
    <row r="76" spans="1:21" ht="15.75" customHeight="1">
      <c r="A76" s="294"/>
      <c r="B76" s="294"/>
      <c r="C76" s="294"/>
      <c r="D76" s="294"/>
      <c r="E76" s="294"/>
      <c r="F76" s="294"/>
      <c r="G76" s="294"/>
      <c r="H76" s="294"/>
      <c r="I76" s="294"/>
      <c r="J76" s="294"/>
      <c r="K76" s="294"/>
      <c r="L76" s="294"/>
      <c r="M76" s="294"/>
      <c r="N76" s="294"/>
      <c r="O76" s="294"/>
      <c r="P76" s="294"/>
      <c r="Q76" s="294"/>
      <c r="R76" s="294"/>
      <c r="S76" s="294"/>
      <c r="T76" s="294"/>
      <c r="U76" s="294"/>
    </row>
    <row r="77" spans="1:21" ht="15.75" customHeight="1">
      <c r="A77" s="294"/>
      <c r="B77" s="294"/>
      <c r="C77" s="294"/>
      <c r="D77" s="294"/>
      <c r="E77" s="294"/>
      <c r="F77" s="294"/>
      <c r="G77" s="294"/>
      <c r="H77" s="294"/>
      <c r="I77" s="294"/>
      <c r="J77" s="294"/>
      <c r="K77" s="294"/>
      <c r="L77" s="294"/>
      <c r="M77" s="294"/>
      <c r="N77" s="294"/>
      <c r="O77" s="294"/>
      <c r="P77" s="294"/>
      <c r="Q77" s="294"/>
      <c r="R77" s="294"/>
      <c r="S77" s="294"/>
      <c r="T77" s="294"/>
      <c r="U77" s="294"/>
    </row>
    <row r="78" spans="1:21" ht="15.75" customHeight="1">
      <c r="A78" s="294"/>
      <c r="B78" s="294"/>
      <c r="C78" s="294"/>
      <c r="D78" s="294"/>
      <c r="E78" s="294"/>
      <c r="F78" s="294"/>
      <c r="G78" s="294"/>
      <c r="H78" s="294"/>
      <c r="I78" s="294"/>
      <c r="J78" s="294"/>
      <c r="K78" s="294"/>
      <c r="L78" s="294"/>
      <c r="M78" s="294"/>
      <c r="N78" s="294"/>
      <c r="O78" s="294"/>
      <c r="P78" s="294"/>
      <c r="Q78" s="294"/>
      <c r="R78" s="294"/>
      <c r="S78" s="294"/>
      <c r="T78" s="294"/>
      <c r="U78" s="294"/>
    </row>
    <row r="79" spans="1:21" ht="15.75" customHeight="1">
      <c r="A79" s="294"/>
      <c r="B79" s="294"/>
      <c r="C79" s="294"/>
      <c r="D79" s="294"/>
      <c r="E79" s="294"/>
      <c r="F79" s="294"/>
      <c r="G79" s="294"/>
      <c r="H79" s="294"/>
      <c r="I79" s="294"/>
      <c r="J79" s="294"/>
      <c r="K79" s="294"/>
      <c r="L79" s="294"/>
      <c r="M79" s="294"/>
      <c r="N79" s="294"/>
      <c r="O79" s="294"/>
      <c r="P79" s="294"/>
      <c r="Q79" s="294"/>
      <c r="R79" s="294"/>
      <c r="S79" s="294"/>
      <c r="T79" s="294"/>
      <c r="U79" s="294"/>
    </row>
    <row r="80" spans="1:21" ht="15.75" customHeight="1">
      <c r="A80" s="294"/>
      <c r="B80" s="294"/>
      <c r="C80" s="294"/>
      <c r="D80" s="294"/>
      <c r="E80" s="294"/>
      <c r="F80" s="294"/>
      <c r="G80" s="294"/>
      <c r="H80" s="294"/>
      <c r="I80" s="294"/>
      <c r="J80" s="294"/>
      <c r="K80" s="294"/>
      <c r="L80" s="294"/>
      <c r="M80" s="294"/>
      <c r="N80" s="294"/>
      <c r="O80" s="294"/>
      <c r="P80" s="294"/>
      <c r="Q80" s="294"/>
      <c r="R80" s="294"/>
      <c r="S80" s="294"/>
      <c r="T80" s="294"/>
      <c r="U80" s="294"/>
    </row>
    <row r="81" spans="1:21" ht="15.75" customHeight="1">
      <c r="A81" s="294"/>
      <c r="B81" s="294"/>
      <c r="C81" s="294"/>
      <c r="D81" s="294"/>
      <c r="E81" s="294"/>
      <c r="F81" s="294"/>
      <c r="G81" s="294"/>
      <c r="H81" s="294"/>
      <c r="I81" s="294"/>
      <c r="J81" s="294"/>
      <c r="K81" s="294"/>
      <c r="L81" s="294"/>
      <c r="M81" s="294"/>
      <c r="N81" s="294"/>
      <c r="O81" s="294"/>
      <c r="P81" s="294"/>
      <c r="Q81" s="294"/>
      <c r="R81" s="294"/>
      <c r="S81" s="294"/>
      <c r="T81" s="294"/>
      <c r="U81" s="294"/>
    </row>
    <row r="82" spans="1:21" ht="15.75" customHeight="1">
      <c r="A82" s="294"/>
      <c r="B82" s="294"/>
      <c r="C82" s="294"/>
      <c r="D82" s="294"/>
      <c r="E82" s="294"/>
      <c r="F82" s="294"/>
      <c r="G82" s="294"/>
      <c r="H82" s="294"/>
      <c r="I82" s="294"/>
      <c r="J82" s="294"/>
      <c r="K82" s="294"/>
      <c r="L82" s="294"/>
      <c r="M82" s="294"/>
      <c r="N82" s="294"/>
      <c r="O82" s="294"/>
      <c r="P82" s="294"/>
      <c r="Q82" s="294"/>
      <c r="R82" s="294"/>
      <c r="S82" s="294"/>
      <c r="T82" s="294"/>
      <c r="U82" s="294"/>
    </row>
    <row r="83" spans="1:21" ht="15.75" customHeight="1">
      <c r="A83" s="294"/>
      <c r="B83" s="294"/>
      <c r="C83" s="294"/>
      <c r="D83" s="294"/>
      <c r="E83" s="294"/>
      <c r="F83" s="294"/>
      <c r="G83" s="294"/>
      <c r="H83" s="294"/>
      <c r="I83" s="294"/>
      <c r="J83" s="294"/>
      <c r="K83" s="294"/>
      <c r="L83" s="294"/>
      <c r="M83" s="294"/>
      <c r="N83" s="294"/>
      <c r="O83" s="294"/>
      <c r="P83" s="294"/>
      <c r="Q83" s="294"/>
      <c r="R83" s="294"/>
      <c r="S83" s="294"/>
      <c r="T83" s="294"/>
      <c r="U83" s="294"/>
    </row>
    <row r="84" spans="1:21" ht="15.75" customHeight="1">
      <c r="A84" s="294"/>
      <c r="B84" s="294"/>
      <c r="C84" s="294"/>
      <c r="D84" s="294"/>
      <c r="E84" s="294"/>
      <c r="F84" s="294"/>
      <c r="G84" s="294"/>
      <c r="H84" s="294"/>
      <c r="I84" s="294"/>
      <c r="J84" s="294"/>
      <c r="K84" s="294"/>
      <c r="L84" s="294"/>
      <c r="M84" s="294"/>
      <c r="N84" s="294"/>
      <c r="O84" s="294"/>
      <c r="P84" s="294"/>
      <c r="Q84" s="294"/>
      <c r="R84" s="294"/>
      <c r="S84" s="294"/>
      <c r="T84" s="294"/>
      <c r="U84" s="294"/>
    </row>
    <row r="85" spans="1:21" ht="15.75" customHeight="1">
      <c r="A85" s="294"/>
      <c r="B85" s="294"/>
      <c r="C85" s="294"/>
      <c r="D85" s="294"/>
      <c r="E85" s="294"/>
      <c r="F85" s="294"/>
      <c r="G85" s="294"/>
      <c r="H85" s="294"/>
      <c r="I85" s="294"/>
      <c r="J85" s="294"/>
      <c r="K85" s="294"/>
      <c r="L85" s="294"/>
      <c r="M85" s="294"/>
      <c r="N85" s="294"/>
      <c r="O85" s="294"/>
      <c r="P85" s="294"/>
      <c r="Q85" s="294"/>
      <c r="R85" s="294"/>
      <c r="S85" s="294"/>
      <c r="T85" s="294"/>
      <c r="U85" s="294"/>
    </row>
    <row r="86" spans="1:21" ht="15.75" customHeight="1">
      <c r="A86" s="294"/>
      <c r="B86" s="294"/>
      <c r="C86" s="294"/>
      <c r="D86" s="294"/>
      <c r="E86" s="294"/>
      <c r="F86" s="294"/>
      <c r="G86" s="294"/>
      <c r="H86" s="294"/>
      <c r="I86" s="294"/>
      <c r="J86" s="294"/>
      <c r="K86" s="294"/>
      <c r="L86" s="294"/>
      <c r="M86" s="294"/>
      <c r="N86" s="294"/>
      <c r="O86" s="294"/>
      <c r="P86" s="294"/>
      <c r="Q86" s="294"/>
      <c r="R86" s="294"/>
      <c r="S86" s="294"/>
      <c r="T86" s="294"/>
      <c r="U86" s="294"/>
    </row>
    <row r="87" spans="1:21" ht="15.75" customHeight="1">
      <c r="A87" s="294"/>
      <c r="B87" s="294"/>
      <c r="C87" s="294"/>
      <c r="D87" s="294"/>
      <c r="E87" s="294"/>
      <c r="F87" s="294"/>
      <c r="G87" s="294"/>
      <c r="H87" s="294"/>
      <c r="I87" s="294"/>
      <c r="J87" s="294"/>
      <c r="K87" s="294"/>
      <c r="L87" s="294"/>
      <c r="M87" s="294"/>
      <c r="N87" s="294"/>
      <c r="O87" s="294"/>
      <c r="P87" s="294"/>
      <c r="Q87" s="294"/>
      <c r="R87" s="294"/>
      <c r="S87" s="294"/>
      <c r="T87" s="294"/>
      <c r="U87" s="294"/>
    </row>
    <row r="88" spans="1:21" ht="15.75" customHeight="1">
      <c r="A88" s="294"/>
      <c r="B88" s="294"/>
      <c r="C88" s="294"/>
      <c r="D88" s="294"/>
      <c r="E88" s="294"/>
      <c r="F88" s="294"/>
      <c r="G88" s="294"/>
      <c r="H88" s="294"/>
      <c r="I88" s="294"/>
      <c r="J88" s="294"/>
      <c r="K88" s="294"/>
      <c r="L88" s="294"/>
      <c r="M88" s="294"/>
      <c r="N88" s="294"/>
      <c r="O88" s="294"/>
      <c r="P88" s="294"/>
      <c r="Q88" s="294"/>
      <c r="R88" s="294"/>
      <c r="S88" s="294"/>
      <c r="T88" s="294"/>
      <c r="U88" s="294"/>
    </row>
    <row r="89" spans="1:21" ht="15.75" customHeight="1">
      <c r="A89" s="294"/>
      <c r="B89" s="294"/>
      <c r="C89" s="294"/>
      <c r="D89" s="294"/>
      <c r="E89" s="294"/>
      <c r="F89" s="294"/>
      <c r="G89" s="294"/>
      <c r="H89" s="294"/>
      <c r="I89" s="294"/>
      <c r="J89" s="294"/>
      <c r="K89" s="294"/>
      <c r="L89" s="294"/>
      <c r="M89" s="294"/>
      <c r="N89" s="294"/>
      <c r="O89" s="294"/>
      <c r="P89" s="294"/>
      <c r="Q89" s="294"/>
      <c r="R89" s="294"/>
      <c r="S89" s="294"/>
      <c r="T89" s="294"/>
      <c r="U89" s="294"/>
    </row>
    <row r="90" spans="1:21" ht="15.75" customHeight="1">
      <c r="A90" s="294"/>
      <c r="B90" s="294"/>
      <c r="C90" s="294"/>
      <c r="D90" s="294"/>
      <c r="E90" s="294"/>
      <c r="F90" s="294"/>
      <c r="G90" s="294"/>
      <c r="H90" s="294"/>
      <c r="I90" s="294"/>
      <c r="J90" s="294"/>
      <c r="K90" s="294"/>
      <c r="L90" s="294"/>
      <c r="M90" s="294"/>
      <c r="N90" s="294"/>
      <c r="O90" s="294"/>
      <c r="P90" s="294"/>
      <c r="Q90" s="294"/>
      <c r="R90" s="294"/>
      <c r="S90" s="294"/>
      <c r="T90" s="294"/>
      <c r="U90" s="294"/>
    </row>
    <row r="91" spans="1:21" ht="15.75" customHeight="1">
      <c r="A91" s="294"/>
      <c r="B91" s="294"/>
      <c r="C91" s="294"/>
      <c r="D91" s="294"/>
      <c r="E91" s="294"/>
      <c r="F91" s="294"/>
      <c r="G91" s="294"/>
      <c r="H91" s="294"/>
      <c r="I91" s="294"/>
      <c r="J91" s="294"/>
      <c r="K91" s="294"/>
      <c r="L91" s="294"/>
      <c r="M91" s="294"/>
      <c r="N91" s="294"/>
      <c r="O91" s="294"/>
      <c r="P91" s="294"/>
      <c r="Q91" s="294"/>
      <c r="R91" s="294"/>
      <c r="S91" s="294"/>
      <c r="T91" s="294"/>
      <c r="U91" s="294"/>
    </row>
    <row r="92" spans="1:21" ht="15.75" customHeight="1">
      <c r="A92" s="294"/>
      <c r="B92" s="294"/>
      <c r="C92" s="294"/>
      <c r="D92" s="294"/>
      <c r="E92" s="294"/>
      <c r="F92" s="294"/>
      <c r="G92" s="294"/>
      <c r="H92" s="294"/>
      <c r="I92" s="294"/>
      <c r="J92" s="294"/>
      <c r="K92" s="294"/>
      <c r="L92" s="294"/>
      <c r="M92" s="294"/>
      <c r="N92" s="294"/>
      <c r="O92" s="294"/>
      <c r="P92" s="294"/>
      <c r="Q92" s="294"/>
      <c r="R92" s="294"/>
      <c r="S92" s="294"/>
      <c r="T92" s="294"/>
      <c r="U92" s="294"/>
    </row>
    <row r="93" spans="1:21" ht="15.75" customHeight="1">
      <c r="A93" s="294"/>
      <c r="B93" s="294"/>
      <c r="C93" s="294"/>
      <c r="D93" s="294"/>
      <c r="E93" s="294"/>
      <c r="F93" s="294"/>
      <c r="G93" s="294"/>
      <c r="H93" s="294"/>
      <c r="I93" s="294"/>
      <c r="J93" s="294"/>
      <c r="K93" s="294"/>
      <c r="L93" s="294"/>
      <c r="M93" s="294"/>
      <c r="N93" s="294"/>
      <c r="O93" s="294"/>
      <c r="P93" s="294"/>
      <c r="Q93" s="294"/>
      <c r="R93" s="294"/>
      <c r="S93" s="294"/>
      <c r="T93" s="294"/>
      <c r="U93" s="294"/>
    </row>
    <row r="94" spans="1:21" ht="15.75" customHeight="1">
      <c r="A94" s="294"/>
      <c r="B94" s="294"/>
      <c r="C94" s="294"/>
      <c r="D94" s="294"/>
      <c r="E94" s="294"/>
      <c r="F94" s="294"/>
      <c r="G94" s="294"/>
      <c r="H94" s="294"/>
      <c r="I94" s="294"/>
      <c r="J94" s="294"/>
      <c r="K94" s="294"/>
      <c r="L94" s="294"/>
      <c r="M94" s="294"/>
      <c r="N94" s="294"/>
      <c r="O94" s="294"/>
      <c r="P94" s="294"/>
      <c r="Q94" s="294"/>
      <c r="R94" s="294"/>
      <c r="S94" s="294"/>
      <c r="T94" s="294"/>
      <c r="U94" s="294"/>
    </row>
    <row r="95" spans="1:21" ht="15.75" customHeight="1">
      <c r="A95" s="294"/>
      <c r="B95" s="294"/>
      <c r="C95" s="294"/>
      <c r="D95" s="294"/>
      <c r="E95" s="294"/>
      <c r="F95" s="294"/>
      <c r="G95" s="294"/>
      <c r="H95" s="294"/>
      <c r="I95" s="294"/>
      <c r="J95" s="294"/>
      <c r="K95" s="294"/>
      <c r="L95" s="294"/>
      <c r="M95" s="294"/>
      <c r="N95" s="294"/>
      <c r="O95" s="294"/>
      <c r="P95" s="294"/>
      <c r="Q95" s="294"/>
      <c r="R95" s="294"/>
      <c r="S95" s="294"/>
      <c r="T95" s="294"/>
      <c r="U95" s="294"/>
    </row>
    <row r="96" spans="1:21" ht="15.75" customHeight="1">
      <c r="A96" s="294"/>
      <c r="B96" s="294"/>
      <c r="C96" s="294"/>
      <c r="D96" s="294"/>
      <c r="E96" s="294"/>
      <c r="F96" s="294"/>
      <c r="G96" s="294"/>
      <c r="H96" s="294"/>
      <c r="I96" s="294"/>
      <c r="J96" s="294"/>
      <c r="K96" s="294"/>
      <c r="L96" s="294"/>
      <c r="M96" s="294"/>
      <c r="N96" s="294"/>
      <c r="O96" s="294"/>
      <c r="P96" s="294"/>
      <c r="Q96" s="294"/>
      <c r="R96" s="294"/>
      <c r="S96" s="294"/>
      <c r="T96" s="294"/>
      <c r="U96" s="294"/>
    </row>
    <row r="97" spans="1:21" ht="15.75" customHeight="1">
      <c r="A97" s="294"/>
      <c r="B97" s="294"/>
      <c r="C97" s="294"/>
      <c r="D97" s="294"/>
      <c r="E97" s="294"/>
      <c r="F97" s="294"/>
      <c r="G97" s="294"/>
      <c r="H97" s="294"/>
      <c r="I97" s="294"/>
      <c r="J97" s="294"/>
      <c r="K97" s="294"/>
      <c r="L97" s="294"/>
      <c r="M97" s="294"/>
      <c r="N97" s="294"/>
      <c r="O97" s="294"/>
      <c r="P97" s="294"/>
      <c r="Q97" s="294"/>
      <c r="R97" s="294"/>
      <c r="S97" s="294"/>
      <c r="T97" s="294"/>
      <c r="U97" s="294"/>
    </row>
    <row r="98" spans="1:21" ht="15.75" customHeight="1">
      <c r="A98" s="294"/>
      <c r="B98" s="294"/>
      <c r="C98" s="294"/>
      <c r="D98" s="294"/>
      <c r="E98" s="294"/>
      <c r="F98" s="294"/>
      <c r="G98" s="294"/>
      <c r="H98" s="294"/>
      <c r="I98" s="294"/>
      <c r="J98" s="294"/>
      <c r="K98" s="294"/>
      <c r="L98" s="294"/>
      <c r="M98" s="294"/>
      <c r="N98" s="294"/>
      <c r="O98" s="294"/>
      <c r="P98" s="294"/>
      <c r="Q98" s="294"/>
      <c r="R98" s="294"/>
      <c r="S98" s="294"/>
      <c r="T98" s="294"/>
      <c r="U98" s="294"/>
    </row>
    <row r="99" spans="1:21" ht="15.75" customHeight="1">
      <c r="A99" s="294"/>
      <c r="B99" s="294"/>
      <c r="C99" s="294"/>
      <c r="D99" s="294"/>
      <c r="E99" s="294"/>
      <c r="F99" s="294"/>
      <c r="G99" s="294"/>
      <c r="H99" s="294"/>
      <c r="I99" s="294"/>
      <c r="J99" s="294"/>
      <c r="K99" s="294"/>
      <c r="L99" s="294"/>
      <c r="M99" s="294"/>
      <c r="N99" s="294"/>
      <c r="O99" s="294"/>
      <c r="P99" s="294"/>
      <c r="Q99" s="294"/>
      <c r="R99" s="294"/>
      <c r="S99" s="294"/>
      <c r="T99" s="294"/>
      <c r="U99" s="294"/>
    </row>
    <row r="100" spans="1:21" ht="15.75" customHeight="1">
      <c r="A100" s="294"/>
      <c r="B100" s="294"/>
      <c r="C100" s="294"/>
      <c r="D100" s="294"/>
      <c r="E100" s="294"/>
      <c r="F100" s="294"/>
      <c r="G100" s="294"/>
      <c r="H100" s="294"/>
      <c r="I100" s="294"/>
      <c r="J100" s="294"/>
      <c r="K100" s="294"/>
      <c r="L100" s="294"/>
      <c r="M100" s="294"/>
      <c r="N100" s="294"/>
      <c r="O100" s="294"/>
      <c r="P100" s="294"/>
      <c r="Q100" s="294"/>
      <c r="R100" s="294"/>
      <c r="S100" s="294"/>
      <c r="T100" s="294"/>
      <c r="U100" s="294"/>
    </row>
    <row r="101" spans="1:21" ht="15.75" customHeight="1">
      <c r="A101" s="294"/>
      <c r="B101" s="294"/>
      <c r="C101" s="294"/>
      <c r="D101" s="294"/>
      <c r="E101" s="294"/>
      <c r="F101" s="294"/>
      <c r="G101" s="294"/>
      <c r="H101" s="294"/>
      <c r="I101" s="294"/>
      <c r="J101" s="294"/>
      <c r="K101" s="294"/>
      <c r="L101" s="294"/>
      <c r="M101" s="294"/>
      <c r="N101" s="294"/>
      <c r="O101" s="294"/>
      <c r="P101" s="294"/>
      <c r="Q101" s="294"/>
      <c r="R101" s="294"/>
      <c r="S101" s="294"/>
      <c r="T101" s="294"/>
      <c r="U101" s="294"/>
    </row>
    <row r="102" spans="1:21" ht="15.75" customHeight="1">
      <c r="A102" s="294"/>
      <c r="B102" s="294"/>
      <c r="C102" s="294"/>
      <c r="D102" s="294"/>
      <c r="E102" s="294"/>
      <c r="F102" s="294"/>
      <c r="G102" s="294"/>
      <c r="H102" s="294"/>
      <c r="I102" s="294"/>
      <c r="J102" s="294"/>
      <c r="K102" s="294"/>
      <c r="L102" s="294"/>
      <c r="M102" s="294"/>
      <c r="N102" s="294"/>
      <c r="O102" s="294"/>
      <c r="P102" s="294"/>
      <c r="Q102" s="294"/>
      <c r="R102" s="294"/>
      <c r="S102" s="294"/>
      <c r="T102" s="294"/>
      <c r="U102" s="294"/>
    </row>
    <row r="103" spans="1:21" ht="15.75" customHeight="1">
      <c r="A103" s="294"/>
      <c r="B103" s="294"/>
      <c r="C103" s="294"/>
      <c r="D103" s="294"/>
      <c r="E103" s="294"/>
      <c r="F103" s="294"/>
      <c r="G103" s="294"/>
      <c r="H103" s="294"/>
      <c r="I103" s="294"/>
      <c r="J103" s="294"/>
      <c r="K103" s="294"/>
      <c r="L103" s="294"/>
      <c r="M103" s="294"/>
      <c r="N103" s="294"/>
      <c r="O103" s="294"/>
      <c r="P103" s="294"/>
      <c r="Q103" s="294"/>
      <c r="R103" s="294"/>
      <c r="S103" s="294"/>
      <c r="T103" s="294"/>
      <c r="U103" s="294"/>
    </row>
    <row r="104" spans="1:21" ht="15.75" customHeight="1">
      <c r="A104" s="294"/>
      <c r="B104" s="294"/>
      <c r="C104" s="294"/>
      <c r="D104" s="294"/>
      <c r="E104" s="294"/>
      <c r="F104" s="294"/>
      <c r="G104" s="294"/>
      <c r="H104" s="294"/>
      <c r="I104" s="294"/>
      <c r="J104" s="294"/>
      <c r="K104" s="294"/>
      <c r="L104" s="294"/>
      <c r="M104" s="294"/>
      <c r="N104" s="294"/>
      <c r="O104" s="294"/>
      <c r="P104" s="294"/>
      <c r="Q104" s="294"/>
      <c r="R104" s="294"/>
      <c r="S104" s="294"/>
      <c r="T104" s="294"/>
      <c r="U104" s="294"/>
    </row>
    <row r="105" spans="1:21" ht="15.75" customHeight="1">
      <c r="A105" s="294"/>
      <c r="B105" s="294"/>
      <c r="C105" s="294"/>
      <c r="D105" s="294"/>
      <c r="E105" s="294"/>
      <c r="F105" s="294"/>
      <c r="G105" s="294"/>
      <c r="H105" s="294"/>
      <c r="I105" s="294"/>
      <c r="J105" s="294"/>
      <c r="K105" s="294"/>
      <c r="L105" s="294"/>
      <c r="M105" s="294"/>
      <c r="N105" s="294"/>
      <c r="O105" s="294"/>
      <c r="P105" s="294"/>
      <c r="Q105" s="294"/>
      <c r="R105" s="294"/>
      <c r="S105" s="294"/>
      <c r="T105" s="294"/>
      <c r="U105" s="294"/>
    </row>
    <row r="106" spans="1:21" ht="15.75" customHeight="1">
      <c r="A106" s="294"/>
      <c r="B106" s="294"/>
      <c r="C106" s="294"/>
      <c r="D106" s="294"/>
      <c r="E106" s="294"/>
      <c r="F106" s="294"/>
      <c r="G106" s="294"/>
      <c r="H106" s="294"/>
      <c r="I106" s="294"/>
      <c r="J106" s="294"/>
      <c r="K106" s="294"/>
      <c r="L106" s="294"/>
      <c r="M106" s="294"/>
      <c r="N106" s="294"/>
      <c r="O106" s="294"/>
      <c r="P106" s="294"/>
      <c r="Q106" s="294"/>
      <c r="R106" s="294"/>
      <c r="S106" s="294"/>
      <c r="T106" s="294"/>
      <c r="U106" s="294"/>
    </row>
    <row r="107" spans="1:21" ht="15.75" customHeight="1">
      <c r="A107" s="294"/>
      <c r="B107" s="294"/>
      <c r="C107" s="294"/>
      <c r="D107" s="294"/>
      <c r="E107" s="294"/>
      <c r="F107" s="294"/>
      <c r="G107" s="294"/>
      <c r="H107" s="294"/>
      <c r="I107" s="294"/>
      <c r="J107" s="294"/>
      <c r="K107" s="294"/>
      <c r="L107" s="294"/>
      <c r="M107" s="294"/>
      <c r="N107" s="294"/>
      <c r="O107" s="294"/>
      <c r="P107" s="294"/>
      <c r="Q107" s="294"/>
      <c r="R107" s="294"/>
      <c r="S107" s="294"/>
      <c r="T107" s="294"/>
      <c r="U107" s="294"/>
    </row>
    <row r="108" spans="1:21" ht="15.75" customHeight="1">
      <c r="A108" s="294"/>
      <c r="B108" s="294"/>
      <c r="C108" s="294"/>
      <c r="D108" s="294"/>
      <c r="E108" s="294"/>
      <c r="F108" s="294"/>
      <c r="G108" s="294"/>
      <c r="H108" s="294"/>
      <c r="I108" s="294"/>
      <c r="J108" s="294"/>
      <c r="K108" s="294"/>
      <c r="L108" s="294"/>
      <c r="M108" s="294"/>
      <c r="N108" s="294"/>
      <c r="O108" s="294"/>
      <c r="P108" s="294"/>
      <c r="Q108" s="294"/>
      <c r="R108" s="294"/>
      <c r="S108" s="294"/>
      <c r="T108" s="294"/>
      <c r="U108" s="294"/>
    </row>
    <row r="109" spans="1:21" ht="15.75" customHeight="1">
      <c r="A109" s="294"/>
      <c r="B109" s="294"/>
      <c r="C109" s="294"/>
      <c r="D109" s="294"/>
      <c r="E109" s="294"/>
      <c r="F109" s="294"/>
      <c r="G109" s="294"/>
      <c r="H109" s="294"/>
      <c r="I109" s="294"/>
      <c r="J109" s="294"/>
      <c r="K109" s="294"/>
      <c r="L109" s="294"/>
      <c r="M109" s="294"/>
      <c r="N109" s="294"/>
      <c r="O109" s="294"/>
      <c r="P109" s="294"/>
      <c r="Q109" s="294"/>
      <c r="R109" s="294"/>
      <c r="S109" s="294"/>
      <c r="T109" s="294"/>
      <c r="U109" s="294"/>
    </row>
    <row r="110" spans="1:21" ht="15.75" customHeight="1">
      <c r="A110" s="294"/>
      <c r="B110" s="294"/>
      <c r="C110" s="294"/>
      <c r="D110" s="294"/>
      <c r="E110" s="294"/>
      <c r="F110" s="294"/>
      <c r="G110" s="294"/>
      <c r="H110" s="294"/>
      <c r="I110" s="294"/>
      <c r="J110" s="294"/>
      <c r="K110" s="294"/>
      <c r="L110" s="294"/>
      <c r="M110" s="294"/>
      <c r="N110" s="294"/>
      <c r="O110" s="294"/>
      <c r="P110" s="294"/>
      <c r="Q110" s="294"/>
      <c r="R110" s="294"/>
      <c r="S110" s="294"/>
      <c r="T110" s="294"/>
      <c r="U110" s="294"/>
    </row>
    <row r="111" spans="1:21" ht="15.75" customHeight="1">
      <c r="A111" s="294"/>
      <c r="B111" s="294"/>
      <c r="C111" s="294"/>
      <c r="D111" s="294"/>
      <c r="E111" s="294"/>
      <c r="F111" s="294"/>
      <c r="G111" s="294"/>
      <c r="H111" s="294"/>
      <c r="I111" s="294"/>
      <c r="J111" s="294"/>
      <c r="K111" s="294"/>
      <c r="L111" s="294"/>
      <c r="M111" s="294"/>
      <c r="N111" s="294"/>
      <c r="O111" s="294"/>
      <c r="P111" s="294"/>
      <c r="Q111" s="294"/>
      <c r="R111" s="294"/>
      <c r="S111" s="294"/>
      <c r="T111" s="294"/>
      <c r="U111" s="294"/>
    </row>
    <row r="112" spans="1:21" ht="15.75" customHeight="1">
      <c r="A112" s="294"/>
      <c r="B112" s="294"/>
      <c r="C112" s="294"/>
      <c r="D112" s="294"/>
      <c r="E112" s="294"/>
      <c r="F112" s="294"/>
      <c r="G112" s="294"/>
      <c r="H112" s="294"/>
      <c r="I112" s="294"/>
      <c r="J112" s="294"/>
      <c r="K112" s="294"/>
      <c r="L112" s="294"/>
      <c r="M112" s="294"/>
      <c r="N112" s="294"/>
      <c r="O112" s="294"/>
      <c r="P112" s="294"/>
      <c r="Q112" s="294"/>
      <c r="R112" s="294"/>
      <c r="S112" s="294"/>
      <c r="T112" s="294"/>
      <c r="U112" s="294"/>
    </row>
    <row r="113" spans="1:21" ht="15.75" customHeight="1">
      <c r="A113" s="294"/>
      <c r="B113" s="294"/>
      <c r="C113" s="294"/>
      <c r="D113" s="294"/>
      <c r="E113" s="294"/>
      <c r="F113" s="294"/>
      <c r="G113" s="294"/>
      <c r="H113" s="294"/>
      <c r="I113" s="294"/>
      <c r="J113" s="294"/>
      <c r="K113" s="294"/>
      <c r="L113" s="294"/>
      <c r="M113" s="294"/>
      <c r="N113" s="294"/>
      <c r="O113" s="294"/>
      <c r="P113" s="294"/>
      <c r="Q113" s="294"/>
      <c r="R113" s="294"/>
      <c r="S113" s="294"/>
      <c r="T113" s="294"/>
      <c r="U113" s="294"/>
    </row>
    <row r="114" spans="1:21" ht="15.75" customHeight="1">
      <c r="A114" s="294"/>
      <c r="B114" s="294"/>
      <c r="C114" s="294"/>
      <c r="D114" s="294"/>
      <c r="E114" s="294"/>
      <c r="F114" s="294"/>
      <c r="G114" s="294"/>
      <c r="H114" s="294"/>
      <c r="I114" s="294"/>
      <c r="J114" s="294"/>
      <c r="K114" s="294"/>
      <c r="L114" s="294"/>
      <c r="M114" s="294"/>
      <c r="N114" s="294"/>
      <c r="O114" s="294"/>
      <c r="P114" s="294"/>
      <c r="Q114" s="294"/>
      <c r="R114" s="294"/>
      <c r="S114" s="294"/>
      <c r="T114" s="294"/>
      <c r="U114" s="294"/>
    </row>
    <row r="115" spans="1:21" ht="15.75" customHeight="1">
      <c r="A115" s="294"/>
      <c r="B115" s="294"/>
      <c r="C115" s="294"/>
      <c r="D115" s="294"/>
      <c r="E115" s="294"/>
      <c r="F115" s="294"/>
      <c r="G115" s="294"/>
      <c r="H115" s="294"/>
      <c r="I115" s="294"/>
      <c r="J115" s="294"/>
      <c r="K115" s="294"/>
      <c r="L115" s="294"/>
      <c r="M115" s="294"/>
      <c r="N115" s="294"/>
      <c r="O115" s="294"/>
      <c r="P115" s="294"/>
      <c r="Q115" s="294"/>
      <c r="R115" s="294"/>
      <c r="S115" s="294"/>
      <c r="T115" s="294"/>
      <c r="U115" s="294"/>
    </row>
    <row r="116" spans="1:21" ht="15.75" customHeight="1">
      <c r="A116" s="294"/>
      <c r="B116" s="294"/>
      <c r="C116" s="294"/>
      <c r="D116" s="294"/>
      <c r="E116" s="294"/>
      <c r="F116" s="294"/>
      <c r="G116" s="294"/>
      <c r="H116" s="294"/>
      <c r="I116" s="294"/>
      <c r="J116" s="294"/>
      <c r="K116" s="294"/>
      <c r="L116" s="294"/>
      <c r="M116" s="294"/>
      <c r="N116" s="294"/>
      <c r="O116" s="294"/>
      <c r="P116" s="294"/>
      <c r="Q116" s="294"/>
      <c r="R116" s="294"/>
      <c r="S116" s="294"/>
      <c r="T116" s="294"/>
      <c r="U116" s="294"/>
    </row>
    <row r="117" spans="1:21" ht="15.75" customHeight="1">
      <c r="A117" s="294"/>
      <c r="B117" s="294"/>
      <c r="C117" s="294"/>
      <c r="D117" s="294"/>
      <c r="E117" s="294"/>
      <c r="F117" s="294"/>
      <c r="G117" s="294"/>
      <c r="H117" s="294"/>
      <c r="I117" s="294"/>
      <c r="J117" s="294"/>
      <c r="K117" s="294"/>
      <c r="L117" s="294"/>
      <c r="M117" s="294"/>
      <c r="N117" s="294"/>
      <c r="O117" s="294"/>
      <c r="P117" s="294"/>
      <c r="Q117" s="294"/>
      <c r="R117" s="294"/>
      <c r="S117" s="294"/>
      <c r="T117" s="294"/>
      <c r="U117" s="294"/>
    </row>
    <row r="118" spans="1:21" ht="15.75" customHeight="1">
      <c r="A118" s="294"/>
      <c r="B118" s="294"/>
      <c r="C118" s="294"/>
      <c r="D118" s="294"/>
      <c r="E118" s="294"/>
      <c r="F118" s="294"/>
      <c r="G118" s="294"/>
      <c r="H118" s="294"/>
      <c r="I118" s="294"/>
      <c r="J118" s="294"/>
      <c r="K118" s="294"/>
      <c r="L118" s="294"/>
      <c r="M118" s="294"/>
      <c r="N118" s="294"/>
      <c r="O118" s="294"/>
      <c r="P118" s="294"/>
      <c r="Q118" s="294"/>
      <c r="R118" s="294"/>
      <c r="S118" s="294"/>
      <c r="T118" s="294"/>
      <c r="U118" s="294"/>
    </row>
    <row r="119" spans="1:21" ht="15.75" customHeight="1">
      <c r="A119" s="294"/>
      <c r="B119" s="294"/>
      <c r="C119" s="294"/>
      <c r="D119" s="294"/>
      <c r="E119" s="294"/>
      <c r="F119" s="294"/>
      <c r="G119" s="294"/>
      <c r="H119" s="294"/>
      <c r="I119" s="294"/>
      <c r="J119" s="294"/>
      <c r="K119" s="294"/>
      <c r="L119" s="294"/>
      <c r="M119" s="294"/>
      <c r="N119" s="294"/>
      <c r="O119" s="294"/>
      <c r="P119" s="294"/>
      <c r="Q119" s="294"/>
      <c r="R119" s="294"/>
      <c r="S119" s="294"/>
      <c r="T119" s="294"/>
      <c r="U119" s="294"/>
    </row>
    <row r="120" spans="1:21" ht="15.75" customHeight="1">
      <c r="A120" s="294"/>
      <c r="B120" s="294"/>
      <c r="C120" s="294"/>
      <c r="D120" s="294"/>
      <c r="E120" s="294"/>
      <c r="F120" s="294"/>
      <c r="G120" s="294"/>
      <c r="H120" s="294"/>
      <c r="I120" s="294"/>
      <c r="J120" s="294"/>
      <c r="K120" s="294"/>
      <c r="L120" s="294"/>
      <c r="M120" s="294"/>
      <c r="N120" s="294"/>
      <c r="O120" s="294"/>
      <c r="P120" s="294"/>
      <c r="Q120" s="294"/>
      <c r="R120" s="294"/>
      <c r="S120" s="294"/>
      <c r="T120" s="294"/>
      <c r="U120" s="294"/>
    </row>
    <row r="121" spans="1:21" ht="15.75" customHeight="1">
      <c r="A121" s="294"/>
      <c r="B121" s="294"/>
      <c r="C121" s="294"/>
      <c r="D121" s="294"/>
      <c r="E121" s="294"/>
      <c r="F121" s="294"/>
      <c r="G121" s="294"/>
      <c r="H121" s="294"/>
      <c r="I121" s="294"/>
      <c r="J121" s="294"/>
      <c r="K121" s="294"/>
      <c r="L121" s="294"/>
      <c r="M121" s="294"/>
      <c r="N121" s="294"/>
      <c r="O121" s="294"/>
      <c r="P121" s="294"/>
      <c r="Q121" s="294"/>
      <c r="R121" s="294"/>
      <c r="S121" s="294"/>
      <c r="T121" s="294"/>
      <c r="U121" s="294"/>
    </row>
    <row r="122" spans="1:21" ht="15.75" customHeight="1">
      <c r="A122" s="294"/>
      <c r="B122" s="294"/>
      <c r="C122" s="294"/>
      <c r="D122" s="294"/>
      <c r="E122" s="294"/>
      <c r="F122" s="294"/>
      <c r="G122" s="294"/>
      <c r="H122" s="294"/>
      <c r="I122" s="294"/>
      <c r="J122" s="294"/>
      <c r="K122" s="294"/>
      <c r="L122" s="294"/>
      <c r="M122" s="294"/>
      <c r="N122" s="294"/>
      <c r="O122" s="294"/>
      <c r="P122" s="294"/>
      <c r="Q122" s="294"/>
      <c r="R122" s="294"/>
      <c r="S122" s="294"/>
      <c r="T122" s="294"/>
      <c r="U122" s="294"/>
    </row>
    <row r="123" spans="1:21" ht="15.75" customHeight="1">
      <c r="A123" s="294"/>
      <c r="B123" s="294"/>
      <c r="C123" s="294"/>
      <c r="D123" s="294"/>
      <c r="E123" s="294"/>
      <c r="F123" s="294"/>
      <c r="G123" s="294"/>
      <c r="H123" s="294"/>
      <c r="I123" s="294"/>
      <c r="J123" s="294"/>
      <c r="K123" s="294"/>
      <c r="L123" s="294"/>
      <c r="M123" s="294"/>
      <c r="N123" s="294"/>
      <c r="O123" s="294"/>
      <c r="P123" s="294"/>
      <c r="Q123" s="294"/>
      <c r="R123" s="294"/>
      <c r="S123" s="294"/>
      <c r="T123" s="294"/>
      <c r="U123" s="294"/>
    </row>
    <row r="124" spans="1:21" ht="15.75" customHeight="1">
      <c r="A124" s="294"/>
      <c r="B124" s="294"/>
      <c r="C124" s="294"/>
      <c r="D124" s="294"/>
      <c r="E124" s="294"/>
      <c r="F124" s="294"/>
      <c r="G124" s="294"/>
      <c r="H124" s="294"/>
      <c r="I124" s="294"/>
      <c r="J124" s="294"/>
      <c r="K124" s="294"/>
      <c r="L124" s="294"/>
      <c r="M124" s="294"/>
      <c r="N124" s="294"/>
      <c r="O124" s="294"/>
      <c r="P124" s="294"/>
      <c r="Q124" s="294"/>
      <c r="R124" s="294"/>
      <c r="S124" s="294"/>
      <c r="T124" s="294"/>
      <c r="U124" s="294"/>
    </row>
    <row r="125" spans="1:21" ht="15.75" customHeight="1">
      <c r="A125" s="294"/>
      <c r="B125" s="294"/>
      <c r="C125" s="294"/>
      <c r="D125" s="294"/>
      <c r="E125" s="294"/>
      <c r="F125" s="294"/>
      <c r="G125" s="294"/>
      <c r="H125" s="294"/>
      <c r="I125" s="294"/>
      <c r="J125" s="294"/>
      <c r="K125" s="294"/>
      <c r="L125" s="294"/>
      <c r="M125" s="294"/>
      <c r="N125" s="294"/>
      <c r="O125" s="294"/>
      <c r="P125" s="294"/>
      <c r="Q125" s="294"/>
      <c r="R125" s="294"/>
      <c r="S125" s="294"/>
      <c r="T125" s="294"/>
      <c r="U125" s="294"/>
    </row>
    <row r="126" spans="1:21" ht="15.75" customHeight="1">
      <c r="A126" s="294"/>
      <c r="B126" s="294"/>
      <c r="C126" s="294"/>
      <c r="D126" s="294"/>
      <c r="E126" s="294"/>
      <c r="F126" s="294"/>
      <c r="G126" s="294"/>
      <c r="H126" s="294"/>
      <c r="I126" s="294"/>
      <c r="J126" s="294"/>
      <c r="K126" s="294"/>
      <c r="L126" s="294"/>
      <c r="M126" s="294"/>
      <c r="N126" s="294"/>
      <c r="O126" s="294"/>
      <c r="P126" s="294"/>
      <c r="Q126" s="294"/>
      <c r="R126" s="294"/>
      <c r="S126" s="294"/>
      <c r="T126" s="294"/>
      <c r="U126" s="294"/>
    </row>
    <row r="127" spans="1:21" ht="15.75" customHeight="1">
      <c r="A127" s="294"/>
      <c r="B127" s="294"/>
      <c r="C127" s="294"/>
      <c r="D127" s="294"/>
      <c r="E127" s="294"/>
      <c r="F127" s="294"/>
      <c r="G127" s="294"/>
      <c r="H127" s="294"/>
      <c r="I127" s="294"/>
      <c r="J127" s="294"/>
      <c r="K127" s="294"/>
      <c r="L127" s="294"/>
      <c r="M127" s="294"/>
      <c r="N127" s="294"/>
      <c r="O127" s="294"/>
      <c r="P127" s="294"/>
      <c r="Q127" s="294"/>
      <c r="R127" s="294"/>
      <c r="S127" s="294"/>
      <c r="T127" s="294"/>
      <c r="U127" s="294"/>
    </row>
    <row r="128" spans="1:21" ht="15.75" customHeight="1">
      <c r="A128" s="294"/>
      <c r="B128" s="294"/>
      <c r="C128" s="294"/>
      <c r="D128" s="294"/>
      <c r="E128" s="294"/>
      <c r="F128" s="294"/>
      <c r="G128" s="294"/>
      <c r="H128" s="294"/>
      <c r="I128" s="294"/>
      <c r="J128" s="294"/>
      <c r="K128" s="294"/>
      <c r="L128" s="294"/>
      <c r="M128" s="294"/>
      <c r="N128" s="294"/>
      <c r="O128" s="294"/>
      <c r="P128" s="294"/>
      <c r="Q128" s="294"/>
      <c r="R128" s="294"/>
      <c r="S128" s="294"/>
      <c r="T128" s="294"/>
      <c r="U128" s="294"/>
    </row>
    <row r="129" spans="1:21" ht="15.75" customHeight="1">
      <c r="A129" s="294"/>
      <c r="B129" s="294"/>
      <c r="C129" s="294"/>
      <c r="D129" s="294"/>
      <c r="E129" s="294"/>
      <c r="F129" s="294"/>
      <c r="G129" s="294"/>
      <c r="H129" s="294"/>
      <c r="I129" s="294"/>
      <c r="J129" s="294"/>
      <c r="K129" s="294"/>
      <c r="L129" s="294"/>
      <c r="M129" s="294"/>
      <c r="N129" s="294"/>
      <c r="O129" s="294"/>
      <c r="P129" s="294"/>
      <c r="Q129" s="294"/>
      <c r="R129" s="294"/>
      <c r="S129" s="294"/>
      <c r="T129" s="294"/>
      <c r="U129" s="294"/>
    </row>
    <row r="130" spans="1:21" ht="15.75" customHeight="1">
      <c r="A130" s="294"/>
      <c r="B130" s="294"/>
      <c r="C130" s="294"/>
      <c r="D130" s="294"/>
      <c r="E130" s="294"/>
      <c r="F130" s="294"/>
      <c r="G130" s="294"/>
      <c r="H130" s="294"/>
      <c r="I130" s="294"/>
      <c r="J130" s="294"/>
      <c r="K130" s="294"/>
      <c r="L130" s="294"/>
      <c r="M130" s="294"/>
      <c r="N130" s="294"/>
      <c r="O130" s="294"/>
      <c r="P130" s="294"/>
      <c r="Q130" s="294"/>
      <c r="R130" s="294"/>
      <c r="S130" s="294"/>
      <c r="T130" s="294"/>
      <c r="U130" s="294"/>
    </row>
    <row r="131" spans="1:21" ht="15.75" customHeight="1">
      <c r="A131" s="294"/>
      <c r="B131" s="294"/>
      <c r="C131" s="294"/>
      <c r="D131" s="294"/>
      <c r="E131" s="294"/>
      <c r="F131" s="294"/>
      <c r="G131" s="294"/>
      <c r="H131" s="294"/>
      <c r="I131" s="294"/>
      <c r="J131" s="294"/>
      <c r="K131" s="294"/>
      <c r="L131" s="294"/>
      <c r="M131" s="294"/>
      <c r="N131" s="294"/>
      <c r="O131" s="294"/>
      <c r="P131" s="294"/>
      <c r="Q131" s="294"/>
      <c r="R131" s="294"/>
      <c r="S131" s="294"/>
      <c r="T131" s="294"/>
      <c r="U131" s="294"/>
    </row>
    <row r="132" spans="1:21" ht="15.75" customHeight="1">
      <c r="A132" s="294"/>
      <c r="B132" s="294"/>
      <c r="C132" s="294"/>
      <c r="D132" s="294"/>
      <c r="E132" s="294"/>
      <c r="F132" s="294"/>
      <c r="G132" s="294"/>
      <c r="H132" s="294"/>
      <c r="I132" s="294"/>
      <c r="J132" s="294"/>
      <c r="K132" s="294"/>
      <c r="L132" s="294"/>
      <c r="M132" s="294"/>
      <c r="N132" s="294"/>
      <c r="O132" s="294"/>
      <c r="P132" s="294"/>
      <c r="Q132" s="294"/>
      <c r="R132" s="294"/>
      <c r="S132" s="294"/>
      <c r="T132" s="294"/>
      <c r="U132" s="294"/>
    </row>
    <row r="133" spans="1:21" ht="15.75" customHeight="1">
      <c r="A133" s="294"/>
      <c r="B133" s="294"/>
      <c r="C133" s="294"/>
      <c r="D133" s="294"/>
      <c r="E133" s="294"/>
      <c r="F133" s="294"/>
      <c r="G133" s="294"/>
      <c r="H133" s="294"/>
      <c r="I133" s="294"/>
      <c r="J133" s="294"/>
      <c r="K133" s="294"/>
      <c r="L133" s="294"/>
      <c r="M133" s="294"/>
      <c r="N133" s="294"/>
      <c r="O133" s="294"/>
      <c r="P133" s="294"/>
      <c r="Q133" s="294"/>
      <c r="R133" s="294"/>
      <c r="S133" s="294"/>
      <c r="T133" s="294"/>
      <c r="U133" s="294"/>
    </row>
    <row r="134" spans="1:21" ht="15.75" customHeight="1">
      <c r="A134" s="294"/>
      <c r="B134" s="294"/>
      <c r="C134" s="294"/>
      <c r="D134" s="294"/>
      <c r="E134" s="294"/>
      <c r="F134" s="294"/>
      <c r="G134" s="294"/>
      <c r="H134" s="294"/>
      <c r="I134" s="294"/>
      <c r="J134" s="294"/>
      <c r="K134" s="294"/>
      <c r="L134" s="294"/>
      <c r="M134" s="294"/>
      <c r="N134" s="294"/>
      <c r="O134" s="294"/>
      <c r="P134" s="294"/>
      <c r="Q134" s="294"/>
      <c r="R134" s="294"/>
      <c r="S134" s="294"/>
      <c r="T134" s="294"/>
      <c r="U134" s="294"/>
    </row>
    <row r="135" spans="1:21" ht="15.75" customHeight="1">
      <c r="A135" s="294"/>
      <c r="B135" s="294"/>
      <c r="C135" s="294"/>
      <c r="D135" s="294"/>
      <c r="E135" s="294"/>
      <c r="F135" s="294"/>
      <c r="G135" s="294"/>
      <c r="H135" s="294"/>
      <c r="I135" s="294"/>
      <c r="J135" s="294"/>
      <c r="K135" s="294"/>
      <c r="L135" s="294"/>
      <c r="M135" s="294"/>
      <c r="N135" s="294"/>
      <c r="O135" s="294"/>
      <c r="P135" s="294"/>
      <c r="Q135" s="294"/>
      <c r="R135" s="294"/>
      <c r="S135" s="294"/>
      <c r="T135" s="294"/>
      <c r="U135" s="294"/>
    </row>
    <row r="136" spans="1:21" ht="15.75" customHeight="1">
      <c r="A136" s="294"/>
      <c r="B136" s="294"/>
      <c r="C136" s="294"/>
      <c r="D136" s="294"/>
      <c r="E136" s="294"/>
      <c r="F136" s="294"/>
      <c r="G136" s="294"/>
      <c r="H136" s="294"/>
      <c r="I136" s="294"/>
      <c r="J136" s="294"/>
      <c r="K136" s="294"/>
      <c r="L136" s="294"/>
      <c r="M136" s="294"/>
      <c r="N136" s="294"/>
      <c r="O136" s="294"/>
      <c r="P136" s="294"/>
      <c r="Q136" s="294"/>
      <c r="R136" s="294"/>
      <c r="S136" s="294"/>
      <c r="T136" s="294"/>
      <c r="U136" s="294"/>
    </row>
    <row r="137" spans="1:21" ht="15.75" customHeight="1">
      <c r="A137" s="294"/>
      <c r="B137" s="294"/>
      <c r="C137" s="294"/>
      <c r="D137" s="294"/>
      <c r="E137" s="294"/>
      <c r="F137" s="294"/>
      <c r="G137" s="294"/>
      <c r="H137" s="294"/>
      <c r="I137" s="294"/>
      <c r="J137" s="294"/>
      <c r="K137" s="294"/>
      <c r="L137" s="294"/>
      <c r="M137" s="294"/>
      <c r="N137" s="294"/>
      <c r="O137" s="294"/>
      <c r="P137" s="294"/>
      <c r="Q137" s="294"/>
      <c r="R137" s="294"/>
      <c r="S137" s="294"/>
      <c r="T137" s="294"/>
      <c r="U137" s="294"/>
    </row>
    <row r="138" spans="1:21" ht="15.75" customHeight="1">
      <c r="A138" s="294"/>
      <c r="B138" s="294"/>
      <c r="C138" s="294"/>
      <c r="D138" s="294"/>
      <c r="E138" s="294"/>
      <c r="F138" s="294"/>
      <c r="G138" s="294"/>
      <c r="H138" s="294"/>
      <c r="I138" s="294"/>
      <c r="J138" s="294"/>
      <c r="K138" s="294"/>
      <c r="L138" s="294"/>
      <c r="M138" s="294"/>
      <c r="N138" s="294"/>
      <c r="O138" s="294"/>
      <c r="P138" s="294"/>
      <c r="Q138" s="294"/>
      <c r="R138" s="294"/>
      <c r="S138" s="294"/>
      <c r="T138" s="294"/>
      <c r="U138" s="294"/>
    </row>
    <row r="139" spans="1:21" ht="15.75" customHeight="1">
      <c r="A139" s="294"/>
      <c r="B139" s="294"/>
      <c r="C139" s="294"/>
      <c r="D139" s="294"/>
      <c r="E139" s="294"/>
      <c r="F139" s="294"/>
      <c r="G139" s="294"/>
      <c r="H139" s="294"/>
      <c r="I139" s="294"/>
      <c r="J139" s="294"/>
      <c r="K139" s="294"/>
      <c r="L139" s="294"/>
      <c r="M139" s="294"/>
      <c r="N139" s="294"/>
      <c r="O139" s="294"/>
      <c r="P139" s="294"/>
      <c r="Q139" s="294"/>
      <c r="R139" s="294"/>
      <c r="S139" s="294"/>
      <c r="T139" s="294"/>
      <c r="U139" s="294"/>
    </row>
    <row r="140" spans="1:21" ht="15.75" customHeight="1">
      <c r="A140" s="294"/>
      <c r="B140" s="294"/>
      <c r="C140" s="294"/>
      <c r="D140" s="294"/>
      <c r="E140" s="294"/>
      <c r="F140" s="294"/>
      <c r="G140" s="294"/>
      <c r="H140" s="294"/>
      <c r="I140" s="294"/>
      <c r="J140" s="294"/>
      <c r="K140" s="294"/>
      <c r="L140" s="294"/>
      <c r="M140" s="294"/>
      <c r="N140" s="294"/>
      <c r="O140" s="294"/>
      <c r="P140" s="294"/>
      <c r="Q140" s="294"/>
      <c r="R140" s="294"/>
      <c r="S140" s="294"/>
      <c r="T140" s="294"/>
      <c r="U140" s="294"/>
    </row>
    <row r="141" spans="1:21" ht="15.75" customHeight="1">
      <c r="A141" s="294"/>
      <c r="B141" s="294"/>
      <c r="C141" s="294"/>
      <c r="D141" s="294"/>
      <c r="E141" s="294"/>
      <c r="F141" s="294"/>
      <c r="G141" s="294"/>
      <c r="H141" s="294"/>
      <c r="I141" s="294"/>
      <c r="J141" s="294"/>
      <c r="K141" s="294"/>
      <c r="L141" s="294"/>
      <c r="M141" s="294"/>
      <c r="N141" s="294"/>
      <c r="O141" s="294"/>
      <c r="P141" s="294"/>
      <c r="Q141" s="294"/>
      <c r="R141" s="294"/>
      <c r="S141" s="294"/>
      <c r="T141" s="294"/>
      <c r="U141" s="294"/>
    </row>
    <row r="142" spans="1:21" ht="15.75" customHeight="1">
      <c r="A142" s="294"/>
      <c r="B142" s="294"/>
      <c r="C142" s="294"/>
      <c r="D142" s="294"/>
      <c r="E142" s="294"/>
      <c r="F142" s="294"/>
      <c r="G142" s="294"/>
      <c r="H142" s="294"/>
      <c r="I142" s="294"/>
      <c r="J142" s="294"/>
      <c r="K142" s="294"/>
      <c r="L142" s="294"/>
      <c r="M142" s="294"/>
      <c r="N142" s="294"/>
      <c r="O142" s="294"/>
      <c r="P142" s="294"/>
      <c r="Q142" s="294"/>
      <c r="R142" s="294"/>
      <c r="S142" s="294"/>
      <c r="T142" s="294"/>
      <c r="U142" s="294"/>
    </row>
    <row r="143" spans="1:21" ht="15.75" customHeight="1">
      <c r="A143" s="294"/>
      <c r="B143" s="294"/>
      <c r="C143" s="294"/>
      <c r="D143" s="294"/>
      <c r="E143" s="294"/>
      <c r="F143" s="294"/>
      <c r="G143" s="294"/>
      <c r="H143" s="294"/>
      <c r="I143" s="294"/>
      <c r="J143" s="294"/>
      <c r="K143" s="294"/>
      <c r="L143" s="294"/>
      <c r="M143" s="294"/>
      <c r="N143" s="294"/>
      <c r="O143" s="294"/>
      <c r="P143" s="294"/>
      <c r="Q143" s="294"/>
      <c r="R143" s="294"/>
      <c r="S143" s="294"/>
      <c r="T143" s="294"/>
      <c r="U143" s="294"/>
    </row>
    <row r="144" spans="1:21" ht="15.75" customHeight="1">
      <c r="A144" s="294"/>
      <c r="B144" s="294"/>
      <c r="C144" s="294"/>
      <c r="D144" s="294"/>
      <c r="E144" s="294"/>
      <c r="F144" s="294"/>
      <c r="G144" s="294"/>
      <c r="H144" s="294"/>
      <c r="I144" s="294"/>
      <c r="J144" s="294"/>
      <c r="K144" s="294"/>
      <c r="L144" s="294"/>
      <c r="M144" s="294"/>
      <c r="N144" s="294"/>
      <c r="O144" s="294"/>
      <c r="P144" s="294"/>
      <c r="Q144" s="294"/>
      <c r="R144" s="294"/>
      <c r="S144" s="294"/>
      <c r="T144" s="294"/>
      <c r="U144" s="294"/>
    </row>
    <row r="145" spans="1:21" ht="15.75" customHeight="1">
      <c r="A145" s="294"/>
      <c r="B145" s="294"/>
      <c r="C145" s="294"/>
      <c r="D145" s="294"/>
      <c r="E145" s="294"/>
      <c r="F145" s="294"/>
      <c r="G145" s="294"/>
      <c r="H145" s="294"/>
      <c r="I145" s="294"/>
      <c r="J145" s="294"/>
      <c r="K145" s="294"/>
      <c r="L145" s="294"/>
      <c r="M145" s="294"/>
      <c r="N145" s="294"/>
      <c r="O145" s="294"/>
      <c r="P145" s="294"/>
      <c r="Q145" s="294"/>
      <c r="R145" s="294"/>
      <c r="S145" s="294"/>
      <c r="T145" s="294"/>
      <c r="U145" s="294"/>
    </row>
    <row r="146" spans="1:21" ht="15.75" customHeight="1">
      <c r="A146" s="294"/>
      <c r="B146" s="294"/>
      <c r="C146" s="294"/>
      <c r="D146" s="294"/>
      <c r="E146" s="294"/>
      <c r="F146" s="294"/>
      <c r="G146" s="294"/>
      <c r="H146" s="294"/>
      <c r="I146" s="294"/>
      <c r="J146" s="294"/>
      <c r="K146" s="294"/>
      <c r="L146" s="294"/>
      <c r="M146" s="294"/>
      <c r="N146" s="294"/>
      <c r="O146" s="294"/>
      <c r="P146" s="294"/>
      <c r="Q146" s="294"/>
      <c r="R146" s="294"/>
      <c r="S146" s="294"/>
      <c r="T146" s="294"/>
      <c r="U146" s="294"/>
    </row>
    <row r="147" spans="1:21" ht="15.75" customHeight="1">
      <c r="A147" s="294"/>
      <c r="B147" s="294"/>
      <c r="C147" s="294"/>
      <c r="D147" s="294"/>
      <c r="E147" s="294"/>
      <c r="F147" s="294"/>
      <c r="G147" s="294"/>
      <c r="H147" s="294"/>
      <c r="I147" s="294"/>
      <c r="J147" s="294"/>
      <c r="K147" s="294"/>
      <c r="L147" s="294"/>
      <c r="M147" s="294"/>
      <c r="N147" s="294"/>
      <c r="O147" s="294"/>
      <c r="P147" s="294"/>
      <c r="Q147" s="294"/>
      <c r="R147" s="294"/>
      <c r="S147" s="294"/>
      <c r="T147" s="294"/>
      <c r="U147" s="294"/>
    </row>
    <row r="148" spans="1:21" ht="15.75" customHeight="1">
      <c r="A148" s="294"/>
      <c r="B148" s="294"/>
      <c r="C148" s="294"/>
      <c r="D148" s="294"/>
      <c r="E148" s="294"/>
      <c r="F148" s="294"/>
      <c r="G148" s="294"/>
      <c r="H148" s="294"/>
      <c r="I148" s="294"/>
      <c r="J148" s="294"/>
      <c r="K148" s="294"/>
      <c r="L148" s="294"/>
      <c r="M148" s="294"/>
      <c r="N148" s="294"/>
      <c r="O148" s="294"/>
      <c r="P148" s="294"/>
      <c r="Q148" s="294"/>
      <c r="R148" s="294"/>
      <c r="S148" s="294"/>
      <c r="T148" s="294"/>
      <c r="U148" s="294"/>
    </row>
    <row r="149" spans="1:21" ht="15.75" customHeight="1">
      <c r="A149" s="294"/>
      <c r="B149" s="294"/>
      <c r="C149" s="294"/>
      <c r="D149" s="294"/>
      <c r="E149" s="294"/>
      <c r="F149" s="294"/>
      <c r="G149" s="294"/>
      <c r="H149" s="294"/>
      <c r="I149" s="294"/>
      <c r="J149" s="294"/>
      <c r="K149" s="294"/>
      <c r="L149" s="294"/>
      <c r="M149" s="294"/>
      <c r="N149" s="294"/>
      <c r="O149" s="294"/>
      <c r="P149" s="294"/>
      <c r="Q149" s="294"/>
      <c r="R149" s="294"/>
      <c r="S149" s="294"/>
      <c r="T149" s="294"/>
      <c r="U149" s="294"/>
    </row>
    <row r="150" spans="1:21" ht="15.75" customHeight="1">
      <c r="A150" s="294"/>
      <c r="B150" s="294"/>
      <c r="C150" s="294"/>
      <c r="D150" s="294"/>
      <c r="E150" s="294"/>
      <c r="F150" s="294"/>
      <c r="G150" s="294"/>
      <c r="H150" s="294"/>
      <c r="I150" s="294"/>
      <c r="J150" s="294"/>
      <c r="K150" s="294"/>
      <c r="L150" s="294"/>
      <c r="M150" s="294"/>
      <c r="N150" s="294"/>
      <c r="O150" s="294"/>
      <c r="P150" s="294"/>
      <c r="Q150" s="294"/>
      <c r="R150" s="294"/>
      <c r="S150" s="294"/>
      <c r="T150" s="294"/>
      <c r="U150" s="294"/>
    </row>
    <row r="151" spans="1:21" ht="15.75" customHeight="1">
      <c r="A151" s="294"/>
      <c r="B151" s="294"/>
      <c r="C151" s="294"/>
      <c r="D151" s="294"/>
      <c r="E151" s="294"/>
      <c r="F151" s="294"/>
      <c r="G151" s="294"/>
      <c r="H151" s="294"/>
      <c r="I151" s="294"/>
      <c r="J151" s="294"/>
      <c r="K151" s="294"/>
      <c r="L151" s="294"/>
      <c r="M151" s="294"/>
      <c r="N151" s="294"/>
      <c r="O151" s="294"/>
      <c r="P151" s="294"/>
      <c r="Q151" s="294"/>
      <c r="R151" s="294"/>
      <c r="S151" s="294"/>
      <c r="T151" s="294"/>
      <c r="U151" s="294"/>
    </row>
    <row r="152" spans="1:21" ht="15.75" customHeight="1">
      <c r="A152" s="294"/>
      <c r="B152" s="294"/>
      <c r="C152" s="294"/>
      <c r="D152" s="294"/>
      <c r="E152" s="294"/>
      <c r="F152" s="294"/>
      <c r="G152" s="294"/>
      <c r="H152" s="294"/>
      <c r="I152" s="294"/>
      <c r="J152" s="294"/>
      <c r="K152" s="294"/>
      <c r="L152" s="294"/>
      <c r="M152" s="294"/>
      <c r="N152" s="294"/>
      <c r="O152" s="294"/>
      <c r="P152" s="294"/>
      <c r="Q152" s="294"/>
      <c r="R152" s="294"/>
      <c r="S152" s="294"/>
      <c r="T152" s="294"/>
      <c r="U152" s="294"/>
    </row>
    <row r="153" spans="1:21" ht="15.75" customHeight="1"/>
    <row r="154" spans="1:21" ht="15.75" customHeight="1"/>
    <row r="155" spans="1:21" ht="15.75" customHeight="1"/>
    <row r="156" spans="1:21" ht="15.75" customHeight="1"/>
    <row r="157" spans="1:21" ht="15.75" customHeight="1"/>
    <row r="158" spans="1:21" ht="15.75" customHeight="1"/>
    <row r="159" spans="1:21" ht="15.75" customHeight="1"/>
    <row r="160" spans="1:21"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sheetData>
  <hyperlinks>
    <hyperlink ref="B1" location="DASHBOARD!A1" display="BACK" xr:uid="{00000000-0004-0000-2300-000000000000}"/>
  </hyperlinks>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1000"/>
  <sheetViews>
    <sheetView zoomScale="130" zoomScaleNormal="130" workbookViewId="0">
      <pane ySplit="2" topLeftCell="A3" activePane="bottomLeft" state="frozen"/>
      <selection pane="bottomLeft" activeCell="E17" sqref="E17"/>
    </sheetView>
  </sheetViews>
  <sheetFormatPr defaultColWidth="11.1796875" defaultRowHeight="15" customHeight="1"/>
  <cols>
    <col min="1" max="1" width="7.36328125" customWidth="1"/>
    <col min="2" max="2" width="9.90625" customWidth="1"/>
    <col min="3" max="3" width="8.81640625" customWidth="1"/>
    <col min="4" max="4" width="8" customWidth="1"/>
    <col min="5" max="5" width="7" customWidth="1"/>
    <col min="6" max="6" width="9" customWidth="1"/>
    <col min="7" max="7" width="10.453125" customWidth="1"/>
    <col min="8" max="8" width="0.54296875" style="580" customWidth="1"/>
    <col min="9" max="9" width="8.90625" customWidth="1"/>
    <col min="10" max="10" width="11" customWidth="1"/>
    <col min="11" max="11" width="8.453125" customWidth="1"/>
    <col min="12" max="12" width="12.81640625" customWidth="1"/>
    <col min="13" max="13" width="10.54296875" customWidth="1"/>
    <col min="14" max="14" width="28.36328125" customWidth="1"/>
    <col min="15" max="15" width="7.453125" customWidth="1"/>
  </cols>
  <sheetData>
    <row r="1" spans="1:26" ht="63" customHeight="1">
      <c r="A1" s="728" t="s">
        <v>51</v>
      </c>
      <c r="B1" s="729"/>
      <c r="C1" s="729"/>
      <c r="D1" s="729"/>
      <c r="E1" s="729"/>
      <c r="F1" s="729"/>
      <c r="G1" s="729"/>
      <c r="H1" s="729"/>
      <c r="I1" s="729"/>
      <c r="J1" s="729"/>
      <c r="K1" s="729"/>
      <c r="L1" s="729"/>
      <c r="M1" s="730"/>
      <c r="N1" s="404" t="s">
        <v>379</v>
      </c>
      <c r="O1" s="28"/>
      <c r="P1" s="29"/>
      <c r="Q1" s="29"/>
      <c r="R1" s="29"/>
      <c r="S1" s="29"/>
      <c r="T1" s="29"/>
      <c r="U1" s="29"/>
      <c r="V1" s="29"/>
      <c r="W1" s="29"/>
      <c r="X1" s="29"/>
      <c r="Y1" s="29"/>
      <c r="Z1" s="29"/>
    </row>
    <row r="2" spans="1:26" ht="48.75" customHeight="1">
      <c r="A2" s="30" t="s">
        <v>45</v>
      </c>
      <c r="B2" s="30" t="s">
        <v>46</v>
      </c>
      <c r="C2" s="30" t="s">
        <v>47</v>
      </c>
      <c r="D2" s="30" t="s">
        <v>7</v>
      </c>
      <c r="E2" s="30" t="s">
        <v>8</v>
      </c>
      <c r="F2" s="30" t="s">
        <v>9</v>
      </c>
      <c r="G2" s="30" t="s">
        <v>10</v>
      </c>
      <c r="H2" s="578" t="s">
        <v>48</v>
      </c>
      <c r="I2" s="30" t="s">
        <v>12</v>
      </c>
      <c r="J2" s="30" t="s">
        <v>13</v>
      </c>
      <c r="K2" s="30" t="s">
        <v>14</v>
      </c>
      <c r="L2" s="30" t="s">
        <v>15</v>
      </c>
      <c r="M2" s="30" t="s">
        <v>16</v>
      </c>
      <c r="N2" s="30" t="s">
        <v>49</v>
      </c>
      <c r="O2" s="298" t="s">
        <v>0</v>
      </c>
      <c r="P2" s="29"/>
      <c r="Q2" s="29"/>
      <c r="R2" s="29"/>
      <c r="S2" s="29"/>
      <c r="T2" s="29"/>
      <c r="U2" s="29"/>
      <c r="V2" s="29"/>
      <c r="W2" s="29"/>
      <c r="X2" s="29"/>
      <c r="Y2" s="29"/>
      <c r="Z2" s="29"/>
    </row>
    <row r="3" spans="1:26" ht="15.6">
      <c r="A3" s="30" t="str">
        <f t="shared" ref="A3:A14" si="0">IF(ISBLANK(C3),"no","yes")</f>
        <v>yes</v>
      </c>
      <c r="B3" s="300" t="s">
        <v>451</v>
      </c>
      <c r="C3" s="708">
        <v>4000</v>
      </c>
      <c r="D3" s="709">
        <v>45</v>
      </c>
      <c r="E3" s="709"/>
      <c r="F3" s="709"/>
      <c r="G3" s="709"/>
      <c r="H3" s="709"/>
      <c r="I3" s="709"/>
      <c r="J3" s="709"/>
      <c r="K3" s="709"/>
      <c r="L3" s="709"/>
      <c r="M3" s="709"/>
      <c r="N3" s="28"/>
      <c r="O3" s="28" t="str">
        <f>IF(ISBLANK(C2)," ",(IF(ISBLANK(C4),IF(P3="*"," ","*")," ")))</f>
        <v xml:space="preserve"> </v>
      </c>
      <c r="P3" s="29" t="str">
        <f>inputs!W57</f>
        <v>*</v>
      </c>
      <c r="Q3" s="29"/>
      <c r="R3" s="29"/>
      <c r="S3" s="29"/>
      <c r="T3" s="29"/>
      <c r="U3" s="29"/>
      <c r="V3" s="29"/>
      <c r="W3" s="29"/>
      <c r="X3" s="29"/>
      <c r="Y3" s="29"/>
      <c r="Z3" s="29"/>
    </row>
    <row r="4" spans="1:26" ht="15.6">
      <c r="A4" s="30" t="str">
        <f t="shared" si="0"/>
        <v>yes</v>
      </c>
      <c r="B4" s="300" t="s">
        <v>452</v>
      </c>
      <c r="C4" s="708">
        <v>4000</v>
      </c>
      <c r="D4" s="709">
        <v>45</v>
      </c>
      <c r="E4" s="709"/>
      <c r="F4" s="709"/>
      <c r="G4" s="709"/>
      <c r="H4" s="709"/>
      <c r="I4" s="709"/>
      <c r="J4" s="709"/>
      <c r="K4" s="709"/>
      <c r="L4" s="709"/>
      <c r="M4" s="709"/>
      <c r="N4" s="28"/>
      <c r="O4" s="28" t="str">
        <f>IF(ISBLANK(C3)," ",(IF(ISBLANK(C5),IF(P4="*"," ","*")," ")))</f>
        <v xml:space="preserve"> </v>
      </c>
      <c r="P4" s="29" t="str">
        <f>inputs!W58</f>
        <v>*</v>
      </c>
      <c r="Q4" s="29"/>
      <c r="R4" s="29"/>
      <c r="S4" s="29"/>
      <c r="T4" s="29"/>
      <c r="U4" s="29"/>
      <c r="V4" s="29"/>
      <c r="W4" s="29"/>
      <c r="X4" s="29"/>
      <c r="Y4" s="29"/>
      <c r="Z4" s="29"/>
    </row>
    <row r="5" spans="1:26" ht="15.6">
      <c r="A5" s="30" t="str">
        <f t="shared" si="0"/>
        <v>yes</v>
      </c>
      <c r="B5" s="300" t="s">
        <v>453</v>
      </c>
      <c r="C5" s="708">
        <v>4000</v>
      </c>
      <c r="D5" s="709">
        <v>45</v>
      </c>
      <c r="E5" s="709"/>
      <c r="F5" s="709"/>
      <c r="G5" s="709"/>
      <c r="H5" s="709"/>
      <c r="I5" s="709"/>
      <c r="J5" s="709"/>
      <c r="K5" s="709"/>
      <c r="L5" s="709"/>
      <c r="M5" s="709"/>
      <c r="N5" s="28"/>
      <c r="O5" s="28" t="str">
        <f t="shared" ref="O5:O14" si="1">IF(ISBLANK(C4)," ",(IF(ISBLANK(C6),IF(P5="*"," ","*")," ")))</f>
        <v xml:space="preserve"> </v>
      </c>
      <c r="P5" s="29" t="str">
        <f>inputs!W59</f>
        <v>*</v>
      </c>
      <c r="Q5" s="29"/>
      <c r="R5" s="29"/>
      <c r="S5" s="29"/>
      <c r="T5" s="29"/>
      <c r="U5" s="29"/>
      <c r="V5" s="29"/>
      <c r="W5" s="29"/>
      <c r="X5" s="29"/>
      <c r="Y5" s="29"/>
      <c r="Z5" s="29"/>
    </row>
    <row r="6" spans="1:26" ht="15.6">
      <c r="A6" s="30" t="str">
        <f t="shared" si="0"/>
        <v>yes</v>
      </c>
      <c r="B6" s="300" t="s">
        <v>454</v>
      </c>
      <c r="C6" s="708">
        <v>4000</v>
      </c>
      <c r="D6" s="709">
        <v>45</v>
      </c>
      <c r="E6" s="709"/>
      <c r="F6" s="709"/>
      <c r="G6" s="709"/>
      <c r="H6" s="709"/>
      <c r="I6" s="709"/>
      <c r="J6" s="709"/>
      <c r="K6" s="709"/>
      <c r="L6" s="709"/>
      <c r="M6" s="709"/>
      <c r="N6" s="28"/>
      <c r="O6" s="28" t="str">
        <f t="shared" si="1"/>
        <v xml:space="preserve"> </v>
      </c>
      <c r="P6" s="29" t="str">
        <f>inputs!W60</f>
        <v>*</v>
      </c>
      <c r="Q6" s="29"/>
      <c r="R6" s="29"/>
      <c r="S6" s="29"/>
      <c r="T6" s="29"/>
      <c r="U6" s="29"/>
      <c r="V6" s="29"/>
      <c r="W6" s="29"/>
      <c r="X6" s="29"/>
      <c r="Y6" s="29"/>
      <c r="Z6" s="29"/>
    </row>
    <row r="7" spans="1:26" ht="15.6">
      <c r="A7" s="30" t="str">
        <f t="shared" si="0"/>
        <v>yes</v>
      </c>
      <c r="B7" s="300" t="s">
        <v>455</v>
      </c>
      <c r="C7" s="708">
        <v>4000</v>
      </c>
      <c r="D7" s="709">
        <v>45</v>
      </c>
      <c r="E7" s="709"/>
      <c r="F7" s="709"/>
      <c r="G7" s="709"/>
      <c r="H7" s="709"/>
      <c r="I7" s="709"/>
      <c r="J7" s="709"/>
      <c r="K7" s="709"/>
      <c r="L7" s="709"/>
      <c r="M7" s="709"/>
      <c r="N7" s="28"/>
      <c r="O7" s="28" t="str">
        <f t="shared" si="1"/>
        <v xml:space="preserve"> </v>
      </c>
      <c r="P7" s="29" t="str">
        <f>inputs!W61</f>
        <v>*</v>
      </c>
      <c r="Q7" s="29"/>
      <c r="R7" s="29"/>
      <c r="S7" s="29"/>
      <c r="T7" s="29"/>
      <c r="U7" s="29"/>
      <c r="V7" s="29"/>
      <c r="W7" s="29"/>
      <c r="X7" s="29"/>
      <c r="Y7" s="29"/>
      <c r="Z7" s="29"/>
    </row>
    <row r="8" spans="1:26" ht="15.6">
      <c r="A8" s="30" t="str">
        <f t="shared" si="0"/>
        <v>yes</v>
      </c>
      <c r="B8" s="300" t="s">
        <v>456</v>
      </c>
      <c r="C8" s="708">
        <v>4000</v>
      </c>
      <c r="D8" s="709">
        <v>45</v>
      </c>
      <c r="E8" s="709"/>
      <c r="F8" s="709"/>
      <c r="G8" s="709"/>
      <c r="H8" s="709"/>
      <c r="I8" s="709"/>
      <c r="J8" s="709"/>
      <c r="K8" s="709"/>
      <c r="L8" s="709"/>
      <c r="M8" s="709"/>
      <c r="N8" s="28"/>
      <c r="O8" s="28" t="str">
        <f t="shared" si="1"/>
        <v xml:space="preserve"> </v>
      </c>
      <c r="P8" s="29" t="str">
        <f>inputs!W62</f>
        <v>*</v>
      </c>
      <c r="Q8" s="29"/>
      <c r="R8" s="29"/>
      <c r="S8" s="29"/>
      <c r="T8" s="29"/>
      <c r="U8" s="29"/>
      <c r="V8" s="29"/>
      <c r="W8" s="29"/>
      <c r="X8" s="29"/>
      <c r="Y8" s="29"/>
      <c r="Z8" s="29"/>
    </row>
    <row r="9" spans="1:26" ht="15" customHeight="1">
      <c r="A9" s="30" t="str">
        <f t="shared" si="0"/>
        <v>yes</v>
      </c>
      <c r="B9" s="300" t="s">
        <v>457</v>
      </c>
      <c r="C9" s="708">
        <v>3000</v>
      </c>
      <c r="D9" s="709">
        <v>45</v>
      </c>
      <c r="E9" s="709"/>
      <c r="F9" s="709"/>
      <c r="G9" s="709"/>
      <c r="H9" s="709"/>
      <c r="I9" s="709"/>
      <c r="J9" s="709"/>
      <c r="K9" s="709"/>
      <c r="L9" s="709"/>
      <c r="M9" s="709"/>
      <c r="N9" s="28"/>
      <c r="O9" s="28" t="str">
        <f t="shared" si="1"/>
        <v xml:space="preserve"> </v>
      </c>
      <c r="P9" s="29" t="str">
        <f>inputs!W63</f>
        <v>*</v>
      </c>
      <c r="Q9" s="29"/>
      <c r="R9" s="29"/>
      <c r="S9" s="29"/>
      <c r="T9" s="29"/>
      <c r="U9" s="29"/>
      <c r="V9" s="29"/>
      <c r="W9" s="29"/>
      <c r="X9" s="29"/>
      <c r="Y9" s="29"/>
      <c r="Z9" s="29"/>
    </row>
    <row r="10" spans="1:26" ht="15" customHeight="1">
      <c r="A10" s="30" t="str">
        <f t="shared" si="0"/>
        <v>yes</v>
      </c>
      <c r="B10" s="300" t="s">
        <v>458</v>
      </c>
      <c r="C10" s="708">
        <v>3000</v>
      </c>
      <c r="D10" s="709">
        <v>45</v>
      </c>
      <c r="E10" s="709"/>
      <c r="F10" s="709"/>
      <c r="G10" s="709"/>
      <c r="H10" s="709"/>
      <c r="I10" s="709"/>
      <c r="J10" s="709"/>
      <c r="K10" s="709"/>
      <c r="L10" s="709"/>
      <c r="M10" s="709"/>
      <c r="N10" s="28"/>
      <c r="O10" s="28" t="str">
        <f t="shared" si="1"/>
        <v xml:space="preserve"> </v>
      </c>
      <c r="P10" s="29" t="str">
        <f>inputs!W64</f>
        <v>*</v>
      </c>
      <c r="Q10" s="29"/>
      <c r="R10" s="29"/>
      <c r="S10" s="29"/>
      <c r="T10" s="29"/>
      <c r="U10" s="29"/>
      <c r="V10" s="29"/>
      <c r="W10" s="29"/>
      <c r="X10" s="29"/>
      <c r="Y10" s="29"/>
      <c r="Z10" s="29"/>
    </row>
    <row r="11" spans="1:26" ht="15" customHeight="1">
      <c r="A11" s="30" t="str">
        <f t="shared" si="0"/>
        <v>yes</v>
      </c>
      <c r="B11" s="300" t="s">
        <v>459</v>
      </c>
      <c r="C11" s="708">
        <v>3000</v>
      </c>
      <c r="D11" s="709">
        <v>45</v>
      </c>
      <c r="E11" s="709"/>
      <c r="F11" s="709"/>
      <c r="G11" s="709"/>
      <c r="H11" s="709"/>
      <c r="I11" s="709"/>
      <c r="J11" s="709"/>
      <c r="K11" s="709"/>
      <c r="L11" s="709"/>
      <c r="M11" s="709"/>
      <c r="N11" s="28"/>
      <c r="O11" s="28" t="str">
        <f t="shared" si="1"/>
        <v xml:space="preserve"> </v>
      </c>
      <c r="P11" s="29" t="str">
        <f>inputs!W65</f>
        <v>*</v>
      </c>
      <c r="Q11" s="29"/>
      <c r="R11" s="29"/>
      <c r="S11" s="29"/>
      <c r="T11" s="29"/>
      <c r="U11" s="29"/>
      <c r="V11" s="29"/>
      <c r="W11" s="29"/>
      <c r="X11" s="29"/>
      <c r="Y11" s="29"/>
      <c r="Z11" s="29"/>
    </row>
    <row r="12" spans="1:26" ht="15" customHeight="1">
      <c r="A12" s="30" t="str">
        <f t="shared" si="0"/>
        <v>yes</v>
      </c>
      <c r="B12" s="300" t="s">
        <v>460</v>
      </c>
      <c r="C12" s="708">
        <v>3000</v>
      </c>
      <c r="D12" s="709">
        <v>45</v>
      </c>
      <c r="E12" s="709"/>
      <c r="F12" s="709"/>
      <c r="G12" s="709"/>
      <c r="H12" s="709"/>
      <c r="I12" s="709"/>
      <c r="J12" s="709"/>
      <c r="K12" s="709"/>
      <c r="L12" s="709"/>
      <c r="M12" s="709"/>
      <c r="N12" s="28"/>
      <c r="O12" s="28" t="str">
        <f t="shared" si="1"/>
        <v xml:space="preserve"> </v>
      </c>
      <c r="P12" s="29" t="str">
        <f>inputs!W66</f>
        <v>*</v>
      </c>
      <c r="Q12" s="29"/>
      <c r="R12" s="29"/>
      <c r="S12" s="29"/>
      <c r="T12" s="29"/>
      <c r="U12" s="29"/>
      <c r="V12" s="29"/>
      <c r="W12" s="29"/>
      <c r="X12" s="29"/>
      <c r="Y12" s="29"/>
      <c r="Z12" s="29"/>
    </row>
    <row r="13" spans="1:26" ht="15" customHeight="1">
      <c r="A13" s="30" t="str">
        <f t="shared" si="0"/>
        <v>yes</v>
      </c>
      <c r="B13" s="300" t="s">
        <v>461</v>
      </c>
      <c r="C13" s="708">
        <v>3000</v>
      </c>
      <c r="D13" s="709">
        <v>45</v>
      </c>
      <c r="E13" s="709"/>
      <c r="F13" s="709"/>
      <c r="G13" s="709"/>
      <c r="H13" s="709"/>
      <c r="I13" s="709"/>
      <c r="J13" s="709"/>
      <c r="K13" s="709"/>
      <c r="L13" s="709"/>
      <c r="M13" s="709"/>
      <c r="N13" s="28"/>
      <c r="O13" s="28" t="str">
        <f t="shared" si="1"/>
        <v xml:space="preserve"> </v>
      </c>
      <c r="P13" s="29" t="str">
        <f>inputs!W67</f>
        <v>*</v>
      </c>
      <c r="Q13" s="29"/>
      <c r="R13" s="29"/>
      <c r="S13" s="29"/>
      <c r="T13" s="29"/>
      <c r="U13" s="29"/>
      <c r="V13" s="29"/>
      <c r="W13" s="29"/>
      <c r="X13" s="29"/>
      <c r="Y13" s="29"/>
      <c r="Z13" s="29"/>
    </row>
    <row r="14" spans="1:26" ht="15" customHeight="1">
      <c r="A14" s="30" t="str">
        <f t="shared" si="0"/>
        <v>yes</v>
      </c>
      <c r="B14" s="300" t="s">
        <v>462</v>
      </c>
      <c r="C14" s="708">
        <v>3000</v>
      </c>
      <c r="D14" s="709">
        <v>45</v>
      </c>
      <c r="E14" s="709"/>
      <c r="F14" s="709"/>
      <c r="G14" s="709"/>
      <c r="H14" s="709"/>
      <c r="I14" s="709"/>
      <c r="J14" s="709"/>
      <c r="K14" s="709"/>
      <c r="L14" s="709"/>
      <c r="M14" s="709"/>
      <c r="N14" s="28"/>
      <c r="O14" s="28" t="str">
        <f t="shared" si="1"/>
        <v xml:space="preserve"> </v>
      </c>
      <c r="P14" s="29" t="str">
        <f>inputs!W68</f>
        <v>*</v>
      </c>
      <c r="Q14" s="29"/>
      <c r="R14" s="29"/>
      <c r="S14" s="29"/>
      <c r="T14" s="29"/>
      <c r="U14" s="29"/>
      <c r="V14" s="29"/>
      <c r="W14" s="29"/>
      <c r="X14" s="29"/>
      <c r="Y14" s="29"/>
      <c r="Z14" s="29"/>
    </row>
    <row r="15" spans="1:26">
      <c r="A15" s="29"/>
      <c r="B15" s="29"/>
      <c r="C15" s="29"/>
      <c r="D15" s="29"/>
      <c r="E15" s="29"/>
      <c r="F15" s="29"/>
      <c r="G15" s="29"/>
      <c r="H15" s="579"/>
      <c r="I15" s="29"/>
      <c r="J15" s="29"/>
      <c r="K15" s="29"/>
      <c r="L15" s="29"/>
      <c r="M15" s="29"/>
      <c r="N15" s="29"/>
      <c r="O15" s="29"/>
      <c r="P15" s="29"/>
      <c r="Q15" s="29"/>
      <c r="R15" s="29"/>
      <c r="S15" s="29"/>
      <c r="T15" s="29"/>
      <c r="U15" s="29"/>
      <c r="V15" s="29"/>
      <c r="W15" s="29"/>
      <c r="X15" s="29"/>
      <c r="Y15" s="29"/>
      <c r="Z15" s="29"/>
    </row>
    <row r="16" spans="1:26">
      <c r="A16" s="29"/>
      <c r="B16" s="29"/>
      <c r="C16" s="29"/>
      <c r="D16" s="29"/>
      <c r="E16" s="29"/>
      <c r="F16" s="29"/>
      <c r="G16" s="29"/>
      <c r="H16" s="579"/>
      <c r="I16" s="29"/>
      <c r="J16" s="29"/>
      <c r="K16" s="29"/>
      <c r="L16" s="29"/>
      <c r="M16" s="29"/>
      <c r="N16" s="29"/>
      <c r="O16" s="29"/>
      <c r="P16" s="29"/>
      <c r="Q16" s="29"/>
      <c r="R16" s="29"/>
      <c r="S16" s="29"/>
      <c r="T16" s="29"/>
      <c r="U16" s="29"/>
      <c r="V16" s="29"/>
      <c r="W16" s="29"/>
      <c r="X16" s="29"/>
      <c r="Y16" s="29"/>
      <c r="Z16" s="29"/>
    </row>
    <row r="17" spans="1:26">
      <c r="A17" s="29"/>
      <c r="B17" s="29"/>
      <c r="C17" s="29"/>
      <c r="D17" s="29"/>
      <c r="E17" s="29"/>
      <c r="F17" s="29"/>
      <c r="G17" s="29"/>
      <c r="H17" s="579"/>
      <c r="I17" s="29"/>
      <c r="J17" s="29"/>
      <c r="K17" s="29"/>
      <c r="L17" s="29"/>
      <c r="M17" s="29"/>
      <c r="N17" s="29"/>
      <c r="O17" s="29"/>
      <c r="P17" s="29"/>
      <c r="Q17" s="29"/>
      <c r="R17" s="29"/>
      <c r="S17" s="29"/>
      <c r="T17" s="29"/>
      <c r="U17" s="29"/>
      <c r="V17" s="29"/>
      <c r="W17" s="29"/>
      <c r="X17" s="29"/>
      <c r="Y17" s="29"/>
      <c r="Z17" s="29"/>
    </row>
    <row r="18" spans="1:26">
      <c r="A18" s="29"/>
      <c r="B18" s="29"/>
      <c r="C18" s="29"/>
      <c r="D18" s="29"/>
      <c r="E18" s="29"/>
      <c r="F18" s="29"/>
      <c r="G18" s="29"/>
      <c r="H18" s="579"/>
      <c r="I18" s="29"/>
      <c r="J18" s="29"/>
      <c r="K18" s="29"/>
      <c r="L18" s="29"/>
      <c r="M18" s="29"/>
      <c r="N18" s="29"/>
      <c r="O18" s="29"/>
      <c r="P18" s="29"/>
      <c r="Q18" s="29"/>
      <c r="R18" s="29"/>
      <c r="S18" s="29"/>
      <c r="T18" s="29"/>
      <c r="U18" s="29"/>
      <c r="V18" s="29"/>
      <c r="W18" s="29"/>
      <c r="X18" s="29"/>
      <c r="Y18" s="29"/>
      <c r="Z18" s="29"/>
    </row>
    <row r="19" spans="1:26">
      <c r="A19" s="29"/>
      <c r="B19" s="29"/>
      <c r="C19" s="29"/>
      <c r="D19" s="29"/>
      <c r="E19" s="29"/>
      <c r="F19" s="29"/>
      <c r="G19" s="29"/>
      <c r="H19" s="579"/>
      <c r="I19" s="29"/>
      <c r="J19" s="29"/>
      <c r="K19" s="29"/>
      <c r="L19" s="29"/>
      <c r="M19" s="29"/>
      <c r="N19" s="29"/>
      <c r="O19" s="29"/>
      <c r="P19" s="29"/>
      <c r="Q19" s="29"/>
      <c r="R19" s="29"/>
      <c r="S19" s="29"/>
      <c r="T19" s="29"/>
      <c r="U19" s="29"/>
      <c r="V19" s="29"/>
      <c r="W19" s="29"/>
      <c r="X19" s="29"/>
      <c r="Y19" s="29"/>
      <c r="Z19" s="29"/>
    </row>
    <row r="20" spans="1:26">
      <c r="A20" s="29"/>
      <c r="B20" s="29"/>
      <c r="C20" s="29"/>
      <c r="D20" s="29"/>
      <c r="E20" s="29"/>
      <c r="F20" s="29"/>
      <c r="G20" s="29"/>
      <c r="H20" s="579"/>
      <c r="I20" s="29"/>
      <c r="J20" s="29"/>
      <c r="K20" s="29"/>
      <c r="L20" s="29"/>
      <c r="M20" s="29"/>
      <c r="N20" s="29"/>
      <c r="O20" s="29"/>
      <c r="P20" s="29"/>
      <c r="Q20" s="29"/>
      <c r="R20" s="29"/>
      <c r="S20" s="29"/>
      <c r="T20" s="29"/>
      <c r="U20" s="29"/>
      <c r="V20" s="29"/>
      <c r="W20" s="29"/>
      <c r="X20" s="29"/>
      <c r="Y20" s="29"/>
      <c r="Z20" s="29"/>
    </row>
    <row r="21" spans="1:26" ht="15.75" customHeight="1">
      <c r="A21" s="29"/>
      <c r="B21" s="29"/>
      <c r="C21" s="29"/>
      <c r="D21" s="29"/>
      <c r="E21" s="29"/>
      <c r="F21" s="29"/>
      <c r="G21" s="29"/>
      <c r="H21" s="579"/>
      <c r="I21" s="29"/>
      <c r="J21" s="29"/>
      <c r="K21" s="29"/>
      <c r="L21" s="29"/>
      <c r="M21" s="29"/>
      <c r="N21" s="29"/>
      <c r="O21" s="29"/>
      <c r="P21" s="29"/>
      <c r="Q21" s="29"/>
      <c r="R21" s="29"/>
      <c r="S21" s="29"/>
      <c r="T21" s="29"/>
      <c r="U21" s="29"/>
      <c r="V21" s="29"/>
      <c r="W21" s="29"/>
      <c r="X21" s="29"/>
      <c r="Y21" s="29"/>
      <c r="Z21" s="29"/>
    </row>
    <row r="22" spans="1:26" ht="15.75" customHeight="1">
      <c r="A22" s="29"/>
      <c r="B22" s="29"/>
      <c r="C22" s="29"/>
      <c r="D22" s="29"/>
      <c r="E22" s="29"/>
      <c r="F22" s="29"/>
      <c r="G22" s="29"/>
      <c r="H22" s="579"/>
      <c r="I22" s="29"/>
      <c r="J22" s="29"/>
      <c r="K22" s="29"/>
      <c r="L22" s="29"/>
      <c r="M22" s="29"/>
      <c r="N22" s="29"/>
      <c r="O22" s="29"/>
      <c r="P22" s="29"/>
      <c r="Q22" s="29"/>
      <c r="R22" s="29"/>
      <c r="S22" s="29"/>
      <c r="T22" s="29"/>
      <c r="U22" s="29"/>
      <c r="V22" s="29"/>
      <c r="W22" s="29"/>
      <c r="X22" s="29"/>
      <c r="Y22" s="29"/>
      <c r="Z22" s="29"/>
    </row>
    <row r="23" spans="1:26" ht="15.75" customHeight="1">
      <c r="A23" s="29"/>
      <c r="B23" s="29"/>
      <c r="C23" s="29"/>
      <c r="D23" s="29"/>
      <c r="E23" s="29"/>
      <c r="F23" s="29"/>
      <c r="G23" s="29"/>
      <c r="H23" s="579"/>
      <c r="I23" s="29"/>
      <c r="J23" s="29"/>
      <c r="K23" s="29"/>
      <c r="L23" s="29"/>
      <c r="M23" s="29"/>
      <c r="N23" s="29"/>
      <c r="O23" s="29"/>
      <c r="P23" s="29"/>
      <c r="Q23" s="29"/>
      <c r="R23" s="29"/>
      <c r="S23" s="29"/>
      <c r="T23" s="29"/>
      <c r="U23" s="29"/>
      <c r="V23" s="29"/>
      <c r="W23" s="29"/>
      <c r="X23" s="29"/>
      <c r="Y23" s="29"/>
      <c r="Z23" s="29"/>
    </row>
    <row r="24" spans="1:26" ht="15.75" customHeight="1">
      <c r="A24" s="29"/>
      <c r="B24" s="29"/>
      <c r="C24" s="29"/>
      <c r="D24" s="29"/>
      <c r="E24" s="29"/>
      <c r="F24" s="29"/>
      <c r="G24" s="29"/>
      <c r="H24" s="579"/>
      <c r="I24" s="29"/>
      <c r="J24" s="29"/>
      <c r="K24" s="29"/>
      <c r="L24" s="29"/>
      <c r="M24" s="29"/>
      <c r="N24" s="29"/>
      <c r="O24" s="29"/>
      <c r="P24" s="29"/>
      <c r="Q24" s="29"/>
      <c r="R24" s="29"/>
      <c r="S24" s="29"/>
      <c r="T24" s="29"/>
      <c r="U24" s="29"/>
      <c r="V24" s="29"/>
      <c r="W24" s="29"/>
      <c r="X24" s="29"/>
      <c r="Y24" s="29"/>
      <c r="Z24" s="29"/>
    </row>
    <row r="25" spans="1:26" ht="15.75" customHeight="1">
      <c r="A25" s="29"/>
      <c r="B25" s="29"/>
      <c r="C25" s="29"/>
      <c r="D25" s="29"/>
      <c r="E25" s="29"/>
      <c r="F25" s="29"/>
      <c r="G25" s="29"/>
      <c r="H25" s="579"/>
      <c r="I25" s="29"/>
      <c r="J25" s="29"/>
      <c r="K25" s="29"/>
      <c r="L25" s="29"/>
      <c r="M25" s="29"/>
      <c r="N25" s="29"/>
      <c r="O25" s="29"/>
      <c r="P25" s="29"/>
      <c r="Q25" s="29"/>
      <c r="R25" s="29"/>
      <c r="S25" s="29"/>
      <c r="T25" s="29"/>
      <c r="U25" s="29"/>
      <c r="V25" s="29"/>
      <c r="W25" s="29"/>
      <c r="X25" s="29"/>
      <c r="Y25" s="29"/>
      <c r="Z25" s="29"/>
    </row>
    <row r="26" spans="1:26" ht="15.75" customHeight="1">
      <c r="A26" s="29"/>
      <c r="B26" s="29"/>
      <c r="C26" s="29"/>
      <c r="D26" s="29"/>
      <c r="E26" s="29"/>
      <c r="F26" s="29"/>
      <c r="G26" s="29"/>
      <c r="H26" s="579"/>
      <c r="I26" s="29"/>
      <c r="J26" s="29"/>
      <c r="K26" s="29"/>
      <c r="L26" s="29"/>
      <c r="M26" s="29"/>
      <c r="N26" s="29"/>
      <c r="O26" s="29"/>
      <c r="P26" s="29"/>
      <c r="Q26" s="29"/>
      <c r="R26" s="29"/>
      <c r="S26" s="29"/>
      <c r="T26" s="29"/>
      <c r="U26" s="29"/>
      <c r="V26" s="29"/>
      <c r="W26" s="29"/>
      <c r="X26" s="29"/>
      <c r="Y26" s="29"/>
      <c r="Z26" s="29"/>
    </row>
    <row r="27" spans="1:26" ht="15.75" customHeight="1">
      <c r="A27" s="29"/>
      <c r="B27" s="29"/>
      <c r="C27" s="29"/>
      <c r="D27" s="29"/>
      <c r="E27" s="29"/>
      <c r="F27" s="29"/>
      <c r="G27" s="29"/>
      <c r="H27" s="579"/>
      <c r="I27" s="29"/>
      <c r="J27" s="29"/>
      <c r="K27" s="29"/>
      <c r="L27" s="29"/>
      <c r="M27" s="29"/>
      <c r="N27" s="29"/>
      <c r="O27" s="29"/>
      <c r="P27" s="29"/>
      <c r="Q27" s="29"/>
      <c r="R27" s="29"/>
      <c r="S27" s="29"/>
      <c r="T27" s="29"/>
      <c r="U27" s="29"/>
      <c r="V27" s="29"/>
      <c r="W27" s="29"/>
      <c r="X27" s="29"/>
      <c r="Y27" s="29"/>
      <c r="Z27" s="29"/>
    </row>
    <row r="28" spans="1:26" ht="15.75" customHeight="1">
      <c r="A28" s="29"/>
      <c r="B28" s="29"/>
      <c r="C28" s="29"/>
      <c r="D28" s="29"/>
      <c r="E28" s="29"/>
      <c r="F28" s="29"/>
      <c r="G28" s="29"/>
      <c r="H28" s="579"/>
      <c r="I28" s="29"/>
      <c r="J28" s="29"/>
      <c r="K28" s="29"/>
      <c r="L28" s="29"/>
      <c r="M28" s="29"/>
      <c r="N28" s="29"/>
      <c r="O28" s="29"/>
      <c r="P28" s="29"/>
      <c r="Q28" s="29"/>
      <c r="R28" s="29"/>
      <c r="S28" s="29"/>
      <c r="T28" s="29"/>
      <c r="U28" s="29"/>
      <c r="V28" s="29"/>
      <c r="W28" s="29"/>
      <c r="X28" s="29"/>
      <c r="Y28" s="29"/>
      <c r="Z28" s="29"/>
    </row>
    <row r="29" spans="1:26" ht="15.75" customHeight="1">
      <c r="A29" s="29"/>
      <c r="B29" s="29"/>
      <c r="C29" s="29"/>
      <c r="D29" s="29"/>
      <c r="E29" s="29"/>
      <c r="F29" s="29"/>
      <c r="G29" s="29"/>
      <c r="H29" s="579"/>
      <c r="I29" s="29"/>
      <c r="J29" s="29"/>
      <c r="K29" s="29"/>
      <c r="L29" s="29"/>
      <c r="M29" s="29"/>
      <c r="N29" s="29"/>
      <c r="O29" s="29"/>
      <c r="P29" s="29"/>
      <c r="Q29" s="29"/>
      <c r="R29" s="29"/>
      <c r="S29" s="29"/>
      <c r="T29" s="29"/>
      <c r="U29" s="29"/>
      <c r="V29" s="29"/>
      <c r="W29" s="29"/>
      <c r="X29" s="29"/>
      <c r="Y29" s="29"/>
      <c r="Z29" s="29"/>
    </row>
    <row r="30" spans="1:26" ht="15.75" customHeight="1">
      <c r="A30" s="29"/>
      <c r="B30" s="29"/>
      <c r="C30" s="29"/>
      <c r="D30" s="29"/>
      <c r="E30" s="29"/>
      <c r="F30" s="29"/>
      <c r="G30" s="29"/>
      <c r="H30" s="579"/>
      <c r="I30" s="29"/>
      <c r="J30" s="29"/>
      <c r="K30" s="29"/>
      <c r="L30" s="29"/>
      <c r="M30" s="29"/>
      <c r="N30" s="29"/>
      <c r="O30" s="29"/>
      <c r="P30" s="29"/>
      <c r="Q30" s="29"/>
      <c r="R30" s="29"/>
      <c r="S30" s="29"/>
      <c r="T30" s="29"/>
      <c r="U30" s="29"/>
      <c r="V30" s="29"/>
      <c r="W30" s="29"/>
      <c r="X30" s="29"/>
      <c r="Y30" s="29"/>
      <c r="Z30" s="29"/>
    </row>
    <row r="31" spans="1:26" ht="15.75" customHeight="1">
      <c r="A31" s="29"/>
      <c r="B31" s="29"/>
      <c r="C31" s="29"/>
      <c r="D31" s="29"/>
      <c r="E31" s="29"/>
      <c r="F31" s="29"/>
      <c r="G31" s="29"/>
      <c r="H31" s="579"/>
      <c r="I31" s="29"/>
      <c r="J31" s="29"/>
      <c r="K31" s="29"/>
      <c r="L31" s="29"/>
      <c r="M31" s="29"/>
      <c r="N31" s="29"/>
      <c r="O31" s="29"/>
      <c r="P31" s="29"/>
      <c r="Q31" s="29"/>
      <c r="R31" s="29"/>
      <c r="S31" s="29"/>
      <c r="T31" s="29"/>
      <c r="U31" s="29"/>
      <c r="V31" s="29"/>
      <c r="W31" s="29"/>
      <c r="X31" s="29"/>
      <c r="Y31" s="29"/>
      <c r="Z31" s="29"/>
    </row>
    <row r="32" spans="1:26" ht="15.75" customHeight="1">
      <c r="A32" s="29"/>
      <c r="B32" s="29"/>
      <c r="C32" s="29"/>
      <c r="D32" s="29"/>
      <c r="E32" s="29"/>
      <c r="F32" s="29"/>
      <c r="G32" s="29"/>
      <c r="H32" s="579"/>
      <c r="I32" s="29"/>
      <c r="J32" s="29"/>
      <c r="K32" s="29"/>
      <c r="L32" s="29"/>
      <c r="M32" s="29"/>
      <c r="N32" s="29"/>
      <c r="O32" s="29"/>
      <c r="P32" s="29"/>
      <c r="Q32" s="29"/>
      <c r="R32" s="29"/>
      <c r="S32" s="29"/>
      <c r="T32" s="29"/>
      <c r="U32" s="29"/>
      <c r="V32" s="29"/>
      <c r="W32" s="29"/>
      <c r="X32" s="29"/>
      <c r="Y32" s="29"/>
      <c r="Z32" s="29"/>
    </row>
    <row r="33" spans="1:26" ht="15.75" customHeight="1">
      <c r="A33" s="29"/>
      <c r="B33" s="29"/>
      <c r="C33" s="29"/>
      <c r="D33" s="29"/>
      <c r="E33" s="29"/>
      <c r="F33" s="29"/>
      <c r="G33" s="29"/>
      <c r="H33" s="579"/>
      <c r="I33" s="29"/>
      <c r="J33" s="29"/>
      <c r="K33" s="29"/>
      <c r="L33" s="29"/>
      <c r="M33" s="29"/>
      <c r="N33" s="29"/>
      <c r="O33" s="29"/>
      <c r="P33" s="29"/>
      <c r="Q33" s="29"/>
      <c r="R33" s="29"/>
      <c r="S33" s="29"/>
      <c r="T33" s="29"/>
      <c r="U33" s="29"/>
      <c r="V33" s="29"/>
      <c r="W33" s="29"/>
      <c r="X33" s="29"/>
      <c r="Y33" s="29"/>
      <c r="Z33" s="29"/>
    </row>
    <row r="34" spans="1:26" ht="15.75" customHeight="1">
      <c r="A34" s="29"/>
      <c r="B34" s="29"/>
      <c r="C34" s="29"/>
      <c r="D34" s="29"/>
      <c r="E34" s="29"/>
      <c r="F34" s="29"/>
      <c r="G34" s="29"/>
      <c r="H34" s="579"/>
      <c r="I34" s="29"/>
      <c r="J34" s="29"/>
      <c r="K34" s="29"/>
      <c r="L34" s="29"/>
      <c r="M34" s="29"/>
      <c r="N34" s="29"/>
      <c r="O34" s="29"/>
      <c r="P34" s="29"/>
      <c r="Q34" s="29"/>
      <c r="R34" s="29"/>
      <c r="S34" s="29"/>
      <c r="T34" s="29"/>
      <c r="U34" s="29"/>
      <c r="V34" s="29"/>
      <c r="W34" s="29"/>
      <c r="X34" s="29"/>
      <c r="Y34" s="29"/>
      <c r="Z34" s="29"/>
    </row>
    <row r="35" spans="1:26" ht="15.75" customHeight="1">
      <c r="A35" s="29"/>
      <c r="B35" s="29"/>
      <c r="C35" s="29"/>
      <c r="D35" s="29"/>
      <c r="E35" s="29"/>
      <c r="F35" s="29"/>
      <c r="G35" s="29"/>
      <c r="H35" s="579"/>
      <c r="I35" s="29"/>
      <c r="J35" s="29"/>
      <c r="K35" s="29"/>
      <c r="L35" s="29"/>
      <c r="M35" s="29"/>
      <c r="N35" s="29"/>
      <c r="O35" s="29"/>
      <c r="P35" s="29"/>
      <c r="Q35" s="29"/>
      <c r="R35" s="29"/>
      <c r="S35" s="29"/>
      <c r="T35" s="29"/>
      <c r="U35" s="29"/>
      <c r="V35" s="29"/>
      <c r="W35" s="29"/>
      <c r="X35" s="29"/>
      <c r="Y35" s="29"/>
      <c r="Z35" s="29"/>
    </row>
    <row r="36" spans="1:26" ht="15.75" customHeight="1">
      <c r="A36" s="29"/>
      <c r="B36" s="29"/>
      <c r="C36" s="29"/>
      <c r="D36" s="29"/>
      <c r="E36" s="29"/>
      <c r="F36" s="29"/>
      <c r="G36" s="29"/>
      <c r="H36" s="579"/>
      <c r="I36" s="29"/>
      <c r="J36" s="29"/>
      <c r="K36" s="29"/>
      <c r="L36" s="29"/>
      <c r="M36" s="29"/>
      <c r="N36" s="29"/>
      <c r="O36" s="29"/>
      <c r="P36" s="29"/>
      <c r="Q36" s="29"/>
      <c r="R36" s="29"/>
      <c r="S36" s="29"/>
      <c r="T36" s="29"/>
      <c r="U36" s="29"/>
      <c r="V36" s="29"/>
      <c r="W36" s="29"/>
      <c r="X36" s="29"/>
      <c r="Y36" s="29"/>
      <c r="Z36" s="29"/>
    </row>
    <row r="37" spans="1:26" ht="15.75" customHeight="1">
      <c r="A37" s="29"/>
      <c r="B37" s="29"/>
      <c r="C37" s="29"/>
      <c r="D37" s="29"/>
      <c r="E37" s="29"/>
      <c r="F37" s="29"/>
      <c r="G37" s="29"/>
      <c r="H37" s="579"/>
      <c r="I37" s="29"/>
      <c r="J37" s="29"/>
      <c r="K37" s="29"/>
      <c r="L37" s="29"/>
      <c r="M37" s="29"/>
      <c r="N37" s="29"/>
      <c r="O37" s="29"/>
      <c r="P37" s="29"/>
      <c r="Q37" s="29"/>
      <c r="R37" s="29"/>
      <c r="S37" s="29"/>
      <c r="T37" s="29"/>
      <c r="U37" s="29"/>
      <c r="V37" s="29"/>
      <c r="W37" s="29"/>
      <c r="X37" s="29"/>
      <c r="Y37" s="29"/>
      <c r="Z37" s="29"/>
    </row>
    <row r="38" spans="1:26" ht="15.75" customHeight="1">
      <c r="A38" s="29"/>
      <c r="B38" s="29"/>
      <c r="C38" s="29"/>
      <c r="D38" s="29"/>
      <c r="E38" s="29"/>
      <c r="F38" s="29"/>
      <c r="G38" s="29"/>
      <c r="H38" s="579"/>
      <c r="I38" s="29"/>
      <c r="J38" s="29"/>
      <c r="K38" s="29"/>
      <c r="L38" s="29"/>
      <c r="M38" s="29"/>
      <c r="N38" s="29"/>
      <c r="O38" s="29"/>
      <c r="P38" s="29"/>
      <c r="Q38" s="29"/>
      <c r="R38" s="29"/>
      <c r="S38" s="29"/>
      <c r="T38" s="29"/>
      <c r="U38" s="29"/>
      <c r="V38" s="29"/>
      <c r="W38" s="29"/>
      <c r="X38" s="29"/>
      <c r="Y38" s="29"/>
      <c r="Z38" s="29"/>
    </row>
    <row r="39" spans="1:26" ht="15.75" customHeight="1">
      <c r="A39" s="29"/>
      <c r="B39" s="29"/>
      <c r="C39" s="29"/>
      <c r="D39" s="29"/>
      <c r="E39" s="29"/>
      <c r="F39" s="29"/>
      <c r="G39" s="29"/>
      <c r="H39" s="579"/>
      <c r="I39" s="29"/>
      <c r="J39" s="29"/>
      <c r="K39" s="29"/>
      <c r="L39" s="29"/>
      <c r="M39" s="29"/>
      <c r="N39" s="29"/>
      <c r="O39" s="29"/>
      <c r="P39" s="29"/>
      <c r="Q39" s="29"/>
      <c r="R39" s="29"/>
      <c r="S39" s="29"/>
      <c r="T39" s="29"/>
      <c r="U39" s="29"/>
      <c r="V39" s="29"/>
      <c r="W39" s="29"/>
      <c r="X39" s="29"/>
      <c r="Y39" s="29"/>
      <c r="Z39" s="29"/>
    </row>
    <row r="40" spans="1:26" ht="15.75" customHeight="1">
      <c r="A40" s="29"/>
      <c r="B40" s="29"/>
      <c r="C40" s="29"/>
      <c r="D40" s="29"/>
      <c r="E40" s="29"/>
      <c r="F40" s="29"/>
      <c r="G40" s="29"/>
      <c r="H40" s="579"/>
      <c r="I40" s="29"/>
      <c r="J40" s="29"/>
      <c r="K40" s="29"/>
      <c r="L40" s="29"/>
      <c r="M40" s="29"/>
      <c r="N40" s="29"/>
      <c r="O40" s="29"/>
      <c r="P40" s="29"/>
      <c r="Q40" s="29"/>
      <c r="R40" s="29"/>
      <c r="S40" s="29"/>
      <c r="T40" s="29"/>
      <c r="U40" s="29"/>
      <c r="V40" s="29"/>
      <c r="W40" s="29"/>
      <c r="X40" s="29"/>
      <c r="Y40" s="29"/>
      <c r="Z40" s="29"/>
    </row>
    <row r="41" spans="1:26" ht="15.75" customHeight="1">
      <c r="A41" s="29"/>
      <c r="B41" s="29"/>
      <c r="C41" s="29"/>
      <c r="D41" s="29"/>
      <c r="E41" s="29"/>
      <c r="F41" s="29"/>
      <c r="G41" s="29"/>
      <c r="H41" s="579"/>
      <c r="I41" s="29"/>
      <c r="J41" s="29"/>
      <c r="K41" s="29"/>
      <c r="L41" s="29"/>
      <c r="M41" s="29"/>
      <c r="N41" s="29"/>
      <c r="O41" s="29"/>
      <c r="P41" s="29"/>
      <c r="Q41" s="29"/>
      <c r="R41" s="29"/>
      <c r="S41" s="29"/>
      <c r="T41" s="29"/>
      <c r="U41" s="29"/>
      <c r="V41" s="29"/>
      <c r="W41" s="29"/>
      <c r="X41" s="29"/>
      <c r="Y41" s="29"/>
      <c r="Z41" s="29"/>
    </row>
    <row r="42" spans="1:26" ht="15.75" customHeight="1">
      <c r="A42" s="29"/>
      <c r="B42" s="29"/>
      <c r="C42" s="29"/>
      <c r="D42" s="29"/>
      <c r="E42" s="29"/>
      <c r="F42" s="29"/>
      <c r="G42" s="29"/>
      <c r="H42" s="579"/>
      <c r="I42" s="29"/>
      <c r="J42" s="29"/>
      <c r="K42" s="29"/>
      <c r="L42" s="29"/>
      <c r="M42" s="29"/>
      <c r="N42" s="29"/>
      <c r="O42" s="29"/>
      <c r="P42" s="29"/>
      <c r="Q42" s="29"/>
      <c r="R42" s="29"/>
      <c r="S42" s="29"/>
      <c r="T42" s="29"/>
      <c r="U42" s="29"/>
      <c r="V42" s="29"/>
      <c r="W42" s="29"/>
      <c r="X42" s="29"/>
      <c r="Y42" s="29"/>
      <c r="Z42" s="29"/>
    </row>
    <row r="43" spans="1:26" ht="15.75" customHeight="1">
      <c r="A43" s="29"/>
      <c r="B43" s="29"/>
      <c r="C43" s="29"/>
      <c r="D43" s="29"/>
      <c r="E43" s="29"/>
      <c r="F43" s="29"/>
      <c r="G43" s="29"/>
      <c r="H43" s="579"/>
      <c r="I43" s="29"/>
      <c r="J43" s="29"/>
      <c r="K43" s="29"/>
      <c r="L43" s="29"/>
      <c r="M43" s="29"/>
      <c r="N43" s="29"/>
      <c r="O43" s="29"/>
      <c r="P43" s="29"/>
      <c r="Q43" s="29"/>
      <c r="R43" s="29"/>
      <c r="S43" s="29"/>
      <c r="T43" s="29"/>
      <c r="U43" s="29"/>
      <c r="V43" s="29"/>
      <c r="W43" s="29"/>
      <c r="X43" s="29"/>
      <c r="Y43" s="29"/>
      <c r="Z43" s="29"/>
    </row>
    <row r="44" spans="1:26" ht="15.75" customHeight="1">
      <c r="A44" s="29"/>
      <c r="B44" s="29"/>
      <c r="C44" s="29"/>
      <c r="D44" s="29"/>
      <c r="E44" s="29"/>
      <c r="F44" s="29"/>
      <c r="G44" s="29"/>
      <c r="H44" s="579"/>
      <c r="I44" s="29"/>
      <c r="J44" s="29"/>
      <c r="K44" s="29"/>
      <c r="L44" s="29"/>
      <c r="M44" s="29"/>
      <c r="N44" s="29"/>
      <c r="O44" s="29"/>
      <c r="P44" s="29"/>
      <c r="Q44" s="29"/>
      <c r="R44" s="29"/>
      <c r="S44" s="29"/>
      <c r="T44" s="29"/>
      <c r="U44" s="29"/>
      <c r="V44" s="29"/>
      <c r="W44" s="29"/>
      <c r="X44" s="29"/>
      <c r="Y44" s="29"/>
      <c r="Z44" s="29"/>
    </row>
    <row r="45" spans="1:26" ht="15.75" customHeight="1">
      <c r="A45" s="29"/>
      <c r="B45" s="29"/>
      <c r="C45" s="29"/>
      <c r="D45" s="29"/>
      <c r="E45" s="29"/>
      <c r="F45" s="29"/>
      <c r="G45" s="29"/>
      <c r="H45" s="579"/>
      <c r="I45" s="29"/>
      <c r="J45" s="29"/>
      <c r="K45" s="29"/>
      <c r="L45" s="29"/>
      <c r="M45" s="29"/>
      <c r="N45" s="29"/>
      <c r="O45" s="29"/>
      <c r="P45" s="29"/>
      <c r="Q45" s="29"/>
      <c r="R45" s="29"/>
      <c r="S45" s="29"/>
      <c r="T45" s="29"/>
      <c r="U45" s="29"/>
      <c r="V45" s="29"/>
      <c r="W45" s="29"/>
      <c r="X45" s="29"/>
      <c r="Y45" s="29"/>
      <c r="Z45" s="29"/>
    </row>
    <row r="46" spans="1:26" ht="15.75" customHeight="1">
      <c r="A46" s="29"/>
      <c r="B46" s="29"/>
      <c r="C46" s="29"/>
      <c r="D46" s="29"/>
      <c r="E46" s="29"/>
      <c r="F46" s="29"/>
      <c r="G46" s="29"/>
      <c r="H46" s="579"/>
      <c r="I46" s="29"/>
      <c r="J46" s="29"/>
      <c r="K46" s="29"/>
      <c r="L46" s="29"/>
      <c r="M46" s="29"/>
      <c r="N46" s="29"/>
      <c r="O46" s="29"/>
      <c r="P46" s="29"/>
      <c r="Q46" s="29"/>
      <c r="R46" s="29"/>
      <c r="S46" s="29"/>
      <c r="T46" s="29"/>
      <c r="U46" s="29"/>
      <c r="V46" s="29"/>
      <c r="W46" s="29"/>
      <c r="X46" s="29"/>
      <c r="Y46" s="29"/>
      <c r="Z46" s="29"/>
    </row>
    <row r="47" spans="1:26" ht="15.75" customHeight="1">
      <c r="A47" s="29"/>
      <c r="B47" s="29"/>
      <c r="C47" s="29"/>
      <c r="D47" s="29"/>
      <c r="E47" s="29"/>
      <c r="F47" s="29"/>
      <c r="G47" s="29"/>
      <c r="H47" s="579"/>
      <c r="I47" s="29"/>
      <c r="J47" s="29"/>
      <c r="K47" s="29"/>
      <c r="L47" s="29"/>
      <c r="M47" s="29"/>
      <c r="N47" s="29"/>
      <c r="O47" s="29"/>
      <c r="P47" s="29"/>
      <c r="Q47" s="29"/>
      <c r="R47" s="29"/>
      <c r="S47" s="29"/>
      <c r="T47" s="29"/>
      <c r="U47" s="29"/>
      <c r="V47" s="29"/>
      <c r="W47" s="29"/>
      <c r="X47" s="29"/>
      <c r="Y47" s="29"/>
      <c r="Z47" s="29"/>
    </row>
    <row r="48" spans="1:26" ht="15.75" customHeight="1">
      <c r="A48" s="29"/>
      <c r="B48" s="29"/>
      <c r="C48" s="29"/>
      <c r="D48" s="29"/>
      <c r="E48" s="29"/>
      <c r="F48" s="29"/>
      <c r="G48" s="29"/>
      <c r="H48" s="579"/>
      <c r="I48" s="29"/>
      <c r="J48" s="29"/>
      <c r="K48" s="29"/>
      <c r="L48" s="29"/>
      <c r="M48" s="29"/>
      <c r="N48" s="29"/>
      <c r="O48" s="29"/>
      <c r="P48" s="29"/>
      <c r="Q48" s="29"/>
      <c r="R48" s="29"/>
      <c r="S48" s="29"/>
      <c r="T48" s="29"/>
      <c r="U48" s="29"/>
      <c r="V48" s="29"/>
      <c r="W48" s="29"/>
      <c r="X48" s="29"/>
      <c r="Y48" s="29"/>
      <c r="Z48" s="29"/>
    </row>
    <row r="49" spans="1:26" ht="15.75" customHeight="1">
      <c r="A49" s="29"/>
      <c r="B49" s="29"/>
      <c r="C49" s="29"/>
      <c r="D49" s="29"/>
      <c r="E49" s="29"/>
      <c r="F49" s="29"/>
      <c r="G49" s="29"/>
      <c r="H49" s="579"/>
      <c r="I49" s="29"/>
      <c r="J49" s="29"/>
      <c r="K49" s="29"/>
      <c r="L49" s="29"/>
      <c r="M49" s="29"/>
      <c r="N49" s="29"/>
      <c r="O49" s="29"/>
      <c r="P49" s="29"/>
      <c r="Q49" s="29"/>
      <c r="R49" s="29"/>
      <c r="S49" s="29"/>
      <c r="T49" s="29"/>
      <c r="U49" s="29"/>
      <c r="V49" s="29"/>
      <c r="W49" s="29"/>
      <c r="X49" s="29"/>
      <c r="Y49" s="29"/>
      <c r="Z49" s="29"/>
    </row>
    <row r="50" spans="1:26" ht="15.75" customHeight="1">
      <c r="A50" s="29"/>
      <c r="B50" s="29"/>
      <c r="C50" s="29"/>
      <c r="D50" s="29"/>
      <c r="E50" s="29"/>
      <c r="F50" s="29"/>
      <c r="G50" s="29"/>
      <c r="H50" s="579"/>
      <c r="I50" s="29"/>
      <c r="J50" s="29"/>
      <c r="K50" s="29"/>
      <c r="L50" s="29"/>
      <c r="M50" s="29"/>
      <c r="N50" s="29"/>
      <c r="O50" s="29"/>
      <c r="P50" s="29"/>
      <c r="Q50" s="29"/>
      <c r="R50" s="29"/>
      <c r="S50" s="29"/>
      <c r="T50" s="29"/>
      <c r="U50" s="29"/>
      <c r="V50" s="29"/>
      <c r="W50" s="29"/>
      <c r="X50" s="29"/>
      <c r="Y50" s="29"/>
      <c r="Z50" s="29"/>
    </row>
    <row r="51" spans="1:26" ht="15.75" customHeight="1">
      <c r="A51" s="29"/>
      <c r="B51" s="29"/>
      <c r="C51" s="29"/>
      <c r="D51" s="29"/>
      <c r="E51" s="29"/>
      <c r="F51" s="29"/>
      <c r="G51" s="29"/>
      <c r="H51" s="579"/>
      <c r="I51" s="29"/>
      <c r="J51" s="29"/>
      <c r="K51" s="29"/>
      <c r="L51" s="29"/>
      <c r="M51" s="29"/>
      <c r="N51" s="29"/>
      <c r="O51" s="29"/>
      <c r="P51" s="29"/>
      <c r="Q51" s="29"/>
      <c r="R51" s="29"/>
      <c r="S51" s="29"/>
      <c r="T51" s="29"/>
      <c r="U51" s="29"/>
      <c r="V51" s="29"/>
      <c r="W51" s="29"/>
      <c r="X51" s="29"/>
      <c r="Y51" s="29"/>
      <c r="Z51" s="29"/>
    </row>
    <row r="52" spans="1:26" ht="15.75" customHeight="1">
      <c r="A52" s="29"/>
      <c r="B52" s="29"/>
      <c r="C52" s="29"/>
      <c r="D52" s="29"/>
      <c r="E52" s="29"/>
      <c r="F52" s="29"/>
      <c r="G52" s="29"/>
      <c r="H52" s="579"/>
      <c r="I52" s="29"/>
      <c r="J52" s="29"/>
      <c r="K52" s="29"/>
      <c r="L52" s="29"/>
      <c r="M52" s="29"/>
      <c r="N52" s="29"/>
      <c r="O52" s="29"/>
      <c r="P52" s="29"/>
      <c r="Q52" s="29"/>
      <c r="R52" s="29"/>
      <c r="S52" s="29"/>
      <c r="T52" s="29"/>
      <c r="U52" s="29"/>
      <c r="V52" s="29"/>
      <c r="W52" s="29"/>
      <c r="X52" s="29"/>
      <c r="Y52" s="29"/>
      <c r="Z52" s="29"/>
    </row>
    <row r="53" spans="1:26" ht="15.75" customHeight="1">
      <c r="A53" s="29"/>
      <c r="B53" s="29"/>
      <c r="C53" s="29"/>
      <c r="D53" s="29"/>
      <c r="E53" s="29"/>
      <c r="F53" s="29"/>
      <c r="G53" s="29"/>
      <c r="H53" s="579"/>
      <c r="I53" s="29"/>
      <c r="J53" s="29"/>
      <c r="K53" s="29"/>
      <c r="L53" s="29"/>
      <c r="M53" s="29"/>
      <c r="N53" s="29"/>
      <c r="O53" s="29"/>
      <c r="P53" s="29"/>
      <c r="Q53" s="29"/>
      <c r="R53" s="29"/>
      <c r="S53" s="29"/>
      <c r="T53" s="29"/>
      <c r="U53" s="29"/>
      <c r="V53" s="29"/>
      <c r="W53" s="29"/>
      <c r="X53" s="29"/>
      <c r="Y53" s="29"/>
      <c r="Z53" s="29"/>
    </row>
    <row r="54" spans="1:26" ht="15.75" customHeight="1">
      <c r="A54" s="29"/>
      <c r="B54" s="29"/>
      <c r="C54" s="29"/>
      <c r="D54" s="29"/>
      <c r="E54" s="29"/>
      <c r="F54" s="29"/>
      <c r="G54" s="29"/>
      <c r="H54" s="579"/>
      <c r="I54" s="29"/>
      <c r="J54" s="29"/>
      <c r="K54" s="29"/>
      <c r="L54" s="29"/>
      <c r="M54" s="29"/>
      <c r="N54" s="29"/>
      <c r="O54" s="29"/>
      <c r="P54" s="29"/>
      <c r="Q54" s="29"/>
      <c r="R54" s="29"/>
      <c r="S54" s="29"/>
      <c r="T54" s="29"/>
      <c r="U54" s="29"/>
      <c r="V54" s="29"/>
      <c r="W54" s="29"/>
      <c r="X54" s="29"/>
      <c r="Y54" s="29"/>
      <c r="Z54" s="29"/>
    </row>
    <row r="55" spans="1:26" ht="15.75" customHeight="1">
      <c r="A55" s="29"/>
      <c r="B55" s="29"/>
      <c r="C55" s="29"/>
      <c r="D55" s="29"/>
      <c r="E55" s="29"/>
      <c r="F55" s="29"/>
      <c r="G55" s="29"/>
      <c r="H55" s="579"/>
      <c r="I55" s="29"/>
      <c r="J55" s="29"/>
      <c r="K55" s="29"/>
      <c r="L55" s="29"/>
      <c r="M55" s="29"/>
      <c r="N55" s="29"/>
      <c r="O55" s="29"/>
      <c r="P55" s="29"/>
      <c r="Q55" s="29"/>
      <c r="R55" s="29"/>
      <c r="S55" s="29"/>
      <c r="T55" s="29"/>
      <c r="U55" s="29"/>
      <c r="V55" s="29"/>
      <c r="W55" s="29"/>
      <c r="X55" s="29"/>
      <c r="Y55" s="29"/>
      <c r="Z55" s="29"/>
    </row>
    <row r="56" spans="1:26" ht="15.75" customHeight="1">
      <c r="A56" s="29"/>
      <c r="B56" s="29"/>
      <c r="C56" s="29"/>
      <c r="D56" s="29"/>
      <c r="E56" s="29"/>
      <c r="F56" s="29"/>
      <c r="G56" s="29"/>
      <c r="H56" s="579"/>
      <c r="I56" s="29"/>
      <c r="J56" s="29"/>
      <c r="K56" s="29"/>
      <c r="L56" s="29"/>
      <c r="M56" s="29"/>
      <c r="N56" s="29"/>
      <c r="O56" s="29"/>
      <c r="P56" s="29"/>
      <c r="Q56" s="29"/>
      <c r="R56" s="29"/>
      <c r="S56" s="29"/>
      <c r="T56" s="29"/>
      <c r="U56" s="29"/>
      <c r="V56" s="29"/>
      <c r="W56" s="29"/>
      <c r="X56" s="29"/>
      <c r="Y56" s="29"/>
      <c r="Z56" s="29"/>
    </row>
    <row r="57" spans="1:26" ht="15.75" customHeight="1">
      <c r="A57" s="29"/>
      <c r="B57" s="29"/>
      <c r="C57" s="29"/>
      <c r="D57" s="29"/>
      <c r="E57" s="29"/>
      <c r="F57" s="29"/>
      <c r="G57" s="29"/>
      <c r="H57" s="579"/>
      <c r="I57" s="29"/>
      <c r="J57" s="29"/>
      <c r="K57" s="29"/>
      <c r="L57" s="29"/>
      <c r="M57" s="29"/>
      <c r="N57" s="29"/>
      <c r="O57" s="29"/>
      <c r="P57" s="29"/>
      <c r="Q57" s="29"/>
      <c r="R57" s="29"/>
      <c r="S57" s="29"/>
      <c r="T57" s="29"/>
      <c r="U57" s="29"/>
      <c r="V57" s="29"/>
      <c r="W57" s="29"/>
      <c r="X57" s="29"/>
      <c r="Y57" s="29"/>
      <c r="Z57" s="29"/>
    </row>
    <row r="58" spans="1:26" ht="15.75" customHeight="1">
      <c r="A58" s="29"/>
      <c r="B58" s="29"/>
      <c r="C58" s="29"/>
      <c r="D58" s="29"/>
      <c r="E58" s="29"/>
      <c r="F58" s="29"/>
      <c r="G58" s="29"/>
      <c r="H58" s="579"/>
      <c r="I58" s="29"/>
      <c r="J58" s="29"/>
      <c r="K58" s="29"/>
      <c r="L58" s="29"/>
      <c r="M58" s="29"/>
      <c r="N58" s="29"/>
      <c r="O58" s="29"/>
      <c r="P58" s="29"/>
      <c r="Q58" s="29"/>
      <c r="R58" s="29"/>
      <c r="S58" s="29"/>
      <c r="T58" s="29"/>
      <c r="U58" s="29"/>
      <c r="V58" s="29"/>
      <c r="W58" s="29"/>
      <c r="X58" s="29"/>
      <c r="Y58" s="29"/>
      <c r="Z58" s="29"/>
    </row>
    <row r="59" spans="1:26" ht="15.75" customHeight="1">
      <c r="A59" s="29"/>
      <c r="B59" s="29"/>
      <c r="C59" s="29"/>
      <c r="D59" s="29"/>
      <c r="E59" s="29"/>
      <c r="F59" s="29"/>
      <c r="G59" s="29"/>
      <c r="H59" s="579"/>
      <c r="I59" s="29"/>
      <c r="J59" s="29"/>
      <c r="K59" s="29"/>
      <c r="L59" s="29"/>
      <c r="M59" s="29"/>
      <c r="N59" s="29"/>
      <c r="O59" s="29"/>
      <c r="P59" s="29"/>
      <c r="Q59" s="29"/>
      <c r="R59" s="29"/>
      <c r="S59" s="29"/>
      <c r="T59" s="29"/>
      <c r="U59" s="29"/>
      <c r="V59" s="29"/>
      <c r="W59" s="29"/>
      <c r="X59" s="29"/>
      <c r="Y59" s="29"/>
      <c r="Z59" s="29"/>
    </row>
    <row r="60" spans="1:26" ht="15.75" customHeight="1">
      <c r="A60" s="29"/>
      <c r="B60" s="29"/>
      <c r="C60" s="29"/>
      <c r="D60" s="29"/>
      <c r="E60" s="29"/>
      <c r="F60" s="29"/>
      <c r="G60" s="29"/>
      <c r="H60" s="579"/>
      <c r="I60" s="29"/>
      <c r="J60" s="29"/>
      <c r="K60" s="29"/>
      <c r="L60" s="29"/>
      <c r="M60" s="29"/>
      <c r="N60" s="29"/>
      <c r="O60" s="29"/>
      <c r="P60" s="29"/>
      <c r="Q60" s="29"/>
      <c r="R60" s="29"/>
      <c r="S60" s="29"/>
      <c r="T60" s="29"/>
      <c r="U60" s="29"/>
      <c r="V60" s="29"/>
      <c r="W60" s="29"/>
      <c r="X60" s="29"/>
      <c r="Y60" s="29"/>
      <c r="Z60" s="29"/>
    </row>
    <row r="61" spans="1:26" ht="15.75" customHeight="1">
      <c r="A61" s="29"/>
      <c r="B61" s="29"/>
      <c r="C61" s="29"/>
      <c r="D61" s="29"/>
      <c r="E61" s="29"/>
      <c r="F61" s="29"/>
      <c r="G61" s="29"/>
      <c r="H61" s="579"/>
      <c r="I61" s="29"/>
      <c r="J61" s="29"/>
      <c r="K61" s="29"/>
      <c r="L61" s="29"/>
      <c r="M61" s="29"/>
      <c r="N61" s="29"/>
      <c r="O61" s="29"/>
      <c r="P61" s="29"/>
      <c r="Q61" s="29"/>
      <c r="R61" s="29"/>
      <c r="S61" s="29"/>
      <c r="T61" s="29"/>
      <c r="U61" s="29"/>
      <c r="V61" s="29"/>
      <c r="W61" s="29"/>
      <c r="X61" s="29"/>
      <c r="Y61" s="29"/>
      <c r="Z61" s="29"/>
    </row>
    <row r="62" spans="1:26" ht="15.75" customHeight="1">
      <c r="A62" s="29"/>
      <c r="B62" s="29"/>
      <c r="C62" s="29"/>
      <c r="D62" s="29"/>
      <c r="E62" s="29"/>
      <c r="F62" s="29"/>
      <c r="G62" s="29"/>
      <c r="H62" s="579"/>
      <c r="I62" s="29"/>
      <c r="J62" s="29"/>
      <c r="K62" s="29"/>
      <c r="L62" s="29"/>
      <c r="M62" s="29"/>
      <c r="N62" s="29"/>
      <c r="O62" s="29"/>
      <c r="P62" s="29"/>
      <c r="Q62" s="29"/>
      <c r="R62" s="29"/>
      <c r="S62" s="29"/>
      <c r="T62" s="29"/>
      <c r="U62" s="29"/>
      <c r="V62" s="29"/>
      <c r="W62" s="29"/>
      <c r="X62" s="29"/>
      <c r="Y62" s="29"/>
      <c r="Z62" s="29"/>
    </row>
    <row r="63" spans="1:26" ht="15.75" customHeight="1">
      <c r="A63" s="29"/>
      <c r="B63" s="29"/>
      <c r="C63" s="29"/>
      <c r="D63" s="29"/>
      <c r="E63" s="29"/>
      <c r="F63" s="29"/>
      <c r="G63" s="29"/>
      <c r="H63" s="579"/>
      <c r="I63" s="29"/>
      <c r="J63" s="29"/>
      <c r="K63" s="29"/>
      <c r="L63" s="29"/>
      <c r="M63" s="29"/>
      <c r="N63" s="29"/>
      <c r="O63" s="29"/>
      <c r="P63" s="29"/>
      <c r="Q63" s="29"/>
      <c r="R63" s="29"/>
      <c r="S63" s="29"/>
      <c r="T63" s="29"/>
      <c r="U63" s="29"/>
      <c r="V63" s="29"/>
      <c r="W63" s="29"/>
      <c r="X63" s="29"/>
      <c r="Y63" s="29"/>
      <c r="Z63" s="29"/>
    </row>
    <row r="64" spans="1:26" ht="15.75" customHeight="1">
      <c r="A64" s="29"/>
      <c r="B64" s="29"/>
      <c r="C64" s="29"/>
      <c r="D64" s="29"/>
      <c r="E64" s="29"/>
      <c r="F64" s="29"/>
      <c r="G64" s="29"/>
      <c r="H64" s="579"/>
      <c r="I64" s="29"/>
      <c r="J64" s="29"/>
      <c r="K64" s="29"/>
      <c r="L64" s="29"/>
      <c r="M64" s="29"/>
      <c r="N64" s="29"/>
      <c r="O64" s="29"/>
      <c r="P64" s="29"/>
      <c r="Q64" s="29"/>
      <c r="R64" s="29"/>
      <c r="S64" s="29"/>
      <c r="T64" s="29"/>
      <c r="U64" s="29"/>
      <c r="V64" s="29"/>
      <c r="W64" s="29"/>
      <c r="X64" s="29"/>
      <c r="Y64" s="29"/>
      <c r="Z64" s="29"/>
    </row>
    <row r="65" spans="1:26" ht="15.75" customHeight="1">
      <c r="A65" s="29"/>
      <c r="B65" s="29"/>
      <c r="C65" s="29"/>
      <c r="D65" s="29"/>
      <c r="E65" s="29"/>
      <c r="F65" s="29"/>
      <c r="G65" s="29"/>
      <c r="H65" s="579"/>
      <c r="I65" s="29"/>
      <c r="J65" s="29"/>
      <c r="K65" s="29"/>
      <c r="L65" s="29"/>
      <c r="M65" s="29"/>
      <c r="N65" s="29"/>
      <c r="O65" s="29"/>
      <c r="P65" s="29"/>
      <c r="Q65" s="29"/>
      <c r="R65" s="29"/>
      <c r="S65" s="29"/>
      <c r="T65" s="29"/>
      <c r="U65" s="29"/>
      <c r="V65" s="29"/>
      <c r="W65" s="29"/>
      <c r="X65" s="29"/>
      <c r="Y65" s="29"/>
      <c r="Z65" s="29"/>
    </row>
    <row r="66" spans="1:26" ht="15.75" customHeight="1">
      <c r="A66" s="29"/>
      <c r="B66" s="29"/>
      <c r="C66" s="29"/>
      <c r="D66" s="29"/>
      <c r="E66" s="29"/>
      <c r="F66" s="29"/>
      <c r="G66" s="29"/>
      <c r="H66" s="579"/>
      <c r="I66" s="29"/>
      <c r="J66" s="29"/>
      <c r="K66" s="29"/>
      <c r="L66" s="29"/>
      <c r="M66" s="29"/>
      <c r="N66" s="29"/>
      <c r="O66" s="29"/>
      <c r="P66" s="29"/>
      <c r="Q66" s="29"/>
      <c r="R66" s="29"/>
      <c r="S66" s="29"/>
      <c r="T66" s="29"/>
      <c r="U66" s="29"/>
      <c r="V66" s="29"/>
      <c r="W66" s="29"/>
      <c r="X66" s="29"/>
      <c r="Y66" s="29"/>
      <c r="Z66" s="29"/>
    </row>
    <row r="67" spans="1:26" ht="15.75" customHeight="1">
      <c r="A67" s="29"/>
      <c r="B67" s="29"/>
      <c r="C67" s="29"/>
      <c r="D67" s="29"/>
      <c r="E67" s="29"/>
      <c r="F67" s="29"/>
      <c r="G67" s="29"/>
      <c r="H67" s="579"/>
      <c r="I67" s="29"/>
      <c r="J67" s="29"/>
      <c r="K67" s="29"/>
      <c r="L67" s="29"/>
      <c r="M67" s="29"/>
      <c r="N67" s="29"/>
      <c r="O67" s="29"/>
      <c r="P67" s="29"/>
      <c r="Q67" s="29"/>
      <c r="R67" s="29"/>
      <c r="S67" s="29"/>
      <c r="T67" s="29"/>
      <c r="U67" s="29"/>
      <c r="V67" s="29"/>
      <c r="W67" s="29"/>
      <c r="X67" s="29"/>
      <c r="Y67" s="29"/>
      <c r="Z67" s="29"/>
    </row>
    <row r="68" spans="1:26" ht="15.75" customHeight="1">
      <c r="A68" s="29"/>
      <c r="B68" s="29"/>
      <c r="C68" s="29"/>
      <c r="D68" s="29"/>
      <c r="E68" s="29"/>
      <c r="F68" s="29"/>
      <c r="G68" s="29"/>
      <c r="H68" s="579"/>
      <c r="I68" s="29"/>
      <c r="J68" s="29"/>
      <c r="K68" s="29"/>
      <c r="L68" s="29"/>
      <c r="M68" s="29"/>
      <c r="N68" s="29"/>
      <c r="O68" s="29"/>
      <c r="P68" s="29"/>
      <c r="Q68" s="29"/>
      <c r="R68" s="29"/>
      <c r="S68" s="29"/>
      <c r="T68" s="29"/>
      <c r="U68" s="29"/>
      <c r="V68" s="29"/>
      <c r="W68" s="29"/>
      <c r="X68" s="29"/>
      <c r="Y68" s="29"/>
      <c r="Z68" s="29"/>
    </row>
    <row r="69" spans="1:26" ht="15.75" customHeight="1">
      <c r="A69" s="29"/>
      <c r="B69" s="29"/>
      <c r="C69" s="29"/>
      <c r="D69" s="29"/>
      <c r="E69" s="29"/>
      <c r="F69" s="29"/>
      <c r="G69" s="29"/>
      <c r="H69" s="579"/>
      <c r="I69" s="29"/>
      <c r="J69" s="29"/>
      <c r="K69" s="29"/>
      <c r="L69" s="29"/>
      <c r="M69" s="29"/>
      <c r="N69" s="29"/>
      <c r="O69" s="29"/>
      <c r="P69" s="29"/>
      <c r="Q69" s="29"/>
      <c r="R69" s="29"/>
      <c r="S69" s="29"/>
      <c r="T69" s="29"/>
      <c r="U69" s="29"/>
      <c r="V69" s="29"/>
      <c r="W69" s="29"/>
      <c r="X69" s="29"/>
      <c r="Y69" s="29"/>
      <c r="Z69" s="29"/>
    </row>
    <row r="70" spans="1:26" ht="15.75" customHeight="1">
      <c r="A70" s="29"/>
      <c r="B70" s="29"/>
      <c r="C70" s="29"/>
      <c r="D70" s="29"/>
      <c r="E70" s="29"/>
      <c r="F70" s="29"/>
      <c r="G70" s="29"/>
      <c r="H70" s="579"/>
      <c r="I70" s="29"/>
      <c r="J70" s="29"/>
      <c r="K70" s="29"/>
      <c r="L70" s="29"/>
      <c r="M70" s="29"/>
      <c r="N70" s="29"/>
      <c r="O70" s="29"/>
      <c r="P70" s="29"/>
      <c r="Q70" s="29"/>
      <c r="R70" s="29"/>
      <c r="S70" s="29"/>
      <c r="T70" s="29"/>
      <c r="U70" s="29"/>
      <c r="V70" s="29"/>
      <c r="W70" s="29"/>
      <c r="X70" s="29"/>
      <c r="Y70" s="29"/>
      <c r="Z70" s="29"/>
    </row>
    <row r="71" spans="1:26" ht="15.75" customHeight="1">
      <c r="A71" s="29"/>
      <c r="B71" s="29"/>
      <c r="C71" s="29"/>
      <c r="D71" s="29"/>
      <c r="E71" s="29"/>
      <c r="F71" s="29"/>
      <c r="G71" s="29"/>
      <c r="H71" s="579"/>
      <c r="I71" s="29"/>
      <c r="J71" s="29"/>
      <c r="K71" s="29"/>
      <c r="L71" s="29"/>
      <c r="M71" s="29"/>
      <c r="N71" s="29"/>
      <c r="O71" s="29"/>
      <c r="P71" s="29"/>
      <c r="Q71" s="29"/>
      <c r="R71" s="29"/>
      <c r="S71" s="29"/>
      <c r="T71" s="29"/>
      <c r="U71" s="29"/>
      <c r="V71" s="29"/>
      <c r="W71" s="29"/>
      <c r="X71" s="29"/>
      <c r="Y71" s="29"/>
      <c r="Z71" s="29"/>
    </row>
    <row r="72" spans="1:26" ht="15.75" customHeight="1">
      <c r="A72" s="29"/>
      <c r="B72" s="29"/>
      <c r="C72" s="29"/>
      <c r="D72" s="29"/>
      <c r="E72" s="29"/>
      <c r="F72" s="29"/>
      <c r="G72" s="29"/>
      <c r="H72" s="579"/>
      <c r="I72" s="29"/>
      <c r="J72" s="29"/>
      <c r="K72" s="29"/>
      <c r="L72" s="29"/>
      <c r="M72" s="29"/>
      <c r="N72" s="29"/>
      <c r="O72" s="29"/>
      <c r="P72" s="29"/>
      <c r="Q72" s="29"/>
      <c r="R72" s="29"/>
      <c r="S72" s="29"/>
      <c r="T72" s="29"/>
      <c r="U72" s="29"/>
      <c r="V72" s="29"/>
      <c r="W72" s="29"/>
      <c r="X72" s="29"/>
      <c r="Y72" s="29"/>
      <c r="Z72" s="29"/>
    </row>
    <row r="73" spans="1:26" ht="15.75" customHeight="1">
      <c r="A73" s="29"/>
      <c r="B73" s="29"/>
      <c r="C73" s="29"/>
      <c r="D73" s="29"/>
      <c r="E73" s="29"/>
      <c r="F73" s="29"/>
      <c r="G73" s="29"/>
      <c r="H73" s="579"/>
      <c r="I73" s="29"/>
      <c r="J73" s="29"/>
      <c r="K73" s="29"/>
      <c r="L73" s="29"/>
      <c r="M73" s="29"/>
      <c r="N73" s="29"/>
      <c r="O73" s="29"/>
      <c r="P73" s="29"/>
      <c r="Q73" s="29"/>
      <c r="R73" s="29"/>
      <c r="S73" s="29"/>
      <c r="T73" s="29"/>
      <c r="U73" s="29"/>
      <c r="V73" s="29"/>
      <c r="W73" s="29"/>
      <c r="X73" s="29"/>
      <c r="Y73" s="29"/>
      <c r="Z73" s="29"/>
    </row>
    <row r="74" spans="1:26" ht="15.75" customHeight="1">
      <c r="A74" s="29"/>
      <c r="B74" s="29"/>
      <c r="C74" s="29"/>
      <c r="D74" s="29"/>
      <c r="E74" s="29"/>
      <c r="F74" s="29"/>
      <c r="G74" s="29"/>
      <c r="H74" s="579"/>
      <c r="I74" s="29"/>
      <c r="J74" s="29"/>
      <c r="K74" s="29"/>
      <c r="L74" s="29"/>
      <c r="M74" s="29"/>
      <c r="N74" s="29"/>
      <c r="O74" s="29"/>
      <c r="P74" s="29"/>
      <c r="Q74" s="29"/>
      <c r="R74" s="29"/>
      <c r="S74" s="29"/>
      <c r="T74" s="29"/>
      <c r="U74" s="29"/>
      <c r="V74" s="29"/>
      <c r="W74" s="29"/>
      <c r="X74" s="29"/>
      <c r="Y74" s="29"/>
      <c r="Z74" s="29"/>
    </row>
    <row r="75" spans="1:26" ht="15.75" customHeight="1">
      <c r="A75" s="29"/>
      <c r="B75" s="29"/>
      <c r="C75" s="29"/>
      <c r="D75" s="29"/>
      <c r="E75" s="29"/>
      <c r="F75" s="29"/>
      <c r="G75" s="29"/>
      <c r="H75" s="579"/>
      <c r="I75" s="29"/>
      <c r="J75" s="29"/>
      <c r="K75" s="29"/>
      <c r="L75" s="29"/>
      <c r="M75" s="29"/>
      <c r="N75" s="29"/>
      <c r="O75" s="29"/>
      <c r="P75" s="29"/>
      <c r="Q75" s="29"/>
      <c r="R75" s="29"/>
      <c r="S75" s="29"/>
      <c r="T75" s="29"/>
      <c r="U75" s="29"/>
      <c r="V75" s="29"/>
      <c r="W75" s="29"/>
      <c r="X75" s="29"/>
      <c r="Y75" s="29"/>
      <c r="Z75" s="29"/>
    </row>
    <row r="76" spans="1:26" ht="15.75" customHeight="1">
      <c r="A76" s="29"/>
      <c r="B76" s="29"/>
      <c r="C76" s="29"/>
      <c r="D76" s="29"/>
      <c r="E76" s="29"/>
      <c r="F76" s="29"/>
      <c r="G76" s="29"/>
      <c r="H76" s="579"/>
      <c r="I76" s="29"/>
      <c r="J76" s="29"/>
      <c r="K76" s="29"/>
      <c r="L76" s="29"/>
      <c r="M76" s="29"/>
      <c r="N76" s="29"/>
      <c r="O76" s="29"/>
      <c r="P76" s="29"/>
      <c r="Q76" s="29"/>
      <c r="R76" s="29"/>
      <c r="S76" s="29"/>
      <c r="T76" s="29"/>
      <c r="U76" s="29"/>
      <c r="V76" s="29"/>
      <c r="W76" s="29"/>
      <c r="X76" s="29"/>
      <c r="Y76" s="29"/>
      <c r="Z76" s="29"/>
    </row>
    <row r="77" spans="1:26" ht="15.75" customHeight="1">
      <c r="A77" s="29"/>
      <c r="B77" s="29"/>
      <c r="C77" s="29"/>
      <c r="D77" s="29"/>
      <c r="E77" s="29"/>
      <c r="F77" s="29"/>
      <c r="G77" s="29"/>
      <c r="H77" s="579"/>
      <c r="I77" s="29"/>
      <c r="J77" s="29"/>
      <c r="K77" s="29"/>
      <c r="L77" s="29"/>
      <c r="M77" s="29"/>
      <c r="N77" s="29"/>
      <c r="O77" s="29"/>
      <c r="P77" s="29"/>
      <c r="Q77" s="29"/>
      <c r="R77" s="29"/>
      <c r="S77" s="29"/>
      <c r="T77" s="29"/>
      <c r="U77" s="29"/>
      <c r="V77" s="29"/>
      <c r="W77" s="29"/>
      <c r="X77" s="29"/>
      <c r="Y77" s="29"/>
      <c r="Z77" s="29"/>
    </row>
    <row r="78" spans="1:26" ht="15.75" customHeight="1">
      <c r="A78" s="29"/>
      <c r="B78" s="29"/>
      <c r="C78" s="29"/>
      <c r="D78" s="29"/>
      <c r="E78" s="29"/>
      <c r="F78" s="29"/>
      <c r="G78" s="29"/>
      <c r="H78" s="579"/>
      <c r="I78" s="29"/>
      <c r="J78" s="29"/>
      <c r="K78" s="29"/>
      <c r="L78" s="29"/>
      <c r="M78" s="29"/>
      <c r="N78" s="29"/>
      <c r="O78" s="29"/>
      <c r="P78" s="29"/>
      <c r="Q78" s="29"/>
      <c r="R78" s="29"/>
      <c r="S78" s="29"/>
      <c r="T78" s="29"/>
      <c r="U78" s="29"/>
      <c r="V78" s="29"/>
      <c r="W78" s="29"/>
      <c r="X78" s="29"/>
      <c r="Y78" s="29"/>
      <c r="Z78" s="29"/>
    </row>
    <row r="79" spans="1:26" ht="15.75" customHeight="1">
      <c r="A79" s="29"/>
      <c r="B79" s="29"/>
      <c r="C79" s="29"/>
      <c r="D79" s="29"/>
      <c r="E79" s="29"/>
      <c r="F79" s="29"/>
      <c r="G79" s="29"/>
      <c r="H79" s="579"/>
      <c r="I79" s="29"/>
      <c r="J79" s="29"/>
      <c r="K79" s="29"/>
      <c r="L79" s="29"/>
      <c r="M79" s="29"/>
      <c r="N79" s="29"/>
      <c r="O79" s="29"/>
      <c r="P79" s="29"/>
      <c r="Q79" s="29"/>
      <c r="R79" s="29"/>
      <c r="S79" s="29"/>
      <c r="T79" s="29"/>
      <c r="U79" s="29"/>
      <c r="V79" s="29"/>
      <c r="W79" s="29"/>
      <c r="X79" s="29"/>
      <c r="Y79" s="29"/>
      <c r="Z79" s="29"/>
    </row>
    <row r="80" spans="1:26" ht="15.75" customHeight="1">
      <c r="A80" s="29"/>
      <c r="B80" s="29"/>
      <c r="C80" s="29"/>
      <c r="D80" s="29"/>
      <c r="E80" s="29"/>
      <c r="F80" s="29"/>
      <c r="G80" s="29"/>
      <c r="H80" s="579"/>
      <c r="I80" s="29"/>
      <c r="J80" s="29"/>
      <c r="K80" s="29"/>
      <c r="L80" s="29"/>
      <c r="M80" s="29"/>
      <c r="N80" s="29"/>
      <c r="O80" s="29"/>
      <c r="P80" s="29"/>
      <c r="Q80" s="29"/>
      <c r="R80" s="29"/>
      <c r="S80" s="29"/>
      <c r="T80" s="29"/>
      <c r="U80" s="29"/>
      <c r="V80" s="29"/>
      <c r="W80" s="29"/>
      <c r="X80" s="29"/>
      <c r="Y80" s="29"/>
      <c r="Z80" s="29"/>
    </row>
    <row r="81" spans="1:26" ht="15.75" customHeight="1">
      <c r="A81" s="29"/>
      <c r="B81" s="29"/>
      <c r="C81" s="29"/>
      <c r="D81" s="29"/>
      <c r="E81" s="29"/>
      <c r="F81" s="29"/>
      <c r="G81" s="29"/>
      <c r="H81" s="579"/>
      <c r="I81" s="29"/>
      <c r="J81" s="29"/>
      <c r="K81" s="29"/>
      <c r="L81" s="29"/>
      <c r="M81" s="29"/>
      <c r="N81" s="29"/>
      <c r="O81" s="29"/>
      <c r="P81" s="29"/>
      <c r="Q81" s="29"/>
      <c r="R81" s="29"/>
      <c r="S81" s="29"/>
      <c r="T81" s="29"/>
      <c r="U81" s="29"/>
      <c r="V81" s="29"/>
      <c r="W81" s="29"/>
      <c r="X81" s="29"/>
      <c r="Y81" s="29"/>
      <c r="Z81" s="29"/>
    </row>
    <row r="82" spans="1:26" ht="15.75" customHeight="1">
      <c r="A82" s="29"/>
      <c r="B82" s="29"/>
      <c r="C82" s="29"/>
      <c r="D82" s="29"/>
      <c r="E82" s="29"/>
      <c r="F82" s="29"/>
      <c r="G82" s="29"/>
      <c r="H82" s="579"/>
      <c r="I82" s="29"/>
      <c r="J82" s="29"/>
      <c r="K82" s="29"/>
      <c r="L82" s="29"/>
      <c r="M82" s="29"/>
      <c r="N82" s="29"/>
      <c r="O82" s="29"/>
      <c r="P82" s="29"/>
      <c r="Q82" s="29"/>
      <c r="R82" s="29"/>
      <c r="S82" s="29"/>
      <c r="T82" s="29"/>
      <c r="U82" s="29"/>
      <c r="V82" s="29"/>
      <c r="W82" s="29"/>
      <c r="X82" s="29"/>
      <c r="Y82" s="29"/>
      <c r="Z82" s="29"/>
    </row>
    <row r="83" spans="1:26" ht="15.75" customHeight="1">
      <c r="A83" s="29"/>
      <c r="B83" s="29"/>
      <c r="C83" s="29"/>
      <c r="D83" s="29"/>
      <c r="E83" s="29"/>
      <c r="F83" s="29"/>
      <c r="G83" s="29"/>
      <c r="H83" s="579"/>
      <c r="I83" s="29"/>
      <c r="J83" s="29"/>
      <c r="K83" s="29"/>
      <c r="L83" s="29"/>
      <c r="M83" s="29"/>
      <c r="N83" s="29"/>
      <c r="O83" s="29"/>
      <c r="P83" s="29"/>
      <c r="Q83" s="29"/>
      <c r="R83" s="29"/>
      <c r="S83" s="29"/>
      <c r="T83" s="29"/>
      <c r="U83" s="29"/>
      <c r="V83" s="29"/>
      <c r="W83" s="29"/>
      <c r="X83" s="29"/>
      <c r="Y83" s="29"/>
      <c r="Z83" s="29"/>
    </row>
    <row r="84" spans="1:26" ht="15.75" customHeight="1">
      <c r="A84" s="29"/>
      <c r="B84" s="29"/>
      <c r="C84" s="29"/>
      <c r="D84" s="29"/>
      <c r="E84" s="29"/>
      <c r="F84" s="29"/>
      <c r="G84" s="29"/>
      <c r="H84" s="579"/>
      <c r="I84" s="29"/>
      <c r="J84" s="29"/>
      <c r="K84" s="29"/>
      <c r="L84" s="29"/>
      <c r="M84" s="29"/>
      <c r="N84" s="29"/>
      <c r="O84" s="29"/>
      <c r="P84" s="29"/>
      <c r="Q84" s="29"/>
      <c r="R84" s="29"/>
      <c r="S84" s="29"/>
      <c r="T84" s="29"/>
      <c r="U84" s="29"/>
      <c r="V84" s="29"/>
      <c r="W84" s="29"/>
      <c r="X84" s="29"/>
      <c r="Y84" s="29"/>
      <c r="Z84" s="29"/>
    </row>
    <row r="85" spans="1:26" ht="15.75" customHeight="1">
      <c r="A85" s="29"/>
      <c r="B85" s="29"/>
      <c r="C85" s="29"/>
      <c r="D85" s="29"/>
      <c r="E85" s="29"/>
      <c r="F85" s="29"/>
      <c r="G85" s="29"/>
      <c r="H85" s="579"/>
      <c r="I85" s="29"/>
      <c r="J85" s="29"/>
      <c r="K85" s="29"/>
      <c r="L85" s="29"/>
      <c r="M85" s="29"/>
      <c r="N85" s="29"/>
      <c r="O85" s="29"/>
      <c r="P85" s="29"/>
      <c r="Q85" s="29"/>
      <c r="R85" s="29"/>
      <c r="S85" s="29"/>
      <c r="T85" s="29"/>
      <c r="U85" s="29"/>
      <c r="V85" s="29"/>
      <c r="W85" s="29"/>
      <c r="X85" s="29"/>
      <c r="Y85" s="29"/>
      <c r="Z85" s="29"/>
    </row>
    <row r="86" spans="1:26" ht="15.75" customHeight="1">
      <c r="A86" s="29"/>
      <c r="B86" s="29"/>
      <c r="C86" s="29"/>
      <c r="D86" s="29"/>
      <c r="E86" s="29"/>
      <c r="F86" s="29"/>
      <c r="G86" s="29"/>
      <c r="H86" s="579"/>
      <c r="I86" s="29"/>
      <c r="J86" s="29"/>
      <c r="K86" s="29"/>
      <c r="L86" s="29"/>
      <c r="M86" s="29"/>
      <c r="N86" s="29"/>
      <c r="O86" s="29"/>
      <c r="P86" s="29"/>
      <c r="Q86" s="29"/>
      <c r="R86" s="29"/>
      <c r="S86" s="29"/>
      <c r="T86" s="29"/>
      <c r="U86" s="29"/>
      <c r="V86" s="29"/>
      <c r="W86" s="29"/>
      <c r="X86" s="29"/>
      <c r="Y86" s="29"/>
      <c r="Z86" s="29"/>
    </row>
    <row r="87" spans="1:26" ht="15.75" customHeight="1">
      <c r="A87" s="29"/>
      <c r="B87" s="29"/>
      <c r="C87" s="29"/>
      <c r="D87" s="29"/>
      <c r="E87" s="29"/>
      <c r="F87" s="29"/>
      <c r="G87" s="29"/>
      <c r="H87" s="579"/>
      <c r="I87" s="29"/>
      <c r="J87" s="29"/>
      <c r="K87" s="29"/>
      <c r="L87" s="29"/>
      <c r="M87" s="29"/>
      <c r="N87" s="29"/>
      <c r="O87" s="29"/>
      <c r="P87" s="29"/>
      <c r="Q87" s="29"/>
      <c r="R87" s="29"/>
      <c r="S87" s="29"/>
      <c r="T87" s="29"/>
      <c r="U87" s="29"/>
      <c r="V87" s="29"/>
      <c r="W87" s="29"/>
      <c r="X87" s="29"/>
      <c r="Y87" s="29"/>
      <c r="Z87" s="29"/>
    </row>
    <row r="88" spans="1:26" ht="15.75" customHeight="1">
      <c r="A88" s="29"/>
      <c r="B88" s="29"/>
      <c r="C88" s="29"/>
      <c r="D88" s="29"/>
      <c r="E88" s="29"/>
      <c r="F88" s="29"/>
      <c r="G88" s="29"/>
      <c r="H88" s="579"/>
      <c r="I88" s="29"/>
      <c r="J88" s="29"/>
      <c r="K88" s="29"/>
      <c r="L88" s="29"/>
      <c r="M88" s="29"/>
      <c r="N88" s="29"/>
      <c r="O88" s="29"/>
      <c r="P88" s="29"/>
      <c r="Q88" s="29"/>
      <c r="R88" s="29"/>
      <c r="S88" s="29"/>
      <c r="T88" s="29"/>
      <c r="U88" s="29"/>
      <c r="V88" s="29"/>
      <c r="W88" s="29"/>
      <c r="X88" s="29"/>
      <c r="Y88" s="29"/>
      <c r="Z88" s="29"/>
    </row>
    <row r="89" spans="1:26" ht="15.75" customHeight="1">
      <c r="A89" s="29"/>
      <c r="B89" s="29"/>
      <c r="C89" s="29"/>
      <c r="D89" s="29"/>
      <c r="E89" s="29"/>
      <c r="F89" s="29"/>
      <c r="G89" s="29"/>
      <c r="H89" s="579"/>
      <c r="I89" s="29"/>
      <c r="J89" s="29"/>
      <c r="K89" s="29"/>
      <c r="L89" s="29"/>
      <c r="M89" s="29"/>
      <c r="N89" s="29"/>
      <c r="O89" s="29"/>
      <c r="P89" s="29"/>
      <c r="Q89" s="29"/>
      <c r="R89" s="29"/>
      <c r="S89" s="29"/>
      <c r="T89" s="29"/>
      <c r="U89" s="29"/>
      <c r="V89" s="29"/>
      <c r="W89" s="29"/>
      <c r="X89" s="29"/>
      <c r="Y89" s="29"/>
      <c r="Z89" s="29"/>
    </row>
    <row r="90" spans="1:26" ht="15.75" customHeight="1">
      <c r="A90" s="29"/>
      <c r="B90" s="29"/>
      <c r="C90" s="29"/>
      <c r="D90" s="29"/>
      <c r="E90" s="29"/>
      <c r="F90" s="29"/>
      <c r="G90" s="29"/>
      <c r="H90" s="579"/>
      <c r="I90" s="29"/>
      <c r="J90" s="29"/>
      <c r="K90" s="29"/>
      <c r="L90" s="29"/>
      <c r="M90" s="29"/>
      <c r="N90" s="29"/>
      <c r="O90" s="29"/>
      <c r="P90" s="29"/>
      <c r="Q90" s="29"/>
      <c r="R90" s="29"/>
      <c r="S90" s="29"/>
      <c r="T90" s="29"/>
      <c r="U90" s="29"/>
      <c r="V90" s="29"/>
      <c r="W90" s="29"/>
      <c r="X90" s="29"/>
      <c r="Y90" s="29"/>
      <c r="Z90" s="29"/>
    </row>
    <row r="91" spans="1:26" ht="15.75" customHeight="1">
      <c r="A91" s="29"/>
      <c r="B91" s="29"/>
      <c r="C91" s="29"/>
      <c r="D91" s="29"/>
      <c r="E91" s="29"/>
      <c r="F91" s="29"/>
      <c r="G91" s="29"/>
      <c r="H91" s="579"/>
      <c r="I91" s="29"/>
      <c r="J91" s="29"/>
      <c r="K91" s="29"/>
      <c r="L91" s="29"/>
      <c r="M91" s="29"/>
      <c r="N91" s="29"/>
      <c r="O91" s="29"/>
      <c r="P91" s="29"/>
      <c r="Q91" s="29"/>
      <c r="R91" s="29"/>
      <c r="S91" s="29"/>
      <c r="T91" s="29"/>
      <c r="U91" s="29"/>
      <c r="V91" s="29"/>
      <c r="W91" s="29"/>
      <c r="X91" s="29"/>
      <c r="Y91" s="29"/>
      <c r="Z91" s="29"/>
    </row>
    <row r="92" spans="1:26" ht="15.75" customHeight="1">
      <c r="A92" s="29"/>
      <c r="B92" s="29"/>
      <c r="C92" s="29"/>
      <c r="D92" s="29"/>
      <c r="E92" s="29"/>
      <c r="F92" s="29"/>
      <c r="G92" s="29"/>
      <c r="H92" s="579"/>
      <c r="I92" s="29"/>
      <c r="J92" s="29"/>
      <c r="K92" s="29"/>
      <c r="L92" s="29"/>
      <c r="M92" s="29"/>
      <c r="N92" s="29"/>
      <c r="O92" s="29"/>
      <c r="P92" s="29"/>
      <c r="Q92" s="29"/>
      <c r="R92" s="29"/>
      <c r="S92" s="29"/>
      <c r="T92" s="29"/>
      <c r="U92" s="29"/>
      <c r="V92" s="29"/>
      <c r="W92" s="29"/>
      <c r="X92" s="29"/>
      <c r="Y92" s="29"/>
      <c r="Z92" s="29"/>
    </row>
    <row r="93" spans="1:26" ht="15.75" customHeight="1">
      <c r="A93" s="29"/>
      <c r="B93" s="29"/>
      <c r="C93" s="29"/>
      <c r="D93" s="29"/>
      <c r="E93" s="29"/>
      <c r="F93" s="29"/>
      <c r="G93" s="29"/>
      <c r="H93" s="579"/>
      <c r="I93" s="29"/>
      <c r="J93" s="29"/>
      <c r="K93" s="29"/>
      <c r="L93" s="29"/>
      <c r="M93" s="29"/>
      <c r="N93" s="29"/>
      <c r="O93" s="29"/>
      <c r="P93" s="29"/>
      <c r="Q93" s="29"/>
      <c r="R93" s="29"/>
      <c r="S93" s="29"/>
      <c r="T93" s="29"/>
      <c r="U93" s="29"/>
      <c r="V93" s="29"/>
      <c r="W93" s="29"/>
      <c r="X93" s="29"/>
      <c r="Y93" s="29"/>
      <c r="Z93" s="29"/>
    </row>
    <row r="94" spans="1:26" ht="15.75" customHeight="1">
      <c r="A94" s="29"/>
      <c r="B94" s="29"/>
      <c r="C94" s="29"/>
      <c r="D94" s="29"/>
      <c r="E94" s="29"/>
      <c r="F94" s="29"/>
      <c r="G94" s="29"/>
      <c r="H94" s="579"/>
      <c r="I94" s="29"/>
      <c r="J94" s="29"/>
      <c r="K94" s="29"/>
      <c r="L94" s="29"/>
      <c r="M94" s="29"/>
      <c r="N94" s="29"/>
      <c r="O94" s="29"/>
      <c r="P94" s="29"/>
      <c r="Q94" s="29"/>
      <c r="R94" s="29"/>
      <c r="S94" s="29"/>
      <c r="T94" s="29"/>
      <c r="U94" s="29"/>
      <c r="V94" s="29"/>
      <c r="W94" s="29"/>
      <c r="X94" s="29"/>
      <c r="Y94" s="29"/>
      <c r="Z94" s="29"/>
    </row>
    <row r="95" spans="1:26" ht="15.75" customHeight="1">
      <c r="A95" s="29"/>
      <c r="B95" s="29"/>
      <c r="C95" s="29"/>
      <c r="D95" s="29"/>
      <c r="E95" s="29"/>
      <c r="F95" s="29"/>
      <c r="G95" s="29"/>
      <c r="H95" s="579"/>
      <c r="I95" s="29"/>
      <c r="J95" s="29"/>
      <c r="K95" s="29"/>
      <c r="L95" s="29"/>
      <c r="M95" s="29"/>
      <c r="N95" s="29"/>
      <c r="O95" s="29"/>
      <c r="P95" s="29"/>
      <c r="Q95" s="29"/>
      <c r="R95" s="29"/>
      <c r="S95" s="29"/>
      <c r="T95" s="29"/>
      <c r="U95" s="29"/>
      <c r="V95" s="29"/>
      <c r="W95" s="29"/>
      <c r="X95" s="29"/>
      <c r="Y95" s="29"/>
      <c r="Z95" s="29"/>
    </row>
    <row r="96" spans="1:26" ht="15.75" customHeight="1">
      <c r="A96" s="29"/>
      <c r="B96" s="29"/>
      <c r="C96" s="29"/>
      <c r="D96" s="29"/>
      <c r="E96" s="29"/>
      <c r="F96" s="29"/>
      <c r="G96" s="29"/>
      <c r="H96" s="579"/>
      <c r="I96" s="29"/>
      <c r="J96" s="29"/>
      <c r="K96" s="29"/>
      <c r="L96" s="29"/>
      <c r="M96" s="29"/>
      <c r="N96" s="29"/>
      <c r="O96" s="29"/>
      <c r="P96" s="29"/>
      <c r="Q96" s="29"/>
      <c r="R96" s="29"/>
      <c r="S96" s="29"/>
      <c r="T96" s="29"/>
      <c r="U96" s="29"/>
      <c r="V96" s="29"/>
      <c r="W96" s="29"/>
      <c r="X96" s="29"/>
      <c r="Y96" s="29"/>
      <c r="Z96" s="29"/>
    </row>
    <row r="97" spans="1:26" ht="15.75" customHeight="1">
      <c r="A97" s="29"/>
      <c r="B97" s="29"/>
      <c r="C97" s="29"/>
      <c r="D97" s="29"/>
      <c r="E97" s="29"/>
      <c r="F97" s="29"/>
      <c r="G97" s="29"/>
      <c r="H97" s="579"/>
      <c r="I97" s="29"/>
      <c r="J97" s="29"/>
      <c r="K97" s="29"/>
      <c r="L97" s="29"/>
      <c r="M97" s="29"/>
      <c r="N97" s="29"/>
      <c r="O97" s="29"/>
      <c r="P97" s="29"/>
      <c r="Q97" s="29"/>
      <c r="R97" s="29"/>
      <c r="S97" s="29"/>
      <c r="T97" s="29"/>
      <c r="U97" s="29"/>
      <c r="V97" s="29"/>
      <c r="W97" s="29"/>
      <c r="X97" s="29"/>
      <c r="Y97" s="29"/>
      <c r="Z97" s="29"/>
    </row>
    <row r="98" spans="1:26" ht="15.75" customHeight="1">
      <c r="A98" s="29"/>
      <c r="B98" s="29"/>
      <c r="C98" s="29"/>
      <c r="D98" s="29"/>
      <c r="E98" s="29"/>
      <c r="F98" s="29"/>
      <c r="G98" s="29"/>
      <c r="H98" s="579"/>
      <c r="I98" s="29"/>
      <c r="J98" s="29"/>
      <c r="K98" s="29"/>
      <c r="L98" s="29"/>
      <c r="M98" s="29"/>
      <c r="N98" s="29"/>
      <c r="O98" s="29"/>
      <c r="P98" s="29"/>
      <c r="Q98" s="29"/>
      <c r="R98" s="29"/>
      <c r="S98" s="29"/>
      <c r="T98" s="29"/>
      <c r="U98" s="29"/>
      <c r="V98" s="29"/>
      <c r="W98" s="29"/>
      <c r="X98" s="29"/>
      <c r="Y98" s="29"/>
      <c r="Z98" s="29"/>
    </row>
    <row r="99" spans="1:26" ht="15.75" customHeight="1">
      <c r="A99" s="29"/>
      <c r="B99" s="29"/>
      <c r="C99" s="29"/>
      <c r="D99" s="29"/>
      <c r="E99" s="29"/>
      <c r="F99" s="29"/>
      <c r="G99" s="29"/>
      <c r="H99" s="579"/>
      <c r="I99" s="29"/>
      <c r="J99" s="29"/>
      <c r="K99" s="29"/>
      <c r="L99" s="29"/>
      <c r="M99" s="29"/>
      <c r="N99" s="29"/>
      <c r="O99" s="29"/>
      <c r="P99" s="29"/>
      <c r="Q99" s="29"/>
      <c r="R99" s="29"/>
      <c r="S99" s="29"/>
      <c r="T99" s="29"/>
      <c r="U99" s="29"/>
      <c r="V99" s="29"/>
      <c r="W99" s="29"/>
      <c r="X99" s="29"/>
      <c r="Y99" s="29"/>
      <c r="Z99" s="29"/>
    </row>
    <row r="100" spans="1:26" ht="15.75" customHeight="1">
      <c r="A100" s="29"/>
      <c r="B100" s="29"/>
      <c r="C100" s="29"/>
      <c r="D100" s="29"/>
      <c r="E100" s="29"/>
      <c r="F100" s="29"/>
      <c r="G100" s="29"/>
      <c r="H100" s="579"/>
      <c r="I100" s="29"/>
      <c r="J100" s="29"/>
      <c r="K100" s="29"/>
      <c r="L100" s="29"/>
      <c r="M100" s="29"/>
      <c r="N100" s="29"/>
      <c r="O100" s="29"/>
      <c r="P100" s="29"/>
      <c r="Q100" s="29"/>
      <c r="R100" s="29"/>
      <c r="S100" s="29"/>
      <c r="T100" s="29"/>
      <c r="U100" s="29"/>
      <c r="V100" s="29"/>
      <c r="W100" s="29"/>
      <c r="X100" s="29"/>
      <c r="Y100" s="29"/>
      <c r="Z100" s="29"/>
    </row>
    <row r="101" spans="1:26" ht="15.75" customHeight="1">
      <c r="A101" s="29"/>
      <c r="B101" s="29"/>
      <c r="C101" s="29"/>
      <c r="D101" s="29"/>
      <c r="E101" s="29"/>
      <c r="F101" s="29"/>
      <c r="G101" s="29"/>
      <c r="H101" s="579"/>
      <c r="I101" s="29"/>
      <c r="J101" s="29"/>
      <c r="K101" s="29"/>
      <c r="L101" s="29"/>
      <c r="M101" s="29"/>
      <c r="N101" s="29"/>
      <c r="O101" s="29"/>
      <c r="P101" s="29"/>
      <c r="Q101" s="29"/>
      <c r="R101" s="29"/>
      <c r="S101" s="29"/>
      <c r="T101" s="29"/>
      <c r="U101" s="29"/>
      <c r="V101" s="29"/>
      <c r="W101" s="29"/>
      <c r="X101" s="29"/>
      <c r="Y101" s="29"/>
      <c r="Z101" s="29"/>
    </row>
    <row r="102" spans="1:26" ht="15.75" customHeight="1">
      <c r="A102" s="29"/>
      <c r="B102" s="29"/>
      <c r="C102" s="29"/>
      <c r="D102" s="29"/>
      <c r="E102" s="29"/>
      <c r="F102" s="29"/>
      <c r="G102" s="29"/>
      <c r="H102" s="579"/>
      <c r="I102" s="29"/>
      <c r="J102" s="29"/>
      <c r="K102" s="29"/>
      <c r="L102" s="29"/>
      <c r="M102" s="29"/>
      <c r="N102" s="29"/>
      <c r="O102" s="29"/>
      <c r="P102" s="29"/>
      <c r="Q102" s="29"/>
      <c r="R102" s="29"/>
      <c r="S102" s="29"/>
      <c r="T102" s="29"/>
      <c r="U102" s="29"/>
      <c r="V102" s="29"/>
      <c r="W102" s="29"/>
      <c r="X102" s="29"/>
      <c r="Y102" s="29"/>
      <c r="Z102" s="29"/>
    </row>
    <row r="103" spans="1:26" ht="15.75" customHeight="1">
      <c r="A103" s="29"/>
      <c r="B103" s="29"/>
      <c r="C103" s="29"/>
      <c r="D103" s="29"/>
      <c r="E103" s="29"/>
      <c r="F103" s="29"/>
      <c r="G103" s="29"/>
      <c r="H103" s="579"/>
      <c r="I103" s="29"/>
      <c r="J103" s="29"/>
      <c r="K103" s="29"/>
      <c r="L103" s="29"/>
      <c r="M103" s="29"/>
      <c r="N103" s="29"/>
      <c r="O103" s="29"/>
      <c r="P103" s="29"/>
      <c r="Q103" s="29"/>
      <c r="R103" s="29"/>
      <c r="S103" s="29"/>
      <c r="T103" s="29"/>
      <c r="U103" s="29"/>
      <c r="V103" s="29"/>
      <c r="W103" s="29"/>
      <c r="X103" s="29"/>
      <c r="Y103" s="29"/>
      <c r="Z103" s="29"/>
    </row>
    <row r="104" spans="1:26" ht="15.75" customHeight="1">
      <c r="A104" s="29"/>
      <c r="B104" s="29"/>
      <c r="C104" s="29"/>
      <c r="D104" s="29"/>
      <c r="E104" s="29"/>
      <c r="F104" s="29"/>
      <c r="G104" s="29"/>
      <c r="H104" s="579"/>
      <c r="I104" s="29"/>
      <c r="J104" s="29"/>
      <c r="K104" s="29"/>
      <c r="L104" s="29"/>
      <c r="M104" s="29"/>
      <c r="N104" s="29"/>
      <c r="O104" s="29"/>
      <c r="P104" s="29"/>
      <c r="Q104" s="29"/>
      <c r="R104" s="29"/>
      <c r="S104" s="29"/>
      <c r="T104" s="29"/>
      <c r="U104" s="29"/>
      <c r="V104" s="29"/>
      <c r="W104" s="29"/>
      <c r="X104" s="29"/>
      <c r="Y104" s="29"/>
      <c r="Z104" s="29"/>
    </row>
    <row r="105" spans="1:26" ht="15.75" customHeight="1">
      <c r="A105" s="29"/>
      <c r="B105" s="29"/>
      <c r="C105" s="29"/>
      <c r="D105" s="29"/>
      <c r="E105" s="29"/>
      <c r="F105" s="29"/>
      <c r="G105" s="29"/>
      <c r="H105" s="579"/>
      <c r="I105" s="29"/>
      <c r="J105" s="29"/>
      <c r="K105" s="29"/>
      <c r="L105" s="29"/>
      <c r="M105" s="29"/>
      <c r="N105" s="29"/>
      <c r="O105" s="29"/>
      <c r="P105" s="29"/>
      <c r="Q105" s="29"/>
      <c r="R105" s="29"/>
      <c r="S105" s="29"/>
      <c r="T105" s="29"/>
      <c r="U105" s="29"/>
      <c r="V105" s="29"/>
      <c r="W105" s="29"/>
      <c r="X105" s="29"/>
      <c r="Y105" s="29"/>
      <c r="Z105" s="29"/>
    </row>
    <row r="106" spans="1:26" ht="15.75" customHeight="1">
      <c r="A106" s="29"/>
      <c r="B106" s="29"/>
      <c r="C106" s="29"/>
      <c r="D106" s="29"/>
      <c r="E106" s="29"/>
      <c r="F106" s="29"/>
      <c r="G106" s="29"/>
      <c r="H106" s="579"/>
      <c r="I106" s="29"/>
      <c r="J106" s="29"/>
      <c r="K106" s="29"/>
      <c r="L106" s="29"/>
      <c r="M106" s="29"/>
      <c r="N106" s="29"/>
      <c r="O106" s="29"/>
      <c r="P106" s="29"/>
      <c r="Q106" s="29"/>
      <c r="R106" s="29"/>
      <c r="S106" s="29"/>
      <c r="T106" s="29"/>
      <c r="U106" s="29"/>
      <c r="V106" s="29"/>
      <c r="W106" s="29"/>
      <c r="X106" s="29"/>
      <c r="Y106" s="29"/>
      <c r="Z106" s="29"/>
    </row>
    <row r="107" spans="1:26" ht="15.75" customHeight="1">
      <c r="A107" s="29"/>
      <c r="B107" s="29"/>
      <c r="C107" s="29"/>
      <c r="D107" s="29"/>
      <c r="E107" s="29"/>
      <c r="F107" s="29"/>
      <c r="G107" s="29"/>
      <c r="H107" s="579"/>
      <c r="I107" s="29"/>
      <c r="J107" s="29"/>
      <c r="K107" s="29"/>
      <c r="L107" s="29"/>
      <c r="M107" s="29"/>
      <c r="N107" s="29"/>
      <c r="O107" s="29"/>
      <c r="P107" s="29"/>
      <c r="Q107" s="29"/>
      <c r="R107" s="29"/>
      <c r="S107" s="29"/>
      <c r="T107" s="29"/>
      <c r="U107" s="29"/>
      <c r="V107" s="29"/>
      <c r="W107" s="29"/>
      <c r="X107" s="29"/>
      <c r="Y107" s="29"/>
      <c r="Z107" s="29"/>
    </row>
    <row r="108" spans="1:26" ht="15.75" customHeight="1">
      <c r="A108" s="29"/>
      <c r="B108" s="29"/>
      <c r="C108" s="29"/>
      <c r="D108" s="29"/>
      <c r="E108" s="29"/>
      <c r="F108" s="29"/>
      <c r="G108" s="29"/>
      <c r="H108" s="579"/>
      <c r="I108" s="29"/>
      <c r="J108" s="29"/>
      <c r="K108" s="29"/>
      <c r="L108" s="29"/>
      <c r="M108" s="29"/>
      <c r="N108" s="29"/>
      <c r="O108" s="29"/>
      <c r="P108" s="29"/>
      <c r="Q108" s="29"/>
      <c r="R108" s="29"/>
      <c r="S108" s="29"/>
      <c r="T108" s="29"/>
      <c r="U108" s="29"/>
      <c r="V108" s="29"/>
      <c r="W108" s="29"/>
      <c r="X108" s="29"/>
      <c r="Y108" s="29"/>
      <c r="Z108" s="29"/>
    </row>
    <row r="109" spans="1:26" ht="15.75" customHeight="1">
      <c r="A109" s="29"/>
      <c r="B109" s="29"/>
      <c r="C109" s="29"/>
      <c r="D109" s="29"/>
      <c r="E109" s="29"/>
      <c r="F109" s="29"/>
      <c r="G109" s="29"/>
      <c r="H109" s="579"/>
      <c r="I109" s="29"/>
      <c r="J109" s="29"/>
      <c r="K109" s="29"/>
      <c r="L109" s="29"/>
      <c r="M109" s="29"/>
      <c r="N109" s="29"/>
      <c r="O109" s="29"/>
      <c r="P109" s="29"/>
      <c r="Q109" s="29"/>
      <c r="R109" s="29"/>
      <c r="S109" s="29"/>
      <c r="T109" s="29"/>
      <c r="U109" s="29"/>
      <c r="V109" s="29"/>
      <c r="W109" s="29"/>
      <c r="X109" s="29"/>
      <c r="Y109" s="29"/>
      <c r="Z109" s="29"/>
    </row>
    <row r="110" spans="1:26" ht="15.75" customHeight="1">
      <c r="A110" s="29"/>
      <c r="B110" s="29"/>
      <c r="C110" s="29"/>
      <c r="D110" s="29"/>
      <c r="E110" s="29"/>
      <c r="F110" s="29"/>
      <c r="G110" s="29"/>
      <c r="H110" s="579"/>
      <c r="I110" s="29"/>
      <c r="J110" s="29"/>
      <c r="K110" s="29"/>
      <c r="L110" s="29"/>
      <c r="M110" s="29"/>
      <c r="N110" s="29"/>
      <c r="O110" s="29"/>
      <c r="P110" s="29"/>
      <c r="Q110" s="29"/>
      <c r="R110" s="29"/>
      <c r="S110" s="29"/>
      <c r="T110" s="29"/>
      <c r="U110" s="29"/>
      <c r="V110" s="29"/>
      <c r="W110" s="29"/>
      <c r="X110" s="29"/>
      <c r="Y110" s="29"/>
      <c r="Z110" s="29"/>
    </row>
    <row r="111" spans="1:26" ht="15.75" customHeight="1">
      <c r="A111" s="29"/>
      <c r="B111" s="29"/>
      <c r="C111" s="29"/>
      <c r="D111" s="29"/>
      <c r="E111" s="29"/>
      <c r="F111" s="29"/>
      <c r="G111" s="29"/>
      <c r="H111" s="579"/>
      <c r="I111" s="29"/>
      <c r="J111" s="29"/>
      <c r="K111" s="29"/>
      <c r="L111" s="29"/>
      <c r="M111" s="29"/>
      <c r="N111" s="29"/>
      <c r="O111" s="29"/>
      <c r="P111" s="29"/>
      <c r="Q111" s="29"/>
      <c r="R111" s="29"/>
      <c r="S111" s="29"/>
      <c r="T111" s="29"/>
      <c r="U111" s="29"/>
      <c r="V111" s="29"/>
      <c r="W111" s="29"/>
      <c r="X111" s="29"/>
      <c r="Y111" s="29"/>
      <c r="Z111" s="29"/>
    </row>
    <row r="112" spans="1:26" ht="15.75" customHeight="1">
      <c r="A112" s="29"/>
      <c r="B112" s="29"/>
      <c r="C112" s="29"/>
      <c r="D112" s="29"/>
      <c r="E112" s="29"/>
      <c r="F112" s="29"/>
      <c r="G112" s="29"/>
      <c r="H112" s="579"/>
      <c r="I112" s="29"/>
      <c r="J112" s="29"/>
      <c r="K112" s="29"/>
      <c r="L112" s="29"/>
      <c r="M112" s="29"/>
      <c r="N112" s="29"/>
      <c r="O112" s="29"/>
      <c r="P112" s="29"/>
      <c r="Q112" s="29"/>
      <c r="R112" s="29"/>
      <c r="S112" s="29"/>
      <c r="T112" s="29"/>
      <c r="U112" s="29"/>
      <c r="V112" s="29"/>
      <c r="W112" s="29"/>
      <c r="X112" s="29"/>
      <c r="Y112" s="29"/>
      <c r="Z112" s="29"/>
    </row>
    <row r="113" spans="1:26" ht="15.75" customHeight="1">
      <c r="A113" s="29"/>
      <c r="B113" s="29"/>
      <c r="C113" s="29"/>
      <c r="D113" s="29"/>
      <c r="E113" s="29"/>
      <c r="F113" s="29"/>
      <c r="G113" s="29"/>
      <c r="H113" s="579"/>
      <c r="I113" s="29"/>
      <c r="J113" s="29"/>
      <c r="K113" s="29"/>
      <c r="L113" s="29"/>
      <c r="M113" s="29"/>
      <c r="N113" s="29"/>
      <c r="O113" s="29"/>
      <c r="P113" s="29"/>
      <c r="Q113" s="29"/>
      <c r="R113" s="29"/>
      <c r="S113" s="29"/>
      <c r="T113" s="29"/>
      <c r="U113" s="29"/>
      <c r="V113" s="29"/>
      <c r="W113" s="29"/>
      <c r="X113" s="29"/>
      <c r="Y113" s="29"/>
      <c r="Z113" s="29"/>
    </row>
    <row r="114" spans="1:26" ht="15.75" customHeight="1">
      <c r="A114" s="29"/>
      <c r="B114" s="29"/>
      <c r="C114" s="29"/>
      <c r="D114" s="29"/>
      <c r="E114" s="29"/>
      <c r="F114" s="29"/>
      <c r="G114" s="29"/>
      <c r="H114" s="579"/>
      <c r="I114" s="29"/>
      <c r="J114" s="29"/>
      <c r="K114" s="29"/>
      <c r="L114" s="29"/>
      <c r="M114" s="29"/>
      <c r="N114" s="29"/>
      <c r="O114" s="29"/>
      <c r="P114" s="29"/>
      <c r="Q114" s="29"/>
      <c r="R114" s="29"/>
      <c r="S114" s="29"/>
      <c r="T114" s="29"/>
      <c r="U114" s="29"/>
      <c r="V114" s="29"/>
      <c r="W114" s="29"/>
      <c r="X114" s="29"/>
      <c r="Y114" s="29"/>
      <c r="Z114" s="29"/>
    </row>
    <row r="115" spans="1:26" ht="15.75" customHeight="1">
      <c r="A115" s="29"/>
      <c r="B115" s="29"/>
      <c r="C115" s="29"/>
      <c r="D115" s="29"/>
      <c r="E115" s="29"/>
      <c r="F115" s="29"/>
      <c r="G115" s="29"/>
      <c r="H115" s="579"/>
      <c r="I115" s="29"/>
      <c r="J115" s="29"/>
      <c r="K115" s="29"/>
      <c r="L115" s="29"/>
      <c r="M115" s="29"/>
      <c r="N115" s="29"/>
      <c r="O115" s="29"/>
      <c r="P115" s="29"/>
      <c r="Q115" s="29"/>
      <c r="R115" s="29"/>
      <c r="S115" s="29"/>
      <c r="T115" s="29"/>
      <c r="U115" s="29"/>
      <c r="V115" s="29"/>
      <c r="W115" s="29"/>
      <c r="X115" s="29"/>
      <c r="Y115" s="29"/>
      <c r="Z115" s="29"/>
    </row>
    <row r="116" spans="1:26" ht="15.75" customHeight="1">
      <c r="A116" s="29"/>
      <c r="B116" s="29"/>
      <c r="C116" s="29"/>
      <c r="D116" s="29"/>
      <c r="E116" s="29"/>
      <c r="F116" s="29"/>
      <c r="G116" s="29"/>
      <c r="H116" s="579"/>
      <c r="I116" s="29"/>
      <c r="J116" s="29"/>
      <c r="K116" s="29"/>
      <c r="L116" s="29"/>
      <c r="M116" s="29"/>
      <c r="N116" s="29"/>
      <c r="O116" s="29"/>
      <c r="P116" s="29"/>
      <c r="Q116" s="29"/>
      <c r="R116" s="29"/>
      <c r="S116" s="29"/>
      <c r="T116" s="29"/>
      <c r="U116" s="29"/>
      <c r="V116" s="29"/>
      <c r="W116" s="29"/>
      <c r="X116" s="29"/>
      <c r="Y116" s="29"/>
      <c r="Z116" s="29"/>
    </row>
    <row r="117" spans="1:26" ht="15.75" customHeight="1">
      <c r="A117" s="29"/>
      <c r="B117" s="29"/>
      <c r="C117" s="29"/>
      <c r="D117" s="29"/>
      <c r="E117" s="29"/>
      <c r="F117" s="29"/>
      <c r="G117" s="29"/>
      <c r="H117" s="579"/>
      <c r="I117" s="29"/>
      <c r="J117" s="29"/>
      <c r="K117" s="29"/>
      <c r="L117" s="29"/>
      <c r="M117" s="29"/>
      <c r="N117" s="29"/>
      <c r="O117" s="29"/>
      <c r="P117" s="29"/>
      <c r="Q117" s="29"/>
      <c r="R117" s="29"/>
      <c r="S117" s="29"/>
      <c r="T117" s="29"/>
      <c r="U117" s="29"/>
      <c r="V117" s="29"/>
      <c r="W117" s="29"/>
      <c r="X117" s="29"/>
      <c r="Y117" s="29"/>
      <c r="Z117" s="29"/>
    </row>
    <row r="118" spans="1:26" ht="15.75" customHeight="1">
      <c r="A118" s="29"/>
      <c r="B118" s="29"/>
      <c r="C118" s="29"/>
      <c r="D118" s="29"/>
      <c r="E118" s="29"/>
      <c r="F118" s="29"/>
      <c r="G118" s="29"/>
      <c r="H118" s="579"/>
      <c r="I118" s="29"/>
      <c r="J118" s="29"/>
      <c r="K118" s="29"/>
      <c r="L118" s="29"/>
      <c r="M118" s="29"/>
      <c r="N118" s="29"/>
      <c r="O118" s="29"/>
      <c r="P118" s="29"/>
      <c r="Q118" s="29"/>
      <c r="R118" s="29"/>
      <c r="S118" s="29"/>
      <c r="T118" s="29"/>
      <c r="U118" s="29"/>
      <c r="V118" s="29"/>
      <c r="W118" s="29"/>
      <c r="X118" s="29"/>
      <c r="Y118" s="29"/>
      <c r="Z118" s="29"/>
    </row>
    <row r="119" spans="1:26" ht="15.75" customHeight="1">
      <c r="A119" s="29"/>
      <c r="B119" s="29"/>
      <c r="C119" s="29"/>
      <c r="D119" s="29"/>
      <c r="E119" s="29"/>
      <c r="F119" s="29"/>
      <c r="G119" s="29"/>
      <c r="H119" s="579"/>
      <c r="I119" s="29"/>
      <c r="J119" s="29"/>
      <c r="K119" s="29"/>
      <c r="L119" s="29"/>
      <c r="M119" s="29"/>
      <c r="N119" s="29"/>
      <c r="O119" s="29"/>
      <c r="P119" s="29"/>
      <c r="Q119" s="29"/>
      <c r="R119" s="29"/>
      <c r="S119" s="29"/>
      <c r="T119" s="29"/>
      <c r="U119" s="29"/>
      <c r="V119" s="29"/>
      <c r="W119" s="29"/>
      <c r="X119" s="29"/>
      <c r="Y119" s="29"/>
      <c r="Z119" s="29"/>
    </row>
    <row r="120" spans="1:26" ht="15.75" customHeight="1">
      <c r="A120" s="29"/>
      <c r="B120" s="29"/>
      <c r="C120" s="29"/>
      <c r="D120" s="29"/>
      <c r="E120" s="29"/>
      <c r="F120" s="29"/>
      <c r="G120" s="29"/>
      <c r="H120" s="579"/>
      <c r="I120" s="29"/>
      <c r="J120" s="29"/>
      <c r="K120" s="29"/>
      <c r="L120" s="29"/>
      <c r="M120" s="29"/>
      <c r="N120" s="29"/>
      <c r="O120" s="29"/>
      <c r="P120" s="29"/>
      <c r="Q120" s="29"/>
      <c r="R120" s="29"/>
      <c r="S120" s="29"/>
      <c r="T120" s="29"/>
      <c r="U120" s="29"/>
      <c r="V120" s="29"/>
      <c r="W120" s="29"/>
      <c r="X120" s="29"/>
      <c r="Y120" s="29"/>
      <c r="Z120" s="29"/>
    </row>
    <row r="121" spans="1:26" ht="15.75" customHeight="1">
      <c r="A121" s="29"/>
      <c r="B121" s="29"/>
      <c r="C121" s="29"/>
      <c r="D121" s="29"/>
      <c r="E121" s="29"/>
      <c r="F121" s="29"/>
      <c r="G121" s="29"/>
      <c r="H121" s="579"/>
      <c r="I121" s="29"/>
      <c r="J121" s="29"/>
      <c r="K121" s="29"/>
      <c r="L121" s="29"/>
      <c r="M121" s="29"/>
      <c r="N121" s="29"/>
      <c r="O121" s="29"/>
      <c r="P121" s="29"/>
      <c r="Q121" s="29"/>
      <c r="R121" s="29"/>
      <c r="S121" s="29"/>
      <c r="T121" s="29"/>
      <c r="U121" s="29"/>
      <c r="V121" s="29"/>
      <c r="W121" s="29"/>
      <c r="X121" s="29"/>
      <c r="Y121" s="29"/>
      <c r="Z121" s="29"/>
    </row>
    <row r="122" spans="1:26" ht="15.75" customHeight="1">
      <c r="A122" s="29"/>
      <c r="B122" s="29"/>
      <c r="C122" s="29"/>
      <c r="D122" s="29"/>
      <c r="E122" s="29"/>
      <c r="F122" s="29"/>
      <c r="G122" s="29"/>
      <c r="H122" s="579"/>
      <c r="I122" s="29"/>
      <c r="J122" s="29"/>
      <c r="K122" s="29"/>
      <c r="L122" s="29"/>
      <c r="M122" s="29"/>
      <c r="N122" s="29"/>
      <c r="O122" s="29"/>
      <c r="P122" s="29"/>
      <c r="Q122" s="29"/>
      <c r="R122" s="29"/>
      <c r="S122" s="29"/>
      <c r="T122" s="29"/>
      <c r="U122" s="29"/>
      <c r="V122" s="29"/>
      <c r="W122" s="29"/>
      <c r="X122" s="29"/>
      <c r="Y122" s="29"/>
      <c r="Z122" s="29"/>
    </row>
    <row r="123" spans="1:26" ht="15.75" customHeight="1">
      <c r="A123" s="29"/>
      <c r="B123" s="29"/>
      <c r="C123" s="29"/>
      <c r="D123" s="29"/>
      <c r="E123" s="29"/>
      <c r="F123" s="29"/>
      <c r="G123" s="29"/>
      <c r="H123" s="579"/>
      <c r="I123" s="29"/>
      <c r="J123" s="29"/>
      <c r="K123" s="29"/>
      <c r="L123" s="29"/>
      <c r="M123" s="29"/>
      <c r="N123" s="29"/>
      <c r="O123" s="29"/>
      <c r="P123" s="29"/>
      <c r="Q123" s="29"/>
      <c r="R123" s="29"/>
      <c r="S123" s="29"/>
      <c r="T123" s="29"/>
      <c r="U123" s="29"/>
      <c r="V123" s="29"/>
      <c r="W123" s="29"/>
      <c r="X123" s="29"/>
      <c r="Y123" s="29"/>
      <c r="Z123" s="29"/>
    </row>
    <row r="124" spans="1:26" ht="15.75" customHeight="1">
      <c r="A124" s="29"/>
      <c r="B124" s="29"/>
      <c r="C124" s="29"/>
      <c r="D124" s="29"/>
      <c r="E124" s="29"/>
      <c r="F124" s="29"/>
      <c r="G124" s="29"/>
      <c r="H124" s="579"/>
      <c r="I124" s="29"/>
      <c r="J124" s="29"/>
      <c r="K124" s="29"/>
      <c r="L124" s="29"/>
      <c r="M124" s="29"/>
      <c r="N124" s="29"/>
      <c r="O124" s="29"/>
      <c r="P124" s="29"/>
      <c r="Q124" s="29"/>
      <c r="R124" s="29"/>
      <c r="S124" s="29"/>
      <c r="T124" s="29"/>
      <c r="U124" s="29"/>
      <c r="V124" s="29"/>
      <c r="W124" s="29"/>
      <c r="X124" s="29"/>
      <c r="Y124" s="29"/>
      <c r="Z124" s="29"/>
    </row>
    <row r="125" spans="1:26" ht="15.75" customHeight="1">
      <c r="A125" s="29"/>
      <c r="B125" s="29"/>
      <c r="C125" s="29"/>
      <c r="D125" s="29"/>
      <c r="E125" s="29"/>
      <c r="F125" s="29"/>
      <c r="G125" s="29"/>
      <c r="H125" s="579"/>
      <c r="I125" s="29"/>
      <c r="J125" s="29"/>
      <c r="K125" s="29"/>
      <c r="L125" s="29"/>
      <c r="M125" s="29"/>
      <c r="N125" s="29"/>
      <c r="O125" s="29"/>
      <c r="P125" s="29"/>
      <c r="Q125" s="29"/>
      <c r="R125" s="29"/>
      <c r="S125" s="29"/>
      <c r="T125" s="29"/>
      <c r="U125" s="29"/>
      <c r="V125" s="29"/>
      <c r="W125" s="29"/>
      <c r="X125" s="29"/>
      <c r="Y125" s="29"/>
      <c r="Z125" s="29"/>
    </row>
    <row r="126" spans="1:26" ht="15.75" customHeight="1">
      <c r="A126" s="29"/>
      <c r="B126" s="29"/>
      <c r="C126" s="29"/>
      <c r="D126" s="29"/>
      <c r="E126" s="29"/>
      <c r="F126" s="29"/>
      <c r="G126" s="29"/>
      <c r="H126" s="579"/>
      <c r="I126" s="29"/>
      <c r="J126" s="29"/>
      <c r="K126" s="29"/>
      <c r="L126" s="29"/>
      <c r="M126" s="29"/>
      <c r="N126" s="29"/>
      <c r="O126" s="29"/>
      <c r="P126" s="29"/>
      <c r="Q126" s="29"/>
      <c r="R126" s="29"/>
      <c r="S126" s="29"/>
      <c r="T126" s="29"/>
      <c r="U126" s="29"/>
      <c r="V126" s="29"/>
      <c r="W126" s="29"/>
      <c r="X126" s="29"/>
      <c r="Y126" s="29"/>
      <c r="Z126" s="29"/>
    </row>
    <row r="127" spans="1:26" ht="15.75" customHeight="1">
      <c r="A127" s="29"/>
      <c r="B127" s="29"/>
      <c r="C127" s="29"/>
      <c r="D127" s="29"/>
      <c r="E127" s="29"/>
      <c r="F127" s="29"/>
      <c r="G127" s="29"/>
      <c r="H127" s="579"/>
      <c r="I127" s="29"/>
      <c r="J127" s="29"/>
      <c r="K127" s="29"/>
      <c r="L127" s="29"/>
      <c r="M127" s="29"/>
      <c r="N127" s="29"/>
      <c r="O127" s="29"/>
      <c r="P127" s="29"/>
      <c r="Q127" s="29"/>
      <c r="R127" s="29"/>
      <c r="S127" s="29"/>
      <c r="T127" s="29"/>
      <c r="U127" s="29"/>
      <c r="V127" s="29"/>
      <c r="W127" s="29"/>
      <c r="X127" s="29"/>
      <c r="Y127" s="29"/>
      <c r="Z127" s="29"/>
    </row>
    <row r="128" spans="1:26" ht="15.75" customHeight="1">
      <c r="A128" s="29"/>
      <c r="B128" s="29"/>
      <c r="C128" s="29"/>
      <c r="D128" s="29"/>
      <c r="E128" s="29"/>
      <c r="F128" s="29"/>
      <c r="G128" s="29"/>
      <c r="H128" s="579"/>
      <c r="I128" s="29"/>
      <c r="J128" s="29"/>
      <c r="K128" s="29"/>
      <c r="L128" s="29"/>
      <c r="M128" s="29"/>
      <c r="N128" s="29"/>
      <c r="O128" s="29"/>
      <c r="P128" s="29"/>
      <c r="Q128" s="29"/>
      <c r="R128" s="29"/>
      <c r="S128" s="29"/>
      <c r="T128" s="29"/>
      <c r="U128" s="29"/>
      <c r="V128" s="29"/>
      <c r="W128" s="29"/>
      <c r="X128" s="29"/>
      <c r="Y128" s="29"/>
      <c r="Z128" s="29"/>
    </row>
    <row r="129" spans="1:26" ht="15.75" customHeight="1">
      <c r="A129" s="29"/>
      <c r="B129" s="29"/>
      <c r="C129" s="29"/>
      <c r="D129" s="29"/>
      <c r="E129" s="29"/>
      <c r="F129" s="29"/>
      <c r="G129" s="29"/>
      <c r="H129" s="579"/>
      <c r="I129" s="29"/>
      <c r="J129" s="29"/>
      <c r="K129" s="29"/>
      <c r="L129" s="29"/>
      <c r="M129" s="29"/>
      <c r="N129" s="29"/>
      <c r="O129" s="29"/>
      <c r="P129" s="29"/>
      <c r="Q129" s="29"/>
      <c r="R129" s="29"/>
      <c r="S129" s="29"/>
      <c r="T129" s="29"/>
      <c r="U129" s="29"/>
      <c r="V129" s="29"/>
      <c r="W129" s="29"/>
      <c r="X129" s="29"/>
      <c r="Y129" s="29"/>
      <c r="Z129" s="29"/>
    </row>
    <row r="130" spans="1:26" ht="15.75" customHeight="1">
      <c r="A130" s="29"/>
      <c r="B130" s="29"/>
      <c r="C130" s="29"/>
      <c r="D130" s="29"/>
      <c r="E130" s="29"/>
      <c r="F130" s="29"/>
      <c r="G130" s="29"/>
      <c r="H130" s="579"/>
      <c r="I130" s="29"/>
      <c r="J130" s="29"/>
      <c r="K130" s="29"/>
      <c r="L130" s="29"/>
      <c r="M130" s="29"/>
      <c r="N130" s="29"/>
      <c r="O130" s="29"/>
      <c r="P130" s="29"/>
      <c r="Q130" s="29"/>
      <c r="R130" s="29"/>
      <c r="S130" s="29"/>
      <c r="T130" s="29"/>
      <c r="U130" s="29"/>
      <c r="V130" s="29"/>
      <c r="W130" s="29"/>
      <c r="X130" s="29"/>
      <c r="Y130" s="29"/>
      <c r="Z130" s="29"/>
    </row>
    <row r="131" spans="1:26" ht="15.75" customHeight="1">
      <c r="A131" s="29"/>
      <c r="B131" s="29"/>
      <c r="C131" s="29"/>
      <c r="D131" s="29"/>
      <c r="E131" s="29"/>
      <c r="F131" s="29"/>
      <c r="G131" s="29"/>
      <c r="H131" s="579"/>
      <c r="I131" s="29"/>
      <c r="J131" s="29"/>
      <c r="K131" s="29"/>
      <c r="L131" s="29"/>
      <c r="M131" s="29"/>
      <c r="N131" s="29"/>
      <c r="O131" s="29"/>
      <c r="P131" s="29"/>
      <c r="Q131" s="29"/>
      <c r="R131" s="29"/>
      <c r="S131" s="29"/>
      <c r="T131" s="29"/>
      <c r="U131" s="29"/>
      <c r="V131" s="29"/>
      <c r="W131" s="29"/>
      <c r="X131" s="29"/>
      <c r="Y131" s="29"/>
      <c r="Z131" s="29"/>
    </row>
    <row r="132" spans="1:26" ht="15.75" customHeight="1">
      <c r="A132" s="29"/>
      <c r="B132" s="29"/>
      <c r="C132" s="29"/>
      <c r="D132" s="29"/>
      <c r="E132" s="29"/>
      <c r="F132" s="29"/>
      <c r="G132" s="29"/>
      <c r="H132" s="579"/>
      <c r="I132" s="29"/>
      <c r="J132" s="29"/>
      <c r="K132" s="29"/>
      <c r="L132" s="29"/>
      <c r="M132" s="29"/>
      <c r="N132" s="29"/>
      <c r="O132" s="29"/>
      <c r="P132" s="29"/>
      <c r="Q132" s="29"/>
      <c r="R132" s="29"/>
      <c r="S132" s="29"/>
      <c r="T132" s="29"/>
      <c r="U132" s="29"/>
      <c r="V132" s="29"/>
      <c r="W132" s="29"/>
      <c r="X132" s="29"/>
      <c r="Y132" s="29"/>
      <c r="Z132" s="29"/>
    </row>
    <row r="133" spans="1:26" ht="15.75" customHeight="1">
      <c r="A133" s="29"/>
      <c r="B133" s="29"/>
      <c r="C133" s="29"/>
      <c r="D133" s="29"/>
      <c r="E133" s="29"/>
      <c r="F133" s="29"/>
      <c r="G133" s="29"/>
      <c r="H133" s="579"/>
      <c r="I133" s="29"/>
      <c r="J133" s="29"/>
      <c r="K133" s="29"/>
      <c r="L133" s="29"/>
      <c r="M133" s="29"/>
      <c r="N133" s="29"/>
      <c r="O133" s="29"/>
      <c r="P133" s="29"/>
      <c r="Q133" s="29"/>
      <c r="R133" s="29"/>
      <c r="S133" s="29"/>
      <c r="T133" s="29"/>
      <c r="U133" s="29"/>
      <c r="V133" s="29"/>
      <c r="W133" s="29"/>
      <c r="X133" s="29"/>
      <c r="Y133" s="29"/>
      <c r="Z133" s="29"/>
    </row>
    <row r="134" spans="1:26" ht="15.75" customHeight="1">
      <c r="A134" s="29"/>
      <c r="B134" s="29"/>
      <c r="C134" s="29"/>
      <c r="D134" s="29"/>
      <c r="E134" s="29"/>
      <c r="F134" s="29"/>
      <c r="G134" s="29"/>
      <c r="H134" s="579"/>
      <c r="I134" s="29"/>
      <c r="J134" s="29"/>
      <c r="K134" s="29"/>
      <c r="L134" s="29"/>
      <c r="M134" s="29"/>
      <c r="N134" s="29"/>
      <c r="O134" s="29"/>
      <c r="P134" s="29"/>
      <c r="Q134" s="29"/>
      <c r="R134" s="29"/>
      <c r="S134" s="29"/>
      <c r="T134" s="29"/>
      <c r="U134" s="29"/>
      <c r="V134" s="29"/>
      <c r="W134" s="29"/>
      <c r="X134" s="29"/>
      <c r="Y134" s="29"/>
      <c r="Z134" s="29"/>
    </row>
    <row r="135" spans="1:26" ht="15.75" customHeight="1">
      <c r="A135" s="29"/>
      <c r="B135" s="29"/>
      <c r="C135" s="29"/>
      <c r="D135" s="29"/>
      <c r="E135" s="29"/>
      <c r="F135" s="29"/>
      <c r="G135" s="29"/>
      <c r="H135" s="579"/>
      <c r="I135" s="29"/>
      <c r="J135" s="29"/>
      <c r="K135" s="29"/>
      <c r="L135" s="29"/>
      <c r="M135" s="29"/>
      <c r="N135" s="29"/>
      <c r="O135" s="29"/>
      <c r="P135" s="29"/>
      <c r="Q135" s="29"/>
      <c r="R135" s="29"/>
      <c r="S135" s="29"/>
      <c r="T135" s="29"/>
      <c r="U135" s="29"/>
      <c r="V135" s="29"/>
      <c r="W135" s="29"/>
      <c r="X135" s="29"/>
      <c r="Y135" s="29"/>
      <c r="Z135" s="29"/>
    </row>
    <row r="136" spans="1:26" ht="15.75" customHeight="1">
      <c r="A136" s="29"/>
      <c r="B136" s="29"/>
      <c r="C136" s="29"/>
      <c r="D136" s="29"/>
      <c r="E136" s="29"/>
      <c r="F136" s="29"/>
      <c r="G136" s="29"/>
      <c r="H136" s="579"/>
      <c r="I136" s="29"/>
      <c r="J136" s="29"/>
      <c r="K136" s="29"/>
      <c r="L136" s="29"/>
      <c r="M136" s="29"/>
      <c r="N136" s="29"/>
      <c r="O136" s="29"/>
      <c r="P136" s="29"/>
      <c r="Q136" s="29"/>
      <c r="R136" s="29"/>
      <c r="S136" s="29"/>
      <c r="T136" s="29"/>
      <c r="U136" s="29"/>
      <c r="V136" s="29"/>
      <c r="W136" s="29"/>
      <c r="X136" s="29"/>
      <c r="Y136" s="29"/>
      <c r="Z136" s="29"/>
    </row>
    <row r="137" spans="1:26" ht="15.75" customHeight="1">
      <c r="A137" s="29"/>
      <c r="B137" s="29"/>
      <c r="C137" s="29"/>
      <c r="D137" s="29"/>
      <c r="E137" s="29"/>
      <c r="F137" s="29"/>
      <c r="G137" s="29"/>
      <c r="H137" s="579"/>
      <c r="I137" s="29"/>
      <c r="J137" s="29"/>
      <c r="K137" s="29"/>
      <c r="L137" s="29"/>
      <c r="M137" s="29"/>
      <c r="N137" s="29"/>
      <c r="O137" s="29"/>
      <c r="P137" s="29"/>
      <c r="Q137" s="29"/>
      <c r="R137" s="29"/>
      <c r="S137" s="29"/>
      <c r="T137" s="29"/>
      <c r="U137" s="29"/>
      <c r="V137" s="29"/>
      <c r="W137" s="29"/>
      <c r="X137" s="29"/>
      <c r="Y137" s="29"/>
      <c r="Z137" s="29"/>
    </row>
    <row r="138" spans="1:26" ht="15.75" customHeight="1">
      <c r="A138" s="29"/>
      <c r="B138" s="29"/>
      <c r="C138" s="29"/>
      <c r="D138" s="29"/>
      <c r="E138" s="29"/>
      <c r="F138" s="29"/>
      <c r="G138" s="29"/>
      <c r="H138" s="579"/>
      <c r="I138" s="29"/>
      <c r="J138" s="29"/>
      <c r="K138" s="29"/>
      <c r="L138" s="29"/>
      <c r="M138" s="29"/>
      <c r="N138" s="29"/>
      <c r="O138" s="29"/>
      <c r="P138" s="29"/>
      <c r="Q138" s="29"/>
      <c r="R138" s="29"/>
      <c r="S138" s="29"/>
      <c r="T138" s="29"/>
      <c r="U138" s="29"/>
      <c r="V138" s="29"/>
      <c r="W138" s="29"/>
      <c r="X138" s="29"/>
      <c r="Y138" s="29"/>
      <c r="Z138" s="29"/>
    </row>
    <row r="139" spans="1:26" ht="15.75" customHeight="1">
      <c r="A139" s="29"/>
      <c r="B139" s="29"/>
      <c r="C139" s="29"/>
      <c r="D139" s="29"/>
      <c r="E139" s="29"/>
      <c r="F139" s="29"/>
      <c r="G139" s="29"/>
      <c r="H139" s="579"/>
      <c r="I139" s="29"/>
      <c r="J139" s="29"/>
      <c r="K139" s="29"/>
      <c r="L139" s="29"/>
      <c r="M139" s="29"/>
      <c r="N139" s="29"/>
      <c r="O139" s="29"/>
      <c r="P139" s="29"/>
      <c r="Q139" s="29"/>
      <c r="R139" s="29"/>
      <c r="S139" s="29"/>
      <c r="T139" s="29"/>
      <c r="U139" s="29"/>
      <c r="V139" s="29"/>
      <c r="W139" s="29"/>
      <c r="X139" s="29"/>
      <c r="Y139" s="29"/>
      <c r="Z139" s="29"/>
    </row>
    <row r="140" spans="1:26" ht="15.75" customHeight="1">
      <c r="A140" s="29"/>
      <c r="B140" s="29"/>
      <c r="C140" s="29"/>
      <c r="D140" s="29"/>
      <c r="E140" s="29"/>
      <c r="F140" s="29"/>
      <c r="G140" s="29"/>
      <c r="H140" s="579"/>
      <c r="I140" s="29"/>
      <c r="J140" s="29"/>
      <c r="K140" s="29"/>
      <c r="L140" s="29"/>
      <c r="M140" s="29"/>
      <c r="N140" s="29"/>
      <c r="O140" s="29"/>
      <c r="P140" s="29"/>
      <c r="Q140" s="29"/>
      <c r="R140" s="29"/>
      <c r="S140" s="29"/>
      <c r="T140" s="29"/>
      <c r="U140" s="29"/>
      <c r="V140" s="29"/>
      <c r="W140" s="29"/>
      <c r="X140" s="29"/>
      <c r="Y140" s="29"/>
      <c r="Z140" s="29"/>
    </row>
    <row r="141" spans="1:26" ht="15.75" customHeight="1">
      <c r="A141" s="29"/>
      <c r="B141" s="29"/>
      <c r="C141" s="29"/>
      <c r="D141" s="29"/>
      <c r="E141" s="29"/>
      <c r="F141" s="29"/>
      <c r="G141" s="29"/>
      <c r="H141" s="579"/>
      <c r="I141" s="29"/>
      <c r="J141" s="29"/>
      <c r="K141" s="29"/>
      <c r="L141" s="29"/>
      <c r="M141" s="29"/>
      <c r="N141" s="29"/>
      <c r="O141" s="29"/>
      <c r="P141" s="29"/>
      <c r="Q141" s="29"/>
      <c r="R141" s="29"/>
      <c r="S141" s="29"/>
      <c r="T141" s="29"/>
      <c r="U141" s="29"/>
      <c r="V141" s="29"/>
      <c r="W141" s="29"/>
      <c r="X141" s="29"/>
      <c r="Y141" s="29"/>
      <c r="Z141" s="29"/>
    </row>
    <row r="142" spans="1:26" ht="15.75" customHeight="1">
      <c r="A142" s="29"/>
      <c r="B142" s="29"/>
      <c r="C142" s="29"/>
      <c r="D142" s="29"/>
      <c r="E142" s="29"/>
      <c r="F142" s="29"/>
      <c r="G142" s="29"/>
      <c r="H142" s="579"/>
      <c r="I142" s="29"/>
      <c r="J142" s="29"/>
      <c r="K142" s="29"/>
      <c r="L142" s="29"/>
      <c r="M142" s="29"/>
      <c r="N142" s="29"/>
      <c r="O142" s="29"/>
      <c r="P142" s="29"/>
      <c r="Q142" s="29"/>
      <c r="R142" s="29"/>
      <c r="S142" s="29"/>
      <c r="T142" s="29"/>
      <c r="U142" s="29"/>
      <c r="V142" s="29"/>
      <c r="W142" s="29"/>
      <c r="X142" s="29"/>
      <c r="Y142" s="29"/>
      <c r="Z142" s="29"/>
    </row>
    <row r="143" spans="1:26" ht="15.75" customHeight="1">
      <c r="A143" s="29"/>
      <c r="B143" s="29"/>
      <c r="C143" s="29"/>
      <c r="D143" s="29"/>
      <c r="E143" s="29"/>
      <c r="F143" s="29"/>
      <c r="G143" s="29"/>
      <c r="H143" s="579"/>
      <c r="I143" s="29"/>
      <c r="J143" s="29"/>
      <c r="K143" s="29"/>
      <c r="L143" s="29"/>
      <c r="M143" s="29"/>
      <c r="N143" s="29"/>
      <c r="O143" s="29"/>
      <c r="P143" s="29"/>
      <c r="Q143" s="29"/>
      <c r="R143" s="29"/>
      <c r="S143" s="29"/>
      <c r="T143" s="29"/>
      <c r="U143" s="29"/>
      <c r="V143" s="29"/>
      <c r="W143" s="29"/>
      <c r="X143" s="29"/>
      <c r="Y143" s="29"/>
      <c r="Z143" s="29"/>
    </row>
    <row r="144" spans="1:26" ht="15.75" customHeight="1">
      <c r="A144" s="29"/>
      <c r="B144" s="29"/>
      <c r="C144" s="29"/>
      <c r="D144" s="29"/>
      <c r="E144" s="29"/>
      <c r="F144" s="29"/>
      <c r="G144" s="29"/>
      <c r="H144" s="579"/>
      <c r="I144" s="29"/>
      <c r="J144" s="29"/>
      <c r="K144" s="29"/>
      <c r="L144" s="29"/>
      <c r="M144" s="29"/>
      <c r="N144" s="29"/>
      <c r="O144" s="29"/>
      <c r="P144" s="29"/>
      <c r="Q144" s="29"/>
      <c r="R144" s="29"/>
      <c r="S144" s="29"/>
      <c r="T144" s="29"/>
      <c r="U144" s="29"/>
      <c r="V144" s="29"/>
      <c r="W144" s="29"/>
      <c r="X144" s="29"/>
      <c r="Y144" s="29"/>
      <c r="Z144" s="29"/>
    </row>
    <row r="145" spans="1:26" ht="15.75" customHeight="1">
      <c r="A145" s="29"/>
      <c r="B145" s="29"/>
      <c r="C145" s="29"/>
      <c r="D145" s="29"/>
      <c r="E145" s="29"/>
      <c r="F145" s="29"/>
      <c r="G145" s="29"/>
      <c r="H145" s="579"/>
      <c r="I145" s="29"/>
      <c r="J145" s="29"/>
      <c r="K145" s="29"/>
      <c r="L145" s="29"/>
      <c r="M145" s="29"/>
      <c r="N145" s="29"/>
      <c r="O145" s="29"/>
      <c r="P145" s="29"/>
      <c r="Q145" s="29"/>
      <c r="R145" s="29"/>
      <c r="S145" s="29"/>
      <c r="T145" s="29"/>
      <c r="U145" s="29"/>
      <c r="V145" s="29"/>
      <c r="W145" s="29"/>
      <c r="X145" s="29"/>
      <c r="Y145" s="29"/>
      <c r="Z145" s="29"/>
    </row>
    <row r="146" spans="1:26" ht="15.75" customHeight="1">
      <c r="A146" s="29"/>
      <c r="B146" s="29"/>
      <c r="C146" s="29"/>
      <c r="D146" s="29"/>
      <c r="E146" s="29"/>
      <c r="F146" s="29"/>
      <c r="G146" s="29"/>
      <c r="H146" s="579"/>
      <c r="I146" s="29"/>
      <c r="J146" s="29"/>
      <c r="K146" s="29"/>
      <c r="L146" s="29"/>
      <c r="M146" s="29"/>
      <c r="N146" s="29"/>
      <c r="O146" s="29"/>
      <c r="P146" s="29"/>
      <c r="Q146" s="29"/>
      <c r="R146" s="29"/>
      <c r="S146" s="29"/>
      <c r="T146" s="29"/>
      <c r="U146" s="29"/>
      <c r="V146" s="29"/>
      <c r="W146" s="29"/>
      <c r="X146" s="29"/>
      <c r="Y146" s="29"/>
      <c r="Z146" s="29"/>
    </row>
    <row r="147" spans="1:26" ht="15.75" customHeight="1">
      <c r="A147" s="29"/>
      <c r="B147" s="29"/>
      <c r="C147" s="29"/>
      <c r="D147" s="29"/>
      <c r="E147" s="29"/>
      <c r="F147" s="29"/>
      <c r="G147" s="29"/>
      <c r="H147" s="579"/>
      <c r="I147" s="29"/>
      <c r="J147" s="29"/>
      <c r="K147" s="29"/>
      <c r="L147" s="29"/>
      <c r="M147" s="29"/>
      <c r="N147" s="29"/>
      <c r="O147" s="29"/>
      <c r="P147" s="29"/>
      <c r="Q147" s="29"/>
      <c r="R147" s="29"/>
      <c r="S147" s="29"/>
      <c r="T147" s="29"/>
      <c r="U147" s="29"/>
      <c r="V147" s="29"/>
      <c r="W147" s="29"/>
      <c r="X147" s="29"/>
      <c r="Y147" s="29"/>
      <c r="Z147" s="29"/>
    </row>
    <row r="148" spans="1:26" ht="15.75" customHeight="1">
      <c r="A148" s="29"/>
      <c r="B148" s="29"/>
      <c r="C148" s="29"/>
      <c r="D148" s="29"/>
      <c r="E148" s="29"/>
      <c r="F148" s="29"/>
      <c r="G148" s="29"/>
      <c r="H148" s="579"/>
      <c r="I148" s="29"/>
      <c r="J148" s="29"/>
      <c r="K148" s="29"/>
      <c r="L148" s="29"/>
      <c r="M148" s="29"/>
      <c r="N148" s="29"/>
      <c r="O148" s="29"/>
      <c r="P148" s="29"/>
      <c r="Q148" s="29"/>
      <c r="R148" s="29"/>
      <c r="S148" s="29"/>
      <c r="T148" s="29"/>
      <c r="U148" s="29"/>
      <c r="V148" s="29"/>
      <c r="W148" s="29"/>
      <c r="X148" s="29"/>
      <c r="Y148" s="29"/>
      <c r="Z148" s="29"/>
    </row>
    <row r="149" spans="1:26" ht="15.75" customHeight="1">
      <c r="A149" s="29"/>
      <c r="B149" s="29"/>
      <c r="C149" s="29"/>
      <c r="D149" s="29"/>
      <c r="E149" s="29"/>
      <c r="F149" s="29"/>
      <c r="G149" s="29"/>
      <c r="H149" s="579"/>
      <c r="I149" s="29"/>
      <c r="J149" s="29"/>
      <c r="K149" s="29"/>
      <c r="L149" s="29"/>
      <c r="M149" s="29"/>
      <c r="N149" s="29"/>
      <c r="O149" s="29"/>
      <c r="P149" s="29"/>
      <c r="Q149" s="29"/>
      <c r="R149" s="29"/>
      <c r="S149" s="29"/>
      <c r="T149" s="29"/>
      <c r="U149" s="29"/>
      <c r="V149" s="29"/>
      <c r="W149" s="29"/>
      <c r="X149" s="29"/>
      <c r="Y149" s="29"/>
      <c r="Z149" s="29"/>
    </row>
    <row r="150" spans="1:26" ht="15.75" customHeight="1">
      <c r="A150" s="29"/>
      <c r="B150" s="29"/>
      <c r="C150" s="29"/>
      <c r="D150" s="29"/>
      <c r="E150" s="29"/>
      <c r="F150" s="29"/>
      <c r="G150" s="29"/>
      <c r="H150" s="579"/>
      <c r="I150" s="29"/>
      <c r="J150" s="29"/>
      <c r="K150" s="29"/>
      <c r="L150" s="29"/>
      <c r="M150" s="29"/>
      <c r="N150" s="29"/>
      <c r="O150" s="29"/>
      <c r="P150" s="29"/>
      <c r="Q150" s="29"/>
      <c r="R150" s="29"/>
      <c r="S150" s="29"/>
      <c r="T150" s="29"/>
      <c r="U150" s="29"/>
      <c r="V150" s="29"/>
      <c r="W150" s="29"/>
      <c r="X150" s="29"/>
      <c r="Y150" s="29"/>
      <c r="Z150" s="29"/>
    </row>
    <row r="151" spans="1:26" ht="15.75" customHeight="1">
      <c r="A151" s="29"/>
      <c r="B151" s="29"/>
      <c r="C151" s="29"/>
      <c r="D151" s="29"/>
      <c r="E151" s="29"/>
      <c r="F151" s="29"/>
      <c r="G151" s="29"/>
      <c r="H151" s="579"/>
      <c r="I151" s="29"/>
      <c r="J151" s="29"/>
      <c r="K151" s="29"/>
      <c r="L151" s="29"/>
      <c r="M151" s="29"/>
      <c r="N151" s="29"/>
      <c r="O151" s="29"/>
      <c r="P151" s="29"/>
      <c r="Q151" s="29"/>
      <c r="R151" s="29"/>
      <c r="S151" s="29"/>
      <c r="T151" s="29"/>
      <c r="U151" s="29"/>
      <c r="V151" s="29"/>
      <c r="W151" s="29"/>
      <c r="X151" s="29"/>
      <c r="Y151" s="29"/>
      <c r="Z151" s="29"/>
    </row>
    <row r="152" spans="1:26" ht="15.75" customHeight="1">
      <c r="A152" s="29"/>
      <c r="B152" s="29"/>
      <c r="C152" s="29"/>
      <c r="D152" s="29"/>
      <c r="E152" s="29"/>
      <c r="F152" s="29"/>
      <c r="G152" s="29"/>
      <c r="H152" s="579"/>
      <c r="I152" s="29"/>
      <c r="J152" s="29"/>
      <c r="K152" s="29"/>
      <c r="L152" s="29"/>
      <c r="M152" s="29"/>
      <c r="N152" s="29"/>
      <c r="O152" s="29"/>
      <c r="P152" s="29"/>
      <c r="Q152" s="29"/>
      <c r="R152" s="29"/>
      <c r="S152" s="29"/>
      <c r="T152" s="29"/>
      <c r="U152" s="29"/>
      <c r="V152" s="29"/>
      <c r="W152" s="29"/>
      <c r="X152" s="29"/>
      <c r="Y152" s="29"/>
      <c r="Z152" s="29"/>
    </row>
    <row r="153" spans="1:26" ht="15.75" customHeight="1">
      <c r="A153" s="29"/>
      <c r="B153" s="29"/>
      <c r="C153" s="29"/>
      <c r="D153" s="29"/>
      <c r="E153" s="29"/>
      <c r="F153" s="29"/>
      <c r="G153" s="29"/>
      <c r="H153" s="579"/>
      <c r="I153" s="29"/>
      <c r="J153" s="29"/>
      <c r="K153" s="29"/>
      <c r="L153" s="29"/>
      <c r="M153" s="29"/>
      <c r="N153" s="29"/>
      <c r="O153" s="29"/>
      <c r="P153" s="29"/>
      <c r="Q153" s="29"/>
      <c r="R153" s="29"/>
      <c r="S153" s="29"/>
      <c r="T153" s="29"/>
      <c r="U153" s="29"/>
      <c r="V153" s="29"/>
      <c r="W153" s="29"/>
      <c r="X153" s="29"/>
      <c r="Y153" s="29"/>
      <c r="Z153" s="29"/>
    </row>
    <row r="154" spans="1:26" ht="15.75" customHeight="1">
      <c r="A154" s="29"/>
      <c r="B154" s="29"/>
      <c r="C154" s="29"/>
      <c r="D154" s="29"/>
      <c r="E154" s="29"/>
      <c r="F154" s="29"/>
      <c r="G154" s="29"/>
      <c r="H154" s="579"/>
      <c r="I154" s="29"/>
      <c r="J154" s="29"/>
      <c r="K154" s="29"/>
      <c r="L154" s="29"/>
      <c r="M154" s="29"/>
      <c r="N154" s="29"/>
      <c r="O154" s="29"/>
      <c r="P154" s="29"/>
      <c r="Q154" s="29"/>
      <c r="R154" s="29"/>
      <c r="S154" s="29"/>
      <c r="T154" s="29"/>
      <c r="U154" s="29"/>
      <c r="V154" s="29"/>
      <c r="W154" s="29"/>
      <c r="X154" s="29"/>
      <c r="Y154" s="29"/>
      <c r="Z154" s="29"/>
    </row>
    <row r="155" spans="1:26" ht="15.75" customHeight="1">
      <c r="A155" s="29"/>
      <c r="B155" s="29"/>
      <c r="C155" s="29"/>
      <c r="D155" s="29"/>
      <c r="E155" s="29"/>
      <c r="F155" s="29"/>
      <c r="G155" s="29"/>
      <c r="H155" s="579"/>
      <c r="I155" s="29"/>
      <c r="J155" s="29"/>
      <c r="K155" s="29"/>
      <c r="L155" s="29"/>
      <c r="M155" s="29"/>
      <c r="N155" s="29"/>
      <c r="O155" s="29"/>
      <c r="P155" s="29"/>
      <c r="Q155" s="29"/>
      <c r="R155" s="29"/>
      <c r="S155" s="29"/>
      <c r="T155" s="29"/>
      <c r="U155" s="29"/>
      <c r="V155" s="29"/>
      <c r="W155" s="29"/>
      <c r="X155" s="29"/>
      <c r="Y155" s="29"/>
      <c r="Z155" s="29"/>
    </row>
    <row r="156" spans="1:26" ht="15.75" customHeight="1">
      <c r="A156" s="29"/>
      <c r="B156" s="29"/>
      <c r="C156" s="29"/>
      <c r="D156" s="29"/>
      <c r="E156" s="29"/>
      <c r="F156" s="29"/>
      <c r="G156" s="29"/>
      <c r="H156" s="579"/>
      <c r="I156" s="29"/>
      <c r="J156" s="29"/>
      <c r="K156" s="29"/>
      <c r="L156" s="29"/>
      <c r="M156" s="29"/>
      <c r="N156" s="29"/>
      <c r="O156" s="29"/>
      <c r="P156" s="29"/>
      <c r="Q156" s="29"/>
      <c r="R156" s="29"/>
      <c r="S156" s="29"/>
      <c r="T156" s="29"/>
      <c r="U156" s="29"/>
      <c r="V156" s="29"/>
      <c r="W156" s="29"/>
      <c r="X156" s="29"/>
      <c r="Y156" s="29"/>
      <c r="Z156" s="29"/>
    </row>
    <row r="157" spans="1:26" ht="15.75" customHeight="1">
      <c r="A157" s="29"/>
      <c r="B157" s="29"/>
      <c r="C157" s="29"/>
      <c r="D157" s="29"/>
      <c r="E157" s="29"/>
      <c r="F157" s="29"/>
      <c r="G157" s="29"/>
      <c r="H157" s="579"/>
      <c r="I157" s="29"/>
      <c r="J157" s="29"/>
      <c r="K157" s="29"/>
      <c r="L157" s="29"/>
      <c r="M157" s="29"/>
      <c r="N157" s="29"/>
      <c r="O157" s="29"/>
      <c r="P157" s="29"/>
      <c r="Q157" s="29"/>
      <c r="R157" s="29"/>
      <c r="S157" s="29"/>
      <c r="T157" s="29"/>
      <c r="U157" s="29"/>
      <c r="V157" s="29"/>
      <c r="W157" s="29"/>
      <c r="X157" s="29"/>
      <c r="Y157" s="29"/>
      <c r="Z157" s="29"/>
    </row>
    <row r="158" spans="1:26" ht="15.75" customHeight="1">
      <c r="A158" s="29"/>
      <c r="B158" s="29"/>
      <c r="C158" s="29"/>
      <c r="D158" s="29"/>
      <c r="E158" s="29"/>
      <c r="F158" s="29"/>
      <c r="G158" s="29"/>
      <c r="H158" s="579"/>
      <c r="I158" s="29"/>
      <c r="J158" s="29"/>
      <c r="K158" s="29"/>
      <c r="L158" s="29"/>
      <c r="M158" s="29"/>
      <c r="N158" s="29"/>
      <c r="O158" s="29"/>
      <c r="P158" s="29"/>
      <c r="Q158" s="29"/>
      <c r="R158" s="29"/>
      <c r="S158" s="29"/>
      <c r="T158" s="29"/>
      <c r="U158" s="29"/>
      <c r="V158" s="29"/>
      <c r="W158" s="29"/>
      <c r="X158" s="29"/>
      <c r="Y158" s="29"/>
      <c r="Z158" s="29"/>
    </row>
    <row r="159" spans="1:26" ht="15.75" customHeight="1">
      <c r="A159" s="29"/>
      <c r="B159" s="29"/>
      <c r="C159" s="29"/>
      <c r="D159" s="29"/>
      <c r="E159" s="29"/>
      <c r="F159" s="29"/>
      <c r="G159" s="29"/>
      <c r="H159" s="579"/>
      <c r="I159" s="29"/>
      <c r="J159" s="29"/>
      <c r="K159" s="29"/>
      <c r="L159" s="29"/>
      <c r="M159" s="29"/>
      <c r="N159" s="29"/>
      <c r="O159" s="29"/>
      <c r="P159" s="29"/>
      <c r="Q159" s="29"/>
      <c r="R159" s="29"/>
      <c r="S159" s="29"/>
      <c r="T159" s="29"/>
      <c r="U159" s="29"/>
      <c r="V159" s="29"/>
      <c r="W159" s="29"/>
      <c r="X159" s="29"/>
      <c r="Y159" s="29"/>
      <c r="Z159" s="29"/>
    </row>
    <row r="160" spans="1:26" ht="15.75" customHeight="1">
      <c r="A160" s="29"/>
      <c r="B160" s="29"/>
      <c r="C160" s="29"/>
      <c r="D160" s="29"/>
      <c r="E160" s="29"/>
      <c r="F160" s="29"/>
      <c r="G160" s="29"/>
      <c r="H160" s="579"/>
      <c r="I160" s="29"/>
      <c r="J160" s="29"/>
      <c r="K160" s="29"/>
      <c r="L160" s="29"/>
      <c r="M160" s="29"/>
      <c r="N160" s="29"/>
      <c r="O160" s="29"/>
      <c r="P160" s="29"/>
      <c r="Q160" s="29"/>
      <c r="R160" s="29"/>
      <c r="S160" s="29"/>
      <c r="T160" s="29"/>
      <c r="U160" s="29"/>
      <c r="V160" s="29"/>
      <c r="W160" s="29"/>
      <c r="X160" s="29"/>
      <c r="Y160" s="29"/>
      <c r="Z160" s="29"/>
    </row>
    <row r="161" spans="1:26" ht="15.75" customHeight="1">
      <c r="A161" s="29"/>
      <c r="B161" s="29"/>
      <c r="C161" s="29"/>
      <c r="D161" s="29"/>
      <c r="E161" s="29"/>
      <c r="F161" s="29"/>
      <c r="G161" s="29"/>
      <c r="H161" s="579"/>
      <c r="I161" s="29"/>
      <c r="J161" s="29"/>
      <c r="K161" s="29"/>
      <c r="L161" s="29"/>
      <c r="M161" s="29"/>
      <c r="N161" s="29"/>
      <c r="O161" s="29"/>
      <c r="P161" s="29"/>
      <c r="Q161" s="29"/>
      <c r="R161" s="29"/>
      <c r="S161" s="29"/>
      <c r="T161" s="29"/>
      <c r="U161" s="29"/>
      <c r="V161" s="29"/>
      <c r="W161" s="29"/>
      <c r="X161" s="29"/>
      <c r="Y161" s="29"/>
      <c r="Z161" s="29"/>
    </row>
    <row r="162" spans="1:26" ht="15.75" customHeight="1">
      <c r="A162" s="29"/>
      <c r="B162" s="29"/>
      <c r="C162" s="29"/>
      <c r="D162" s="29"/>
      <c r="E162" s="29"/>
      <c r="F162" s="29"/>
      <c r="G162" s="29"/>
      <c r="H162" s="579"/>
      <c r="I162" s="29"/>
      <c r="J162" s="29"/>
      <c r="K162" s="29"/>
      <c r="L162" s="29"/>
      <c r="M162" s="29"/>
      <c r="N162" s="29"/>
      <c r="O162" s="29"/>
      <c r="P162" s="29"/>
      <c r="Q162" s="29"/>
      <c r="R162" s="29"/>
      <c r="S162" s="29"/>
      <c r="T162" s="29"/>
      <c r="U162" s="29"/>
      <c r="V162" s="29"/>
      <c r="W162" s="29"/>
      <c r="X162" s="29"/>
      <c r="Y162" s="29"/>
      <c r="Z162" s="29"/>
    </row>
    <row r="163" spans="1:26" ht="15.75" customHeight="1">
      <c r="A163" s="29"/>
      <c r="B163" s="29"/>
      <c r="C163" s="29"/>
      <c r="D163" s="29"/>
      <c r="E163" s="29"/>
      <c r="F163" s="29"/>
      <c r="G163" s="29"/>
      <c r="H163" s="579"/>
      <c r="I163" s="29"/>
      <c r="J163" s="29"/>
      <c r="K163" s="29"/>
      <c r="L163" s="29"/>
      <c r="M163" s="29"/>
      <c r="N163" s="29"/>
      <c r="O163" s="29"/>
      <c r="P163" s="29"/>
      <c r="Q163" s="29"/>
      <c r="R163" s="29"/>
      <c r="S163" s="29"/>
      <c r="T163" s="29"/>
      <c r="U163" s="29"/>
      <c r="V163" s="29"/>
      <c r="W163" s="29"/>
      <c r="X163" s="29"/>
      <c r="Y163" s="29"/>
      <c r="Z163" s="29"/>
    </row>
    <row r="164" spans="1:26" ht="15.75" customHeight="1">
      <c r="A164" s="29"/>
      <c r="B164" s="29"/>
      <c r="C164" s="29"/>
      <c r="D164" s="29"/>
      <c r="E164" s="29"/>
      <c r="F164" s="29"/>
      <c r="G164" s="29"/>
      <c r="H164" s="579"/>
      <c r="I164" s="29"/>
      <c r="J164" s="29"/>
      <c r="K164" s="29"/>
      <c r="L164" s="29"/>
      <c r="M164" s="29"/>
      <c r="N164" s="29"/>
      <c r="O164" s="29"/>
      <c r="P164" s="29"/>
      <c r="Q164" s="29"/>
      <c r="R164" s="29"/>
      <c r="S164" s="29"/>
      <c r="T164" s="29"/>
      <c r="U164" s="29"/>
      <c r="V164" s="29"/>
      <c r="W164" s="29"/>
      <c r="X164" s="29"/>
      <c r="Y164" s="29"/>
      <c r="Z164" s="29"/>
    </row>
    <row r="165" spans="1:26" ht="15.75" customHeight="1">
      <c r="A165" s="29"/>
      <c r="B165" s="29"/>
      <c r="C165" s="29"/>
      <c r="D165" s="29"/>
      <c r="E165" s="29"/>
      <c r="F165" s="29"/>
      <c r="G165" s="29"/>
      <c r="H165" s="579"/>
      <c r="I165" s="29"/>
      <c r="J165" s="29"/>
      <c r="K165" s="29"/>
      <c r="L165" s="29"/>
      <c r="M165" s="29"/>
      <c r="N165" s="29"/>
      <c r="O165" s="29"/>
      <c r="P165" s="29"/>
      <c r="Q165" s="29"/>
      <c r="R165" s="29"/>
      <c r="S165" s="29"/>
      <c r="T165" s="29"/>
      <c r="U165" s="29"/>
      <c r="V165" s="29"/>
      <c r="W165" s="29"/>
      <c r="X165" s="29"/>
      <c r="Y165" s="29"/>
      <c r="Z165" s="29"/>
    </row>
    <row r="166" spans="1:26" ht="15.75" customHeight="1">
      <c r="A166" s="29"/>
      <c r="B166" s="29"/>
      <c r="C166" s="29"/>
      <c r="D166" s="29"/>
      <c r="E166" s="29"/>
      <c r="F166" s="29"/>
      <c r="G166" s="29"/>
      <c r="H166" s="579"/>
      <c r="I166" s="29"/>
      <c r="J166" s="29"/>
      <c r="K166" s="29"/>
      <c r="L166" s="29"/>
      <c r="M166" s="29"/>
      <c r="N166" s="29"/>
      <c r="O166" s="29"/>
      <c r="P166" s="29"/>
      <c r="Q166" s="29"/>
      <c r="R166" s="29"/>
      <c r="S166" s="29"/>
      <c r="T166" s="29"/>
      <c r="U166" s="29"/>
      <c r="V166" s="29"/>
      <c r="W166" s="29"/>
      <c r="X166" s="29"/>
      <c r="Y166" s="29"/>
      <c r="Z166" s="29"/>
    </row>
    <row r="167" spans="1:26" ht="15.75" customHeight="1">
      <c r="A167" s="29"/>
      <c r="B167" s="29"/>
      <c r="C167" s="29"/>
      <c r="D167" s="29"/>
      <c r="E167" s="29"/>
      <c r="F167" s="29"/>
      <c r="G167" s="29"/>
      <c r="H167" s="579"/>
      <c r="I167" s="29"/>
      <c r="J167" s="29"/>
      <c r="K167" s="29"/>
      <c r="L167" s="29"/>
      <c r="M167" s="29"/>
      <c r="N167" s="29"/>
      <c r="O167" s="29"/>
      <c r="P167" s="29"/>
      <c r="Q167" s="29"/>
      <c r="R167" s="29"/>
      <c r="S167" s="29"/>
      <c r="T167" s="29"/>
      <c r="U167" s="29"/>
      <c r="V167" s="29"/>
      <c r="W167" s="29"/>
      <c r="X167" s="29"/>
      <c r="Y167" s="29"/>
      <c r="Z167" s="29"/>
    </row>
    <row r="168" spans="1:26" ht="15.75" customHeight="1">
      <c r="A168" s="29"/>
      <c r="B168" s="29"/>
      <c r="C168" s="29"/>
      <c r="D168" s="29"/>
      <c r="E168" s="29"/>
      <c r="F168" s="29"/>
      <c r="G168" s="29"/>
      <c r="H168" s="579"/>
      <c r="I168" s="29"/>
      <c r="J168" s="29"/>
      <c r="K168" s="29"/>
      <c r="L168" s="29"/>
      <c r="M168" s="29"/>
      <c r="N168" s="29"/>
      <c r="O168" s="29"/>
      <c r="P168" s="29"/>
      <c r="Q168" s="29"/>
      <c r="R168" s="29"/>
      <c r="S168" s="29"/>
      <c r="T168" s="29"/>
      <c r="U168" s="29"/>
      <c r="V168" s="29"/>
      <c r="W168" s="29"/>
      <c r="X168" s="29"/>
      <c r="Y168" s="29"/>
      <c r="Z168" s="29"/>
    </row>
    <row r="169" spans="1:26" ht="15.75" customHeight="1">
      <c r="A169" s="29"/>
      <c r="B169" s="29"/>
      <c r="C169" s="29"/>
      <c r="D169" s="29"/>
      <c r="E169" s="29"/>
      <c r="F169" s="29"/>
      <c r="G169" s="29"/>
      <c r="H169" s="579"/>
      <c r="I169" s="29"/>
      <c r="J169" s="29"/>
      <c r="K169" s="29"/>
      <c r="L169" s="29"/>
      <c r="M169" s="29"/>
      <c r="N169" s="29"/>
      <c r="O169" s="29"/>
      <c r="P169" s="29"/>
      <c r="Q169" s="29"/>
      <c r="R169" s="29"/>
      <c r="S169" s="29"/>
      <c r="T169" s="29"/>
      <c r="U169" s="29"/>
      <c r="V169" s="29"/>
      <c r="W169" s="29"/>
      <c r="X169" s="29"/>
      <c r="Y169" s="29"/>
      <c r="Z169" s="29"/>
    </row>
    <row r="170" spans="1:26" ht="15.75" customHeight="1">
      <c r="A170" s="29"/>
      <c r="B170" s="29"/>
      <c r="C170" s="29"/>
      <c r="D170" s="29"/>
      <c r="E170" s="29"/>
      <c r="F170" s="29"/>
      <c r="G170" s="29"/>
      <c r="H170" s="579"/>
      <c r="I170" s="29"/>
      <c r="J170" s="29"/>
      <c r="K170" s="29"/>
      <c r="L170" s="29"/>
      <c r="M170" s="29"/>
      <c r="N170" s="29"/>
      <c r="O170" s="29"/>
      <c r="P170" s="29"/>
      <c r="Q170" s="29"/>
      <c r="R170" s="29"/>
      <c r="S170" s="29"/>
      <c r="T170" s="29"/>
      <c r="U170" s="29"/>
      <c r="V170" s="29"/>
      <c r="W170" s="29"/>
      <c r="X170" s="29"/>
      <c r="Y170" s="29"/>
      <c r="Z170" s="29"/>
    </row>
    <row r="171" spans="1:26" ht="15.75" customHeight="1">
      <c r="A171" s="29"/>
      <c r="B171" s="29"/>
      <c r="C171" s="29"/>
      <c r="D171" s="29"/>
      <c r="E171" s="29"/>
      <c r="F171" s="29"/>
      <c r="G171" s="29"/>
      <c r="H171" s="579"/>
      <c r="I171" s="29"/>
      <c r="J171" s="29"/>
      <c r="K171" s="29"/>
      <c r="L171" s="29"/>
      <c r="M171" s="29"/>
      <c r="N171" s="29"/>
      <c r="O171" s="29"/>
      <c r="P171" s="29"/>
      <c r="Q171" s="29"/>
      <c r="R171" s="29"/>
      <c r="S171" s="29"/>
      <c r="T171" s="29"/>
      <c r="U171" s="29"/>
      <c r="V171" s="29"/>
      <c r="W171" s="29"/>
      <c r="X171" s="29"/>
      <c r="Y171" s="29"/>
      <c r="Z171" s="29"/>
    </row>
    <row r="172" spans="1:26" ht="15.75" customHeight="1">
      <c r="A172" s="29"/>
      <c r="B172" s="29"/>
      <c r="C172" s="29"/>
      <c r="D172" s="29"/>
      <c r="E172" s="29"/>
      <c r="F172" s="29"/>
      <c r="G172" s="29"/>
      <c r="H172" s="579"/>
      <c r="I172" s="29"/>
      <c r="J172" s="29"/>
      <c r="K172" s="29"/>
      <c r="L172" s="29"/>
      <c r="M172" s="29"/>
      <c r="N172" s="29"/>
      <c r="O172" s="29"/>
      <c r="P172" s="29"/>
      <c r="Q172" s="29"/>
      <c r="R172" s="29"/>
      <c r="S172" s="29"/>
      <c r="T172" s="29"/>
      <c r="U172" s="29"/>
      <c r="V172" s="29"/>
      <c r="W172" s="29"/>
      <c r="X172" s="29"/>
      <c r="Y172" s="29"/>
      <c r="Z172" s="29"/>
    </row>
    <row r="173" spans="1:26" ht="15.75" customHeight="1">
      <c r="A173" s="29"/>
      <c r="B173" s="29"/>
      <c r="C173" s="29"/>
      <c r="D173" s="29"/>
      <c r="E173" s="29"/>
      <c r="F173" s="29"/>
      <c r="G173" s="29"/>
      <c r="H173" s="579"/>
      <c r="I173" s="29"/>
      <c r="J173" s="29"/>
      <c r="K173" s="29"/>
      <c r="L173" s="29"/>
      <c r="M173" s="29"/>
      <c r="N173" s="29"/>
      <c r="O173" s="29"/>
      <c r="P173" s="29"/>
      <c r="Q173" s="29"/>
      <c r="R173" s="29"/>
      <c r="S173" s="29"/>
      <c r="T173" s="29"/>
      <c r="U173" s="29"/>
      <c r="V173" s="29"/>
      <c r="W173" s="29"/>
      <c r="X173" s="29"/>
      <c r="Y173" s="29"/>
      <c r="Z173" s="29"/>
    </row>
    <row r="174" spans="1:26" ht="15.75" customHeight="1">
      <c r="A174" s="29"/>
      <c r="B174" s="29"/>
      <c r="C174" s="29"/>
      <c r="D174" s="29"/>
      <c r="E174" s="29"/>
      <c r="F174" s="29"/>
      <c r="G174" s="29"/>
      <c r="H174" s="579"/>
      <c r="I174" s="29"/>
      <c r="J174" s="29"/>
      <c r="K174" s="29"/>
      <c r="L174" s="29"/>
      <c r="M174" s="29"/>
      <c r="N174" s="29"/>
      <c r="O174" s="29"/>
      <c r="P174" s="29"/>
      <c r="Q174" s="29"/>
      <c r="R174" s="29"/>
      <c r="S174" s="29"/>
      <c r="T174" s="29"/>
      <c r="U174" s="29"/>
      <c r="V174" s="29"/>
      <c r="W174" s="29"/>
      <c r="X174" s="29"/>
      <c r="Y174" s="29"/>
      <c r="Z174" s="29"/>
    </row>
    <row r="175" spans="1:26" ht="15.75" customHeight="1">
      <c r="A175" s="29"/>
      <c r="B175" s="29"/>
      <c r="C175" s="29"/>
      <c r="D175" s="29"/>
      <c r="E175" s="29"/>
      <c r="F175" s="29"/>
      <c r="G175" s="29"/>
      <c r="H175" s="579"/>
      <c r="I175" s="29"/>
      <c r="J175" s="29"/>
      <c r="K175" s="29"/>
      <c r="L175" s="29"/>
      <c r="M175" s="29"/>
      <c r="N175" s="29"/>
      <c r="O175" s="29"/>
      <c r="P175" s="29"/>
      <c r="Q175" s="29"/>
      <c r="R175" s="29"/>
      <c r="S175" s="29"/>
      <c r="T175" s="29"/>
      <c r="U175" s="29"/>
      <c r="V175" s="29"/>
      <c r="W175" s="29"/>
      <c r="X175" s="29"/>
      <c r="Y175" s="29"/>
      <c r="Z175" s="29"/>
    </row>
    <row r="176" spans="1:26" ht="15.75" customHeight="1">
      <c r="A176" s="29"/>
      <c r="B176" s="29"/>
      <c r="C176" s="29"/>
      <c r="D176" s="29"/>
      <c r="E176" s="29"/>
      <c r="F176" s="29"/>
      <c r="G176" s="29"/>
      <c r="H176" s="579"/>
      <c r="I176" s="29"/>
      <c r="J176" s="29"/>
      <c r="K176" s="29"/>
      <c r="L176" s="29"/>
      <c r="M176" s="29"/>
      <c r="N176" s="29"/>
      <c r="O176" s="29"/>
      <c r="P176" s="29"/>
      <c r="Q176" s="29"/>
      <c r="R176" s="29"/>
      <c r="S176" s="29"/>
      <c r="T176" s="29"/>
      <c r="U176" s="29"/>
      <c r="V176" s="29"/>
      <c r="W176" s="29"/>
      <c r="X176" s="29"/>
      <c r="Y176" s="29"/>
      <c r="Z176" s="29"/>
    </row>
    <row r="177" spans="1:26" ht="15.75" customHeight="1">
      <c r="A177" s="29"/>
      <c r="B177" s="29"/>
      <c r="C177" s="29"/>
      <c r="D177" s="29"/>
      <c r="E177" s="29"/>
      <c r="F177" s="29"/>
      <c r="G177" s="29"/>
      <c r="H177" s="579"/>
      <c r="I177" s="29"/>
      <c r="J177" s="29"/>
      <c r="K177" s="29"/>
      <c r="L177" s="29"/>
      <c r="M177" s="29"/>
      <c r="N177" s="29"/>
      <c r="O177" s="29"/>
      <c r="P177" s="29"/>
      <c r="Q177" s="29"/>
      <c r="R177" s="29"/>
      <c r="S177" s="29"/>
      <c r="T177" s="29"/>
      <c r="U177" s="29"/>
      <c r="V177" s="29"/>
      <c r="W177" s="29"/>
      <c r="X177" s="29"/>
      <c r="Y177" s="29"/>
      <c r="Z177" s="29"/>
    </row>
    <row r="178" spans="1:26" ht="15.75" customHeight="1">
      <c r="A178" s="29"/>
      <c r="B178" s="29"/>
      <c r="C178" s="29"/>
      <c r="D178" s="29"/>
      <c r="E178" s="29"/>
      <c r="F178" s="29"/>
      <c r="G178" s="29"/>
      <c r="H178" s="579"/>
      <c r="I178" s="29"/>
      <c r="J178" s="29"/>
      <c r="K178" s="29"/>
      <c r="L178" s="29"/>
      <c r="M178" s="29"/>
      <c r="N178" s="29"/>
      <c r="O178" s="29"/>
      <c r="P178" s="29"/>
      <c r="Q178" s="29"/>
      <c r="R178" s="29"/>
      <c r="S178" s="29"/>
      <c r="T178" s="29"/>
      <c r="U178" s="29"/>
      <c r="V178" s="29"/>
      <c r="W178" s="29"/>
      <c r="X178" s="29"/>
      <c r="Y178" s="29"/>
      <c r="Z178" s="29"/>
    </row>
    <row r="179" spans="1:26" ht="15.75" customHeight="1">
      <c r="A179" s="29"/>
      <c r="B179" s="29"/>
      <c r="C179" s="29"/>
      <c r="D179" s="29"/>
      <c r="E179" s="29"/>
      <c r="F179" s="29"/>
      <c r="G179" s="29"/>
      <c r="H179" s="579"/>
      <c r="I179" s="29"/>
      <c r="J179" s="29"/>
      <c r="K179" s="29"/>
      <c r="L179" s="29"/>
      <c r="M179" s="29"/>
      <c r="N179" s="29"/>
      <c r="O179" s="29"/>
      <c r="P179" s="29"/>
      <c r="Q179" s="29"/>
      <c r="R179" s="29"/>
      <c r="S179" s="29"/>
      <c r="T179" s="29"/>
      <c r="U179" s="29"/>
      <c r="V179" s="29"/>
      <c r="W179" s="29"/>
      <c r="X179" s="29"/>
      <c r="Y179" s="29"/>
      <c r="Z179" s="29"/>
    </row>
    <row r="180" spans="1:26" ht="15.75" customHeight="1">
      <c r="A180" s="29"/>
      <c r="B180" s="29"/>
      <c r="C180" s="29"/>
      <c r="D180" s="29"/>
      <c r="E180" s="29"/>
      <c r="F180" s="29"/>
      <c r="G180" s="29"/>
      <c r="H180" s="579"/>
      <c r="I180" s="29"/>
      <c r="J180" s="29"/>
      <c r="K180" s="29"/>
      <c r="L180" s="29"/>
      <c r="M180" s="29"/>
      <c r="N180" s="29"/>
      <c r="O180" s="29"/>
      <c r="P180" s="29"/>
      <c r="Q180" s="29"/>
      <c r="R180" s="29"/>
      <c r="S180" s="29"/>
      <c r="T180" s="29"/>
      <c r="U180" s="29"/>
      <c r="V180" s="29"/>
      <c r="W180" s="29"/>
      <c r="X180" s="29"/>
      <c r="Y180" s="29"/>
      <c r="Z180" s="29"/>
    </row>
    <row r="181" spans="1:26" ht="15.75" customHeight="1">
      <c r="A181" s="29"/>
      <c r="B181" s="29"/>
      <c r="C181" s="29"/>
      <c r="D181" s="29"/>
      <c r="E181" s="29"/>
      <c r="F181" s="29"/>
      <c r="G181" s="29"/>
      <c r="H181" s="579"/>
      <c r="I181" s="29"/>
      <c r="J181" s="29"/>
      <c r="K181" s="29"/>
      <c r="L181" s="29"/>
      <c r="M181" s="29"/>
      <c r="N181" s="29"/>
      <c r="O181" s="29"/>
      <c r="P181" s="29"/>
      <c r="Q181" s="29"/>
      <c r="R181" s="29"/>
      <c r="S181" s="29"/>
      <c r="T181" s="29"/>
      <c r="U181" s="29"/>
      <c r="V181" s="29"/>
      <c r="W181" s="29"/>
      <c r="X181" s="29"/>
      <c r="Y181" s="29"/>
      <c r="Z181" s="29"/>
    </row>
    <row r="182" spans="1:26" ht="15.75" customHeight="1">
      <c r="A182" s="29"/>
      <c r="B182" s="29"/>
      <c r="C182" s="29"/>
      <c r="D182" s="29"/>
      <c r="E182" s="29"/>
      <c r="F182" s="29"/>
      <c r="G182" s="29"/>
      <c r="H182" s="579"/>
      <c r="I182" s="29"/>
      <c r="J182" s="29"/>
      <c r="K182" s="29"/>
      <c r="L182" s="29"/>
      <c r="M182" s="29"/>
      <c r="N182" s="29"/>
      <c r="O182" s="29"/>
      <c r="P182" s="29"/>
      <c r="Q182" s="29"/>
      <c r="R182" s="29"/>
      <c r="S182" s="29"/>
      <c r="T182" s="29"/>
      <c r="U182" s="29"/>
      <c r="V182" s="29"/>
      <c r="W182" s="29"/>
      <c r="X182" s="29"/>
      <c r="Y182" s="29"/>
      <c r="Z182" s="29"/>
    </row>
    <row r="183" spans="1:26" ht="15.75" customHeight="1">
      <c r="A183" s="29"/>
      <c r="B183" s="29"/>
      <c r="C183" s="29"/>
      <c r="D183" s="29"/>
      <c r="E183" s="29"/>
      <c r="F183" s="29"/>
      <c r="G183" s="29"/>
      <c r="H183" s="579"/>
      <c r="I183" s="29"/>
      <c r="J183" s="29"/>
      <c r="K183" s="29"/>
      <c r="L183" s="29"/>
      <c r="M183" s="29"/>
      <c r="N183" s="29"/>
      <c r="O183" s="29"/>
      <c r="P183" s="29"/>
      <c r="Q183" s="29"/>
      <c r="R183" s="29"/>
      <c r="S183" s="29"/>
      <c r="T183" s="29"/>
      <c r="U183" s="29"/>
      <c r="V183" s="29"/>
      <c r="W183" s="29"/>
      <c r="X183" s="29"/>
      <c r="Y183" s="29"/>
      <c r="Z183" s="29"/>
    </row>
    <row r="184" spans="1:26" ht="15.75" customHeight="1">
      <c r="A184" s="29"/>
      <c r="B184" s="29"/>
      <c r="C184" s="29"/>
      <c r="D184" s="29"/>
      <c r="E184" s="29"/>
      <c r="F184" s="29"/>
      <c r="G184" s="29"/>
      <c r="H184" s="579"/>
      <c r="I184" s="29"/>
      <c r="J184" s="29"/>
      <c r="K184" s="29"/>
      <c r="L184" s="29"/>
      <c r="M184" s="29"/>
      <c r="N184" s="29"/>
      <c r="O184" s="29"/>
      <c r="P184" s="29"/>
      <c r="Q184" s="29"/>
      <c r="R184" s="29"/>
      <c r="S184" s="29"/>
      <c r="T184" s="29"/>
      <c r="U184" s="29"/>
      <c r="V184" s="29"/>
      <c r="W184" s="29"/>
      <c r="X184" s="29"/>
      <c r="Y184" s="29"/>
      <c r="Z184" s="29"/>
    </row>
    <row r="185" spans="1:26" ht="15.75" customHeight="1">
      <c r="A185" s="29"/>
      <c r="B185" s="29"/>
      <c r="C185" s="29"/>
      <c r="D185" s="29"/>
      <c r="E185" s="29"/>
      <c r="F185" s="29"/>
      <c r="G185" s="29"/>
      <c r="H185" s="579"/>
      <c r="I185" s="29"/>
      <c r="J185" s="29"/>
      <c r="K185" s="29"/>
      <c r="L185" s="29"/>
      <c r="M185" s="29"/>
      <c r="N185" s="29"/>
      <c r="O185" s="29"/>
      <c r="P185" s="29"/>
      <c r="Q185" s="29"/>
      <c r="R185" s="29"/>
      <c r="S185" s="29"/>
      <c r="T185" s="29"/>
      <c r="U185" s="29"/>
      <c r="V185" s="29"/>
      <c r="W185" s="29"/>
      <c r="X185" s="29"/>
      <c r="Y185" s="29"/>
      <c r="Z185" s="29"/>
    </row>
    <row r="186" spans="1:26" ht="15.75" customHeight="1">
      <c r="A186" s="29"/>
      <c r="B186" s="29"/>
      <c r="C186" s="29"/>
      <c r="D186" s="29"/>
      <c r="E186" s="29"/>
      <c r="F186" s="29"/>
      <c r="G186" s="29"/>
      <c r="H186" s="579"/>
      <c r="I186" s="29"/>
      <c r="J186" s="29"/>
      <c r="K186" s="29"/>
      <c r="L186" s="29"/>
      <c r="M186" s="29"/>
      <c r="N186" s="29"/>
      <c r="O186" s="29"/>
      <c r="P186" s="29"/>
      <c r="Q186" s="29"/>
      <c r="R186" s="29"/>
      <c r="S186" s="29"/>
      <c r="T186" s="29"/>
      <c r="U186" s="29"/>
      <c r="V186" s="29"/>
      <c r="W186" s="29"/>
      <c r="X186" s="29"/>
      <c r="Y186" s="29"/>
      <c r="Z186" s="29"/>
    </row>
    <row r="187" spans="1:26" ht="15.75" customHeight="1">
      <c r="A187" s="29"/>
      <c r="B187" s="29"/>
      <c r="C187" s="29"/>
      <c r="D187" s="29"/>
      <c r="E187" s="29"/>
      <c r="F187" s="29"/>
      <c r="G187" s="29"/>
      <c r="H187" s="579"/>
      <c r="I187" s="29"/>
      <c r="J187" s="29"/>
      <c r="K187" s="29"/>
      <c r="L187" s="29"/>
      <c r="M187" s="29"/>
      <c r="N187" s="29"/>
      <c r="O187" s="29"/>
      <c r="P187" s="29"/>
      <c r="Q187" s="29"/>
      <c r="R187" s="29"/>
      <c r="S187" s="29"/>
      <c r="T187" s="29"/>
      <c r="U187" s="29"/>
      <c r="V187" s="29"/>
      <c r="W187" s="29"/>
      <c r="X187" s="29"/>
      <c r="Y187" s="29"/>
      <c r="Z187" s="29"/>
    </row>
    <row r="188" spans="1:26" ht="15.75" customHeight="1">
      <c r="A188" s="29"/>
      <c r="B188" s="29"/>
      <c r="C188" s="29"/>
      <c r="D188" s="29"/>
      <c r="E188" s="29"/>
      <c r="F188" s="29"/>
      <c r="G188" s="29"/>
      <c r="H188" s="579"/>
      <c r="I188" s="29"/>
      <c r="J188" s="29"/>
      <c r="K188" s="29"/>
      <c r="L188" s="29"/>
      <c r="M188" s="29"/>
      <c r="N188" s="29"/>
      <c r="O188" s="29"/>
      <c r="P188" s="29"/>
      <c r="Q188" s="29"/>
      <c r="R188" s="29"/>
      <c r="S188" s="29"/>
      <c r="T188" s="29"/>
      <c r="U188" s="29"/>
      <c r="V188" s="29"/>
      <c r="W188" s="29"/>
      <c r="X188" s="29"/>
      <c r="Y188" s="29"/>
      <c r="Z188" s="29"/>
    </row>
    <row r="189" spans="1:26" ht="15.75" customHeight="1">
      <c r="A189" s="29"/>
      <c r="B189" s="29"/>
      <c r="C189" s="29"/>
      <c r="D189" s="29"/>
      <c r="E189" s="29"/>
      <c r="F189" s="29"/>
      <c r="G189" s="29"/>
      <c r="H189" s="579"/>
      <c r="I189" s="29"/>
      <c r="J189" s="29"/>
      <c r="K189" s="29"/>
      <c r="L189" s="29"/>
      <c r="M189" s="29"/>
      <c r="N189" s="29"/>
      <c r="O189" s="29"/>
      <c r="P189" s="29"/>
      <c r="Q189" s="29"/>
      <c r="R189" s="29"/>
      <c r="S189" s="29"/>
      <c r="T189" s="29"/>
      <c r="U189" s="29"/>
      <c r="V189" s="29"/>
      <c r="W189" s="29"/>
      <c r="X189" s="29"/>
      <c r="Y189" s="29"/>
      <c r="Z189" s="29"/>
    </row>
    <row r="190" spans="1:26" ht="15.75" customHeight="1">
      <c r="A190" s="29"/>
      <c r="B190" s="29"/>
      <c r="C190" s="29"/>
      <c r="D190" s="29"/>
      <c r="E190" s="29"/>
      <c r="F190" s="29"/>
      <c r="G190" s="29"/>
      <c r="H190" s="579"/>
      <c r="I190" s="29"/>
      <c r="J190" s="29"/>
      <c r="K190" s="29"/>
      <c r="L190" s="29"/>
      <c r="M190" s="29"/>
      <c r="N190" s="29"/>
      <c r="O190" s="29"/>
      <c r="P190" s="29"/>
      <c r="Q190" s="29"/>
      <c r="R190" s="29"/>
      <c r="S190" s="29"/>
      <c r="T190" s="29"/>
      <c r="U190" s="29"/>
      <c r="V190" s="29"/>
      <c r="W190" s="29"/>
      <c r="X190" s="29"/>
      <c r="Y190" s="29"/>
      <c r="Z190" s="29"/>
    </row>
    <row r="191" spans="1:26" ht="15.75" customHeight="1">
      <c r="A191" s="29"/>
      <c r="B191" s="29"/>
      <c r="C191" s="29"/>
      <c r="D191" s="29"/>
      <c r="E191" s="29"/>
      <c r="F191" s="29"/>
      <c r="G191" s="29"/>
      <c r="H191" s="579"/>
      <c r="I191" s="29"/>
      <c r="J191" s="29"/>
      <c r="K191" s="29"/>
      <c r="L191" s="29"/>
      <c r="M191" s="29"/>
      <c r="N191" s="29"/>
      <c r="O191" s="29"/>
      <c r="P191" s="29"/>
      <c r="Q191" s="29"/>
      <c r="R191" s="29"/>
      <c r="S191" s="29"/>
      <c r="T191" s="29"/>
      <c r="U191" s="29"/>
      <c r="V191" s="29"/>
      <c r="W191" s="29"/>
      <c r="X191" s="29"/>
      <c r="Y191" s="29"/>
      <c r="Z191" s="29"/>
    </row>
    <row r="192" spans="1:26" ht="15.75" customHeight="1">
      <c r="A192" s="29"/>
      <c r="B192" s="29"/>
      <c r="C192" s="29"/>
      <c r="D192" s="29"/>
      <c r="E192" s="29"/>
      <c r="F192" s="29"/>
      <c r="G192" s="29"/>
      <c r="H192" s="579"/>
      <c r="I192" s="29"/>
      <c r="J192" s="29"/>
      <c r="K192" s="29"/>
      <c r="L192" s="29"/>
      <c r="M192" s="29"/>
      <c r="N192" s="29"/>
      <c r="O192" s="29"/>
      <c r="P192" s="29"/>
      <c r="Q192" s="29"/>
      <c r="R192" s="29"/>
      <c r="S192" s="29"/>
      <c r="T192" s="29"/>
      <c r="U192" s="29"/>
      <c r="V192" s="29"/>
      <c r="W192" s="29"/>
      <c r="X192" s="29"/>
      <c r="Y192" s="29"/>
      <c r="Z192" s="29"/>
    </row>
    <row r="193" spans="1:26" ht="15.75" customHeight="1">
      <c r="A193" s="29"/>
      <c r="B193" s="29"/>
      <c r="C193" s="29"/>
      <c r="D193" s="29"/>
      <c r="E193" s="29"/>
      <c r="F193" s="29"/>
      <c r="G193" s="29"/>
      <c r="H193" s="579"/>
      <c r="I193" s="29"/>
      <c r="J193" s="29"/>
      <c r="K193" s="29"/>
      <c r="L193" s="29"/>
      <c r="M193" s="29"/>
      <c r="N193" s="29"/>
      <c r="O193" s="29"/>
      <c r="P193" s="29"/>
      <c r="Q193" s="29"/>
      <c r="R193" s="29"/>
      <c r="S193" s="29"/>
      <c r="T193" s="29"/>
      <c r="U193" s="29"/>
      <c r="V193" s="29"/>
      <c r="W193" s="29"/>
      <c r="X193" s="29"/>
      <c r="Y193" s="29"/>
      <c r="Z193" s="29"/>
    </row>
    <row r="194" spans="1:26" ht="15.75" customHeight="1">
      <c r="A194" s="29"/>
      <c r="B194" s="29"/>
      <c r="C194" s="29"/>
      <c r="D194" s="29"/>
      <c r="E194" s="29"/>
      <c r="F194" s="29"/>
      <c r="G194" s="29"/>
      <c r="H194" s="579"/>
      <c r="I194" s="29"/>
      <c r="J194" s="29"/>
      <c r="K194" s="29"/>
      <c r="L194" s="29"/>
      <c r="M194" s="29"/>
      <c r="N194" s="29"/>
      <c r="O194" s="29"/>
      <c r="P194" s="29"/>
      <c r="Q194" s="29"/>
      <c r="R194" s="29"/>
      <c r="S194" s="29"/>
      <c r="T194" s="29"/>
      <c r="U194" s="29"/>
      <c r="V194" s="29"/>
      <c r="W194" s="29"/>
      <c r="X194" s="29"/>
      <c r="Y194" s="29"/>
      <c r="Z194" s="29"/>
    </row>
    <row r="195" spans="1:26" ht="15.75" customHeight="1">
      <c r="A195" s="29"/>
      <c r="B195" s="29"/>
      <c r="C195" s="29"/>
      <c r="D195" s="29"/>
      <c r="E195" s="29"/>
      <c r="F195" s="29"/>
      <c r="G195" s="29"/>
      <c r="H195" s="579"/>
      <c r="I195" s="29"/>
      <c r="J195" s="29"/>
      <c r="K195" s="29"/>
      <c r="L195" s="29"/>
      <c r="M195" s="29"/>
      <c r="N195" s="29"/>
      <c r="O195" s="29"/>
      <c r="P195" s="29"/>
      <c r="Q195" s="29"/>
      <c r="R195" s="29"/>
      <c r="S195" s="29"/>
      <c r="T195" s="29"/>
      <c r="U195" s="29"/>
      <c r="V195" s="29"/>
      <c r="W195" s="29"/>
      <c r="X195" s="29"/>
      <c r="Y195" s="29"/>
      <c r="Z195" s="29"/>
    </row>
    <row r="196" spans="1:26" ht="15.75" customHeight="1">
      <c r="A196" s="29"/>
      <c r="B196" s="29"/>
      <c r="C196" s="29"/>
      <c r="D196" s="29"/>
      <c r="E196" s="29"/>
      <c r="F196" s="29"/>
      <c r="G196" s="29"/>
      <c r="H196" s="579"/>
      <c r="I196" s="29"/>
      <c r="J196" s="29"/>
      <c r="K196" s="29"/>
      <c r="L196" s="29"/>
      <c r="M196" s="29"/>
      <c r="N196" s="29"/>
      <c r="O196" s="29"/>
      <c r="P196" s="29"/>
      <c r="Q196" s="29"/>
      <c r="R196" s="29"/>
      <c r="S196" s="29"/>
      <c r="T196" s="29"/>
      <c r="U196" s="29"/>
      <c r="V196" s="29"/>
      <c r="W196" s="29"/>
      <c r="X196" s="29"/>
      <c r="Y196" s="29"/>
      <c r="Z196" s="29"/>
    </row>
    <row r="197" spans="1:26" ht="15.75" customHeight="1">
      <c r="A197" s="29"/>
      <c r="B197" s="29"/>
      <c r="C197" s="29"/>
      <c r="D197" s="29"/>
      <c r="E197" s="29"/>
      <c r="F197" s="29"/>
      <c r="G197" s="29"/>
      <c r="H197" s="579"/>
      <c r="I197" s="29"/>
      <c r="J197" s="29"/>
      <c r="K197" s="29"/>
      <c r="L197" s="29"/>
      <c r="M197" s="29"/>
      <c r="N197" s="29"/>
      <c r="O197" s="29"/>
      <c r="P197" s="29"/>
      <c r="Q197" s="29"/>
      <c r="R197" s="29"/>
      <c r="S197" s="29"/>
      <c r="T197" s="29"/>
      <c r="U197" s="29"/>
      <c r="V197" s="29"/>
      <c r="W197" s="29"/>
      <c r="X197" s="29"/>
      <c r="Y197" s="29"/>
      <c r="Z197" s="29"/>
    </row>
    <row r="198" spans="1:26" ht="15.75" customHeight="1">
      <c r="A198" s="29"/>
      <c r="B198" s="29"/>
      <c r="C198" s="29"/>
      <c r="D198" s="29"/>
      <c r="E198" s="29"/>
      <c r="F198" s="29"/>
      <c r="G198" s="29"/>
      <c r="H198" s="579"/>
      <c r="I198" s="29"/>
      <c r="J198" s="29"/>
      <c r="K198" s="29"/>
      <c r="L198" s="29"/>
      <c r="M198" s="29"/>
      <c r="N198" s="29"/>
      <c r="O198" s="29"/>
      <c r="P198" s="29"/>
      <c r="Q198" s="29"/>
      <c r="R198" s="29"/>
      <c r="S198" s="29"/>
      <c r="T198" s="29"/>
      <c r="U198" s="29"/>
      <c r="V198" s="29"/>
      <c r="W198" s="29"/>
      <c r="X198" s="29"/>
      <c r="Y198" s="29"/>
      <c r="Z198" s="29"/>
    </row>
    <row r="199" spans="1:26" ht="15.75" customHeight="1">
      <c r="A199" s="29"/>
      <c r="B199" s="29"/>
      <c r="C199" s="29"/>
      <c r="D199" s="29"/>
      <c r="E199" s="29"/>
      <c r="F199" s="29"/>
      <c r="G199" s="29"/>
      <c r="H199" s="579"/>
      <c r="I199" s="29"/>
      <c r="J199" s="29"/>
      <c r="K199" s="29"/>
      <c r="L199" s="29"/>
      <c r="M199" s="29"/>
      <c r="N199" s="29"/>
      <c r="O199" s="29"/>
      <c r="P199" s="29"/>
      <c r="Q199" s="29"/>
      <c r="R199" s="29"/>
      <c r="S199" s="29"/>
      <c r="T199" s="29"/>
      <c r="U199" s="29"/>
      <c r="V199" s="29"/>
      <c r="W199" s="29"/>
      <c r="X199" s="29"/>
      <c r="Y199" s="29"/>
      <c r="Z199" s="29"/>
    </row>
    <row r="200" spans="1:26" ht="15.75" customHeight="1">
      <c r="A200" s="29"/>
      <c r="B200" s="29"/>
      <c r="C200" s="29"/>
      <c r="D200" s="29"/>
      <c r="E200" s="29"/>
      <c r="F200" s="29"/>
      <c r="G200" s="29"/>
      <c r="H200" s="579"/>
      <c r="I200" s="29"/>
      <c r="J200" s="29"/>
      <c r="K200" s="29"/>
      <c r="L200" s="29"/>
      <c r="M200" s="29"/>
      <c r="N200" s="29"/>
      <c r="O200" s="29"/>
      <c r="P200" s="29"/>
      <c r="Q200" s="29"/>
      <c r="R200" s="29"/>
      <c r="S200" s="29"/>
      <c r="T200" s="29"/>
      <c r="U200" s="29"/>
      <c r="V200" s="29"/>
      <c r="W200" s="29"/>
      <c r="X200" s="29"/>
      <c r="Y200" s="29"/>
      <c r="Z200" s="29"/>
    </row>
    <row r="201" spans="1:26" ht="15.75" customHeight="1">
      <c r="A201" s="29"/>
      <c r="B201" s="29"/>
      <c r="C201" s="29"/>
      <c r="D201" s="29"/>
      <c r="E201" s="29"/>
      <c r="F201" s="29"/>
      <c r="G201" s="29"/>
      <c r="H201" s="579"/>
      <c r="I201" s="29"/>
      <c r="J201" s="29"/>
      <c r="K201" s="29"/>
      <c r="L201" s="29"/>
      <c r="M201" s="29"/>
      <c r="N201" s="29"/>
      <c r="O201" s="29"/>
      <c r="P201" s="29"/>
      <c r="Q201" s="29"/>
      <c r="R201" s="29"/>
      <c r="S201" s="29"/>
      <c r="T201" s="29"/>
      <c r="U201" s="29"/>
      <c r="V201" s="29"/>
      <c r="W201" s="29"/>
      <c r="X201" s="29"/>
      <c r="Y201" s="29"/>
      <c r="Z201" s="29"/>
    </row>
    <row r="202" spans="1:26" ht="15.75" customHeight="1">
      <c r="A202" s="29"/>
      <c r="B202" s="29"/>
      <c r="C202" s="29"/>
      <c r="D202" s="29"/>
      <c r="E202" s="29"/>
      <c r="F202" s="29"/>
      <c r="G202" s="29"/>
      <c r="H202" s="579"/>
      <c r="I202" s="29"/>
      <c r="J202" s="29"/>
      <c r="K202" s="29"/>
      <c r="L202" s="29"/>
      <c r="M202" s="29"/>
      <c r="N202" s="29"/>
      <c r="O202" s="29"/>
      <c r="P202" s="29"/>
      <c r="Q202" s="29"/>
      <c r="R202" s="29"/>
      <c r="S202" s="29"/>
      <c r="T202" s="29"/>
      <c r="U202" s="29"/>
      <c r="V202" s="29"/>
      <c r="W202" s="29"/>
      <c r="X202" s="29"/>
      <c r="Y202" s="29"/>
      <c r="Z202" s="29"/>
    </row>
    <row r="203" spans="1:26" ht="15.75" customHeight="1">
      <c r="A203" s="29"/>
      <c r="B203" s="29"/>
      <c r="C203" s="29"/>
      <c r="D203" s="29"/>
      <c r="E203" s="29"/>
      <c r="F203" s="29"/>
      <c r="G203" s="29"/>
      <c r="H203" s="579"/>
      <c r="I203" s="29"/>
      <c r="J203" s="29"/>
      <c r="K203" s="29"/>
      <c r="L203" s="29"/>
      <c r="M203" s="29"/>
      <c r="N203" s="29"/>
      <c r="O203" s="29"/>
      <c r="P203" s="29"/>
      <c r="Q203" s="29"/>
      <c r="R203" s="29"/>
      <c r="S203" s="29"/>
      <c r="T203" s="29"/>
      <c r="U203" s="29"/>
      <c r="V203" s="29"/>
      <c r="W203" s="29"/>
      <c r="X203" s="29"/>
      <c r="Y203" s="29"/>
      <c r="Z203" s="29"/>
    </row>
    <row r="204" spans="1:26" ht="15.75" customHeight="1">
      <c r="A204" s="29"/>
      <c r="B204" s="29"/>
      <c r="C204" s="29"/>
      <c r="D204" s="29"/>
      <c r="E204" s="29"/>
      <c r="F204" s="29"/>
      <c r="G204" s="29"/>
      <c r="H204" s="579"/>
      <c r="I204" s="29"/>
      <c r="J204" s="29"/>
      <c r="K204" s="29"/>
      <c r="L204" s="29"/>
      <c r="M204" s="29"/>
      <c r="N204" s="29"/>
      <c r="O204" s="29"/>
      <c r="P204" s="29"/>
      <c r="Q204" s="29"/>
      <c r="R204" s="29"/>
      <c r="S204" s="29"/>
      <c r="T204" s="29"/>
      <c r="U204" s="29"/>
      <c r="V204" s="29"/>
      <c r="W204" s="29"/>
      <c r="X204" s="29"/>
      <c r="Y204" s="29"/>
      <c r="Z204" s="29"/>
    </row>
    <row r="205" spans="1:26" ht="15.75" customHeight="1">
      <c r="A205" s="29"/>
      <c r="B205" s="29"/>
      <c r="C205" s="29"/>
      <c r="D205" s="29"/>
      <c r="E205" s="29"/>
      <c r="F205" s="29"/>
      <c r="G205" s="29"/>
      <c r="H205" s="579"/>
      <c r="I205" s="29"/>
      <c r="J205" s="29"/>
      <c r="K205" s="29"/>
      <c r="L205" s="29"/>
      <c r="M205" s="29"/>
      <c r="N205" s="29"/>
      <c r="O205" s="29"/>
      <c r="P205" s="29"/>
      <c r="Q205" s="29"/>
      <c r="R205" s="29"/>
      <c r="S205" s="29"/>
      <c r="T205" s="29"/>
      <c r="U205" s="29"/>
      <c r="V205" s="29"/>
      <c r="W205" s="29"/>
      <c r="X205" s="29"/>
      <c r="Y205" s="29"/>
      <c r="Z205" s="29"/>
    </row>
    <row r="206" spans="1:26" ht="15.75" customHeight="1">
      <c r="A206" s="29"/>
      <c r="B206" s="29"/>
      <c r="C206" s="29"/>
      <c r="D206" s="29"/>
      <c r="E206" s="29"/>
      <c r="F206" s="29"/>
      <c r="G206" s="29"/>
      <c r="H206" s="579"/>
      <c r="I206" s="29"/>
      <c r="J206" s="29"/>
      <c r="K206" s="29"/>
      <c r="L206" s="29"/>
      <c r="M206" s="29"/>
      <c r="N206" s="29"/>
      <c r="O206" s="29"/>
      <c r="P206" s="29"/>
      <c r="Q206" s="29"/>
      <c r="R206" s="29"/>
      <c r="S206" s="29"/>
      <c r="T206" s="29"/>
      <c r="U206" s="29"/>
      <c r="V206" s="29"/>
      <c r="W206" s="29"/>
      <c r="X206" s="29"/>
      <c r="Y206" s="29"/>
      <c r="Z206" s="29"/>
    </row>
    <row r="207" spans="1:26" ht="15.75" customHeight="1">
      <c r="A207" s="29"/>
      <c r="B207" s="29"/>
      <c r="C207" s="29"/>
      <c r="D207" s="29"/>
      <c r="E207" s="29"/>
      <c r="F207" s="29"/>
      <c r="G207" s="29"/>
      <c r="H207" s="579"/>
      <c r="I207" s="29"/>
      <c r="J207" s="29"/>
      <c r="K207" s="29"/>
      <c r="L207" s="29"/>
      <c r="M207" s="29"/>
      <c r="N207" s="29"/>
      <c r="O207" s="29"/>
      <c r="P207" s="29"/>
      <c r="Q207" s="29"/>
      <c r="R207" s="29"/>
      <c r="S207" s="29"/>
      <c r="T207" s="29"/>
      <c r="U207" s="29"/>
      <c r="V207" s="29"/>
      <c r="W207" s="29"/>
      <c r="X207" s="29"/>
      <c r="Y207" s="29"/>
      <c r="Z207" s="29"/>
    </row>
    <row r="208" spans="1:26" ht="15.75" customHeight="1">
      <c r="A208" s="29"/>
      <c r="B208" s="29"/>
      <c r="C208" s="29"/>
      <c r="D208" s="29"/>
      <c r="E208" s="29"/>
      <c r="F208" s="29"/>
      <c r="G208" s="29"/>
      <c r="H208" s="579"/>
      <c r="I208" s="29"/>
      <c r="J208" s="29"/>
      <c r="K208" s="29"/>
      <c r="L208" s="29"/>
      <c r="M208" s="29"/>
      <c r="N208" s="29"/>
      <c r="O208" s="29"/>
      <c r="P208" s="29"/>
      <c r="Q208" s="29"/>
      <c r="R208" s="29"/>
      <c r="S208" s="29"/>
      <c r="T208" s="29"/>
      <c r="U208" s="29"/>
      <c r="V208" s="29"/>
      <c r="W208" s="29"/>
      <c r="X208" s="29"/>
      <c r="Y208" s="29"/>
      <c r="Z208" s="29"/>
    </row>
    <row r="209" spans="1:26" ht="15.75" customHeight="1">
      <c r="A209" s="29"/>
      <c r="B209" s="29"/>
      <c r="C209" s="29"/>
      <c r="D209" s="29"/>
      <c r="E209" s="29"/>
      <c r="F209" s="29"/>
      <c r="G209" s="29"/>
      <c r="H209" s="579"/>
      <c r="I209" s="29"/>
      <c r="J209" s="29"/>
      <c r="K209" s="29"/>
      <c r="L209" s="29"/>
      <c r="M209" s="29"/>
      <c r="N209" s="29"/>
      <c r="O209" s="29"/>
      <c r="P209" s="29"/>
      <c r="Q209" s="29"/>
      <c r="R209" s="29"/>
      <c r="S209" s="29"/>
      <c r="T209" s="29"/>
      <c r="U209" s="29"/>
      <c r="V209" s="29"/>
      <c r="W209" s="29"/>
      <c r="X209" s="29"/>
      <c r="Y209" s="29"/>
      <c r="Z209" s="29"/>
    </row>
    <row r="210" spans="1:26" ht="15.75" customHeight="1">
      <c r="A210" s="29"/>
      <c r="B210" s="29"/>
      <c r="C210" s="29"/>
      <c r="D210" s="29"/>
      <c r="E210" s="29"/>
      <c r="F210" s="29"/>
      <c r="G210" s="29"/>
      <c r="H210" s="579"/>
      <c r="I210" s="29"/>
      <c r="J210" s="29"/>
      <c r="K210" s="29"/>
      <c r="L210" s="29"/>
      <c r="M210" s="29"/>
      <c r="N210" s="29"/>
      <c r="O210" s="29"/>
      <c r="P210" s="29"/>
      <c r="Q210" s="29"/>
      <c r="R210" s="29"/>
      <c r="S210" s="29"/>
      <c r="T210" s="29"/>
      <c r="U210" s="29"/>
      <c r="V210" s="29"/>
      <c r="W210" s="29"/>
      <c r="X210" s="29"/>
      <c r="Y210" s="29"/>
      <c r="Z210" s="29"/>
    </row>
    <row r="211" spans="1:26" ht="15.75" customHeight="1">
      <c r="A211" s="29"/>
      <c r="B211" s="29"/>
      <c r="C211" s="29"/>
      <c r="D211" s="29"/>
      <c r="E211" s="29"/>
      <c r="F211" s="29"/>
      <c r="G211" s="29"/>
      <c r="H211" s="579"/>
      <c r="I211" s="29"/>
      <c r="J211" s="29"/>
      <c r="K211" s="29"/>
      <c r="L211" s="29"/>
      <c r="M211" s="29"/>
      <c r="N211" s="29"/>
      <c r="O211" s="29"/>
      <c r="P211" s="29"/>
      <c r="Q211" s="29"/>
      <c r="R211" s="29"/>
      <c r="S211" s="29"/>
      <c r="T211" s="29"/>
      <c r="U211" s="29"/>
      <c r="V211" s="29"/>
      <c r="W211" s="29"/>
      <c r="X211" s="29"/>
      <c r="Y211" s="29"/>
      <c r="Z211" s="29"/>
    </row>
    <row r="212" spans="1:26" ht="15.75" customHeight="1">
      <c r="A212" s="29"/>
      <c r="B212" s="29"/>
      <c r="C212" s="29"/>
      <c r="D212" s="29"/>
      <c r="E212" s="29"/>
      <c r="F212" s="29"/>
      <c r="G212" s="29"/>
      <c r="H212" s="579"/>
      <c r="I212" s="29"/>
      <c r="J212" s="29"/>
      <c r="K212" s="29"/>
      <c r="L212" s="29"/>
      <c r="M212" s="29"/>
      <c r="N212" s="29"/>
      <c r="O212" s="29"/>
      <c r="P212" s="29"/>
      <c r="Q212" s="29"/>
      <c r="R212" s="29"/>
      <c r="S212" s="29"/>
      <c r="T212" s="29"/>
      <c r="U212" s="29"/>
      <c r="V212" s="29"/>
      <c r="W212" s="29"/>
      <c r="X212" s="29"/>
      <c r="Y212" s="29"/>
      <c r="Z212" s="29"/>
    </row>
    <row r="213" spans="1:26" ht="15.75" customHeight="1">
      <c r="A213" s="29"/>
      <c r="B213" s="29"/>
      <c r="C213" s="29"/>
      <c r="D213" s="29"/>
      <c r="E213" s="29"/>
      <c r="F213" s="29"/>
      <c r="G213" s="29"/>
      <c r="H213" s="579"/>
      <c r="I213" s="29"/>
      <c r="J213" s="29"/>
      <c r="K213" s="29"/>
      <c r="L213" s="29"/>
      <c r="M213" s="29"/>
      <c r="N213" s="29"/>
      <c r="O213" s="29"/>
      <c r="P213" s="29"/>
      <c r="Q213" s="29"/>
      <c r="R213" s="29"/>
      <c r="S213" s="29"/>
      <c r="T213" s="29"/>
      <c r="U213" s="29"/>
      <c r="V213" s="29"/>
      <c r="W213" s="29"/>
      <c r="X213" s="29"/>
      <c r="Y213" s="29"/>
      <c r="Z213" s="29"/>
    </row>
    <row r="214" spans="1:26" ht="15.75" customHeight="1">
      <c r="A214" s="29"/>
      <c r="B214" s="29"/>
      <c r="C214" s="29"/>
      <c r="D214" s="29"/>
      <c r="E214" s="29"/>
      <c r="F214" s="29"/>
      <c r="G214" s="29"/>
      <c r="H214" s="579"/>
      <c r="I214" s="29"/>
      <c r="J214" s="29"/>
      <c r="K214" s="29"/>
      <c r="L214" s="29"/>
      <c r="M214" s="29"/>
      <c r="N214" s="29"/>
      <c r="O214" s="29"/>
      <c r="P214" s="29"/>
      <c r="Q214" s="29"/>
      <c r="R214" s="29"/>
      <c r="S214" s="29"/>
      <c r="T214" s="29"/>
      <c r="U214" s="29"/>
      <c r="V214" s="29"/>
      <c r="W214" s="29"/>
      <c r="X214" s="29"/>
      <c r="Y214" s="29"/>
      <c r="Z214" s="29"/>
    </row>
    <row r="215" spans="1:26" ht="15.75" customHeight="1">
      <c r="A215" s="29"/>
      <c r="B215" s="29"/>
      <c r="C215" s="29"/>
      <c r="D215" s="29"/>
      <c r="E215" s="29"/>
      <c r="F215" s="29"/>
      <c r="G215" s="29"/>
      <c r="H215" s="579"/>
      <c r="I215" s="29"/>
      <c r="J215" s="29"/>
      <c r="K215" s="29"/>
      <c r="L215" s="29"/>
      <c r="M215" s="29"/>
      <c r="N215" s="29"/>
      <c r="O215" s="29"/>
      <c r="P215" s="29"/>
      <c r="Q215" s="29"/>
      <c r="R215" s="29"/>
      <c r="S215" s="29"/>
      <c r="T215" s="29"/>
      <c r="U215" s="29"/>
      <c r="V215" s="29"/>
      <c r="W215" s="29"/>
      <c r="X215" s="29"/>
      <c r="Y215" s="29"/>
      <c r="Z215" s="29"/>
    </row>
    <row r="216" spans="1:26" ht="15.75" customHeight="1">
      <c r="A216" s="29"/>
      <c r="B216" s="29"/>
      <c r="C216" s="29"/>
      <c r="D216" s="29"/>
      <c r="E216" s="29"/>
      <c r="F216" s="29"/>
      <c r="G216" s="29"/>
      <c r="H216" s="579"/>
      <c r="I216" s="29"/>
      <c r="J216" s="29"/>
      <c r="K216" s="29"/>
      <c r="L216" s="29"/>
      <c r="M216" s="29"/>
      <c r="N216" s="29"/>
      <c r="O216" s="29"/>
      <c r="P216" s="29"/>
      <c r="Q216" s="29"/>
      <c r="R216" s="29"/>
      <c r="S216" s="29"/>
      <c r="T216" s="29"/>
      <c r="U216" s="29"/>
      <c r="V216" s="29"/>
      <c r="W216" s="29"/>
      <c r="X216" s="29"/>
      <c r="Y216" s="29"/>
      <c r="Z216" s="29"/>
    </row>
    <row r="217" spans="1:26" ht="15.75" customHeight="1">
      <c r="A217" s="29"/>
      <c r="B217" s="29"/>
      <c r="C217" s="29"/>
      <c r="D217" s="29"/>
      <c r="E217" s="29"/>
      <c r="F217" s="29"/>
      <c r="G217" s="29"/>
      <c r="H217" s="579"/>
      <c r="I217" s="29"/>
      <c r="J217" s="29"/>
      <c r="K217" s="29"/>
      <c r="L217" s="29"/>
      <c r="M217" s="29"/>
      <c r="N217" s="29"/>
      <c r="O217" s="29"/>
      <c r="P217" s="29"/>
      <c r="Q217" s="29"/>
      <c r="R217" s="29"/>
      <c r="S217" s="29"/>
      <c r="T217" s="29"/>
      <c r="U217" s="29"/>
      <c r="V217" s="29"/>
      <c r="W217" s="29"/>
      <c r="X217" s="29"/>
      <c r="Y217" s="29"/>
      <c r="Z217" s="29"/>
    </row>
    <row r="218" spans="1:26" ht="15.75" customHeight="1">
      <c r="A218" s="29"/>
      <c r="B218" s="29"/>
      <c r="C218" s="29"/>
      <c r="D218" s="29"/>
      <c r="E218" s="29"/>
      <c r="F218" s="29"/>
      <c r="G218" s="29"/>
      <c r="H218" s="579"/>
      <c r="I218" s="29"/>
      <c r="J218" s="29"/>
      <c r="K218" s="29"/>
      <c r="L218" s="29"/>
      <c r="M218" s="29"/>
      <c r="N218" s="29"/>
      <c r="O218" s="29"/>
      <c r="P218" s="29"/>
      <c r="Q218" s="29"/>
      <c r="R218" s="29"/>
      <c r="S218" s="29"/>
      <c r="T218" s="29"/>
      <c r="U218" s="29"/>
      <c r="V218" s="29"/>
      <c r="W218" s="29"/>
      <c r="X218" s="29"/>
      <c r="Y218" s="29"/>
      <c r="Z218" s="29"/>
    </row>
    <row r="219" spans="1:26" ht="15.75" customHeight="1">
      <c r="A219" s="29"/>
      <c r="B219" s="29"/>
      <c r="C219" s="29"/>
      <c r="D219" s="29"/>
      <c r="E219" s="29"/>
      <c r="F219" s="29"/>
      <c r="G219" s="29"/>
      <c r="H219" s="579"/>
      <c r="I219" s="29"/>
      <c r="J219" s="29"/>
      <c r="K219" s="29"/>
      <c r="L219" s="29"/>
      <c r="M219" s="29"/>
      <c r="N219" s="29"/>
      <c r="O219" s="29"/>
      <c r="P219" s="29"/>
      <c r="Q219" s="29"/>
      <c r="R219" s="29"/>
      <c r="S219" s="29"/>
      <c r="T219" s="29"/>
      <c r="U219" s="29"/>
      <c r="V219" s="29"/>
      <c r="W219" s="29"/>
      <c r="X219" s="29"/>
      <c r="Y219" s="29"/>
      <c r="Z219" s="29"/>
    </row>
    <row r="220" spans="1:26" ht="15.75" customHeight="1">
      <c r="A220" s="29"/>
      <c r="B220" s="29"/>
      <c r="C220" s="29"/>
      <c r="D220" s="29"/>
      <c r="E220" s="29"/>
      <c r="F220" s="29"/>
      <c r="G220" s="29"/>
      <c r="H220" s="579"/>
      <c r="I220" s="29"/>
      <c r="J220" s="29"/>
      <c r="K220" s="29"/>
      <c r="L220" s="29"/>
      <c r="M220" s="29"/>
      <c r="N220" s="29"/>
      <c r="O220" s="29"/>
      <c r="P220" s="29"/>
      <c r="Q220" s="29"/>
      <c r="R220" s="29"/>
      <c r="S220" s="29"/>
      <c r="T220" s="29"/>
      <c r="U220" s="29"/>
      <c r="V220" s="29"/>
      <c r="W220" s="29"/>
      <c r="X220" s="29"/>
      <c r="Y220" s="29"/>
      <c r="Z220" s="29"/>
    </row>
    <row r="221" spans="1:26" ht="15.75" customHeight="1">
      <c r="A221" s="29"/>
      <c r="B221" s="29"/>
      <c r="C221" s="29"/>
      <c r="D221" s="29"/>
      <c r="E221" s="29"/>
      <c r="F221" s="29"/>
      <c r="G221" s="29"/>
      <c r="H221" s="579"/>
      <c r="I221" s="29"/>
      <c r="J221" s="29"/>
      <c r="K221" s="29"/>
      <c r="L221" s="29"/>
      <c r="M221" s="29"/>
      <c r="N221" s="29"/>
      <c r="O221" s="29"/>
      <c r="P221" s="29"/>
      <c r="Q221" s="29"/>
      <c r="R221" s="29"/>
      <c r="S221" s="29"/>
      <c r="T221" s="29"/>
      <c r="U221" s="29"/>
      <c r="V221" s="29"/>
      <c r="W221" s="29"/>
      <c r="X221" s="29"/>
      <c r="Y221" s="29"/>
      <c r="Z221" s="29"/>
    </row>
    <row r="222" spans="1:26" ht="15.75" customHeight="1">
      <c r="A222" s="29"/>
      <c r="B222" s="29"/>
      <c r="C222" s="29"/>
      <c r="D222" s="29"/>
      <c r="E222" s="29"/>
      <c r="F222" s="29"/>
      <c r="G222" s="29"/>
      <c r="H222" s="579"/>
      <c r="I222" s="29"/>
      <c r="J222" s="29"/>
      <c r="K222" s="29"/>
      <c r="L222" s="29"/>
      <c r="M222" s="29"/>
      <c r="N222" s="29"/>
      <c r="O222" s="29"/>
      <c r="P222" s="29"/>
      <c r="Q222" s="29"/>
      <c r="R222" s="29"/>
      <c r="S222" s="29"/>
      <c r="T222" s="29"/>
      <c r="U222" s="29"/>
      <c r="V222" s="29"/>
      <c r="W222" s="29"/>
      <c r="X222" s="29"/>
      <c r="Y222" s="29"/>
      <c r="Z222" s="29"/>
    </row>
    <row r="223" spans="1:26" ht="15.75" customHeight="1">
      <c r="A223" s="29"/>
      <c r="B223" s="29"/>
      <c r="C223" s="29"/>
      <c r="D223" s="29"/>
      <c r="E223" s="29"/>
      <c r="F223" s="29"/>
      <c r="G223" s="29"/>
      <c r="H223" s="579"/>
      <c r="I223" s="29"/>
      <c r="J223" s="29"/>
      <c r="K223" s="29"/>
      <c r="L223" s="29"/>
      <c r="M223" s="29"/>
      <c r="N223" s="29"/>
      <c r="O223" s="29"/>
      <c r="P223" s="29"/>
      <c r="Q223" s="29"/>
      <c r="R223" s="29"/>
      <c r="S223" s="29"/>
      <c r="T223" s="29"/>
      <c r="U223" s="29"/>
      <c r="V223" s="29"/>
      <c r="W223" s="29"/>
      <c r="X223" s="29"/>
      <c r="Y223" s="29"/>
      <c r="Z223" s="29"/>
    </row>
    <row r="224" spans="1:26" ht="15.75" customHeight="1">
      <c r="A224" s="29"/>
      <c r="B224" s="29"/>
      <c r="C224" s="29"/>
      <c r="D224" s="29"/>
      <c r="E224" s="29"/>
      <c r="F224" s="29"/>
      <c r="G224" s="29"/>
      <c r="H224" s="579"/>
      <c r="I224" s="29"/>
      <c r="J224" s="29"/>
      <c r="K224" s="29"/>
      <c r="L224" s="29"/>
      <c r="M224" s="29"/>
      <c r="N224" s="29"/>
      <c r="O224" s="29"/>
      <c r="P224" s="29"/>
      <c r="Q224" s="29"/>
      <c r="R224" s="29"/>
      <c r="S224" s="29"/>
      <c r="T224" s="29"/>
      <c r="U224" s="29"/>
      <c r="V224" s="29"/>
      <c r="W224" s="29"/>
      <c r="X224" s="29"/>
      <c r="Y224" s="29"/>
      <c r="Z224" s="29"/>
    </row>
    <row r="225" spans="1:26" ht="15.75" customHeight="1">
      <c r="A225" s="29"/>
      <c r="B225" s="29"/>
      <c r="C225" s="29"/>
      <c r="D225" s="29"/>
      <c r="E225" s="29"/>
      <c r="F225" s="29"/>
      <c r="G225" s="29"/>
      <c r="H225" s="579"/>
      <c r="I225" s="29"/>
      <c r="J225" s="29"/>
      <c r="K225" s="29"/>
      <c r="L225" s="29"/>
      <c r="M225" s="29"/>
      <c r="N225" s="29"/>
      <c r="O225" s="29"/>
      <c r="P225" s="29"/>
      <c r="Q225" s="29"/>
      <c r="R225" s="29"/>
      <c r="S225" s="29"/>
      <c r="T225" s="29"/>
      <c r="U225" s="29"/>
      <c r="V225" s="29"/>
      <c r="W225" s="29"/>
      <c r="X225" s="29"/>
      <c r="Y225" s="29"/>
      <c r="Z225" s="29"/>
    </row>
    <row r="226" spans="1:26" ht="15.75" customHeight="1">
      <c r="A226" s="29"/>
      <c r="B226" s="29"/>
      <c r="C226" s="29"/>
      <c r="D226" s="29"/>
      <c r="E226" s="29"/>
      <c r="F226" s="29"/>
      <c r="G226" s="29"/>
      <c r="H226" s="579"/>
      <c r="I226" s="29"/>
      <c r="J226" s="29"/>
      <c r="K226" s="29"/>
      <c r="L226" s="29"/>
      <c r="M226" s="29"/>
      <c r="N226" s="29"/>
      <c r="O226" s="29"/>
      <c r="P226" s="29"/>
      <c r="Q226" s="29"/>
      <c r="R226" s="29"/>
      <c r="S226" s="29"/>
      <c r="T226" s="29"/>
      <c r="U226" s="29"/>
      <c r="V226" s="29"/>
      <c r="W226" s="29"/>
      <c r="X226" s="29"/>
      <c r="Y226" s="29"/>
      <c r="Z226" s="29"/>
    </row>
    <row r="227" spans="1:26" ht="15.75" customHeight="1">
      <c r="A227" s="29"/>
      <c r="B227" s="29"/>
      <c r="C227" s="29"/>
      <c r="D227" s="29"/>
      <c r="E227" s="29"/>
      <c r="F227" s="29"/>
      <c r="G227" s="29"/>
      <c r="H227" s="579"/>
      <c r="I227" s="29"/>
      <c r="J227" s="29"/>
      <c r="K227" s="29"/>
      <c r="L227" s="29"/>
      <c r="M227" s="29"/>
      <c r="N227" s="29"/>
      <c r="O227" s="29"/>
      <c r="P227" s="29"/>
      <c r="Q227" s="29"/>
      <c r="R227" s="29"/>
      <c r="S227" s="29"/>
      <c r="T227" s="29"/>
      <c r="U227" s="29"/>
      <c r="V227" s="29"/>
      <c r="W227" s="29"/>
      <c r="X227" s="29"/>
      <c r="Y227" s="29"/>
      <c r="Z227" s="29"/>
    </row>
    <row r="228" spans="1:26" ht="15.75" customHeight="1">
      <c r="A228" s="29"/>
      <c r="B228" s="29"/>
      <c r="C228" s="29"/>
      <c r="D228" s="29"/>
      <c r="E228" s="29"/>
      <c r="F228" s="29"/>
      <c r="G228" s="29"/>
      <c r="H228" s="579"/>
      <c r="I228" s="29"/>
      <c r="J228" s="29"/>
      <c r="K228" s="29"/>
      <c r="L228" s="29"/>
      <c r="M228" s="29"/>
      <c r="N228" s="29"/>
      <c r="O228" s="29"/>
      <c r="P228" s="29"/>
      <c r="Q228" s="29"/>
      <c r="R228" s="29"/>
      <c r="S228" s="29"/>
      <c r="T228" s="29"/>
      <c r="U228" s="29"/>
      <c r="V228" s="29"/>
      <c r="W228" s="29"/>
      <c r="X228" s="29"/>
      <c r="Y228" s="29"/>
      <c r="Z228" s="29"/>
    </row>
    <row r="229" spans="1:26" ht="15.75" customHeight="1">
      <c r="A229" s="29"/>
      <c r="B229" s="29"/>
      <c r="C229" s="29"/>
      <c r="D229" s="29"/>
      <c r="E229" s="29"/>
      <c r="F229" s="29"/>
      <c r="G229" s="29"/>
      <c r="H229" s="579"/>
      <c r="I229" s="29"/>
      <c r="J229" s="29"/>
      <c r="K229" s="29"/>
      <c r="L229" s="29"/>
      <c r="M229" s="29"/>
      <c r="N229" s="29"/>
      <c r="O229" s="29"/>
      <c r="P229" s="29"/>
      <c r="Q229" s="29"/>
      <c r="R229" s="29"/>
      <c r="S229" s="29"/>
      <c r="T229" s="29"/>
      <c r="U229" s="29"/>
      <c r="V229" s="29"/>
      <c r="W229" s="29"/>
      <c r="X229" s="29"/>
      <c r="Y229" s="29"/>
      <c r="Z229" s="29"/>
    </row>
    <row r="230" spans="1:26" ht="15.75" customHeight="1">
      <c r="A230" s="29"/>
      <c r="B230" s="29"/>
      <c r="C230" s="29"/>
      <c r="D230" s="29"/>
      <c r="E230" s="29"/>
      <c r="F230" s="29"/>
      <c r="G230" s="29"/>
      <c r="H230" s="579"/>
      <c r="I230" s="29"/>
      <c r="J230" s="29"/>
      <c r="K230" s="29"/>
      <c r="L230" s="29"/>
      <c r="M230" s="29"/>
      <c r="N230" s="29"/>
      <c r="O230" s="29"/>
      <c r="P230" s="29"/>
      <c r="Q230" s="29"/>
      <c r="R230" s="29"/>
      <c r="S230" s="29"/>
      <c r="T230" s="29"/>
      <c r="U230" s="29"/>
      <c r="V230" s="29"/>
      <c r="W230" s="29"/>
      <c r="X230" s="29"/>
      <c r="Y230" s="29"/>
      <c r="Z230" s="29"/>
    </row>
    <row r="231" spans="1:26" ht="15.75" customHeight="1">
      <c r="A231" s="29"/>
      <c r="B231" s="29"/>
      <c r="C231" s="29"/>
      <c r="D231" s="29"/>
      <c r="E231" s="29"/>
      <c r="F231" s="29"/>
      <c r="G231" s="29"/>
      <c r="H231" s="579"/>
      <c r="I231" s="29"/>
      <c r="J231" s="29"/>
      <c r="K231" s="29"/>
      <c r="L231" s="29"/>
      <c r="M231" s="29"/>
      <c r="N231" s="29"/>
      <c r="O231" s="29"/>
      <c r="P231" s="29"/>
      <c r="Q231" s="29"/>
      <c r="R231" s="29"/>
      <c r="S231" s="29"/>
      <c r="T231" s="29"/>
      <c r="U231" s="29"/>
      <c r="V231" s="29"/>
      <c r="W231" s="29"/>
      <c r="X231" s="29"/>
      <c r="Y231" s="29"/>
      <c r="Z231" s="29"/>
    </row>
    <row r="232" spans="1:26" ht="15.75" customHeight="1">
      <c r="A232" s="29"/>
      <c r="B232" s="29"/>
      <c r="C232" s="29"/>
      <c r="D232" s="29"/>
      <c r="E232" s="29"/>
      <c r="F232" s="29"/>
      <c r="G232" s="29"/>
      <c r="H232" s="579"/>
      <c r="I232" s="29"/>
      <c r="J232" s="29"/>
      <c r="K232" s="29"/>
      <c r="L232" s="29"/>
      <c r="M232" s="29"/>
      <c r="N232" s="29"/>
      <c r="O232" s="29"/>
      <c r="P232" s="29"/>
      <c r="Q232" s="29"/>
      <c r="R232" s="29"/>
      <c r="S232" s="29"/>
      <c r="T232" s="29"/>
      <c r="U232" s="29"/>
      <c r="V232" s="29"/>
      <c r="W232" s="29"/>
      <c r="X232" s="29"/>
      <c r="Y232" s="29"/>
      <c r="Z232" s="29"/>
    </row>
    <row r="233" spans="1:26" ht="15.75" customHeight="1">
      <c r="A233" s="29"/>
      <c r="B233" s="29"/>
      <c r="C233" s="29"/>
      <c r="D233" s="29"/>
      <c r="E233" s="29"/>
      <c r="F233" s="29"/>
      <c r="G233" s="29"/>
      <c r="H233" s="579"/>
      <c r="I233" s="29"/>
      <c r="J233" s="29"/>
      <c r="K233" s="29"/>
      <c r="L233" s="29"/>
      <c r="M233" s="29"/>
      <c r="N233" s="29"/>
      <c r="O233" s="29"/>
      <c r="P233" s="29"/>
      <c r="Q233" s="29"/>
      <c r="R233" s="29"/>
      <c r="S233" s="29"/>
      <c r="T233" s="29"/>
      <c r="U233" s="29"/>
      <c r="V233" s="29"/>
      <c r="W233" s="29"/>
      <c r="X233" s="29"/>
      <c r="Y233" s="29"/>
      <c r="Z233" s="29"/>
    </row>
    <row r="234" spans="1:26" ht="15.75" customHeight="1">
      <c r="A234" s="29"/>
      <c r="B234" s="29"/>
      <c r="C234" s="29"/>
      <c r="D234" s="29"/>
      <c r="E234" s="29"/>
      <c r="F234" s="29"/>
      <c r="G234" s="29"/>
      <c r="H234" s="579"/>
      <c r="I234" s="29"/>
      <c r="J234" s="29"/>
      <c r="K234" s="29"/>
      <c r="L234" s="29"/>
      <c r="M234" s="29"/>
      <c r="N234" s="29"/>
      <c r="O234" s="29"/>
      <c r="P234" s="29"/>
      <c r="Q234" s="29"/>
      <c r="R234" s="29"/>
      <c r="S234" s="29"/>
      <c r="T234" s="29"/>
      <c r="U234" s="29"/>
      <c r="V234" s="29"/>
      <c r="W234" s="29"/>
      <c r="X234" s="29"/>
      <c r="Y234" s="29"/>
      <c r="Z234" s="29"/>
    </row>
    <row r="235" spans="1:26" ht="15.75" customHeight="1">
      <c r="A235" s="29"/>
      <c r="B235" s="29"/>
      <c r="C235" s="29"/>
      <c r="D235" s="29"/>
      <c r="E235" s="29"/>
      <c r="F235" s="29"/>
      <c r="G235" s="29"/>
      <c r="H235" s="579"/>
      <c r="I235" s="29"/>
      <c r="J235" s="29"/>
      <c r="K235" s="29"/>
      <c r="L235" s="29"/>
      <c r="M235" s="29"/>
      <c r="N235" s="29"/>
      <c r="O235" s="29"/>
      <c r="P235" s="29"/>
      <c r="Q235" s="29"/>
      <c r="R235" s="29"/>
      <c r="S235" s="29"/>
      <c r="T235" s="29"/>
      <c r="U235" s="29"/>
      <c r="V235" s="29"/>
      <c r="W235" s="29"/>
      <c r="X235" s="29"/>
      <c r="Y235" s="29"/>
      <c r="Z235" s="29"/>
    </row>
    <row r="236" spans="1:26" ht="15.75" customHeight="1">
      <c r="A236" s="29"/>
      <c r="B236" s="29"/>
      <c r="C236" s="29"/>
      <c r="D236" s="29"/>
      <c r="E236" s="29"/>
      <c r="F236" s="29"/>
      <c r="G236" s="29"/>
      <c r="H236" s="579"/>
      <c r="I236" s="29"/>
      <c r="J236" s="29"/>
      <c r="K236" s="29"/>
      <c r="L236" s="29"/>
      <c r="M236" s="29"/>
      <c r="N236" s="29"/>
      <c r="O236" s="29"/>
      <c r="P236" s="29"/>
      <c r="Q236" s="29"/>
      <c r="R236" s="29"/>
      <c r="S236" s="29"/>
      <c r="T236" s="29"/>
      <c r="U236" s="29"/>
      <c r="V236" s="29"/>
      <c r="W236" s="29"/>
      <c r="X236" s="29"/>
      <c r="Y236" s="29"/>
      <c r="Z236" s="29"/>
    </row>
    <row r="237" spans="1:26" ht="15.75" customHeight="1">
      <c r="A237" s="29"/>
      <c r="B237" s="29"/>
      <c r="C237" s="29"/>
      <c r="D237" s="29"/>
      <c r="E237" s="29"/>
      <c r="F237" s="29"/>
      <c r="G237" s="29"/>
      <c r="H237" s="579"/>
      <c r="I237" s="29"/>
      <c r="J237" s="29"/>
      <c r="K237" s="29"/>
      <c r="L237" s="29"/>
      <c r="M237" s="29"/>
      <c r="N237" s="29"/>
      <c r="O237" s="29"/>
      <c r="P237" s="29"/>
      <c r="Q237" s="29"/>
      <c r="R237" s="29"/>
      <c r="S237" s="29"/>
      <c r="T237" s="29"/>
      <c r="U237" s="29"/>
      <c r="V237" s="29"/>
      <c r="W237" s="29"/>
      <c r="X237" s="29"/>
      <c r="Y237" s="29"/>
      <c r="Z237" s="29"/>
    </row>
    <row r="238" spans="1:26" ht="15.75" customHeight="1">
      <c r="A238" s="29"/>
      <c r="B238" s="29"/>
      <c r="C238" s="29"/>
      <c r="D238" s="29"/>
      <c r="E238" s="29"/>
      <c r="F238" s="29"/>
      <c r="G238" s="29"/>
      <c r="H238" s="579"/>
      <c r="I238" s="29"/>
      <c r="J238" s="29"/>
      <c r="K238" s="29"/>
      <c r="L238" s="29"/>
      <c r="M238" s="29"/>
      <c r="N238" s="29"/>
      <c r="O238" s="29"/>
      <c r="P238" s="29"/>
      <c r="Q238" s="29"/>
      <c r="R238" s="29"/>
      <c r="S238" s="29"/>
      <c r="T238" s="29"/>
      <c r="U238" s="29"/>
      <c r="V238" s="29"/>
      <c r="W238" s="29"/>
      <c r="X238" s="29"/>
      <c r="Y238" s="29"/>
      <c r="Z238" s="29"/>
    </row>
    <row r="239" spans="1:26" ht="15.75" customHeight="1">
      <c r="A239" s="29"/>
      <c r="B239" s="29"/>
      <c r="C239" s="29"/>
      <c r="D239" s="29"/>
      <c r="E239" s="29"/>
      <c r="F239" s="29"/>
      <c r="G239" s="29"/>
      <c r="H239" s="579"/>
      <c r="I239" s="29"/>
      <c r="J239" s="29"/>
      <c r="K239" s="29"/>
      <c r="L239" s="29"/>
      <c r="M239" s="29"/>
      <c r="N239" s="29"/>
      <c r="O239" s="29"/>
      <c r="P239" s="29"/>
      <c r="Q239" s="29"/>
      <c r="R239" s="29"/>
      <c r="S239" s="29"/>
      <c r="T239" s="29"/>
      <c r="U239" s="29"/>
      <c r="V239" s="29"/>
      <c r="W239" s="29"/>
      <c r="X239" s="29"/>
      <c r="Y239" s="29"/>
      <c r="Z239" s="29"/>
    </row>
    <row r="240" spans="1:26" ht="15.75" customHeight="1">
      <c r="A240" s="29"/>
      <c r="B240" s="29"/>
      <c r="C240" s="29"/>
      <c r="D240" s="29"/>
      <c r="E240" s="29"/>
      <c r="F240" s="29"/>
      <c r="G240" s="29"/>
      <c r="H240" s="579"/>
      <c r="I240" s="29"/>
      <c r="J240" s="29"/>
      <c r="K240" s="29"/>
      <c r="L240" s="29"/>
      <c r="M240" s="29"/>
      <c r="N240" s="29"/>
      <c r="O240" s="29"/>
      <c r="P240" s="29"/>
      <c r="Q240" s="29"/>
      <c r="R240" s="29"/>
      <c r="S240" s="29"/>
      <c r="T240" s="29"/>
      <c r="U240" s="29"/>
      <c r="V240" s="29"/>
      <c r="W240" s="29"/>
      <c r="X240" s="29"/>
      <c r="Y240" s="29"/>
      <c r="Z240" s="29"/>
    </row>
    <row r="241" spans="1:26" ht="15.75" customHeight="1">
      <c r="A241" s="29"/>
      <c r="B241" s="29"/>
      <c r="C241" s="29"/>
      <c r="D241" s="29"/>
      <c r="E241" s="29"/>
      <c r="F241" s="29"/>
      <c r="G241" s="29"/>
      <c r="H241" s="579"/>
      <c r="I241" s="29"/>
      <c r="J241" s="29"/>
      <c r="K241" s="29"/>
      <c r="L241" s="29"/>
      <c r="M241" s="29"/>
      <c r="N241" s="29"/>
      <c r="O241" s="29"/>
      <c r="P241" s="29"/>
      <c r="Q241" s="29"/>
      <c r="R241" s="29"/>
      <c r="S241" s="29"/>
      <c r="T241" s="29"/>
      <c r="U241" s="29"/>
      <c r="V241" s="29"/>
      <c r="W241" s="29"/>
      <c r="X241" s="29"/>
      <c r="Y241" s="29"/>
      <c r="Z241" s="29"/>
    </row>
    <row r="242" spans="1:26" ht="15.75" customHeight="1">
      <c r="A242" s="29"/>
      <c r="B242" s="29"/>
      <c r="C242" s="29"/>
      <c r="D242" s="29"/>
      <c r="E242" s="29"/>
      <c r="F242" s="29"/>
      <c r="G242" s="29"/>
      <c r="H242" s="579"/>
      <c r="I242" s="29"/>
      <c r="J242" s="29"/>
      <c r="K242" s="29"/>
      <c r="L242" s="29"/>
      <c r="M242" s="29"/>
      <c r="N242" s="29"/>
      <c r="O242" s="29"/>
      <c r="P242" s="29"/>
      <c r="Q242" s="29"/>
      <c r="R242" s="29"/>
      <c r="S242" s="29"/>
      <c r="T242" s="29"/>
      <c r="U242" s="29"/>
      <c r="V242" s="29"/>
      <c r="W242" s="29"/>
      <c r="X242" s="29"/>
      <c r="Y242" s="29"/>
      <c r="Z242" s="29"/>
    </row>
    <row r="243" spans="1:26" ht="15.75" customHeight="1">
      <c r="A243" s="29"/>
      <c r="B243" s="29"/>
      <c r="C243" s="29"/>
      <c r="D243" s="29"/>
      <c r="E243" s="29"/>
      <c r="F243" s="29"/>
      <c r="G243" s="29"/>
      <c r="H243" s="579"/>
      <c r="I243" s="29"/>
      <c r="J243" s="29"/>
      <c r="K243" s="29"/>
      <c r="L243" s="29"/>
      <c r="M243" s="29"/>
      <c r="N243" s="29"/>
      <c r="O243" s="29"/>
      <c r="P243" s="29"/>
      <c r="Q243" s="29"/>
      <c r="R243" s="29"/>
      <c r="S243" s="29"/>
      <c r="T243" s="29"/>
      <c r="U243" s="29"/>
      <c r="V243" s="29"/>
      <c r="W243" s="29"/>
      <c r="X243" s="29"/>
      <c r="Y243" s="29"/>
      <c r="Z243" s="29"/>
    </row>
    <row r="244" spans="1:26" ht="15.75" customHeight="1">
      <c r="A244" s="29"/>
      <c r="B244" s="29"/>
      <c r="C244" s="29"/>
      <c r="D244" s="29"/>
      <c r="E244" s="29"/>
      <c r="F244" s="29"/>
      <c r="G244" s="29"/>
      <c r="H244" s="579"/>
      <c r="I244" s="29"/>
      <c r="J244" s="29"/>
      <c r="K244" s="29"/>
      <c r="L244" s="29"/>
      <c r="M244" s="29"/>
      <c r="N244" s="29"/>
      <c r="O244" s="29"/>
      <c r="P244" s="29"/>
      <c r="Q244" s="29"/>
      <c r="R244" s="29"/>
      <c r="S244" s="29"/>
      <c r="T244" s="29"/>
      <c r="U244" s="29"/>
      <c r="V244" s="29"/>
      <c r="W244" s="29"/>
      <c r="X244" s="29"/>
      <c r="Y244" s="29"/>
      <c r="Z244" s="29"/>
    </row>
    <row r="245" spans="1:26" ht="15.75" customHeight="1">
      <c r="A245" s="29"/>
      <c r="B245" s="29"/>
      <c r="C245" s="29"/>
      <c r="D245" s="29"/>
      <c r="E245" s="29"/>
      <c r="F245" s="29"/>
      <c r="G245" s="29"/>
      <c r="H245" s="579"/>
      <c r="I245" s="29"/>
      <c r="J245" s="29"/>
      <c r="K245" s="29"/>
      <c r="L245" s="29"/>
      <c r="M245" s="29"/>
      <c r="N245" s="29"/>
      <c r="O245" s="29"/>
      <c r="P245" s="29"/>
      <c r="Q245" s="29"/>
      <c r="R245" s="29"/>
      <c r="S245" s="29"/>
      <c r="T245" s="29"/>
      <c r="U245" s="29"/>
      <c r="V245" s="29"/>
      <c r="W245" s="29"/>
      <c r="X245" s="29"/>
      <c r="Y245" s="29"/>
      <c r="Z245" s="29"/>
    </row>
    <row r="246" spans="1:26" ht="15.75" customHeight="1">
      <c r="A246" s="29"/>
      <c r="B246" s="29"/>
      <c r="C246" s="29"/>
      <c r="D246" s="29"/>
      <c r="E246" s="29"/>
      <c r="F246" s="29"/>
      <c r="G246" s="29"/>
      <c r="H246" s="579"/>
      <c r="I246" s="29"/>
      <c r="J246" s="29"/>
      <c r="K246" s="29"/>
      <c r="L246" s="29"/>
      <c r="M246" s="29"/>
      <c r="N246" s="29"/>
      <c r="O246" s="29"/>
      <c r="P246" s="29"/>
      <c r="Q246" s="29"/>
      <c r="R246" s="29"/>
      <c r="S246" s="29"/>
      <c r="T246" s="29"/>
      <c r="U246" s="29"/>
      <c r="V246" s="29"/>
      <c r="W246" s="29"/>
      <c r="X246" s="29"/>
      <c r="Y246" s="29"/>
      <c r="Z246" s="29"/>
    </row>
    <row r="247" spans="1:26" ht="15.75" customHeight="1">
      <c r="A247" s="29"/>
      <c r="B247" s="29"/>
      <c r="C247" s="29"/>
      <c r="D247" s="29"/>
      <c r="E247" s="29"/>
      <c r="F247" s="29"/>
      <c r="G247" s="29"/>
      <c r="H247" s="579"/>
      <c r="I247" s="29"/>
      <c r="J247" s="29"/>
      <c r="K247" s="29"/>
      <c r="L247" s="29"/>
      <c r="M247" s="29"/>
      <c r="N247" s="29"/>
      <c r="O247" s="29"/>
      <c r="P247" s="29"/>
      <c r="Q247" s="29"/>
      <c r="R247" s="29"/>
      <c r="S247" s="29"/>
      <c r="T247" s="29"/>
      <c r="U247" s="29"/>
      <c r="V247" s="29"/>
      <c r="W247" s="29"/>
      <c r="X247" s="29"/>
      <c r="Y247" s="29"/>
      <c r="Z247" s="29"/>
    </row>
    <row r="248" spans="1:26" ht="15.75" customHeight="1">
      <c r="A248" s="29"/>
      <c r="B248" s="29"/>
      <c r="C248" s="29"/>
      <c r="D248" s="29"/>
      <c r="E248" s="29"/>
      <c r="F248" s="29"/>
      <c r="G248" s="29"/>
      <c r="H248" s="579"/>
      <c r="I248" s="29"/>
      <c r="J248" s="29"/>
      <c r="K248" s="29"/>
      <c r="L248" s="29"/>
      <c r="M248" s="29"/>
      <c r="N248" s="29"/>
      <c r="O248" s="29"/>
      <c r="P248" s="29"/>
      <c r="Q248" s="29"/>
      <c r="R248" s="29"/>
      <c r="S248" s="29"/>
      <c r="T248" s="29"/>
      <c r="U248" s="29"/>
      <c r="V248" s="29"/>
      <c r="W248" s="29"/>
      <c r="X248" s="29"/>
      <c r="Y248" s="29"/>
      <c r="Z248" s="29"/>
    </row>
    <row r="249" spans="1:26" ht="15.75" customHeight="1">
      <c r="A249" s="29"/>
      <c r="B249" s="29"/>
      <c r="C249" s="29"/>
      <c r="D249" s="29"/>
      <c r="E249" s="29"/>
      <c r="F249" s="29"/>
      <c r="G249" s="29"/>
      <c r="H249" s="579"/>
      <c r="I249" s="29"/>
      <c r="J249" s="29"/>
      <c r="K249" s="29"/>
      <c r="L249" s="29"/>
      <c r="M249" s="29"/>
      <c r="N249" s="29"/>
      <c r="O249" s="29"/>
      <c r="P249" s="29"/>
      <c r="Q249" s="29"/>
      <c r="R249" s="29"/>
      <c r="S249" s="29"/>
      <c r="T249" s="29"/>
      <c r="U249" s="29"/>
      <c r="V249" s="29"/>
      <c r="W249" s="29"/>
      <c r="X249" s="29"/>
      <c r="Y249" s="29"/>
      <c r="Z249" s="29"/>
    </row>
    <row r="250" spans="1:26" ht="15.75" customHeight="1">
      <c r="A250" s="29"/>
      <c r="B250" s="29"/>
      <c r="C250" s="29"/>
      <c r="D250" s="29"/>
      <c r="E250" s="29"/>
      <c r="F250" s="29"/>
      <c r="G250" s="29"/>
      <c r="H250" s="579"/>
      <c r="I250" s="29"/>
      <c r="J250" s="29"/>
      <c r="K250" s="29"/>
      <c r="L250" s="29"/>
      <c r="M250" s="29"/>
      <c r="N250" s="29"/>
      <c r="O250" s="29"/>
      <c r="P250" s="29"/>
      <c r="Q250" s="29"/>
      <c r="R250" s="29"/>
      <c r="S250" s="29"/>
      <c r="T250" s="29"/>
      <c r="U250" s="29"/>
      <c r="V250" s="29"/>
      <c r="W250" s="29"/>
      <c r="X250" s="29"/>
      <c r="Y250" s="29"/>
      <c r="Z250" s="29"/>
    </row>
    <row r="251" spans="1:26" ht="15.75" customHeight="1">
      <c r="A251" s="29"/>
      <c r="B251" s="29"/>
      <c r="C251" s="29"/>
      <c r="D251" s="29"/>
      <c r="E251" s="29"/>
      <c r="F251" s="29"/>
      <c r="G251" s="29"/>
      <c r="H251" s="579"/>
      <c r="I251" s="29"/>
      <c r="J251" s="29"/>
      <c r="K251" s="29"/>
      <c r="L251" s="29"/>
      <c r="M251" s="29"/>
      <c r="N251" s="29"/>
      <c r="O251" s="29"/>
      <c r="P251" s="29"/>
      <c r="Q251" s="29"/>
      <c r="R251" s="29"/>
      <c r="S251" s="29"/>
      <c r="T251" s="29"/>
      <c r="U251" s="29"/>
      <c r="V251" s="29"/>
      <c r="W251" s="29"/>
      <c r="X251" s="29"/>
      <c r="Y251" s="29"/>
      <c r="Z251" s="29"/>
    </row>
    <row r="252" spans="1:26" ht="15.75" customHeight="1">
      <c r="A252" s="29"/>
      <c r="B252" s="29"/>
      <c r="C252" s="29"/>
      <c r="D252" s="29"/>
      <c r="E252" s="29"/>
      <c r="F252" s="29"/>
      <c r="G252" s="29"/>
      <c r="H252" s="579"/>
      <c r="I252" s="29"/>
      <c r="J252" s="29"/>
      <c r="K252" s="29"/>
      <c r="L252" s="29"/>
      <c r="M252" s="29"/>
      <c r="N252" s="29"/>
      <c r="O252" s="29"/>
      <c r="P252" s="29"/>
      <c r="Q252" s="29"/>
      <c r="R252" s="29"/>
      <c r="S252" s="29"/>
      <c r="T252" s="29"/>
      <c r="U252" s="29"/>
      <c r="V252" s="29"/>
      <c r="W252" s="29"/>
      <c r="X252" s="29"/>
      <c r="Y252" s="29"/>
      <c r="Z252" s="29"/>
    </row>
    <row r="253" spans="1:26" ht="15.75" customHeight="1">
      <c r="A253" s="29"/>
      <c r="B253" s="29"/>
      <c r="C253" s="29"/>
      <c r="D253" s="29"/>
      <c r="E253" s="29"/>
      <c r="F253" s="29"/>
      <c r="G253" s="29"/>
      <c r="H253" s="579"/>
      <c r="I253" s="29"/>
      <c r="J253" s="29"/>
      <c r="K253" s="29"/>
      <c r="L253" s="29"/>
      <c r="M253" s="29"/>
      <c r="N253" s="29"/>
      <c r="O253" s="29"/>
      <c r="P253" s="29"/>
      <c r="Q253" s="29"/>
      <c r="R253" s="29"/>
      <c r="S253" s="29"/>
      <c r="T253" s="29"/>
      <c r="U253" s="29"/>
      <c r="V253" s="29"/>
      <c r="W253" s="29"/>
      <c r="X253" s="29"/>
      <c r="Y253" s="29"/>
      <c r="Z253" s="29"/>
    </row>
    <row r="254" spans="1:26" ht="15.75" customHeight="1">
      <c r="A254" s="29"/>
      <c r="B254" s="29"/>
      <c r="C254" s="29"/>
      <c r="D254" s="29"/>
      <c r="E254" s="29"/>
      <c r="F254" s="29"/>
      <c r="G254" s="29"/>
      <c r="H254" s="579"/>
      <c r="I254" s="29"/>
      <c r="J254" s="29"/>
      <c r="K254" s="29"/>
      <c r="L254" s="29"/>
      <c r="M254" s="29"/>
      <c r="N254" s="29"/>
      <c r="O254" s="29"/>
      <c r="P254" s="29"/>
      <c r="Q254" s="29"/>
      <c r="R254" s="29"/>
      <c r="S254" s="29"/>
      <c r="T254" s="29"/>
      <c r="U254" s="29"/>
      <c r="V254" s="29"/>
      <c r="W254" s="29"/>
      <c r="X254" s="29"/>
      <c r="Y254" s="29"/>
      <c r="Z254" s="29"/>
    </row>
    <row r="255" spans="1:26" ht="15.75" customHeight="1">
      <c r="A255" s="29"/>
      <c r="B255" s="29"/>
      <c r="C255" s="29"/>
      <c r="D255" s="29"/>
      <c r="E255" s="29"/>
      <c r="F255" s="29"/>
      <c r="G255" s="29"/>
      <c r="H255" s="579"/>
      <c r="I255" s="29"/>
      <c r="J255" s="29"/>
      <c r="K255" s="29"/>
      <c r="L255" s="29"/>
      <c r="M255" s="29"/>
      <c r="N255" s="29"/>
      <c r="O255" s="29"/>
      <c r="P255" s="29"/>
      <c r="Q255" s="29"/>
      <c r="R255" s="29"/>
      <c r="S255" s="29"/>
      <c r="T255" s="29"/>
      <c r="U255" s="29"/>
      <c r="V255" s="29"/>
      <c r="W255" s="29"/>
      <c r="X255" s="29"/>
      <c r="Y255" s="29"/>
      <c r="Z255" s="29"/>
    </row>
    <row r="256" spans="1:26" ht="15.75" customHeight="1">
      <c r="A256" s="29"/>
      <c r="B256" s="29"/>
      <c r="C256" s="29"/>
      <c r="D256" s="29"/>
      <c r="E256" s="29"/>
      <c r="F256" s="29"/>
      <c r="G256" s="29"/>
      <c r="H256" s="579"/>
      <c r="I256" s="29"/>
      <c r="J256" s="29"/>
      <c r="K256" s="29"/>
      <c r="L256" s="29"/>
      <c r="M256" s="29"/>
      <c r="N256" s="29"/>
      <c r="O256" s="29"/>
      <c r="P256" s="29"/>
      <c r="Q256" s="29"/>
      <c r="R256" s="29"/>
      <c r="S256" s="29"/>
      <c r="T256" s="29"/>
      <c r="U256" s="29"/>
      <c r="V256" s="29"/>
      <c r="W256" s="29"/>
      <c r="X256" s="29"/>
      <c r="Y256" s="29"/>
      <c r="Z256" s="29"/>
    </row>
    <row r="257" spans="1:26" ht="15.75" customHeight="1">
      <c r="A257" s="29"/>
      <c r="B257" s="29"/>
      <c r="C257" s="29"/>
      <c r="D257" s="29"/>
      <c r="E257" s="29"/>
      <c r="F257" s="29"/>
      <c r="G257" s="29"/>
      <c r="H257" s="579"/>
      <c r="I257" s="29"/>
      <c r="J257" s="29"/>
      <c r="K257" s="29"/>
      <c r="L257" s="29"/>
      <c r="M257" s="29"/>
      <c r="N257" s="29"/>
      <c r="O257" s="29"/>
      <c r="P257" s="29"/>
      <c r="Q257" s="29"/>
      <c r="R257" s="29"/>
      <c r="S257" s="29"/>
      <c r="T257" s="29"/>
      <c r="U257" s="29"/>
      <c r="V257" s="29"/>
      <c r="W257" s="29"/>
      <c r="X257" s="29"/>
      <c r="Y257" s="29"/>
      <c r="Z257" s="29"/>
    </row>
    <row r="258" spans="1:26" ht="15.75" customHeight="1">
      <c r="A258" s="29"/>
      <c r="B258" s="29"/>
      <c r="C258" s="29"/>
      <c r="D258" s="29"/>
      <c r="E258" s="29"/>
      <c r="F258" s="29"/>
      <c r="G258" s="29"/>
      <c r="H258" s="579"/>
      <c r="I258" s="29"/>
      <c r="J258" s="29"/>
      <c r="K258" s="29"/>
      <c r="L258" s="29"/>
      <c r="M258" s="29"/>
      <c r="N258" s="29"/>
      <c r="O258" s="29"/>
      <c r="P258" s="29"/>
      <c r="Q258" s="29"/>
      <c r="R258" s="29"/>
      <c r="S258" s="29"/>
      <c r="T258" s="29"/>
      <c r="U258" s="29"/>
      <c r="V258" s="29"/>
      <c r="W258" s="29"/>
      <c r="X258" s="29"/>
      <c r="Y258" s="29"/>
      <c r="Z258" s="29"/>
    </row>
    <row r="259" spans="1:26" ht="15.75" customHeight="1">
      <c r="A259" s="29"/>
      <c r="B259" s="29"/>
      <c r="C259" s="29"/>
      <c r="D259" s="29"/>
      <c r="E259" s="29"/>
      <c r="F259" s="29"/>
      <c r="G259" s="29"/>
      <c r="H259" s="579"/>
      <c r="I259" s="29"/>
      <c r="J259" s="29"/>
      <c r="K259" s="29"/>
      <c r="L259" s="29"/>
      <c r="M259" s="29"/>
      <c r="N259" s="29"/>
      <c r="O259" s="29"/>
      <c r="P259" s="29"/>
      <c r="Q259" s="29"/>
      <c r="R259" s="29"/>
      <c r="S259" s="29"/>
      <c r="T259" s="29"/>
      <c r="U259" s="29"/>
      <c r="V259" s="29"/>
      <c r="W259" s="29"/>
      <c r="X259" s="29"/>
      <c r="Y259" s="29"/>
      <c r="Z259" s="29"/>
    </row>
    <row r="260" spans="1:26" ht="15.75" customHeight="1">
      <c r="A260" s="29"/>
      <c r="B260" s="29"/>
      <c r="C260" s="29"/>
      <c r="D260" s="29"/>
      <c r="E260" s="29"/>
      <c r="F260" s="29"/>
      <c r="G260" s="29"/>
      <c r="H260" s="579"/>
      <c r="I260" s="29"/>
      <c r="J260" s="29"/>
      <c r="K260" s="29"/>
      <c r="L260" s="29"/>
      <c r="M260" s="29"/>
      <c r="N260" s="29"/>
      <c r="O260" s="29"/>
      <c r="P260" s="29"/>
      <c r="Q260" s="29"/>
      <c r="R260" s="29"/>
      <c r="S260" s="29"/>
      <c r="T260" s="29"/>
      <c r="U260" s="29"/>
      <c r="V260" s="29"/>
      <c r="W260" s="29"/>
      <c r="X260" s="29"/>
      <c r="Y260" s="29"/>
      <c r="Z260" s="29"/>
    </row>
    <row r="261" spans="1:26" ht="15.75" customHeight="1">
      <c r="A261" s="29"/>
      <c r="B261" s="29"/>
      <c r="C261" s="29"/>
      <c r="D261" s="29"/>
      <c r="E261" s="29"/>
      <c r="F261" s="29"/>
      <c r="G261" s="29"/>
      <c r="H261" s="579"/>
      <c r="I261" s="29"/>
      <c r="J261" s="29"/>
      <c r="K261" s="29"/>
      <c r="L261" s="29"/>
      <c r="M261" s="29"/>
      <c r="N261" s="29"/>
      <c r="O261" s="29"/>
      <c r="P261" s="29"/>
      <c r="Q261" s="29"/>
      <c r="R261" s="29"/>
      <c r="S261" s="29"/>
      <c r="T261" s="29"/>
      <c r="U261" s="29"/>
      <c r="V261" s="29"/>
      <c r="W261" s="29"/>
      <c r="X261" s="29"/>
      <c r="Y261" s="29"/>
      <c r="Z261" s="29"/>
    </row>
    <row r="262" spans="1:26" ht="15.75" customHeight="1">
      <c r="A262" s="29"/>
      <c r="B262" s="29"/>
      <c r="C262" s="29"/>
      <c r="D262" s="29"/>
      <c r="E262" s="29"/>
      <c r="F262" s="29"/>
      <c r="G262" s="29"/>
      <c r="H262" s="579"/>
      <c r="I262" s="29"/>
      <c r="J262" s="29"/>
      <c r="K262" s="29"/>
      <c r="L262" s="29"/>
      <c r="M262" s="29"/>
      <c r="N262" s="29"/>
      <c r="O262" s="29"/>
      <c r="P262" s="29"/>
      <c r="Q262" s="29"/>
      <c r="R262" s="29"/>
      <c r="S262" s="29"/>
      <c r="T262" s="29"/>
      <c r="U262" s="29"/>
      <c r="V262" s="29"/>
      <c r="W262" s="29"/>
      <c r="X262" s="29"/>
      <c r="Y262" s="29"/>
      <c r="Z262" s="29"/>
    </row>
    <row r="263" spans="1:26" ht="15.75" customHeight="1">
      <c r="A263" s="29"/>
      <c r="B263" s="29"/>
      <c r="C263" s="29"/>
      <c r="D263" s="29"/>
      <c r="E263" s="29"/>
      <c r="F263" s="29"/>
      <c r="G263" s="29"/>
      <c r="H263" s="579"/>
      <c r="I263" s="29"/>
      <c r="J263" s="29"/>
      <c r="K263" s="29"/>
      <c r="L263" s="29"/>
      <c r="M263" s="29"/>
      <c r="N263" s="29"/>
      <c r="O263" s="29"/>
      <c r="P263" s="29"/>
      <c r="Q263" s="29"/>
      <c r="R263" s="29"/>
      <c r="S263" s="29"/>
      <c r="T263" s="29"/>
      <c r="U263" s="29"/>
      <c r="V263" s="29"/>
      <c r="W263" s="29"/>
      <c r="X263" s="29"/>
      <c r="Y263" s="29"/>
      <c r="Z263" s="29"/>
    </row>
    <row r="264" spans="1:26" ht="15.75" customHeight="1">
      <c r="A264" s="29"/>
      <c r="B264" s="29"/>
      <c r="C264" s="29"/>
      <c r="D264" s="29"/>
      <c r="E264" s="29"/>
      <c r="F264" s="29"/>
      <c r="G264" s="29"/>
      <c r="H264" s="579"/>
      <c r="I264" s="29"/>
      <c r="J264" s="29"/>
      <c r="K264" s="29"/>
      <c r="L264" s="29"/>
      <c r="M264" s="29"/>
      <c r="N264" s="29"/>
      <c r="O264" s="29"/>
      <c r="P264" s="29"/>
      <c r="Q264" s="29"/>
      <c r="R264" s="29"/>
      <c r="S264" s="29"/>
      <c r="T264" s="29"/>
      <c r="U264" s="29"/>
      <c r="V264" s="29"/>
      <c r="W264" s="29"/>
      <c r="X264" s="29"/>
      <c r="Y264" s="29"/>
      <c r="Z264" s="29"/>
    </row>
    <row r="265" spans="1:26" ht="15.75" customHeight="1">
      <c r="A265" s="29"/>
      <c r="B265" s="29"/>
      <c r="C265" s="29"/>
      <c r="D265" s="29"/>
      <c r="E265" s="29"/>
      <c r="F265" s="29"/>
      <c r="G265" s="29"/>
      <c r="H265" s="579"/>
      <c r="I265" s="29"/>
      <c r="J265" s="29"/>
      <c r="K265" s="29"/>
      <c r="L265" s="29"/>
      <c r="M265" s="29"/>
      <c r="N265" s="29"/>
      <c r="O265" s="29"/>
      <c r="P265" s="29"/>
      <c r="Q265" s="29"/>
      <c r="R265" s="29"/>
      <c r="S265" s="29"/>
      <c r="T265" s="29"/>
      <c r="U265" s="29"/>
      <c r="V265" s="29"/>
      <c r="W265" s="29"/>
      <c r="X265" s="29"/>
      <c r="Y265" s="29"/>
      <c r="Z265" s="29"/>
    </row>
    <row r="266" spans="1:26" ht="15.75" customHeight="1">
      <c r="A266" s="29"/>
      <c r="B266" s="29"/>
      <c r="C266" s="29"/>
      <c r="D266" s="29"/>
      <c r="E266" s="29"/>
      <c r="F266" s="29"/>
      <c r="G266" s="29"/>
      <c r="H266" s="579"/>
      <c r="I266" s="29"/>
      <c r="J266" s="29"/>
      <c r="K266" s="29"/>
      <c r="L266" s="29"/>
      <c r="M266" s="29"/>
      <c r="N266" s="29"/>
      <c r="O266" s="29"/>
      <c r="P266" s="29"/>
      <c r="Q266" s="29"/>
      <c r="R266" s="29"/>
      <c r="S266" s="29"/>
      <c r="T266" s="29"/>
      <c r="U266" s="29"/>
      <c r="V266" s="29"/>
      <c r="W266" s="29"/>
      <c r="X266" s="29"/>
      <c r="Y266" s="29"/>
      <c r="Z266" s="29"/>
    </row>
    <row r="267" spans="1:26" ht="15.75" customHeight="1">
      <c r="A267" s="29"/>
      <c r="B267" s="29"/>
      <c r="C267" s="29"/>
      <c r="D267" s="29"/>
      <c r="E267" s="29"/>
      <c r="F267" s="29"/>
      <c r="G267" s="29"/>
      <c r="H267" s="579"/>
      <c r="I267" s="29"/>
      <c r="J267" s="29"/>
      <c r="K267" s="29"/>
      <c r="L267" s="29"/>
      <c r="M267" s="29"/>
      <c r="N267" s="29"/>
      <c r="O267" s="29"/>
      <c r="P267" s="29"/>
      <c r="Q267" s="29"/>
      <c r="R267" s="29"/>
      <c r="S267" s="29"/>
      <c r="T267" s="29"/>
      <c r="U267" s="29"/>
      <c r="V267" s="29"/>
      <c r="W267" s="29"/>
      <c r="X267" s="29"/>
      <c r="Y267" s="29"/>
      <c r="Z267" s="29"/>
    </row>
    <row r="268" spans="1:26" ht="15.75" customHeight="1">
      <c r="A268" s="29"/>
      <c r="B268" s="29"/>
      <c r="C268" s="29"/>
      <c r="D268" s="29"/>
      <c r="E268" s="29"/>
      <c r="F268" s="29"/>
      <c r="G268" s="29"/>
      <c r="H268" s="579"/>
      <c r="I268" s="29"/>
      <c r="J268" s="29"/>
      <c r="K268" s="29"/>
      <c r="L268" s="29"/>
      <c r="M268" s="29"/>
      <c r="N268" s="29"/>
      <c r="O268" s="29"/>
      <c r="P268" s="29"/>
      <c r="Q268" s="29"/>
      <c r="R268" s="29"/>
      <c r="S268" s="29"/>
      <c r="T268" s="29"/>
      <c r="U268" s="29"/>
      <c r="V268" s="29"/>
      <c r="W268" s="29"/>
      <c r="X268" s="29"/>
      <c r="Y268" s="29"/>
      <c r="Z268" s="29"/>
    </row>
    <row r="269" spans="1:26" ht="15.75" customHeight="1">
      <c r="A269" s="29"/>
      <c r="B269" s="29"/>
      <c r="C269" s="29"/>
      <c r="D269" s="29"/>
      <c r="E269" s="29"/>
      <c r="F269" s="29"/>
      <c r="G269" s="29"/>
      <c r="H269" s="579"/>
      <c r="I269" s="29"/>
      <c r="J269" s="29"/>
      <c r="K269" s="29"/>
      <c r="L269" s="29"/>
      <c r="M269" s="29"/>
      <c r="N269" s="29"/>
      <c r="O269" s="29"/>
      <c r="P269" s="29"/>
      <c r="Q269" s="29"/>
      <c r="R269" s="29"/>
      <c r="S269" s="29"/>
      <c r="T269" s="29"/>
      <c r="U269" s="29"/>
      <c r="V269" s="29"/>
      <c r="W269" s="29"/>
      <c r="X269" s="29"/>
      <c r="Y269" s="29"/>
      <c r="Z269" s="29"/>
    </row>
    <row r="270" spans="1:26" ht="15.75" customHeight="1">
      <c r="A270" s="29"/>
      <c r="B270" s="29"/>
      <c r="C270" s="29"/>
      <c r="D270" s="29"/>
      <c r="E270" s="29"/>
      <c r="F270" s="29"/>
      <c r="G270" s="29"/>
      <c r="H270" s="579"/>
      <c r="I270" s="29"/>
      <c r="J270" s="29"/>
      <c r="K270" s="29"/>
      <c r="L270" s="29"/>
      <c r="M270" s="29"/>
      <c r="N270" s="29"/>
      <c r="O270" s="29"/>
      <c r="P270" s="29"/>
      <c r="Q270" s="29"/>
      <c r="R270" s="29"/>
      <c r="S270" s="29"/>
      <c r="T270" s="29"/>
      <c r="U270" s="29"/>
      <c r="V270" s="29"/>
      <c r="W270" s="29"/>
      <c r="X270" s="29"/>
      <c r="Y270" s="29"/>
      <c r="Z270" s="29"/>
    </row>
    <row r="271" spans="1:26" ht="15.75" customHeight="1">
      <c r="A271" s="29"/>
      <c r="B271" s="29"/>
      <c r="C271" s="29"/>
      <c r="D271" s="29"/>
      <c r="E271" s="29"/>
      <c r="F271" s="29"/>
      <c r="G271" s="29"/>
      <c r="H271" s="579"/>
      <c r="I271" s="29"/>
      <c r="J271" s="29"/>
      <c r="K271" s="29"/>
      <c r="L271" s="29"/>
      <c r="M271" s="29"/>
      <c r="N271" s="29"/>
      <c r="O271" s="29"/>
      <c r="P271" s="29"/>
      <c r="Q271" s="29"/>
      <c r="R271" s="29"/>
      <c r="S271" s="29"/>
      <c r="T271" s="29"/>
      <c r="U271" s="29"/>
      <c r="V271" s="29"/>
      <c r="W271" s="29"/>
      <c r="X271" s="29"/>
      <c r="Y271" s="29"/>
      <c r="Z271" s="29"/>
    </row>
    <row r="272" spans="1:26" ht="15.75" customHeight="1">
      <c r="A272" s="29"/>
      <c r="B272" s="29"/>
      <c r="C272" s="29"/>
      <c r="D272" s="29"/>
      <c r="E272" s="29"/>
      <c r="F272" s="29"/>
      <c r="G272" s="29"/>
      <c r="H272" s="579"/>
      <c r="I272" s="29"/>
      <c r="J272" s="29"/>
      <c r="K272" s="29"/>
      <c r="L272" s="29"/>
      <c r="M272" s="29"/>
      <c r="N272" s="29"/>
      <c r="O272" s="29"/>
      <c r="P272" s="29"/>
      <c r="Q272" s="29"/>
      <c r="R272" s="29"/>
      <c r="S272" s="29"/>
      <c r="T272" s="29"/>
      <c r="U272" s="29"/>
      <c r="V272" s="29"/>
      <c r="W272" s="29"/>
      <c r="X272" s="29"/>
      <c r="Y272" s="29"/>
      <c r="Z272" s="29"/>
    </row>
    <row r="273" spans="1:26" ht="15.75" customHeight="1">
      <c r="A273" s="29"/>
      <c r="B273" s="29"/>
      <c r="C273" s="29"/>
      <c r="D273" s="29"/>
      <c r="E273" s="29"/>
      <c r="F273" s="29"/>
      <c r="G273" s="29"/>
      <c r="H273" s="579"/>
      <c r="I273" s="29"/>
      <c r="J273" s="29"/>
      <c r="K273" s="29"/>
      <c r="L273" s="29"/>
      <c r="M273" s="29"/>
      <c r="N273" s="29"/>
      <c r="O273" s="29"/>
      <c r="P273" s="29"/>
      <c r="Q273" s="29"/>
      <c r="R273" s="29"/>
      <c r="S273" s="29"/>
      <c r="T273" s="29"/>
      <c r="U273" s="29"/>
      <c r="V273" s="29"/>
      <c r="W273" s="29"/>
      <c r="X273" s="29"/>
      <c r="Y273" s="29"/>
      <c r="Z273" s="29"/>
    </row>
    <row r="274" spans="1:26" ht="15.75" customHeight="1">
      <c r="A274" s="29"/>
      <c r="B274" s="29"/>
      <c r="C274" s="29"/>
      <c r="D274" s="29"/>
      <c r="E274" s="29"/>
      <c r="F274" s="29"/>
      <c r="G274" s="29"/>
      <c r="H274" s="579"/>
      <c r="I274" s="29"/>
      <c r="J274" s="29"/>
      <c r="K274" s="29"/>
      <c r="L274" s="29"/>
      <c r="M274" s="29"/>
      <c r="N274" s="29"/>
      <c r="O274" s="29"/>
      <c r="P274" s="29"/>
      <c r="Q274" s="29"/>
      <c r="R274" s="29"/>
      <c r="S274" s="29"/>
      <c r="T274" s="29"/>
      <c r="U274" s="29"/>
      <c r="V274" s="29"/>
      <c r="W274" s="29"/>
      <c r="X274" s="29"/>
      <c r="Y274" s="29"/>
      <c r="Z274" s="29"/>
    </row>
    <row r="275" spans="1:26" ht="15.75" customHeight="1">
      <c r="A275" s="29"/>
      <c r="B275" s="29"/>
      <c r="C275" s="29"/>
      <c r="D275" s="29"/>
      <c r="E275" s="29"/>
      <c r="F275" s="29"/>
      <c r="G275" s="29"/>
      <c r="H275" s="579"/>
      <c r="I275" s="29"/>
      <c r="J275" s="29"/>
      <c r="K275" s="29"/>
      <c r="L275" s="29"/>
      <c r="M275" s="29"/>
      <c r="N275" s="29"/>
      <c r="O275" s="29"/>
      <c r="P275" s="29"/>
      <c r="Q275" s="29"/>
      <c r="R275" s="29"/>
      <c r="S275" s="29"/>
      <c r="T275" s="29"/>
      <c r="U275" s="29"/>
      <c r="V275" s="29"/>
      <c r="W275" s="29"/>
      <c r="X275" s="29"/>
      <c r="Y275" s="29"/>
      <c r="Z275" s="29"/>
    </row>
    <row r="276" spans="1:26" ht="15.75" customHeight="1">
      <c r="A276" s="29"/>
      <c r="B276" s="29"/>
      <c r="C276" s="29"/>
      <c r="D276" s="29"/>
      <c r="E276" s="29"/>
      <c r="F276" s="29"/>
      <c r="G276" s="29"/>
      <c r="H276" s="579"/>
      <c r="I276" s="29"/>
      <c r="J276" s="29"/>
      <c r="K276" s="29"/>
      <c r="L276" s="29"/>
      <c r="M276" s="29"/>
      <c r="N276" s="29"/>
      <c r="O276" s="29"/>
      <c r="P276" s="29"/>
      <c r="Q276" s="29"/>
      <c r="R276" s="29"/>
      <c r="S276" s="29"/>
      <c r="T276" s="29"/>
      <c r="U276" s="29"/>
      <c r="V276" s="29"/>
      <c r="W276" s="29"/>
      <c r="X276" s="29"/>
      <c r="Y276" s="29"/>
      <c r="Z276" s="29"/>
    </row>
    <row r="277" spans="1:26" ht="15.75" customHeight="1">
      <c r="A277" s="29"/>
      <c r="B277" s="29"/>
      <c r="C277" s="29"/>
      <c r="D277" s="29"/>
      <c r="E277" s="29"/>
      <c r="F277" s="29"/>
      <c r="G277" s="29"/>
      <c r="H277" s="579"/>
      <c r="I277" s="29"/>
      <c r="J277" s="29"/>
      <c r="K277" s="29"/>
      <c r="L277" s="29"/>
      <c r="M277" s="29"/>
      <c r="N277" s="29"/>
      <c r="O277" s="29"/>
      <c r="P277" s="29"/>
      <c r="Q277" s="29"/>
      <c r="R277" s="29"/>
      <c r="S277" s="29"/>
      <c r="T277" s="29"/>
      <c r="U277" s="29"/>
      <c r="V277" s="29"/>
      <c r="W277" s="29"/>
      <c r="X277" s="29"/>
      <c r="Y277" s="29"/>
      <c r="Z277" s="29"/>
    </row>
    <row r="278" spans="1:26" ht="15.75" customHeight="1">
      <c r="A278" s="29"/>
      <c r="B278" s="29"/>
      <c r="C278" s="29"/>
      <c r="D278" s="29"/>
      <c r="E278" s="29"/>
      <c r="F278" s="29"/>
      <c r="G278" s="29"/>
      <c r="H278" s="579"/>
      <c r="I278" s="29"/>
      <c r="J278" s="29"/>
      <c r="K278" s="29"/>
      <c r="L278" s="29"/>
      <c r="M278" s="29"/>
      <c r="N278" s="29"/>
      <c r="O278" s="29"/>
      <c r="P278" s="29"/>
      <c r="Q278" s="29"/>
      <c r="R278" s="29"/>
      <c r="S278" s="29"/>
      <c r="T278" s="29"/>
      <c r="U278" s="29"/>
      <c r="V278" s="29"/>
      <c r="W278" s="29"/>
      <c r="X278" s="29"/>
      <c r="Y278" s="29"/>
      <c r="Z278" s="29"/>
    </row>
    <row r="279" spans="1:26" ht="15.75" customHeight="1">
      <c r="A279" s="29"/>
      <c r="B279" s="29"/>
      <c r="C279" s="29"/>
      <c r="D279" s="29"/>
      <c r="E279" s="29"/>
      <c r="F279" s="29"/>
      <c r="G279" s="29"/>
      <c r="H279" s="579"/>
      <c r="I279" s="29"/>
      <c r="J279" s="29"/>
      <c r="K279" s="29"/>
      <c r="L279" s="29"/>
      <c r="M279" s="29"/>
      <c r="N279" s="29"/>
      <c r="O279" s="29"/>
      <c r="P279" s="29"/>
      <c r="Q279" s="29"/>
      <c r="R279" s="29"/>
      <c r="S279" s="29"/>
      <c r="T279" s="29"/>
      <c r="U279" s="29"/>
      <c r="V279" s="29"/>
      <c r="W279" s="29"/>
      <c r="X279" s="29"/>
      <c r="Y279" s="29"/>
      <c r="Z279" s="29"/>
    </row>
    <row r="280" spans="1:26" ht="15.75" customHeight="1">
      <c r="A280" s="29"/>
      <c r="B280" s="29"/>
      <c r="C280" s="29"/>
      <c r="D280" s="29"/>
      <c r="E280" s="29"/>
      <c r="F280" s="29"/>
      <c r="G280" s="29"/>
      <c r="H280" s="579"/>
      <c r="I280" s="29"/>
      <c r="J280" s="29"/>
      <c r="K280" s="29"/>
      <c r="L280" s="29"/>
      <c r="M280" s="29"/>
      <c r="N280" s="29"/>
      <c r="O280" s="29"/>
      <c r="P280" s="29"/>
      <c r="Q280" s="29"/>
      <c r="R280" s="29"/>
      <c r="S280" s="29"/>
      <c r="T280" s="29"/>
      <c r="U280" s="29"/>
      <c r="V280" s="29"/>
      <c r="W280" s="29"/>
      <c r="X280" s="29"/>
      <c r="Y280" s="29"/>
      <c r="Z280" s="29"/>
    </row>
    <row r="281" spans="1:26" ht="15.75" customHeight="1">
      <c r="A281" s="29"/>
      <c r="B281" s="29"/>
      <c r="C281" s="29"/>
      <c r="D281" s="29"/>
      <c r="E281" s="29"/>
      <c r="F281" s="29"/>
      <c r="G281" s="29"/>
      <c r="H281" s="579"/>
      <c r="I281" s="29"/>
      <c r="J281" s="29"/>
      <c r="K281" s="29"/>
      <c r="L281" s="29"/>
      <c r="M281" s="29"/>
      <c r="N281" s="29"/>
      <c r="O281" s="29"/>
      <c r="P281" s="29"/>
      <c r="Q281" s="29"/>
      <c r="R281" s="29"/>
      <c r="S281" s="29"/>
      <c r="T281" s="29"/>
      <c r="U281" s="29"/>
      <c r="V281" s="29"/>
      <c r="W281" s="29"/>
      <c r="X281" s="29"/>
      <c r="Y281" s="29"/>
      <c r="Z281" s="29"/>
    </row>
    <row r="282" spans="1:26" ht="15.75" customHeight="1">
      <c r="A282" s="29"/>
      <c r="B282" s="29"/>
      <c r="C282" s="29"/>
      <c r="D282" s="29"/>
      <c r="E282" s="29"/>
      <c r="F282" s="29"/>
      <c r="G282" s="29"/>
      <c r="H282" s="579"/>
      <c r="I282" s="29"/>
      <c r="J282" s="29"/>
      <c r="K282" s="29"/>
      <c r="L282" s="29"/>
      <c r="M282" s="29"/>
      <c r="N282" s="29"/>
      <c r="O282" s="29"/>
      <c r="P282" s="29"/>
      <c r="Q282" s="29"/>
      <c r="R282" s="29"/>
      <c r="S282" s="29"/>
      <c r="T282" s="29"/>
      <c r="U282" s="29"/>
      <c r="V282" s="29"/>
      <c r="W282" s="29"/>
      <c r="X282" s="29"/>
      <c r="Y282" s="29"/>
      <c r="Z282" s="29"/>
    </row>
    <row r="283" spans="1:26" ht="15.75" customHeight="1">
      <c r="A283" s="29"/>
      <c r="B283" s="29"/>
      <c r="C283" s="29"/>
      <c r="D283" s="29"/>
      <c r="E283" s="29"/>
      <c r="F283" s="29"/>
      <c r="G283" s="29"/>
      <c r="H283" s="579"/>
      <c r="I283" s="29"/>
      <c r="J283" s="29"/>
      <c r="K283" s="29"/>
      <c r="L283" s="29"/>
      <c r="M283" s="29"/>
      <c r="N283" s="29"/>
      <c r="O283" s="29"/>
      <c r="P283" s="29"/>
      <c r="Q283" s="29"/>
      <c r="R283" s="29"/>
      <c r="S283" s="29"/>
      <c r="T283" s="29"/>
      <c r="U283" s="29"/>
      <c r="V283" s="29"/>
      <c r="W283" s="29"/>
      <c r="X283" s="29"/>
      <c r="Y283" s="29"/>
      <c r="Z283" s="29"/>
    </row>
    <row r="284" spans="1:26" ht="15.75" customHeight="1">
      <c r="A284" s="29"/>
      <c r="B284" s="29"/>
      <c r="C284" s="29"/>
      <c r="D284" s="29"/>
      <c r="E284" s="29"/>
      <c r="F284" s="29"/>
      <c r="G284" s="29"/>
      <c r="H284" s="579"/>
      <c r="I284" s="29"/>
      <c r="J284" s="29"/>
      <c r="K284" s="29"/>
      <c r="L284" s="29"/>
      <c r="M284" s="29"/>
      <c r="N284" s="29"/>
      <c r="O284" s="29"/>
      <c r="P284" s="29"/>
      <c r="Q284" s="29"/>
      <c r="R284" s="29"/>
      <c r="S284" s="29"/>
      <c r="T284" s="29"/>
      <c r="U284" s="29"/>
      <c r="V284" s="29"/>
      <c r="W284" s="29"/>
      <c r="X284" s="29"/>
      <c r="Y284" s="29"/>
      <c r="Z284" s="29"/>
    </row>
    <row r="285" spans="1:26" ht="15.75" customHeight="1">
      <c r="A285" s="29"/>
      <c r="B285" s="29"/>
      <c r="C285" s="29"/>
      <c r="D285" s="29"/>
      <c r="E285" s="29"/>
      <c r="F285" s="29"/>
      <c r="G285" s="29"/>
      <c r="H285" s="579"/>
      <c r="I285" s="29"/>
      <c r="J285" s="29"/>
      <c r="K285" s="29"/>
      <c r="L285" s="29"/>
      <c r="M285" s="29"/>
      <c r="N285" s="29"/>
      <c r="O285" s="29"/>
      <c r="P285" s="29"/>
      <c r="Q285" s="29"/>
      <c r="R285" s="29"/>
      <c r="S285" s="29"/>
      <c r="T285" s="29"/>
      <c r="U285" s="29"/>
      <c r="V285" s="29"/>
      <c r="W285" s="29"/>
      <c r="X285" s="29"/>
      <c r="Y285" s="29"/>
      <c r="Z285" s="29"/>
    </row>
    <row r="286" spans="1:26" ht="15.75" customHeight="1">
      <c r="A286" s="29"/>
      <c r="B286" s="29"/>
      <c r="C286" s="29"/>
      <c r="D286" s="29"/>
      <c r="E286" s="29"/>
      <c r="F286" s="29"/>
      <c r="G286" s="29"/>
      <c r="H286" s="579"/>
      <c r="I286" s="29"/>
      <c r="J286" s="29"/>
      <c r="K286" s="29"/>
      <c r="L286" s="29"/>
      <c r="M286" s="29"/>
      <c r="N286" s="29"/>
      <c r="O286" s="29"/>
      <c r="P286" s="29"/>
      <c r="Q286" s="29"/>
      <c r="R286" s="29"/>
      <c r="S286" s="29"/>
      <c r="T286" s="29"/>
      <c r="U286" s="29"/>
      <c r="V286" s="29"/>
      <c r="W286" s="29"/>
      <c r="X286" s="29"/>
      <c r="Y286" s="29"/>
      <c r="Z286" s="29"/>
    </row>
    <row r="287" spans="1:26" ht="15.75" customHeight="1">
      <c r="A287" s="29"/>
      <c r="B287" s="29"/>
      <c r="C287" s="29"/>
      <c r="D287" s="29"/>
      <c r="E287" s="29"/>
      <c r="F287" s="29"/>
      <c r="G287" s="29"/>
      <c r="H287" s="579"/>
      <c r="I287" s="29"/>
      <c r="J287" s="29"/>
      <c r="K287" s="29"/>
      <c r="L287" s="29"/>
      <c r="M287" s="29"/>
      <c r="N287" s="29"/>
      <c r="O287" s="29"/>
      <c r="P287" s="29"/>
      <c r="Q287" s="29"/>
      <c r="R287" s="29"/>
      <c r="S287" s="29"/>
      <c r="T287" s="29"/>
      <c r="U287" s="29"/>
      <c r="V287" s="29"/>
      <c r="W287" s="29"/>
      <c r="X287" s="29"/>
      <c r="Y287" s="29"/>
      <c r="Z287" s="29"/>
    </row>
    <row r="288" spans="1:26" ht="15.75" customHeight="1">
      <c r="A288" s="29"/>
      <c r="B288" s="29"/>
      <c r="C288" s="29"/>
      <c r="D288" s="29"/>
      <c r="E288" s="29"/>
      <c r="F288" s="29"/>
      <c r="G288" s="29"/>
      <c r="H288" s="579"/>
      <c r="I288" s="29"/>
      <c r="J288" s="29"/>
      <c r="K288" s="29"/>
      <c r="L288" s="29"/>
      <c r="M288" s="29"/>
      <c r="N288" s="29"/>
      <c r="O288" s="29"/>
      <c r="P288" s="29"/>
      <c r="Q288" s="29"/>
      <c r="R288" s="29"/>
      <c r="S288" s="29"/>
      <c r="T288" s="29"/>
      <c r="U288" s="29"/>
      <c r="V288" s="29"/>
      <c r="W288" s="29"/>
      <c r="X288" s="29"/>
      <c r="Y288" s="29"/>
      <c r="Z288" s="29"/>
    </row>
    <row r="289" spans="1:26" ht="15.75" customHeight="1">
      <c r="A289" s="29"/>
      <c r="B289" s="29"/>
      <c r="C289" s="29"/>
      <c r="D289" s="29"/>
      <c r="E289" s="29"/>
      <c r="F289" s="29"/>
      <c r="G289" s="29"/>
      <c r="H289" s="579"/>
      <c r="I289" s="29"/>
      <c r="J289" s="29"/>
      <c r="K289" s="29"/>
      <c r="L289" s="29"/>
      <c r="M289" s="29"/>
      <c r="N289" s="29"/>
      <c r="O289" s="29"/>
      <c r="P289" s="29"/>
      <c r="Q289" s="29"/>
      <c r="R289" s="29"/>
      <c r="S289" s="29"/>
      <c r="T289" s="29"/>
      <c r="U289" s="29"/>
      <c r="V289" s="29"/>
      <c r="W289" s="29"/>
      <c r="X289" s="29"/>
      <c r="Y289" s="29"/>
      <c r="Z289" s="29"/>
    </row>
    <row r="290" spans="1:26" ht="15.75" customHeight="1">
      <c r="A290" s="29"/>
      <c r="B290" s="29"/>
      <c r="C290" s="29"/>
      <c r="D290" s="29"/>
      <c r="E290" s="29"/>
      <c r="F290" s="29"/>
      <c r="G290" s="29"/>
      <c r="H290" s="579"/>
      <c r="I290" s="29"/>
      <c r="J290" s="29"/>
      <c r="K290" s="29"/>
      <c r="L290" s="29"/>
      <c r="M290" s="29"/>
      <c r="N290" s="29"/>
      <c r="O290" s="29"/>
      <c r="P290" s="29"/>
      <c r="Q290" s="29"/>
      <c r="R290" s="29"/>
      <c r="S290" s="29"/>
      <c r="T290" s="29"/>
      <c r="U290" s="29"/>
      <c r="V290" s="29"/>
      <c r="W290" s="29"/>
      <c r="X290" s="29"/>
      <c r="Y290" s="29"/>
      <c r="Z290" s="29"/>
    </row>
    <row r="291" spans="1:26" ht="15.75" customHeight="1">
      <c r="A291" s="29"/>
      <c r="B291" s="29"/>
      <c r="C291" s="29"/>
      <c r="D291" s="29"/>
      <c r="E291" s="29"/>
      <c r="F291" s="29"/>
      <c r="G291" s="29"/>
      <c r="H291" s="579"/>
      <c r="I291" s="29"/>
      <c r="J291" s="29"/>
      <c r="K291" s="29"/>
      <c r="L291" s="29"/>
      <c r="M291" s="29"/>
      <c r="N291" s="29"/>
      <c r="O291" s="29"/>
      <c r="P291" s="29"/>
      <c r="Q291" s="29"/>
      <c r="R291" s="29"/>
      <c r="S291" s="29"/>
      <c r="T291" s="29"/>
      <c r="U291" s="29"/>
      <c r="V291" s="29"/>
      <c r="W291" s="29"/>
      <c r="X291" s="29"/>
      <c r="Y291" s="29"/>
      <c r="Z291" s="29"/>
    </row>
    <row r="292" spans="1:26" ht="15.75" customHeight="1">
      <c r="A292" s="29"/>
      <c r="B292" s="29"/>
      <c r="C292" s="29"/>
      <c r="D292" s="29"/>
      <c r="E292" s="29"/>
      <c r="F292" s="29"/>
      <c r="G292" s="29"/>
      <c r="H292" s="579"/>
      <c r="I292" s="29"/>
      <c r="J292" s="29"/>
      <c r="K292" s="29"/>
      <c r="L292" s="29"/>
      <c r="M292" s="29"/>
      <c r="N292" s="29"/>
      <c r="O292" s="29"/>
      <c r="P292" s="29"/>
      <c r="Q292" s="29"/>
      <c r="R292" s="29"/>
      <c r="S292" s="29"/>
      <c r="T292" s="29"/>
      <c r="U292" s="29"/>
      <c r="V292" s="29"/>
      <c r="W292" s="29"/>
      <c r="X292" s="29"/>
      <c r="Y292" s="29"/>
      <c r="Z292" s="29"/>
    </row>
    <row r="293" spans="1:26" ht="15.75" customHeight="1">
      <c r="A293" s="29"/>
      <c r="B293" s="29"/>
      <c r="C293" s="29"/>
      <c r="D293" s="29"/>
      <c r="E293" s="29"/>
      <c r="F293" s="29"/>
      <c r="G293" s="29"/>
      <c r="H293" s="579"/>
      <c r="I293" s="29"/>
      <c r="J293" s="29"/>
      <c r="K293" s="29"/>
      <c r="L293" s="29"/>
      <c r="M293" s="29"/>
      <c r="N293" s="29"/>
      <c r="O293" s="29"/>
      <c r="P293" s="29"/>
      <c r="Q293" s="29"/>
      <c r="R293" s="29"/>
      <c r="S293" s="29"/>
      <c r="T293" s="29"/>
      <c r="U293" s="29"/>
      <c r="V293" s="29"/>
      <c r="W293" s="29"/>
      <c r="X293" s="29"/>
      <c r="Y293" s="29"/>
      <c r="Z293" s="29"/>
    </row>
    <row r="294" spans="1:26" ht="15.75" customHeight="1">
      <c r="A294" s="29"/>
      <c r="B294" s="29"/>
      <c r="C294" s="29"/>
      <c r="D294" s="29"/>
      <c r="E294" s="29"/>
      <c r="F294" s="29"/>
      <c r="G294" s="29"/>
      <c r="H294" s="579"/>
      <c r="I294" s="29"/>
      <c r="J294" s="29"/>
      <c r="K294" s="29"/>
      <c r="L294" s="29"/>
      <c r="M294" s="29"/>
      <c r="N294" s="29"/>
      <c r="O294" s="29"/>
      <c r="P294" s="29"/>
      <c r="Q294" s="29"/>
      <c r="R294" s="29"/>
      <c r="S294" s="29"/>
      <c r="T294" s="29"/>
      <c r="U294" s="29"/>
      <c r="V294" s="29"/>
      <c r="W294" s="29"/>
      <c r="X294" s="29"/>
      <c r="Y294" s="29"/>
      <c r="Z294" s="29"/>
    </row>
    <row r="295" spans="1:26" ht="15.75" customHeight="1">
      <c r="A295" s="29"/>
      <c r="B295" s="29"/>
      <c r="C295" s="29"/>
      <c r="D295" s="29"/>
      <c r="E295" s="29"/>
      <c r="F295" s="29"/>
      <c r="G295" s="29"/>
      <c r="H295" s="579"/>
      <c r="I295" s="29"/>
      <c r="J295" s="29"/>
      <c r="K295" s="29"/>
      <c r="L295" s="29"/>
      <c r="M295" s="29"/>
      <c r="N295" s="29"/>
      <c r="O295" s="29"/>
      <c r="P295" s="29"/>
      <c r="Q295" s="29"/>
      <c r="R295" s="29"/>
      <c r="S295" s="29"/>
      <c r="T295" s="29"/>
      <c r="U295" s="29"/>
      <c r="V295" s="29"/>
      <c r="W295" s="29"/>
      <c r="X295" s="29"/>
      <c r="Y295" s="29"/>
      <c r="Z295" s="29"/>
    </row>
    <row r="296" spans="1:26" ht="15.75" customHeight="1">
      <c r="A296" s="29"/>
      <c r="B296" s="29"/>
      <c r="C296" s="29"/>
      <c r="D296" s="29"/>
      <c r="E296" s="29"/>
      <c r="F296" s="29"/>
      <c r="G296" s="29"/>
      <c r="H296" s="579"/>
      <c r="I296" s="29"/>
      <c r="J296" s="29"/>
      <c r="K296" s="29"/>
      <c r="L296" s="29"/>
      <c r="M296" s="29"/>
      <c r="N296" s="29"/>
      <c r="O296" s="29"/>
      <c r="P296" s="29"/>
      <c r="Q296" s="29"/>
      <c r="R296" s="29"/>
      <c r="S296" s="29"/>
      <c r="T296" s="29"/>
      <c r="U296" s="29"/>
      <c r="V296" s="29"/>
      <c r="W296" s="29"/>
      <c r="X296" s="29"/>
      <c r="Y296" s="29"/>
      <c r="Z296" s="29"/>
    </row>
    <row r="297" spans="1:26" ht="15.75" customHeight="1">
      <c r="A297" s="29"/>
      <c r="B297" s="29"/>
      <c r="C297" s="29"/>
      <c r="D297" s="29"/>
      <c r="E297" s="29"/>
      <c r="F297" s="29"/>
      <c r="G297" s="29"/>
      <c r="H297" s="579"/>
      <c r="I297" s="29"/>
      <c r="J297" s="29"/>
      <c r="K297" s="29"/>
      <c r="L297" s="29"/>
      <c r="M297" s="29"/>
      <c r="N297" s="29"/>
      <c r="O297" s="29"/>
      <c r="P297" s="29"/>
      <c r="Q297" s="29"/>
      <c r="R297" s="29"/>
      <c r="S297" s="29"/>
      <c r="T297" s="29"/>
      <c r="U297" s="29"/>
      <c r="V297" s="29"/>
      <c r="W297" s="29"/>
      <c r="X297" s="29"/>
      <c r="Y297" s="29"/>
      <c r="Z297" s="29"/>
    </row>
    <row r="298" spans="1:26" ht="15.75" customHeight="1">
      <c r="A298" s="29"/>
      <c r="B298" s="29"/>
      <c r="C298" s="29"/>
      <c r="D298" s="29"/>
      <c r="E298" s="29"/>
      <c r="F298" s="29"/>
      <c r="G298" s="29"/>
      <c r="H298" s="579"/>
      <c r="I298" s="29"/>
      <c r="J298" s="29"/>
      <c r="K298" s="29"/>
      <c r="L298" s="29"/>
      <c r="M298" s="29"/>
      <c r="N298" s="29"/>
      <c r="O298" s="29"/>
      <c r="P298" s="29"/>
      <c r="Q298" s="29"/>
      <c r="R298" s="29"/>
      <c r="S298" s="29"/>
      <c r="T298" s="29"/>
      <c r="U298" s="29"/>
      <c r="V298" s="29"/>
      <c r="W298" s="29"/>
      <c r="X298" s="29"/>
      <c r="Y298" s="29"/>
      <c r="Z298" s="29"/>
    </row>
    <row r="299" spans="1:26" ht="15.75" customHeight="1">
      <c r="A299" s="29"/>
      <c r="B299" s="29"/>
      <c r="C299" s="29"/>
      <c r="D299" s="29"/>
      <c r="E299" s="29"/>
      <c r="F299" s="29"/>
      <c r="G299" s="29"/>
      <c r="H299" s="579"/>
      <c r="I299" s="29"/>
      <c r="J299" s="29"/>
      <c r="K299" s="29"/>
      <c r="L299" s="29"/>
      <c r="M299" s="29"/>
      <c r="N299" s="29"/>
      <c r="O299" s="29"/>
      <c r="P299" s="29"/>
      <c r="Q299" s="29"/>
      <c r="R299" s="29"/>
      <c r="S299" s="29"/>
      <c r="T299" s="29"/>
      <c r="U299" s="29"/>
      <c r="V299" s="29"/>
      <c r="W299" s="29"/>
      <c r="X299" s="29"/>
      <c r="Y299" s="29"/>
      <c r="Z299" s="29"/>
    </row>
    <row r="300" spans="1:26" ht="15.75" customHeight="1">
      <c r="A300" s="29"/>
      <c r="B300" s="29"/>
      <c r="C300" s="29"/>
      <c r="D300" s="29"/>
      <c r="E300" s="29"/>
      <c r="F300" s="29"/>
      <c r="G300" s="29"/>
      <c r="H300" s="579"/>
      <c r="I300" s="29"/>
      <c r="J300" s="29"/>
      <c r="K300" s="29"/>
      <c r="L300" s="29"/>
      <c r="M300" s="29"/>
      <c r="N300" s="29"/>
      <c r="O300" s="29"/>
      <c r="P300" s="29"/>
      <c r="Q300" s="29"/>
      <c r="R300" s="29"/>
      <c r="S300" s="29"/>
      <c r="T300" s="29"/>
      <c r="U300" s="29"/>
      <c r="V300" s="29"/>
      <c r="W300" s="29"/>
      <c r="X300" s="29"/>
      <c r="Y300" s="29"/>
      <c r="Z300" s="29"/>
    </row>
    <row r="301" spans="1:26" ht="15.75" customHeight="1">
      <c r="A301" s="29"/>
      <c r="B301" s="29"/>
      <c r="C301" s="29"/>
      <c r="D301" s="29"/>
      <c r="E301" s="29"/>
      <c r="F301" s="29"/>
      <c r="G301" s="29"/>
      <c r="H301" s="579"/>
      <c r="I301" s="29"/>
      <c r="J301" s="29"/>
      <c r="K301" s="29"/>
      <c r="L301" s="29"/>
      <c r="M301" s="29"/>
      <c r="N301" s="29"/>
      <c r="O301" s="29"/>
      <c r="P301" s="29"/>
      <c r="Q301" s="29"/>
      <c r="R301" s="29"/>
      <c r="S301" s="29"/>
      <c r="T301" s="29"/>
      <c r="U301" s="29"/>
      <c r="V301" s="29"/>
      <c r="W301" s="29"/>
      <c r="X301" s="29"/>
      <c r="Y301" s="29"/>
      <c r="Z301" s="29"/>
    </row>
    <row r="302" spans="1:26" ht="15.75" customHeight="1">
      <c r="A302" s="29"/>
      <c r="B302" s="29"/>
      <c r="C302" s="29"/>
      <c r="D302" s="29"/>
      <c r="E302" s="29"/>
      <c r="F302" s="29"/>
      <c r="G302" s="29"/>
      <c r="H302" s="579"/>
      <c r="I302" s="29"/>
      <c r="J302" s="29"/>
      <c r="K302" s="29"/>
      <c r="L302" s="29"/>
      <c r="M302" s="29"/>
      <c r="N302" s="29"/>
      <c r="O302" s="29"/>
      <c r="P302" s="29"/>
      <c r="Q302" s="29"/>
      <c r="R302" s="29"/>
      <c r="S302" s="29"/>
      <c r="T302" s="29"/>
      <c r="U302" s="29"/>
      <c r="V302" s="29"/>
      <c r="W302" s="29"/>
      <c r="X302" s="29"/>
      <c r="Y302" s="29"/>
      <c r="Z302" s="29"/>
    </row>
    <row r="303" spans="1:26" ht="15.75" customHeight="1">
      <c r="A303" s="29"/>
      <c r="B303" s="29"/>
      <c r="C303" s="29"/>
      <c r="D303" s="29"/>
      <c r="E303" s="29"/>
      <c r="F303" s="29"/>
      <c r="G303" s="29"/>
      <c r="H303" s="579"/>
      <c r="I303" s="29"/>
      <c r="J303" s="29"/>
      <c r="K303" s="29"/>
      <c r="L303" s="29"/>
      <c r="M303" s="29"/>
      <c r="N303" s="29"/>
      <c r="O303" s="29"/>
      <c r="P303" s="29"/>
      <c r="Q303" s="29"/>
      <c r="R303" s="29"/>
      <c r="S303" s="29"/>
      <c r="T303" s="29"/>
      <c r="U303" s="29"/>
      <c r="V303" s="29"/>
      <c r="W303" s="29"/>
      <c r="X303" s="29"/>
      <c r="Y303" s="29"/>
      <c r="Z303" s="29"/>
    </row>
    <row r="304" spans="1:26" ht="15.75" customHeight="1">
      <c r="A304" s="29"/>
      <c r="B304" s="29"/>
      <c r="C304" s="29"/>
      <c r="D304" s="29"/>
      <c r="E304" s="29"/>
      <c r="F304" s="29"/>
      <c r="G304" s="29"/>
      <c r="H304" s="579"/>
      <c r="I304" s="29"/>
      <c r="J304" s="29"/>
      <c r="K304" s="29"/>
      <c r="L304" s="29"/>
      <c r="M304" s="29"/>
      <c r="N304" s="29"/>
      <c r="O304" s="29"/>
      <c r="P304" s="29"/>
      <c r="Q304" s="29"/>
      <c r="R304" s="29"/>
      <c r="S304" s="29"/>
      <c r="T304" s="29"/>
      <c r="U304" s="29"/>
      <c r="V304" s="29"/>
      <c r="W304" s="29"/>
      <c r="X304" s="29"/>
      <c r="Y304" s="29"/>
      <c r="Z304" s="29"/>
    </row>
    <row r="305" spans="1:26" ht="15.75" customHeight="1">
      <c r="A305" s="29"/>
      <c r="B305" s="29"/>
      <c r="C305" s="29"/>
      <c r="D305" s="29"/>
      <c r="E305" s="29"/>
      <c r="F305" s="29"/>
      <c r="G305" s="29"/>
      <c r="H305" s="579"/>
      <c r="I305" s="29"/>
      <c r="J305" s="29"/>
      <c r="K305" s="29"/>
      <c r="L305" s="29"/>
      <c r="M305" s="29"/>
      <c r="N305" s="29"/>
      <c r="O305" s="29"/>
      <c r="P305" s="29"/>
      <c r="Q305" s="29"/>
      <c r="R305" s="29"/>
      <c r="S305" s="29"/>
      <c r="T305" s="29"/>
      <c r="U305" s="29"/>
      <c r="V305" s="29"/>
      <c r="W305" s="29"/>
      <c r="X305" s="29"/>
      <c r="Y305" s="29"/>
      <c r="Z305" s="29"/>
    </row>
    <row r="306" spans="1:26" ht="15.75" customHeight="1">
      <c r="A306" s="29"/>
      <c r="B306" s="29"/>
      <c r="C306" s="29"/>
      <c r="D306" s="29"/>
      <c r="E306" s="29"/>
      <c r="F306" s="29"/>
      <c r="G306" s="29"/>
      <c r="H306" s="579"/>
      <c r="I306" s="29"/>
      <c r="J306" s="29"/>
      <c r="K306" s="29"/>
      <c r="L306" s="29"/>
      <c r="M306" s="29"/>
      <c r="N306" s="29"/>
      <c r="O306" s="29"/>
      <c r="P306" s="29"/>
      <c r="Q306" s="29"/>
      <c r="R306" s="29"/>
      <c r="S306" s="29"/>
      <c r="T306" s="29"/>
      <c r="U306" s="29"/>
      <c r="V306" s="29"/>
      <c r="W306" s="29"/>
      <c r="X306" s="29"/>
      <c r="Y306" s="29"/>
      <c r="Z306" s="29"/>
    </row>
    <row r="307" spans="1:26" ht="15.75" customHeight="1">
      <c r="A307" s="29"/>
      <c r="B307" s="29"/>
      <c r="C307" s="29"/>
      <c r="D307" s="29"/>
      <c r="E307" s="29"/>
      <c r="F307" s="29"/>
      <c r="G307" s="29"/>
      <c r="H307" s="579"/>
      <c r="I307" s="29"/>
      <c r="J307" s="29"/>
      <c r="K307" s="29"/>
      <c r="L307" s="29"/>
      <c r="M307" s="29"/>
      <c r="N307" s="29"/>
      <c r="O307" s="29"/>
      <c r="P307" s="29"/>
      <c r="Q307" s="29"/>
      <c r="R307" s="29"/>
      <c r="S307" s="29"/>
      <c r="T307" s="29"/>
      <c r="U307" s="29"/>
      <c r="V307" s="29"/>
      <c r="W307" s="29"/>
      <c r="X307" s="29"/>
      <c r="Y307" s="29"/>
      <c r="Z307" s="29"/>
    </row>
    <row r="308" spans="1:26" ht="15.75" customHeight="1">
      <c r="A308" s="29"/>
      <c r="B308" s="29"/>
      <c r="C308" s="29"/>
      <c r="D308" s="29"/>
      <c r="E308" s="29"/>
      <c r="F308" s="29"/>
      <c r="G308" s="29"/>
      <c r="H308" s="579"/>
      <c r="I308" s="29"/>
      <c r="J308" s="29"/>
      <c r="K308" s="29"/>
      <c r="L308" s="29"/>
      <c r="M308" s="29"/>
      <c r="N308" s="29"/>
      <c r="O308" s="29"/>
      <c r="P308" s="29"/>
      <c r="Q308" s="29"/>
      <c r="R308" s="29"/>
      <c r="S308" s="29"/>
      <c r="T308" s="29"/>
      <c r="U308" s="29"/>
      <c r="V308" s="29"/>
      <c r="W308" s="29"/>
      <c r="X308" s="29"/>
      <c r="Y308" s="29"/>
      <c r="Z308" s="29"/>
    </row>
    <row r="309" spans="1:26" ht="15.75" customHeight="1">
      <c r="A309" s="29"/>
      <c r="B309" s="29"/>
      <c r="C309" s="29"/>
      <c r="D309" s="29"/>
      <c r="E309" s="29"/>
      <c r="F309" s="29"/>
      <c r="G309" s="29"/>
      <c r="H309" s="579"/>
      <c r="I309" s="29"/>
      <c r="J309" s="29"/>
      <c r="K309" s="29"/>
      <c r="L309" s="29"/>
      <c r="M309" s="29"/>
      <c r="N309" s="29"/>
      <c r="O309" s="29"/>
      <c r="P309" s="29"/>
      <c r="Q309" s="29"/>
      <c r="R309" s="29"/>
      <c r="S309" s="29"/>
      <c r="T309" s="29"/>
      <c r="U309" s="29"/>
      <c r="V309" s="29"/>
      <c r="W309" s="29"/>
      <c r="X309" s="29"/>
      <c r="Y309" s="29"/>
      <c r="Z309" s="29"/>
    </row>
    <row r="310" spans="1:26" ht="15.75" customHeight="1">
      <c r="A310" s="29"/>
      <c r="B310" s="29"/>
      <c r="C310" s="29"/>
      <c r="D310" s="29"/>
      <c r="E310" s="29"/>
      <c r="F310" s="29"/>
      <c r="G310" s="29"/>
      <c r="H310" s="579"/>
      <c r="I310" s="29"/>
      <c r="J310" s="29"/>
      <c r="K310" s="29"/>
      <c r="L310" s="29"/>
      <c r="M310" s="29"/>
      <c r="N310" s="29"/>
      <c r="O310" s="29"/>
      <c r="P310" s="29"/>
      <c r="Q310" s="29"/>
      <c r="R310" s="29"/>
      <c r="S310" s="29"/>
      <c r="T310" s="29"/>
      <c r="U310" s="29"/>
      <c r="V310" s="29"/>
      <c r="W310" s="29"/>
      <c r="X310" s="29"/>
      <c r="Y310" s="29"/>
      <c r="Z310" s="29"/>
    </row>
    <row r="311" spans="1:26" ht="15.75" customHeight="1">
      <c r="A311" s="29"/>
      <c r="B311" s="29"/>
      <c r="C311" s="29"/>
      <c r="D311" s="29"/>
      <c r="E311" s="29"/>
      <c r="F311" s="29"/>
      <c r="G311" s="29"/>
      <c r="H311" s="579"/>
      <c r="I311" s="29"/>
      <c r="J311" s="29"/>
      <c r="K311" s="29"/>
      <c r="L311" s="29"/>
      <c r="M311" s="29"/>
      <c r="N311" s="29"/>
      <c r="O311" s="29"/>
      <c r="P311" s="29"/>
      <c r="Q311" s="29"/>
      <c r="R311" s="29"/>
      <c r="S311" s="29"/>
      <c r="T311" s="29"/>
      <c r="U311" s="29"/>
      <c r="V311" s="29"/>
      <c r="W311" s="29"/>
      <c r="X311" s="29"/>
      <c r="Y311" s="29"/>
      <c r="Z311" s="29"/>
    </row>
    <row r="312" spans="1:26" ht="15.75" customHeight="1">
      <c r="A312" s="29"/>
      <c r="B312" s="29"/>
      <c r="C312" s="29"/>
      <c r="D312" s="29"/>
      <c r="E312" s="29"/>
      <c r="F312" s="29"/>
      <c r="G312" s="29"/>
      <c r="H312" s="579"/>
      <c r="I312" s="29"/>
      <c r="J312" s="29"/>
      <c r="K312" s="29"/>
      <c r="L312" s="29"/>
      <c r="M312" s="29"/>
      <c r="N312" s="29"/>
      <c r="O312" s="29"/>
      <c r="P312" s="29"/>
      <c r="Q312" s="29"/>
      <c r="R312" s="29"/>
      <c r="S312" s="29"/>
      <c r="T312" s="29"/>
      <c r="U312" s="29"/>
      <c r="V312" s="29"/>
      <c r="W312" s="29"/>
      <c r="X312" s="29"/>
      <c r="Y312" s="29"/>
      <c r="Z312" s="29"/>
    </row>
    <row r="313" spans="1:26" ht="15.75" customHeight="1">
      <c r="A313" s="29"/>
      <c r="B313" s="29"/>
      <c r="C313" s="29"/>
      <c r="D313" s="29"/>
      <c r="E313" s="29"/>
      <c r="F313" s="29"/>
      <c r="G313" s="29"/>
      <c r="H313" s="579"/>
      <c r="I313" s="29"/>
      <c r="J313" s="29"/>
      <c r="K313" s="29"/>
      <c r="L313" s="29"/>
      <c r="M313" s="29"/>
      <c r="N313" s="29"/>
      <c r="O313" s="29"/>
      <c r="P313" s="29"/>
      <c r="Q313" s="29"/>
      <c r="R313" s="29"/>
      <c r="S313" s="29"/>
      <c r="T313" s="29"/>
      <c r="U313" s="29"/>
      <c r="V313" s="29"/>
      <c r="W313" s="29"/>
      <c r="X313" s="29"/>
      <c r="Y313" s="29"/>
      <c r="Z313" s="29"/>
    </row>
    <row r="314" spans="1:26" ht="15.75" customHeight="1">
      <c r="A314" s="29"/>
      <c r="B314" s="29"/>
      <c r="C314" s="29"/>
      <c r="D314" s="29"/>
      <c r="E314" s="29"/>
      <c r="F314" s="29"/>
      <c r="G314" s="29"/>
      <c r="H314" s="579"/>
      <c r="I314" s="29"/>
      <c r="J314" s="29"/>
      <c r="K314" s="29"/>
      <c r="L314" s="29"/>
      <c r="M314" s="29"/>
      <c r="N314" s="29"/>
      <c r="O314" s="29"/>
      <c r="P314" s="29"/>
      <c r="Q314" s="29"/>
      <c r="R314" s="29"/>
      <c r="S314" s="29"/>
      <c r="T314" s="29"/>
      <c r="U314" s="29"/>
      <c r="V314" s="29"/>
      <c r="W314" s="29"/>
      <c r="X314" s="29"/>
      <c r="Y314" s="29"/>
      <c r="Z314" s="29"/>
    </row>
    <row r="315" spans="1:26" ht="15.75" customHeight="1">
      <c r="A315" s="29"/>
      <c r="B315" s="29"/>
      <c r="C315" s="29"/>
      <c r="D315" s="29"/>
      <c r="E315" s="29"/>
      <c r="F315" s="29"/>
      <c r="G315" s="29"/>
      <c r="H315" s="579"/>
      <c r="I315" s="29"/>
      <c r="J315" s="29"/>
      <c r="K315" s="29"/>
      <c r="L315" s="29"/>
      <c r="M315" s="29"/>
      <c r="N315" s="29"/>
      <c r="O315" s="29"/>
      <c r="P315" s="29"/>
      <c r="Q315" s="29"/>
      <c r="R315" s="29"/>
      <c r="S315" s="29"/>
      <c r="T315" s="29"/>
      <c r="U315" s="29"/>
      <c r="V315" s="29"/>
      <c r="W315" s="29"/>
      <c r="X315" s="29"/>
      <c r="Y315" s="29"/>
      <c r="Z315" s="29"/>
    </row>
    <row r="316" spans="1:26" ht="15.75" customHeight="1">
      <c r="A316" s="29"/>
      <c r="B316" s="29"/>
      <c r="C316" s="29"/>
      <c r="D316" s="29"/>
      <c r="E316" s="29"/>
      <c r="F316" s="29"/>
      <c r="G316" s="29"/>
      <c r="H316" s="579"/>
      <c r="I316" s="29"/>
      <c r="J316" s="29"/>
      <c r="K316" s="29"/>
      <c r="L316" s="29"/>
      <c r="M316" s="29"/>
      <c r="N316" s="29"/>
      <c r="O316" s="29"/>
      <c r="P316" s="29"/>
      <c r="Q316" s="29"/>
      <c r="R316" s="29"/>
      <c r="S316" s="29"/>
      <c r="T316" s="29"/>
      <c r="U316" s="29"/>
      <c r="V316" s="29"/>
      <c r="W316" s="29"/>
      <c r="X316" s="29"/>
      <c r="Y316" s="29"/>
      <c r="Z316" s="29"/>
    </row>
    <row r="317" spans="1:26" ht="15.75" customHeight="1">
      <c r="A317" s="29"/>
      <c r="B317" s="29"/>
      <c r="C317" s="29"/>
      <c r="D317" s="29"/>
      <c r="E317" s="29"/>
      <c r="F317" s="29"/>
      <c r="G317" s="29"/>
      <c r="H317" s="579"/>
      <c r="I317" s="29"/>
      <c r="J317" s="29"/>
      <c r="K317" s="29"/>
      <c r="L317" s="29"/>
      <c r="M317" s="29"/>
      <c r="N317" s="29"/>
      <c r="O317" s="29"/>
      <c r="P317" s="29"/>
      <c r="Q317" s="29"/>
      <c r="R317" s="29"/>
      <c r="S317" s="29"/>
      <c r="T317" s="29"/>
      <c r="U317" s="29"/>
      <c r="V317" s="29"/>
      <c r="W317" s="29"/>
      <c r="X317" s="29"/>
      <c r="Y317" s="29"/>
      <c r="Z317" s="29"/>
    </row>
    <row r="318" spans="1:26" ht="15.75" customHeight="1">
      <c r="A318" s="29"/>
      <c r="B318" s="29"/>
      <c r="C318" s="29"/>
      <c r="D318" s="29"/>
      <c r="E318" s="29"/>
      <c r="F318" s="29"/>
      <c r="G318" s="29"/>
      <c r="H318" s="579"/>
      <c r="I318" s="29"/>
      <c r="J318" s="29"/>
      <c r="K318" s="29"/>
      <c r="L318" s="29"/>
      <c r="M318" s="29"/>
      <c r="N318" s="29"/>
      <c r="O318" s="29"/>
      <c r="P318" s="29"/>
      <c r="Q318" s="29"/>
      <c r="R318" s="29"/>
      <c r="S318" s="29"/>
      <c r="T318" s="29"/>
      <c r="U318" s="29"/>
      <c r="V318" s="29"/>
      <c r="W318" s="29"/>
      <c r="X318" s="29"/>
      <c r="Y318" s="29"/>
      <c r="Z318" s="29"/>
    </row>
    <row r="319" spans="1:26" ht="15.75" customHeight="1">
      <c r="A319" s="29"/>
      <c r="B319" s="29"/>
      <c r="C319" s="29"/>
      <c r="D319" s="29"/>
      <c r="E319" s="29"/>
      <c r="F319" s="29"/>
      <c r="G319" s="29"/>
      <c r="H319" s="579"/>
      <c r="I319" s="29"/>
      <c r="J319" s="29"/>
      <c r="K319" s="29"/>
      <c r="L319" s="29"/>
      <c r="M319" s="29"/>
      <c r="N319" s="29"/>
      <c r="O319" s="29"/>
      <c r="P319" s="29"/>
      <c r="Q319" s="29"/>
      <c r="R319" s="29"/>
      <c r="S319" s="29"/>
      <c r="T319" s="29"/>
      <c r="U319" s="29"/>
      <c r="V319" s="29"/>
      <c r="W319" s="29"/>
      <c r="X319" s="29"/>
      <c r="Y319" s="29"/>
      <c r="Z319" s="29"/>
    </row>
    <row r="320" spans="1:26" ht="15.75" customHeight="1">
      <c r="A320" s="29"/>
      <c r="B320" s="29"/>
      <c r="C320" s="29"/>
      <c r="D320" s="29"/>
      <c r="E320" s="29"/>
      <c r="F320" s="29"/>
      <c r="G320" s="29"/>
      <c r="H320" s="579"/>
      <c r="I320" s="29"/>
      <c r="J320" s="29"/>
      <c r="K320" s="29"/>
      <c r="L320" s="29"/>
      <c r="M320" s="29"/>
      <c r="N320" s="29"/>
      <c r="O320" s="29"/>
      <c r="P320" s="29"/>
      <c r="Q320" s="29"/>
      <c r="R320" s="29"/>
      <c r="S320" s="29"/>
      <c r="T320" s="29"/>
      <c r="U320" s="29"/>
      <c r="V320" s="29"/>
      <c r="W320" s="29"/>
      <c r="X320" s="29"/>
      <c r="Y320" s="29"/>
      <c r="Z320" s="29"/>
    </row>
    <row r="321" spans="1:26" ht="15.75" customHeight="1">
      <c r="A321" s="29"/>
      <c r="B321" s="29"/>
      <c r="C321" s="29"/>
      <c r="D321" s="29"/>
      <c r="E321" s="29"/>
      <c r="F321" s="29"/>
      <c r="G321" s="29"/>
      <c r="H321" s="579"/>
      <c r="I321" s="29"/>
      <c r="J321" s="29"/>
      <c r="K321" s="29"/>
      <c r="L321" s="29"/>
      <c r="M321" s="29"/>
      <c r="N321" s="29"/>
      <c r="O321" s="29"/>
      <c r="P321" s="29"/>
      <c r="Q321" s="29"/>
      <c r="R321" s="29"/>
      <c r="S321" s="29"/>
      <c r="T321" s="29"/>
      <c r="U321" s="29"/>
      <c r="V321" s="29"/>
      <c r="W321" s="29"/>
      <c r="X321" s="29"/>
      <c r="Y321" s="29"/>
      <c r="Z321" s="29"/>
    </row>
    <row r="322" spans="1:26" ht="15.75" customHeight="1">
      <c r="A322" s="29"/>
      <c r="B322" s="29"/>
      <c r="C322" s="29"/>
      <c r="D322" s="29"/>
      <c r="E322" s="29"/>
      <c r="F322" s="29"/>
      <c r="G322" s="29"/>
      <c r="H322" s="579"/>
      <c r="I322" s="29"/>
      <c r="J322" s="29"/>
      <c r="K322" s="29"/>
      <c r="L322" s="29"/>
      <c r="M322" s="29"/>
      <c r="N322" s="29"/>
      <c r="O322" s="29"/>
      <c r="P322" s="29"/>
      <c r="Q322" s="29"/>
      <c r="R322" s="29"/>
      <c r="S322" s="29"/>
      <c r="T322" s="29"/>
      <c r="U322" s="29"/>
      <c r="V322" s="29"/>
      <c r="W322" s="29"/>
      <c r="X322" s="29"/>
      <c r="Y322" s="29"/>
      <c r="Z322" s="29"/>
    </row>
    <row r="323" spans="1:26" ht="15.75" customHeight="1">
      <c r="A323" s="29"/>
      <c r="B323" s="29"/>
      <c r="C323" s="29"/>
      <c r="D323" s="29"/>
      <c r="E323" s="29"/>
      <c r="F323" s="29"/>
      <c r="G323" s="29"/>
      <c r="H323" s="579"/>
      <c r="I323" s="29"/>
      <c r="J323" s="29"/>
      <c r="K323" s="29"/>
      <c r="L323" s="29"/>
      <c r="M323" s="29"/>
      <c r="N323" s="29"/>
      <c r="O323" s="29"/>
      <c r="P323" s="29"/>
      <c r="Q323" s="29"/>
      <c r="R323" s="29"/>
      <c r="S323" s="29"/>
      <c r="T323" s="29"/>
      <c r="U323" s="29"/>
      <c r="V323" s="29"/>
      <c r="W323" s="29"/>
      <c r="X323" s="29"/>
      <c r="Y323" s="29"/>
      <c r="Z323" s="29"/>
    </row>
    <row r="324" spans="1:26" ht="15.75" customHeight="1">
      <c r="A324" s="29"/>
      <c r="B324" s="29"/>
      <c r="C324" s="29"/>
      <c r="D324" s="29"/>
      <c r="E324" s="29"/>
      <c r="F324" s="29"/>
      <c r="G324" s="29"/>
      <c r="H324" s="579"/>
      <c r="I324" s="29"/>
      <c r="J324" s="29"/>
      <c r="K324" s="29"/>
      <c r="L324" s="29"/>
      <c r="M324" s="29"/>
      <c r="N324" s="29"/>
      <c r="O324" s="29"/>
      <c r="P324" s="29"/>
      <c r="Q324" s="29"/>
      <c r="R324" s="29"/>
      <c r="S324" s="29"/>
      <c r="T324" s="29"/>
      <c r="U324" s="29"/>
      <c r="V324" s="29"/>
      <c r="W324" s="29"/>
      <c r="X324" s="29"/>
      <c r="Y324" s="29"/>
      <c r="Z324" s="29"/>
    </row>
    <row r="325" spans="1:26" ht="15.75" customHeight="1">
      <c r="A325" s="29"/>
      <c r="B325" s="29"/>
      <c r="C325" s="29"/>
      <c r="D325" s="29"/>
      <c r="E325" s="29"/>
      <c r="F325" s="29"/>
      <c r="G325" s="29"/>
      <c r="H325" s="579"/>
      <c r="I325" s="29"/>
      <c r="J325" s="29"/>
      <c r="K325" s="29"/>
      <c r="L325" s="29"/>
      <c r="M325" s="29"/>
      <c r="N325" s="29"/>
      <c r="O325" s="29"/>
      <c r="P325" s="29"/>
      <c r="Q325" s="29"/>
      <c r="R325" s="29"/>
      <c r="S325" s="29"/>
      <c r="T325" s="29"/>
      <c r="U325" s="29"/>
      <c r="V325" s="29"/>
      <c r="W325" s="29"/>
      <c r="X325" s="29"/>
      <c r="Y325" s="29"/>
      <c r="Z325" s="29"/>
    </row>
    <row r="326" spans="1:26" ht="15.75" customHeight="1">
      <c r="A326" s="29"/>
      <c r="B326" s="29"/>
      <c r="C326" s="29"/>
      <c r="D326" s="29"/>
      <c r="E326" s="29"/>
      <c r="F326" s="29"/>
      <c r="G326" s="29"/>
      <c r="H326" s="579"/>
      <c r="I326" s="29"/>
      <c r="J326" s="29"/>
      <c r="K326" s="29"/>
      <c r="L326" s="29"/>
      <c r="M326" s="29"/>
      <c r="N326" s="29"/>
      <c r="O326" s="29"/>
      <c r="P326" s="29"/>
      <c r="Q326" s="29"/>
      <c r="R326" s="29"/>
      <c r="S326" s="29"/>
      <c r="T326" s="29"/>
      <c r="U326" s="29"/>
      <c r="V326" s="29"/>
      <c r="W326" s="29"/>
      <c r="X326" s="29"/>
      <c r="Y326" s="29"/>
      <c r="Z326" s="29"/>
    </row>
    <row r="327" spans="1:26" ht="15.75" customHeight="1">
      <c r="A327" s="29"/>
      <c r="B327" s="29"/>
      <c r="C327" s="29"/>
      <c r="D327" s="29"/>
      <c r="E327" s="29"/>
      <c r="F327" s="29"/>
      <c r="G327" s="29"/>
      <c r="H327" s="579"/>
      <c r="I327" s="29"/>
      <c r="J327" s="29"/>
      <c r="K327" s="29"/>
      <c r="L327" s="29"/>
      <c r="M327" s="29"/>
      <c r="N327" s="29"/>
      <c r="O327" s="29"/>
      <c r="P327" s="29"/>
      <c r="Q327" s="29"/>
      <c r="R327" s="29"/>
      <c r="S327" s="29"/>
      <c r="T327" s="29"/>
      <c r="U327" s="29"/>
      <c r="V327" s="29"/>
      <c r="W327" s="29"/>
      <c r="X327" s="29"/>
      <c r="Y327" s="29"/>
      <c r="Z327" s="29"/>
    </row>
    <row r="328" spans="1:26" ht="15.75" customHeight="1">
      <c r="A328" s="29"/>
      <c r="B328" s="29"/>
      <c r="C328" s="29"/>
      <c r="D328" s="29"/>
      <c r="E328" s="29"/>
      <c r="F328" s="29"/>
      <c r="G328" s="29"/>
      <c r="H328" s="579"/>
      <c r="I328" s="29"/>
      <c r="J328" s="29"/>
      <c r="K328" s="29"/>
      <c r="L328" s="29"/>
      <c r="M328" s="29"/>
      <c r="N328" s="29"/>
      <c r="O328" s="29"/>
      <c r="P328" s="29"/>
      <c r="Q328" s="29"/>
      <c r="R328" s="29"/>
      <c r="S328" s="29"/>
      <c r="T328" s="29"/>
      <c r="U328" s="29"/>
      <c r="V328" s="29"/>
      <c r="W328" s="29"/>
      <c r="X328" s="29"/>
      <c r="Y328" s="29"/>
      <c r="Z328" s="29"/>
    </row>
    <row r="329" spans="1:26" ht="15.75" customHeight="1">
      <c r="A329" s="29"/>
      <c r="B329" s="29"/>
      <c r="C329" s="29"/>
      <c r="D329" s="29"/>
      <c r="E329" s="29"/>
      <c r="F329" s="29"/>
      <c r="G329" s="29"/>
      <c r="H329" s="579"/>
      <c r="I329" s="29"/>
      <c r="J329" s="29"/>
      <c r="K329" s="29"/>
      <c r="L329" s="29"/>
      <c r="M329" s="29"/>
      <c r="N329" s="29"/>
      <c r="O329" s="29"/>
      <c r="P329" s="29"/>
      <c r="Q329" s="29"/>
      <c r="R329" s="29"/>
      <c r="S329" s="29"/>
      <c r="T329" s="29"/>
      <c r="U329" s="29"/>
      <c r="V329" s="29"/>
      <c r="W329" s="29"/>
      <c r="X329" s="29"/>
      <c r="Y329" s="29"/>
      <c r="Z329" s="29"/>
    </row>
    <row r="330" spans="1:26" ht="15.75" customHeight="1">
      <c r="A330" s="29"/>
      <c r="B330" s="29"/>
      <c r="C330" s="29"/>
      <c r="D330" s="29"/>
      <c r="E330" s="29"/>
      <c r="F330" s="29"/>
      <c r="G330" s="29"/>
      <c r="H330" s="579"/>
      <c r="I330" s="29"/>
      <c r="J330" s="29"/>
      <c r="K330" s="29"/>
      <c r="L330" s="29"/>
      <c r="M330" s="29"/>
      <c r="N330" s="29"/>
      <c r="O330" s="29"/>
      <c r="P330" s="29"/>
      <c r="Q330" s="29"/>
      <c r="R330" s="29"/>
      <c r="S330" s="29"/>
      <c r="T330" s="29"/>
      <c r="U330" s="29"/>
      <c r="V330" s="29"/>
      <c r="W330" s="29"/>
      <c r="X330" s="29"/>
      <c r="Y330" s="29"/>
      <c r="Z330" s="29"/>
    </row>
    <row r="331" spans="1:26" ht="15.75" customHeight="1">
      <c r="A331" s="29"/>
      <c r="B331" s="29"/>
      <c r="C331" s="29"/>
      <c r="D331" s="29"/>
      <c r="E331" s="29"/>
      <c r="F331" s="29"/>
      <c r="G331" s="29"/>
      <c r="H331" s="579"/>
      <c r="I331" s="29"/>
      <c r="J331" s="29"/>
      <c r="K331" s="29"/>
      <c r="L331" s="29"/>
      <c r="M331" s="29"/>
      <c r="N331" s="29"/>
      <c r="O331" s="29"/>
      <c r="P331" s="29"/>
      <c r="Q331" s="29"/>
      <c r="R331" s="29"/>
      <c r="S331" s="29"/>
      <c r="T331" s="29"/>
      <c r="U331" s="29"/>
      <c r="V331" s="29"/>
      <c r="W331" s="29"/>
      <c r="X331" s="29"/>
      <c r="Y331" s="29"/>
      <c r="Z331" s="29"/>
    </row>
    <row r="332" spans="1:26" ht="15.75" customHeight="1">
      <c r="A332" s="29"/>
      <c r="B332" s="29"/>
      <c r="C332" s="29"/>
      <c r="D332" s="29"/>
      <c r="E332" s="29"/>
      <c r="F332" s="29"/>
      <c r="G332" s="29"/>
      <c r="H332" s="579"/>
      <c r="I332" s="29"/>
      <c r="J332" s="29"/>
      <c r="K332" s="29"/>
      <c r="L332" s="29"/>
      <c r="M332" s="29"/>
      <c r="N332" s="29"/>
      <c r="O332" s="29"/>
      <c r="P332" s="29"/>
      <c r="Q332" s="29"/>
      <c r="R332" s="29"/>
      <c r="S332" s="29"/>
      <c r="T332" s="29"/>
      <c r="U332" s="29"/>
      <c r="V332" s="29"/>
      <c r="W332" s="29"/>
      <c r="X332" s="29"/>
      <c r="Y332" s="29"/>
      <c r="Z332" s="29"/>
    </row>
    <row r="333" spans="1:26" ht="15.75" customHeight="1">
      <c r="A333" s="29"/>
      <c r="B333" s="29"/>
      <c r="C333" s="29"/>
      <c r="D333" s="29"/>
      <c r="E333" s="29"/>
      <c r="F333" s="29"/>
      <c r="G333" s="29"/>
      <c r="H333" s="579"/>
      <c r="I333" s="29"/>
      <c r="J333" s="29"/>
      <c r="K333" s="29"/>
      <c r="L333" s="29"/>
      <c r="M333" s="29"/>
      <c r="N333" s="29"/>
      <c r="O333" s="29"/>
      <c r="P333" s="29"/>
      <c r="Q333" s="29"/>
      <c r="R333" s="29"/>
      <c r="S333" s="29"/>
      <c r="T333" s="29"/>
      <c r="U333" s="29"/>
      <c r="V333" s="29"/>
      <c r="W333" s="29"/>
      <c r="X333" s="29"/>
      <c r="Y333" s="29"/>
      <c r="Z333" s="29"/>
    </row>
    <row r="334" spans="1:26" ht="15.75" customHeight="1">
      <c r="A334" s="29"/>
      <c r="B334" s="29"/>
      <c r="C334" s="29"/>
      <c r="D334" s="29"/>
      <c r="E334" s="29"/>
      <c r="F334" s="29"/>
      <c r="G334" s="29"/>
      <c r="H334" s="579"/>
      <c r="I334" s="29"/>
      <c r="J334" s="29"/>
      <c r="K334" s="29"/>
      <c r="L334" s="29"/>
      <c r="M334" s="29"/>
      <c r="N334" s="29"/>
      <c r="O334" s="29"/>
      <c r="P334" s="29"/>
      <c r="Q334" s="29"/>
      <c r="R334" s="29"/>
      <c r="S334" s="29"/>
      <c r="T334" s="29"/>
      <c r="U334" s="29"/>
      <c r="V334" s="29"/>
      <c r="W334" s="29"/>
      <c r="X334" s="29"/>
      <c r="Y334" s="29"/>
      <c r="Z334" s="29"/>
    </row>
    <row r="335" spans="1:26" ht="15.75" customHeight="1">
      <c r="A335" s="29"/>
      <c r="B335" s="29"/>
      <c r="C335" s="29"/>
      <c r="D335" s="29"/>
      <c r="E335" s="29"/>
      <c r="F335" s="29"/>
      <c r="G335" s="29"/>
      <c r="H335" s="579"/>
      <c r="I335" s="29"/>
      <c r="J335" s="29"/>
      <c r="K335" s="29"/>
      <c r="L335" s="29"/>
      <c r="M335" s="29"/>
      <c r="N335" s="29"/>
      <c r="O335" s="29"/>
      <c r="P335" s="29"/>
      <c r="Q335" s="29"/>
      <c r="R335" s="29"/>
      <c r="S335" s="29"/>
      <c r="T335" s="29"/>
      <c r="U335" s="29"/>
      <c r="V335" s="29"/>
      <c r="W335" s="29"/>
      <c r="X335" s="29"/>
      <c r="Y335" s="29"/>
      <c r="Z335" s="29"/>
    </row>
    <row r="336" spans="1:26" ht="15.75" customHeight="1">
      <c r="A336" s="29"/>
      <c r="B336" s="29"/>
      <c r="C336" s="29"/>
      <c r="D336" s="29"/>
      <c r="E336" s="29"/>
      <c r="F336" s="29"/>
      <c r="G336" s="29"/>
      <c r="H336" s="579"/>
      <c r="I336" s="29"/>
      <c r="J336" s="29"/>
      <c r="K336" s="29"/>
      <c r="L336" s="29"/>
      <c r="M336" s="29"/>
      <c r="N336" s="29"/>
      <c r="O336" s="29"/>
      <c r="P336" s="29"/>
      <c r="Q336" s="29"/>
      <c r="R336" s="29"/>
      <c r="S336" s="29"/>
      <c r="T336" s="29"/>
      <c r="U336" s="29"/>
      <c r="V336" s="29"/>
      <c r="W336" s="29"/>
      <c r="X336" s="29"/>
      <c r="Y336" s="29"/>
      <c r="Z336" s="29"/>
    </row>
    <row r="337" spans="1:26" ht="15.75" customHeight="1">
      <c r="A337" s="29"/>
      <c r="B337" s="29"/>
      <c r="C337" s="29"/>
      <c r="D337" s="29"/>
      <c r="E337" s="29"/>
      <c r="F337" s="29"/>
      <c r="G337" s="29"/>
      <c r="H337" s="579"/>
      <c r="I337" s="29"/>
      <c r="J337" s="29"/>
      <c r="K337" s="29"/>
      <c r="L337" s="29"/>
      <c r="M337" s="29"/>
      <c r="N337" s="29"/>
      <c r="O337" s="29"/>
      <c r="P337" s="29"/>
      <c r="Q337" s="29"/>
      <c r="R337" s="29"/>
      <c r="S337" s="29"/>
      <c r="T337" s="29"/>
      <c r="U337" s="29"/>
      <c r="V337" s="29"/>
      <c r="W337" s="29"/>
      <c r="X337" s="29"/>
      <c r="Y337" s="29"/>
      <c r="Z337" s="29"/>
    </row>
    <row r="338" spans="1:26" ht="15.75" customHeight="1">
      <c r="A338" s="29"/>
      <c r="B338" s="29"/>
      <c r="C338" s="29"/>
      <c r="D338" s="29"/>
      <c r="E338" s="29"/>
      <c r="F338" s="29"/>
      <c r="G338" s="29"/>
      <c r="H338" s="579"/>
      <c r="I338" s="29"/>
      <c r="J338" s="29"/>
      <c r="K338" s="29"/>
      <c r="L338" s="29"/>
      <c r="M338" s="29"/>
      <c r="N338" s="29"/>
      <c r="O338" s="29"/>
      <c r="P338" s="29"/>
      <c r="Q338" s="29"/>
      <c r="R338" s="29"/>
      <c r="S338" s="29"/>
      <c r="T338" s="29"/>
      <c r="U338" s="29"/>
      <c r="V338" s="29"/>
      <c r="W338" s="29"/>
      <c r="X338" s="29"/>
      <c r="Y338" s="29"/>
      <c r="Z338" s="29"/>
    </row>
    <row r="339" spans="1:26" ht="15.75" customHeight="1">
      <c r="A339" s="29"/>
      <c r="B339" s="29"/>
      <c r="C339" s="29"/>
      <c r="D339" s="29"/>
      <c r="E339" s="29"/>
      <c r="F339" s="29"/>
      <c r="G339" s="29"/>
      <c r="H339" s="579"/>
      <c r="I339" s="29"/>
      <c r="J339" s="29"/>
      <c r="K339" s="29"/>
      <c r="L339" s="29"/>
      <c r="M339" s="29"/>
      <c r="N339" s="29"/>
      <c r="O339" s="29"/>
      <c r="P339" s="29"/>
      <c r="Q339" s="29"/>
      <c r="R339" s="29"/>
      <c r="S339" s="29"/>
      <c r="T339" s="29"/>
      <c r="U339" s="29"/>
      <c r="V339" s="29"/>
      <c r="W339" s="29"/>
      <c r="X339" s="29"/>
      <c r="Y339" s="29"/>
      <c r="Z339" s="29"/>
    </row>
    <row r="340" spans="1:26" ht="15.75" customHeight="1">
      <c r="A340" s="29"/>
      <c r="B340" s="29"/>
      <c r="C340" s="29"/>
      <c r="D340" s="29"/>
      <c r="E340" s="29"/>
      <c r="F340" s="29"/>
      <c r="G340" s="29"/>
      <c r="H340" s="579"/>
      <c r="I340" s="29"/>
      <c r="J340" s="29"/>
      <c r="K340" s="29"/>
      <c r="L340" s="29"/>
      <c r="M340" s="29"/>
      <c r="N340" s="29"/>
      <c r="O340" s="29"/>
      <c r="P340" s="29"/>
      <c r="Q340" s="29"/>
      <c r="R340" s="29"/>
      <c r="S340" s="29"/>
      <c r="T340" s="29"/>
      <c r="U340" s="29"/>
      <c r="V340" s="29"/>
      <c r="W340" s="29"/>
      <c r="X340" s="29"/>
      <c r="Y340" s="29"/>
      <c r="Z340" s="29"/>
    </row>
    <row r="341" spans="1:26" ht="15.75" customHeight="1">
      <c r="A341" s="29"/>
      <c r="B341" s="29"/>
      <c r="C341" s="29"/>
      <c r="D341" s="29"/>
      <c r="E341" s="29"/>
      <c r="F341" s="29"/>
      <c r="G341" s="29"/>
      <c r="H341" s="579"/>
      <c r="I341" s="29"/>
      <c r="J341" s="29"/>
      <c r="K341" s="29"/>
      <c r="L341" s="29"/>
      <c r="M341" s="29"/>
      <c r="N341" s="29"/>
      <c r="O341" s="29"/>
      <c r="P341" s="29"/>
      <c r="Q341" s="29"/>
      <c r="R341" s="29"/>
      <c r="S341" s="29"/>
      <c r="T341" s="29"/>
      <c r="U341" s="29"/>
      <c r="V341" s="29"/>
      <c r="W341" s="29"/>
      <c r="X341" s="29"/>
      <c r="Y341" s="29"/>
      <c r="Z341" s="29"/>
    </row>
    <row r="342" spans="1:26" ht="15.75" customHeight="1">
      <c r="A342" s="29"/>
      <c r="B342" s="29"/>
      <c r="C342" s="29"/>
      <c r="D342" s="29"/>
      <c r="E342" s="29"/>
      <c r="F342" s="29"/>
      <c r="G342" s="29"/>
      <c r="H342" s="579"/>
      <c r="I342" s="29"/>
      <c r="J342" s="29"/>
      <c r="K342" s="29"/>
      <c r="L342" s="29"/>
      <c r="M342" s="29"/>
      <c r="N342" s="29"/>
      <c r="O342" s="29"/>
      <c r="P342" s="29"/>
      <c r="Q342" s="29"/>
      <c r="R342" s="29"/>
      <c r="S342" s="29"/>
      <c r="T342" s="29"/>
      <c r="U342" s="29"/>
      <c r="V342" s="29"/>
      <c r="W342" s="29"/>
      <c r="X342" s="29"/>
      <c r="Y342" s="29"/>
      <c r="Z342" s="29"/>
    </row>
    <row r="343" spans="1:26" ht="15.75" customHeight="1">
      <c r="A343" s="29"/>
      <c r="B343" s="29"/>
      <c r="C343" s="29"/>
      <c r="D343" s="29"/>
      <c r="E343" s="29"/>
      <c r="F343" s="29"/>
      <c r="G343" s="29"/>
      <c r="H343" s="579"/>
      <c r="I343" s="29"/>
      <c r="J343" s="29"/>
      <c r="K343" s="29"/>
      <c r="L343" s="29"/>
      <c r="M343" s="29"/>
      <c r="N343" s="29"/>
      <c r="O343" s="29"/>
      <c r="P343" s="29"/>
      <c r="Q343" s="29"/>
      <c r="R343" s="29"/>
      <c r="S343" s="29"/>
      <c r="T343" s="29"/>
      <c r="U343" s="29"/>
      <c r="V343" s="29"/>
      <c r="W343" s="29"/>
      <c r="X343" s="29"/>
      <c r="Y343" s="29"/>
      <c r="Z343" s="29"/>
    </row>
    <row r="344" spans="1:26" ht="15.75" customHeight="1">
      <c r="A344" s="29"/>
      <c r="B344" s="29"/>
      <c r="C344" s="29"/>
      <c r="D344" s="29"/>
      <c r="E344" s="29"/>
      <c r="F344" s="29"/>
      <c r="G344" s="29"/>
      <c r="H344" s="579"/>
      <c r="I344" s="29"/>
      <c r="J344" s="29"/>
      <c r="K344" s="29"/>
      <c r="L344" s="29"/>
      <c r="M344" s="29"/>
      <c r="N344" s="29"/>
      <c r="O344" s="29"/>
      <c r="P344" s="29"/>
      <c r="Q344" s="29"/>
      <c r="R344" s="29"/>
      <c r="S344" s="29"/>
      <c r="T344" s="29"/>
      <c r="U344" s="29"/>
      <c r="V344" s="29"/>
      <c r="W344" s="29"/>
      <c r="X344" s="29"/>
      <c r="Y344" s="29"/>
      <c r="Z344" s="29"/>
    </row>
    <row r="345" spans="1:26" ht="15.75" customHeight="1">
      <c r="A345" s="29"/>
      <c r="B345" s="29"/>
      <c r="C345" s="29"/>
      <c r="D345" s="29"/>
      <c r="E345" s="29"/>
      <c r="F345" s="29"/>
      <c r="G345" s="29"/>
      <c r="H345" s="579"/>
      <c r="I345" s="29"/>
      <c r="J345" s="29"/>
      <c r="K345" s="29"/>
      <c r="L345" s="29"/>
      <c r="M345" s="29"/>
      <c r="N345" s="29"/>
      <c r="O345" s="29"/>
      <c r="P345" s="29"/>
      <c r="Q345" s="29"/>
      <c r="R345" s="29"/>
      <c r="S345" s="29"/>
      <c r="T345" s="29"/>
      <c r="U345" s="29"/>
      <c r="V345" s="29"/>
      <c r="W345" s="29"/>
      <c r="X345" s="29"/>
      <c r="Y345" s="29"/>
      <c r="Z345" s="29"/>
    </row>
    <row r="346" spans="1:26" ht="15.75" customHeight="1">
      <c r="A346" s="29"/>
      <c r="B346" s="29"/>
      <c r="C346" s="29"/>
      <c r="D346" s="29"/>
      <c r="E346" s="29"/>
      <c r="F346" s="29"/>
      <c r="G346" s="29"/>
      <c r="H346" s="579"/>
      <c r="I346" s="29"/>
      <c r="J346" s="29"/>
      <c r="K346" s="29"/>
      <c r="L346" s="29"/>
      <c r="M346" s="29"/>
      <c r="N346" s="29"/>
      <c r="O346" s="29"/>
      <c r="P346" s="29"/>
      <c r="Q346" s="29"/>
      <c r="R346" s="29"/>
      <c r="S346" s="29"/>
      <c r="T346" s="29"/>
      <c r="U346" s="29"/>
      <c r="V346" s="29"/>
      <c r="W346" s="29"/>
      <c r="X346" s="29"/>
      <c r="Y346" s="29"/>
      <c r="Z346" s="29"/>
    </row>
    <row r="347" spans="1:26" ht="15.75" customHeight="1">
      <c r="A347" s="29"/>
      <c r="B347" s="29"/>
      <c r="C347" s="29"/>
      <c r="D347" s="29"/>
      <c r="E347" s="29"/>
      <c r="F347" s="29"/>
      <c r="G347" s="29"/>
      <c r="H347" s="579"/>
      <c r="I347" s="29"/>
      <c r="J347" s="29"/>
      <c r="K347" s="29"/>
      <c r="L347" s="29"/>
      <c r="M347" s="29"/>
      <c r="N347" s="29"/>
      <c r="O347" s="29"/>
      <c r="P347" s="29"/>
      <c r="Q347" s="29"/>
      <c r="R347" s="29"/>
      <c r="S347" s="29"/>
      <c r="T347" s="29"/>
      <c r="U347" s="29"/>
      <c r="V347" s="29"/>
      <c r="W347" s="29"/>
      <c r="X347" s="29"/>
      <c r="Y347" s="29"/>
      <c r="Z347" s="29"/>
    </row>
    <row r="348" spans="1:26" ht="15.75" customHeight="1">
      <c r="A348" s="29"/>
      <c r="B348" s="29"/>
      <c r="C348" s="29"/>
      <c r="D348" s="29"/>
      <c r="E348" s="29"/>
      <c r="F348" s="29"/>
      <c r="G348" s="29"/>
      <c r="H348" s="579"/>
      <c r="I348" s="29"/>
      <c r="J348" s="29"/>
      <c r="K348" s="29"/>
      <c r="L348" s="29"/>
      <c r="M348" s="29"/>
      <c r="N348" s="29"/>
      <c r="O348" s="29"/>
      <c r="P348" s="29"/>
      <c r="Q348" s="29"/>
      <c r="R348" s="29"/>
      <c r="S348" s="29"/>
      <c r="T348" s="29"/>
      <c r="U348" s="29"/>
      <c r="V348" s="29"/>
      <c r="W348" s="29"/>
      <c r="X348" s="29"/>
      <c r="Y348" s="29"/>
      <c r="Z348" s="29"/>
    </row>
    <row r="349" spans="1:26" ht="15.75" customHeight="1">
      <c r="A349" s="29"/>
      <c r="B349" s="29"/>
      <c r="C349" s="29"/>
      <c r="D349" s="29"/>
      <c r="E349" s="29"/>
      <c r="F349" s="29"/>
      <c r="G349" s="29"/>
      <c r="H349" s="579"/>
      <c r="I349" s="29"/>
      <c r="J349" s="29"/>
      <c r="K349" s="29"/>
      <c r="L349" s="29"/>
      <c r="M349" s="29"/>
      <c r="N349" s="29"/>
      <c r="O349" s="29"/>
      <c r="P349" s="29"/>
      <c r="Q349" s="29"/>
      <c r="R349" s="29"/>
      <c r="S349" s="29"/>
      <c r="T349" s="29"/>
      <c r="U349" s="29"/>
      <c r="V349" s="29"/>
      <c r="W349" s="29"/>
      <c r="X349" s="29"/>
      <c r="Y349" s="29"/>
      <c r="Z349" s="29"/>
    </row>
    <row r="350" spans="1:26" ht="15.75" customHeight="1">
      <c r="A350" s="29"/>
      <c r="B350" s="29"/>
      <c r="C350" s="29"/>
      <c r="D350" s="29"/>
      <c r="E350" s="29"/>
      <c r="F350" s="29"/>
      <c r="G350" s="29"/>
      <c r="H350" s="579"/>
      <c r="I350" s="29"/>
      <c r="J350" s="29"/>
      <c r="K350" s="29"/>
      <c r="L350" s="29"/>
      <c r="M350" s="29"/>
      <c r="N350" s="29"/>
      <c r="O350" s="29"/>
      <c r="P350" s="29"/>
      <c r="Q350" s="29"/>
      <c r="R350" s="29"/>
      <c r="S350" s="29"/>
      <c r="T350" s="29"/>
      <c r="U350" s="29"/>
      <c r="V350" s="29"/>
      <c r="W350" s="29"/>
      <c r="X350" s="29"/>
      <c r="Y350" s="29"/>
      <c r="Z350" s="29"/>
    </row>
    <row r="351" spans="1:26" ht="15.75" customHeight="1">
      <c r="A351" s="29"/>
      <c r="B351" s="29"/>
      <c r="C351" s="29"/>
      <c r="D351" s="29"/>
      <c r="E351" s="29"/>
      <c r="F351" s="29"/>
      <c r="G351" s="29"/>
      <c r="H351" s="579"/>
      <c r="I351" s="29"/>
      <c r="J351" s="29"/>
      <c r="K351" s="29"/>
      <c r="L351" s="29"/>
      <c r="M351" s="29"/>
      <c r="N351" s="29"/>
      <c r="O351" s="29"/>
      <c r="P351" s="29"/>
      <c r="Q351" s="29"/>
      <c r="R351" s="29"/>
      <c r="S351" s="29"/>
      <c r="T351" s="29"/>
      <c r="U351" s="29"/>
      <c r="V351" s="29"/>
      <c r="W351" s="29"/>
      <c r="X351" s="29"/>
      <c r="Y351" s="29"/>
      <c r="Z351" s="29"/>
    </row>
    <row r="352" spans="1:26" ht="15.75" customHeight="1">
      <c r="A352" s="29"/>
      <c r="B352" s="29"/>
      <c r="C352" s="29"/>
      <c r="D352" s="29"/>
      <c r="E352" s="29"/>
      <c r="F352" s="29"/>
      <c r="G352" s="29"/>
      <c r="H352" s="579"/>
      <c r="I352" s="29"/>
      <c r="J352" s="29"/>
      <c r="K352" s="29"/>
      <c r="L352" s="29"/>
      <c r="M352" s="29"/>
      <c r="N352" s="29"/>
      <c r="O352" s="29"/>
      <c r="P352" s="29"/>
      <c r="Q352" s="29"/>
      <c r="R352" s="29"/>
      <c r="S352" s="29"/>
      <c r="T352" s="29"/>
      <c r="U352" s="29"/>
      <c r="V352" s="29"/>
      <c r="W352" s="29"/>
      <c r="X352" s="29"/>
      <c r="Y352" s="29"/>
      <c r="Z352" s="29"/>
    </row>
    <row r="353" spans="1:26" ht="15.75" customHeight="1">
      <c r="A353" s="29"/>
      <c r="B353" s="29"/>
      <c r="C353" s="29"/>
      <c r="D353" s="29"/>
      <c r="E353" s="29"/>
      <c r="F353" s="29"/>
      <c r="G353" s="29"/>
      <c r="H353" s="579"/>
      <c r="I353" s="29"/>
      <c r="J353" s="29"/>
      <c r="K353" s="29"/>
      <c r="L353" s="29"/>
      <c r="M353" s="29"/>
      <c r="N353" s="29"/>
      <c r="O353" s="29"/>
      <c r="P353" s="29"/>
      <c r="Q353" s="29"/>
      <c r="R353" s="29"/>
      <c r="S353" s="29"/>
      <c r="T353" s="29"/>
      <c r="U353" s="29"/>
      <c r="V353" s="29"/>
      <c r="W353" s="29"/>
      <c r="X353" s="29"/>
      <c r="Y353" s="29"/>
      <c r="Z353" s="29"/>
    </row>
    <row r="354" spans="1:26" ht="15.75" customHeight="1">
      <c r="A354" s="29"/>
      <c r="B354" s="29"/>
      <c r="C354" s="29"/>
      <c r="D354" s="29"/>
      <c r="E354" s="29"/>
      <c r="F354" s="29"/>
      <c r="G354" s="29"/>
      <c r="H354" s="579"/>
      <c r="I354" s="29"/>
      <c r="J354" s="29"/>
      <c r="K354" s="29"/>
      <c r="L354" s="29"/>
      <c r="M354" s="29"/>
      <c r="N354" s="29"/>
      <c r="O354" s="29"/>
      <c r="P354" s="29"/>
      <c r="Q354" s="29"/>
      <c r="R354" s="29"/>
      <c r="S354" s="29"/>
      <c r="T354" s="29"/>
      <c r="U354" s="29"/>
      <c r="V354" s="29"/>
      <c r="W354" s="29"/>
      <c r="X354" s="29"/>
      <c r="Y354" s="29"/>
      <c r="Z354" s="29"/>
    </row>
    <row r="355" spans="1:26" ht="15.75" customHeight="1">
      <c r="A355" s="29"/>
      <c r="B355" s="29"/>
      <c r="C355" s="29"/>
      <c r="D355" s="29"/>
      <c r="E355" s="29"/>
      <c r="F355" s="29"/>
      <c r="G355" s="29"/>
      <c r="H355" s="579"/>
      <c r="I355" s="29"/>
      <c r="J355" s="29"/>
      <c r="K355" s="29"/>
      <c r="L355" s="29"/>
      <c r="M355" s="29"/>
      <c r="N355" s="29"/>
      <c r="O355" s="29"/>
      <c r="P355" s="29"/>
      <c r="Q355" s="29"/>
      <c r="R355" s="29"/>
      <c r="S355" s="29"/>
      <c r="T355" s="29"/>
      <c r="U355" s="29"/>
      <c r="V355" s="29"/>
      <c r="W355" s="29"/>
      <c r="X355" s="29"/>
      <c r="Y355" s="29"/>
      <c r="Z355" s="29"/>
    </row>
    <row r="356" spans="1:26" ht="15.75" customHeight="1">
      <c r="A356" s="29"/>
      <c r="B356" s="29"/>
      <c r="C356" s="29"/>
      <c r="D356" s="29"/>
      <c r="E356" s="29"/>
      <c r="F356" s="29"/>
      <c r="G356" s="29"/>
      <c r="H356" s="579"/>
      <c r="I356" s="29"/>
      <c r="J356" s="29"/>
      <c r="K356" s="29"/>
      <c r="L356" s="29"/>
      <c r="M356" s="29"/>
      <c r="N356" s="29"/>
      <c r="O356" s="29"/>
      <c r="P356" s="29"/>
      <c r="Q356" s="29"/>
      <c r="R356" s="29"/>
      <c r="S356" s="29"/>
      <c r="T356" s="29"/>
      <c r="U356" s="29"/>
      <c r="V356" s="29"/>
      <c r="W356" s="29"/>
      <c r="X356" s="29"/>
      <c r="Y356" s="29"/>
      <c r="Z356" s="29"/>
    </row>
    <row r="357" spans="1:26" ht="15.75" customHeight="1">
      <c r="A357" s="29"/>
      <c r="B357" s="29"/>
      <c r="C357" s="29"/>
      <c r="D357" s="29"/>
      <c r="E357" s="29"/>
      <c r="F357" s="29"/>
      <c r="G357" s="29"/>
      <c r="H357" s="579"/>
      <c r="I357" s="29"/>
      <c r="J357" s="29"/>
      <c r="K357" s="29"/>
      <c r="L357" s="29"/>
      <c r="M357" s="29"/>
      <c r="N357" s="29"/>
      <c r="O357" s="29"/>
      <c r="P357" s="29"/>
      <c r="Q357" s="29"/>
      <c r="R357" s="29"/>
      <c r="S357" s="29"/>
      <c r="T357" s="29"/>
      <c r="U357" s="29"/>
      <c r="V357" s="29"/>
      <c r="W357" s="29"/>
      <c r="X357" s="29"/>
      <c r="Y357" s="29"/>
      <c r="Z357" s="29"/>
    </row>
    <row r="358" spans="1:26" ht="15.75" customHeight="1">
      <c r="A358" s="29"/>
      <c r="B358" s="29"/>
      <c r="C358" s="29"/>
      <c r="D358" s="29"/>
      <c r="E358" s="29"/>
      <c r="F358" s="29"/>
      <c r="G358" s="29"/>
      <c r="H358" s="579"/>
      <c r="I358" s="29"/>
      <c r="J358" s="29"/>
      <c r="K358" s="29"/>
      <c r="L358" s="29"/>
      <c r="M358" s="29"/>
      <c r="N358" s="29"/>
      <c r="O358" s="29"/>
      <c r="P358" s="29"/>
      <c r="Q358" s="29"/>
      <c r="R358" s="29"/>
      <c r="S358" s="29"/>
      <c r="T358" s="29"/>
      <c r="U358" s="29"/>
      <c r="V358" s="29"/>
      <c r="W358" s="29"/>
      <c r="X358" s="29"/>
      <c r="Y358" s="29"/>
      <c r="Z358" s="29"/>
    </row>
    <row r="359" spans="1:26" ht="15.75" customHeight="1">
      <c r="A359" s="29"/>
      <c r="B359" s="29"/>
      <c r="C359" s="29"/>
      <c r="D359" s="29"/>
      <c r="E359" s="29"/>
      <c r="F359" s="29"/>
      <c r="G359" s="29"/>
      <c r="H359" s="579"/>
      <c r="I359" s="29"/>
      <c r="J359" s="29"/>
      <c r="K359" s="29"/>
      <c r="L359" s="29"/>
      <c r="M359" s="29"/>
      <c r="N359" s="29"/>
      <c r="O359" s="29"/>
      <c r="P359" s="29"/>
      <c r="Q359" s="29"/>
      <c r="R359" s="29"/>
      <c r="S359" s="29"/>
      <c r="T359" s="29"/>
      <c r="U359" s="29"/>
      <c r="V359" s="29"/>
      <c r="W359" s="29"/>
      <c r="X359" s="29"/>
      <c r="Y359" s="29"/>
      <c r="Z359" s="29"/>
    </row>
    <row r="360" spans="1:26" ht="15.75" customHeight="1">
      <c r="A360" s="29"/>
      <c r="B360" s="29"/>
      <c r="C360" s="29"/>
      <c r="D360" s="29"/>
      <c r="E360" s="29"/>
      <c r="F360" s="29"/>
      <c r="G360" s="29"/>
      <c r="H360" s="579"/>
      <c r="I360" s="29"/>
      <c r="J360" s="29"/>
      <c r="K360" s="29"/>
      <c r="L360" s="29"/>
      <c r="M360" s="29"/>
      <c r="N360" s="29"/>
      <c r="O360" s="29"/>
      <c r="P360" s="29"/>
      <c r="Q360" s="29"/>
      <c r="R360" s="29"/>
      <c r="S360" s="29"/>
      <c r="T360" s="29"/>
      <c r="U360" s="29"/>
      <c r="V360" s="29"/>
      <c r="W360" s="29"/>
      <c r="X360" s="29"/>
      <c r="Y360" s="29"/>
      <c r="Z360" s="29"/>
    </row>
    <row r="361" spans="1:26" ht="15.75" customHeight="1">
      <c r="A361" s="29"/>
      <c r="B361" s="29"/>
      <c r="C361" s="29"/>
      <c r="D361" s="29"/>
      <c r="E361" s="29"/>
      <c r="F361" s="29"/>
      <c r="G361" s="29"/>
      <c r="H361" s="579"/>
      <c r="I361" s="29"/>
      <c r="J361" s="29"/>
      <c r="K361" s="29"/>
      <c r="L361" s="29"/>
      <c r="M361" s="29"/>
      <c r="N361" s="29"/>
      <c r="O361" s="29"/>
      <c r="P361" s="29"/>
      <c r="Q361" s="29"/>
      <c r="R361" s="29"/>
      <c r="S361" s="29"/>
      <c r="T361" s="29"/>
      <c r="U361" s="29"/>
      <c r="V361" s="29"/>
      <c r="W361" s="29"/>
      <c r="X361" s="29"/>
      <c r="Y361" s="29"/>
      <c r="Z361" s="29"/>
    </row>
    <row r="362" spans="1:26" ht="15.75" customHeight="1">
      <c r="A362" s="29"/>
      <c r="B362" s="29"/>
      <c r="C362" s="29"/>
      <c r="D362" s="29"/>
      <c r="E362" s="29"/>
      <c r="F362" s="29"/>
      <c r="G362" s="29"/>
      <c r="H362" s="579"/>
      <c r="I362" s="29"/>
      <c r="J362" s="29"/>
      <c r="K362" s="29"/>
      <c r="L362" s="29"/>
      <c r="M362" s="29"/>
      <c r="N362" s="29"/>
      <c r="O362" s="29"/>
      <c r="P362" s="29"/>
      <c r="Q362" s="29"/>
      <c r="R362" s="29"/>
      <c r="S362" s="29"/>
      <c r="T362" s="29"/>
      <c r="U362" s="29"/>
      <c r="V362" s="29"/>
      <c r="W362" s="29"/>
      <c r="X362" s="29"/>
      <c r="Y362" s="29"/>
      <c r="Z362" s="29"/>
    </row>
    <row r="363" spans="1:26" ht="15.75" customHeight="1">
      <c r="A363" s="29"/>
      <c r="B363" s="29"/>
      <c r="C363" s="29"/>
      <c r="D363" s="29"/>
      <c r="E363" s="29"/>
      <c r="F363" s="29"/>
      <c r="G363" s="29"/>
      <c r="H363" s="579"/>
      <c r="I363" s="29"/>
      <c r="J363" s="29"/>
      <c r="K363" s="29"/>
      <c r="L363" s="29"/>
      <c r="M363" s="29"/>
      <c r="N363" s="29"/>
      <c r="O363" s="29"/>
      <c r="P363" s="29"/>
      <c r="Q363" s="29"/>
      <c r="R363" s="29"/>
      <c r="S363" s="29"/>
      <c r="T363" s="29"/>
      <c r="U363" s="29"/>
      <c r="V363" s="29"/>
      <c r="W363" s="29"/>
      <c r="X363" s="29"/>
      <c r="Y363" s="29"/>
      <c r="Z363" s="29"/>
    </row>
    <row r="364" spans="1:26" ht="15.75" customHeight="1">
      <c r="A364" s="29"/>
      <c r="B364" s="29"/>
      <c r="C364" s="29"/>
      <c r="D364" s="29"/>
      <c r="E364" s="29"/>
      <c r="F364" s="29"/>
      <c r="G364" s="29"/>
      <c r="H364" s="579"/>
      <c r="I364" s="29"/>
      <c r="J364" s="29"/>
      <c r="K364" s="29"/>
      <c r="L364" s="29"/>
      <c r="M364" s="29"/>
      <c r="N364" s="29"/>
      <c r="O364" s="29"/>
      <c r="P364" s="29"/>
      <c r="Q364" s="29"/>
      <c r="R364" s="29"/>
      <c r="S364" s="29"/>
      <c r="T364" s="29"/>
      <c r="U364" s="29"/>
      <c r="V364" s="29"/>
      <c r="W364" s="29"/>
      <c r="X364" s="29"/>
      <c r="Y364" s="29"/>
      <c r="Z364" s="29"/>
    </row>
    <row r="365" spans="1:26" ht="15.75" customHeight="1">
      <c r="A365" s="29"/>
      <c r="B365" s="29"/>
      <c r="C365" s="29"/>
      <c r="D365" s="29"/>
      <c r="E365" s="29"/>
      <c r="F365" s="29"/>
      <c r="G365" s="29"/>
      <c r="H365" s="579"/>
      <c r="I365" s="29"/>
      <c r="J365" s="29"/>
      <c r="K365" s="29"/>
      <c r="L365" s="29"/>
      <c r="M365" s="29"/>
      <c r="N365" s="29"/>
      <c r="O365" s="29"/>
      <c r="P365" s="29"/>
      <c r="Q365" s="29"/>
      <c r="R365" s="29"/>
      <c r="S365" s="29"/>
      <c r="T365" s="29"/>
      <c r="U365" s="29"/>
      <c r="V365" s="29"/>
      <c r="W365" s="29"/>
      <c r="X365" s="29"/>
      <c r="Y365" s="29"/>
      <c r="Z365" s="29"/>
    </row>
    <row r="366" spans="1:26" ht="15.75" customHeight="1">
      <c r="A366" s="29"/>
      <c r="B366" s="29"/>
      <c r="C366" s="29"/>
      <c r="D366" s="29"/>
      <c r="E366" s="29"/>
      <c r="F366" s="29"/>
      <c r="G366" s="29"/>
      <c r="H366" s="579"/>
      <c r="I366" s="29"/>
      <c r="J366" s="29"/>
      <c r="K366" s="29"/>
      <c r="L366" s="29"/>
      <c r="M366" s="29"/>
      <c r="N366" s="29"/>
      <c r="O366" s="29"/>
      <c r="P366" s="29"/>
      <c r="Q366" s="29"/>
      <c r="R366" s="29"/>
      <c r="S366" s="29"/>
      <c r="T366" s="29"/>
      <c r="U366" s="29"/>
      <c r="V366" s="29"/>
      <c r="W366" s="29"/>
      <c r="X366" s="29"/>
      <c r="Y366" s="29"/>
      <c r="Z366" s="29"/>
    </row>
    <row r="367" spans="1:26" ht="15.75" customHeight="1">
      <c r="A367" s="29"/>
      <c r="B367" s="29"/>
      <c r="C367" s="29"/>
      <c r="D367" s="29"/>
      <c r="E367" s="29"/>
      <c r="F367" s="29"/>
      <c r="G367" s="29"/>
      <c r="H367" s="579"/>
      <c r="I367" s="29"/>
      <c r="J367" s="29"/>
      <c r="K367" s="29"/>
      <c r="L367" s="29"/>
      <c r="M367" s="29"/>
      <c r="N367" s="29"/>
      <c r="O367" s="29"/>
      <c r="P367" s="29"/>
      <c r="Q367" s="29"/>
      <c r="R367" s="29"/>
      <c r="S367" s="29"/>
      <c r="T367" s="29"/>
      <c r="U367" s="29"/>
      <c r="V367" s="29"/>
      <c r="W367" s="29"/>
      <c r="X367" s="29"/>
      <c r="Y367" s="29"/>
      <c r="Z367" s="29"/>
    </row>
    <row r="368" spans="1:26" ht="15.75" customHeight="1">
      <c r="A368" s="29"/>
      <c r="B368" s="29"/>
      <c r="C368" s="29"/>
      <c r="D368" s="29"/>
      <c r="E368" s="29"/>
      <c r="F368" s="29"/>
      <c r="G368" s="29"/>
      <c r="H368" s="579"/>
      <c r="I368" s="29"/>
      <c r="J368" s="29"/>
      <c r="K368" s="29"/>
      <c r="L368" s="29"/>
      <c r="M368" s="29"/>
      <c r="N368" s="29"/>
      <c r="O368" s="29"/>
      <c r="P368" s="29"/>
      <c r="Q368" s="29"/>
      <c r="R368" s="29"/>
      <c r="S368" s="29"/>
      <c r="T368" s="29"/>
      <c r="U368" s="29"/>
      <c r="V368" s="29"/>
      <c r="W368" s="29"/>
      <c r="X368" s="29"/>
      <c r="Y368" s="29"/>
      <c r="Z368" s="29"/>
    </row>
    <row r="369" spans="1:26" ht="15.75" customHeight="1">
      <c r="A369" s="29"/>
      <c r="B369" s="29"/>
      <c r="C369" s="29"/>
      <c r="D369" s="29"/>
      <c r="E369" s="29"/>
      <c r="F369" s="29"/>
      <c r="G369" s="29"/>
      <c r="H369" s="579"/>
      <c r="I369" s="29"/>
      <c r="J369" s="29"/>
      <c r="K369" s="29"/>
      <c r="L369" s="29"/>
      <c r="M369" s="29"/>
      <c r="N369" s="29"/>
      <c r="O369" s="29"/>
      <c r="P369" s="29"/>
      <c r="Q369" s="29"/>
      <c r="R369" s="29"/>
      <c r="S369" s="29"/>
      <c r="T369" s="29"/>
      <c r="U369" s="29"/>
      <c r="V369" s="29"/>
      <c r="W369" s="29"/>
      <c r="X369" s="29"/>
      <c r="Y369" s="29"/>
      <c r="Z369" s="29"/>
    </row>
    <row r="370" spans="1:26" ht="15.75" customHeight="1">
      <c r="A370" s="29"/>
      <c r="B370" s="29"/>
      <c r="C370" s="29"/>
      <c r="D370" s="29"/>
      <c r="E370" s="29"/>
      <c r="F370" s="29"/>
      <c r="G370" s="29"/>
      <c r="H370" s="579"/>
      <c r="I370" s="29"/>
      <c r="J370" s="29"/>
      <c r="K370" s="29"/>
      <c r="L370" s="29"/>
      <c r="M370" s="29"/>
      <c r="N370" s="29"/>
      <c r="O370" s="29"/>
      <c r="P370" s="29"/>
      <c r="Q370" s="29"/>
      <c r="R370" s="29"/>
      <c r="S370" s="29"/>
      <c r="T370" s="29"/>
      <c r="U370" s="29"/>
      <c r="V370" s="29"/>
      <c r="W370" s="29"/>
      <c r="X370" s="29"/>
      <c r="Y370" s="29"/>
      <c r="Z370" s="29"/>
    </row>
    <row r="371" spans="1:26" ht="15.75" customHeight="1">
      <c r="A371" s="29"/>
      <c r="B371" s="29"/>
      <c r="C371" s="29"/>
      <c r="D371" s="29"/>
      <c r="E371" s="29"/>
      <c r="F371" s="29"/>
      <c r="G371" s="29"/>
      <c r="H371" s="579"/>
      <c r="I371" s="29"/>
      <c r="J371" s="29"/>
      <c r="K371" s="29"/>
      <c r="L371" s="29"/>
      <c r="M371" s="29"/>
      <c r="N371" s="29"/>
      <c r="O371" s="29"/>
      <c r="P371" s="29"/>
      <c r="Q371" s="29"/>
      <c r="R371" s="29"/>
      <c r="S371" s="29"/>
      <c r="T371" s="29"/>
      <c r="U371" s="29"/>
      <c r="V371" s="29"/>
      <c r="W371" s="29"/>
      <c r="X371" s="29"/>
      <c r="Y371" s="29"/>
      <c r="Z371" s="29"/>
    </row>
    <row r="372" spans="1:26" ht="15.75" customHeight="1">
      <c r="A372" s="29"/>
      <c r="B372" s="29"/>
      <c r="C372" s="29"/>
      <c r="D372" s="29"/>
      <c r="E372" s="29"/>
      <c r="F372" s="29"/>
      <c r="G372" s="29"/>
      <c r="H372" s="579"/>
      <c r="I372" s="29"/>
      <c r="J372" s="29"/>
      <c r="K372" s="29"/>
      <c r="L372" s="29"/>
      <c r="M372" s="29"/>
      <c r="N372" s="29"/>
      <c r="O372" s="29"/>
      <c r="P372" s="29"/>
      <c r="Q372" s="29"/>
      <c r="R372" s="29"/>
      <c r="S372" s="29"/>
      <c r="T372" s="29"/>
      <c r="U372" s="29"/>
      <c r="V372" s="29"/>
      <c r="W372" s="29"/>
      <c r="X372" s="29"/>
      <c r="Y372" s="29"/>
      <c r="Z372" s="29"/>
    </row>
    <row r="373" spans="1:26" ht="15.75" customHeight="1">
      <c r="A373" s="29"/>
      <c r="B373" s="29"/>
      <c r="C373" s="29"/>
      <c r="D373" s="29"/>
      <c r="E373" s="29"/>
      <c r="F373" s="29"/>
      <c r="G373" s="29"/>
      <c r="H373" s="579"/>
      <c r="I373" s="29"/>
      <c r="J373" s="29"/>
      <c r="K373" s="29"/>
      <c r="L373" s="29"/>
      <c r="M373" s="29"/>
      <c r="N373" s="29"/>
      <c r="O373" s="29"/>
      <c r="P373" s="29"/>
      <c r="Q373" s="29"/>
      <c r="R373" s="29"/>
      <c r="S373" s="29"/>
      <c r="T373" s="29"/>
      <c r="U373" s="29"/>
      <c r="V373" s="29"/>
      <c r="W373" s="29"/>
      <c r="X373" s="29"/>
      <c r="Y373" s="29"/>
      <c r="Z373" s="29"/>
    </row>
    <row r="374" spans="1:26" ht="15.75" customHeight="1">
      <c r="A374" s="29"/>
      <c r="B374" s="29"/>
      <c r="C374" s="29"/>
      <c r="D374" s="29"/>
      <c r="E374" s="29"/>
      <c r="F374" s="29"/>
      <c r="G374" s="29"/>
      <c r="H374" s="579"/>
      <c r="I374" s="29"/>
      <c r="J374" s="29"/>
      <c r="K374" s="29"/>
      <c r="L374" s="29"/>
      <c r="M374" s="29"/>
      <c r="N374" s="29"/>
      <c r="O374" s="29"/>
      <c r="P374" s="29"/>
      <c r="Q374" s="29"/>
      <c r="R374" s="29"/>
      <c r="S374" s="29"/>
      <c r="T374" s="29"/>
      <c r="U374" s="29"/>
      <c r="V374" s="29"/>
      <c r="W374" s="29"/>
      <c r="X374" s="29"/>
      <c r="Y374" s="29"/>
      <c r="Z374" s="29"/>
    </row>
    <row r="375" spans="1:26" ht="15.75" customHeight="1">
      <c r="A375" s="29"/>
      <c r="B375" s="29"/>
      <c r="C375" s="29"/>
      <c r="D375" s="29"/>
      <c r="E375" s="29"/>
      <c r="F375" s="29"/>
      <c r="G375" s="29"/>
      <c r="H375" s="579"/>
      <c r="I375" s="29"/>
      <c r="J375" s="29"/>
      <c r="K375" s="29"/>
      <c r="L375" s="29"/>
      <c r="M375" s="29"/>
      <c r="N375" s="29"/>
      <c r="O375" s="29"/>
      <c r="P375" s="29"/>
      <c r="Q375" s="29"/>
      <c r="R375" s="29"/>
      <c r="S375" s="29"/>
      <c r="T375" s="29"/>
      <c r="U375" s="29"/>
      <c r="V375" s="29"/>
      <c r="W375" s="29"/>
      <c r="X375" s="29"/>
      <c r="Y375" s="29"/>
      <c r="Z375" s="29"/>
    </row>
    <row r="376" spans="1:26" ht="15.75" customHeight="1">
      <c r="A376" s="29"/>
      <c r="B376" s="29"/>
      <c r="C376" s="29"/>
      <c r="D376" s="29"/>
      <c r="E376" s="29"/>
      <c r="F376" s="29"/>
      <c r="G376" s="29"/>
      <c r="H376" s="579"/>
      <c r="I376" s="29"/>
      <c r="J376" s="29"/>
      <c r="K376" s="29"/>
      <c r="L376" s="29"/>
      <c r="M376" s="29"/>
      <c r="N376" s="29"/>
      <c r="O376" s="29"/>
      <c r="P376" s="29"/>
      <c r="Q376" s="29"/>
      <c r="R376" s="29"/>
      <c r="S376" s="29"/>
      <c r="T376" s="29"/>
      <c r="U376" s="29"/>
      <c r="V376" s="29"/>
      <c r="W376" s="29"/>
      <c r="X376" s="29"/>
      <c r="Y376" s="29"/>
      <c r="Z376" s="29"/>
    </row>
    <row r="377" spans="1:26" ht="15.75" customHeight="1">
      <c r="A377" s="29"/>
      <c r="B377" s="29"/>
      <c r="C377" s="29"/>
      <c r="D377" s="29"/>
      <c r="E377" s="29"/>
      <c r="F377" s="29"/>
      <c r="G377" s="29"/>
      <c r="H377" s="579"/>
      <c r="I377" s="29"/>
      <c r="J377" s="29"/>
      <c r="K377" s="29"/>
      <c r="L377" s="29"/>
      <c r="M377" s="29"/>
      <c r="N377" s="29"/>
      <c r="O377" s="29"/>
      <c r="P377" s="29"/>
      <c r="Q377" s="29"/>
      <c r="R377" s="29"/>
      <c r="S377" s="29"/>
      <c r="T377" s="29"/>
      <c r="U377" s="29"/>
      <c r="V377" s="29"/>
      <c r="W377" s="29"/>
      <c r="X377" s="29"/>
      <c r="Y377" s="29"/>
      <c r="Z377" s="29"/>
    </row>
    <row r="378" spans="1:26" ht="15.75" customHeight="1">
      <c r="A378" s="29"/>
      <c r="B378" s="29"/>
      <c r="C378" s="29"/>
      <c r="D378" s="29"/>
      <c r="E378" s="29"/>
      <c r="F378" s="29"/>
      <c r="G378" s="29"/>
      <c r="H378" s="579"/>
      <c r="I378" s="29"/>
      <c r="J378" s="29"/>
      <c r="K378" s="29"/>
      <c r="L378" s="29"/>
      <c r="M378" s="29"/>
      <c r="N378" s="29"/>
      <c r="O378" s="29"/>
      <c r="P378" s="29"/>
      <c r="Q378" s="29"/>
      <c r="R378" s="29"/>
      <c r="S378" s="29"/>
      <c r="T378" s="29"/>
      <c r="U378" s="29"/>
      <c r="V378" s="29"/>
      <c r="W378" s="29"/>
      <c r="X378" s="29"/>
      <c r="Y378" s="29"/>
      <c r="Z378" s="29"/>
    </row>
    <row r="379" spans="1:26" ht="15.75" customHeight="1">
      <c r="A379" s="29"/>
      <c r="B379" s="29"/>
      <c r="C379" s="29"/>
      <c r="D379" s="29"/>
      <c r="E379" s="29"/>
      <c r="F379" s="29"/>
      <c r="G379" s="29"/>
      <c r="H379" s="579"/>
      <c r="I379" s="29"/>
      <c r="J379" s="29"/>
      <c r="K379" s="29"/>
      <c r="L379" s="29"/>
      <c r="M379" s="29"/>
      <c r="N379" s="29"/>
      <c r="O379" s="29"/>
      <c r="P379" s="29"/>
      <c r="Q379" s="29"/>
      <c r="R379" s="29"/>
      <c r="S379" s="29"/>
      <c r="T379" s="29"/>
      <c r="U379" s="29"/>
      <c r="V379" s="29"/>
      <c r="W379" s="29"/>
      <c r="X379" s="29"/>
      <c r="Y379" s="29"/>
      <c r="Z379" s="29"/>
    </row>
    <row r="380" spans="1:26" ht="15.75" customHeight="1">
      <c r="A380" s="29"/>
      <c r="B380" s="29"/>
      <c r="C380" s="29"/>
      <c r="D380" s="29"/>
      <c r="E380" s="29"/>
      <c r="F380" s="29"/>
      <c r="G380" s="29"/>
      <c r="H380" s="579"/>
      <c r="I380" s="29"/>
      <c r="J380" s="29"/>
      <c r="K380" s="29"/>
      <c r="L380" s="29"/>
      <c r="M380" s="29"/>
      <c r="N380" s="29"/>
      <c r="O380" s="29"/>
      <c r="P380" s="29"/>
      <c r="Q380" s="29"/>
      <c r="R380" s="29"/>
      <c r="S380" s="29"/>
      <c r="T380" s="29"/>
      <c r="U380" s="29"/>
      <c r="V380" s="29"/>
      <c r="W380" s="29"/>
      <c r="X380" s="29"/>
      <c r="Y380" s="29"/>
      <c r="Z380" s="29"/>
    </row>
    <row r="381" spans="1:26" ht="15.75" customHeight="1">
      <c r="A381" s="29"/>
      <c r="B381" s="29"/>
      <c r="C381" s="29"/>
      <c r="D381" s="29"/>
      <c r="E381" s="29"/>
      <c r="F381" s="29"/>
      <c r="G381" s="29"/>
      <c r="H381" s="579"/>
      <c r="I381" s="29"/>
      <c r="J381" s="29"/>
      <c r="K381" s="29"/>
      <c r="L381" s="29"/>
      <c r="M381" s="29"/>
      <c r="N381" s="29"/>
      <c r="O381" s="29"/>
      <c r="P381" s="29"/>
      <c r="Q381" s="29"/>
      <c r="R381" s="29"/>
      <c r="S381" s="29"/>
      <c r="T381" s="29"/>
      <c r="U381" s="29"/>
      <c r="V381" s="29"/>
      <c r="W381" s="29"/>
      <c r="X381" s="29"/>
      <c r="Y381" s="29"/>
      <c r="Z381" s="29"/>
    </row>
    <row r="382" spans="1:26" ht="15.75" customHeight="1">
      <c r="A382" s="29"/>
      <c r="B382" s="29"/>
      <c r="C382" s="29"/>
      <c r="D382" s="29"/>
      <c r="E382" s="29"/>
      <c r="F382" s="29"/>
      <c r="G382" s="29"/>
      <c r="H382" s="579"/>
      <c r="I382" s="29"/>
      <c r="J382" s="29"/>
      <c r="K382" s="29"/>
      <c r="L382" s="29"/>
      <c r="M382" s="29"/>
      <c r="N382" s="29"/>
      <c r="O382" s="29"/>
      <c r="P382" s="29"/>
      <c r="Q382" s="29"/>
      <c r="R382" s="29"/>
      <c r="S382" s="29"/>
      <c r="T382" s="29"/>
      <c r="U382" s="29"/>
      <c r="V382" s="29"/>
      <c r="W382" s="29"/>
      <c r="X382" s="29"/>
      <c r="Y382" s="29"/>
      <c r="Z382" s="29"/>
    </row>
    <row r="383" spans="1:26" ht="15.75" customHeight="1">
      <c r="A383" s="29"/>
      <c r="B383" s="29"/>
      <c r="C383" s="29"/>
      <c r="D383" s="29"/>
      <c r="E383" s="29"/>
      <c r="F383" s="29"/>
      <c r="G383" s="29"/>
      <c r="H383" s="579"/>
      <c r="I383" s="29"/>
      <c r="J383" s="29"/>
      <c r="K383" s="29"/>
      <c r="L383" s="29"/>
      <c r="M383" s="29"/>
      <c r="N383" s="29"/>
      <c r="O383" s="29"/>
      <c r="P383" s="29"/>
      <c r="Q383" s="29"/>
      <c r="R383" s="29"/>
      <c r="S383" s="29"/>
      <c r="T383" s="29"/>
      <c r="U383" s="29"/>
      <c r="V383" s="29"/>
      <c r="W383" s="29"/>
      <c r="X383" s="29"/>
      <c r="Y383" s="29"/>
      <c r="Z383" s="29"/>
    </row>
    <row r="384" spans="1:26" ht="15.75" customHeight="1">
      <c r="A384" s="29"/>
      <c r="B384" s="29"/>
      <c r="C384" s="29"/>
      <c r="D384" s="29"/>
      <c r="E384" s="29"/>
      <c r="F384" s="29"/>
      <c r="G384" s="29"/>
      <c r="H384" s="579"/>
      <c r="I384" s="29"/>
      <c r="J384" s="29"/>
      <c r="K384" s="29"/>
      <c r="L384" s="29"/>
      <c r="M384" s="29"/>
      <c r="N384" s="29"/>
      <c r="O384" s="29"/>
      <c r="P384" s="29"/>
      <c r="Q384" s="29"/>
      <c r="R384" s="29"/>
      <c r="S384" s="29"/>
      <c r="T384" s="29"/>
      <c r="U384" s="29"/>
      <c r="V384" s="29"/>
      <c r="W384" s="29"/>
      <c r="X384" s="29"/>
      <c r="Y384" s="29"/>
      <c r="Z384" s="29"/>
    </row>
    <row r="385" spans="1:26" ht="15.75" customHeight="1">
      <c r="A385" s="29"/>
      <c r="B385" s="29"/>
      <c r="C385" s="29"/>
      <c r="D385" s="29"/>
      <c r="E385" s="29"/>
      <c r="F385" s="29"/>
      <c r="G385" s="29"/>
      <c r="H385" s="579"/>
      <c r="I385" s="29"/>
      <c r="J385" s="29"/>
      <c r="K385" s="29"/>
      <c r="L385" s="29"/>
      <c r="M385" s="29"/>
      <c r="N385" s="29"/>
      <c r="O385" s="29"/>
      <c r="P385" s="29"/>
      <c r="Q385" s="29"/>
      <c r="R385" s="29"/>
      <c r="S385" s="29"/>
      <c r="T385" s="29"/>
      <c r="U385" s="29"/>
      <c r="V385" s="29"/>
      <c r="W385" s="29"/>
      <c r="X385" s="29"/>
      <c r="Y385" s="29"/>
      <c r="Z385" s="29"/>
    </row>
    <row r="386" spans="1:26" ht="15.75" customHeight="1">
      <c r="A386" s="29"/>
      <c r="B386" s="29"/>
      <c r="C386" s="29"/>
      <c r="D386" s="29"/>
      <c r="E386" s="29"/>
      <c r="F386" s="29"/>
      <c r="G386" s="29"/>
      <c r="H386" s="579"/>
      <c r="I386" s="29"/>
      <c r="J386" s="29"/>
      <c r="K386" s="29"/>
      <c r="L386" s="29"/>
      <c r="M386" s="29"/>
      <c r="N386" s="29"/>
      <c r="O386" s="29"/>
      <c r="P386" s="29"/>
      <c r="Q386" s="29"/>
      <c r="R386" s="29"/>
      <c r="S386" s="29"/>
      <c r="T386" s="29"/>
      <c r="U386" s="29"/>
      <c r="V386" s="29"/>
      <c r="W386" s="29"/>
      <c r="X386" s="29"/>
      <c r="Y386" s="29"/>
      <c r="Z386" s="29"/>
    </row>
    <row r="387" spans="1:26" ht="15.75" customHeight="1">
      <c r="A387" s="29"/>
      <c r="B387" s="29"/>
      <c r="C387" s="29"/>
      <c r="D387" s="29"/>
      <c r="E387" s="29"/>
      <c r="F387" s="29"/>
      <c r="G387" s="29"/>
      <c r="H387" s="579"/>
      <c r="I387" s="29"/>
      <c r="J387" s="29"/>
      <c r="K387" s="29"/>
      <c r="L387" s="29"/>
      <c r="M387" s="29"/>
      <c r="N387" s="29"/>
      <c r="O387" s="29"/>
      <c r="P387" s="29"/>
      <c r="Q387" s="29"/>
      <c r="R387" s="29"/>
      <c r="S387" s="29"/>
      <c r="T387" s="29"/>
      <c r="U387" s="29"/>
      <c r="V387" s="29"/>
      <c r="W387" s="29"/>
      <c r="X387" s="29"/>
      <c r="Y387" s="29"/>
      <c r="Z387" s="29"/>
    </row>
    <row r="388" spans="1:26" ht="15.75" customHeight="1">
      <c r="A388" s="29"/>
      <c r="B388" s="29"/>
      <c r="C388" s="29"/>
      <c r="D388" s="29"/>
      <c r="E388" s="29"/>
      <c r="F388" s="29"/>
      <c r="G388" s="29"/>
      <c r="H388" s="579"/>
      <c r="I388" s="29"/>
      <c r="J388" s="29"/>
      <c r="K388" s="29"/>
      <c r="L388" s="29"/>
      <c r="M388" s="29"/>
      <c r="N388" s="29"/>
      <c r="O388" s="29"/>
      <c r="P388" s="29"/>
      <c r="Q388" s="29"/>
      <c r="R388" s="29"/>
      <c r="S388" s="29"/>
      <c r="T388" s="29"/>
      <c r="U388" s="29"/>
      <c r="V388" s="29"/>
      <c r="W388" s="29"/>
      <c r="X388" s="29"/>
      <c r="Y388" s="29"/>
      <c r="Z388" s="29"/>
    </row>
    <row r="389" spans="1:26" ht="15.75" customHeight="1">
      <c r="A389" s="29"/>
      <c r="B389" s="29"/>
      <c r="C389" s="29"/>
      <c r="D389" s="29"/>
      <c r="E389" s="29"/>
      <c r="F389" s="29"/>
      <c r="G389" s="29"/>
      <c r="H389" s="579"/>
      <c r="I389" s="29"/>
      <c r="J389" s="29"/>
      <c r="K389" s="29"/>
      <c r="L389" s="29"/>
      <c r="M389" s="29"/>
      <c r="N389" s="29"/>
      <c r="O389" s="29"/>
      <c r="P389" s="29"/>
      <c r="Q389" s="29"/>
      <c r="R389" s="29"/>
      <c r="S389" s="29"/>
      <c r="T389" s="29"/>
      <c r="U389" s="29"/>
      <c r="V389" s="29"/>
      <c r="W389" s="29"/>
      <c r="X389" s="29"/>
      <c r="Y389" s="29"/>
      <c r="Z389" s="29"/>
    </row>
    <row r="390" spans="1:26" ht="15.75" customHeight="1">
      <c r="A390" s="29"/>
      <c r="B390" s="29"/>
      <c r="C390" s="29"/>
      <c r="D390" s="29"/>
      <c r="E390" s="29"/>
      <c r="F390" s="29"/>
      <c r="G390" s="29"/>
      <c r="H390" s="579"/>
      <c r="I390" s="29"/>
      <c r="J390" s="29"/>
      <c r="K390" s="29"/>
      <c r="L390" s="29"/>
      <c r="M390" s="29"/>
      <c r="N390" s="29"/>
      <c r="O390" s="29"/>
      <c r="P390" s="29"/>
      <c r="Q390" s="29"/>
      <c r="R390" s="29"/>
      <c r="S390" s="29"/>
      <c r="T390" s="29"/>
      <c r="U390" s="29"/>
      <c r="V390" s="29"/>
      <c r="W390" s="29"/>
      <c r="X390" s="29"/>
      <c r="Y390" s="29"/>
      <c r="Z390" s="29"/>
    </row>
    <row r="391" spans="1:26" ht="15.75" customHeight="1">
      <c r="A391" s="29"/>
      <c r="B391" s="29"/>
      <c r="C391" s="29"/>
      <c r="D391" s="29"/>
      <c r="E391" s="29"/>
      <c r="F391" s="29"/>
      <c r="G391" s="29"/>
      <c r="H391" s="579"/>
      <c r="I391" s="29"/>
      <c r="J391" s="29"/>
      <c r="K391" s="29"/>
      <c r="L391" s="29"/>
      <c r="M391" s="29"/>
      <c r="N391" s="29"/>
      <c r="O391" s="29"/>
      <c r="P391" s="29"/>
      <c r="Q391" s="29"/>
      <c r="R391" s="29"/>
      <c r="S391" s="29"/>
      <c r="T391" s="29"/>
      <c r="U391" s="29"/>
      <c r="V391" s="29"/>
      <c r="W391" s="29"/>
      <c r="X391" s="29"/>
      <c r="Y391" s="29"/>
      <c r="Z391" s="29"/>
    </row>
    <row r="392" spans="1:26" ht="15.75" customHeight="1">
      <c r="A392" s="29"/>
      <c r="B392" s="29"/>
      <c r="C392" s="29"/>
      <c r="D392" s="29"/>
      <c r="E392" s="29"/>
      <c r="F392" s="29"/>
      <c r="G392" s="29"/>
      <c r="H392" s="579"/>
      <c r="I392" s="29"/>
      <c r="J392" s="29"/>
      <c r="K392" s="29"/>
      <c r="L392" s="29"/>
      <c r="M392" s="29"/>
      <c r="N392" s="29"/>
      <c r="O392" s="29"/>
      <c r="P392" s="29"/>
      <c r="Q392" s="29"/>
      <c r="R392" s="29"/>
      <c r="S392" s="29"/>
      <c r="T392" s="29"/>
      <c r="U392" s="29"/>
      <c r="V392" s="29"/>
      <c r="W392" s="29"/>
      <c r="X392" s="29"/>
      <c r="Y392" s="29"/>
      <c r="Z392" s="29"/>
    </row>
    <row r="393" spans="1:26" ht="15.75" customHeight="1">
      <c r="A393" s="29"/>
      <c r="B393" s="29"/>
      <c r="C393" s="29"/>
      <c r="D393" s="29"/>
      <c r="E393" s="29"/>
      <c r="F393" s="29"/>
      <c r="G393" s="29"/>
      <c r="H393" s="579"/>
      <c r="I393" s="29"/>
      <c r="J393" s="29"/>
      <c r="K393" s="29"/>
      <c r="L393" s="29"/>
      <c r="M393" s="29"/>
      <c r="N393" s="29"/>
      <c r="O393" s="29"/>
      <c r="P393" s="29"/>
      <c r="Q393" s="29"/>
      <c r="R393" s="29"/>
      <c r="S393" s="29"/>
      <c r="T393" s="29"/>
      <c r="U393" s="29"/>
      <c r="V393" s="29"/>
      <c r="W393" s="29"/>
      <c r="X393" s="29"/>
      <c r="Y393" s="29"/>
      <c r="Z393" s="29"/>
    </row>
    <row r="394" spans="1:26" ht="15.75" customHeight="1">
      <c r="A394" s="29"/>
      <c r="B394" s="29"/>
      <c r="C394" s="29"/>
      <c r="D394" s="29"/>
      <c r="E394" s="29"/>
      <c r="F394" s="29"/>
      <c r="G394" s="29"/>
      <c r="H394" s="579"/>
      <c r="I394" s="29"/>
      <c r="J394" s="29"/>
      <c r="K394" s="29"/>
      <c r="L394" s="29"/>
      <c r="M394" s="29"/>
      <c r="N394" s="29"/>
      <c r="O394" s="29"/>
      <c r="P394" s="29"/>
      <c r="Q394" s="29"/>
      <c r="R394" s="29"/>
      <c r="S394" s="29"/>
      <c r="T394" s="29"/>
      <c r="U394" s="29"/>
      <c r="V394" s="29"/>
      <c r="W394" s="29"/>
      <c r="X394" s="29"/>
      <c r="Y394" s="29"/>
      <c r="Z394" s="29"/>
    </row>
    <row r="395" spans="1:26" ht="15.75" customHeight="1">
      <c r="A395" s="29"/>
      <c r="B395" s="29"/>
      <c r="C395" s="29"/>
      <c r="D395" s="29"/>
      <c r="E395" s="29"/>
      <c r="F395" s="29"/>
      <c r="G395" s="29"/>
      <c r="H395" s="579"/>
      <c r="I395" s="29"/>
      <c r="J395" s="29"/>
      <c r="K395" s="29"/>
      <c r="L395" s="29"/>
      <c r="M395" s="29"/>
      <c r="N395" s="29"/>
      <c r="O395" s="29"/>
      <c r="P395" s="29"/>
      <c r="Q395" s="29"/>
      <c r="R395" s="29"/>
      <c r="S395" s="29"/>
      <c r="T395" s="29"/>
      <c r="U395" s="29"/>
      <c r="V395" s="29"/>
      <c r="W395" s="29"/>
      <c r="X395" s="29"/>
      <c r="Y395" s="29"/>
      <c r="Z395" s="29"/>
    </row>
    <row r="396" spans="1:26" ht="15.75" customHeight="1">
      <c r="A396" s="29"/>
      <c r="B396" s="29"/>
      <c r="C396" s="29"/>
      <c r="D396" s="29"/>
      <c r="E396" s="29"/>
      <c r="F396" s="29"/>
      <c r="G396" s="29"/>
      <c r="H396" s="579"/>
      <c r="I396" s="29"/>
      <c r="J396" s="29"/>
      <c r="K396" s="29"/>
      <c r="L396" s="29"/>
      <c r="M396" s="29"/>
      <c r="N396" s="29"/>
      <c r="O396" s="29"/>
      <c r="P396" s="29"/>
      <c r="Q396" s="29"/>
      <c r="R396" s="29"/>
      <c r="S396" s="29"/>
      <c r="T396" s="29"/>
      <c r="U396" s="29"/>
      <c r="V396" s="29"/>
      <c r="W396" s="29"/>
      <c r="X396" s="29"/>
      <c r="Y396" s="29"/>
      <c r="Z396" s="29"/>
    </row>
    <row r="397" spans="1:26" ht="15.75" customHeight="1">
      <c r="A397" s="29"/>
      <c r="B397" s="29"/>
      <c r="C397" s="29"/>
      <c r="D397" s="29"/>
      <c r="E397" s="29"/>
      <c r="F397" s="29"/>
      <c r="G397" s="29"/>
      <c r="H397" s="579"/>
      <c r="I397" s="29"/>
      <c r="J397" s="29"/>
      <c r="K397" s="29"/>
      <c r="L397" s="29"/>
      <c r="M397" s="29"/>
      <c r="N397" s="29"/>
      <c r="O397" s="29"/>
      <c r="P397" s="29"/>
      <c r="Q397" s="29"/>
      <c r="R397" s="29"/>
      <c r="S397" s="29"/>
      <c r="T397" s="29"/>
      <c r="U397" s="29"/>
      <c r="V397" s="29"/>
      <c r="W397" s="29"/>
      <c r="X397" s="29"/>
      <c r="Y397" s="29"/>
      <c r="Z397" s="29"/>
    </row>
    <row r="398" spans="1:26" ht="15.75" customHeight="1">
      <c r="A398" s="29"/>
      <c r="B398" s="29"/>
      <c r="C398" s="29"/>
      <c r="D398" s="29"/>
      <c r="E398" s="29"/>
      <c r="F398" s="29"/>
      <c r="G398" s="29"/>
      <c r="H398" s="579"/>
      <c r="I398" s="29"/>
      <c r="J398" s="29"/>
      <c r="K398" s="29"/>
      <c r="L398" s="29"/>
      <c r="M398" s="29"/>
      <c r="N398" s="29"/>
      <c r="O398" s="29"/>
      <c r="P398" s="29"/>
      <c r="Q398" s="29"/>
      <c r="R398" s="29"/>
      <c r="S398" s="29"/>
      <c r="T398" s="29"/>
      <c r="U398" s="29"/>
      <c r="V398" s="29"/>
      <c r="W398" s="29"/>
      <c r="X398" s="29"/>
      <c r="Y398" s="29"/>
      <c r="Z398" s="29"/>
    </row>
    <row r="399" spans="1:26" ht="15.75" customHeight="1">
      <c r="A399" s="29"/>
      <c r="B399" s="29"/>
      <c r="C399" s="29"/>
      <c r="D399" s="29"/>
      <c r="E399" s="29"/>
      <c r="F399" s="29"/>
      <c r="G399" s="29"/>
      <c r="H399" s="579"/>
      <c r="I399" s="29"/>
      <c r="J399" s="29"/>
      <c r="K399" s="29"/>
      <c r="L399" s="29"/>
      <c r="M399" s="29"/>
      <c r="N399" s="29"/>
      <c r="O399" s="29"/>
      <c r="P399" s="29"/>
      <c r="Q399" s="29"/>
      <c r="R399" s="29"/>
      <c r="S399" s="29"/>
      <c r="T399" s="29"/>
      <c r="U399" s="29"/>
      <c r="V399" s="29"/>
      <c r="W399" s="29"/>
      <c r="X399" s="29"/>
      <c r="Y399" s="29"/>
      <c r="Z399" s="29"/>
    </row>
    <row r="400" spans="1:26" ht="15.75" customHeight="1">
      <c r="A400" s="29"/>
      <c r="B400" s="29"/>
      <c r="C400" s="29"/>
      <c r="D400" s="29"/>
      <c r="E400" s="29"/>
      <c r="F400" s="29"/>
      <c r="G400" s="29"/>
      <c r="H400" s="579"/>
      <c r="I400" s="29"/>
      <c r="J400" s="29"/>
      <c r="K400" s="29"/>
      <c r="L400" s="29"/>
      <c r="M400" s="29"/>
      <c r="N400" s="29"/>
      <c r="O400" s="29"/>
      <c r="P400" s="29"/>
      <c r="Q400" s="29"/>
      <c r="R400" s="29"/>
      <c r="S400" s="29"/>
      <c r="T400" s="29"/>
      <c r="U400" s="29"/>
      <c r="V400" s="29"/>
      <c r="W400" s="29"/>
      <c r="X400" s="29"/>
      <c r="Y400" s="29"/>
      <c r="Z400" s="29"/>
    </row>
    <row r="401" spans="1:26" ht="15.75" customHeight="1">
      <c r="A401" s="29"/>
      <c r="B401" s="29"/>
      <c r="C401" s="29"/>
      <c r="D401" s="29"/>
      <c r="E401" s="29"/>
      <c r="F401" s="29"/>
      <c r="G401" s="29"/>
      <c r="H401" s="579"/>
      <c r="I401" s="29"/>
      <c r="J401" s="29"/>
      <c r="K401" s="29"/>
      <c r="L401" s="29"/>
      <c r="M401" s="29"/>
      <c r="N401" s="29"/>
      <c r="O401" s="29"/>
      <c r="P401" s="29"/>
      <c r="Q401" s="29"/>
      <c r="R401" s="29"/>
      <c r="S401" s="29"/>
      <c r="T401" s="29"/>
      <c r="U401" s="29"/>
      <c r="V401" s="29"/>
      <c r="W401" s="29"/>
      <c r="X401" s="29"/>
      <c r="Y401" s="29"/>
      <c r="Z401" s="29"/>
    </row>
    <row r="402" spans="1:26" ht="15.75" customHeight="1">
      <c r="A402" s="29"/>
      <c r="B402" s="29"/>
      <c r="C402" s="29"/>
      <c r="D402" s="29"/>
      <c r="E402" s="29"/>
      <c r="F402" s="29"/>
      <c r="G402" s="29"/>
      <c r="H402" s="579"/>
      <c r="I402" s="29"/>
      <c r="J402" s="29"/>
      <c r="K402" s="29"/>
      <c r="L402" s="29"/>
      <c r="M402" s="29"/>
      <c r="N402" s="29"/>
      <c r="O402" s="29"/>
      <c r="P402" s="29"/>
      <c r="Q402" s="29"/>
      <c r="R402" s="29"/>
      <c r="S402" s="29"/>
      <c r="T402" s="29"/>
      <c r="U402" s="29"/>
      <c r="V402" s="29"/>
      <c r="W402" s="29"/>
      <c r="X402" s="29"/>
      <c r="Y402" s="29"/>
      <c r="Z402" s="29"/>
    </row>
    <row r="403" spans="1:26" ht="15.75" customHeight="1">
      <c r="A403" s="29"/>
      <c r="B403" s="29"/>
      <c r="C403" s="29"/>
      <c r="D403" s="29"/>
      <c r="E403" s="29"/>
      <c r="F403" s="29"/>
      <c r="G403" s="29"/>
      <c r="H403" s="579"/>
      <c r="I403" s="29"/>
      <c r="J403" s="29"/>
      <c r="K403" s="29"/>
      <c r="L403" s="29"/>
      <c r="M403" s="29"/>
      <c r="N403" s="29"/>
      <c r="O403" s="29"/>
      <c r="P403" s="29"/>
      <c r="Q403" s="29"/>
      <c r="R403" s="29"/>
      <c r="S403" s="29"/>
      <c r="T403" s="29"/>
      <c r="U403" s="29"/>
      <c r="V403" s="29"/>
      <c r="W403" s="29"/>
      <c r="X403" s="29"/>
      <c r="Y403" s="29"/>
      <c r="Z403" s="29"/>
    </row>
    <row r="404" spans="1:26" ht="15.75" customHeight="1">
      <c r="A404" s="29"/>
      <c r="B404" s="29"/>
      <c r="C404" s="29"/>
      <c r="D404" s="29"/>
      <c r="E404" s="29"/>
      <c r="F404" s="29"/>
      <c r="G404" s="29"/>
      <c r="H404" s="579"/>
      <c r="I404" s="29"/>
      <c r="J404" s="29"/>
      <c r="K404" s="29"/>
      <c r="L404" s="29"/>
      <c r="M404" s="29"/>
      <c r="N404" s="29"/>
      <c r="O404" s="29"/>
      <c r="P404" s="29"/>
      <c r="Q404" s="29"/>
      <c r="R404" s="29"/>
      <c r="S404" s="29"/>
      <c r="T404" s="29"/>
      <c r="U404" s="29"/>
      <c r="V404" s="29"/>
      <c r="W404" s="29"/>
      <c r="X404" s="29"/>
      <c r="Y404" s="29"/>
      <c r="Z404" s="29"/>
    </row>
    <row r="405" spans="1:26" ht="15.75" customHeight="1">
      <c r="A405" s="29"/>
      <c r="B405" s="29"/>
      <c r="C405" s="29"/>
      <c r="D405" s="29"/>
      <c r="E405" s="29"/>
      <c r="F405" s="29"/>
      <c r="G405" s="29"/>
      <c r="H405" s="579"/>
      <c r="I405" s="29"/>
      <c r="J405" s="29"/>
      <c r="K405" s="29"/>
      <c r="L405" s="29"/>
      <c r="M405" s="29"/>
      <c r="N405" s="29"/>
      <c r="O405" s="29"/>
      <c r="P405" s="29"/>
      <c r="Q405" s="29"/>
      <c r="R405" s="29"/>
      <c r="S405" s="29"/>
      <c r="T405" s="29"/>
      <c r="U405" s="29"/>
      <c r="V405" s="29"/>
      <c r="W405" s="29"/>
      <c r="X405" s="29"/>
      <c r="Y405" s="29"/>
      <c r="Z405" s="29"/>
    </row>
    <row r="406" spans="1:26" ht="15.75" customHeight="1">
      <c r="A406" s="29"/>
      <c r="B406" s="29"/>
      <c r="C406" s="29"/>
      <c r="D406" s="29"/>
      <c r="E406" s="29"/>
      <c r="F406" s="29"/>
      <c r="G406" s="29"/>
      <c r="H406" s="579"/>
      <c r="I406" s="29"/>
      <c r="J406" s="29"/>
      <c r="K406" s="29"/>
      <c r="L406" s="29"/>
      <c r="M406" s="29"/>
      <c r="N406" s="29"/>
      <c r="O406" s="29"/>
      <c r="P406" s="29"/>
      <c r="Q406" s="29"/>
      <c r="R406" s="29"/>
      <c r="S406" s="29"/>
      <c r="T406" s="29"/>
      <c r="U406" s="29"/>
      <c r="V406" s="29"/>
      <c r="W406" s="29"/>
      <c r="X406" s="29"/>
      <c r="Y406" s="29"/>
      <c r="Z406" s="29"/>
    </row>
    <row r="407" spans="1:26" ht="15.75" customHeight="1">
      <c r="A407" s="29"/>
      <c r="B407" s="29"/>
      <c r="C407" s="29"/>
      <c r="D407" s="29"/>
      <c r="E407" s="29"/>
      <c r="F407" s="29"/>
      <c r="G407" s="29"/>
      <c r="H407" s="579"/>
      <c r="I407" s="29"/>
      <c r="J407" s="29"/>
      <c r="K407" s="29"/>
      <c r="L407" s="29"/>
      <c r="M407" s="29"/>
      <c r="N407" s="29"/>
      <c r="O407" s="29"/>
      <c r="P407" s="29"/>
      <c r="Q407" s="29"/>
      <c r="R407" s="29"/>
      <c r="S407" s="29"/>
      <c r="T407" s="29"/>
      <c r="U407" s="29"/>
      <c r="V407" s="29"/>
      <c r="W407" s="29"/>
      <c r="X407" s="29"/>
      <c r="Y407" s="29"/>
      <c r="Z407" s="29"/>
    </row>
    <row r="408" spans="1:26" ht="15.75" customHeight="1">
      <c r="A408" s="29"/>
      <c r="B408" s="29"/>
      <c r="C408" s="29"/>
      <c r="D408" s="29"/>
      <c r="E408" s="29"/>
      <c r="F408" s="29"/>
      <c r="G408" s="29"/>
      <c r="H408" s="579"/>
      <c r="I408" s="29"/>
      <c r="J408" s="29"/>
      <c r="K408" s="29"/>
      <c r="L408" s="29"/>
      <c r="M408" s="29"/>
      <c r="N408" s="29"/>
      <c r="O408" s="29"/>
      <c r="P408" s="29"/>
      <c r="Q408" s="29"/>
      <c r="R408" s="29"/>
      <c r="S408" s="29"/>
      <c r="T408" s="29"/>
      <c r="U408" s="29"/>
      <c r="V408" s="29"/>
      <c r="W408" s="29"/>
      <c r="X408" s="29"/>
      <c r="Y408" s="29"/>
      <c r="Z408" s="29"/>
    </row>
    <row r="409" spans="1:26" ht="15.75" customHeight="1">
      <c r="A409" s="29"/>
      <c r="B409" s="29"/>
      <c r="C409" s="29"/>
      <c r="D409" s="29"/>
      <c r="E409" s="29"/>
      <c r="F409" s="29"/>
      <c r="G409" s="29"/>
      <c r="H409" s="579"/>
      <c r="I409" s="29"/>
      <c r="J409" s="29"/>
      <c r="K409" s="29"/>
      <c r="L409" s="29"/>
      <c r="M409" s="29"/>
      <c r="N409" s="29"/>
      <c r="O409" s="29"/>
      <c r="P409" s="29"/>
      <c r="Q409" s="29"/>
      <c r="R409" s="29"/>
      <c r="S409" s="29"/>
      <c r="T409" s="29"/>
      <c r="U409" s="29"/>
      <c r="V409" s="29"/>
      <c r="W409" s="29"/>
      <c r="X409" s="29"/>
      <c r="Y409" s="29"/>
      <c r="Z409" s="29"/>
    </row>
    <row r="410" spans="1:26" ht="15.75" customHeight="1">
      <c r="A410" s="29"/>
      <c r="B410" s="29"/>
      <c r="C410" s="29"/>
      <c r="D410" s="29"/>
      <c r="E410" s="29"/>
      <c r="F410" s="29"/>
      <c r="G410" s="29"/>
      <c r="H410" s="579"/>
      <c r="I410" s="29"/>
      <c r="J410" s="29"/>
      <c r="K410" s="29"/>
      <c r="L410" s="29"/>
      <c r="M410" s="29"/>
      <c r="N410" s="29"/>
      <c r="O410" s="29"/>
      <c r="P410" s="29"/>
      <c r="Q410" s="29"/>
      <c r="R410" s="29"/>
      <c r="S410" s="29"/>
      <c r="T410" s="29"/>
      <c r="U410" s="29"/>
      <c r="V410" s="29"/>
      <c r="W410" s="29"/>
      <c r="X410" s="29"/>
      <c r="Y410" s="29"/>
      <c r="Z410" s="29"/>
    </row>
    <row r="411" spans="1:26" ht="15.75" customHeight="1">
      <c r="A411" s="29"/>
      <c r="B411" s="29"/>
      <c r="C411" s="29"/>
      <c r="D411" s="29"/>
      <c r="E411" s="29"/>
      <c r="F411" s="29"/>
      <c r="G411" s="29"/>
      <c r="H411" s="579"/>
      <c r="I411" s="29"/>
      <c r="J411" s="29"/>
      <c r="K411" s="29"/>
      <c r="L411" s="29"/>
      <c r="M411" s="29"/>
      <c r="N411" s="29"/>
      <c r="O411" s="29"/>
      <c r="P411" s="29"/>
      <c r="Q411" s="29"/>
      <c r="R411" s="29"/>
      <c r="S411" s="29"/>
      <c r="T411" s="29"/>
      <c r="U411" s="29"/>
      <c r="V411" s="29"/>
      <c r="W411" s="29"/>
      <c r="X411" s="29"/>
      <c r="Y411" s="29"/>
      <c r="Z411" s="29"/>
    </row>
    <row r="412" spans="1:26" ht="15.75" customHeight="1">
      <c r="A412" s="29"/>
      <c r="B412" s="29"/>
      <c r="C412" s="29"/>
      <c r="D412" s="29"/>
      <c r="E412" s="29"/>
      <c r="F412" s="29"/>
      <c r="G412" s="29"/>
      <c r="H412" s="579"/>
      <c r="I412" s="29"/>
      <c r="J412" s="29"/>
      <c r="K412" s="29"/>
      <c r="L412" s="29"/>
      <c r="M412" s="29"/>
      <c r="N412" s="29"/>
      <c r="O412" s="29"/>
      <c r="P412" s="29"/>
      <c r="Q412" s="29"/>
      <c r="R412" s="29"/>
      <c r="S412" s="29"/>
      <c r="T412" s="29"/>
      <c r="U412" s="29"/>
      <c r="V412" s="29"/>
      <c r="W412" s="29"/>
      <c r="X412" s="29"/>
      <c r="Y412" s="29"/>
      <c r="Z412" s="29"/>
    </row>
    <row r="413" spans="1:26" ht="15.75" customHeight="1">
      <c r="A413" s="29"/>
      <c r="B413" s="29"/>
      <c r="C413" s="29"/>
      <c r="D413" s="29"/>
      <c r="E413" s="29"/>
      <c r="F413" s="29"/>
      <c r="G413" s="29"/>
      <c r="H413" s="579"/>
      <c r="I413" s="29"/>
      <c r="J413" s="29"/>
      <c r="K413" s="29"/>
      <c r="L413" s="29"/>
      <c r="M413" s="29"/>
      <c r="N413" s="29"/>
      <c r="O413" s="29"/>
      <c r="P413" s="29"/>
      <c r="Q413" s="29"/>
      <c r="R413" s="29"/>
      <c r="S413" s="29"/>
      <c r="T413" s="29"/>
      <c r="U413" s="29"/>
      <c r="V413" s="29"/>
      <c r="W413" s="29"/>
      <c r="X413" s="29"/>
      <c r="Y413" s="29"/>
      <c r="Z413" s="29"/>
    </row>
    <row r="414" spans="1:26" ht="15.75" customHeight="1">
      <c r="A414" s="29"/>
      <c r="B414" s="29"/>
      <c r="C414" s="29"/>
      <c r="D414" s="29"/>
      <c r="E414" s="29"/>
      <c r="F414" s="29"/>
      <c r="G414" s="29"/>
      <c r="H414" s="579"/>
      <c r="I414" s="29"/>
      <c r="J414" s="29"/>
      <c r="K414" s="29"/>
      <c r="L414" s="29"/>
      <c r="M414" s="29"/>
      <c r="N414" s="29"/>
      <c r="O414" s="29"/>
      <c r="P414" s="29"/>
      <c r="Q414" s="29"/>
      <c r="R414" s="29"/>
      <c r="S414" s="29"/>
      <c r="T414" s="29"/>
      <c r="U414" s="29"/>
      <c r="V414" s="29"/>
      <c r="W414" s="29"/>
      <c r="X414" s="29"/>
      <c r="Y414" s="29"/>
      <c r="Z414" s="29"/>
    </row>
    <row r="415" spans="1:26" ht="15.75" customHeight="1">
      <c r="A415" s="29"/>
      <c r="B415" s="29"/>
      <c r="C415" s="29"/>
      <c r="D415" s="29"/>
      <c r="E415" s="29"/>
      <c r="F415" s="29"/>
      <c r="G415" s="29"/>
      <c r="H415" s="579"/>
      <c r="I415" s="29"/>
      <c r="J415" s="29"/>
      <c r="K415" s="29"/>
      <c r="L415" s="29"/>
      <c r="M415" s="29"/>
      <c r="N415" s="29"/>
      <c r="O415" s="29"/>
      <c r="P415" s="29"/>
      <c r="Q415" s="29"/>
      <c r="R415" s="29"/>
      <c r="S415" s="29"/>
      <c r="T415" s="29"/>
      <c r="U415" s="29"/>
      <c r="V415" s="29"/>
      <c r="W415" s="29"/>
      <c r="X415" s="29"/>
      <c r="Y415" s="29"/>
      <c r="Z415" s="29"/>
    </row>
    <row r="416" spans="1:26" ht="15.75" customHeight="1">
      <c r="A416" s="29"/>
      <c r="B416" s="29"/>
      <c r="C416" s="29"/>
      <c r="D416" s="29"/>
      <c r="E416" s="29"/>
      <c r="F416" s="29"/>
      <c r="G416" s="29"/>
      <c r="H416" s="579"/>
      <c r="I416" s="29"/>
      <c r="J416" s="29"/>
      <c r="K416" s="29"/>
      <c r="L416" s="29"/>
      <c r="M416" s="29"/>
      <c r="N416" s="29"/>
      <c r="O416" s="29"/>
      <c r="P416" s="29"/>
      <c r="Q416" s="29"/>
      <c r="R416" s="29"/>
      <c r="S416" s="29"/>
      <c r="T416" s="29"/>
      <c r="U416" s="29"/>
      <c r="V416" s="29"/>
      <c r="W416" s="29"/>
      <c r="X416" s="29"/>
      <c r="Y416" s="29"/>
      <c r="Z416" s="29"/>
    </row>
    <row r="417" spans="1:26" ht="15.75" customHeight="1">
      <c r="A417" s="29"/>
      <c r="B417" s="29"/>
      <c r="C417" s="29"/>
      <c r="D417" s="29"/>
      <c r="E417" s="29"/>
      <c r="F417" s="29"/>
      <c r="G417" s="29"/>
      <c r="H417" s="579"/>
      <c r="I417" s="29"/>
      <c r="J417" s="29"/>
      <c r="K417" s="29"/>
      <c r="L417" s="29"/>
      <c r="M417" s="29"/>
      <c r="N417" s="29"/>
      <c r="O417" s="29"/>
      <c r="P417" s="29"/>
      <c r="Q417" s="29"/>
      <c r="R417" s="29"/>
      <c r="S417" s="29"/>
      <c r="T417" s="29"/>
      <c r="U417" s="29"/>
      <c r="V417" s="29"/>
      <c r="W417" s="29"/>
      <c r="X417" s="29"/>
      <c r="Y417" s="29"/>
      <c r="Z417" s="29"/>
    </row>
    <row r="418" spans="1:26" ht="15.75" customHeight="1">
      <c r="A418" s="29"/>
      <c r="B418" s="29"/>
      <c r="C418" s="29"/>
      <c r="D418" s="29"/>
      <c r="E418" s="29"/>
      <c r="F418" s="29"/>
      <c r="G418" s="29"/>
      <c r="H418" s="579"/>
      <c r="I418" s="29"/>
      <c r="J418" s="29"/>
      <c r="K418" s="29"/>
      <c r="L418" s="29"/>
      <c r="M418" s="29"/>
      <c r="N418" s="29"/>
      <c r="O418" s="29"/>
      <c r="P418" s="29"/>
      <c r="Q418" s="29"/>
      <c r="R418" s="29"/>
      <c r="S418" s="29"/>
      <c r="T418" s="29"/>
      <c r="U418" s="29"/>
      <c r="V418" s="29"/>
      <c r="W418" s="29"/>
      <c r="X418" s="29"/>
      <c r="Y418" s="29"/>
      <c r="Z418" s="29"/>
    </row>
    <row r="419" spans="1:26" ht="15.75" customHeight="1">
      <c r="A419" s="29"/>
      <c r="B419" s="29"/>
      <c r="C419" s="29"/>
      <c r="D419" s="29"/>
      <c r="E419" s="29"/>
      <c r="F419" s="29"/>
      <c r="G419" s="29"/>
      <c r="H419" s="579"/>
      <c r="I419" s="29"/>
      <c r="J419" s="29"/>
      <c r="K419" s="29"/>
      <c r="L419" s="29"/>
      <c r="M419" s="29"/>
      <c r="N419" s="29"/>
      <c r="O419" s="29"/>
      <c r="P419" s="29"/>
      <c r="Q419" s="29"/>
      <c r="R419" s="29"/>
      <c r="S419" s="29"/>
      <c r="T419" s="29"/>
      <c r="U419" s="29"/>
      <c r="V419" s="29"/>
      <c r="W419" s="29"/>
      <c r="X419" s="29"/>
      <c r="Y419" s="29"/>
      <c r="Z419" s="29"/>
    </row>
    <row r="420" spans="1:26" ht="15.75" customHeight="1">
      <c r="A420" s="29"/>
      <c r="B420" s="29"/>
      <c r="C420" s="29"/>
      <c r="D420" s="29"/>
      <c r="E420" s="29"/>
      <c r="F420" s="29"/>
      <c r="G420" s="29"/>
      <c r="H420" s="579"/>
      <c r="I420" s="29"/>
      <c r="J420" s="29"/>
      <c r="K420" s="29"/>
      <c r="L420" s="29"/>
      <c r="M420" s="29"/>
      <c r="N420" s="29"/>
      <c r="O420" s="29"/>
      <c r="P420" s="29"/>
      <c r="Q420" s="29"/>
      <c r="R420" s="29"/>
      <c r="S420" s="29"/>
      <c r="T420" s="29"/>
      <c r="U420" s="29"/>
      <c r="V420" s="29"/>
      <c r="W420" s="29"/>
      <c r="X420" s="29"/>
      <c r="Y420" s="29"/>
      <c r="Z420" s="29"/>
    </row>
    <row r="421" spans="1:26" ht="15.75" customHeight="1">
      <c r="A421" s="29"/>
      <c r="B421" s="29"/>
      <c r="C421" s="29"/>
      <c r="D421" s="29"/>
      <c r="E421" s="29"/>
      <c r="F421" s="29"/>
      <c r="G421" s="29"/>
      <c r="H421" s="579"/>
      <c r="I421" s="29"/>
      <c r="J421" s="29"/>
      <c r="K421" s="29"/>
      <c r="L421" s="29"/>
      <c r="M421" s="29"/>
      <c r="N421" s="29"/>
      <c r="O421" s="29"/>
      <c r="P421" s="29"/>
      <c r="Q421" s="29"/>
      <c r="R421" s="29"/>
      <c r="S421" s="29"/>
      <c r="T421" s="29"/>
      <c r="U421" s="29"/>
      <c r="V421" s="29"/>
      <c r="W421" s="29"/>
      <c r="X421" s="29"/>
      <c r="Y421" s="29"/>
      <c r="Z421" s="29"/>
    </row>
    <row r="422" spans="1:26" ht="15.75" customHeight="1">
      <c r="A422" s="29"/>
      <c r="B422" s="29"/>
      <c r="C422" s="29"/>
      <c r="D422" s="29"/>
      <c r="E422" s="29"/>
      <c r="F422" s="29"/>
      <c r="G422" s="29"/>
      <c r="H422" s="579"/>
      <c r="I422" s="29"/>
      <c r="J422" s="29"/>
      <c r="K422" s="29"/>
      <c r="L422" s="29"/>
      <c r="M422" s="29"/>
      <c r="N422" s="29"/>
      <c r="O422" s="29"/>
      <c r="P422" s="29"/>
      <c r="Q422" s="29"/>
      <c r="R422" s="29"/>
      <c r="S422" s="29"/>
      <c r="T422" s="29"/>
      <c r="U422" s="29"/>
      <c r="V422" s="29"/>
      <c r="W422" s="29"/>
      <c r="X422" s="29"/>
      <c r="Y422" s="29"/>
      <c r="Z422" s="29"/>
    </row>
    <row r="423" spans="1:26" ht="15.75" customHeight="1">
      <c r="A423" s="29"/>
      <c r="B423" s="29"/>
      <c r="C423" s="29"/>
      <c r="D423" s="29"/>
      <c r="E423" s="29"/>
      <c r="F423" s="29"/>
      <c r="G423" s="29"/>
      <c r="H423" s="579"/>
      <c r="I423" s="29"/>
      <c r="J423" s="29"/>
      <c r="K423" s="29"/>
      <c r="L423" s="29"/>
      <c r="M423" s="29"/>
      <c r="N423" s="29"/>
      <c r="O423" s="29"/>
      <c r="P423" s="29"/>
      <c r="Q423" s="29"/>
      <c r="R423" s="29"/>
      <c r="S423" s="29"/>
      <c r="T423" s="29"/>
      <c r="U423" s="29"/>
      <c r="V423" s="29"/>
      <c r="W423" s="29"/>
      <c r="X423" s="29"/>
      <c r="Y423" s="29"/>
      <c r="Z423" s="29"/>
    </row>
    <row r="424" spans="1:26" ht="15.75" customHeight="1">
      <c r="A424" s="29"/>
      <c r="B424" s="29"/>
      <c r="C424" s="29"/>
      <c r="D424" s="29"/>
      <c r="E424" s="29"/>
      <c r="F424" s="29"/>
      <c r="G424" s="29"/>
      <c r="H424" s="579"/>
      <c r="I424" s="29"/>
      <c r="J424" s="29"/>
      <c r="K424" s="29"/>
      <c r="L424" s="29"/>
      <c r="M424" s="29"/>
      <c r="N424" s="29"/>
      <c r="O424" s="29"/>
      <c r="P424" s="29"/>
      <c r="Q424" s="29"/>
      <c r="R424" s="29"/>
      <c r="S424" s="29"/>
      <c r="T424" s="29"/>
      <c r="U424" s="29"/>
      <c r="V424" s="29"/>
      <c r="W424" s="29"/>
      <c r="X424" s="29"/>
      <c r="Y424" s="29"/>
      <c r="Z424" s="29"/>
    </row>
    <row r="425" spans="1:26" ht="15.75" customHeight="1">
      <c r="A425" s="29"/>
      <c r="B425" s="29"/>
      <c r="C425" s="29"/>
      <c r="D425" s="29"/>
      <c r="E425" s="29"/>
      <c r="F425" s="29"/>
      <c r="G425" s="29"/>
      <c r="H425" s="579"/>
      <c r="I425" s="29"/>
      <c r="J425" s="29"/>
      <c r="K425" s="29"/>
      <c r="L425" s="29"/>
      <c r="M425" s="29"/>
      <c r="N425" s="29"/>
      <c r="O425" s="29"/>
      <c r="P425" s="29"/>
      <c r="Q425" s="29"/>
      <c r="R425" s="29"/>
      <c r="S425" s="29"/>
      <c r="T425" s="29"/>
      <c r="U425" s="29"/>
      <c r="V425" s="29"/>
      <c r="W425" s="29"/>
      <c r="X425" s="29"/>
      <c r="Y425" s="29"/>
      <c r="Z425" s="29"/>
    </row>
    <row r="426" spans="1:26" ht="15.75" customHeight="1">
      <c r="A426" s="29"/>
      <c r="B426" s="29"/>
      <c r="C426" s="29"/>
      <c r="D426" s="29"/>
      <c r="E426" s="29"/>
      <c r="F426" s="29"/>
      <c r="G426" s="29"/>
      <c r="H426" s="579"/>
      <c r="I426" s="29"/>
      <c r="J426" s="29"/>
      <c r="K426" s="29"/>
      <c r="L426" s="29"/>
      <c r="M426" s="29"/>
      <c r="N426" s="29"/>
      <c r="O426" s="29"/>
      <c r="P426" s="29"/>
      <c r="Q426" s="29"/>
      <c r="R426" s="29"/>
      <c r="S426" s="29"/>
      <c r="T426" s="29"/>
      <c r="U426" s="29"/>
      <c r="V426" s="29"/>
      <c r="W426" s="29"/>
      <c r="X426" s="29"/>
      <c r="Y426" s="29"/>
      <c r="Z426" s="29"/>
    </row>
    <row r="427" spans="1:26" ht="15.75" customHeight="1">
      <c r="A427" s="29"/>
      <c r="B427" s="29"/>
      <c r="C427" s="29"/>
      <c r="D427" s="29"/>
      <c r="E427" s="29"/>
      <c r="F427" s="29"/>
      <c r="G427" s="29"/>
      <c r="H427" s="579"/>
      <c r="I427" s="29"/>
      <c r="J427" s="29"/>
      <c r="K427" s="29"/>
      <c r="L427" s="29"/>
      <c r="M427" s="29"/>
      <c r="N427" s="29"/>
      <c r="O427" s="29"/>
      <c r="P427" s="29"/>
      <c r="Q427" s="29"/>
      <c r="R427" s="29"/>
      <c r="S427" s="29"/>
      <c r="T427" s="29"/>
      <c r="U427" s="29"/>
      <c r="V427" s="29"/>
      <c r="W427" s="29"/>
      <c r="X427" s="29"/>
      <c r="Y427" s="29"/>
      <c r="Z427" s="29"/>
    </row>
    <row r="428" spans="1:26" ht="15.75" customHeight="1">
      <c r="A428" s="29"/>
      <c r="B428" s="29"/>
      <c r="C428" s="29"/>
      <c r="D428" s="29"/>
      <c r="E428" s="29"/>
      <c r="F428" s="29"/>
      <c r="G428" s="29"/>
      <c r="H428" s="579"/>
      <c r="I428" s="29"/>
      <c r="J428" s="29"/>
      <c r="K428" s="29"/>
      <c r="L428" s="29"/>
      <c r="M428" s="29"/>
      <c r="N428" s="29"/>
      <c r="O428" s="29"/>
      <c r="P428" s="29"/>
      <c r="Q428" s="29"/>
      <c r="R428" s="29"/>
      <c r="S428" s="29"/>
      <c r="T428" s="29"/>
      <c r="U428" s="29"/>
      <c r="V428" s="29"/>
      <c r="W428" s="29"/>
      <c r="X428" s="29"/>
      <c r="Y428" s="29"/>
      <c r="Z428" s="29"/>
    </row>
    <row r="429" spans="1:26" ht="15.75" customHeight="1">
      <c r="A429" s="29"/>
      <c r="B429" s="29"/>
      <c r="C429" s="29"/>
      <c r="D429" s="29"/>
      <c r="E429" s="29"/>
      <c r="F429" s="29"/>
      <c r="G429" s="29"/>
      <c r="H429" s="579"/>
      <c r="I429" s="29"/>
      <c r="J429" s="29"/>
      <c r="K429" s="29"/>
      <c r="L429" s="29"/>
      <c r="M429" s="29"/>
      <c r="N429" s="29"/>
      <c r="O429" s="29"/>
      <c r="P429" s="29"/>
      <c r="Q429" s="29"/>
      <c r="R429" s="29"/>
      <c r="S429" s="29"/>
      <c r="T429" s="29"/>
      <c r="U429" s="29"/>
      <c r="V429" s="29"/>
      <c r="W429" s="29"/>
      <c r="X429" s="29"/>
      <c r="Y429" s="29"/>
      <c r="Z429" s="29"/>
    </row>
    <row r="430" spans="1:26" ht="15.75" customHeight="1">
      <c r="A430" s="29"/>
      <c r="B430" s="29"/>
      <c r="C430" s="29"/>
      <c r="D430" s="29"/>
      <c r="E430" s="29"/>
      <c r="F430" s="29"/>
      <c r="G430" s="29"/>
      <c r="H430" s="579"/>
      <c r="I430" s="29"/>
      <c r="J430" s="29"/>
      <c r="K430" s="29"/>
      <c r="L430" s="29"/>
      <c r="M430" s="29"/>
      <c r="N430" s="29"/>
      <c r="O430" s="29"/>
      <c r="P430" s="29"/>
      <c r="Q430" s="29"/>
      <c r="R430" s="29"/>
      <c r="S430" s="29"/>
      <c r="T430" s="29"/>
      <c r="U430" s="29"/>
      <c r="V430" s="29"/>
      <c r="W430" s="29"/>
      <c r="X430" s="29"/>
      <c r="Y430" s="29"/>
      <c r="Z430" s="29"/>
    </row>
    <row r="431" spans="1:26" ht="15.75" customHeight="1">
      <c r="A431" s="29"/>
      <c r="B431" s="29"/>
      <c r="C431" s="29"/>
      <c r="D431" s="29"/>
      <c r="E431" s="29"/>
      <c r="F431" s="29"/>
      <c r="G431" s="29"/>
      <c r="H431" s="579"/>
      <c r="I431" s="29"/>
      <c r="J431" s="29"/>
      <c r="K431" s="29"/>
      <c r="L431" s="29"/>
      <c r="M431" s="29"/>
      <c r="N431" s="29"/>
      <c r="O431" s="29"/>
      <c r="P431" s="29"/>
      <c r="Q431" s="29"/>
      <c r="R431" s="29"/>
      <c r="S431" s="29"/>
      <c r="T431" s="29"/>
      <c r="U431" s="29"/>
      <c r="V431" s="29"/>
      <c r="W431" s="29"/>
      <c r="X431" s="29"/>
      <c r="Y431" s="29"/>
      <c r="Z431" s="29"/>
    </row>
    <row r="432" spans="1:26" ht="15.75" customHeight="1">
      <c r="A432" s="29"/>
      <c r="B432" s="29"/>
      <c r="C432" s="29"/>
      <c r="D432" s="29"/>
      <c r="E432" s="29"/>
      <c r="F432" s="29"/>
      <c r="G432" s="29"/>
      <c r="H432" s="579"/>
      <c r="I432" s="29"/>
      <c r="J432" s="29"/>
      <c r="K432" s="29"/>
      <c r="L432" s="29"/>
      <c r="M432" s="29"/>
      <c r="N432" s="29"/>
      <c r="O432" s="29"/>
      <c r="P432" s="29"/>
      <c r="Q432" s="29"/>
      <c r="R432" s="29"/>
      <c r="S432" s="29"/>
      <c r="T432" s="29"/>
      <c r="U432" s="29"/>
      <c r="V432" s="29"/>
      <c r="W432" s="29"/>
      <c r="X432" s="29"/>
      <c r="Y432" s="29"/>
      <c r="Z432" s="29"/>
    </row>
    <row r="433" spans="1:26" ht="15.75" customHeight="1">
      <c r="A433" s="29"/>
      <c r="B433" s="29"/>
      <c r="C433" s="29"/>
      <c r="D433" s="29"/>
      <c r="E433" s="29"/>
      <c r="F433" s="29"/>
      <c r="G433" s="29"/>
      <c r="H433" s="579"/>
      <c r="I433" s="29"/>
      <c r="J433" s="29"/>
      <c r="K433" s="29"/>
      <c r="L433" s="29"/>
      <c r="M433" s="29"/>
      <c r="N433" s="29"/>
      <c r="O433" s="29"/>
      <c r="P433" s="29"/>
      <c r="Q433" s="29"/>
      <c r="R433" s="29"/>
      <c r="S433" s="29"/>
      <c r="T433" s="29"/>
      <c r="U433" s="29"/>
      <c r="V433" s="29"/>
      <c r="W433" s="29"/>
      <c r="X433" s="29"/>
      <c r="Y433" s="29"/>
      <c r="Z433" s="29"/>
    </row>
    <row r="434" spans="1:26" ht="15.75" customHeight="1">
      <c r="A434" s="29"/>
      <c r="B434" s="29"/>
      <c r="C434" s="29"/>
      <c r="D434" s="29"/>
      <c r="E434" s="29"/>
      <c r="F434" s="29"/>
      <c r="G434" s="29"/>
      <c r="H434" s="579"/>
      <c r="I434" s="29"/>
      <c r="J434" s="29"/>
      <c r="K434" s="29"/>
      <c r="L434" s="29"/>
      <c r="M434" s="29"/>
      <c r="N434" s="29"/>
      <c r="O434" s="29"/>
      <c r="P434" s="29"/>
      <c r="Q434" s="29"/>
      <c r="R434" s="29"/>
      <c r="S434" s="29"/>
      <c r="T434" s="29"/>
      <c r="U434" s="29"/>
      <c r="V434" s="29"/>
      <c r="W434" s="29"/>
      <c r="X434" s="29"/>
      <c r="Y434" s="29"/>
      <c r="Z434" s="29"/>
    </row>
    <row r="435" spans="1:26" ht="15.75" customHeight="1">
      <c r="A435" s="29"/>
      <c r="B435" s="29"/>
      <c r="C435" s="29"/>
      <c r="D435" s="29"/>
      <c r="E435" s="29"/>
      <c r="F435" s="29"/>
      <c r="G435" s="29"/>
      <c r="H435" s="579"/>
      <c r="I435" s="29"/>
      <c r="J435" s="29"/>
      <c r="K435" s="29"/>
      <c r="L435" s="29"/>
      <c r="M435" s="29"/>
      <c r="N435" s="29"/>
      <c r="O435" s="29"/>
      <c r="P435" s="29"/>
      <c r="Q435" s="29"/>
      <c r="R435" s="29"/>
      <c r="S435" s="29"/>
      <c r="T435" s="29"/>
      <c r="U435" s="29"/>
      <c r="V435" s="29"/>
      <c r="W435" s="29"/>
      <c r="X435" s="29"/>
      <c r="Y435" s="29"/>
      <c r="Z435" s="29"/>
    </row>
    <row r="436" spans="1:26" ht="15.75" customHeight="1">
      <c r="A436" s="29"/>
      <c r="B436" s="29"/>
      <c r="C436" s="29"/>
      <c r="D436" s="29"/>
      <c r="E436" s="29"/>
      <c r="F436" s="29"/>
      <c r="G436" s="29"/>
      <c r="H436" s="579"/>
      <c r="I436" s="29"/>
      <c r="J436" s="29"/>
      <c r="K436" s="29"/>
      <c r="L436" s="29"/>
      <c r="M436" s="29"/>
      <c r="N436" s="29"/>
      <c r="O436" s="29"/>
      <c r="P436" s="29"/>
      <c r="Q436" s="29"/>
      <c r="R436" s="29"/>
      <c r="S436" s="29"/>
      <c r="T436" s="29"/>
      <c r="U436" s="29"/>
      <c r="V436" s="29"/>
      <c r="W436" s="29"/>
      <c r="X436" s="29"/>
      <c r="Y436" s="29"/>
      <c r="Z436" s="29"/>
    </row>
    <row r="437" spans="1:26" ht="15.75" customHeight="1">
      <c r="A437" s="29"/>
      <c r="B437" s="29"/>
      <c r="C437" s="29"/>
      <c r="D437" s="29"/>
      <c r="E437" s="29"/>
      <c r="F437" s="29"/>
      <c r="G437" s="29"/>
      <c r="H437" s="579"/>
      <c r="I437" s="29"/>
      <c r="J437" s="29"/>
      <c r="K437" s="29"/>
      <c r="L437" s="29"/>
      <c r="M437" s="29"/>
      <c r="N437" s="29"/>
      <c r="O437" s="29"/>
      <c r="P437" s="29"/>
      <c r="Q437" s="29"/>
      <c r="R437" s="29"/>
      <c r="S437" s="29"/>
      <c r="T437" s="29"/>
      <c r="U437" s="29"/>
      <c r="V437" s="29"/>
      <c r="W437" s="29"/>
      <c r="X437" s="29"/>
      <c r="Y437" s="29"/>
      <c r="Z437" s="29"/>
    </row>
    <row r="438" spans="1:26" ht="15.75" customHeight="1">
      <c r="A438" s="29"/>
      <c r="B438" s="29"/>
      <c r="C438" s="29"/>
      <c r="D438" s="29"/>
      <c r="E438" s="29"/>
      <c r="F438" s="29"/>
      <c r="G438" s="29"/>
      <c r="H438" s="579"/>
      <c r="I438" s="29"/>
      <c r="J438" s="29"/>
      <c r="K438" s="29"/>
      <c r="L438" s="29"/>
      <c r="M438" s="29"/>
      <c r="N438" s="29"/>
      <c r="O438" s="29"/>
      <c r="P438" s="29"/>
      <c r="Q438" s="29"/>
      <c r="R438" s="29"/>
      <c r="S438" s="29"/>
      <c r="T438" s="29"/>
      <c r="U438" s="29"/>
      <c r="V438" s="29"/>
      <c r="W438" s="29"/>
      <c r="X438" s="29"/>
      <c r="Y438" s="29"/>
      <c r="Z438" s="29"/>
    </row>
    <row r="439" spans="1:26" ht="15.75" customHeight="1">
      <c r="A439" s="29"/>
      <c r="B439" s="29"/>
      <c r="C439" s="29"/>
      <c r="D439" s="29"/>
      <c r="E439" s="29"/>
      <c r="F439" s="29"/>
      <c r="G439" s="29"/>
      <c r="H439" s="579"/>
      <c r="I439" s="29"/>
      <c r="J439" s="29"/>
      <c r="K439" s="29"/>
      <c r="L439" s="29"/>
      <c r="M439" s="29"/>
      <c r="N439" s="29"/>
      <c r="O439" s="29"/>
      <c r="P439" s="29"/>
      <c r="Q439" s="29"/>
      <c r="R439" s="29"/>
      <c r="S439" s="29"/>
      <c r="T439" s="29"/>
      <c r="U439" s="29"/>
      <c r="V439" s="29"/>
      <c r="W439" s="29"/>
      <c r="X439" s="29"/>
      <c r="Y439" s="29"/>
      <c r="Z439" s="29"/>
    </row>
    <row r="440" spans="1:26" ht="15.75" customHeight="1">
      <c r="A440" s="29"/>
      <c r="B440" s="29"/>
      <c r="C440" s="29"/>
      <c r="D440" s="29"/>
      <c r="E440" s="29"/>
      <c r="F440" s="29"/>
      <c r="G440" s="29"/>
      <c r="H440" s="579"/>
      <c r="I440" s="29"/>
      <c r="J440" s="29"/>
      <c r="K440" s="29"/>
      <c r="L440" s="29"/>
      <c r="M440" s="29"/>
      <c r="N440" s="29"/>
      <c r="O440" s="29"/>
      <c r="P440" s="29"/>
      <c r="Q440" s="29"/>
      <c r="R440" s="29"/>
      <c r="S440" s="29"/>
      <c r="T440" s="29"/>
      <c r="U440" s="29"/>
      <c r="V440" s="29"/>
      <c r="W440" s="29"/>
      <c r="X440" s="29"/>
      <c r="Y440" s="29"/>
      <c r="Z440" s="29"/>
    </row>
    <row r="441" spans="1:26" ht="15.75" customHeight="1">
      <c r="A441" s="29"/>
      <c r="B441" s="29"/>
      <c r="C441" s="29"/>
      <c r="D441" s="29"/>
      <c r="E441" s="29"/>
      <c r="F441" s="29"/>
      <c r="G441" s="29"/>
      <c r="H441" s="579"/>
      <c r="I441" s="29"/>
      <c r="J441" s="29"/>
      <c r="K441" s="29"/>
      <c r="L441" s="29"/>
      <c r="M441" s="29"/>
      <c r="N441" s="29"/>
      <c r="O441" s="29"/>
      <c r="P441" s="29"/>
      <c r="Q441" s="29"/>
      <c r="R441" s="29"/>
      <c r="S441" s="29"/>
      <c r="T441" s="29"/>
      <c r="U441" s="29"/>
      <c r="V441" s="29"/>
      <c r="W441" s="29"/>
      <c r="X441" s="29"/>
      <c r="Y441" s="29"/>
      <c r="Z441" s="29"/>
    </row>
    <row r="442" spans="1:26" ht="15.75" customHeight="1">
      <c r="A442" s="29"/>
      <c r="B442" s="29"/>
      <c r="C442" s="29"/>
      <c r="D442" s="29"/>
      <c r="E442" s="29"/>
      <c r="F442" s="29"/>
      <c r="G442" s="29"/>
      <c r="H442" s="579"/>
      <c r="I442" s="29"/>
      <c r="J442" s="29"/>
      <c r="K442" s="29"/>
      <c r="L442" s="29"/>
      <c r="M442" s="29"/>
      <c r="N442" s="29"/>
      <c r="O442" s="29"/>
      <c r="P442" s="29"/>
      <c r="Q442" s="29"/>
      <c r="R442" s="29"/>
      <c r="S442" s="29"/>
      <c r="T442" s="29"/>
      <c r="U442" s="29"/>
      <c r="V442" s="29"/>
      <c r="W442" s="29"/>
      <c r="X442" s="29"/>
      <c r="Y442" s="29"/>
      <c r="Z442" s="29"/>
    </row>
    <row r="443" spans="1:26" ht="15.75" customHeight="1">
      <c r="A443" s="29"/>
      <c r="B443" s="29"/>
      <c r="C443" s="29"/>
      <c r="D443" s="29"/>
      <c r="E443" s="29"/>
      <c r="F443" s="29"/>
      <c r="G443" s="29"/>
      <c r="H443" s="579"/>
      <c r="I443" s="29"/>
      <c r="J443" s="29"/>
      <c r="K443" s="29"/>
      <c r="L443" s="29"/>
      <c r="M443" s="29"/>
      <c r="N443" s="29"/>
      <c r="O443" s="29"/>
      <c r="P443" s="29"/>
      <c r="Q443" s="29"/>
      <c r="R443" s="29"/>
      <c r="S443" s="29"/>
      <c r="T443" s="29"/>
      <c r="U443" s="29"/>
      <c r="V443" s="29"/>
      <c r="W443" s="29"/>
      <c r="X443" s="29"/>
      <c r="Y443" s="29"/>
      <c r="Z443" s="29"/>
    </row>
    <row r="444" spans="1:26" ht="15.75" customHeight="1">
      <c r="A444" s="29"/>
      <c r="B444" s="29"/>
      <c r="C444" s="29"/>
      <c r="D444" s="29"/>
      <c r="E444" s="29"/>
      <c r="F444" s="29"/>
      <c r="G444" s="29"/>
      <c r="H444" s="579"/>
      <c r="I444" s="29"/>
      <c r="J444" s="29"/>
      <c r="K444" s="29"/>
      <c r="L444" s="29"/>
      <c r="M444" s="29"/>
      <c r="N444" s="29"/>
      <c r="O444" s="29"/>
      <c r="P444" s="29"/>
      <c r="Q444" s="29"/>
      <c r="R444" s="29"/>
      <c r="S444" s="29"/>
      <c r="T444" s="29"/>
      <c r="U444" s="29"/>
      <c r="V444" s="29"/>
      <c r="W444" s="29"/>
      <c r="X444" s="29"/>
      <c r="Y444" s="29"/>
      <c r="Z444" s="29"/>
    </row>
    <row r="445" spans="1:26" ht="15.75" customHeight="1">
      <c r="A445" s="29"/>
      <c r="B445" s="29"/>
      <c r="C445" s="29"/>
      <c r="D445" s="29"/>
      <c r="E445" s="29"/>
      <c r="F445" s="29"/>
      <c r="G445" s="29"/>
      <c r="H445" s="579"/>
      <c r="I445" s="29"/>
      <c r="J445" s="29"/>
      <c r="K445" s="29"/>
      <c r="L445" s="29"/>
      <c r="M445" s="29"/>
      <c r="N445" s="29"/>
      <c r="O445" s="29"/>
      <c r="P445" s="29"/>
      <c r="Q445" s="29"/>
      <c r="R445" s="29"/>
      <c r="S445" s="29"/>
      <c r="T445" s="29"/>
      <c r="U445" s="29"/>
      <c r="V445" s="29"/>
      <c r="W445" s="29"/>
      <c r="X445" s="29"/>
      <c r="Y445" s="29"/>
      <c r="Z445" s="29"/>
    </row>
    <row r="446" spans="1:26" ht="15.75" customHeight="1">
      <c r="A446" s="29"/>
      <c r="B446" s="29"/>
      <c r="C446" s="29"/>
      <c r="D446" s="29"/>
      <c r="E446" s="29"/>
      <c r="F446" s="29"/>
      <c r="G446" s="29"/>
      <c r="H446" s="579"/>
      <c r="I446" s="29"/>
      <c r="J446" s="29"/>
      <c r="K446" s="29"/>
      <c r="L446" s="29"/>
      <c r="M446" s="29"/>
      <c r="N446" s="29"/>
      <c r="O446" s="29"/>
      <c r="P446" s="29"/>
      <c r="Q446" s="29"/>
      <c r="R446" s="29"/>
      <c r="S446" s="29"/>
      <c r="T446" s="29"/>
      <c r="U446" s="29"/>
      <c r="V446" s="29"/>
      <c r="W446" s="29"/>
      <c r="X446" s="29"/>
      <c r="Y446" s="29"/>
      <c r="Z446" s="29"/>
    </row>
    <row r="447" spans="1:26" ht="15.75" customHeight="1">
      <c r="A447" s="29"/>
      <c r="B447" s="29"/>
      <c r="C447" s="29"/>
      <c r="D447" s="29"/>
      <c r="E447" s="29"/>
      <c r="F447" s="29"/>
      <c r="G447" s="29"/>
      <c r="H447" s="579"/>
      <c r="I447" s="29"/>
      <c r="J447" s="29"/>
      <c r="K447" s="29"/>
      <c r="L447" s="29"/>
      <c r="M447" s="29"/>
      <c r="N447" s="29"/>
      <c r="O447" s="29"/>
      <c r="P447" s="29"/>
      <c r="Q447" s="29"/>
      <c r="R447" s="29"/>
      <c r="S447" s="29"/>
      <c r="T447" s="29"/>
      <c r="U447" s="29"/>
      <c r="V447" s="29"/>
      <c r="W447" s="29"/>
      <c r="X447" s="29"/>
      <c r="Y447" s="29"/>
      <c r="Z447" s="29"/>
    </row>
    <row r="448" spans="1:26" ht="15.75" customHeight="1">
      <c r="A448" s="29"/>
      <c r="B448" s="29"/>
      <c r="C448" s="29"/>
      <c r="D448" s="29"/>
      <c r="E448" s="29"/>
      <c r="F448" s="29"/>
      <c r="G448" s="29"/>
      <c r="H448" s="579"/>
      <c r="I448" s="29"/>
      <c r="J448" s="29"/>
      <c r="K448" s="29"/>
      <c r="L448" s="29"/>
      <c r="M448" s="29"/>
      <c r="N448" s="29"/>
      <c r="O448" s="29"/>
      <c r="P448" s="29"/>
      <c r="Q448" s="29"/>
      <c r="R448" s="29"/>
      <c r="S448" s="29"/>
      <c r="T448" s="29"/>
      <c r="U448" s="29"/>
      <c r="V448" s="29"/>
      <c r="W448" s="29"/>
      <c r="X448" s="29"/>
      <c r="Y448" s="29"/>
      <c r="Z448" s="29"/>
    </row>
    <row r="449" spans="1:26" ht="15.75" customHeight="1">
      <c r="A449" s="29"/>
      <c r="B449" s="29"/>
      <c r="C449" s="29"/>
      <c r="D449" s="29"/>
      <c r="E449" s="29"/>
      <c r="F449" s="29"/>
      <c r="G449" s="29"/>
      <c r="H449" s="579"/>
      <c r="I449" s="29"/>
      <c r="J449" s="29"/>
      <c r="K449" s="29"/>
      <c r="L449" s="29"/>
      <c r="M449" s="29"/>
      <c r="N449" s="29"/>
      <c r="O449" s="29"/>
      <c r="P449" s="29"/>
      <c r="Q449" s="29"/>
      <c r="R449" s="29"/>
      <c r="S449" s="29"/>
      <c r="T449" s="29"/>
      <c r="U449" s="29"/>
      <c r="V449" s="29"/>
      <c r="W449" s="29"/>
      <c r="X449" s="29"/>
      <c r="Y449" s="29"/>
      <c r="Z449" s="29"/>
    </row>
    <row r="450" spans="1:26" ht="15.75" customHeight="1">
      <c r="A450" s="29"/>
      <c r="B450" s="29"/>
      <c r="C450" s="29"/>
      <c r="D450" s="29"/>
      <c r="E450" s="29"/>
      <c r="F450" s="29"/>
      <c r="G450" s="29"/>
      <c r="H450" s="579"/>
      <c r="I450" s="29"/>
      <c r="J450" s="29"/>
      <c r="K450" s="29"/>
      <c r="L450" s="29"/>
      <c r="M450" s="29"/>
      <c r="N450" s="29"/>
      <c r="O450" s="29"/>
      <c r="P450" s="29"/>
      <c r="Q450" s="29"/>
      <c r="R450" s="29"/>
      <c r="S450" s="29"/>
      <c r="T450" s="29"/>
      <c r="U450" s="29"/>
      <c r="V450" s="29"/>
      <c r="W450" s="29"/>
      <c r="X450" s="29"/>
      <c r="Y450" s="29"/>
      <c r="Z450" s="29"/>
    </row>
    <row r="451" spans="1:26" ht="15.75" customHeight="1">
      <c r="A451" s="29"/>
      <c r="B451" s="29"/>
      <c r="C451" s="29"/>
      <c r="D451" s="29"/>
      <c r="E451" s="29"/>
      <c r="F451" s="29"/>
      <c r="G451" s="29"/>
      <c r="H451" s="579"/>
      <c r="I451" s="29"/>
      <c r="J451" s="29"/>
      <c r="K451" s="29"/>
      <c r="L451" s="29"/>
      <c r="M451" s="29"/>
      <c r="N451" s="29"/>
      <c r="O451" s="29"/>
      <c r="P451" s="29"/>
      <c r="Q451" s="29"/>
      <c r="R451" s="29"/>
      <c r="S451" s="29"/>
      <c r="T451" s="29"/>
      <c r="U451" s="29"/>
      <c r="V451" s="29"/>
      <c r="W451" s="29"/>
      <c r="X451" s="29"/>
      <c r="Y451" s="29"/>
      <c r="Z451" s="29"/>
    </row>
    <row r="452" spans="1:26" ht="15.75" customHeight="1">
      <c r="A452" s="29"/>
      <c r="B452" s="29"/>
      <c r="C452" s="29"/>
      <c r="D452" s="29"/>
      <c r="E452" s="29"/>
      <c r="F452" s="29"/>
      <c r="G452" s="29"/>
      <c r="H452" s="579"/>
      <c r="I452" s="29"/>
      <c r="J452" s="29"/>
      <c r="K452" s="29"/>
      <c r="L452" s="29"/>
      <c r="M452" s="29"/>
      <c r="N452" s="29"/>
      <c r="O452" s="29"/>
      <c r="P452" s="29"/>
      <c r="Q452" s="29"/>
      <c r="R452" s="29"/>
      <c r="S452" s="29"/>
      <c r="T452" s="29"/>
      <c r="U452" s="29"/>
      <c r="V452" s="29"/>
      <c r="W452" s="29"/>
      <c r="X452" s="29"/>
      <c r="Y452" s="29"/>
      <c r="Z452" s="29"/>
    </row>
    <row r="453" spans="1:26" ht="15.75" customHeight="1">
      <c r="A453" s="29"/>
      <c r="B453" s="29"/>
      <c r="C453" s="29"/>
      <c r="D453" s="29"/>
      <c r="E453" s="29"/>
      <c r="F453" s="29"/>
      <c r="G453" s="29"/>
      <c r="H453" s="579"/>
      <c r="I453" s="29"/>
      <c r="J453" s="29"/>
      <c r="K453" s="29"/>
      <c r="L453" s="29"/>
      <c r="M453" s="29"/>
      <c r="N453" s="29"/>
      <c r="O453" s="29"/>
      <c r="P453" s="29"/>
      <c r="Q453" s="29"/>
      <c r="R453" s="29"/>
      <c r="S453" s="29"/>
      <c r="T453" s="29"/>
      <c r="U453" s="29"/>
      <c r="V453" s="29"/>
      <c r="W453" s="29"/>
      <c r="X453" s="29"/>
      <c r="Y453" s="29"/>
      <c r="Z453" s="29"/>
    </row>
    <row r="454" spans="1:26" ht="15.75" customHeight="1">
      <c r="A454" s="29"/>
      <c r="B454" s="29"/>
      <c r="C454" s="29"/>
      <c r="D454" s="29"/>
      <c r="E454" s="29"/>
      <c r="F454" s="29"/>
      <c r="G454" s="29"/>
      <c r="H454" s="579"/>
      <c r="I454" s="29"/>
      <c r="J454" s="29"/>
      <c r="K454" s="29"/>
      <c r="L454" s="29"/>
      <c r="M454" s="29"/>
      <c r="N454" s="29"/>
      <c r="O454" s="29"/>
      <c r="P454" s="29"/>
      <c r="Q454" s="29"/>
      <c r="R454" s="29"/>
      <c r="S454" s="29"/>
      <c r="T454" s="29"/>
      <c r="U454" s="29"/>
      <c r="V454" s="29"/>
      <c r="W454" s="29"/>
      <c r="X454" s="29"/>
      <c r="Y454" s="29"/>
      <c r="Z454" s="29"/>
    </row>
    <row r="455" spans="1:26" ht="15.75" customHeight="1">
      <c r="A455" s="29"/>
      <c r="B455" s="29"/>
      <c r="C455" s="29"/>
      <c r="D455" s="29"/>
      <c r="E455" s="29"/>
      <c r="F455" s="29"/>
      <c r="G455" s="29"/>
      <c r="H455" s="579"/>
      <c r="I455" s="29"/>
      <c r="J455" s="29"/>
      <c r="K455" s="29"/>
      <c r="L455" s="29"/>
      <c r="M455" s="29"/>
      <c r="N455" s="29"/>
      <c r="O455" s="29"/>
      <c r="P455" s="29"/>
      <c r="Q455" s="29"/>
      <c r="R455" s="29"/>
      <c r="S455" s="29"/>
      <c r="T455" s="29"/>
      <c r="U455" s="29"/>
      <c r="V455" s="29"/>
      <c r="W455" s="29"/>
      <c r="X455" s="29"/>
      <c r="Y455" s="29"/>
      <c r="Z455" s="29"/>
    </row>
    <row r="456" spans="1:26" ht="15.75" customHeight="1">
      <c r="A456" s="29"/>
      <c r="B456" s="29"/>
      <c r="C456" s="29"/>
      <c r="D456" s="29"/>
      <c r="E456" s="29"/>
      <c r="F456" s="29"/>
      <c r="G456" s="29"/>
      <c r="H456" s="579"/>
      <c r="I456" s="29"/>
      <c r="J456" s="29"/>
      <c r="K456" s="29"/>
      <c r="L456" s="29"/>
      <c r="M456" s="29"/>
      <c r="N456" s="29"/>
      <c r="O456" s="29"/>
      <c r="P456" s="29"/>
      <c r="Q456" s="29"/>
      <c r="R456" s="29"/>
      <c r="S456" s="29"/>
      <c r="T456" s="29"/>
      <c r="U456" s="29"/>
      <c r="V456" s="29"/>
      <c r="W456" s="29"/>
      <c r="X456" s="29"/>
      <c r="Y456" s="29"/>
      <c r="Z456" s="29"/>
    </row>
    <row r="457" spans="1:26" ht="15.75" customHeight="1">
      <c r="A457" s="29"/>
      <c r="B457" s="29"/>
      <c r="C457" s="29"/>
      <c r="D457" s="29"/>
      <c r="E457" s="29"/>
      <c r="F457" s="29"/>
      <c r="G457" s="29"/>
      <c r="H457" s="579"/>
      <c r="I457" s="29"/>
      <c r="J457" s="29"/>
      <c r="K457" s="29"/>
      <c r="L457" s="29"/>
      <c r="M457" s="29"/>
      <c r="N457" s="29"/>
      <c r="O457" s="29"/>
      <c r="P457" s="29"/>
      <c r="Q457" s="29"/>
      <c r="R457" s="29"/>
      <c r="S457" s="29"/>
      <c r="T457" s="29"/>
      <c r="U457" s="29"/>
      <c r="V457" s="29"/>
      <c r="W457" s="29"/>
      <c r="X457" s="29"/>
      <c r="Y457" s="29"/>
      <c r="Z457" s="29"/>
    </row>
    <row r="458" spans="1:26" ht="15.75" customHeight="1">
      <c r="A458" s="29"/>
      <c r="B458" s="29"/>
      <c r="C458" s="29"/>
      <c r="D458" s="29"/>
      <c r="E458" s="29"/>
      <c r="F458" s="29"/>
      <c r="G458" s="29"/>
      <c r="H458" s="579"/>
      <c r="I458" s="29"/>
      <c r="J458" s="29"/>
      <c r="K458" s="29"/>
      <c r="L458" s="29"/>
      <c r="M458" s="29"/>
      <c r="N458" s="29"/>
      <c r="O458" s="29"/>
      <c r="P458" s="29"/>
      <c r="Q458" s="29"/>
      <c r="R458" s="29"/>
      <c r="S458" s="29"/>
      <c r="T458" s="29"/>
      <c r="U458" s="29"/>
      <c r="V458" s="29"/>
      <c r="W458" s="29"/>
      <c r="X458" s="29"/>
      <c r="Y458" s="29"/>
      <c r="Z458" s="29"/>
    </row>
    <row r="459" spans="1:26" ht="15.75" customHeight="1">
      <c r="A459" s="29"/>
      <c r="B459" s="29"/>
      <c r="C459" s="29"/>
      <c r="D459" s="29"/>
      <c r="E459" s="29"/>
      <c r="F459" s="29"/>
      <c r="G459" s="29"/>
      <c r="H459" s="579"/>
      <c r="I459" s="29"/>
      <c r="J459" s="29"/>
      <c r="K459" s="29"/>
      <c r="L459" s="29"/>
      <c r="M459" s="29"/>
      <c r="N459" s="29"/>
      <c r="O459" s="29"/>
      <c r="P459" s="29"/>
      <c r="Q459" s="29"/>
      <c r="R459" s="29"/>
      <c r="S459" s="29"/>
      <c r="T459" s="29"/>
      <c r="U459" s="29"/>
      <c r="V459" s="29"/>
      <c r="W459" s="29"/>
      <c r="X459" s="29"/>
      <c r="Y459" s="29"/>
      <c r="Z459" s="29"/>
    </row>
    <row r="460" spans="1:26" ht="15.75" customHeight="1">
      <c r="A460" s="29"/>
      <c r="B460" s="29"/>
      <c r="C460" s="29"/>
      <c r="D460" s="29"/>
      <c r="E460" s="29"/>
      <c r="F460" s="29"/>
      <c r="G460" s="29"/>
      <c r="H460" s="579"/>
      <c r="I460" s="29"/>
      <c r="J460" s="29"/>
      <c r="K460" s="29"/>
      <c r="L460" s="29"/>
      <c r="M460" s="29"/>
      <c r="N460" s="29"/>
      <c r="O460" s="29"/>
      <c r="P460" s="29"/>
      <c r="Q460" s="29"/>
      <c r="R460" s="29"/>
      <c r="S460" s="29"/>
      <c r="T460" s="29"/>
      <c r="U460" s="29"/>
      <c r="V460" s="29"/>
      <c r="W460" s="29"/>
      <c r="X460" s="29"/>
      <c r="Y460" s="29"/>
      <c r="Z460" s="29"/>
    </row>
    <row r="461" spans="1:26" ht="15.75" customHeight="1">
      <c r="A461" s="29"/>
      <c r="B461" s="29"/>
      <c r="C461" s="29"/>
      <c r="D461" s="29"/>
      <c r="E461" s="29"/>
      <c r="F461" s="29"/>
      <c r="G461" s="29"/>
      <c r="H461" s="579"/>
      <c r="I461" s="29"/>
      <c r="J461" s="29"/>
      <c r="K461" s="29"/>
      <c r="L461" s="29"/>
      <c r="M461" s="29"/>
      <c r="N461" s="29"/>
      <c r="O461" s="29"/>
      <c r="P461" s="29"/>
      <c r="Q461" s="29"/>
      <c r="R461" s="29"/>
      <c r="S461" s="29"/>
      <c r="T461" s="29"/>
      <c r="U461" s="29"/>
      <c r="V461" s="29"/>
      <c r="W461" s="29"/>
      <c r="X461" s="29"/>
      <c r="Y461" s="29"/>
      <c r="Z461" s="29"/>
    </row>
    <row r="462" spans="1:26" ht="15.75" customHeight="1">
      <c r="A462" s="29"/>
      <c r="B462" s="29"/>
      <c r="C462" s="29"/>
      <c r="D462" s="29"/>
      <c r="E462" s="29"/>
      <c r="F462" s="29"/>
      <c r="G462" s="29"/>
      <c r="H462" s="579"/>
      <c r="I462" s="29"/>
      <c r="J462" s="29"/>
      <c r="K462" s="29"/>
      <c r="L462" s="29"/>
      <c r="M462" s="29"/>
      <c r="N462" s="29"/>
      <c r="O462" s="29"/>
      <c r="P462" s="29"/>
      <c r="Q462" s="29"/>
      <c r="R462" s="29"/>
      <c r="S462" s="29"/>
      <c r="T462" s="29"/>
      <c r="U462" s="29"/>
      <c r="V462" s="29"/>
      <c r="W462" s="29"/>
      <c r="X462" s="29"/>
      <c r="Y462" s="29"/>
      <c r="Z462" s="29"/>
    </row>
    <row r="463" spans="1:26" ht="15.75" customHeight="1">
      <c r="A463" s="29"/>
      <c r="B463" s="29"/>
      <c r="C463" s="29"/>
      <c r="D463" s="29"/>
      <c r="E463" s="29"/>
      <c r="F463" s="29"/>
      <c r="G463" s="29"/>
      <c r="H463" s="579"/>
      <c r="I463" s="29"/>
      <c r="J463" s="29"/>
      <c r="K463" s="29"/>
      <c r="L463" s="29"/>
      <c r="M463" s="29"/>
      <c r="N463" s="29"/>
      <c r="O463" s="29"/>
      <c r="P463" s="29"/>
      <c r="Q463" s="29"/>
      <c r="R463" s="29"/>
      <c r="S463" s="29"/>
      <c r="T463" s="29"/>
      <c r="U463" s="29"/>
      <c r="V463" s="29"/>
      <c r="W463" s="29"/>
      <c r="X463" s="29"/>
      <c r="Y463" s="29"/>
      <c r="Z463" s="29"/>
    </row>
    <row r="464" spans="1:26" ht="15.75" customHeight="1">
      <c r="A464" s="29"/>
      <c r="B464" s="29"/>
      <c r="C464" s="29"/>
      <c r="D464" s="29"/>
      <c r="E464" s="29"/>
      <c r="F464" s="29"/>
      <c r="G464" s="29"/>
      <c r="H464" s="579"/>
      <c r="I464" s="29"/>
      <c r="J464" s="29"/>
      <c r="K464" s="29"/>
      <c r="L464" s="29"/>
      <c r="M464" s="29"/>
      <c r="N464" s="29"/>
      <c r="O464" s="29"/>
      <c r="P464" s="29"/>
      <c r="Q464" s="29"/>
      <c r="R464" s="29"/>
      <c r="S464" s="29"/>
      <c r="T464" s="29"/>
      <c r="U464" s="29"/>
      <c r="V464" s="29"/>
      <c r="W464" s="29"/>
      <c r="X464" s="29"/>
      <c r="Y464" s="29"/>
      <c r="Z464" s="29"/>
    </row>
    <row r="465" spans="1:26" ht="15.75" customHeight="1">
      <c r="A465" s="29"/>
      <c r="B465" s="29"/>
      <c r="C465" s="29"/>
      <c r="D465" s="29"/>
      <c r="E465" s="29"/>
      <c r="F465" s="29"/>
      <c r="G465" s="29"/>
      <c r="H465" s="579"/>
      <c r="I465" s="29"/>
      <c r="J465" s="29"/>
      <c r="K465" s="29"/>
      <c r="L465" s="29"/>
      <c r="M465" s="29"/>
      <c r="N465" s="29"/>
      <c r="O465" s="29"/>
      <c r="P465" s="29"/>
      <c r="Q465" s="29"/>
      <c r="R465" s="29"/>
      <c r="S465" s="29"/>
      <c r="T465" s="29"/>
      <c r="U465" s="29"/>
      <c r="V465" s="29"/>
      <c r="W465" s="29"/>
      <c r="X465" s="29"/>
      <c r="Y465" s="29"/>
      <c r="Z465" s="29"/>
    </row>
    <row r="466" spans="1:26" ht="15.75" customHeight="1">
      <c r="A466" s="29"/>
      <c r="B466" s="29"/>
      <c r="C466" s="29"/>
      <c r="D466" s="29"/>
      <c r="E466" s="29"/>
      <c r="F466" s="29"/>
      <c r="G466" s="29"/>
      <c r="H466" s="579"/>
      <c r="I466" s="29"/>
      <c r="J466" s="29"/>
      <c r="K466" s="29"/>
      <c r="L466" s="29"/>
      <c r="M466" s="29"/>
      <c r="N466" s="29"/>
      <c r="O466" s="29"/>
      <c r="P466" s="29"/>
      <c r="Q466" s="29"/>
      <c r="R466" s="29"/>
      <c r="S466" s="29"/>
      <c r="T466" s="29"/>
      <c r="U466" s="29"/>
      <c r="V466" s="29"/>
      <c r="W466" s="29"/>
      <c r="X466" s="29"/>
      <c r="Y466" s="29"/>
      <c r="Z466" s="29"/>
    </row>
    <row r="467" spans="1:26" ht="15.75" customHeight="1">
      <c r="A467" s="29"/>
      <c r="B467" s="29"/>
      <c r="C467" s="29"/>
      <c r="D467" s="29"/>
      <c r="E467" s="29"/>
      <c r="F467" s="29"/>
      <c r="G467" s="29"/>
      <c r="H467" s="579"/>
      <c r="I467" s="29"/>
      <c r="J467" s="29"/>
      <c r="K467" s="29"/>
      <c r="L467" s="29"/>
      <c r="M467" s="29"/>
      <c r="N467" s="29"/>
      <c r="O467" s="29"/>
      <c r="P467" s="29"/>
      <c r="Q467" s="29"/>
      <c r="R467" s="29"/>
      <c r="S467" s="29"/>
      <c r="T467" s="29"/>
      <c r="U467" s="29"/>
      <c r="V467" s="29"/>
      <c r="W467" s="29"/>
      <c r="X467" s="29"/>
      <c r="Y467" s="29"/>
      <c r="Z467" s="29"/>
    </row>
    <row r="468" spans="1:26" ht="15.75" customHeight="1">
      <c r="A468" s="29"/>
      <c r="B468" s="29"/>
      <c r="C468" s="29"/>
      <c r="D468" s="29"/>
      <c r="E468" s="29"/>
      <c r="F468" s="29"/>
      <c r="G468" s="29"/>
      <c r="H468" s="579"/>
      <c r="I468" s="29"/>
      <c r="J468" s="29"/>
      <c r="K468" s="29"/>
      <c r="L468" s="29"/>
      <c r="M468" s="29"/>
      <c r="N468" s="29"/>
      <c r="O468" s="29"/>
      <c r="P468" s="29"/>
      <c r="Q468" s="29"/>
      <c r="R468" s="29"/>
      <c r="S468" s="29"/>
      <c r="T468" s="29"/>
      <c r="U468" s="29"/>
      <c r="V468" s="29"/>
      <c r="W468" s="29"/>
      <c r="X468" s="29"/>
      <c r="Y468" s="29"/>
      <c r="Z468" s="29"/>
    </row>
    <row r="469" spans="1:26" ht="15.75" customHeight="1">
      <c r="A469" s="29"/>
      <c r="B469" s="29"/>
      <c r="C469" s="29"/>
      <c r="D469" s="29"/>
      <c r="E469" s="29"/>
      <c r="F469" s="29"/>
      <c r="G469" s="29"/>
      <c r="H469" s="579"/>
      <c r="I469" s="29"/>
      <c r="J469" s="29"/>
      <c r="K469" s="29"/>
      <c r="L469" s="29"/>
      <c r="M469" s="29"/>
      <c r="N469" s="29"/>
      <c r="O469" s="29"/>
      <c r="P469" s="29"/>
      <c r="Q469" s="29"/>
      <c r="R469" s="29"/>
      <c r="S469" s="29"/>
      <c r="T469" s="29"/>
      <c r="U469" s="29"/>
      <c r="V469" s="29"/>
      <c r="W469" s="29"/>
      <c r="X469" s="29"/>
      <c r="Y469" s="29"/>
      <c r="Z469" s="29"/>
    </row>
    <row r="470" spans="1:26" ht="15.75" customHeight="1">
      <c r="A470" s="29"/>
      <c r="B470" s="29"/>
      <c r="C470" s="29"/>
      <c r="D470" s="29"/>
      <c r="E470" s="29"/>
      <c r="F470" s="29"/>
      <c r="G470" s="29"/>
      <c r="H470" s="579"/>
      <c r="I470" s="29"/>
      <c r="J470" s="29"/>
      <c r="K470" s="29"/>
      <c r="L470" s="29"/>
      <c r="M470" s="29"/>
      <c r="N470" s="29"/>
      <c r="O470" s="29"/>
      <c r="P470" s="29"/>
      <c r="Q470" s="29"/>
      <c r="R470" s="29"/>
      <c r="S470" s="29"/>
      <c r="T470" s="29"/>
      <c r="U470" s="29"/>
      <c r="V470" s="29"/>
      <c r="W470" s="29"/>
      <c r="X470" s="29"/>
      <c r="Y470" s="29"/>
      <c r="Z470" s="29"/>
    </row>
    <row r="471" spans="1:26" ht="15.75" customHeight="1">
      <c r="A471" s="29"/>
      <c r="B471" s="29"/>
      <c r="C471" s="29"/>
      <c r="D471" s="29"/>
      <c r="E471" s="29"/>
      <c r="F471" s="29"/>
      <c r="G471" s="29"/>
      <c r="H471" s="579"/>
      <c r="I471" s="29"/>
      <c r="J471" s="29"/>
      <c r="K471" s="29"/>
      <c r="L471" s="29"/>
      <c r="M471" s="29"/>
      <c r="N471" s="29"/>
      <c r="O471" s="29"/>
      <c r="P471" s="29"/>
      <c r="Q471" s="29"/>
      <c r="R471" s="29"/>
      <c r="S471" s="29"/>
      <c r="T471" s="29"/>
      <c r="U471" s="29"/>
      <c r="V471" s="29"/>
      <c r="W471" s="29"/>
      <c r="X471" s="29"/>
      <c r="Y471" s="29"/>
      <c r="Z471" s="29"/>
    </row>
    <row r="472" spans="1:26" ht="15.75" customHeight="1">
      <c r="A472" s="29"/>
      <c r="B472" s="29"/>
      <c r="C472" s="29"/>
      <c r="D472" s="29"/>
      <c r="E472" s="29"/>
      <c r="F472" s="29"/>
      <c r="G472" s="29"/>
      <c r="H472" s="579"/>
      <c r="I472" s="29"/>
      <c r="J472" s="29"/>
      <c r="K472" s="29"/>
      <c r="L472" s="29"/>
      <c r="M472" s="29"/>
      <c r="N472" s="29"/>
      <c r="O472" s="29"/>
      <c r="P472" s="29"/>
      <c r="Q472" s="29"/>
      <c r="R472" s="29"/>
      <c r="S472" s="29"/>
      <c r="T472" s="29"/>
      <c r="U472" s="29"/>
      <c r="V472" s="29"/>
      <c r="W472" s="29"/>
      <c r="X472" s="29"/>
      <c r="Y472" s="29"/>
      <c r="Z472" s="29"/>
    </row>
    <row r="473" spans="1:26" ht="15.75" customHeight="1">
      <c r="A473" s="29"/>
      <c r="B473" s="29"/>
      <c r="C473" s="29"/>
      <c r="D473" s="29"/>
      <c r="E473" s="29"/>
      <c r="F473" s="29"/>
      <c r="G473" s="29"/>
      <c r="H473" s="579"/>
      <c r="I473" s="29"/>
      <c r="J473" s="29"/>
      <c r="K473" s="29"/>
      <c r="L473" s="29"/>
      <c r="M473" s="29"/>
      <c r="N473" s="29"/>
      <c r="O473" s="29"/>
      <c r="P473" s="29"/>
      <c r="Q473" s="29"/>
      <c r="R473" s="29"/>
      <c r="S473" s="29"/>
      <c r="T473" s="29"/>
      <c r="U473" s="29"/>
      <c r="V473" s="29"/>
      <c r="W473" s="29"/>
      <c r="X473" s="29"/>
      <c r="Y473" s="29"/>
      <c r="Z473" s="29"/>
    </row>
    <row r="474" spans="1:26" ht="15.75" customHeight="1">
      <c r="A474" s="29"/>
      <c r="B474" s="29"/>
      <c r="C474" s="29"/>
      <c r="D474" s="29"/>
      <c r="E474" s="29"/>
      <c r="F474" s="29"/>
      <c r="G474" s="29"/>
      <c r="H474" s="579"/>
      <c r="I474" s="29"/>
      <c r="J474" s="29"/>
      <c r="K474" s="29"/>
      <c r="L474" s="29"/>
      <c r="M474" s="29"/>
      <c r="N474" s="29"/>
      <c r="O474" s="29"/>
      <c r="P474" s="29"/>
      <c r="Q474" s="29"/>
      <c r="R474" s="29"/>
      <c r="S474" s="29"/>
      <c r="T474" s="29"/>
      <c r="U474" s="29"/>
      <c r="V474" s="29"/>
      <c r="W474" s="29"/>
      <c r="X474" s="29"/>
      <c r="Y474" s="29"/>
      <c r="Z474" s="29"/>
    </row>
    <row r="475" spans="1:26" ht="15.75" customHeight="1">
      <c r="A475" s="29"/>
      <c r="B475" s="29"/>
      <c r="C475" s="29"/>
      <c r="D475" s="29"/>
      <c r="E475" s="29"/>
      <c r="F475" s="29"/>
      <c r="G475" s="29"/>
      <c r="H475" s="579"/>
      <c r="I475" s="29"/>
      <c r="J475" s="29"/>
      <c r="K475" s="29"/>
      <c r="L475" s="29"/>
      <c r="M475" s="29"/>
      <c r="N475" s="29"/>
      <c r="O475" s="29"/>
      <c r="P475" s="29"/>
      <c r="Q475" s="29"/>
      <c r="R475" s="29"/>
      <c r="S475" s="29"/>
      <c r="T475" s="29"/>
      <c r="U475" s="29"/>
      <c r="V475" s="29"/>
      <c r="W475" s="29"/>
      <c r="X475" s="29"/>
      <c r="Y475" s="29"/>
      <c r="Z475" s="29"/>
    </row>
    <row r="476" spans="1:26" ht="15.75" customHeight="1">
      <c r="A476" s="29"/>
      <c r="B476" s="29"/>
      <c r="C476" s="29"/>
      <c r="D476" s="29"/>
      <c r="E476" s="29"/>
      <c r="F476" s="29"/>
      <c r="G476" s="29"/>
      <c r="H476" s="579"/>
      <c r="I476" s="29"/>
      <c r="J476" s="29"/>
      <c r="K476" s="29"/>
      <c r="L476" s="29"/>
      <c r="M476" s="29"/>
      <c r="N476" s="29"/>
      <c r="O476" s="29"/>
      <c r="P476" s="29"/>
      <c r="Q476" s="29"/>
      <c r="R476" s="29"/>
      <c r="S476" s="29"/>
      <c r="T476" s="29"/>
      <c r="U476" s="29"/>
      <c r="V476" s="29"/>
      <c r="W476" s="29"/>
      <c r="X476" s="29"/>
      <c r="Y476" s="29"/>
      <c r="Z476" s="29"/>
    </row>
    <row r="477" spans="1:26" ht="15.75" customHeight="1">
      <c r="A477" s="29"/>
      <c r="B477" s="29"/>
      <c r="C477" s="29"/>
      <c r="D477" s="29"/>
      <c r="E477" s="29"/>
      <c r="F477" s="29"/>
      <c r="G477" s="29"/>
      <c r="H477" s="579"/>
      <c r="I477" s="29"/>
      <c r="J477" s="29"/>
      <c r="K477" s="29"/>
      <c r="L477" s="29"/>
      <c r="M477" s="29"/>
      <c r="N477" s="29"/>
      <c r="O477" s="29"/>
      <c r="P477" s="29"/>
      <c r="Q477" s="29"/>
      <c r="R477" s="29"/>
      <c r="S477" s="29"/>
      <c r="T477" s="29"/>
      <c r="U477" s="29"/>
      <c r="V477" s="29"/>
      <c r="W477" s="29"/>
      <c r="X477" s="29"/>
      <c r="Y477" s="29"/>
      <c r="Z477" s="29"/>
    </row>
    <row r="478" spans="1:26" ht="15.75" customHeight="1">
      <c r="A478" s="29"/>
      <c r="B478" s="29"/>
      <c r="C478" s="29"/>
      <c r="D478" s="29"/>
      <c r="E478" s="29"/>
      <c r="F478" s="29"/>
      <c r="G478" s="29"/>
      <c r="H478" s="579"/>
      <c r="I478" s="29"/>
      <c r="J478" s="29"/>
      <c r="K478" s="29"/>
      <c r="L478" s="29"/>
      <c r="M478" s="29"/>
      <c r="N478" s="29"/>
      <c r="O478" s="29"/>
      <c r="P478" s="29"/>
      <c r="Q478" s="29"/>
      <c r="R478" s="29"/>
      <c r="S478" s="29"/>
      <c r="T478" s="29"/>
      <c r="U478" s="29"/>
      <c r="V478" s="29"/>
      <c r="W478" s="29"/>
      <c r="X478" s="29"/>
      <c r="Y478" s="29"/>
      <c r="Z478" s="29"/>
    </row>
    <row r="479" spans="1:26" ht="15.75" customHeight="1">
      <c r="A479" s="29"/>
      <c r="B479" s="29"/>
      <c r="C479" s="29"/>
      <c r="D479" s="29"/>
      <c r="E479" s="29"/>
      <c r="F479" s="29"/>
      <c r="G479" s="29"/>
      <c r="H479" s="579"/>
      <c r="I479" s="29"/>
      <c r="J479" s="29"/>
      <c r="K479" s="29"/>
      <c r="L479" s="29"/>
      <c r="M479" s="29"/>
      <c r="N479" s="29"/>
      <c r="O479" s="29"/>
      <c r="P479" s="29"/>
      <c r="Q479" s="29"/>
      <c r="R479" s="29"/>
      <c r="S479" s="29"/>
      <c r="T479" s="29"/>
      <c r="U479" s="29"/>
      <c r="V479" s="29"/>
      <c r="W479" s="29"/>
      <c r="X479" s="29"/>
      <c r="Y479" s="29"/>
      <c r="Z479" s="29"/>
    </row>
    <row r="480" spans="1:26" ht="15.75" customHeight="1">
      <c r="A480" s="29"/>
      <c r="B480" s="29"/>
      <c r="C480" s="29"/>
      <c r="D480" s="29"/>
      <c r="E480" s="29"/>
      <c r="F480" s="29"/>
      <c r="G480" s="29"/>
      <c r="H480" s="579"/>
      <c r="I480" s="29"/>
      <c r="J480" s="29"/>
      <c r="K480" s="29"/>
      <c r="L480" s="29"/>
      <c r="M480" s="29"/>
      <c r="N480" s="29"/>
      <c r="O480" s="29"/>
      <c r="P480" s="29"/>
      <c r="Q480" s="29"/>
      <c r="R480" s="29"/>
      <c r="S480" s="29"/>
      <c r="T480" s="29"/>
      <c r="U480" s="29"/>
      <c r="V480" s="29"/>
      <c r="W480" s="29"/>
      <c r="X480" s="29"/>
      <c r="Y480" s="29"/>
      <c r="Z480" s="29"/>
    </row>
    <row r="481" spans="1:26" ht="15.75" customHeight="1">
      <c r="A481" s="29"/>
      <c r="B481" s="29"/>
      <c r="C481" s="29"/>
      <c r="D481" s="29"/>
      <c r="E481" s="29"/>
      <c r="F481" s="29"/>
      <c r="G481" s="29"/>
      <c r="H481" s="579"/>
      <c r="I481" s="29"/>
      <c r="J481" s="29"/>
      <c r="K481" s="29"/>
      <c r="L481" s="29"/>
      <c r="M481" s="29"/>
      <c r="N481" s="29"/>
      <c r="O481" s="29"/>
      <c r="P481" s="29"/>
      <c r="Q481" s="29"/>
      <c r="R481" s="29"/>
      <c r="S481" s="29"/>
      <c r="T481" s="29"/>
      <c r="U481" s="29"/>
      <c r="V481" s="29"/>
      <c r="W481" s="29"/>
      <c r="X481" s="29"/>
      <c r="Y481" s="29"/>
      <c r="Z481" s="29"/>
    </row>
    <row r="482" spans="1:26" ht="15.75" customHeight="1">
      <c r="A482" s="29"/>
      <c r="B482" s="29"/>
      <c r="C482" s="29"/>
      <c r="D482" s="29"/>
      <c r="E482" s="29"/>
      <c r="F482" s="29"/>
      <c r="G482" s="29"/>
      <c r="H482" s="579"/>
      <c r="I482" s="29"/>
      <c r="J482" s="29"/>
      <c r="K482" s="29"/>
      <c r="L482" s="29"/>
      <c r="M482" s="29"/>
      <c r="N482" s="29"/>
      <c r="O482" s="29"/>
      <c r="P482" s="29"/>
      <c r="Q482" s="29"/>
      <c r="R482" s="29"/>
      <c r="S482" s="29"/>
      <c r="T482" s="29"/>
      <c r="U482" s="29"/>
      <c r="V482" s="29"/>
      <c r="W482" s="29"/>
      <c r="X482" s="29"/>
      <c r="Y482" s="29"/>
      <c r="Z482" s="29"/>
    </row>
    <row r="483" spans="1:26" ht="15.75" customHeight="1">
      <c r="A483" s="29"/>
      <c r="B483" s="29"/>
      <c r="C483" s="29"/>
      <c r="D483" s="29"/>
      <c r="E483" s="29"/>
      <c r="F483" s="29"/>
      <c r="G483" s="29"/>
      <c r="H483" s="579"/>
      <c r="I483" s="29"/>
      <c r="J483" s="29"/>
      <c r="K483" s="29"/>
      <c r="L483" s="29"/>
      <c r="M483" s="29"/>
      <c r="N483" s="29"/>
      <c r="O483" s="29"/>
      <c r="P483" s="29"/>
      <c r="Q483" s="29"/>
      <c r="R483" s="29"/>
      <c r="S483" s="29"/>
      <c r="T483" s="29"/>
      <c r="U483" s="29"/>
      <c r="V483" s="29"/>
      <c r="W483" s="29"/>
      <c r="X483" s="29"/>
      <c r="Y483" s="29"/>
      <c r="Z483" s="29"/>
    </row>
    <row r="484" spans="1:26" ht="15.75" customHeight="1">
      <c r="A484" s="29"/>
      <c r="B484" s="29"/>
      <c r="C484" s="29"/>
      <c r="D484" s="29"/>
      <c r="E484" s="29"/>
      <c r="F484" s="29"/>
      <c r="G484" s="29"/>
      <c r="H484" s="579"/>
      <c r="I484" s="29"/>
      <c r="J484" s="29"/>
      <c r="K484" s="29"/>
      <c r="L484" s="29"/>
      <c r="M484" s="29"/>
      <c r="N484" s="29"/>
      <c r="O484" s="29"/>
      <c r="P484" s="29"/>
      <c r="Q484" s="29"/>
      <c r="R484" s="29"/>
      <c r="S484" s="29"/>
      <c r="T484" s="29"/>
      <c r="U484" s="29"/>
      <c r="V484" s="29"/>
      <c r="W484" s="29"/>
      <c r="X484" s="29"/>
      <c r="Y484" s="29"/>
      <c r="Z484" s="29"/>
    </row>
    <row r="485" spans="1:26" ht="15.75" customHeight="1">
      <c r="A485" s="29"/>
      <c r="B485" s="29"/>
      <c r="C485" s="29"/>
      <c r="D485" s="29"/>
      <c r="E485" s="29"/>
      <c r="F485" s="29"/>
      <c r="G485" s="29"/>
      <c r="H485" s="579"/>
      <c r="I485" s="29"/>
      <c r="J485" s="29"/>
      <c r="K485" s="29"/>
      <c r="L485" s="29"/>
      <c r="M485" s="29"/>
      <c r="N485" s="29"/>
      <c r="O485" s="29"/>
      <c r="P485" s="29"/>
      <c r="Q485" s="29"/>
      <c r="R485" s="29"/>
      <c r="S485" s="29"/>
      <c r="T485" s="29"/>
      <c r="U485" s="29"/>
      <c r="V485" s="29"/>
      <c r="W485" s="29"/>
      <c r="X485" s="29"/>
      <c r="Y485" s="29"/>
      <c r="Z485" s="29"/>
    </row>
    <row r="486" spans="1:26" ht="15.75" customHeight="1">
      <c r="A486" s="29"/>
      <c r="B486" s="29"/>
      <c r="C486" s="29"/>
      <c r="D486" s="29"/>
      <c r="E486" s="29"/>
      <c r="F486" s="29"/>
      <c r="G486" s="29"/>
      <c r="H486" s="579"/>
      <c r="I486" s="29"/>
      <c r="J486" s="29"/>
      <c r="K486" s="29"/>
      <c r="L486" s="29"/>
      <c r="M486" s="29"/>
      <c r="N486" s="29"/>
      <c r="O486" s="29"/>
      <c r="P486" s="29"/>
      <c r="Q486" s="29"/>
      <c r="R486" s="29"/>
      <c r="S486" s="29"/>
      <c r="T486" s="29"/>
      <c r="U486" s="29"/>
      <c r="V486" s="29"/>
      <c r="W486" s="29"/>
      <c r="X486" s="29"/>
      <c r="Y486" s="29"/>
      <c r="Z486" s="29"/>
    </row>
    <row r="487" spans="1:26" ht="15.75" customHeight="1">
      <c r="A487" s="29"/>
      <c r="B487" s="29"/>
      <c r="C487" s="29"/>
      <c r="D487" s="29"/>
      <c r="E487" s="29"/>
      <c r="F487" s="29"/>
      <c r="G487" s="29"/>
      <c r="H487" s="579"/>
      <c r="I487" s="29"/>
      <c r="J487" s="29"/>
      <c r="K487" s="29"/>
      <c r="L487" s="29"/>
      <c r="M487" s="29"/>
      <c r="N487" s="29"/>
      <c r="O487" s="29"/>
      <c r="P487" s="29"/>
      <c r="Q487" s="29"/>
      <c r="R487" s="29"/>
      <c r="S487" s="29"/>
      <c r="T487" s="29"/>
      <c r="U487" s="29"/>
      <c r="V487" s="29"/>
      <c r="W487" s="29"/>
      <c r="X487" s="29"/>
      <c r="Y487" s="29"/>
      <c r="Z487" s="29"/>
    </row>
    <row r="488" spans="1:26" ht="15.75" customHeight="1">
      <c r="A488" s="29"/>
      <c r="B488" s="29"/>
      <c r="C488" s="29"/>
      <c r="D488" s="29"/>
      <c r="E488" s="29"/>
      <c r="F488" s="29"/>
      <c r="G488" s="29"/>
      <c r="H488" s="579"/>
      <c r="I488" s="29"/>
      <c r="J488" s="29"/>
      <c r="K488" s="29"/>
      <c r="L488" s="29"/>
      <c r="M488" s="29"/>
      <c r="N488" s="29"/>
      <c r="O488" s="29"/>
      <c r="P488" s="29"/>
      <c r="Q488" s="29"/>
      <c r="R488" s="29"/>
      <c r="S488" s="29"/>
      <c r="T488" s="29"/>
      <c r="U488" s="29"/>
      <c r="V488" s="29"/>
      <c r="W488" s="29"/>
      <c r="X488" s="29"/>
      <c r="Y488" s="29"/>
      <c r="Z488" s="29"/>
    </row>
    <row r="489" spans="1:26" ht="15.75" customHeight="1">
      <c r="A489" s="29"/>
      <c r="B489" s="29"/>
      <c r="C489" s="29"/>
      <c r="D489" s="29"/>
      <c r="E489" s="29"/>
      <c r="F489" s="29"/>
      <c r="G489" s="29"/>
      <c r="H489" s="579"/>
      <c r="I489" s="29"/>
      <c r="J489" s="29"/>
      <c r="K489" s="29"/>
      <c r="L489" s="29"/>
      <c r="M489" s="29"/>
      <c r="N489" s="29"/>
      <c r="O489" s="29"/>
      <c r="P489" s="29"/>
      <c r="Q489" s="29"/>
      <c r="R489" s="29"/>
      <c r="S489" s="29"/>
      <c r="T489" s="29"/>
      <c r="U489" s="29"/>
      <c r="V489" s="29"/>
      <c r="W489" s="29"/>
      <c r="X489" s="29"/>
      <c r="Y489" s="29"/>
      <c r="Z489" s="29"/>
    </row>
    <row r="490" spans="1:26" ht="15.75" customHeight="1">
      <c r="A490" s="29"/>
      <c r="B490" s="29"/>
      <c r="C490" s="29"/>
      <c r="D490" s="29"/>
      <c r="E490" s="29"/>
      <c r="F490" s="29"/>
      <c r="G490" s="29"/>
      <c r="H490" s="579"/>
      <c r="I490" s="29"/>
      <c r="J490" s="29"/>
      <c r="K490" s="29"/>
      <c r="L490" s="29"/>
      <c r="M490" s="29"/>
      <c r="N490" s="29"/>
      <c r="O490" s="29"/>
      <c r="P490" s="29"/>
      <c r="Q490" s="29"/>
      <c r="R490" s="29"/>
      <c r="S490" s="29"/>
      <c r="T490" s="29"/>
      <c r="U490" s="29"/>
      <c r="V490" s="29"/>
      <c r="W490" s="29"/>
      <c r="X490" s="29"/>
      <c r="Y490" s="29"/>
      <c r="Z490" s="29"/>
    </row>
    <row r="491" spans="1:26" ht="15.75" customHeight="1">
      <c r="A491" s="29"/>
      <c r="B491" s="29"/>
      <c r="C491" s="29"/>
      <c r="D491" s="29"/>
      <c r="E491" s="29"/>
      <c r="F491" s="29"/>
      <c r="G491" s="29"/>
      <c r="H491" s="579"/>
      <c r="I491" s="29"/>
      <c r="J491" s="29"/>
      <c r="K491" s="29"/>
      <c r="L491" s="29"/>
      <c r="M491" s="29"/>
      <c r="N491" s="29"/>
      <c r="O491" s="29"/>
      <c r="P491" s="29"/>
      <c r="Q491" s="29"/>
      <c r="R491" s="29"/>
      <c r="S491" s="29"/>
      <c r="T491" s="29"/>
      <c r="U491" s="29"/>
      <c r="V491" s="29"/>
      <c r="W491" s="29"/>
      <c r="X491" s="29"/>
      <c r="Y491" s="29"/>
      <c r="Z491" s="29"/>
    </row>
    <row r="492" spans="1:26" ht="15.75" customHeight="1">
      <c r="A492" s="29"/>
      <c r="B492" s="29"/>
      <c r="C492" s="29"/>
      <c r="D492" s="29"/>
      <c r="E492" s="29"/>
      <c r="F492" s="29"/>
      <c r="G492" s="29"/>
      <c r="H492" s="579"/>
      <c r="I492" s="29"/>
      <c r="J492" s="29"/>
      <c r="K492" s="29"/>
      <c r="L492" s="29"/>
      <c r="M492" s="29"/>
      <c r="N492" s="29"/>
      <c r="O492" s="29"/>
      <c r="P492" s="29"/>
      <c r="Q492" s="29"/>
      <c r="R492" s="29"/>
      <c r="S492" s="29"/>
      <c r="T492" s="29"/>
      <c r="U492" s="29"/>
      <c r="V492" s="29"/>
      <c r="W492" s="29"/>
      <c r="X492" s="29"/>
      <c r="Y492" s="29"/>
      <c r="Z492" s="29"/>
    </row>
    <row r="493" spans="1:26" ht="15.75" customHeight="1">
      <c r="A493" s="29"/>
      <c r="B493" s="29"/>
      <c r="C493" s="29"/>
      <c r="D493" s="29"/>
      <c r="E493" s="29"/>
      <c r="F493" s="29"/>
      <c r="G493" s="29"/>
      <c r="H493" s="579"/>
      <c r="I493" s="29"/>
      <c r="J493" s="29"/>
      <c r="K493" s="29"/>
      <c r="L493" s="29"/>
      <c r="M493" s="29"/>
      <c r="N493" s="29"/>
      <c r="O493" s="29"/>
      <c r="P493" s="29"/>
      <c r="Q493" s="29"/>
      <c r="R493" s="29"/>
      <c r="S493" s="29"/>
      <c r="T493" s="29"/>
      <c r="U493" s="29"/>
      <c r="V493" s="29"/>
      <c r="W493" s="29"/>
      <c r="X493" s="29"/>
      <c r="Y493" s="29"/>
      <c r="Z493" s="29"/>
    </row>
    <row r="494" spans="1:26" ht="15.75" customHeight="1">
      <c r="A494" s="29"/>
      <c r="B494" s="29"/>
      <c r="C494" s="29"/>
      <c r="D494" s="29"/>
      <c r="E494" s="29"/>
      <c r="F494" s="29"/>
      <c r="G494" s="29"/>
      <c r="H494" s="579"/>
      <c r="I494" s="29"/>
      <c r="J494" s="29"/>
      <c r="K494" s="29"/>
      <c r="L494" s="29"/>
      <c r="M494" s="29"/>
      <c r="N494" s="29"/>
      <c r="O494" s="29"/>
      <c r="P494" s="29"/>
      <c r="Q494" s="29"/>
      <c r="R494" s="29"/>
      <c r="S494" s="29"/>
      <c r="T494" s="29"/>
      <c r="U494" s="29"/>
      <c r="V494" s="29"/>
      <c r="W494" s="29"/>
      <c r="X494" s="29"/>
      <c r="Y494" s="29"/>
      <c r="Z494" s="29"/>
    </row>
    <row r="495" spans="1:26" ht="15.75" customHeight="1">
      <c r="A495" s="29"/>
      <c r="B495" s="29"/>
      <c r="C495" s="29"/>
      <c r="D495" s="29"/>
      <c r="E495" s="29"/>
      <c r="F495" s="29"/>
      <c r="G495" s="29"/>
      <c r="H495" s="579"/>
      <c r="I495" s="29"/>
      <c r="J495" s="29"/>
      <c r="K495" s="29"/>
      <c r="L495" s="29"/>
      <c r="M495" s="29"/>
      <c r="N495" s="29"/>
      <c r="O495" s="29"/>
      <c r="P495" s="29"/>
      <c r="Q495" s="29"/>
      <c r="R495" s="29"/>
      <c r="S495" s="29"/>
      <c r="T495" s="29"/>
      <c r="U495" s="29"/>
      <c r="V495" s="29"/>
      <c r="W495" s="29"/>
      <c r="X495" s="29"/>
      <c r="Y495" s="29"/>
      <c r="Z495" s="29"/>
    </row>
    <row r="496" spans="1:26" ht="15.75" customHeight="1">
      <c r="A496" s="29"/>
      <c r="B496" s="29"/>
      <c r="C496" s="29"/>
      <c r="D496" s="29"/>
      <c r="E496" s="29"/>
      <c r="F496" s="29"/>
      <c r="G496" s="29"/>
      <c r="H496" s="579"/>
      <c r="I496" s="29"/>
      <c r="J496" s="29"/>
      <c r="K496" s="29"/>
      <c r="L496" s="29"/>
      <c r="M496" s="29"/>
      <c r="N496" s="29"/>
      <c r="O496" s="29"/>
      <c r="P496" s="29"/>
      <c r="Q496" s="29"/>
      <c r="R496" s="29"/>
      <c r="S496" s="29"/>
      <c r="T496" s="29"/>
      <c r="U496" s="29"/>
      <c r="V496" s="29"/>
      <c r="W496" s="29"/>
      <c r="X496" s="29"/>
      <c r="Y496" s="29"/>
      <c r="Z496" s="29"/>
    </row>
    <row r="497" spans="1:26" ht="15.75" customHeight="1">
      <c r="A497" s="29"/>
      <c r="B497" s="29"/>
      <c r="C497" s="29"/>
      <c r="D497" s="29"/>
      <c r="E497" s="29"/>
      <c r="F497" s="29"/>
      <c r="G497" s="29"/>
      <c r="H497" s="579"/>
      <c r="I497" s="29"/>
      <c r="J497" s="29"/>
      <c r="K497" s="29"/>
      <c r="L497" s="29"/>
      <c r="M497" s="29"/>
      <c r="N497" s="29"/>
      <c r="O497" s="29"/>
      <c r="P497" s="29"/>
      <c r="Q497" s="29"/>
      <c r="R497" s="29"/>
      <c r="S497" s="29"/>
      <c r="T497" s="29"/>
      <c r="U497" s="29"/>
      <c r="V497" s="29"/>
      <c r="W497" s="29"/>
      <c r="X497" s="29"/>
      <c r="Y497" s="29"/>
      <c r="Z497" s="29"/>
    </row>
    <row r="498" spans="1:26" ht="15.75" customHeight="1">
      <c r="A498" s="29"/>
      <c r="B498" s="29"/>
      <c r="C498" s="29"/>
      <c r="D498" s="29"/>
      <c r="E498" s="29"/>
      <c r="F498" s="29"/>
      <c r="G498" s="29"/>
      <c r="H498" s="579"/>
      <c r="I498" s="29"/>
      <c r="J498" s="29"/>
      <c r="K498" s="29"/>
      <c r="L498" s="29"/>
      <c r="M498" s="29"/>
      <c r="N498" s="29"/>
      <c r="O498" s="29"/>
      <c r="P498" s="29"/>
      <c r="Q498" s="29"/>
      <c r="R498" s="29"/>
      <c r="S498" s="29"/>
      <c r="T498" s="29"/>
      <c r="U498" s="29"/>
      <c r="V498" s="29"/>
      <c r="W498" s="29"/>
      <c r="X498" s="29"/>
      <c r="Y498" s="29"/>
      <c r="Z498" s="29"/>
    </row>
    <row r="499" spans="1:26" ht="15.75" customHeight="1">
      <c r="A499" s="29"/>
      <c r="B499" s="29"/>
      <c r="C499" s="29"/>
      <c r="D499" s="29"/>
      <c r="E499" s="29"/>
      <c r="F499" s="29"/>
      <c r="G499" s="29"/>
      <c r="H499" s="579"/>
      <c r="I499" s="29"/>
      <c r="J499" s="29"/>
      <c r="K499" s="29"/>
      <c r="L499" s="29"/>
      <c r="M499" s="29"/>
      <c r="N499" s="29"/>
      <c r="O499" s="29"/>
      <c r="P499" s="29"/>
      <c r="Q499" s="29"/>
      <c r="R499" s="29"/>
      <c r="S499" s="29"/>
      <c r="T499" s="29"/>
      <c r="U499" s="29"/>
      <c r="V499" s="29"/>
      <c r="W499" s="29"/>
      <c r="X499" s="29"/>
      <c r="Y499" s="29"/>
      <c r="Z499" s="29"/>
    </row>
    <row r="500" spans="1:26" ht="15.75" customHeight="1">
      <c r="A500" s="29"/>
      <c r="B500" s="29"/>
      <c r="C500" s="29"/>
      <c r="D500" s="29"/>
      <c r="E500" s="29"/>
      <c r="F500" s="29"/>
      <c r="G500" s="29"/>
      <c r="H500" s="579"/>
      <c r="I500" s="29"/>
      <c r="J500" s="29"/>
      <c r="K500" s="29"/>
      <c r="L500" s="29"/>
      <c r="M500" s="29"/>
      <c r="N500" s="29"/>
      <c r="O500" s="29"/>
      <c r="P500" s="29"/>
      <c r="Q500" s="29"/>
      <c r="R500" s="29"/>
      <c r="S500" s="29"/>
      <c r="T500" s="29"/>
      <c r="U500" s="29"/>
      <c r="V500" s="29"/>
      <c r="W500" s="29"/>
      <c r="X500" s="29"/>
      <c r="Y500" s="29"/>
      <c r="Z500" s="29"/>
    </row>
    <row r="501" spans="1:26" ht="15.75" customHeight="1">
      <c r="A501" s="29"/>
      <c r="B501" s="29"/>
      <c r="C501" s="29"/>
      <c r="D501" s="29"/>
      <c r="E501" s="29"/>
      <c r="F501" s="29"/>
      <c r="G501" s="29"/>
      <c r="H501" s="579"/>
      <c r="I501" s="29"/>
      <c r="J501" s="29"/>
      <c r="K501" s="29"/>
      <c r="L501" s="29"/>
      <c r="M501" s="29"/>
      <c r="N501" s="29"/>
      <c r="O501" s="29"/>
      <c r="P501" s="29"/>
      <c r="Q501" s="29"/>
      <c r="R501" s="29"/>
      <c r="S501" s="29"/>
      <c r="T501" s="29"/>
      <c r="U501" s="29"/>
      <c r="V501" s="29"/>
      <c r="W501" s="29"/>
      <c r="X501" s="29"/>
      <c r="Y501" s="29"/>
      <c r="Z501" s="29"/>
    </row>
    <row r="502" spans="1:26" ht="15.75" customHeight="1">
      <c r="A502" s="29"/>
      <c r="B502" s="29"/>
      <c r="C502" s="29"/>
      <c r="D502" s="29"/>
      <c r="E502" s="29"/>
      <c r="F502" s="29"/>
      <c r="G502" s="29"/>
      <c r="H502" s="579"/>
      <c r="I502" s="29"/>
      <c r="J502" s="29"/>
      <c r="K502" s="29"/>
      <c r="L502" s="29"/>
      <c r="M502" s="29"/>
      <c r="N502" s="29"/>
      <c r="O502" s="29"/>
      <c r="P502" s="29"/>
      <c r="Q502" s="29"/>
      <c r="R502" s="29"/>
      <c r="S502" s="29"/>
      <c r="T502" s="29"/>
      <c r="U502" s="29"/>
      <c r="V502" s="29"/>
      <c r="W502" s="29"/>
      <c r="X502" s="29"/>
      <c r="Y502" s="29"/>
      <c r="Z502" s="29"/>
    </row>
    <row r="503" spans="1:26" ht="15.75" customHeight="1">
      <c r="A503" s="29"/>
      <c r="B503" s="29"/>
      <c r="C503" s="29"/>
      <c r="D503" s="29"/>
      <c r="E503" s="29"/>
      <c r="F503" s="29"/>
      <c r="G503" s="29"/>
      <c r="H503" s="579"/>
      <c r="I503" s="29"/>
      <c r="J503" s="29"/>
      <c r="K503" s="29"/>
      <c r="L503" s="29"/>
      <c r="M503" s="29"/>
      <c r="N503" s="29"/>
      <c r="O503" s="29"/>
      <c r="P503" s="29"/>
      <c r="Q503" s="29"/>
      <c r="R503" s="29"/>
      <c r="S503" s="29"/>
      <c r="T503" s="29"/>
      <c r="U503" s="29"/>
      <c r="V503" s="29"/>
      <c r="W503" s="29"/>
      <c r="X503" s="29"/>
      <c r="Y503" s="29"/>
      <c r="Z503" s="29"/>
    </row>
    <row r="504" spans="1:26" ht="15.75" customHeight="1">
      <c r="A504" s="29"/>
      <c r="B504" s="29"/>
      <c r="C504" s="29"/>
      <c r="D504" s="29"/>
      <c r="E504" s="29"/>
      <c r="F504" s="29"/>
      <c r="G504" s="29"/>
      <c r="H504" s="579"/>
      <c r="I504" s="29"/>
      <c r="J504" s="29"/>
      <c r="K504" s="29"/>
      <c r="L504" s="29"/>
      <c r="M504" s="29"/>
      <c r="N504" s="29"/>
      <c r="O504" s="29"/>
      <c r="P504" s="29"/>
      <c r="Q504" s="29"/>
      <c r="R504" s="29"/>
      <c r="S504" s="29"/>
      <c r="T504" s="29"/>
      <c r="U504" s="29"/>
      <c r="V504" s="29"/>
      <c r="W504" s="29"/>
      <c r="X504" s="29"/>
      <c r="Y504" s="29"/>
      <c r="Z504" s="29"/>
    </row>
    <row r="505" spans="1:26" ht="15.75" customHeight="1">
      <c r="A505" s="29"/>
      <c r="B505" s="29"/>
      <c r="C505" s="29"/>
      <c r="D505" s="29"/>
      <c r="E505" s="29"/>
      <c r="F505" s="29"/>
      <c r="G505" s="29"/>
      <c r="H505" s="579"/>
      <c r="I505" s="29"/>
      <c r="J505" s="29"/>
      <c r="K505" s="29"/>
      <c r="L505" s="29"/>
      <c r="M505" s="29"/>
      <c r="N505" s="29"/>
      <c r="O505" s="29"/>
      <c r="P505" s="29"/>
      <c r="Q505" s="29"/>
      <c r="R505" s="29"/>
      <c r="S505" s="29"/>
      <c r="T505" s="29"/>
      <c r="U505" s="29"/>
      <c r="V505" s="29"/>
      <c r="W505" s="29"/>
      <c r="X505" s="29"/>
      <c r="Y505" s="29"/>
      <c r="Z505" s="29"/>
    </row>
    <row r="506" spans="1:26" ht="15.75" customHeight="1">
      <c r="A506" s="29"/>
      <c r="B506" s="29"/>
      <c r="C506" s="29"/>
      <c r="D506" s="29"/>
      <c r="E506" s="29"/>
      <c r="F506" s="29"/>
      <c r="G506" s="29"/>
      <c r="H506" s="579"/>
      <c r="I506" s="29"/>
      <c r="J506" s="29"/>
      <c r="K506" s="29"/>
      <c r="L506" s="29"/>
      <c r="M506" s="29"/>
      <c r="N506" s="29"/>
      <c r="O506" s="29"/>
      <c r="P506" s="29"/>
      <c r="Q506" s="29"/>
      <c r="R506" s="29"/>
      <c r="S506" s="29"/>
      <c r="T506" s="29"/>
      <c r="U506" s="29"/>
      <c r="V506" s="29"/>
      <c r="W506" s="29"/>
      <c r="X506" s="29"/>
      <c r="Y506" s="29"/>
      <c r="Z506" s="29"/>
    </row>
    <row r="507" spans="1:26" ht="15.75" customHeight="1">
      <c r="A507" s="29"/>
      <c r="B507" s="29"/>
      <c r="C507" s="29"/>
      <c r="D507" s="29"/>
      <c r="E507" s="29"/>
      <c r="F507" s="29"/>
      <c r="G507" s="29"/>
      <c r="H507" s="579"/>
      <c r="I507" s="29"/>
      <c r="J507" s="29"/>
      <c r="K507" s="29"/>
      <c r="L507" s="29"/>
      <c r="M507" s="29"/>
      <c r="N507" s="29"/>
      <c r="O507" s="29"/>
      <c r="P507" s="29"/>
      <c r="Q507" s="29"/>
      <c r="R507" s="29"/>
      <c r="S507" s="29"/>
      <c r="T507" s="29"/>
      <c r="U507" s="29"/>
      <c r="V507" s="29"/>
      <c r="W507" s="29"/>
      <c r="X507" s="29"/>
      <c r="Y507" s="29"/>
      <c r="Z507" s="29"/>
    </row>
    <row r="508" spans="1:26" ht="15.75" customHeight="1">
      <c r="A508" s="29"/>
      <c r="B508" s="29"/>
      <c r="C508" s="29"/>
      <c r="D508" s="29"/>
      <c r="E508" s="29"/>
      <c r="F508" s="29"/>
      <c r="G508" s="29"/>
      <c r="H508" s="579"/>
      <c r="I508" s="29"/>
      <c r="J508" s="29"/>
      <c r="K508" s="29"/>
      <c r="L508" s="29"/>
      <c r="M508" s="29"/>
      <c r="N508" s="29"/>
      <c r="O508" s="29"/>
      <c r="P508" s="29"/>
      <c r="Q508" s="29"/>
      <c r="R508" s="29"/>
      <c r="S508" s="29"/>
      <c r="T508" s="29"/>
      <c r="U508" s="29"/>
      <c r="V508" s="29"/>
      <c r="W508" s="29"/>
      <c r="X508" s="29"/>
      <c r="Y508" s="29"/>
      <c r="Z508" s="29"/>
    </row>
    <row r="509" spans="1:26" ht="15.75" customHeight="1">
      <c r="A509" s="29"/>
      <c r="B509" s="29"/>
      <c r="C509" s="29"/>
      <c r="D509" s="29"/>
      <c r="E509" s="29"/>
      <c r="F509" s="29"/>
      <c r="G509" s="29"/>
      <c r="H509" s="579"/>
      <c r="I509" s="29"/>
      <c r="J509" s="29"/>
      <c r="K509" s="29"/>
      <c r="L509" s="29"/>
      <c r="M509" s="29"/>
      <c r="N509" s="29"/>
      <c r="O509" s="29"/>
      <c r="P509" s="29"/>
      <c r="Q509" s="29"/>
      <c r="R509" s="29"/>
      <c r="S509" s="29"/>
      <c r="T509" s="29"/>
      <c r="U509" s="29"/>
      <c r="V509" s="29"/>
      <c r="W509" s="29"/>
      <c r="X509" s="29"/>
      <c r="Y509" s="29"/>
      <c r="Z509" s="29"/>
    </row>
    <row r="510" spans="1:26" ht="15.75" customHeight="1">
      <c r="A510" s="29"/>
      <c r="B510" s="29"/>
      <c r="C510" s="29"/>
      <c r="D510" s="29"/>
      <c r="E510" s="29"/>
      <c r="F510" s="29"/>
      <c r="G510" s="29"/>
      <c r="H510" s="579"/>
      <c r="I510" s="29"/>
      <c r="J510" s="29"/>
      <c r="K510" s="29"/>
      <c r="L510" s="29"/>
      <c r="M510" s="29"/>
      <c r="N510" s="29"/>
      <c r="O510" s="29"/>
      <c r="P510" s="29"/>
      <c r="Q510" s="29"/>
      <c r="R510" s="29"/>
      <c r="S510" s="29"/>
      <c r="T510" s="29"/>
      <c r="U510" s="29"/>
      <c r="V510" s="29"/>
      <c r="W510" s="29"/>
      <c r="X510" s="29"/>
      <c r="Y510" s="29"/>
      <c r="Z510" s="29"/>
    </row>
    <row r="511" spans="1:26" ht="15.75" customHeight="1">
      <c r="A511" s="29"/>
      <c r="B511" s="29"/>
      <c r="C511" s="29"/>
      <c r="D511" s="29"/>
      <c r="E511" s="29"/>
      <c r="F511" s="29"/>
      <c r="G511" s="29"/>
      <c r="H511" s="579"/>
      <c r="I511" s="29"/>
      <c r="J511" s="29"/>
      <c r="K511" s="29"/>
      <c r="L511" s="29"/>
      <c r="M511" s="29"/>
      <c r="N511" s="29"/>
      <c r="O511" s="29"/>
      <c r="P511" s="29"/>
      <c r="Q511" s="29"/>
      <c r="R511" s="29"/>
      <c r="S511" s="29"/>
      <c r="T511" s="29"/>
      <c r="U511" s="29"/>
      <c r="V511" s="29"/>
      <c r="W511" s="29"/>
      <c r="X511" s="29"/>
      <c r="Y511" s="29"/>
      <c r="Z511" s="29"/>
    </row>
    <row r="512" spans="1:26" ht="15.75" customHeight="1">
      <c r="A512" s="29"/>
      <c r="B512" s="29"/>
      <c r="C512" s="29"/>
      <c r="D512" s="29"/>
      <c r="E512" s="29"/>
      <c r="F512" s="29"/>
      <c r="G512" s="29"/>
      <c r="H512" s="579"/>
      <c r="I512" s="29"/>
      <c r="J512" s="29"/>
      <c r="K512" s="29"/>
      <c r="L512" s="29"/>
      <c r="M512" s="29"/>
      <c r="N512" s="29"/>
      <c r="O512" s="29"/>
      <c r="P512" s="29"/>
      <c r="Q512" s="29"/>
      <c r="R512" s="29"/>
      <c r="S512" s="29"/>
      <c r="T512" s="29"/>
      <c r="U512" s="29"/>
      <c r="V512" s="29"/>
      <c r="W512" s="29"/>
      <c r="X512" s="29"/>
      <c r="Y512" s="29"/>
      <c r="Z512" s="29"/>
    </row>
    <row r="513" spans="1:26" ht="15.75" customHeight="1">
      <c r="A513" s="29"/>
      <c r="B513" s="29"/>
      <c r="C513" s="29"/>
      <c r="D513" s="29"/>
      <c r="E513" s="29"/>
      <c r="F513" s="29"/>
      <c r="G513" s="29"/>
      <c r="H513" s="579"/>
      <c r="I513" s="29"/>
      <c r="J513" s="29"/>
      <c r="K513" s="29"/>
      <c r="L513" s="29"/>
      <c r="M513" s="29"/>
      <c r="N513" s="29"/>
      <c r="O513" s="29"/>
      <c r="P513" s="29"/>
      <c r="Q513" s="29"/>
      <c r="R513" s="29"/>
      <c r="S513" s="29"/>
      <c r="T513" s="29"/>
      <c r="U513" s="29"/>
      <c r="V513" s="29"/>
      <c r="W513" s="29"/>
      <c r="X513" s="29"/>
      <c r="Y513" s="29"/>
      <c r="Z513" s="29"/>
    </row>
    <row r="514" spans="1:26" ht="15.75" customHeight="1">
      <c r="A514" s="29"/>
      <c r="B514" s="29"/>
      <c r="C514" s="29"/>
      <c r="D514" s="29"/>
      <c r="E514" s="29"/>
      <c r="F514" s="29"/>
      <c r="G514" s="29"/>
      <c r="H514" s="579"/>
      <c r="I514" s="29"/>
      <c r="J514" s="29"/>
      <c r="K514" s="29"/>
      <c r="L514" s="29"/>
      <c r="M514" s="29"/>
      <c r="N514" s="29"/>
      <c r="O514" s="29"/>
      <c r="P514" s="29"/>
      <c r="Q514" s="29"/>
      <c r="R514" s="29"/>
      <c r="S514" s="29"/>
      <c r="T514" s="29"/>
      <c r="U514" s="29"/>
      <c r="V514" s="29"/>
      <c r="W514" s="29"/>
      <c r="X514" s="29"/>
      <c r="Y514" s="29"/>
      <c r="Z514" s="29"/>
    </row>
    <row r="515" spans="1:26" ht="15.75" customHeight="1">
      <c r="A515" s="29"/>
      <c r="B515" s="29"/>
      <c r="C515" s="29"/>
      <c r="D515" s="29"/>
      <c r="E515" s="29"/>
      <c r="F515" s="29"/>
      <c r="G515" s="29"/>
      <c r="H515" s="579"/>
      <c r="I515" s="29"/>
      <c r="J515" s="29"/>
      <c r="K515" s="29"/>
      <c r="L515" s="29"/>
      <c r="M515" s="29"/>
      <c r="N515" s="29"/>
      <c r="O515" s="29"/>
      <c r="P515" s="29"/>
      <c r="Q515" s="29"/>
      <c r="R515" s="29"/>
      <c r="S515" s="29"/>
      <c r="T515" s="29"/>
      <c r="U515" s="29"/>
      <c r="V515" s="29"/>
      <c r="W515" s="29"/>
      <c r="X515" s="29"/>
      <c r="Y515" s="29"/>
      <c r="Z515" s="29"/>
    </row>
    <row r="516" spans="1:26" ht="15.75" customHeight="1">
      <c r="A516" s="29"/>
      <c r="B516" s="29"/>
      <c r="C516" s="29"/>
      <c r="D516" s="29"/>
      <c r="E516" s="29"/>
      <c r="F516" s="29"/>
      <c r="G516" s="29"/>
      <c r="H516" s="579"/>
      <c r="I516" s="29"/>
      <c r="J516" s="29"/>
      <c r="K516" s="29"/>
      <c r="L516" s="29"/>
      <c r="M516" s="29"/>
      <c r="N516" s="29"/>
      <c r="O516" s="29"/>
      <c r="P516" s="29"/>
      <c r="Q516" s="29"/>
      <c r="R516" s="29"/>
      <c r="S516" s="29"/>
      <c r="T516" s="29"/>
      <c r="U516" s="29"/>
      <c r="V516" s="29"/>
      <c r="W516" s="29"/>
      <c r="X516" s="29"/>
      <c r="Y516" s="29"/>
      <c r="Z516" s="29"/>
    </row>
    <row r="517" spans="1:26" ht="15.75" customHeight="1">
      <c r="A517" s="29"/>
      <c r="B517" s="29"/>
      <c r="C517" s="29"/>
      <c r="D517" s="29"/>
      <c r="E517" s="29"/>
      <c r="F517" s="29"/>
      <c r="G517" s="29"/>
      <c r="H517" s="579"/>
      <c r="I517" s="29"/>
      <c r="J517" s="29"/>
      <c r="K517" s="29"/>
      <c r="L517" s="29"/>
      <c r="M517" s="29"/>
      <c r="N517" s="29"/>
      <c r="O517" s="29"/>
      <c r="P517" s="29"/>
      <c r="Q517" s="29"/>
      <c r="R517" s="29"/>
      <c r="S517" s="29"/>
      <c r="T517" s="29"/>
      <c r="U517" s="29"/>
      <c r="V517" s="29"/>
      <c r="W517" s="29"/>
      <c r="X517" s="29"/>
      <c r="Y517" s="29"/>
      <c r="Z517" s="29"/>
    </row>
    <row r="518" spans="1:26" ht="15.75" customHeight="1">
      <c r="A518" s="29"/>
      <c r="B518" s="29"/>
      <c r="C518" s="29"/>
      <c r="D518" s="29"/>
      <c r="E518" s="29"/>
      <c r="F518" s="29"/>
      <c r="G518" s="29"/>
      <c r="H518" s="579"/>
      <c r="I518" s="29"/>
      <c r="J518" s="29"/>
      <c r="K518" s="29"/>
      <c r="L518" s="29"/>
      <c r="M518" s="29"/>
      <c r="N518" s="29"/>
      <c r="O518" s="29"/>
      <c r="P518" s="29"/>
      <c r="Q518" s="29"/>
      <c r="R518" s="29"/>
      <c r="S518" s="29"/>
      <c r="T518" s="29"/>
      <c r="U518" s="29"/>
      <c r="V518" s="29"/>
      <c r="W518" s="29"/>
      <c r="X518" s="29"/>
      <c r="Y518" s="29"/>
      <c r="Z518" s="29"/>
    </row>
    <row r="519" spans="1:26" ht="15.75" customHeight="1">
      <c r="A519" s="29"/>
      <c r="B519" s="29"/>
      <c r="C519" s="29"/>
      <c r="D519" s="29"/>
      <c r="E519" s="29"/>
      <c r="F519" s="29"/>
      <c r="G519" s="29"/>
      <c r="H519" s="579"/>
      <c r="I519" s="29"/>
      <c r="J519" s="29"/>
      <c r="K519" s="29"/>
      <c r="L519" s="29"/>
      <c r="M519" s="29"/>
      <c r="N519" s="29"/>
      <c r="O519" s="29"/>
      <c r="P519" s="29"/>
      <c r="Q519" s="29"/>
      <c r="R519" s="29"/>
      <c r="S519" s="29"/>
      <c r="T519" s="29"/>
      <c r="U519" s="29"/>
      <c r="V519" s="29"/>
      <c r="W519" s="29"/>
      <c r="X519" s="29"/>
      <c r="Y519" s="29"/>
      <c r="Z519" s="29"/>
    </row>
    <row r="520" spans="1:26" ht="15.75" customHeight="1">
      <c r="A520" s="29"/>
      <c r="B520" s="29"/>
      <c r="C520" s="29"/>
      <c r="D520" s="29"/>
      <c r="E520" s="29"/>
      <c r="F520" s="29"/>
      <c r="G520" s="29"/>
      <c r="H520" s="579"/>
      <c r="I520" s="29"/>
      <c r="J520" s="29"/>
      <c r="K520" s="29"/>
      <c r="L520" s="29"/>
      <c r="M520" s="29"/>
      <c r="N520" s="29"/>
      <c r="O520" s="29"/>
      <c r="P520" s="29"/>
      <c r="Q520" s="29"/>
      <c r="R520" s="29"/>
      <c r="S520" s="29"/>
      <c r="T520" s="29"/>
      <c r="U520" s="29"/>
      <c r="V520" s="29"/>
      <c r="W520" s="29"/>
      <c r="X520" s="29"/>
      <c r="Y520" s="29"/>
      <c r="Z520" s="29"/>
    </row>
    <row r="521" spans="1:26" ht="15.75" customHeight="1">
      <c r="A521" s="29"/>
      <c r="B521" s="29"/>
      <c r="C521" s="29"/>
      <c r="D521" s="29"/>
      <c r="E521" s="29"/>
      <c r="F521" s="29"/>
      <c r="G521" s="29"/>
      <c r="H521" s="579"/>
      <c r="I521" s="29"/>
      <c r="J521" s="29"/>
      <c r="K521" s="29"/>
      <c r="L521" s="29"/>
      <c r="M521" s="29"/>
      <c r="N521" s="29"/>
      <c r="O521" s="29"/>
      <c r="P521" s="29"/>
      <c r="Q521" s="29"/>
      <c r="R521" s="29"/>
      <c r="S521" s="29"/>
      <c r="T521" s="29"/>
      <c r="U521" s="29"/>
      <c r="V521" s="29"/>
      <c r="W521" s="29"/>
      <c r="X521" s="29"/>
      <c r="Y521" s="29"/>
      <c r="Z521" s="29"/>
    </row>
    <row r="522" spans="1:26" ht="15.75" customHeight="1">
      <c r="A522" s="29"/>
      <c r="B522" s="29"/>
      <c r="C522" s="29"/>
      <c r="D522" s="29"/>
      <c r="E522" s="29"/>
      <c r="F522" s="29"/>
      <c r="G522" s="29"/>
      <c r="H522" s="579"/>
      <c r="I522" s="29"/>
      <c r="J522" s="29"/>
      <c r="K522" s="29"/>
      <c r="L522" s="29"/>
      <c r="M522" s="29"/>
      <c r="N522" s="29"/>
      <c r="O522" s="29"/>
      <c r="P522" s="29"/>
      <c r="Q522" s="29"/>
      <c r="R522" s="29"/>
      <c r="S522" s="29"/>
      <c r="T522" s="29"/>
      <c r="U522" s="29"/>
      <c r="V522" s="29"/>
      <c r="W522" s="29"/>
      <c r="X522" s="29"/>
      <c r="Y522" s="29"/>
      <c r="Z522" s="29"/>
    </row>
    <row r="523" spans="1:26" ht="15.75" customHeight="1">
      <c r="A523" s="29"/>
      <c r="B523" s="29"/>
      <c r="C523" s="29"/>
      <c r="D523" s="29"/>
      <c r="E523" s="29"/>
      <c r="F523" s="29"/>
      <c r="G523" s="29"/>
      <c r="H523" s="579"/>
      <c r="I523" s="29"/>
      <c r="J523" s="29"/>
      <c r="K523" s="29"/>
      <c r="L523" s="29"/>
      <c r="M523" s="29"/>
      <c r="N523" s="29"/>
      <c r="O523" s="29"/>
      <c r="P523" s="29"/>
      <c r="Q523" s="29"/>
      <c r="R523" s="29"/>
      <c r="S523" s="29"/>
      <c r="T523" s="29"/>
      <c r="U523" s="29"/>
      <c r="V523" s="29"/>
      <c r="W523" s="29"/>
      <c r="X523" s="29"/>
      <c r="Y523" s="29"/>
      <c r="Z523" s="29"/>
    </row>
    <row r="524" spans="1:26" ht="15.75" customHeight="1">
      <c r="A524" s="29"/>
      <c r="B524" s="29"/>
      <c r="C524" s="29"/>
      <c r="D524" s="29"/>
      <c r="E524" s="29"/>
      <c r="F524" s="29"/>
      <c r="G524" s="29"/>
      <c r="H524" s="579"/>
      <c r="I524" s="29"/>
      <c r="J524" s="29"/>
      <c r="K524" s="29"/>
      <c r="L524" s="29"/>
      <c r="M524" s="29"/>
      <c r="N524" s="29"/>
      <c r="O524" s="29"/>
      <c r="P524" s="29"/>
      <c r="Q524" s="29"/>
      <c r="R524" s="29"/>
      <c r="S524" s="29"/>
      <c r="T524" s="29"/>
      <c r="U524" s="29"/>
      <c r="V524" s="29"/>
      <c r="W524" s="29"/>
      <c r="X524" s="29"/>
      <c r="Y524" s="29"/>
      <c r="Z524" s="29"/>
    </row>
    <row r="525" spans="1:26" ht="15.75" customHeight="1">
      <c r="A525" s="29"/>
      <c r="B525" s="29"/>
      <c r="C525" s="29"/>
      <c r="D525" s="29"/>
      <c r="E525" s="29"/>
      <c r="F525" s="29"/>
      <c r="G525" s="29"/>
      <c r="H525" s="579"/>
      <c r="I525" s="29"/>
      <c r="J525" s="29"/>
      <c r="K525" s="29"/>
      <c r="L525" s="29"/>
      <c r="M525" s="29"/>
      <c r="N525" s="29"/>
      <c r="O525" s="29"/>
      <c r="P525" s="29"/>
      <c r="Q525" s="29"/>
      <c r="R525" s="29"/>
      <c r="S525" s="29"/>
      <c r="T525" s="29"/>
      <c r="U525" s="29"/>
      <c r="V525" s="29"/>
      <c r="W525" s="29"/>
      <c r="X525" s="29"/>
      <c r="Y525" s="29"/>
      <c r="Z525" s="29"/>
    </row>
    <row r="526" spans="1:26" ht="15.75" customHeight="1">
      <c r="A526" s="29"/>
      <c r="B526" s="29"/>
      <c r="C526" s="29"/>
      <c r="D526" s="29"/>
      <c r="E526" s="29"/>
      <c r="F526" s="29"/>
      <c r="G526" s="29"/>
      <c r="H526" s="579"/>
      <c r="I526" s="29"/>
      <c r="J526" s="29"/>
      <c r="K526" s="29"/>
      <c r="L526" s="29"/>
      <c r="M526" s="29"/>
      <c r="N526" s="29"/>
      <c r="O526" s="29"/>
      <c r="P526" s="29"/>
      <c r="Q526" s="29"/>
      <c r="R526" s="29"/>
      <c r="S526" s="29"/>
      <c r="T526" s="29"/>
      <c r="U526" s="29"/>
      <c r="V526" s="29"/>
      <c r="W526" s="29"/>
      <c r="X526" s="29"/>
      <c r="Y526" s="29"/>
      <c r="Z526" s="29"/>
    </row>
    <row r="527" spans="1:26" ht="15.75" customHeight="1">
      <c r="A527" s="29"/>
      <c r="B527" s="29"/>
      <c r="C527" s="29"/>
      <c r="D527" s="29"/>
      <c r="E527" s="29"/>
      <c r="F527" s="29"/>
      <c r="G527" s="29"/>
      <c r="H527" s="579"/>
      <c r="I527" s="29"/>
      <c r="J527" s="29"/>
      <c r="K527" s="29"/>
      <c r="L527" s="29"/>
      <c r="M527" s="29"/>
      <c r="N527" s="29"/>
      <c r="O527" s="29"/>
      <c r="P527" s="29"/>
      <c r="Q527" s="29"/>
      <c r="R527" s="29"/>
      <c r="S527" s="29"/>
      <c r="T527" s="29"/>
      <c r="U527" s="29"/>
      <c r="V527" s="29"/>
      <c r="W527" s="29"/>
      <c r="X527" s="29"/>
      <c r="Y527" s="29"/>
      <c r="Z527" s="29"/>
    </row>
    <row r="528" spans="1:26" ht="15.75" customHeight="1">
      <c r="A528" s="29"/>
      <c r="B528" s="29"/>
      <c r="C528" s="29"/>
      <c r="D528" s="29"/>
      <c r="E528" s="29"/>
      <c r="F528" s="29"/>
      <c r="G528" s="29"/>
      <c r="H528" s="579"/>
      <c r="I528" s="29"/>
      <c r="J528" s="29"/>
      <c r="K528" s="29"/>
      <c r="L528" s="29"/>
      <c r="M528" s="29"/>
      <c r="N528" s="29"/>
      <c r="O528" s="29"/>
      <c r="P528" s="29"/>
      <c r="Q528" s="29"/>
      <c r="R528" s="29"/>
      <c r="S528" s="29"/>
      <c r="T528" s="29"/>
      <c r="U528" s="29"/>
      <c r="V528" s="29"/>
      <c r="W528" s="29"/>
      <c r="X528" s="29"/>
      <c r="Y528" s="29"/>
      <c r="Z528" s="29"/>
    </row>
    <row r="529" spans="1:26" ht="15.75" customHeight="1">
      <c r="A529" s="29"/>
      <c r="B529" s="29"/>
      <c r="C529" s="29"/>
      <c r="D529" s="29"/>
      <c r="E529" s="29"/>
      <c r="F529" s="29"/>
      <c r="G529" s="29"/>
      <c r="H529" s="579"/>
      <c r="I529" s="29"/>
      <c r="J529" s="29"/>
      <c r="K529" s="29"/>
      <c r="L529" s="29"/>
      <c r="M529" s="29"/>
      <c r="N529" s="29"/>
      <c r="O529" s="29"/>
      <c r="P529" s="29"/>
      <c r="Q529" s="29"/>
      <c r="R529" s="29"/>
      <c r="S529" s="29"/>
      <c r="T529" s="29"/>
      <c r="U529" s="29"/>
      <c r="V529" s="29"/>
      <c r="W529" s="29"/>
      <c r="X529" s="29"/>
      <c r="Y529" s="29"/>
      <c r="Z529" s="29"/>
    </row>
    <row r="530" spans="1:26" ht="15.75" customHeight="1">
      <c r="A530" s="29"/>
      <c r="B530" s="29"/>
      <c r="C530" s="29"/>
      <c r="D530" s="29"/>
      <c r="E530" s="29"/>
      <c r="F530" s="29"/>
      <c r="G530" s="29"/>
      <c r="H530" s="579"/>
      <c r="I530" s="29"/>
      <c r="J530" s="29"/>
      <c r="K530" s="29"/>
      <c r="L530" s="29"/>
      <c r="M530" s="29"/>
      <c r="N530" s="29"/>
      <c r="O530" s="29"/>
      <c r="P530" s="29"/>
      <c r="Q530" s="29"/>
      <c r="R530" s="29"/>
      <c r="S530" s="29"/>
      <c r="T530" s="29"/>
      <c r="U530" s="29"/>
      <c r="V530" s="29"/>
      <c r="W530" s="29"/>
      <c r="X530" s="29"/>
      <c r="Y530" s="29"/>
      <c r="Z530" s="29"/>
    </row>
    <row r="531" spans="1:26" ht="15.75" customHeight="1">
      <c r="A531" s="29"/>
      <c r="B531" s="29"/>
      <c r="C531" s="29"/>
      <c r="D531" s="29"/>
      <c r="E531" s="29"/>
      <c r="F531" s="29"/>
      <c r="G531" s="29"/>
      <c r="H531" s="579"/>
      <c r="I531" s="29"/>
      <c r="J531" s="29"/>
      <c r="K531" s="29"/>
      <c r="L531" s="29"/>
      <c r="M531" s="29"/>
      <c r="N531" s="29"/>
      <c r="O531" s="29"/>
      <c r="P531" s="29"/>
      <c r="Q531" s="29"/>
      <c r="R531" s="29"/>
      <c r="S531" s="29"/>
      <c r="T531" s="29"/>
      <c r="U531" s="29"/>
      <c r="V531" s="29"/>
      <c r="W531" s="29"/>
      <c r="X531" s="29"/>
      <c r="Y531" s="29"/>
      <c r="Z531" s="29"/>
    </row>
    <row r="532" spans="1:26" ht="15.75" customHeight="1">
      <c r="A532" s="29"/>
      <c r="B532" s="29"/>
      <c r="C532" s="29"/>
      <c r="D532" s="29"/>
      <c r="E532" s="29"/>
      <c r="F532" s="29"/>
      <c r="G532" s="29"/>
      <c r="H532" s="579"/>
      <c r="I532" s="29"/>
      <c r="J532" s="29"/>
      <c r="K532" s="29"/>
      <c r="L532" s="29"/>
      <c r="M532" s="29"/>
      <c r="N532" s="29"/>
      <c r="O532" s="29"/>
      <c r="P532" s="29"/>
      <c r="Q532" s="29"/>
      <c r="R532" s="29"/>
      <c r="S532" s="29"/>
      <c r="T532" s="29"/>
      <c r="U532" s="29"/>
      <c r="V532" s="29"/>
      <c r="W532" s="29"/>
      <c r="X532" s="29"/>
      <c r="Y532" s="29"/>
      <c r="Z532" s="29"/>
    </row>
    <row r="533" spans="1:26" ht="15.75" customHeight="1">
      <c r="A533" s="29"/>
      <c r="B533" s="29"/>
      <c r="C533" s="29"/>
      <c r="D533" s="29"/>
      <c r="E533" s="29"/>
      <c r="F533" s="29"/>
      <c r="G533" s="29"/>
      <c r="H533" s="579"/>
      <c r="I533" s="29"/>
      <c r="J533" s="29"/>
      <c r="K533" s="29"/>
      <c r="L533" s="29"/>
      <c r="M533" s="29"/>
      <c r="N533" s="29"/>
      <c r="O533" s="29"/>
      <c r="P533" s="29"/>
      <c r="Q533" s="29"/>
      <c r="R533" s="29"/>
      <c r="S533" s="29"/>
      <c r="T533" s="29"/>
      <c r="U533" s="29"/>
      <c r="V533" s="29"/>
      <c r="W533" s="29"/>
      <c r="X533" s="29"/>
      <c r="Y533" s="29"/>
      <c r="Z533" s="29"/>
    </row>
    <row r="534" spans="1:26" ht="15.75" customHeight="1">
      <c r="A534" s="29"/>
      <c r="B534" s="29"/>
      <c r="C534" s="29"/>
      <c r="D534" s="29"/>
      <c r="E534" s="29"/>
      <c r="F534" s="29"/>
      <c r="G534" s="29"/>
      <c r="H534" s="579"/>
      <c r="I534" s="29"/>
      <c r="J534" s="29"/>
      <c r="K534" s="29"/>
      <c r="L534" s="29"/>
      <c r="M534" s="29"/>
      <c r="N534" s="29"/>
      <c r="O534" s="29"/>
      <c r="P534" s="29"/>
      <c r="Q534" s="29"/>
      <c r="R534" s="29"/>
      <c r="S534" s="29"/>
      <c r="T534" s="29"/>
      <c r="U534" s="29"/>
      <c r="V534" s="29"/>
      <c r="W534" s="29"/>
      <c r="X534" s="29"/>
      <c r="Y534" s="29"/>
      <c r="Z534" s="29"/>
    </row>
    <row r="535" spans="1:26" ht="15.75" customHeight="1">
      <c r="A535" s="29"/>
      <c r="B535" s="29"/>
      <c r="C535" s="29"/>
      <c r="D535" s="29"/>
      <c r="E535" s="29"/>
      <c r="F535" s="29"/>
      <c r="G535" s="29"/>
      <c r="H535" s="579"/>
      <c r="I535" s="29"/>
      <c r="J535" s="29"/>
      <c r="K535" s="29"/>
      <c r="L535" s="29"/>
      <c r="M535" s="29"/>
      <c r="N535" s="29"/>
      <c r="O535" s="29"/>
      <c r="P535" s="29"/>
      <c r="Q535" s="29"/>
      <c r="R535" s="29"/>
      <c r="S535" s="29"/>
      <c r="T535" s="29"/>
      <c r="U535" s="29"/>
      <c r="V535" s="29"/>
      <c r="W535" s="29"/>
      <c r="X535" s="29"/>
      <c r="Y535" s="29"/>
      <c r="Z535" s="29"/>
    </row>
    <row r="536" spans="1:26" ht="15.75" customHeight="1">
      <c r="A536" s="29"/>
      <c r="B536" s="29"/>
      <c r="C536" s="29"/>
      <c r="D536" s="29"/>
      <c r="E536" s="29"/>
      <c r="F536" s="29"/>
      <c r="G536" s="29"/>
      <c r="H536" s="579"/>
      <c r="I536" s="29"/>
      <c r="J536" s="29"/>
      <c r="K536" s="29"/>
      <c r="L536" s="29"/>
      <c r="M536" s="29"/>
      <c r="N536" s="29"/>
      <c r="O536" s="29"/>
      <c r="P536" s="29"/>
      <c r="Q536" s="29"/>
      <c r="R536" s="29"/>
      <c r="S536" s="29"/>
      <c r="T536" s="29"/>
      <c r="U536" s="29"/>
      <c r="V536" s="29"/>
      <c r="W536" s="29"/>
      <c r="X536" s="29"/>
      <c r="Y536" s="29"/>
      <c r="Z536" s="29"/>
    </row>
    <row r="537" spans="1:26" ht="15.75" customHeight="1">
      <c r="A537" s="29"/>
      <c r="B537" s="29"/>
      <c r="C537" s="29"/>
      <c r="D537" s="29"/>
      <c r="E537" s="29"/>
      <c r="F537" s="29"/>
      <c r="G537" s="29"/>
      <c r="H537" s="579"/>
      <c r="I537" s="29"/>
      <c r="J537" s="29"/>
      <c r="K537" s="29"/>
      <c r="L537" s="29"/>
      <c r="M537" s="29"/>
      <c r="N537" s="29"/>
      <c r="O537" s="29"/>
      <c r="P537" s="29"/>
      <c r="Q537" s="29"/>
      <c r="R537" s="29"/>
      <c r="S537" s="29"/>
      <c r="T537" s="29"/>
      <c r="U537" s="29"/>
      <c r="V537" s="29"/>
      <c r="W537" s="29"/>
      <c r="X537" s="29"/>
      <c r="Y537" s="29"/>
      <c r="Z537" s="29"/>
    </row>
    <row r="538" spans="1:26" ht="15.75" customHeight="1">
      <c r="A538" s="29"/>
      <c r="B538" s="29"/>
      <c r="C538" s="29"/>
      <c r="D538" s="29"/>
      <c r="E538" s="29"/>
      <c r="F538" s="29"/>
      <c r="G538" s="29"/>
      <c r="H538" s="579"/>
      <c r="I538" s="29"/>
      <c r="J538" s="29"/>
      <c r="K538" s="29"/>
      <c r="L538" s="29"/>
      <c r="M538" s="29"/>
      <c r="N538" s="29"/>
      <c r="O538" s="29"/>
      <c r="P538" s="29"/>
      <c r="Q538" s="29"/>
      <c r="R538" s="29"/>
      <c r="S538" s="29"/>
      <c r="T538" s="29"/>
      <c r="U538" s="29"/>
      <c r="V538" s="29"/>
      <c r="W538" s="29"/>
      <c r="X538" s="29"/>
      <c r="Y538" s="29"/>
      <c r="Z538" s="29"/>
    </row>
    <row r="539" spans="1:26" ht="15.75" customHeight="1">
      <c r="A539" s="29"/>
      <c r="B539" s="29"/>
      <c r="C539" s="29"/>
      <c r="D539" s="29"/>
      <c r="E539" s="29"/>
      <c r="F539" s="29"/>
      <c r="G539" s="29"/>
      <c r="H539" s="579"/>
      <c r="I539" s="29"/>
      <c r="J539" s="29"/>
      <c r="K539" s="29"/>
      <c r="L539" s="29"/>
      <c r="M539" s="29"/>
      <c r="N539" s="29"/>
      <c r="O539" s="29"/>
      <c r="P539" s="29"/>
      <c r="Q539" s="29"/>
      <c r="R539" s="29"/>
      <c r="S539" s="29"/>
      <c r="T539" s="29"/>
      <c r="U539" s="29"/>
      <c r="V539" s="29"/>
      <c r="W539" s="29"/>
      <c r="X539" s="29"/>
      <c r="Y539" s="29"/>
      <c r="Z539" s="29"/>
    </row>
    <row r="540" spans="1:26" ht="15.75" customHeight="1">
      <c r="A540" s="29"/>
      <c r="B540" s="29"/>
      <c r="C540" s="29"/>
      <c r="D540" s="29"/>
      <c r="E540" s="29"/>
      <c r="F540" s="29"/>
      <c r="G540" s="29"/>
      <c r="H540" s="579"/>
      <c r="I540" s="29"/>
      <c r="J540" s="29"/>
      <c r="K540" s="29"/>
      <c r="L540" s="29"/>
      <c r="M540" s="29"/>
      <c r="N540" s="29"/>
      <c r="O540" s="29"/>
      <c r="P540" s="29"/>
      <c r="Q540" s="29"/>
      <c r="R540" s="29"/>
      <c r="S540" s="29"/>
      <c r="T540" s="29"/>
      <c r="U540" s="29"/>
      <c r="V540" s="29"/>
      <c r="W540" s="29"/>
      <c r="X540" s="29"/>
      <c r="Y540" s="29"/>
      <c r="Z540" s="29"/>
    </row>
    <row r="541" spans="1:26" ht="15.75" customHeight="1">
      <c r="A541" s="29"/>
      <c r="B541" s="29"/>
      <c r="C541" s="29"/>
      <c r="D541" s="29"/>
      <c r="E541" s="29"/>
      <c r="F541" s="29"/>
      <c r="G541" s="29"/>
      <c r="H541" s="579"/>
      <c r="I541" s="29"/>
      <c r="J541" s="29"/>
      <c r="K541" s="29"/>
      <c r="L541" s="29"/>
      <c r="M541" s="29"/>
      <c r="N541" s="29"/>
      <c r="O541" s="29"/>
      <c r="P541" s="29"/>
      <c r="Q541" s="29"/>
      <c r="R541" s="29"/>
      <c r="S541" s="29"/>
      <c r="T541" s="29"/>
      <c r="U541" s="29"/>
      <c r="V541" s="29"/>
      <c r="W541" s="29"/>
      <c r="X541" s="29"/>
      <c r="Y541" s="29"/>
      <c r="Z541" s="29"/>
    </row>
    <row r="542" spans="1:26" ht="15.75" customHeight="1">
      <c r="A542" s="29"/>
      <c r="B542" s="29"/>
      <c r="C542" s="29"/>
      <c r="D542" s="29"/>
      <c r="E542" s="29"/>
      <c r="F542" s="29"/>
      <c r="G542" s="29"/>
      <c r="H542" s="579"/>
      <c r="I542" s="29"/>
      <c r="J542" s="29"/>
      <c r="K542" s="29"/>
      <c r="L542" s="29"/>
      <c r="M542" s="29"/>
      <c r="N542" s="29"/>
      <c r="O542" s="29"/>
      <c r="P542" s="29"/>
      <c r="Q542" s="29"/>
      <c r="R542" s="29"/>
      <c r="S542" s="29"/>
      <c r="T542" s="29"/>
      <c r="U542" s="29"/>
      <c r="V542" s="29"/>
      <c r="W542" s="29"/>
      <c r="X542" s="29"/>
      <c r="Y542" s="29"/>
      <c r="Z542" s="29"/>
    </row>
    <row r="543" spans="1:26" ht="15.75" customHeight="1">
      <c r="A543" s="29"/>
      <c r="B543" s="29"/>
      <c r="C543" s="29"/>
      <c r="D543" s="29"/>
      <c r="E543" s="29"/>
      <c r="F543" s="29"/>
      <c r="G543" s="29"/>
      <c r="H543" s="579"/>
      <c r="I543" s="29"/>
      <c r="J543" s="29"/>
      <c r="K543" s="29"/>
      <c r="L543" s="29"/>
      <c r="M543" s="29"/>
      <c r="N543" s="29"/>
      <c r="O543" s="29"/>
      <c r="P543" s="29"/>
      <c r="Q543" s="29"/>
      <c r="R543" s="29"/>
      <c r="S543" s="29"/>
      <c r="T543" s="29"/>
      <c r="U543" s="29"/>
      <c r="V543" s="29"/>
      <c r="W543" s="29"/>
      <c r="X543" s="29"/>
      <c r="Y543" s="29"/>
      <c r="Z543" s="29"/>
    </row>
    <row r="544" spans="1:26" ht="15.75" customHeight="1">
      <c r="A544" s="29"/>
      <c r="B544" s="29"/>
      <c r="C544" s="29"/>
      <c r="D544" s="29"/>
      <c r="E544" s="29"/>
      <c r="F544" s="29"/>
      <c r="G544" s="29"/>
      <c r="H544" s="579"/>
      <c r="I544" s="29"/>
      <c r="J544" s="29"/>
      <c r="K544" s="29"/>
      <c r="L544" s="29"/>
      <c r="M544" s="29"/>
      <c r="N544" s="29"/>
      <c r="O544" s="29"/>
      <c r="P544" s="29"/>
      <c r="Q544" s="29"/>
      <c r="R544" s="29"/>
      <c r="S544" s="29"/>
      <c r="T544" s="29"/>
      <c r="U544" s="29"/>
      <c r="V544" s="29"/>
      <c r="W544" s="29"/>
      <c r="X544" s="29"/>
      <c r="Y544" s="29"/>
      <c r="Z544" s="29"/>
    </row>
    <row r="545" spans="1:26" ht="15.75" customHeight="1">
      <c r="A545" s="29"/>
      <c r="B545" s="29"/>
      <c r="C545" s="29"/>
      <c r="D545" s="29"/>
      <c r="E545" s="29"/>
      <c r="F545" s="29"/>
      <c r="G545" s="29"/>
      <c r="H545" s="579"/>
      <c r="I545" s="29"/>
      <c r="J545" s="29"/>
      <c r="K545" s="29"/>
      <c r="L545" s="29"/>
      <c r="M545" s="29"/>
      <c r="N545" s="29"/>
      <c r="O545" s="29"/>
      <c r="P545" s="29"/>
      <c r="Q545" s="29"/>
      <c r="R545" s="29"/>
      <c r="S545" s="29"/>
      <c r="T545" s="29"/>
      <c r="U545" s="29"/>
      <c r="V545" s="29"/>
      <c r="W545" s="29"/>
      <c r="X545" s="29"/>
      <c r="Y545" s="29"/>
      <c r="Z545" s="29"/>
    </row>
    <row r="546" spans="1:26" ht="15.75" customHeight="1">
      <c r="A546" s="29"/>
      <c r="B546" s="29"/>
      <c r="C546" s="29"/>
      <c r="D546" s="29"/>
      <c r="E546" s="29"/>
      <c r="F546" s="29"/>
      <c r="G546" s="29"/>
      <c r="H546" s="579"/>
      <c r="I546" s="29"/>
      <c r="J546" s="29"/>
      <c r="K546" s="29"/>
      <c r="L546" s="29"/>
      <c r="M546" s="29"/>
      <c r="N546" s="29"/>
      <c r="O546" s="29"/>
      <c r="P546" s="29"/>
      <c r="Q546" s="29"/>
      <c r="R546" s="29"/>
      <c r="S546" s="29"/>
      <c r="T546" s="29"/>
      <c r="U546" s="29"/>
      <c r="V546" s="29"/>
      <c r="W546" s="29"/>
      <c r="X546" s="29"/>
      <c r="Y546" s="29"/>
      <c r="Z546" s="29"/>
    </row>
    <row r="547" spans="1:26" ht="15.75" customHeight="1">
      <c r="A547" s="29"/>
      <c r="B547" s="29"/>
      <c r="C547" s="29"/>
      <c r="D547" s="29"/>
      <c r="E547" s="29"/>
      <c r="F547" s="29"/>
      <c r="G547" s="29"/>
      <c r="H547" s="579"/>
      <c r="I547" s="29"/>
      <c r="J547" s="29"/>
      <c r="K547" s="29"/>
      <c r="L547" s="29"/>
      <c r="M547" s="29"/>
      <c r="N547" s="29"/>
      <c r="O547" s="29"/>
      <c r="P547" s="29"/>
      <c r="Q547" s="29"/>
      <c r="R547" s="29"/>
      <c r="S547" s="29"/>
      <c r="T547" s="29"/>
      <c r="U547" s="29"/>
      <c r="V547" s="29"/>
      <c r="W547" s="29"/>
      <c r="X547" s="29"/>
      <c r="Y547" s="29"/>
      <c r="Z547" s="29"/>
    </row>
    <row r="548" spans="1:26" ht="15.75" customHeight="1">
      <c r="A548" s="29"/>
      <c r="B548" s="29"/>
      <c r="C548" s="29"/>
      <c r="D548" s="29"/>
      <c r="E548" s="29"/>
      <c r="F548" s="29"/>
      <c r="G548" s="29"/>
      <c r="H548" s="579"/>
      <c r="I548" s="29"/>
      <c r="J548" s="29"/>
      <c r="K548" s="29"/>
      <c r="L548" s="29"/>
      <c r="M548" s="29"/>
      <c r="N548" s="29"/>
      <c r="O548" s="29"/>
      <c r="P548" s="29"/>
      <c r="Q548" s="29"/>
      <c r="R548" s="29"/>
      <c r="S548" s="29"/>
      <c r="T548" s="29"/>
      <c r="U548" s="29"/>
      <c r="V548" s="29"/>
      <c r="W548" s="29"/>
      <c r="X548" s="29"/>
      <c r="Y548" s="29"/>
      <c r="Z548" s="29"/>
    </row>
    <row r="549" spans="1:26" ht="15.75" customHeight="1">
      <c r="A549" s="29"/>
      <c r="B549" s="29"/>
      <c r="C549" s="29"/>
      <c r="D549" s="29"/>
      <c r="E549" s="29"/>
      <c r="F549" s="29"/>
      <c r="G549" s="29"/>
      <c r="H549" s="579"/>
      <c r="I549" s="29"/>
      <c r="J549" s="29"/>
      <c r="K549" s="29"/>
      <c r="L549" s="29"/>
      <c r="M549" s="29"/>
      <c r="N549" s="29"/>
      <c r="O549" s="29"/>
      <c r="P549" s="29"/>
      <c r="Q549" s="29"/>
      <c r="R549" s="29"/>
      <c r="S549" s="29"/>
      <c r="T549" s="29"/>
      <c r="U549" s="29"/>
      <c r="V549" s="29"/>
      <c r="W549" s="29"/>
      <c r="X549" s="29"/>
      <c r="Y549" s="29"/>
      <c r="Z549" s="29"/>
    </row>
    <row r="550" spans="1:26" ht="15.75" customHeight="1">
      <c r="A550" s="29"/>
      <c r="B550" s="29"/>
      <c r="C550" s="29"/>
      <c r="D550" s="29"/>
      <c r="E550" s="29"/>
      <c r="F550" s="29"/>
      <c r="G550" s="29"/>
      <c r="H550" s="579"/>
      <c r="I550" s="29"/>
      <c r="J550" s="29"/>
      <c r="K550" s="29"/>
      <c r="L550" s="29"/>
      <c r="M550" s="29"/>
      <c r="N550" s="29"/>
      <c r="O550" s="29"/>
      <c r="P550" s="29"/>
      <c r="Q550" s="29"/>
      <c r="R550" s="29"/>
      <c r="S550" s="29"/>
      <c r="T550" s="29"/>
      <c r="U550" s="29"/>
      <c r="V550" s="29"/>
      <c r="W550" s="29"/>
      <c r="X550" s="29"/>
      <c r="Y550" s="29"/>
      <c r="Z550" s="29"/>
    </row>
    <row r="551" spans="1:26" ht="15.75" customHeight="1">
      <c r="A551" s="29"/>
      <c r="B551" s="29"/>
      <c r="C551" s="29"/>
      <c r="D551" s="29"/>
      <c r="E551" s="29"/>
      <c r="F551" s="29"/>
      <c r="G551" s="29"/>
      <c r="H551" s="579"/>
      <c r="I551" s="29"/>
      <c r="J551" s="29"/>
      <c r="K551" s="29"/>
      <c r="L551" s="29"/>
      <c r="M551" s="29"/>
      <c r="N551" s="29"/>
      <c r="O551" s="29"/>
      <c r="P551" s="29"/>
      <c r="Q551" s="29"/>
      <c r="R551" s="29"/>
      <c r="S551" s="29"/>
      <c r="T551" s="29"/>
      <c r="U551" s="29"/>
      <c r="V551" s="29"/>
      <c r="W551" s="29"/>
      <c r="X551" s="29"/>
      <c r="Y551" s="29"/>
      <c r="Z551" s="29"/>
    </row>
    <row r="552" spans="1:26" ht="15.75" customHeight="1">
      <c r="A552" s="29"/>
      <c r="B552" s="29"/>
      <c r="C552" s="29"/>
      <c r="D552" s="29"/>
      <c r="E552" s="29"/>
      <c r="F552" s="29"/>
      <c r="G552" s="29"/>
      <c r="H552" s="579"/>
      <c r="I552" s="29"/>
      <c r="J552" s="29"/>
      <c r="K552" s="29"/>
      <c r="L552" s="29"/>
      <c r="M552" s="29"/>
      <c r="N552" s="29"/>
      <c r="O552" s="29"/>
      <c r="P552" s="29"/>
      <c r="Q552" s="29"/>
      <c r="R552" s="29"/>
      <c r="S552" s="29"/>
      <c r="T552" s="29"/>
      <c r="U552" s="29"/>
      <c r="V552" s="29"/>
      <c r="W552" s="29"/>
      <c r="X552" s="29"/>
      <c r="Y552" s="29"/>
      <c r="Z552" s="29"/>
    </row>
    <row r="553" spans="1:26" ht="15.75" customHeight="1">
      <c r="A553" s="29"/>
      <c r="B553" s="29"/>
      <c r="C553" s="29"/>
      <c r="D553" s="29"/>
      <c r="E553" s="29"/>
      <c r="F553" s="29"/>
      <c r="G553" s="29"/>
      <c r="H553" s="579"/>
      <c r="I553" s="29"/>
      <c r="J553" s="29"/>
      <c r="K553" s="29"/>
      <c r="L553" s="29"/>
      <c r="M553" s="29"/>
      <c r="N553" s="29"/>
      <c r="O553" s="29"/>
      <c r="P553" s="29"/>
      <c r="Q553" s="29"/>
      <c r="R553" s="29"/>
      <c r="S553" s="29"/>
      <c r="T553" s="29"/>
      <c r="U553" s="29"/>
      <c r="V553" s="29"/>
      <c r="W553" s="29"/>
      <c r="X553" s="29"/>
      <c r="Y553" s="29"/>
      <c r="Z553" s="29"/>
    </row>
    <row r="554" spans="1:26" ht="15.75" customHeight="1">
      <c r="A554" s="29"/>
      <c r="B554" s="29"/>
      <c r="C554" s="29"/>
      <c r="D554" s="29"/>
      <c r="E554" s="29"/>
      <c r="F554" s="29"/>
      <c r="G554" s="29"/>
      <c r="H554" s="579"/>
      <c r="I554" s="29"/>
      <c r="J554" s="29"/>
      <c r="K554" s="29"/>
      <c r="L554" s="29"/>
      <c r="M554" s="29"/>
      <c r="N554" s="29"/>
      <c r="O554" s="29"/>
      <c r="P554" s="29"/>
      <c r="Q554" s="29"/>
      <c r="R554" s="29"/>
      <c r="S554" s="29"/>
      <c r="T554" s="29"/>
      <c r="U554" s="29"/>
      <c r="V554" s="29"/>
      <c r="W554" s="29"/>
      <c r="X554" s="29"/>
      <c r="Y554" s="29"/>
      <c r="Z554" s="29"/>
    </row>
    <row r="555" spans="1:26" ht="15.75" customHeight="1">
      <c r="A555" s="29"/>
      <c r="B555" s="29"/>
      <c r="C555" s="29"/>
      <c r="D555" s="29"/>
      <c r="E555" s="29"/>
      <c r="F555" s="29"/>
      <c r="G555" s="29"/>
      <c r="H555" s="579"/>
      <c r="I555" s="29"/>
      <c r="J555" s="29"/>
      <c r="K555" s="29"/>
      <c r="L555" s="29"/>
      <c r="M555" s="29"/>
      <c r="N555" s="29"/>
      <c r="O555" s="29"/>
      <c r="P555" s="29"/>
      <c r="Q555" s="29"/>
      <c r="R555" s="29"/>
      <c r="S555" s="29"/>
      <c r="T555" s="29"/>
      <c r="U555" s="29"/>
      <c r="V555" s="29"/>
      <c r="W555" s="29"/>
      <c r="X555" s="29"/>
      <c r="Y555" s="29"/>
      <c r="Z555" s="29"/>
    </row>
    <row r="556" spans="1:26" ht="15.75" customHeight="1">
      <c r="A556" s="29"/>
      <c r="B556" s="29"/>
      <c r="C556" s="29"/>
      <c r="D556" s="29"/>
      <c r="E556" s="29"/>
      <c r="F556" s="29"/>
      <c r="G556" s="29"/>
      <c r="H556" s="579"/>
      <c r="I556" s="29"/>
      <c r="J556" s="29"/>
      <c r="K556" s="29"/>
      <c r="L556" s="29"/>
      <c r="M556" s="29"/>
      <c r="N556" s="29"/>
      <c r="O556" s="29"/>
      <c r="P556" s="29"/>
      <c r="Q556" s="29"/>
      <c r="R556" s="29"/>
      <c r="S556" s="29"/>
      <c r="T556" s="29"/>
      <c r="U556" s="29"/>
      <c r="V556" s="29"/>
      <c r="W556" s="29"/>
      <c r="X556" s="29"/>
      <c r="Y556" s="29"/>
      <c r="Z556" s="29"/>
    </row>
    <row r="557" spans="1:26" ht="15.75" customHeight="1">
      <c r="A557" s="29"/>
      <c r="B557" s="29"/>
      <c r="C557" s="29"/>
      <c r="D557" s="29"/>
      <c r="E557" s="29"/>
      <c r="F557" s="29"/>
      <c r="G557" s="29"/>
      <c r="H557" s="579"/>
      <c r="I557" s="29"/>
      <c r="J557" s="29"/>
      <c r="K557" s="29"/>
      <c r="L557" s="29"/>
      <c r="M557" s="29"/>
      <c r="N557" s="29"/>
      <c r="O557" s="29"/>
      <c r="P557" s="29"/>
      <c r="Q557" s="29"/>
      <c r="R557" s="29"/>
      <c r="S557" s="29"/>
      <c r="T557" s="29"/>
      <c r="U557" s="29"/>
      <c r="V557" s="29"/>
      <c r="W557" s="29"/>
      <c r="X557" s="29"/>
      <c r="Y557" s="29"/>
      <c r="Z557" s="29"/>
    </row>
    <row r="558" spans="1:26" ht="15.75" customHeight="1">
      <c r="A558" s="29"/>
      <c r="B558" s="29"/>
      <c r="C558" s="29"/>
      <c r="D558" s="29"/>
      <c r="E558" s="29"/>
      <c r="F558" s="29"/>
      <c r="G558" s="29"/>
      <c r="H558" s="579"/>
      <c r="I558" s="29"/>
      <c r="J558" s="29"/>
      <c r="K558" s="29"/>
      <c r="L558" s="29"/>
      <c r="M558" s="29"/>
      <c r="N558" s="29"/>
      <c r="O558" s="29"/>
      <c r="P558" s="29"/>
      <c r="Q558" s="29"/>
      <c r="R558" s="29"/>
      <c r="S558" s="29"/>
      <c r="T558" s="29"/>
      <c r="U558" s="29"/>
      <c r="V558" s="29"/>
      <c r="W558" s="29"/>
      <c r="X558" s="29"/>
      <c r="Y558" s="29"/>
      <c r="Z558" s="29"/>
    </row>
    <row r="559" spans="1:26" ht="15.75" customHeight="1">
      <c r="A559" s="29"/>
      <c r="B559" s="29"/>
      <c r="C559" s="29"/>
      <c r="D559" s="29"/>
      <c r="E559" s="29"/>
      <c r="F559" s="29"/>
      <c r="G559" s="29"/>
      <c r="H559" s="579"/>
      <c r="I559" s="29"/>
      <c r="J559" s="29"/>
      <c r="K559" s="29"/>
      <c r="L559" s="29"/>
      <c r="M559" s="29"/>
      <c r="N559" s="29"/>
      <c r="O559" s="29"/>
      <c r="P559" s="29"/>
      <c r="Q559" s="29"/>
      <c r="R559" s="29"/>
      <c r="S559" s="29"/>
      <c r="T559" s="29"/>
      <c r="U559" s="29"/>
      <c r="V559" s="29"/>
      <c r="W559" s="29"/>
      <c r="X559" s="29"/>
      <c r="Y559" s="29"/>
      <c r="Z559" s="29"/>
    </row>
    <row r="560" spans="1:26" ht="15.75" customHeight="1">
      <c r="A560" s="29"/>
      <c r="B560" s="29"/>
      <c r="C560" s="29"/>
      <c r="D560" s="29"/>
      <c r="E560" s="29"/>
      <c r="F560" s="29"/>
      <c r="G560" s="29"/>
      <c r="H560" s="579"/>
      <c r="I560" s="29"/>
      <c r="J560" s="29"/>
      <c r="K560" s="29"/>
      <c r="L560" s="29"/>
      <c r="M560" s="29"/>
      <c r="N560" s="29"/>
      <c r="O560" s="29"/>
      <c r="P560" s="29"/>
      <c r="Q560" s="29"/>
      <c r="R560" s="29"/>
      <c r="S560" s="29"/>
      <c r="T560" s="29"/>
      <c r="U560" s="29"/>
      <c r="V560" s="29"/>
      <c r="W560" s="29"/>
      <c r="X560" s="29"/>
      <c r="Y560" s="29"/>
      <c r="Z560" s="29"/>
    </row>
    <row r="561" spans="1:26" ht="15.75" customHeight="1">
      <c r="A561" s="29"/>
      <c r="B561" s="29"/>
      <c r="C561" s="29"/>
      <c r="D561" s="29"/>
      <c r="E561" s="29"/>
      <c r="F561" s="29"/>
      <c r="G561" s="29"/>
      <c r="H561" s="579"/>
      <c r="I561" s="29"/>
      <c r="J561" s="29"/>
      <c r="K561" s="29"/>
      <c r="L561" s="29"/>
      <c r="M561" s="29"/>
      <c r="N561" s="29"/>
      <c r="O561" s="29"/>
      <c r="P561" s="29"/>
      <c r="Q561" s="29"/>
      <c r="R561" s="29"/>
      <c r="S561" s="29"/>
      <c r="T561" s="29"/>
      <c r="U561" s="29"/>
      <c r="V561" s="29"/>
      <c r="W561" s="29"/>
      <c r="X561" s="29"/>
      <c r="Y561" s="29"/>
      <c r="Z561" s="29"/>
    </row>
    <row r="562" spans="1:26" ht="15.75" customHeight="1">
      <c r="A562" s="29"/>
      <c r="B562" s="29"/>
      <c r="C562" s="29"/>
      <c r="D562" s="29"/>
      <c r="E562" s="29"/>
      <c r="F562" s="29"/>
      <c r="G562" s="29"/>
      <c r="H562" s="579"/>
      <c r="I562" s="29"/>
      <c r="J562" s="29"/>
      <c r="K562" s="29"/>
      <c r="L562" s="29"/>
      <c r="M562" s="29"/>
      <c r="N562" s="29"/>
      <c r="O562" s="29"/>
      <c r="P562" s="29"/>
      <c r="Q562" s="29"/>
      <c r="R562" s="29"/>
      <c r="S562" s="29"/>
      <c r="T562" s="29"/>
      <c r="U562" s="29"/>
      <c r="V562" s="29"/>
      <c r="W562" s="29"/>
      <c r="X562" s="29"/>
      <c r="Y562" s="29"/>
      <c r="Z562" s="29"/>
    </row>
    <row r="563" spans="1:26" ht="15.75" customHeight="1">
      <c r="A563" s="29"/>
      <c r="B563" s="29"/>
      <c r="C563" s="29"/>
      <c r="D563" s="29"/>
      <c r="E563" s="29"/>
      <c r="F563" s="29"/>
      <c r="G563" s="29"/>
      <c r="H563" s="579"/>
      <c r="I563" s="29"/>
      <c r="J563" s="29"/>
      <c r="K563" s="29"/>
      <c r="L563" s="29"/>
      <c r="M563" s="29"/>
      <c r="N563" s="29"/>
      <c r="O563" s="29"/>
      <c r="P563" s="29"/>
      <c r="Q563" s="29"/>
      <c r="R563" s="29"/>
      <c r="S563" s="29"/>
      <c r="T563" s="29"/>
      <c r="U563" s="29"/>
      <c r="V563" s="29"/>
      <c r="W563" s="29"/>
      <c r="X563" s="29"/>
      <c r="Y563" s="29"/>
      <c r="Z563" s="29"/>
    </row>
    <row r="564" spans="1:26" ht="15.75" customHeight="1">
      <c r="A564" s="29"/>
      <c r="B564" s="29"/>
      <c r="C564" s="29"/>
      <c r="D564" s="29"/>
      <c r="E564" s="29"/>
      <c r="F564" s="29"/>
      <c r="G564" s="29"/>
      <c r="H564" s="579"/>
      <c r="I564" s="29"/>
      <c r="J564" s="29"/>
      <c r="K564" s="29"/>
      <c r="L564" s="29"/>
      <c r="M564" s="29"/>
      <c r="N564" s="29"/>
      <c r="O564" s="29"/>
      <c r="P564" s="29"/>
      <c r="Q564" s="29"/>
      <c r="R564" s="29"/>
      <c r="S564" s="29"/>
      <c r="T564" s="29"/>
      <c r="U564" s="29"/>
      <c r="V564" s="29"/>
      <c r="W564" s="29"/>
      <c r="X564" s="29"/>
      <c r="Y564" s="29"/>
      <c r="Z564" s="29"/>
    </row>
    <row r="565" spans="1:26" ht="15.75" customHeight="1">
      <c r="A565" s="29"/>
      <c r="B565" s="29"/>
      <c r="C565" s="29"/>
      <c r="D565" s="29"/>
      <c r="E565" s="29"/>
      <c r="F565" s="29"/>
      <c r="G565" s="29"/>
      <c r="H565" s="579"/>
      <c r="I565" s="29"/>
      <c r="J565" s="29"/>
      <c r="K565" s="29"/>
      <c r="L565" s="29"/>
      <c r="M565" s="29"/>
      <c r="N565" s="29"/>
      <c r="O565" s="29"/>
      <c r="P565" s="29"/>
      <c r="Q565" s="29"/>
      <c r="R565" s="29"/>
      <c r="S565" s="29"/>
      <c r="T565" s="29"/>
      <c r="U565" s="29"/>
      <c r="V565" s="29"/>
      <c r="W565" s="29"/>
      <c r="X565" s="29"/>
      <c r="Y565" s="29"/>
      <c r="Z565" s="29"/>
    </row>
    <row r="566" spans="1:26" ht="15.75" customHeight="1">
      <c r="A566" s="29"/>
      <c r="B566" s="29"/>
      <c r="C566" s="29"/>
      <c r="D566" s="29"/>
      <c r="E566" s="29"/>
      <c r="F566" s="29"/>
      <c r="G566" s="29"/>
      <c r="H566" s="579"/>
      <c r="I566" s="29"/>
      <c r="J566" s="29"/>
      <c r="K566" s="29"/>
      <c r="L566" s="29"/>
      <c r="M566" s="29"/>
      <c r="N566" s="29"/>
      <c r="O566" s="29"/>
      <c r="P566" s="29"/>
      <c r="Q566" s="29"/>
      <c r="R566" s="29"/>
      <c r="S566" s="29"/>
      <c r="T566" s="29"/>
      <c r="U566" s="29"/>
      <c r="V566" s="29"/>
      <c r="W566" s="29"/>
      <c r="X566" s="29"/>
      <c r="Y566" s="29"/>
      <c r="Z566" s="29"/>
    </row>
    <row r="567" spans="1:26" ht="15.75" customHeight="1">
      <c r="A567" s="29"/>
      <c r="B567" s="29"/>
      <c r="C567" s="29"/>
      <c r="D567" s="29"/>
      <c r="E567" s="29"/>
      <c r="F567" s="29"/>
      <c r="G567" s="29"/>
      <c r="H567" s="579"/>
      <c r="I567" s="29"/>
      <c r="J567" s="29"/>
      <c r="K567" s="29"/>
      <c r="L567" s="29"/>
      <c r="M567" s="29"/>
      <c r="N567" s="29"/>
      <c r="O567" s="29"/>
      <c r="P567" s="29"/>
      <c r="Q567" s="29"/>
      <c r="R567" s="29"/>
      <c r="S567" s="29"/>
      <c r="T567" s="29"/>
      <c r="U567" s="29"/>
      <c r="V567" s="29"/>
      <c r="W567" s="29"/>
      <c r="X567" s="29"/>
      <c r="Y567" s="29"/>
      <c r="Z567" s="29"/>
    </row>
    <row r="568" spans="1:26" ht="15.75" customHeight="1">
      <c r="A568" s="29"/>
      <c r="B568" s="29"/>
      <c r="C568" s="29"/>
      <c r="D568" s="29"/>
      <c r="E568" s="29"/>
      <c r="F568" s="29"/>
      <c r="G568" s="29"/>
      <c r="H568" s="579"/>
      <c r="I568" s="29"/>
      <c r="J568" s="29"/>
      <c r="K568" s="29"/>
      <c r="L568" s="29"/>
      <c r="M568" s="29"/>
      <c r="N568" s="29"/>
      <c r="O568" s="29"/>
      <c r="P568" s="29"/>
      <c r="Q568" s="29"/>
      <c r="R568" s="29"/>
      <c r="S568" s="29"/>
      <c r="T568" s="29"/>
      <c r="U568" s="29"/>
      <c r="V568" s="29"/>
      <c r="W568" s="29"/>
      <c r="X568" s="29"/>
      <c r="Y568" s="29"/>
      <c r="Z568" s="29"/>
    </row>
    <row r="569" spans="1:26" ht="15.75" customHeight="1">
      <c r="A569" s="29"/>
      <c r="B569" s="29"/>
      <c r="C569" s="29"/>
      <c r="D569" s="29"/>
      <c r="E569" s="29"/>
      <c r="F569" s="29"/>
      <c r="G569" s="29"/>
      <c r="H569" s="579"/>
      <c r="I569" s="29"/>
      <c r="J569" s="29"/>
      <c r="K569" s="29"/>
      <c r="L569" s="29"/>
      <c r="M569" s="29"/>
      <c r="N569" s="29"/>
      <c r="O569" s="29"/>
      <c r="P569" s="29"/>
      <c r="Q569" s="29"/>
      <c r="R569" s="29"/>
      <c r="S569" s="29"/>
      <c r="T569" s="29"/>
      <c r="U569" s="29"/>
      <c r="V569" s="29"/>
      <c r="W569" s="29"/>
      <c r="X569" s="29"/>
      <c r="Y569" s="29"/>
      <c r="Z569" s="29"/>
    </row>
    <row r="570" spans="1:26" ht="15.75" customHeight="1">
      <c r="A570" s="29"/>
      <c r="B570" s="29"/>
      <c r="C570" s="29"/>
      <c r="D570" s="29"/>
      <c r="E570" s="29"/>
      <c r="F570" s="29"/>
      <c r="G570" s="29"/>
      <c r="H570" s="579"/>
      <c r="I570" s="29"/>
      <c r="J570" s="29"/>
      <c r="K570" s="29"/>
      <c r="L570" s="29"/>
      <c r="M570" s="29"/>
      <c r="N570" s="29"/>
      <c r="O570" s="29"/>
      <c r="P570" s="29"/>
      <c r="Q570" s="29"/>
      <c r="R570" s="29"/>
      <c r="S570" s="29"/>
      <c r="T570" s="29"/>
      <c r="U570" s="29"/>
      <c r="V570" s="29"/>
      <c r="W570" s="29"/>
      <c r="X570" s="29"/>
      <c r="Y570" s="29"/>
      <c r="Z570" s="29"/>
    </row>
    <row r="571" spans="1:26" ht="15.75" customHeight="1">
      <c r="A571" s="29"/>
      <c r="B571" s="29"/>
      <c r="C571" s="29"/>
      <c r="D571" s="29"/>
      <c r="E571" s="29"/>
      <c r="F571" s="29"/>
      <c r="G571" s="29"/>
      <c r="H571" s="579"/>
      <c r="I571" s="29"/>
      <c r="J571" s="29"/>
      <c r="K571" s="29"/>
      <c r="L571" s="29"/>
      <c r="M571" s="29"/>
      <c r="N571" s="29"/>
      <c r="O571" s="29"/>
      <c r="P571" s="29"/>
      <c r="Q571" s="29"/>
      <c r="R571" s="29"/>
      <c r="S571" s="29"/>
      <c r="T571" s="29"/>
      <c r="U571" s="29"/>
      <c r="V571" s="29"/>
      <c r="W571" s="29"/>
      <c r="X571" s="29"/>
      <c r="Y571" s="29"/>
      <c r="Z571" s="29"/>
    </row>
    <row r="572" spans="1:26" ht="15.75" customHeight="1">
      <c r="A572" s="29"/>
      <c r="B572" s="29"/>
      <c r="C572" s="29"/>
      <c r="D572" s="29"/>
      <c r="E572" s="29"/>
      <c r="F572" s="29"/>
      <c r="G572" s="29"/>
      <c r="H572" s="579"/>
      <c r="I572" s="29"/>
      <c r="J572" s="29"/>
      <c r="K572" s="29"/>
      <c r="L572" s="29"/>
      <c r="M572" s="29"/>
      <c r="N572" s="29"/>
      <c r="O572" s="29"/>
      <c r="P572" s="29"/>
      <c r="Q572" s="29"/>
      <c r="R572" s="29"/>
      <c r="S572" s="29"/>
      <c r="T572" s="29"/>
      <c r="U572" s="29"/>
      <c r="V572" s="29"/>
      <c r="W572" s="29"/>
      <c r="X572" s="29"/>
      <c r="Y572" s="29"/>
      <c r="Z572" s="29"/>
    </row>
    <row r="573" spans="1:26" ht="15.75" customHeight="1">
      <c r="A573" s="29"/>
      <c r="B573" s="29"/>
      <c r="C573" s="29"/>
      <c r="D573" s="29"/>
      <c r="E573" s="29"/>
      <c r="F573" s="29"/>
      <c r="G573" s="29"/>
      <c r="H573" s="579"/>
      <c r="I573" s="29"/>
      <c r="J573" s="29"/>
      <c r="K573" s="29"/>
      <c r="L573" s="29"/>
      <c r="M573" s="29"/>
      <c r="N573" s="29"/>
      <c r="O573" s="29"/>
      <c r="P573" s="29"/>
      <c r="Q573" s="29"/>
      <c r="R573" s="29"/>
      <c r="S573" s="29"/>
      <c r="T573" s="29"/>
      <c r="U573" s="29"/>
      <c r="V573" s="29"/>
      <c r="W573" s="29"/>
      <c r="X573" s="29"/>
      <c r="Y573" s="29"/>
      <c r="Z573" s="29"/>
    </row>
    <row r="574" spans="1:26" ht="15.75" customHeight="1">
      <c r="A574" s="29"/>
      <c r="B574" s="29"/>
      <c r="C574" s="29"/>
      <c r="D574" s="29"/>
      <c r="E574" s="29"/>
      <c r="F574" s="29"/>
      <c r="G574" s="29"/>
      <c r="H574" s="579"/>
      <c r="I574" s="29"/>
      <c r="J574" s="29"/>
      <c r="K574" s="29"/>
      <c r="L574" s="29"/>
      <c r="M574" s="29"/>
      <c r="N574" s="29"/>
      <c r="O574" s="29"/>
      <c r="P574" s="29"/>
      <c r="Q574" s="29"/>
      <c r="R574" s="29"/>
      <c r="S574" s="29"/>
      <c r="T574" s="29"/>
      <c r="U574" s="29"/>
      <c r="V574" s="29"/>
      <c r="W574" s="29"/>
      <c r="X574" s="29"/>
      <c r="Y574" s="29"/>
      <c r="Z574" s="29"/>
    </row>
    <row r="575" spans="1:26" ht="15.75" customHeight="1">
      <c r="A575" s="29"/>
      <c r="B575" s="29"/>
      <c r="C575" s="29"/>
      <c r="D575" s="29"/>
      <c r="E575" s="29"/>
      <c r="F575" s="29"/>
      <c r="G575" s="29"/>
      <c r="H575" s="579"/>
      <c r="I575" s="29"/>
      <c r="J575" s="29"/>
      <c r="K575" s="29"/>
      <c r="L575" s="29"/>
      <c r="M575" s="29"/>
      <c r="N575" s="29"/>
      <c r="O575" s="29"/>
      <c r="P575" s="29"/>
      <c r="Q575" s="29"/>
      <c r="R575" s="29"/>
      <c r="S575" s="29"/>
      <c r="T575" s="29"/>
      <c r="U575" s="29"/>
      <c r="V575" s="29"/>
      <c r="W575" s="29"/>
      <c r="X575" s="29"/>
      <c r="Y575" s="29"/>
      <c r="Z575" s="29"/>
    </row>
    <row r="576" spans="1:26" ht="15.75" customHeight="1">
      <c r="A576" s="29"/>
      <c r="B576" s="29"/>
      <c r="C576" s="29"/>
      <c r="D576" s="29"/>
      <c r="E576" s="29"/>
      <c r="F576" s="29"/>
      <c r="G576" s="29"/>
      <c r="H576" s="579"/>
      <c r="I576" s="29"/>
      <c r="J576" s="29"/>
      <c r="K576" s="29"/>
      <c r="L576" s="29"/>
      <c r="M576" s="29"/>
      <c r="N576" s="29"/>
      <c r="O576" s="29"/>
      <c r="P576" s="29"/>
      <c r="Q576" s="29"/>
      <c r="R576" s="29"/>
      <c r="S576" s="29"/>
      <c r="T576" s="29"/>
      <c r="U576" s="29"/>
      <c r="V576" s="29"/>
      <c r="W576" s="29"/>
      <c r="X576" s="29"/>
      <c r="Y576" s="29"/>
      <c r="Z576" s="29"/>
    </row>
    <row r="577" spans="1:26" ht="15.75" customHeight="1">
      <c r="A577" s="29"/>
      <c r="B577" s="29"/>
      <c r="C577" s="29"/>
      <c r="D577" s="29"/>
      <c r="E577" s="29"/>
      <c r="F577" s="29"/>
      <c r="G577" s="29"/>
      <c r="H577" s="579"/>
      <c r="I577" s="29"/>
      <c r="J577" s="29"/>
      <c r="K577" s="29"/>
      <c r="L577" s="29"/>
      <c r="M577" s="29"/>
      <c r="N577" s="29"/>
      <c r="O577" s="29"/>
      <c r="P577" s="29"/>
      <c r="Q577" s="29"/>
      <c r="R577" s="29"/>
      <c r="S577" s="29"/>
      <c r="T577" s="29"/>
      <c r="U577" s="29"/>
      <c r="V577" s="29"/>
      <c r="W577" s="29"/>
      <c r="X577" s="29"/>
      <c r="Y577" s="29"/>
      <c r="Z577" s="29"/>
    </row>
    <row r="578" spans="1:26" ht="15.75" customHeight="1">
      <c r="A578" s="29"/>
      <c r="B578" s="29"/>
      <c r="C578" s="29"/>
      <c r="D578" s="29"/>
      <c r="E578" s="29"/>
      <c r="F578" s="29"/>
      <c r="G578" s="29"/>
      <c r="H578" s="579"/>
      <c r="I578" s="29"/>
      <c r="J578" s="29"/>
      <c r="K578" s="29"/>
      <c r="L578" s="29"/>
      <c r="M578" s="29"/>
      <c r="N578" s="29"/>
      <c r="O578" s="29"/>
      <c r="P578" s="29"/>
      <c r="Q578" s="29"/>
      <c r="R578" s="29"/>
      <c r="S578" s="29"/>
      <c r="T578" s="29"/>
      <c r="U578" s="29"/>
      <c r="V578" s="29"/>
      <c r="W578" s="29"/>
      <c r="X578" s="29"/>
      <c r="Y578" s="29"/>
      <c r="Z578" s="29"/>
    </row>
    <row r="579" spans="1:26" ht="15.75" customHeight="1">
      <c r="A579" s="29"/>
      <c r="B579" s="29"/>
      <c r="C579" s="29"/>
      <c r="D579" s="29"/>
      <c r="E579" s="29"/>
      <c r="F579" s="29"/>
      <c r="G579" s="29"/>
      <c r="H579" s="579"/>
      <c r="I579" s="29"/>
      <c r="J579" s="29"/>
      <c r="K579" s="29"/>
      <c r="L579" s="29"/>
      <c r="M579" s="29"/>
      <c r="N579" s="29"/>
      <c r="O579" s="29"/>
      <c r="P579" s="29"/>
      <c r="Q579" s="29"/>
      <c r="R579" s="29"/>
      <c r="S579" s="29"/>
      <c r="T579" s="29"/>
      <c r="U579" s="29"/>
      <c r="V579" s="29"/>
      <c r="W579" s="29"/>
      <c r="X579" s="29"/>
      <c r="Y579" s="29"/>
      <c r="Z579" s="29"/>
    </row>
    <row r="580" spans="1:26" ht="15.75" customHeight="1">
      <c r="A580" s="29"/>
      <c r="B580" s="29"/>
      <c r="C580" s="29"/>
      <c r="D580" s="29"/>
      <c r="E580" s="29"/>
      <c r="F580" s="29"/>
      <c r="G580" s="29"/>
      <c r="H580" s="579"/>
      <c r="I580" s="29"/>
      <c r="J580" s="29"/>
      <c r="K580" s="29"/>
      <c r="L580" s="29"/>
      <c r="M580" s="29"/>
      <c r="N580" s="29"/>
      <c r="O580" s="29"/>
      <c r="P580" s="29"/>
      <c r="Q580" s="29"/>
      <c r="R580" s="29"/>
      <c r="S580" s="29"/>
      <c r="T580" s="29"/>
      <c r="U580" s="29"/>
      <c r="V580" s="29"/>
      <c r="W580" s="29"/>
      <c r="X580" s="29"/>
      <c r="Y580" s="29"/>
      <c r="Z580" s="29"/>
    </row>
    <row r="581" spans="1:26" ht="15.75" customHeight="1">
      <c r="A581" s="29"/>
      <c r="B581" s="29"/>
      <c r="C581" s="29"/>
      <c r="D581" s="29"/>
      <c r="E581" s="29"/>
      <c r="F581" s="29"/>
      <c r="G581" s="29"/>
      <c r="H581" s="579"/>
      <c r="I581" s="29"/>
      <c r="J581" s="29"/>
      <c r="K581" s="29"/>
      <c r="L581" s="29"/>
      <c r="M581" s="29"/>
      <c r="N581" s="29"/>
      <c r="O581" s="29"/>
      <c r="P581" s="29"/>
      <c r="Q581" s="29"/>
      <c r="R581" s="29"/>
      <c r="S581" s="29"/>
      <c r="T581" s="29"/>
      <c r="U581" s="29"/>
      <c r="V581" s="29"/>
      <c r="W581" s="29"/>
      <c r="X581" s="29"/>
      <c r="Y581" s="29"/>
      <c r="Z581" s="29"/>
    </row>
    <row r="582" spans="1:26" ht="15.75" customHeight="1">
      <c r="A582" s="29"/>
      <c r="B582" s="29"/>
      <c r="C582" s="29"/>
      <c r="D582" s="29"/>
      <c r="E582" s="29"/>
      <c r="F582" s="29"/>
      <c r="G582" s="29"/>
      <c r="H582" s="579"/>
      <c r="I582" s="29"/>
      <c r="J582" s="29"/>
      <c r="K582" s="29"/>
      <c r="L582" s="29"/>
      <c r="M582" s="29"/>
      <c r="N582" s="29"/>
      <c r="O582" s="29"/>
      <c r="P582" s="29"/>
      <c r="Q582" s="29"/>
      <c r="R582" s="29"/>
      <c r="S582" s="29"/>
      <c r="T582" s="29"/>
      <c r="U582" s="29"/>
      <c r="V582" s="29"/>
      <c r="W582" s="29"/>
      <c r="X582" s="29"/>
      <c r="Y582" s="29"/>
      <c r="Z582" s="29"/>
    </row>
    <row r="583" spans="1:26" ht="15.75" customHeight="1">
      <c r="A583" s="29"/>
      <c r="B583" s="29"/>
      <c r="C583" s="29"/>
      <c r="D583" s="29"/>
      <c r="E583" s="29"/>
      <c r="F583" s="29"/>
      <c r="G583" s="29"/>
      <c r="H583" s="579"/>
      <c r="I583" s="29"/>
      <c r="J583" s="29"/>
      <c r="K583" s="29"/>
      <c r="L583" s="29"/>
      <c r="M583" s="29"/>
      <c r="N583" s="29"/>
      <c r="O583" s="29"/>
      <c r="P583" s="29"/>
      <c r="Q583" s="29"/>
      <c r="R583" s="29"/>
      <c r="S583" s="29"/>
      <c r="T583" s="29"/>
      <c r="U583" s="29"/>
      <c r="V583" s="29"/>
      <c r="W583" s="29"/>
      <c r="X583" s="29"/>
      <c r="Y583" s="29"/>
      <c r="Z583" s="29"/>
    </row>
    <row r="584" spans="1:26" ht="15.75" customHeight="1">
      <c r="A584" s="29"/>
      <c r="B584" s="29"/>
      <c r="C584" s="29"/>
      <c r="D584" s="29"/>
      <c r="E584" s="29"/>
      <c r="F584" s="29"/>
      <c r="G584" s="29"/>
      <c r="H584" s="579"/>
      <c r="I584" s="29"/>
      <c r="J584" s="29"/>
      <c r="K584" s="29"/>
      <c r="L584" s="29"/>
      <c r="M584" s="29"/>
      <c r="N584" s="29"/>
      <c r="O584" s="29"/>
      <c r="P584" s="29"/>
      <c r="Q584" s="29"/>
      <c r="R584" s="29"/>
      <c r="S584" s="29"/>
      <c r="T584" s="29"/>
      <c r="U584" s="29"/>
      <c r="V584" s="29"/>
      <c r="W584" s="29"/>
      <c r="X584" s="29"/>
      <c r="Y584" s="29"/>
      <c r="Z584" s="29"/>
    </row>
    <row r="585" spans="1:26" ht="15.75" customHeight="1">
      <c r="A585" s="29"/>
      <c r="B585" s="29"/>
      <c r="C585" s="29"/>
      <c r="D585" s="29"/>
      <c r="E585" s="29"/>
      <c r="F585" s="29"/>
      <c r="G585" s="29"/>
      <c r="H585" s="579"/>
      <c r="I585" s="29"/>
      <c r="J585" s="29"/>
      <c r="K585" s="29"/>
      <c r="L585" s="29"/>
      <c r="M585" s="29"/>
      <c r="N585" s="29"/>
      <c r="O585" s="29"/>
      <c r="P585" s="29"/>
      <c r="Q585" s="29"/>
      <c r="R585" s="29"/>
      <c r="S585" s="29"/>
      <c r="T585" s="29"/>
      <c r="U585" s="29"/>
      <c r="V585" s="29"/>
      <c r="W585" s="29"/>
      <c r="X585" s="29"/>
      <c r="Y585" s="29"/>
      <c r="Z585" s="29"/>
    </row>
    <row r="586" spans="1:26" ht="15.75" customHeight="1">
      <c r="A586" s="29"/>
      <c r="B586" s="29"/>
      <c r="C586" s="29"/>
      <c r="D586" s="29"/>
      <c r="E586" s="29"/>
      <c r="F586" s="29"/>
      <c r="G586" s="29"/>
      <c r="H586" s="579"/>
      <c r="I586" s="29"/>
      <c r="J586" s="29"/>
      <c r="K586" s="29"/>
      <c r="L586" s="29"/>
      <c r="M586" s="29"/>
      <c r="N586" s="29"/>
      <c r="O586" s="29"/>
      <c r="P586" s="29"/>
      <c r="Q586" s="29"/>
      <c r="R586" s="29"/>
      <c r="S586" s="29"/>
      <c r="T586" s="29"/>
      <c r="U586" s="29"/>
      <c r="V586" s="29"/>
      <c r="W586" s="29"/>
      <c r="X586" s="29"/>
      <c r="Y586" s="29"/>
      <c r="Z586" s="29"/>
    </row>
    <row r="587" spans="1:26" ht="15.75" customHeight="1">
      <c r="A587" s="29"/>
      <c r="B587" s="29"/>
      <c r="C587" s="29"/>
      <c r="D587" s="29"/>
      <c r="E587" s="29"/>
      <c r="F587" s="29"/>
      <c r="G587" s="29"/>
      <c r="H587" s="579"/>
      <c r="I587" s="29"/>
      <c r="J587" s="29"/>
      <c r="K587" s="29"/>
      <c r="L587" s="29"/>
      <c r="M587" s="29"/>
      <c r="N587" s="29"/>
      <c r="O587" s="29"/>
      <c r="P587" s="29"/>
      <c r="Q587" s="29"/>
      <c r="R587" s="29"/>
      <c r="S587" s="29"/>
      <c r="T587" s="29"/>
      <c r="U587" s="29"/>
      <c r="V587" s="29"/>
      <c r="W587" s="29"/>
      <c r="X587" s="29"/>
      <c r="Y587" s="29"/>
      <c r="Z587" s="29"/>
    </row>
    <row r="588" spans="1:26" ht="15.75" customHeight="1">
      <c r="A588" s="29"/>
      <c r="B588" s="29"/>
      <c r="C588" s="29"/>
      <c r="D588" s="29"/>
      <c r="E588" s="29"/>
      <c r="F588" s="29"/>
      <c r="G588" s="29"/>
      <c r="H588" s="579"/>
      <c r="I588" s="29"/>
      <c r="J588" s="29"/>
      <c r="K588" s="29"/>
      <c r="L588" s="29"/>
      <c r="M588" s="29"/>
      <c r="N588" s="29"/>
      <c r="O588" s="29"/>
      <c r="P588" s="29"/>
      <c r="Q588" s="29"/>
      <c r="R588" s="29"/>
      <c r="S588" s="29"/>
      <c r="T588" s="29"/>
      <c r="U588" s="29"/>
      <c r="V588" s="29"/>
      <c r="W588" s="29"/>
      <c r="X588" s="29"/>
      <c r="Y588" s="29"/>
      <c r="Z588" s="29"/>
    </row>
    <row r="589" spans="1:26" ht="15.75" customHeight="1">
      <c r="A589" s="29"/>
      <c r="B589" s="29"/>
      <c r="C589" s="29"/>
      <c r="D589" s="29"/>
      <c r="E589" s="29"/>
      <c r="F589" s="29"/>
      <c r="G589" s="29"/>
      <c r="H589" s="579"/>
      <c r="I589" s="29"/>
      <c r="J589" s="29"/>
      <c r="K589" s="29"/>
      <c r="L589" s="29"/>
      <c r="M589" s="29"/>
      <c r="N589" s="29"/>
      <c r="O589" s="29"/>
      <c r="P589" s="29"/>
      <c r="Q589" s="29"/>
      <c r="R589" s="29"/>
      <c r="S589" s="29"/>
      <c r="T589" s="29"/>
      <c r="U589" s="29"/>
      <c r="V589" s="29"/>
      <c r="W589" s="29"/>
      <c r="X589" s="29"/>
      <c r="Y589" s="29"/>
      <c r="Z589" s="29"/>
    </row>
    <row r="590" spans="1:26" ht="15.75" customHeight="1">
      <c r="A590" s="29"/>
      <c r="B590" s="29"/>
      <c r="C590" s="29"/>
      <c r="D590" s="29"/>
      <c r="E590" s="29"/>
      <c r="F590" s="29"/>
      <c r="G590" s="29"/>
      <c r="H590" s="579"/>
      <c r="I590" s="29"/>
      <c r="J590" s="29"/>
      <c r="K590" s="29"/>
      <c r="L590" s="29"/>
      <c r="M590" s="29"/>
      <c r="N590" s="29"/>
      <c r="O590" s="29"/>
      <c r="P590" s="29"/>
      <c r="Q590" s="29"/>
      <c r="R590" s="29"/>
      <c r="S590" s="29"/>
      <c r="T590" s="29"/>
      <c r="U590" s="29"/>
      <c r="V590" s="29"/>
      <c r="W590" s="29"/>
      <c r="X590" s="29"/>
      <c r="Y590" s="29"/>
      <c r="Z590" s="29"/>
    </row>
    <row r="591" spans="1:26" ht="15.75" customHeight="1">
      <c r="A591" s="29"/>
      <c r="B591" s="29"/>
      <c r="C591" s="29"/>
      <c r="D591" s="29"/>
      <c r="E591" s="29"/>
      <c r="F591" s="29"/>
      <c r="G591" s="29"/>
      <c r="H591" s="579"/>
      <c r="I591" s="29"/>
      <c r="J591" s="29"/>
      <c r="K591" s="29"/>
      <c r="L591" s="29"/>
      <c r="M591" s="29"/>
      <c r="N591" s="29"/>
      <c r="O591" s="29"/>
      <c r="P591" s="29"/>
      <c r="Q591" s="29"/>
      <c r="R591" s="29"/>
      <c r="S591" s="29"/>
      <c r="T591" s="29"/>
      <c r="U591" s="29"/>
      <c r="V591" s="29"/>
      <c r="W591" s="29"/>
      <c r="X591" s="29"/>
      <c r="Y591" s="29"/>
      <c r="Z591" s="29"/>
    </row>
    <row r="592" spans="1:26" ht="15.75" customHeight="1">
      <c r="A592" s="29"/>
      <c r="B592" s="29"/>
      <c r="C592" s="29"/>
      <c r="D592" s="29"/>
      <c r="E592" s="29"/>
      <c r="F592" s="29"/>
      <c r="G592" s="29"/>
      <c r="H592" s="579"/>
      <c r="I592" s="29"/>
      <c r="J592" s="29"/>
      <c r="K592" s="29"/>
      <c r="L592" s="29"/>
      <c r="M592" s="29"/>
      <c r="N592" s="29"/>
      <c r="O592" s="29"/>
      <c r="P592" s="29"/>
      <c r="Q592" s="29"/>
      <c r="R592" s="29"/>
      <c r="S592" s="29"/>
      <c r="T592" s="29"/>
      <c r="U592" s="29"/>
      <c r="V592" s="29"/>
      <c r="W592" s="29"/>
      <c r="X592" s="29"/>
      <c r="Y592" s="29"/>
      <c r="Z592" s="29"/>
    </row>
    <row r="593" spans="1:26" ht="15.75" customHeight="1">
      <c r="A593" s="29"/>
      <c r="B593" s="29"/>
      <c r="C593" s="29"/>
      <c r="D593" s="29"/>
      <c r="E593" s="29"/>
      <c r="F593" s="29"/>
      <c r="G593" s="29"/>
      <c r="H593" s="579"/>
      <c r="I593" s="29"/>
      <c r="J593" s="29"/>
      <c r="K593" s="29"/>
      <c r="L593" s="29"/>
      <c r="M593" s="29"/>
      <c r="N593" s="29"/>
      <c r="O593" s="29"/>
      <c r="P593" s="29"/>
      <c r="Q593" s="29"/>
      <c r="R593" s="29"/>
      <c r="S593" s="29"/>
      <c r="T593" s="29"/>
      <c r="U593" s="29"/>
      <c r="V593" s="29"/>
      <c r="W593" s="29"/>
      <c r="X593" s="29"/>
      <c r="Y593" s="29"/>
      <c r="Z593" s="29"/>
    </row>
    <row r="594" spans="1:26" ht="15.75" customHeight="1">
      <c r="A594" s="29"/>
      <c r="B594" s="29"/>
      <c r="C594" s="29"/>
      <c r="D594" s="29"/>
      <c r="E594" s="29"/>
      <c r="F594" s="29"/>
      <c r="G594" s="29"/>
      <c r="H594" s="579"/>
      <c r="I594" s="29"/>
      <c r="J594" s="29"/>
      <c r="K594" s="29"/>
      <c r="L594" s="29"/>
      <c r="M594" s="29"/>
      <c r="N594" s="29"/>
      <c r="O594" s="29"/>
      <c r="P594" s="29"/>
      <c r="Q594" s="29"/>
      <c r="R594" s="29"/>
      <c r="S594" s="29"/>
      <c r="T594" s="29"/>
      <c r="U594" s="29"/>
      <c r="V594" s="29"/>
      <c r="W594" s="29"/>
      <c r="X594" s="29"/>
      <c r="Y594" s="29"/>
      <c r="Z594" s="29"/>
    </row>
    <row r="595" spans="1:26" ht="15.75" customHeight="1">
      <c r="A595" s="29"/>
      <c r="B595" s="29"/>
      <c r="C595" s="29"/>
      <c r="D595" s="29"/>
      <c r="E595" s="29"/>
      <c r="F595" s="29"/>
      <c r="G595" s="29"/>
      <c r="H595" s="579"/>
      <c r="I595" s="29"/>
      <c r="J595" s="29"/>
      <c r="K595" s="29"/>
      <c r="L595" s="29"/>
      <c r="M595" s="29"/>
      <c r="N595" s="29"/>
      <c r="O595" s="29"/>
      <c r="P595" s="29"/>
      <c r="Q595" s="29"/>
      <c r="R595" s="29"/>
      <c r="S595" s="29"/>
      <c r="T595" s="29"/>
      <c r="U595" s="29"/>
      <c r="V595" s="29"/>
      <c r="W595" s="29"/>
      <c r="X595" s="29"/>
      <c r="Y595" s="29"/>
      <c r="Z595" s="29"/>
    </row>
    <row r="596" spans="1:26" ht="15.75" customHeight="1">
      <c r="A596" s="29"/>
      <c r="B596" s="29"/>
      <c r="C596" s="29"/>
      <c r="D596" s="29"/>
      <c r="E596" s="29"/>
      <c r="F596" s="29"/>
      <c r="G596" s="29"/>
      <c r="H596" s="579"/>
      <c r="I596" s="29"/>
      <c r="J596" s="29"/>
      <c r="K596" s="29"/>
      <c r="L596" s="29"/>
      <c r="M596" s="29"/>
      <c r="N596" s="29"/>
      <c r="O596" s="29"/>
      <c r="P596" s="29"/>
      <c r="Q596" s="29"/>
      <c r="R596" s="29"/>
      <c r="S596" s="29"/>
      <c r="T596" s="29"/>
      <c r="U596" s="29"/>
      <c r="V596" s="29"/>
      <c r="W596" s="29"/>
      <c r="X596" s="29"/>
      <c r="Y596" s="29"/>
      <c r="Z596" s="29"/>
    </row>
    <row r="597" spans="1:26" ht="15.75" customHeight="1">
      <c r="A597" s="29"/>
      <c r="B597" s="29"/>
      <c r="C597" s="29"/>
      <c r="D597" s="29"/>
      <c r="E597" s="29"/>
      <c r="F597" s="29"/>
      <c r="G597" s="29"/>
      <c r="H597" s="579"/>
      <c r="I597" s="29"/>
      <c r="J597" s="29"/>
      <c r="K597" s="29"/>
      <c r="L597" s="29"/>
      <c r="M597" s="29"/>
      <c r="N597" s="29"/>
      <c r="O597" s="29"/>
      <c r="P597" s="29"/>
      <c r="Q597" s="29"/>
      <c r="R597" s="29"/>
      <c r="S597" s="29"/>
      <c r="T597" s="29"/>
      <c r="U597" s="29"/>
      <c r="V597" s="29"/>
      <c r="W597" s="29"/>
      <c r="X597" s="29"/>
      <c r="Y597" s="29"/>
      <c r="Z597" s="29"/>
    </row>
    <row r="598" spans="1:26" ht="15.75" customHeight="1">
      <c r="A598" s="29"/>
      <c r="B598" s="29"/>
      <c r="C598" s="29"/>
      <c r="D598" s="29"/>
      <c r="E598" s="29"/>
      <c r="F598" s="29"/>
      <c r="G598" s="29"/>
      <c r="H598" s="579"/>
      <c r="I598" s="29"/>
      <c r="J598" s="29"/>
      <c r="K598" s="29"/>
      <c r="L598" s="29"/>
      <c r="M598" s="29"/>
      <c r="N598" s="29"/>
      <c r="O598" s="29"/>
      <c r="P598" s="29"/>
      <c r="Q598" s="29"/>
      <c r="R598" s="29"/>
      <c r="S598" s="29"/>
      <c r="T598" s="29"/>
      <c r="U598" s="29"/>
      <c r="V598" s="29"/>
      <c r="W598" s="29"/>
      <c r="X598" s="29"/>
      <c r="Y598" s="29"/>
      <c r="Z598" s="29"/>
    </row>
    <row r="599" spans="1:26" ht="15.75" customHeight="1">
      <c r="A599" s="29"/>
      <c r="B599" s="29"/>
      <c r="C599" s="29"/>
      <c r="D599" s="29"/>
      <c r="E599" s="29"/>
      <c r="F599" s="29"/>
      <c r="G599" s="29"/>
      <c r="H599" s="579"/>
      <c r="I599" s="29"/>
      <c r="J599" s="29"/>
      <c r="K599" s="29"/>
      <c r="L599" s="29"/>
      <c r="M599" s="29"/>
      <c r="N599" s="29"/>
      <c r="O599" s="29"/>
      <c r="P599" s="29"/>
      <c r="Q599" s="29"/>
      <c r="R599" s="29"/>
      <c r="S599" s="29"/>
      <c r="T599" s="29"/>
      <c r="U599" s="29"/>
      <c r="V599" s="29"/>
      <c r="W599" s="29"/>
      <c r="X599" s="29"/>
      <c r="Y599" s="29"/>
      <c r="Z599" s="29"/>
    </row>
    <row r="600" spans="1:26" ht="15.75" customHeight="1">
      <c r="A600" s="29"/>
      <c r="B600" s="29"/>
      <c r="C600" s="29"/>
      <c r="D600" s="29"/>
      <c r="E600" s="29"/>
      <c r="F600" s="29"/>
      <c r="G600" s="29"/>
      <c r="H600" s="579"/>
      <c r="I600" s="29"/>
      <c r="J600" s="29"/>
      <c r="K600" s="29"/>
      <c r="L600" s="29"/>
      <c r="M600" s="29"/>
      <c r="N600" s="29"/>
      <c r="O600" s="29"/>
      <c r="P600" s="29"/>
      <c r="Q600" s="29"/>
      <c r="R600" s="29"/>
      <c r="S600" s="29"/>
      <c r="T600" s="29"/>
      <c r="U600" s="29"/>
      <c r="V600" s="29"/>
      <c r="W600" s="29"/>
      <c r="X600" s="29"/>
      <c r="Y600" s="29"/>
      <c r="Z600" s="29"/>
    </row>
    <row r="601" spans="1:26" ht="15.75" customHeight="1">
      <c r="A601" s="29"/>
      <c r="B601" s="29"/>
      <c r="C601" s="29"/>
      <c r="D601" s="29"/>
      <c r="E601" s="29"/>
      <c r="F601" s="29"/>
      <c r="G601" s="29"/>
      <c r="H601" s="579"/>
      <c r="I601" s="29"/>
      <c r="J601" s="29"/>
      <c r="K601" s="29"/>
      <c r="L601" s="29"/>
      <c r="M601" s="29"/>
      <c r="N601" s="29"/>
      <c r="O601" s="29"/>
      <c r="P601" s="29"/>
      <c r="Q601" s="29"/>
      <c r="R601" s="29"/>
      <c r="S601" s="29"/>
      <c r="T601" s="29"/>
      <c r="U601" s="29"/>
      <c r="V601" s="29"/>
      <c r="W601" s="29"/>
      <c r="X601" s="29"/>
      <c r="Y601" s="29"/>
      <c r="Z601" s="29"/>
    </row>
    <row r="602" spans="1:26" ht="15.75" customHeight="1">
      <c r="A602" s="29"/>
      <c r="B602" s="29"/>
      <c r="C602" s="29"/>
      <c r="D602" s="29"/>
      <c r="E602" s="29"/>
      <c r="F602" s="29"/>
      <c r="G602" s="29"/>
      <c r="H602" s="579"/>
      <c r="I602" s="29"/>
      <c r="J602" s="29"/>
      <c r="K602" s="29"/>
      <c r="L602" s="29"/>
      <c r="M602" s="29"/>
      <c r="N602" s="29"/>
      <c r="O602" s="29"/>
      <c r="P602" s="29"/>
      <c r="Q602" s="29"/>
      <c r="R602" s="29"/>
      <c r="S602" s="29"/>
      <c r="T602" s="29"/>
      <c r="U602" s="29"/>
      <c r="V602" s="29"/>
      <c r="W602" s="29"/>
      <c r="X602" s="29"/>
      <c r="Y602" s="29"/>
      <c r="Z602" s="29"/>
    </row>
    <row r="603" spans="1:26" ht="15.75" customHeight="1">
      <c r="A603" s="29"/>
      <c r="B603" s="29"/>
      <c r="C603" s="29"/>
      <c r="D603" s="29"/>
      <c r="E603" s="29"/>
      <c r="F603" s="29"/>
      <c r="G603" s="29"/>
      <c r="H603" s="579"/>
      <c r="I603" s="29"/>
      <c r="J603" s="29"/>
      <c r="K603" s="29"/>
      <c r="L603" s="29"/>
      <c r="M603" s="29"/>
      <c r="N603" s="29"/>
      <c r="O603" s="29"/>
      <c r="P603" s="29"/>
      <c r="Q603" s="29"/>
      <c r="R603" s="29"/>
      <c r="S603" s="29"/>
      <c r="T603" s="29"/>
      <c r="U603" s="29"/>
      <c r="V603" s="29"/>
      <c r="W603" s="29"/>
      <c r="X603" s="29"/>
      <c r="Y603" s="29"/>
      <c r="Z603" s="29"/>
    </row>
    <row r="604" spans="1:26" ht="15.75" customHeight="1">
      <c r="A604" s="29"/>
      <c r="B604" s="29"/>
      <c r="C604" s="29"/>
      <c r="D604" s="29"/>
      <c r="E604" s="29"/>
      <c r="F604" s="29"/>
      <c r="G604" s="29"/>
      <c r="H604" s="579"/>
      <c r="I604" s="29"/>
      <c r="J604" s="29"/>
      <c r="K604" s="29"/>
      <c r="L604" s="29"/>
      <c r="M604" s="29"/>
      <c r="N604" s="29"/>
      <c r="O604" s="29"/>
      <c r="P604" s="29"/>
      <c r="Q604" s="29"/>
      <c r="R604" s="29"/>
      <c r="S604" s="29"/>
      <c r="T604" s="29"/>
      <c r="U604" s="29"/>
      <c r="V604" s="29"/>
      <c r="W604" s="29"/>
      <c r="X604" s="29"/>
      <c r="Y604" s="29"/>
      <c r="Z604" s="29"/>
    </row>
    <row r="605" spans="1:26" ht="15.75" customHeight="1">
      <c r="A605" s="29"/>
      <c r="B605" s="29"/>
      <c r="C605" s="29"/>
      <c r="D605" s="29"/>
      <c r="E605" s="29"/>
      <c r="F605" s="29"/>
      <c r="G605" s="29"/>
      <c r="H605" s="579"/>
      <c r="I605" s="29"/>
      <c r="J605" s="29"/>
      <c r="K605" s="29"/>
      <c r="L605" s="29"/>
      <c r="M605" s="29"/>
      <c r="N605" s="29"/>
      <c r="O605" s="29"/>
      <c r="P605" s="29"/>
      <c r="Q605" s="29"/>
      <c r="R605" s="29"/>
      <c r="S605" s="29"/>
      <c r="T605" s="29"/>
      <c r="U605" s="29"/>
      <c r="V605" s="29"/>
      <c r="W605" s="29"/>
      <c r="X605" s="29"/>
      <c r="Y605" s="29"/>
      <c r="Z605" s="29"/>
    </row>
    <row r="606" spans="1:26" ht="15.75" customHeight="1">
      <c r="A606" s="29"/>
      <c r="B606" s="29"/>
      <c r="C606" s="29"/>
      <c r="D606" s="29"/>
      <c r="E606" s="29"/>
      <c r="F606" s="29"/>
      <c r="G606" s="29"/>
      <c r="H606" s="579"/>
      <c r="I606" s="29"/>
      <c r="J606" s="29"/>
      <c r="K606" s="29"/>
      <c r="L606" s="29"/>
      <c r="M606" s="29"/>
      <c r="N606" s="29"/>
      <c r="O606" s="29"/>
      <c r="P606" s="29"/>
      <c r="Q606" s="29"/>
      <c r="R606" s="29"/>
      <c r="S606" s="29"/>
      <c r="T606" s="29"/>
      <c r="U606" s="29"/>
      <c r="V606" s="29"/>
      <c r="W606" s="29"/>
      <c r="X606" s="29"/>
      <c r="Y606" s="29"/>
      <c r="Z606" s="29"/>
    </row>
    <row r="607" spans="1:26" ht="15.75" customHeight="1">
      <c r="A607" s="29"/>
      <c r="B607" s="29"/>
      <c r="C607" s="29"/>
      <c r="D607" s="29"/>
      <c r="E607" s="29"/>
      <c r="F607" s="29"/>
      <c r="G607" s="29"/>
      <c r="H607" s="579"/>
      <c r="I607" s="29"/>
      <c r="J607" s="29"/>
      <c r="K607" s="29"/>
      <c r="L607" s="29"/>
      <c r="M607" s="29"/>
      <c r="N607" s="29"/>
      <c r="O607" s="29"/>
      <c r="P607" s="29"/>
      <c r="Q607" s="29"/>
      <c r="R607" s="29"/>
      <c r="S607" s="29"/>
      <c r="T607" s="29"/>
      <c r="U607" s="29"/>
      <c r="V607" s="29"/>
      <c r="W607" s="29"/>
      <c r="X607" s="29"/>
      <c r="Y607" s="29"/>
      <c r="Z607" s="29"/>
    </row>
    <row r="608" spans="1:26" ht="15.75" customHeight="1">
      <c r="A608" s="29"/>
      <c r="B608" s="29"/>
      <c r="C608" s="29"/>
      <c r="D608" s="29"/>
      <c r="E608" s="29"/>
      <c r="F608" s="29"/>
      <c r="G608" s="29"/>
      <c r="H608" s="579"/>
      <c r="I608" s="29"/>
      <c r="J608" s="29"/>
      <c r="K608" s="29"/>
      <c r="L608" s="29"/>
      <c r="M608" s="29"/>
      <c r="N608" s="29"/>
      <c r="O608" s="29"/>
      <c r="P608" s="29"/>
      <c r="Q608" s="29"/>
      <c r="R608" s="29"/>
      <c r="S608" s="29"/>
      <c r="T608" s="29"/>
      <c r="U608" s="29"/>
      <c r="V608" s="29"/>
      <c r="W608" s="29"/>
      <c r="X608" s="29"/>
      <c r="Y608" s="29"/>
      <c r="Z608" s="29"/>
    </row>
    <row r="609" spans="1:26" ht="15.75" customHeight="1">
      <c r="A609" s="29"/>
      <c r="B609" s="29"/>
      <c r="C609" s="29"/>
      <c r="D609" s="29"/>
      <c r="E609" s="29"/>
      <c r="F609" s="29"/>
      <c r="G609" s="29"/>
      <c r="H609" s="579"/>
      <c r="I609" s="29"/>
      <c r="J609" s="29"/>
      <c r="K609" s="29"/>
      <c r="L609" s="29"/>
      <c r="M609" s="29"/>
      <c r="N609" s="29"/>
      <c r="O609" s="29"/>
      <c r="P609" s="29"/>
      <c r="Q609" s="29"/>
      <c r="R609" s="29"/>
      <c r="S609" s="29"/>
      <c r="T609" s="29"/>
      <c r="U609" s="29"/>
      <c r="V609" s="29"/>
      <c r="W609" s="29"/>
      <c r="X609" s="29"/>
      <c r="Y609" s="29"/>
      <c r="Z609" s="29"/>
    </row>
    <row r="610" spans="1:26" ht="15.75" customHeight="1">
      <c r="A610" s="29"/>
      <c r="B610" s="29"/>
      <c r="C610" s="29"/>
      <c r="D610" s="29"/>
      <c r="E610" s="29"/>
      <c r="F610" s="29"/>
      <c r="G610" s="29"/>
      <c r="H610" s="579"/>
      <c r="I610" s="29"/>
      <c r="J610" s="29"/>
      <c r="K610" s="29"/>
      <c r="L610" s="29"/>
      <c r="M610" s="29"/>
      <c r="N610" s="29"/>
      <c r="O610" s="29"/>
      <c r="P610" s="29"/>
      <c r="Q610" s="29"/>
      <c r="R610" s="29"/>
      <c r="S610" s="29"/>
      <c r="T610" s="29"/>
      <c r="U610" s="29"/>
      <c r="V610" s="29"/>
      <c r="W610" s="29"/>
      <c r="X610" s="29"/>
      <c r="Y610" s="29"/>
      <c r="Z610" s="29"/>
    </row>
    <row r="611" spans="1:26" ht="15.75" customHeight="1">
      <c r="A611" s="29"/>
      <c r="B611" s="29"/>
      <c r="C611" s="29"/>
      <c r="D611" s="29"/>
      <c r="E611" s="29"/>
      <c r="F611" s="29"/>
      <c r="G611" s="29"/>
      <c r="H611" s="579"/>
      <c r="I611" s="29"/>
      <c r="J611" s="29"/>
      <c r="K611" s="29"/>
      <c r="L611" s="29"/>
      <c r="M611" s="29"/>
      <c r="N611" s="29"/>
      <c r="O611" s="29"/>
      <c r="P611" s="29"/>
      <c r="Q611" s="29"/>
      <c r="R611" s="29"/>
      <c r="S611" s="29"/>
      <c r="T611" s="29"/>
      <c r="U611" s="29"/>
      <c r="V611" s="29"/>
      <c r="W611" s="29"/>
      <c r="X611" s="29"/>
      <c r="Y611" s="29"/>
      <c r="Z611" s="29"/>
    </row>
    <row r="612" spans="1:26" ht="15.75" customHeight="1">
      <c r="A612" s="29"/>
      <c r="B612" s="29"/>
      <c r="C612" s="29"/>
      <c r="D612" s="29"/>
      <c r="E612" s="29"/>
      <c r="F612" s="29"/>
      <c r="G612" s="29"/>
      <c r="H612" s="579"/>
      <c r="I612" s="29"/>
      <c r="J612" s="29"/>
      <c r="K612" s="29"/>
      <c r="L612" s="29"/>
      <c r="M612" s="29"/>
      <c r="N612" s="29"/>
      <c r="O612" s="29"/>
      <c r="P612" s="29"/>
      <c r="Q612" s="29"/>
      <c r="R612" s="29"/>
      <c r="S612" s="29"/>
      <c r="T612" s="29"/>
      <c r="U612" s="29"/>
      <c r="V612" s="29"/>
      <c r="W612" s="29"/>
      <c r="X612" s="29"/>
      <c r="Y612" s="29"/>
      <c r="Z612" s="29"/>
    </row>
    <row r="613" spans="1:26" ht="15.75" customHeight="1">
      <c r="A613" s="29"/>
      <c r="B613" s="29"/>
      <c r="C613" s="29"/>
      <c r="D613" s="29"/>
      <c r="E613" s="29"/>
      <c r="F613" s="29"/>
      <c r="G613" s="29"/>
      <c r="H613" s="579"/>
      <c r="I613" s="29"/>
      <c r="J613" s="29"/>
      <c r="K613" s="29"/>
      <c r="L613" s="29"/>
      <c r="M613" s="29"/>
      <c r="N613" s="29"/>
      <c r="O613" s="29"/>
      <c r="P613" s="29"/>
      <c r="Q613" s="29"/>
      <c r="R613" s="29"/>
      <c r="S613" s="29"/>
      <c r="T613" s="29"/>
      <c r="U613" s="29"/>
      <c r="V613" s="29"/>
      <c r="W613" s="29"/>
      <c r="X613" s="29"/>
      <c r="Y613" s="29"/>
      <c r="Z613" s="29"/>
    </row>
    <row r="614" spans="1:26" ht="15.75" customHeight="1">
      <c r="A614" s="29"/>
      <c r="B614" s="29"/>
      <c r="C614" s="29"/>
      <c r="D614" s="29"/>
      <c r="E614" s="29"/>
      <c r="F614" s="29"/>
      <c r="G614" s="29"/>
      <c r="H614" s="579"/>
      <c r="I614" s="29"/>
      <c r="J614" s="29"/>
      <c r="K614" s="29"/>
      <c r="L614" s="29"/>
      <c r="M614" s="29"/>
      <c r="N614" s="29"/>
      <c r="O614" s="29"/>
      <c r="P614" s="29"/>
      <c r="Q614" s="29"/>
      <c r="R614" s="29"/>
      <c r="S614" s="29"/>
      <c r="T614" s="29"/>
      <c r="U614" s="29"/>
      <c r="V614" s="29"/>
      <c r="W614" s="29"/>
      <c r="X614" s="29"/>
      <c r="Y614" s="29"/>
      <c r="Z614" s="29"/>
    </row>
    <row r="615" spans="1:26" ht="15.75" customHeight="1">
      <c r="A615" s="29"/>
      <c r="B615" s="29"/>
      <c r="C615" s="29"/>
      <c r="D615" s="29"/>
      <c r="E615" s="29"/>
      <c r="F615" s="29"/>
      <c r="G615" s="29"/>
      <c r="H615" s="579"/>
      <c r="I615" s="29"/>
      <c r="J615" s="29"/>
      <c r="K615" s="29"/>
      <c r="L615" s="29"/>
      <c r="M615" s="29"/>
      <c r="N615" s="29"/>
      <c r="O615" s="29"/>
      <c r="P615" s="29"/>
      <c r="Q615" s="29"/>
      <c r="R615" s="29"/>
      <c r="S615" s="29"/>
      <c r="T615" s="29"/>
      <c r="U615" s="29"/>
      <c r="V615" s="29"/>
      <c r="W615" s="29"/>
      <c r="X615" s="29"/>
      <c r="Y615" s="29"/>
      <c r="Z615" s="29"/>
    </row>
    <row r="616" spans="1:26" ht="15.75" customHeight="1">
      <c r="A616" s="29"/>
      <c r="B616" s="29"/>
      <c r="C616" s="29"/>
      <c r="D616" s="29"/>
      <c r="E616" s="29"/>
      <c r="F616" s="29"/>
      <c r="G616" s="29"/>
      <c r="H616" s="579"/>
      <c r="I616" s="29"/>
      <c r="J616" s="29"/>
      <c r="K616" s="29"/>
      <c r="L616" s="29"/>
      <c r="M616" s="29"/>
      <c r="N616" s="29"/>
      <c r="O616" s="29"/>
      <c r="P616" s="29"/>
      <c r="Q616" s="29"/>
      <c r="R616" s="29"/>
      <c r="S616" s="29"/>
      <c r="T616" s="29"/>
      <c r="U616" s="29"/>
      <c r="V616" s="29"/>
      <c r="W616" s="29"/>
      <c r="X616" s="29"/>
      <c r="Y616" s="29"/>
      <c r="Z616" s="29"/>
    </row>
    <row r="617" spans="1:26" ht="15.75" customHeight="1">
      <c r="A617" s="29"/>
      <c r="B617" s="29"/>
      <c r="C617" s="29"/>
      <c r="D617" s="29"/>
      <c r="E617" s="29"/>
      <c r="F617" s="29"/>
      <c r="G617" s="29"/>
      <c r="H617" s="579"/>
      <c r="I617" s="29"/>
      <c r="J617" s="29"/>
      <c r="K617" s="29"/>
      <c r="L617" s="29"/>
      <c r="M617" s="29"/>
      <c r="N617" s="29"/>
      <c r="O617" s="29"/>
      <c r="P617" s="29"/>
      <c r="Q617" s="29"/>
      <c r="R617" s="29"/>
      <c r="S617" s="29"/>
      <c r="T617" s="29"/>
      <c r="U617" s="29"/>
      <c r="V617" s="29"/>
      <c r="W617" s="29"/>
      <c r="X617" s="29"/>
      <c r="Y617" s="29"/>
      <c r="Z617" s="29"/>
    </row>
    <row r="618" spans="1:26" ht="15.75" customHeight="1">
      <c r="A618" s="29"/>
      <c r="B618" s="29"/>
      <c r="C618" s="29"/>
      <c r="D618" s="29"/>
      <c r="E618" s="29"/>
      <c r="F618" s="29"/>
      <c r="G618" s="29"/>
      <c r="H618" s="579"/>
      <c r="I618" s="29"/>
      <c r="J618" s="29"/>
      <c r="K618" s="29"/>
      <c r="L618" s="29"/>
      <c r="M618" s="29"/>
      <c r="N618" s="29"/>
      <c r="O618" s="29"/>
      <c r="P618" s="29"/>
      <c r="Q618" s="29"/>
      <c r="R618" s="29"/>
      <c r="S618" s="29"/>
      <c r="T618" s="29"/>
      <c r="U618" s="29"/>
      <c r="V618" s="29"/>
      <c r="W618" s="29"/>
      <c r="X618" s="29"/>
      <c r="Y618" s="29"/>
      <c r="Z618" s="29"/>
    </row>
    <row r="619" spans="1:26" ht="15.75" customHeight="1">
      <c r="A619" s="29"/>
      <c r="B619" s="29"/>
      <c r="C619" s="29"/>
      <c r="D619" s="29"/>
      <c r="E619" s="29"/>
      <c r="F619" s="29"/>
      <c r="G619" s="29"/>
      <c r="H619" s="579"/>
      <c r="I619" s="29"/>
      <c r="J619" s="29"/>
      <c r="K619" s="29"/>
      <c r="L619" s="29"/>
      <c r="M619" s="29"/>
      <c r="N619" s="29"/>
      <c r="O619" s="29"/>
      <c r="P619" s="29"/>
      <c r="Q619" s="29"/>
      <c r="R619" s="29"/>
      <c r="S619" s="29"/>
      <c r="T619" s="29"/>
      <c r="U619" s="29"/>
      <c r="V619" s="29"/>
      <c r="W619" s="29"/>
      <c r="X619" s="29"/>
      <c r="Y619" s="29"/>
      <c r="Z619" s="29"/>
    </row>
    <row r="620" spans="1:26" ht="15.75" customHeight="1">
      <c r="A620" s="29"/>
      <c r="B620" s="29"/>
      <c r="C620" s="29"/>
      <c r="D620" s="29"/>
      <c r="E620" s="29"/>
      <c r="F620" s="29"/>
      <c r="G620" s="29"/>
      <c r="H620" s="579"/>
      <c r="I620" s="29"/>
      <c r="J620" s="29"/>
      <c r="K620" s="29"/>
      <c r="L620" s="29"/>
      <c r="M620" s="29"/>
      <c r="N620" s="29"/>
      <c r="O620" s="29"/>
      <c r="P620" s="29"/>
      <c r="Q620" s="29"/>
      <c r="R620" s="29"/>
      <c r="S620" s="29"/>
      <c r="T620" s="29"/>
      <c r="U620" s="29"/>
      <c r="V620" s="29"/>
      <c r="W620" s="29"/>
      <c r="X620" s="29"/>
      <c r="Y620" s="29"/>
      <c r="Z620" s="29"/>
    </row>
    <row r="621" spans="1:26" ht="15.75" customHeight="1">
      <c r="A621" s="29"/>
      <c r="B621" s="29"/>
      <c r="C621" s="29"/>
      <c r="D621" s="29"/>
      <c r="E621" s="29"/>
      <c r="F621" s="29"/>
      <c r="G621" s="29"/>
      <c r="H621" s="579"/>
      <c r="I621" s="29"/>
      <c r="J621" s="29"/>
      <c r="K621" s="29"/>
      <c r="L621" s="29"/>
      <c r="M621" s="29"/>
      <c r="N621" s="29"/>
      <c r="O621" s="29"/>
      <c r="P621" s="29"/>
      <c r="Q621" s="29"/>
      <c r="R621" s="29"/>
      <c r="S621" s="29"/>
      <c r="T621" s="29"/>
      <c r="U621" s="29"/>
      <c r="V621" s="29"/>
      <c r="W621" s="29"/>
      <c r="X621" s="29"/>
      <c r="Y621" s="29"/>
      <c r="Z621" s="29"/>
    </row>
    <row r="622" spans="1:26" ht="15.75" customHeight="1">
      <c r="A622" s="29"/>
      <c r="B622" s="29"/>
      <c r="C622" s="29"/>
      <c r="D622" s="29"/>
      <c r="E622" s="29"/>
      <c r="F622" s="29"/>
      <c r="G622" s="29"/>
      <c r="H622" s="579"/>
      <c r="I622" s="29"/>
      <c r="J622" s="29"/>
      <c r="K622" s="29"/>
      <c r="L622" s="29"/>
      <c r="M622" s="29"/>
      <c r="N622" s="29"/>
      <c r="O622" s="29"/>
      <c r="P622" s="29"/>
      <c r="Q622" s="29"/>
      <c r="R622" s="29"/>
      <c r="S622" s="29"/>
      <c r="T622" s="29"/>
      <c r="U622" s="29"/>
      <c r="V622" s="29"/>
      <c r="W622" s="29"/>
      <c r="X622" s="29"/>
      <c r="Y622" s="29"/>
      <c r="Z622" s="29"/>
    </row>
    <row r="623" spans="1:26" ht="15.75" customHeight="1">
      <c r="A623" s="29"/>
      <c r="B623" s="29"/>
      <c r="C623" s="29"/>
      <c r="D623" s="29"/>
      <c r="E623" s="29"/>
      <c r="F623" s="29"/>
      <c r="G623" s="29"/>
      <c r="H623" s="579"/>
      <c r="I623" s="29"/>
      <c r="J623" s="29"/>
      <c r="K623" s="29"/>
      <c r="L623" s="29"/>
      <c r="M623" s="29"/>
      <c r="N623" s="29"/>
      <c r="O623" s="29"/>
      <c r="P623" s="29"/>
      <c r="Q623" s="29"/>
      <c r="R623" s="29"/>
      <c r="S623" s="29"/>
      <c r="T623" s="29"/>
      <c r="U623" s="29"/>
      <c r="V623" s="29"/>
      <c r="W623" s="29"/>
      <c r="X623" s="29"/>
      <c r="Y623" s="29"/>
      <c r="Z623" s="29"/>
    </row>
    <row r="624" spans="1:26" ht="15.75" customHeight="1">
      <c r="A624" s="29"/>
      <c r="B624" s="29"/>
      <c r="C624" s="29"/>
      <c r="D624" s="29"/>
      <c r="E624" s="29"/>
      <c r="F624" s="29"/>
      <c r="G624" s="29"/>
      <c r="H624" s="579"/>
      <c r="I624" s="29"/>
      <c r="J624" s="29"/>
      <c r="K624" s="29"/>
      <c r="L624" s="29"/>
      <c r="M624" s="29"/>
      <c r="N624" s="29"/>
      <c r="O624" s="29"/>
      <c r="P624" s="29"/>
      <c r="Q624" s="29"/>
      <c r="R624" s="29"/>
      <c r="S624" s="29"/>
      <c r="T624" s="29"/>
      <c r="U624" s="29"/>
      <c r="V624" s="29"/>
      <c r="W624" s="29"/>
      <c r="X624" s="29"/>
      <c r="Y624" s="29"/>
      <c r="Z624" s="29"/>
    </row>
    <row r="625" spans="1:26" ht="15.75" customHeight="1">
      <c r="A625" s="29"/>
      <c r="B625" s="29"/>
      <c r="C625" s="29"/>
      <c r="D625" s="29"/>
      <c r="E625" s="29"/>
      <c r="F625" s="29"/>
      <c r="G625" s="29"/>
      <c r="H625" s="579"/>
      <c r="I625" s="29"/>
      <c r="J625" s="29"/>
      <c r="K625" s="29"/>
      <c r="L625" s="29"/>
      <c r="M625" s="29"/>
      <c r="N625" s="29"/>
      <c r="O625" s="29"/>
      <c r="P625" s="29"/>
      <c r="Q625" s="29"/>
      <c r="R625" s="29"/>
      <c r="S625" s="29"/>
      <c r="T625" s="29"/>
      <c r="U625" s="29"/>
      <c r="V625" s="29"/>
      <c r="W625" s="29"/>
      <c r="X625" s="29"/>
      <c r="Y625" s="29"/>
      <c r="Z625" s="29"/>
    </row>
    <row r="626" spans="1:26" ht="15.75" customHeight="1">
      <c r="A626" s="29"/>
      <c r="B626" s="29"/>
      <c r="C626" s="29"/>
      <c r="D626" s="29"/>
      <c r="E626" s="29"/>
      <c r="F626" s="29"/>
      <c r="G626" s="29"/>
      <c r="H626" s="579"/>
      <c r="I626" s="29"/>
      <c r="J626" s="29"/>
      <c r="K626" s="29"/>
      <c r="L626" s="29"/>
      <c r="M626" s="29"/>
      <c r="N626" s="29"/>
      <c r="O626" s="29"/>
      <c r="P626" s="29"/>
      <c r="Q626" s="29"/>
      <c r="R626" s="29"/>
      <c r="S626" s="29"/>
      <c r="T626" s="29"/>
      <c r="U626" s="29"/>
      <c r="V626" s="29"/>
      <c r="W626" s="29"/>
      <c r="X626" s="29"/>
      <c r="Y626" s="29"/>
      <c r="Z626" s="29"/>
    </row>
    <row r="627" spans="1:26" ht="15.75" customHeight="1">
      <c r="A627" s="29"/>
      <c r="B627" s="29"/>
      <c r="C627" s="29"/>
      <c r="D627" s="29"/>
      <c r="E627" s="29"/>
      <c r="F627" s="29"/>
      <c r="G627" s="29"/>
      <c r="H627" s="579"/>
      <c r="I627" s="29"/>
      <c r="J627" s="29"/>
      <c r="K627" s="29"/>
      <c r="L627" s="29"/>
      <c r="M627" s="29"/>
      <c r="N627" s="29"/>
      <c r="O627" s="29"/>
      <c r="P627" s="29"/>
      <c r="Q627" s="29"/>
      <c r="R627" s="29"/>
      <c r="S627" s="29"/>
      <c r="T627" s="29"/>
      <c r="U627" s="29"/>
      <c r="V627" s="29"/>
      <c r="W627" s="29"/>
      <c r="X627" s="29"/>
      <c r="Y627" s="29"/>
      <c r="Z627" s="29"/>
    </row>
    <row r="628" spans="1:26" ht="15.75" customHeight="1">
      <c r="A628" s="29"/>
      <c r="B628" s="29"/>
      <c r="C628" s="29"/>
      <c r="D628" s="29"/>
      <c r="E628" s="29"/>
      <c r="F628" s="29"/>
      <c r="G628" s="29"/>
      <c r="H628" s="579"/>
      <c r="I628" s="29"/>
      <c r="J628" s="29"/>
      <c r="K628" s="29"/>
      <c r="L628" s="29"/>
      <c r="M628" s="29"/>
      <c r="N628" s="29"/>
      <c r="O628" s="29"/>
      <c r="P628" s="29"/>
      <c r="Q628" s="29"/>
      <c r="R628" s="29"/>
      <c r="S628" s="29"/>
      <c r="T628" s="29"/>
      <c r="U628" s="29"/>
      <c r="V628" s="29"/>
      <c r="W628" s="29"/>
      <c r="X628" s="29"/>
      <c r="Y628" s="29"/>
      <c r="Z628" s="29"/>
    </row>
    <row r="629" spans="1:26" ht="15.75" customHeight="1">
      <c r="A629" s="29"/>
      <c r="B629" s="29"/>
      <c r="C629" s="29"/>
      <c r="D629" s="29"/>
      <c r="E629" s="29"/>
      <c r="F629" s="29"/>
      <c r="G629" s="29"/>
      <c r="H629" s="579"/>
      <c r="I629" s="29"/>
      <c r="J629" s="29"/>
      <c r="K629" s="29"/>
      <c r="L629" s="29"/>
      <c r="M629" s="29"/>
      <c r="N629" s="29"/>
      <c r="O629" s="29"/>
      <c r="P629" s="29"/>
      <c r="Q629" s="29"/>
      <c r="R629" s="29"/>
      <c r="S629" s="29"/>
      <c r="T629" s="29"/>
      <c r="U629" s="29"/>
      <c r="V629" s="29"/>
      <c r="W629" s="29"/>
      <c r="X629" s="29"/>
      <c r="Y629" s="29"/>
      <c r="Z629" s="29"/>
    </row>
    <row r="630" spans="1:26" ht="15.75" customHeight="1">
      <c r="A630" s="29"/>
      <c r="B630" s="29"/>
      <c r="C630" s="29"/>
      <c r="D630" s="29"/>
      <c r="E630" s="29"/>
      <c r="F630" s="29"/>
      <c r="G630" s="29"/>
      <c r="H630" s="579"/>
      <c r="I630" s="29"/>
      <c r="J630" s="29"/>
      <c r="K630" s="29"/>
      <c r="L630" s="29"/>
      <c r="M630" s="29"/>
      <c r="N630" s="29"/>
      <c r="O630" s="29"/>
      <c r="P630" s="29"/>
      <c r="Q630" s="29"/>
      <c r="R630" s="29"/>
      <c r="S630" s="29"/>
      <c r="T630" s="29"/>
      <c r="U630" s="29"/>
      <c r="V630" s="29"/>
      <c r="W630" s="29"/>
      <c r="X630" s="29"/>
      <c r="Y630" s="29"/>
      <c r="Z630" s="29"/>
    </row>
    <row r="631" spans="1:26" ht="15.75" customHeight="1">
      <c r="A631" s="29"/>
      <c r="B631" s="29"/>
      <c r="C631" s="29"/>
      <c r="D631" s="29"/>
      <c r="E631" s="29"/>
      <c r="F631" s="29"/>
      <c r="G631" s="29"/>
      <c r="H631" s="579"/>
      <c r="I631" s="29"/>
      <c r="J631" s="29"/>
      <c r="K631" s="29"/>
      <c r="L631" s="29"/>
      <c r="M631" s="29"/>
      <c r="N631" s="29"/>
      <c r="O631" s="29"/>
      <c r="P631" s="29"/>
      <c r="Q631" s="29"/>
      <c r="R631" s="29"/>
      <c r="S631" s="29"/>
      <c r="T631" s="29"/>
      <c r="U631" s="29"/>
      <c r="V631" s="29"/>
      <c r="W631" s="29"/>
      <c r="X631" s="29"/>
      <c r="Y631" s="29"/>
      <c r="Z631" s="29"/>
    </row>
    <row r="632" spans="1:26" ht="15.75" customHeight="1">
      <c r="A632" s="29"/>
      <c r="B632" s="29"/>
      <c r="C632" s="29"/>
      <c r="D632" s="29"/>
      <c r="E632" s="29"/>
      <c r="F632" s="29"/>
      <c r="G632" s="29"/>
      <c r="H632" s="579"/>
      <c r="I632" s="29"/>
      <c r="J632" s="29"/>
      <c r="K632" s="29"/>
      <c r="L632" s="29"/>
      <c r="M632" s="29"/>
      <c r="N632" s="29"/>
      <c r="O632" s="29"/>
      <c r="P632" s="29"/>
      <c r="Q632" s="29"/>
      <c r="R632" s="29"/>
      <c r="S632" s="29"/>
      <c r="T632" s="29"/>
      <c r="U632" s="29"/>
      <c r="V632" s="29"/>
      <c r="W632" s="29"/>
      <c r="X632" s="29"/>
      <c r="Y632" s="29"/>
      <c r="Z632" s="29"/>
    </row>
    <row r="633" spans="1:26" ht="15.75" customHeight="1">
      <c r="A633" s="29"/>
      <c r="B633" s="29"/>
      <c r="C633" s="29"/>
      <c r="D633" s="29"/>
      <c r="E633" s="29"/>
      <c r="F633" s="29"/>
      <c r="G633" s="29"/>
      <c r="H633" s="579"/>
      <c r="I633" s="29"/>
      <c r="J633" s="29"/>
      <c r="K633" s="29"/>
      <c r="L633" s="29"/>
      <c r="M633" s="29"/>
      <c r="N633" s="29"/>
      <c r="O633" s="29"/>
      <c r="P633" s="29"/>
      <c r="Q633" s="29"/>
      <c r="R633" s="29"/>
      <c r="S633" s="29"/>
      <c r="T633" s="29"/>
      <c r="U633" s="29"/>
      <c r="V633" s="29"/>
      <c r="W633" s="29"/>
      <c r="X633" s="29"/>
      <c r="Y633" s="29"/>
      <c r="Z633" s="29"/>
    </row>
    <row r="634" spans="1:26" ht="15.75" customHeight="1">
      <c r="A634" s="29"/>
      <c r="B634" s="29"/>
      <c r="C634" s="29"/>
      <c r="D634" s="29"/>
      <c r="E634" s="29"/>
      <c r="F634" s="29"/>
      <c r="G634" s="29"/>
      <c r="H634" s="579"/>
      <c r="I634" s="29"/>
      <c r="J634" s="29"/>
      <c r="K634" s="29"/>
      <c r="L634" s="29"/>
      <c r="M634" s="29"/>
      <c r="N634" s="29"/>
      <c r="O634" s="29"/>
      <c r="P634" s="29"/>
      <c r="Q634" s="29"/>
      <c r="R634" s="29"/>
      <c r="S634" s="29"/>
      <c r="T634" s="29"/>
      <c r="U634" s="29"/>
      <c r="V634" s="29"/>
      <c r="W634" s="29"/>
      <c r="X634" s="29"/>
      <c r="Y634" s="29"/>
      <c r="Z634" s="29"/>
    </row>
    <row r="635" spans="1:26" ht="15.75" customHeight="1">
      <c r="A635" s="29"/>
      <c r="B635" s="29"/>
      <c r="C635" s="29"/>
      <c r="D635" s="29"/>
      <c r="E635" s="29"/>
      <c r="F635" s="29"/>
      <c r="G635" s="29"/>
      <c r="H635" s="579"/>
      <c r="I635" s="29"/>
      <c r="J635" s="29"/>
      <c r="K635" s="29"/>
      <c r="L635" s="29"/>
      <c r="M635" s="29"/>
      <c r="N635" s="29"/>
      <c r="O635" s="29"/>
      <c r="P635" s="29"/>
      <c r="Q635" s="29"/>
      <c r="R635" s="29"/>
      <c r="S635" s="29"/>
      <c r="T635" s="29"/>
      <c r="U635" s="29"/>
      <c r="V635" s="29"/>
      <c r="W635" s="29"/>
      <c r="X635" s="29"/>
      <c r="Y635" s="29"/>
      <c r="Z635" s="29"/>
    </row>
    <row r="636" spans="1:26" ht="15.75" customHeight="1">
      <c r="A636" s="29"/>
      <c r="B636" s="29"/>
      <c r="C636" s="29"/>
      <c r="D636" s="29"/>
      <c r="E636" s="29"/>
      <c r="F636" s="29"/>
      <c r="G636" s="29"/>
      <c r="H636" s="579"/>
      <c r="I636" s="29"/>
      <c r="J636" s="29"/>
      <c r="K636" s="29"/>
      <c r="L636" s="29"/>
      <c r="M636" s="29"/>
      <c r="N636" s="29"/>
      <c r="O636" s="29"/>
      <c r="P636" s="29"/>
      <c r="Q636" s="29"/>
      <c r="R636" s="29"/>
      <c r="S636" s="29"/>
      <c r="T636" s="29"/>
      <c r="U636" s="29"/>
      <c r="V636" s="29"/>
      <c r="W636" s="29"/>
      <c r="X636" s="29"/>
      <c r="Y636" s="29"/>
      <c r="Z636" s="29"/>
    </row>
    <row r="637" spans="1:26" ht="15.75" customHeight="1">
      <c r="A637" s="29"/>
      <c r="B637" s="29"/>
      <c r="C637" s="29"/>
      <c r="D637" s="29"/>
      <c r="E637" s="29"/>
      <c r="F637" s="29"/>
      <c r="G637" s="29"/>
      <c r="H637" s="579"/>
      <c r="I637" s="29"/>
      <c r="J637" s="29"/>
      <c r="K637" s="29"/>
      <c r="L637" s="29"/>
      <c r="M637" s="29"/>
      <c r="N637" s="29"/>
      <c r="O637" s="29"/>
      <c r="P637" s="29"/>
      <c r="Q637" s="29"/>
      <c r="R637" s="29"/>
      <c r="S637" s="29"/>
      <c r="T637" s="29"/>
      <c r="U637" s="29"/>
      <c r="V637" s="29"/>
      <c r="W637" s="29"/>
      <c r="X637" s="29"/>
      <c r="Y637" s="29"/>
      <c r="Z637" s="29"/>
    </row>
    <row r="638" spans="1:26" ht="15.75" customHeight="1">
      <c r="A638" s="29"/>
      <c r="B638" s="29"/>
      <c r="C638" s="29"/>
      <c r="D638" s="29"/>
      <c r="E638" s="29"/>
      <c r="F638" s="29"/>
      <c r="G638" s="29"/>
      <c r="H638" s="579"/>
      <c r="I638" s="29"/>
      <c r="J638" s="29"/>
      <c r="K638" s="29"/>
      <c r="L638" s="29"/>
      <c r="M638" s="29"/>
      <c r="N638" s="29"/>
      <c r="O638" s="29"/>
      <c r="P638" s="29"/>
      <c r="Q638" s="29"/>
      <c r="R638" s="29"/>
      <c r="S638" s="29"/>
      <c r="T638" s="29"/>
      <c r="U638" s="29"/>
      <c r="V638" s="29"/>
      <c r="W638" s="29"/>
      <c r="X638" s="29"/>
      <c r="Y638" s="29"/>
      <c r="Z638" s="29"/>
    </row>
    <row r="639" spans="1:26" ht="15.75" customHeight="1">
      <c r="A639" s="29"/>
      <c r="B639" s="29"/>
      <c r="C639" s="29"/>
      <c r="D639" s="29"/>
      <c r="E639" s="29"/>
      <c r="F639" s="29"/>
      <c r="G639" s="29"/>
      <c r="H639" s="579"/>
      <c r="I639" s="29"/>
      <c r="J639" s="29"/>
      <c r="K639" s="29"/>
      <c r="L639" s="29"/>
      <c r="M639" s="29"/>
      <c r="N639" s="29"/>
      <c r="O639" s="29"/>
      <c r="P639" s="29"/>
      <c r="Q639" s="29"/>
      <c r="R639" s="29"/>
      <c r="S639" s="29"/>
      <c r="T639" s="29"/>
      <c r="U639" s="29"/>
      <c r="V639" s="29"/>
      <c r="W639" s="29"/>
      <c r="X639" s="29"/>
      <c r="Y639" s="29"/>
      <c r="Z639" s="29"/>
    </row>
    <row r="640" spans="1:26" ht="15.75" customHeight="1">
      <c r="A640" s="29"/>
      <c r="B640" s="29"/>
      <c r="C640" s="29"/>
      <c r="D640" s="29"/>
      <c r="E640" s="29"/>
      <c r="F640" s="29"/>
      <c r="G640" s="29"/>
      <c r="H640" s="579"/>
      <c r="I640" s="29"/>
      <c r="J640" s="29"/>
      <c r="K640" s="29"/>
      <c r="L640" s="29"/>
      <c r="M640" s="29"/>
      <c r="N640" s="29"/>
      <c r="O640" s="29"/>
      <c r="P640" s="29"/>
      <c r="Q640" s="29"/>
      <c r="R640" s="29"/>
      <c r="S640" s="29"/>
      <c r="T640" s="29"/>
      <c r="U640" s="29"/>
      <c r="V640" s="29"/>
      <c r="W640" s="29"/>
      <c r="X640" s="29"/>
      <c r="Y640" s="29"/>
      <c r="Z640" s="29"/>
    </row>
    <row r="641" spans="1:26" ht="15.75" customHeight="1">
      <c r="A641" s="29"/>
      <c r="B641" s="29"/>
      <c r="C641" s="29"/>
      <c r="D641" s="29"/>
      <c r="E641" s="29"/>
      <c r="F641" s="29"/>
      <c r="G641" s="29"/>
      <c r="H641" s="579"/>
      <c r="I641" s="29"/>
      <c r="J641" s="29"/>
      <c r="K641" s="29"/>
      <c r="L641" s="29"/>
      <c r="M641" s="29"/>
      <c r="N641" s="29"/>
      <c r="O641" s="29"/>
      <c r="P641" s="29"/>
      <c r="Q641" s="29"/>
      <c r="R641" s="29"/>
      <c r="S641" s="29"/>
      <c r="T641" s="29"/>
      <c r="U641" s="29"/>
      <c r="V641" s="29"/>
      <c r="W641" s="29"/>
      <c r="X641" s="29"/>
      <c r="Y641" s="29"/>
      <c r="Z641" s="29"/>
    </row>
    <row r="642" spans="1:26" ht="15.75" customHeight="1">
      <c r="A642" s="29"/>
      <c r="B642" s="29"/>
      <c r="C642" s="29"/>
      <c r="D642" s="29"/>
      <c r="E642" s="29"/>
      <c r="F642" s="29"/>
      <c r="G642" s="29"/>
      <c r="H642" s="579"/>
      <c r="I642" s="29"/>
      <c r="J642" s="29"/>
      <c r="K642" s="29"/>
      <c r="L642" s="29"/>
      <c r="M642" s="29"/>
      <c r="N642" s="29"/>
      <c r="O642" s="29"/>
      <c r="P642" s="29"/>
      <c r="Q642" s="29"/>
      <c r="R642" s="29"/>
      <c r="S642" s="29"/>
      <c r="T642" s="29"/>
      <c r="U642" s="29"/>
      <c r="V642" s="29"/>
      <c r="W642" s="29"/>
      <c r="X642" s="29"/>
      <c r="Y642" s="29"/>
      <c r="Z642" s="29"/>
    </row>
    <row r="643" spans="1:26" ht="15.75" customHeight="1">
      <c r="A643" s="29"/>
      <c r="B643" s="29"/>
      <c r="C643" s="29"/>
      <c r="D643" s="29"/>
      <c r="E643" s="29"/>
      <c r="F643" s="29"/>
      <c r="G643" s="29"/>
      <c r="H643" s="579"/>
      <c r="I643" s="29"/>
      <c r="J643" s="29"/>
      <c r="K643" s="29"/>
      <c r="L643" s="29"/>
      <c r="M643" s="29"/>
      <c r="N643" s="29"/>
      <c r="O643" s="29"/>
      <c r="P643" s="29"/>
      <c r="Q643" s="29"/>
      <c r="R643" s="29"/>
      <c r="S643" s="29"/>
      <c r="T643" s="29"/>
      <c r="U643" s="29"/>
      <c r="V643" s="29"/>
      <c r="W643" s="29"/>
      <c r="X643" s="29"/>
      <c r="Y643" s="29"/>
      <c r="Z643" s="29"/>
    </row>
    <row r="644" spans="1:26" ht="15.75" customHeight="1">
      <c r="A644" s="29"/>
      <c r="B644" s="29"/>
      <c r="C644" s="29"/>
      <c r="D644" s="29"/>
      <c r="E644" s="29"/>
      <c r="F644" s="29"/>
      <c r="G644" s="29"/>
      <c r="H644" s="579"/>
      <c r="I644" s="29"/>
      <c r="J644" s="29"/>
      <c r="K644" s="29"/>
      <c r="L644" s="29"/>
      <c r="M644" s="29"/>
      <c r="N644" s="29"/>
      <c r="O644" s="29"/>
      <c r="P644" s="29"/>
      <c r="Q644" s="29"/>
      <c r="R644" s="29"/>
      <c r="S644" s="29"/>
      <c r="T644" s="29"/>
      <c r="U644" s="29"/>
      <c r="V644" s="29"/>
      <c r="W644" s="29"/>
      <c r="X644" s="29"/>
      <c r="Y644" s="29"/>
      <c r="Z644" s="29"/>
    </row>
    <row r="645" spans="1:26" ht="15.75" customHeight="1">
      <c r="A645" s="29"/>
      <c r="B645" s="29"/>
      <c r="C645" s="29"/>
      <c r="D645" s="29"/>
      <c r="E645" s="29"/>
      <c r="F645" s="29"/>
      <c r="G645" s="29"/>
      <c r="H645" s="579"/>
      <c r="I645" s="29"/>
      <c r="J645" s="29"/>
      <c r="K645" s="29"/>
      <c r="L645" s="29"/>
      <c r="M645" s="29"/>
      <c r="N645" s="29"/>
      <c r="O645" s="29"/>
      <c r="P645" s="29"/>
      <c r="Q645" s="29"/>
      <c r="R645" s="29"/>
      <c r="S645" s="29"/>
      <c r="T645" s="29"/>
      <c r="U645" s="29"/>
      <c r="V645" s="29"/>
      <c r="W645" s="29"/>
      <c r="X645" s="29"/>
      <c r="Y645" s="29"/>
      <c r="Z645" s="29"/>
    </row>
    <row r="646" spans="1:26" ht="15.75" customHeight="1">
      <c r="A646" s="29"/>
      <c r="B646" s="29"/>
      <c r="C646" s="29"/>
      <c r="D646" s="29"/>
      <c r="E646" s="29"/>
      <c r="F646" s="29"/>
      <c r="G646" s="29"/>
      <c r="H646" s="579"/>
      <c r="I646" s="29"/>
      <c r="J646" s="29"/>
      <c r="K646" s="29"/>
      <c r="L646" s="29"/>
      <c r="M646" s="29"/>
      <c r="N646" s="29"/>
      <c r="O646" s="29"/>
      <c r="P646" s="29"/>
      <c r="Q646" s="29"/>
      <c r="R646" s="29"/>
      <c r="S646" s="29"/>
      <c r="T646" s="29"/>
      <c r="U646" s="29"/>
      <c r="V646" s="29"/>
      <c r="W646" s="29"/>
      <c r="X646" s="29"/>
      <c r="Y646" s="29"/>
      <c r="Z646" s="29"/>
    </row>
    <row r="647" spans="1:26" ht="15.75" customHeight="1">
      <c r="A647" s="29"/>
      <c r="B647" s="29"/>
      <c r="C647" s="29"/>
      <c r="D647" s="29"/>
      <c r="E647" s="29"/>
      <c r="F647" s="29"/>
      <c r="G647" s="29"/>
      <c r="H647" s="579"/>
      <c r="I647" s="29"/>
      <c r="J647" s="29"/>
      <c r="K647" s="29"/>
      <c r="L647" s="29"/>
      <c r="M647" s="29"/>
      <c r="N647" s="29"/>
      <c r="O647" s="29"/>
      <c r="P647" s="29"/>
      <c r="Q647" s="29"/>
      <c r="R647" s="29"/>
      <c r="S647" s="29"/>
      <c r="T647" s="29"/>
      <c r="U647" s="29"/>
      <c r="V647" s="29"/>
      <c r="W647" s="29"/>
      <c r="X647" s="29"/>
      <c r="Y647" s="29"/>
      <c r="Z647" s="29"/>
    </row>
    <row r="648" spans="1:26" ht="15.75" customHeight="1">
      <c r="A648" s="29"/>
      <c r="B648" s="29"/>
      <c r="C648" s="29"/>
      <c r="D648" s="29"/>
      <c r="E648" s="29"/>
      <c r="F648" s="29"/>
      <c r="G648" s="29"/>
      <c r="H648" s="579"/>
      <c r="I648" s="29"/>
      <c r="J648" s="29"/>
      <c r="K648" s="29"/>
      <c r="L648" s="29"/>
      <c r="M648" s="29"/>
      <c r="N648" s="29"/>
      <c r="O648" s="29"/>
      <c r="P648" s="29"/>
      <c r="Q648" s="29"/>
      <c r="R648" s="29"/>
      <c r="S648" s="29"/>
      <c r="T648" s="29"/>
      <c r="U648" s="29"/>
      <c r="V648" s="29"/>
      <c r="W648" s="29"/>
      <c r="X648" s="29"/>
      <c r="Y648" s="29"/>
      <c r="Z648" s="29"/>
    </row>
    <row r="649" spans="1:26" ht="15.75" customHeight="1">
      <c r="A649" s="29"/>
      <c r="B649" s="29"/>
      <c r="C649" s="29"/>
      <c r="D649" s="29"/>
      <c r="E649" s="29"/>
      <c r="F649" s="29"/>
      <c r="G649" s="29"/>
      <c r="H649" s="579"/>
      <c r="I649" s="29"/>
      <c r="J649" s="29"/>
      <c r="K649" s="29"/>
      <c r="L649" s="29"/>
      <c r="M649" s="29"/>
      <c r="N649" s="29"/>
      <c r="O649" s="29"/>
      <c r="P649" s="29"/>
      <c r="Q649" s="29"/>
      <c r="R649" s="29"/>
      <c r="S649" s="29"/>
      <c r="T649" s="29"/>
      <c r="U649" s="29"/>
      <c r="V649" s="29"/>
      <c r="W649" s="29"/>
      <c r="X649" s="29"/>
      <c r="Y649" s="29"/>
      <c r="Z649" s="29"/>
    </row>
    <row r="650" spans="1:26" ht="15.75" customHeight="1">
      <c r="A650" s="29"/>
      <c r="B650" s="29"/>
      <c r="C650" s="29"/>
      <c r="D650" s="29"/>
      <c r="E650" s="29"/>
      <c r="F650" s="29"/>
      <c r="G650" s="29"/>
      <c r="H650" s="579"/>
      <c r="I650" s="29"/>
      <c r="J650" s="29"/>
      <c r="K650" s="29"/>
      <c r="L650" s="29"/>
      <c r="M650" s="29"/>
      <c r="N650" s="29"/>
      <c r="O650" s="29"/>
      <c r="P650" s="29"/>
      <c r="Q650" s="29"/>
      <c r="R650" s="29"/>
      <c r="S650" s="29"/>
      <c r="T650" s="29"/>
      <c r="U650" s="29"/>
      <c r="V650" s="29"/>
      <c r="W650" s="29"/>
      <c r="X650" s="29"/>
      <c r="Y650" s="29"/>
      <c r="Z650" s="29"/>
    </row>
    <row r="651" spans="1:26" ht="15.75" customHeight="1">
      <c r="A651" s="29"/>
      <c r="B651" s="29"/>
      <c r="C651" s="29"/>
      <c r="D651" s="29"/>
      <c r="E651" s="29"/>
      <c r="F651" s="29"/>
      <c r="G651" s="29"/>
      <c r="H651" s="579"/>
      <c r="I651" s="29"/>
      <c r="J651" s="29"/>
      <c r="K651" s="29"/>
      <c r="L651" s="29"/>
      <c r="M651" s="29"/>
      <c r="N651" s="29"/>
      <c r="O651" s="29"/>
      <c r="P651" s="29"/>
      <c r="Q651" s="29"/>
      <c r="R651" s="29"/>
      <c r="S651" s="29"/>
      <c r="T651" s="29"/>
      <c r="U651" s="29"/>
      <c r="V651" s="29"/>
      <c r="W651" s="29"/>
      <c r="X651" s="29"/>
      <c r="Y651" s="29"/>
      <c r="Z651" s="29"/>
    </row>
    <row r="652" spans="1:26" ht="15.75" customHeight="1">
      <c r="A652" s="29"/>
      <c r="B652" s="29"/>
      <c r="C652" s="29"/>
      <c r="D652" s="29"/>
      <c r="E652" s="29"/>
      <c r="F652" s="29"/>
      <c r="G652" s="29"/>
      <c r="H652" s="579"/>
      <c r="I652" s="29"/>
      <c r="J652" s="29"/>
      <c r="K652" s="29"/>
      <c r="L652" s="29"/>
      <c r="M652" s="29"/>
      <c r="N652" s="29"/>
      <c r="O652" s="29"/>
      <c r="P652" s="29"/>
      <c r="Q652" s="29"/>
      <c r="R652" s="29"/>
      <c r="S652" s="29"/>
      <c r="T652" s="29"/>
      <c r="U652" s="29"/>
      <c r="V652" s="29"/>
      <c r="W652" s="29"/>
      <c r="X652" s="29"/>
      <c r="Y652" s="29"/>
      <c r="Z652" s="29"/>
    </row>
    <row r="653" spans="1:26" ht="15.75" customHeight="1">
      <c r="A653" s="29"/>
      <c r="B653" s="29"/>
      <c r="C653" s="29"/>
      <c r="D653" s="29"/>
      <c r="E653" s="29"/>
      <c r="F653" s="29"/>
      <c r="G653" s="29"/>
      <c r="H653" s="579"/>
      <c r="I653" s="29"/>
      <c r="J653" s="29"/>
      <c r="K653" s="29"/>
      <c r="L653" s="29"/>
      <c r="M653" s="29"/>
      <c r="N653" s="29"/>
      <c r="O653" s="29"/>
      <c r="P653" s="29"/>
      <c r="Q653" s="29"/>
      <c r="R653" s="29"/>
      <c r="S653" s="29"/>
      <c r="T653" s="29"/>
      <c r="U653" s="29"/>
      <c r="V653" s="29"/>
      <c r="W653" s="29"/>
      <c r="X653" s="29"/>
      <c r="Y653" s="29"/>
      <c r="Z653" s="29"/>
    </row>
    <row r="654" spans="1:26" ht="15.75" customHeight="1">
      <c r="A654" s="29"/>
      <c r="B654" s="29"/>
      <c r="C654" s="29"/>
      <c r="D654" s="29"/>
      <c r="E654" s="29"/>
      <c r="F654" s="29"/>
      <c r="G654" s="29"/>
      <c r="H654" s="579"/>
      <c r="I654" s="29"/>
      <c r="J654" s="29"/>
      <c r="K654" s="29"/>
      <c r="L654" s="29"/>
      <c r="M654" s="29"/>
      <c r="N654" s="29"/>
      <c r="O654" s="29"/>
      <c r="P654" s="29"/>
      <c r="Q654" s="29"/>
      <c r="R654" s="29"/>
      <c r="S654" s="29"/>
      <c r="T654" s="29"/>
      <c r="U654" s="29"/>
      <c r="V654" s="29"/>
      <c r="W654" s="29"/>
      <c r="X654" s="29"/>
      <c r="Y654" s="29"/>
      <c r="Z654" s="29"/>
    </row>
    <row r="655" spans="1:26" ht="15.75" customHeight="1">
      <c r="A655" s="29"/>
      <c r="B655" s="29"/>
      <c r="C655" s="29"/>
      <c r="D655" s="29"/>
      <c r="E655" s="29"/>
      <c r="F655" s="29"/>
      <c r="G655" s="29"/>
      <c r="H655" s="579"/>
      <c r="I655" s="29"/>
      <c r="J655" s="29"/>
      <c r="K655" s="29"/>
      <c r="L655" s="29"/>
      <c r="M655" s="29"/>
      <c r="N655" s="29"/>
      <c r="O655" s="29"/>
      <c r="P655" s="29"/>
      <c r="Q655" s="29"/>
      <c r="R655" s="29"/>
      <c r="S655" s="29"/>
      <c r="T655" s="29"/>
      <c r="U655" s="29"/>
      <c r="V655" s="29"/>
      <c r="W655" s="29"/>
      <c r="X655" s="29"/>
      <c r="Y655" s="29"/>
      <c r="Z655" s="29"/>
    </row>
    <row r="656" spans="1:26" ht="15.75" customHeight="1">
      <c r="A656" s="29"/>
      <c r="B656" s="29"/>
      <c r="C656" s="29"/>
      <c r="D656" s="29"/>
      <c r="E656" s="29"/>
      <c r="F656" s="29"/>
      <c r="G656" s="29"/>
      <c r="H656" s="579"/>
      <c r="I656" s="29"/>
      <c r="J656" s="29"/>
      <c r="K656" s="29"/>
      <c r="L656" s="29"/>
      <c r="M656" s="29"/>
      <c r="N656" s="29"/>
      <c r="O656" s="29"/>
      <c r="P656" s="29"/>
      <c r="Q656" s="29"/>
      <c r="R656" s="29"/>
      <c r="S656" s="29"/>
      <c r="T656" s="29"/>
      <c r="U656" s="29"/>
      <c r="V656" s="29"/>
      <c r="W656" s="29"/>
      <c r="X656" s="29"/>
      <c r="Y656" s="29"/>
      <c r="Z656" s="29"/>
    </row>
    <row r="657" spans="1:26" ht="15.75" customHeight="1">
      <c r="A657" s="29"/>
      <c r="B657" s="29"/>
      <c r="C657" s="29"/>
      <c r="D657" s="29"/>
      <c r="E657" s="29"/>
      <c r="F657" s="29"/>
      <c r="G657" s="29"/>
      <c r="H657" s="579"/>
      <c r="I657" s="29"/>
      <c r="J657" s="29"/>
      <c r="K657" s="29"/>
      <c r="L657" s="29"/>
      <c r="M657" s="29"/>
      <c r="N657" s="29"/>
      <c r="O657" s="29"/>
      <c r="P657" s="29"/>
      <c r="Q657" s="29"/>
      <c r="R657" s="29"/>
      <c r="S657" s="29"/>
      <c r="T657" s="29"/>
      <c r="U657" s="29"/>
      <c r="V657" s="29"/>
      <c r="W657" s="29"/>
      <c r="X657" s="29"/>
      <c r="Y657" s="29"/>
      <c r="Z657" s="29"/>
    </row>
    <row r="658" spans="1:26" ht="15.75" customHeight="1">
      <c r="A658" s="29"/>
      <c r="B658" s="29"/>
      <c r="C658" s="29"/>
      <c r="D658" s="29"/>
      <c r="E658" s="29"/>
      <c r="F658" s="29"/>
      <c r="G658" s="29"/>
      <c r="H658" s="579"/>
      <c r="I658" s="29"/>
      <c r="J658" s="29"/>
      <c r="K658" s="29"/>
      <c r="L658" s="29"/>
      <c r="M658" s="29"/>
      <c r="N658" s="29"/>
      <c r="O658" s="29"/>
      <c r="P658" s="29"/>
      <c r="Q658" s="29"/>
      <c r="R658" s="29"/>
      <c r="S658" s="29"/>
      <c r="T658" s="29"/>
      <c r="U658" s="29"/>
      <c r="V658" s="29"/>
      <c r="W658" s="29"/>
      <c r="X658" s="29"/>
      <c r="Y658" s="29"/>
      <c r="Z658" s="29"/>
    </row>
    <row r="659" spans="1:26" ht="15.75" customHeight="1">
      <c r="A659" s="29"/>
      <c r="B659" s="29"/>
      <c r="C659" s="29"/>
      <c r="D659" s="29"/>
      <c r="E659" s="29"/>
      <c r="F659" s="29"/>
      <c r="G659" s="29"/>
      <c r="H659" s="579"/>
      <c r="I659" s="29"/>
      <c r="J659" s="29"/>
      <c r="K659" s="29"/>
      <c r="L659" s="29"/>
      <c r="M659" s="29"/>
      <c r="N659" s="29"/>
      <c r="O659" s="29"/>
      <c r="P659" s="29"/>
      <c r="Q659" s="29"/>
      <c r="R659" s="29"/>
      <c r="S659" s="29"/>
      <c r="T659" s="29"/>
      <c r="U659" s="29"/>
      <c r="V659" s="29"/>
      <c r="W659" s="29"/>
      <c r="X659" s="29"/>
      <c r="Y659" s="29"/>
      <c r="Z659" s="29"/>
    </row>
    <row r="660" spans="1:26" ht="15.75" customHeight="1">
      <c r="A660" s="29"/>
      <c r="B660" s="29"/>
      <c r="C660" s="29"/>
      <c r="D660" s="29"/>
      <c r="E660" s="29"/>
      <c r="F660" s="29"/>
      <c r="G660" s="29"/>
      <c r="H660" s="579"/>
      <c r="I660" s="29"/>
      <c r="J660" s="29"/>
      <c r="K660" s="29"/>
      <c r="L660" s="29"/>
      <c r="M660" s="29"/>
      <c r="N660" s="29"/>
      <c r="O660" s="29"/>
      <c r="P660" s="29"/>
      <c r="Q660" s="29"/>
      <c r="R660" s="29"/>
      <c r="S660" s="29"/>
      <c r="T660" s="29"/>
      <c r="U660" s="29"/>
      <c r="V660" s="29"/>
      <c r="W660" s="29"/>
      <c r="X660" s="29"/>
      <c r="Y660" s="29"/>
      <c r="Z660" s="29"/>
    </row>
    <row r="661" spans="1:26" ht="15.75" customHeight="1">
      <c r="A661" s="29"/>
      <c r="B661" s="29"/>
      <c r="C661" s="29"/>
      <c r="D661" s="29"/>
      <c r="E661" s="29"/>
      <c r="F661" s="29"/>
      <c r="G661" s="29"/>
      <c r="H661" s="579"/>
      <c r="I661" s="29"/>
      <c r="J661" s="29"/>
      <c r="K661" s="29"/>
      <c r="L661" s="29"/>
      <c r="M661" s="29"/>
      <c r="N661" s="29"/>
      <c r="O661" s="29"/>
      <c r="P661" s="29"/>
      <c r="Q661" s="29"/>
      <c r="R661" s="29"/>
      <c r="S661" s="29"/>
      <c r="T661" s="29"/>
      <c r="U661" s="29"/>
      <c r="V661" s="29"/>
      <c r="W661" s="29"/>
      <c r="X661" s="29"/>
      <c r="Y661" s="29"/>
      <c r="Z661" s="29"/>
    </row>
    <row r="662" spans="1:26" ht="15.75" customHeight="1">
      <c r="A662" s="29"/>
      <c r="B662" s="29"/>
      <c r="C662" s="29"/>
      <c r="D662" s="29"/>
      <c r="E662" s="29"/>
      <c r="F662" s="29"/>
      <c r="G662" s="29"/>
      <c r="H662" s="579"/>
      <c r="I662" s="29"/>
      <c r="J662" s="29"/>
      <c r="K662" s="29"/>
      <c r="L662" s="29"/>
      <c r="M662" s="29"/>
      <c r="N662" s="29"/>
      <c r="O662" s="29"/>
      <c r="P662" s="29"/>
      <c r="Q662" s="29"/>
      <c r="R662" s="29"/>
      <c r="S662" s="29"/>
      <c r="T662" s="29"/>
      <c r="U662" s="29"/>
      <c r="V662" s="29"/>
      <c r="W662" s="29"/>
      <c r="X662" s="29"/>
      <c r="Y662" s="29"/>
      <c r="Z662" s="29"/>
    </row>
    <row r="663" spans="1:26" ht="15.75" customHeight="1">
      <c r="A663" s="29"/>
      <c r="B663" s="29"/>
      <c r="C663" s="29"/>
      <c r="D663" s="29"/>
      <c r="E663" s="29"/>
      <c r="F663" s="29"/>
      <c r="G663" s="29"/>
      <c r="H663" s="579"/>
      <c r="I663" s="29"/>
      <c r="J663" s="29"/>
      <c r="K663" s="29"/>
      <c r="L663" s="29"/>
      <c r="M663" s="29"/>
      <c r="N663" s="29"/>
      <c r="O663" s="29"/>
      <c r="P663" s="29"/>
      <c r="Q663" s="29"/>
      <c r="R663" s="29"/>
      <c r="S663" s="29"/>
      <c r="T663" s="29"/>
      <c r="U663" s="29"/>
      <c r="V663" s="29"/>
      <c r="W663" s="29"/>
      <c r="X663" s="29"/>
      <c r="Y663" s="29"/>
      <c r="Z663" s="29"/>
    </row>
    <row r="664" spans="1:26" ht="15.75" customHeight="1">
      <c r="A664" s="29"/>
      <c r="B664" s="29"/>
      <c r="C664" s="29"/>
      <c r="D664" s="29"/>
      <c r="E664" s="29"/>
      <c r="F664" s="29"/>
      <c r="G664" s="29"/>
      <c r="H664" s="579"/>
      <c r="I664" s="29"/>
      <c r="J664" s="29"/>
      <c r="K664" s="29"/>
      <c r="L664" s="29"/>
      <c r="M664" s="29"/>
      <c r="N664" s="29"/>
      <c r="O664" s="29"/>
      <c r="P664" s="29"/>
      <c r="Q664" s="29"/>
      <c r="R664" s="29"/>
      <c r="S664" s="29"/>
      <c r="T664" s="29"/>
      <c r="U664" s="29"/>
      <c r="V664" s="29"/>
      <c r="W664" s="29"/>
      <c r="X664" s="29"/>
      <c r="Y664" s="29"/>
      <c r="Z664" s="29"/>
    </row>
    <row r="665" spans="1:26" ht="15.75" customHeight="1">
      <c r="A665" s="29"/>
      <c r="B665" s="29"/>
      <c r="C665" s="29"/>
      <c r="D665" s="29"/>
      <c r="E665" s="29"/>
      <c r="F665" s="29"/>
      <c r="G665" s="29"/>
      <c r="H665" s="579"/>
      <c r="I665" s="29"/>
      <c r="J665" s="29"/>
      <c r="K665" s="29"/>
      <c r="L665" s="29"/>
      <c r="M665" s="29"/>
      <c r="N665" s="29"/>
      <c r="O665" s="29"/>
      <c r="P665" s="29"/>
      <c r="Q665" s="29"/>
      <c r="R665" s="29"/>
      <c r="S665" s="29"/>
      <c r="T665" s="29"/>
      <c r="U665" s="29"/>
      <c r="V665" s="29"/>
      <c r="W665" s="29"/>
      <c r="X665" s="29"/>
      <c r="Y665" s="29"/>
      <c r="Z665" s="29"/>
    </row>
    <row r="666" spans="1:26" ht="15.75" customHeight="1">
      <c r="A666" s="29"/>
      <c r="B666" s="29"/>
      <c r="C666" s="29"/>
      <c r="D666" s="29"/>
      <c r="E666" s="29"/>
      <c r="F666" s="29"/>
      <c r="G666" s="29"/>
      <c r="H666" s="579"/>
      <c r="I666" s="29"/>
      <c r="J666" s="29"/>
      <c r="K666" s="29"/>
      <c r="L666" s="29"/>
      <c r="M666" s="29"/>
      <c r="N666" s="29"/>
      <c r="O666" s="29"/>
      <c r="P666" s="29"/>
      <c r="Q666" s="29"/>
      <c r="R666" s="29"/>
      <c r="S666" s="29"/>
      <c r="T666" s="29"/>
      <c r="U666" s="29"/>
      <c r="V666" s="29"/>
      <c r="W666" s="29"/>
      <c r="X666" s="29"/>
      <c r="Y666" s="29"/>
      <c r="Z666" s="29"/>
    </row>
    <row r="667" spans="1:26" ht="15.75" customHeight="1">
      <c r="A667" s="29"/>
      <c r="B667" s="29"/>
      <c r="C667" s="29"/>
      <c r="D667" s="29"/>
      <c r="E667" s="29"/>
      <c r="F667" s="29"/>
      <c r="G667" s="29"/>
      <c r="H667" s="579"/>
      <c r="I667" s="29"/>
      <c r="J667" s="29"/>
      <c r="K667" s="29"/>
      <c r="L667" s="29"/>
      <c r="M667" s="29"/>
      <c r="N667" s="29"/>
      <c r="O667" s="29"/>
      <c r="P667" s="29"/>
      <c r="Q667" s="29"/>
      <c r="R667" s="29"/>
      <c r="S667" s="29"/>
      <c r="T667" s="29"/>
      <c r="U667" s="29"/>
      <c r="V667" s="29"/>
      <c r="W667" s="29"/>
      <c r="X667" s="29"/>
      <c r="Y667" s="29"/>
      <c r="Z667" s="29"/>
    </row>
    <row r="668" spans="1:26" ht="15.75" customHeight="1">
      <c r="A668" s="29"/>
      <c r="B668" s="29"/>
      <c r="C668" s="29"/>
      <c r="D668" s="29"/>
      <c r="E668" s="29"/>
      <c r="F668" s="29"/>
      <c r="G668" s="29"/>
      <c r="H668" s="579"/>
      <c r="I668" s="29"/>
      <c r="J668" s="29"/>
      <c r="K668" s="29"/>
      <c r="L668" s="29"/>
      <c r="M668" s="29"/>
      <c r="N668" s="29"/>
      <c r="O668" s="29"/>
      <c r="P668" s="29"/>
      <c r="Q668" s="29"/>
      <c r="R668" s="29"/>
      <c r="S668" s="29"/>
      <c r="T668" s="29"/>
      <c r="U668" s="29"/>
      <c r="V668" s="29"/>
      <c r="W668" s="29"/>
      <c r="X668" s="29"/>
      <c r="Y668" s="29"/>
      <c r="Z668" s="29"/>
    </row>
    <row r="669" spans="1:26" ht="15.75" customHeight="1">
      <c r="A669" s="29"/>
      <c r="B669" s="29"/>
      <c r="C669" s="29"/>
      <c r="D669" s="29"/>
      <c r="E669" s="29"/>
      <c r="F669" s="29"/>
      <c r="G669" s="29"/>
      <c r="H669" s="579"/>
      <c r="I669" s="29"/>
      <c r="J669" s="29"/>
      <c r="K669" s="29"/>
      <c r="L669" s="29"/>
      <c r="M669" s="29"/>
      <c r="N669" s="29"/>
      <c r="O669" s="29"/>
      <c r="P669" s="29"/>
      <c r="Q669" s="29"/>
      <c r="R669" s="29"/>
      <c r="S669" s="29"/>
      <c r="T669" s="29"/>
      <c r="U669" s="29"/>
      <c r="V669" s="29"/>
      <c r="W669" s="29"/>
      <c r="X669" s="29"/>
      <c r="Y669" s="29"/>
      <c r="Z669" s="29"/>
    </row>
    <row r="670" spans="1:26" ht="15.75" customHeight="1">
      <c r="A670" s="29"/>
      <c r="B670" s="29"/>
      <c r="C670" s="29"/>
      <c r="D670" s="29"/>
      <c r="E670" s="29"/>
      <c r="F670" s="29"/>
      <c r="G670" s="29"/>
      <c r="H670" s="579"/>
      <c r="I670" s="29"/>
      <c r="J670" s="29"/>
      <c r="K670" s="29"/>
      <c r="L670" s="29"/>
      <c r="M670" s="29"/>
      <c r="N670" s="29"/>
      <c r="O670" s="29"/>
      <c r="P670" s="29"/>
      <c r="Q670" s="29"/>
      <c r="R670" s="29"/>
      <c r="S670" s="29"/>
      <c r="T670" s="29"/>
      <c r="U670" s="29"/>
      <c r="V670" s="29"/>
      <c r="W670" s="29"/>
      <c r="X670" s="29"/>
      <c r="Y670" s="29"/>
      <c r="Z670" s="29"/>
    </row>
    <row r="671" spans="1:26" ht="15.75" customHeight="1">
      <c r="A671" s="29"/>
      <c r="B671" s="29"/>
      <c r="C671" s="29"/>
      <c r="D671" s="29"/>
      <c r="E671" s="29"/>
      <c r="F671" s="29"/>
      <c r="G671" s="29"/>
      <c r="H671" s="579"/>
      <c r="I671" s="29"/>
      <c r="J671" s="29"/>
      <c r="K671" s="29"/>
      <c r="L671" s="29"/>
      <c r="M671" s="29"/>
      <c r="N671" s="29"/>
      <c r="O671" s="29"/>
      <c r="P671" s="29"/>
      <c r="Q671" s="29"/>
      <c r="R671" s="29"/>
      <c r="S671" s="29"/>
      <c r="T671" s="29"/>
      <c r="U671" s="29"/>
      <c r="V671" s="29"/>
      <c r="W671" s="29"/>
      <c r="X671" s="29"/>
      <c r="Y671" s="29"/>
      <c r="Z671" s="29"/>
    </row>
    <row r="672" spans="1:26" ht="15.75" customHeight="1">
      <c r="A672" s="29"/>
      <c r="B672" s="29"/>
      <c r="C672" s="29"/>
      <c r="D672" s="29"/>
      <c r="E672" s="29"/>
      <c r="F672" s="29"/>
      <c r="G672" s="29"/>
      <c r="H672" s="579"/>
      <c r="I672" s="29"/>
      <c r="J672" s="29"/>
      <c r="K672" s="29"/>
      <c r="L672" s="29"/>
      <c r="M672" s="29"/>
      <c r="N672" s="29"/>
      <c r="O672" s="29"/>
      <c r="P672" s="29"/>
      <c r="Q672" s="29"/>
      <c r="R672" s="29"/>
      <c r="S672" s="29"/>
      <c r="T672" s="29"/>
      <c r="U672" s="29"/>
      <c r="V672" s="29"/>
      <c r="W672" s="29"/>
      <c r="X672" s="29"/>
      <c r="Y672" s="29"/>
      <c r="Z672" s="29"/>
    </row>
    <row r="673" spans="1:26" ht="15.75" customHeight="1">
      <c r="A673" s="29"/>
      <c r="B673" s="29"/>
      <c r="C673" s="29"/>
      <c r="D673" s="29"/>
      <c r="E673" s="29"/>
      <c r="F673" s="29"/>
      <c r="G673" s="29"/>
      <c r="H673" s="579"/>
      <c r="I673" s="29"/>
      <c r="J673" s="29"/>
      <c r="K673" s="29"/>
      <c r="L673" s="29"/>
      <c r="M673" s="29"/>
      <c r="N673" s="29"/>
      <c r="O673" s="29"/>
      <c r="P673" s="29"/>
      <c r="Q673" s="29"/>
      <c r="R673" s="29"/>
      <c r="S673" s="29"/>
      <c r="T673" s="29"/>
      <c r="U673" s="29"/>
      <c r="V673" s="29"/>
      <c r="W673" s="29"/>
      <c r="X673" s="29"/>
      <c r="Y673" s="29"/>
      <c r="Z673" s="29"/>
    </row>
    <row r="674" spans="1:26" ht="15.75" customHeight="1">
      <c r="A674" s="29"/>
      <c r="B674" s="29"/>
      <c r="C674" s="29"/>
      <c r="D674" s="29"/>
      <c r="E674" s="29"/>
      <c r="F674" s="29"/>
      <c r="G674" s="29"/>
      <c r="H674" s="579"/>
      <c r="I674" s="29"/>
      <c r="J674" s="29"/>
      <c r="K674" s="29"/>
      <c r="L674" s="29"/>
      <c r="M674" s="29"/>
      <c r="N674" s="29"/>
      <c r="O674" s="29"/>
      <c r="P674" s="29"/>
      <c r="Q674" s="29"/>
      <c r="R674" s="29"/>
      <c r="S674" s="29"/>
      <c r="T674" s="29"/>
      <c r="U674" s="29"/>
      <c r="V674" s="29"/>
      <c r="W674" s="29"/>
      <c r="X674" s="29"/>
      <c r="Y674" s="29"/>
      <c r="Z674" s="29"/>
    </row>
    <row r="675" spans="1:26" ht="15.75" customHeight="1">
      <c r="A675" s="29"/>
      <c r="B675" s="29"/>
      <c r="C675" s="29"/>
      <c r="D675" s="29"/>
      <c r="E675" s="29"/>
      <c r="F675" s="29"/>
      <c r="G675" s="29"/>
      <c r="H675" s="579"/>
      <c r="I675" s="29"/>
      <c r="J675" s="29"/>
      <c r="K675" s="29"/>
      <c r="L675" s="29"/>
      <c r="M675" s="29"/>
      <c r="N675" s="29"/>
      <c r="O675" s="29"/>
      <c r="P675" s="29"/>
      <c r="Q675" s="29"/>
      <c r="R675" s="29"/>
      <c r="S675" s="29"/>
      <c r="T675" s="29"/>
      <c r="U675" s="29"/>
      <c r="V675" s="29"/>
      <c r="W675" s="29"/>
      <c r="X675" s="29"/>
      <c r="Y675" s="29"/>
      <c r="Z675" s="29"/>
    </row>
    <row r="676" spans="1:26" ht="15.75" customHeight="1">
      <c r="A676" s="29"/>
      <c r="B676" s="29"/>
      <c r="C676" s="29"/>
      <c r="D676" s="29"/>
      <c r="E676" s="29"/>
      <c r="F676" s="29"/>
      <c r="G676" s="29"/>
      <c r="H676" s="579"/>
      <c r="I676" s="29"/>
      <c r="J676" s="29"/>
      <c r="K676" s="29"/>
      <c r="L676" s="29"/>
      <c r="M676" s="29"/>
      <c r="N676" s="29"/>
      <c r="O676" s="29"/>
      <c r="P676" s="29"/>
      <c r="Q676" s="29"/>
      <c r="R676" s="29"/>
      <c r="S676" s="29"/>
      <c r="T676" s="29"/>
      <c r="U676" s="29"/>
      <c r="V676" s="29"/>
      <c r="W676" s="29"/>
      <c r="X676" s="29"/>
      <c r="Y676" s="29"/>
      <c r="Z676" s="29"/>
    </row>
    <row r="677" spans="1:26" ht="15.75" customHeight="1">
      <c r="A677" s="29"/>
      <c r="B677" s="29"/>
      <c r="C677" s="29"/>
      <c r="D677" s="29"/>
      <c r="E677" s="29"/>
      <c r="F677" s="29"/>
      <c r="G677" s="29"/>
      <c r="H677" s="579"/>
      <c r="I677" s="29"/>
      <c r="J677" s="29"/>
      <c r="K677" s="29"/>
      <c r="L677" s="29"/>
      <c r="M677" s="29"/>
      <c r="N677" s="29"/>
      <c r="O677" s="29"/>
      <c r="P677" s="29"/>
      <c r="Q677" s="29"/>
      <c r="R677" s="29"/>
      <c r="S677" s="29"/>
      <c r="T677" s="29"/>
      <c r="U677" s="29"/>
      <c r="V677" s="29"/>
      <c r="W677" s="29"/>
      <c r="X677" s="29"/>
      <c r="Y677" s="29"/>
      <c r="Z677" s="29"/>
    </row>
    <row r="678" spans="1:26" ht="15.75" customHeight="1">
      <c r="A678" s="29"/>
      <c r="B678" s="29"/>
      <c r="C678" s="29"/>
      <c r="D678" s="29"/>
      <c r="E678" s="29"/>
      <c r="F678" s="29"/>
      <c r="G678" s="29"/>
      <c r="H678" s="579"/>
      <c r="I678" s="29"/>
      <c r="J678" s="29"/>
      <c r="K678" s="29"/>
      <c r="L678" s="29"/>
      <c r="M678" s="29"/>
      <c r="N678" s="29"/>
      <c r="O678" s="29"/>
      <c r="P678" s="29"/>
      <c r="Q678" s="29"/>
      <c r="R678" s="29"/>
      <c r="S678" s="29"/>
      <c r="T678" s="29"/>
      <c r="U678" s="29"/>
      <c r="V678" s="29"/>
      <c r="W678" s="29"/>
      <c r="X678" s="29"/>
      <c r="Y678" s="29"/>
      <c r="Z678" s="29"/>
    </row>
    <row r="679" spans="1:26" ht="15.75" customHeight="1">
      <c r="A679" s="29"/>
      <c r="B679" s="29"/>
      <c r="C679" s="29"/>
      <c r="D679" s="29"/>
      <c r="E679" s="29"/>
      <c r="F679" s="29"/>
      <c r="G679" s="29"/>
      <c r="H679" s="579"/>
      <c r="I679" s="29"/>
      <c r="J679" s="29"/>
      <c r="K679" s="29"/>
      <c r="L679" s="29"/>
      <c r="M679" s="29"/>
      <c r="N679" s="29"/>
      <c r="O679" s="29"/>
      <c r="P679" s="29"/>
      <c r="Q679" s="29"/>
      <c r="R679" s="29"/>
      <c r="S679" s="29"/>
      <c r="T679" s="29"/>
      <c r="U679" s="29"/>
      <c r="V679" s="29"/>
      <c r="W679" s="29"/>
      <c r="X679" s="29"/>
      <c r="Y679" s="29"/>
      <c r="Z679" s="29"/>
    </row>
    <row r="680" spans="1:26" ht="15.75" customHeight="1">
      <c r="A680" s="29"/>
      <c r="B680" s="29"/>
      <c r="C680" s="29"/>
      <c r="D680" s="29"/>
      <c r="E680" s="29"/>
      <c r="F680" s="29"/>
      <c r="G680" s="29"/>
      <c r="H680" s="579"/>
      <c r="I680" s="29"/>
      <c r="J680" s="29"/>
      <c r="K680" s="29"/>
      <c r="L680" s="29"/>
      <c r="M680" s="29"/>
      <c r="N680" s="29"/>
      <c r="O680" s="29"/>
      <c r="P680" s="29"/>
      <c r="Q680" s="29"/>
      <c r="R680" s="29"/>
      <c r="S680" s="29"/>
      <c r="T680" s="29"/>
      <c r="U680" s="29"/>
      <c r="V680" s="29"/>
      <c r="W680" s="29"/>
      <c r="X680" s="29"/>
      <c r="Y680" s="29"/>
      <c r="Z680" s="29"/>
    </row>
    <row r="681" spans="1:26" ht="15.75" customHeight="1">
      <c r="A681" s="29"/>
      <c r="B681" s="29"/>
      <c r="C681" s="29"/>
      <c r="D681" s="29"/>
      <c r="E681" s="29"/>
      <c r="F681" s="29"/>
      <c r="G681" s="29"/>
      <c r="H681" s="579"/>
      <c r="I681" s="29"/>
      <c r="J681" s="29"/>
      <c r="K681" s="29"/>
      <c r="L681" s="29"/>
      <c r="M681" s="29"/>
      <c r="N681" s="29"/>
      <c r="O681" s="29"/>
      <c r="P681" s="29"/>
      <c r="Q681" s="29"/>
      <c r="R681" s="29"/>
      <c r="S681" s="29"/>
      <c r="T681" s="29"/>
      <c r="U681" s="29"/>
      <c r="V681" s="29"/>
      <c r="W681" s="29"/>
      <c r="X681" s="29"/>
      <c r="Y681" s="29"/>
      <c r="Z681" s="29"/>
    </row>
    <row r="682" spans="1:26" ht="15.75" customHeight="1">
      <c r="A682" s="29"/>
      <c r="B682" s="29"/>
      <c r="C682" s="29"/>
      <c r="D682" s="29"/>
      <c r="E682" s="29"/>
      <c r="F682" s="29"/>
      <c r="G682" s="29"/>
      <c r="H682" s="579"/>
      <c r="I682" s="29"/>
      <c r="J682" s="29"/>
      <c r="K682" s="29"/>
      <c r="L682" s="29"/>
      <c r="M682" s="29"/>
      <c r="N682" s="29"/>
      <c r="O682" s="29"/>
      <c r="P682" s="29"/>
      <c r="Q682" s="29"/>
      <c r="R682" s="29"/>
      <c r="S682" s="29"/>
      <c r="T682" s="29"/>
      <c r="U682" s="29"/>
      <c r="V682" s="29"/>
      <c r="W682" s="29"/>
      <c r="X682" s="29"/>
      <c r="Y682" s="29"/>
      <c r="Z682" s="29"/>
    </row>
    <row r="683" spans="1:26" ht="15.75" customHeight="1">
      <c r="A683" s="29"/>
      <c r="B683" s="29"/>
      <c r="C683" s="29"/>
      <c r="D683" s="29"/>
      <c r="E683" s="29"/>
      <c r="F683" s="29"/>
      <c r="G683" s="29"/>
      <c r="H683" s="579"/>
      <c r="I683" s="29"/>
      <c r="J683" s="29"/>
      <c r="K683" s="29"/>
      <c r="L683" s="29"/>
      <c r="M683" s="29"/>
      <c r="N683" s="29"/>
      <c r="O683" s="29"/>
      <c r="P683" s="29"/>
      <c r="Q683" s="29"/>
      <c r="R683" s="29"/>
      <c r="S683" s="29"/>
      <c r="T683" s="29"/>
      <c r="U683" s="29"/>
      <c r="V683" s="29"/>
      <c r="W683" s="29"/>
      <c r="X683" s="29"/>
      <c r="Y683" s="29"/>
      <c r="Z683" s="29"/>
    </row>
    <row r="684" spans="1:26" ht="15.75" customHeight="1">
      <c r="A684" s="29"/>
      <c r="B684" s="29"/>
      <c r="C684" s="29"/>
      <c r="D684" s="29"/>
      <c r="E684" s="29"/>
      <c r="F684" s="29"/>
      <c r="G684" s="29"/>
      <c r="H684" s="579"/>
      <c r="I684" s="29"/>
      <c r="J684" s="29"/>
      <c r="K684" s="29"/>
      <c r="L684" s="29"/>
      <c r="M684" s="29"/>
      <c r="N684" s="29"/>
      <c r="O684" s="29"/>
      <c r="P684" s="29"/>
      <c r="Q684" s="29"/>
      <c r="R684" s="29"/>
      <c r="S684" s="29"/>
      <c r="T684" s="29"/>
      <c r="U684" s="29"/>
      <c r="V684" s="29"/>
      <c r="W684" s="29"/>
      <c r="X684" s="29"/>
      <c r="Y684" s="29"/>
      <c r="Z684" s="29"/>
    </row>
    <row r="685" spans="1:26" ht="15.75" customHeight="1">
      <c r="A685" s="29"/>
      <c r="B685" s="29"/>
      <c r="C685" s="29"/>
      <c r="D685" s="29"/>
      <c r="E685" s="29"/>
      <c r="F685" s="29"/>
      <c r="G685" s="29"/>
      <c r="H685" s="579"/>
      <c r="I685" s="29"/>
      <c r="J685" s="29"/>
      <c r="K685" s="29"/>
      <c r="L685" s="29"/>
      <c r="M685" s="29"/>
      <c r="N685" s="29"/>
      <c r="O685" s="29"/>
      <c r="P685" s="29"/>
      <c r="Q685" s="29"/>
      <c r="R685" s="29"/>
      <c r="S685" s="29"/>
      <c r="T685" s="29"/>
      <c r="U685" s="29"/>
      <c r="V685" s="29"/>
      <c r="W685" s="29"/>
      <c r="X685" s="29"/>
      <c r="Y685" s="29"/>
      <c r="Z685" s="29"/>
    </row>
    <row r="686" spans="1:26" ht="15.75" customHeight="1">
      <c r="A686" s="29"/>
      <c r="B686" s="29"/>
      <c r="C686" s="29"/>
      <c r="D686" s="29"/>
      <c r="E686" s="29"/>
      <c r="F686" s="29"/>
      <c r="G686" s="29"/>
      <c r="H686" s="579"/>
      <c r="I686" s="29"/>
      <c r="J686" s="29"/>
      <c r="K686" s="29"/>
      <c r="L686" s="29"/>
      <c r="M686" s="29"/>
      <c r="N686" s="29"/>
      <c r="O686" s="29"/>
      <c r="P686" s="29"/>
      <c r="Q686" s="29"/>
      <c r="R686" s="29"/>
      <c r="S686" s="29"/>
      <c r="T686" s="29"/>
      <c r="U686" s="29"/>
      <c r="V686" s="29"/>
      <c r="W686" s="29"/>
      <c r="X686" s="29"/>
      <c r="Y686" s="29"/>
      <c r="Z686" s="29"/>
    </row>
    <row r="687" spans="1:26" ht="15.75" customHeight="1">
      <c r="A687" s="29"/>
      <c r="B687" s="29"/>
      <c r="C687" s="29"/>
      <c r="D687" s="29"/>
      <c r="E687" s="29"/>
      <c r="F687" s="29"/>
      <c r="G687" s="29"/>
      <c r="H687" s="579"/>
      <c r="I687" s="29"/>
      <c r="J687" s="29"/>
      <c r="K687" s="29"/>
      <c r="L687" s="29"/>
      <c r="M687" s="29"/>
      <c r="N687" s="29"/>
      <c r="O687" s="29"/>
      <c r="P687" s="29"/>
      <c r="Q687" s="29"/>
      <c r="R687" s="29"/>
      <c r="S687" s="29"/>
      <c r="T687" s="29"/>
      <c r="U687" s="29"/>
      <c r="V687" s="29"/>
      <c r="W687" s="29"/>
      <c r="X687" s="29"/>
      <c r="Y687" s="29"/>
      <c r="Z687" s="29"/>
    </row>
    <row r="688" spans="1:26" ht="15.75" customHeight="1">
      <c r="A688" s="29"/>
      <c r="B688" s="29"/>
      <c r="C688" s="29"/>
      <c r="D688" s="29"/>
      <c r="E688" s="29"/>
      <c r="F688" s="29"/>
      <c r="G688" s="29"/>
      <c r="H688" s="579"/>
      <c r="I688" s="29"/>
      <c r="J688" s="29"/>
      <c r="K688" s="29"/>
      <c r="L688" s="29"/>
      <c r="M688" s="29"/>
      <c r="N688" s="29"/>
      <c r="O688" s="29"/>
      <c r="P688" s="29"/>
      <c r="Q688" s="29"/>
      <c r="R688" s="29"/>
      <c r="S688" s="29"/>
      <c r="T688" s="29"/>
      <c r="U688" s="29"/>
      <c r="V688" s="29"/>
      <c r="W688" s="29"/>
      <c r="X688" s="29"/>
      <c r="Y688" s="29"/>
      <c r="Z688" s="29"/>
    </row>
    <row r="689" spans="1:26" ht="15.75" customHeight="1">
      <c r="A689" s="29"/>
      <c r="B689" s="29"/>
      <c r="C689" s="29"/>
      <c r="D689" s="29"/>
      <c r="E689" s="29"/>
      <c r="F689" s="29"/>
      <c r="G689" s="29"/>
      <c r="H689" s="579"/>
      <c r="I689" s="29"/>
      <c r="J689" s="29"/>
      <c r="K689" s="29"/>
      <c r="L689" s="29"/>
      <c r="M689" s="29"/>
      <c r="N689" s="29"/>
      <c r="O689" s="29"/>
      <c r="P689" s="29"/>
      <c r="Q689" s="29"/>
      <c r="R689" s="29"/>
      <c r="S689" s="29"/>
      <c r="T689" s="29"/>
      <c r="U689" s="29"/>
      <c r="V689" s="29"/>
      <c r="W689" s="29"/>
      <c r="X689" s="29"/>
      <c r="Y689" s="29"/>
      <c r="Z689" s="29"/>
    </row>
    <row r="690" spans="1:26" ht="15.75" customHeight="1">
      <c r="A690" s="29"/>
      <c r="B690" s="29"/>
      <c r="C690" s="29"/>
      <c r="D690" s="29"/>
      <c r="E690" s="29"/>
      <c r="F690" s="29"/>
      <c r="G690" s="29"/>
      <c r="H690" s="579"/>
      <c r="I690" s="29"/>
      <c r="J690" s="29"/>
      <c r="K690" s="29"/>
      <c r="L690" s="29"/>
      <c r="M690" s="29"/>
      <c r="N690" s="29"/>
      <c r="O690" s="29"/>
      <c r="P690" s="29"/>
      <c r="Q690" s="29"/>
      <c r="R690" s="29"/>
      <c r="S690" s="29"/>
      <c r="T690" s="29"/>
      <c r="U690" s="29"/>
      <c r="V690" s="29"/>
      <c r="W690" s="29"/>
      <c r="X690" s="29"/>
      <c r="Y690" s="29"/>
      <c r="Z690" s="29"/>
    </row>
    <row r="691" spans="1:26" ht="15.75" customHeight="1">
      <c r="A691" s="29"/>
      <c r="B691" s="29"/>
      <c r="C691" s="29"/>
      <c r="D691" s="29"/>
      <c r="E691" s="29"/>
      <c r="F691" s="29"/>
      <c r="G691" s="29"/>
      <c r="H691" s="579"/>
      <c r="I691" s="29"/>
      <c r="J691" s="29"/>
      <c r="K691" s="29"/>
      <c r="L691" s="29"/>
      <c r="M691" s="29"/>
      <c r="N691" s="29"/>
      <c r="O691" s="29"/>
      <c r="P691" s="29"/>
      <c r="Q691" s="29"/>
      <c r="R691" s="29"/>
      <c r="S691" s="29"/>
      <c r="T691" s="29"/>
      <c r="U691" s="29"/>
      <c r="V691" s="29"/>
      <c r="W691" s="29"/>
      <c r="X691" s="29"/>
      <c r="Y691" s="29"/>
      <c r="Z691" s="29"/>
    </row>
    <row r="692" spans="1:26" ht="15.75" customHeight="1">
      <c r="A692" s="29"/>
      <c r="B692" s="29"/>
      <c r="C692" s="29"/>
      <c r="D692" s="29"/>
      <c r="E692" s="29"/>
      <c r="F692" s="29"/>
      <c r="G692" s="29"/>
      <c r="H692" s="579"/>
      <c r="I692" s="29"/>
      <c r="J692" s="29"/>
      <c r="K692" s="29"/>
      <c r="L692" s="29"/>
      <c r="M692" s="29"/>
      <c r="N692" s="29"/>
      <c r="O692" s="29"/>
      <c r="P692" s="29"/>
      <c r="Q692" s="29"/>
      <c r="R692" s="29"/>
      <c r="S692" s="29"/>
      <c r="T692" s="29"/>
      <c r="U692" s="29"/>
      <c r="V692" s="29"/>
      <c r="W692" s="29"/>
      <c r="X692" s="29"/>
      <c r="Y692" s="29"/>
      <c r="Z692" s="29"/>
    </row>
    <row r="693" spans="1:26" ht="15.75" customHeight="1">
      <c r="A693" s="29"/>
      <c r="B693" s="29"/>
      <c r="C693" s="29"/>
      <c r="D693" s="29"/>
      <c r="E693" s="29"/>
      <c r="F693" s="29"/>
      <c r="G693" s="29"/>
      <c r="H693" s="579"/>
      <c r="I693" s="29"/>
      <c r="J693" s="29"/>
      <c r="K693" s="29"/>
      <c r="L693" s="29"/>
      <c r="M693" s="29"/>
      <c r="N693" s="29"/>
      <c r="O693" s="29"/>
      <c r="P693" s="29"/>
      <c r="Q693" s="29"/>
      <c r="R693" s="29"/>
      <c r="S693" s="29"/>
      <c r="T693" s="29"/>
      <c r="U693" s="29"/>
      <c r="V693" s="29"/>
      <c r="W693" s="29"/>
      <c r="X693" s="29"/>
      <c r="Y693" s="29"/>
      <c r="Z693" s="29"/>
    </row>
    <row r="694" spans="1:26" ht="15.75" customHeight="1">
      <c r="A694" s="29"/>
      <c r="B694" s="29"/>
      <c r="C694" s="29"/>
      <c r="D694" s="29"/>
      <c r="E694" s="29"/>
      <c r="F694" s="29"/>
      <c r="G694" s="29"/>
      <c r="H694" s="579"/>
      <c r="I694" s="29"/>
      <c r="J694" s="29"/>
      <c r="K694" s="29"/>
      <c r="L694" s="29"/>
      <c r="M694" s="29"/>
      <c r="N694" s="29"/>
      <c r="O694" s="29"/>
      <c r="P694" s="29"/>
      <c r="Q694" s="29"/>
      <c r="R694" s="29"/>
      <c r="S694" s="29"/>
      <c r="T694" s="29"/>
      <c r="U694" s="29"/>
      <c r="V694" s="29"/>
      <c r="W694" s="29"/>
      <c r="X694" s="29"/>
      <c r="Y694" s="29"/>
      <c r="Z694" s="29"/>
    </row>
    <row r="695" spans="1:26" ht="15.75" customHeight="1">
      <c r="A695" s="29"/>
      <c r="B695" s="29"/>
      <c r="C695" s="29"/>
      <c r="D695" s="29"/>
      <c r="E695" s="29"/>
      <c r="F695" s="29"/>
      <c r="G695" s="29"/>
      <c r="H695" s="579"/>
      <c r="I695" s="29"/>
      <c r="J695" s="29"/>
      <c r="K695" s="29"/>
      <c r="L695" s="29"/>
      <c r="M695" s="29"/>
      <c r="N695" s="29"/>
      <c r="O695" s="29"/>
      <c r="P695" s="29"/>
      <c r="Q695" s="29"/>
      <c r="R695" s="29"/>
      <c r="S695" s="29"/>
      <c r="T695" s="29"/>
      <c r="U695" s="29"/>
      <c r="V695" s="29"/>
      <c r="W695" s="29"/>
      <c r="X695" s="29"/>
      <c r="Y695" s="29"/>
      <c r="Z695" s="29"/>
    </row>
    <row r="696" spans="1:26" ht="15.75" customHeight="1">
      <c r="A696" s="29"/>
      <c r="B696" s="29"/>
      <c r="C696" s="29"/>
      <c r="D696" s="29"/>
      <c r="E696" s="29"/>
      <c r="F696" s="29"/>
      <c r="G696" s="29"/>
      <c r="H696" s="579"/>
      <c r="I696" s="29"/>
      <c r="J696" s="29"/>
      <c r="K696" s="29"/>
      <c r="L696" s="29"/>
      <c r="M696" s="29"/>
      <c r="N696" s="29"/>
      <c r="O696" s="29"/>
      <c r="P696" s="29"/>
      <c r="Q696" s="29"/>
      <c r="R696" s="29"/>
      <c r="S696" s="29"/>
      <c r="T696" s="29"/>
      <c r="U696" s="29"/>
      <c r="V696" s="29"/>
      <c r="W696" s="29"/>
      <c r="X696" s="29"/>
      <c r="Y696" s="29"/>
      <c r="Z696" s="29"/>
    </row>
    <row r="697" spans="1:26" ht="15.75" customHeight="1">
      <c r="A697" s="29"/>
      <c r="B697" s="29"/>
      <c r="C697" s="29"/>
      <c r="D697" s="29"/>
      <c r="E697" s="29"/>
      <c r="F697" s="29"/>
      <c r="G697" s="29"/>
      <c r="H697" s="579"/>
      <c r="I697" s="29"/>
      <c r="J697" s="29"/>
      <c r="K697" s="29"/>
      <c r="L697" s="29"/>
      <c r="M697" s="29"/>
      <c r="N697" s="29"/>
      <c r="O697" s="29"/>
      <c r="P697" s="29"/>
      <c r="Q697" s="29"/>
      <c r="R697" s="29"/>
      <c r="S697" s="29"/>
      <c r="T697" s="29"/>
      <c r="U697" s="29"/>
      <c r="V697" s="29"/>
      <c r="W697" s="29"/>
      <c r="X697" s="29"/>
      <c r="Y697" s="29"/>
      <c r="Z697" s="29"/>
    </row>
    <row r="698" spans="1:26" ht="15.75" customHeight="1">
      <c r="A698" s="29"/>
      <c r="B698" s="29"/>
      <c r="C698" s="29"/>
      <c r="D698" s="29"/>
      <c r="E698" s="29"/>
      <c r="F698" s="29"/>
      <c r="G698" s="29"/>
      <c r="H698" s="579"/>
      <c r="I698" s="29"/>
      <c r="J698" s="29"/>
      <c r="K698" s="29"/>
      <c r="L698" s="29"/>
      <c r="M698" s="29"/>
      <c r="N698" s="29"/>
      <c r="O698" s="29"/>
      <c r="P698" s="29"/>
      <c r="Q698" s="29"/>
      <c r="R698" s="29"/>
      <c r="S698" s="29"/>
      <c r="T698" s="29"/>
      <c r="U698" s="29"/>
      <c r="V698" s="29"/>
      <c r="W698" s="29"/>
      <c r="X698" s="29"/>
      <c r="Y698" s="29"/>
      <c r="Z698" s="29"/>
    </row>
    <row r="699" spans="1:26" ht="15.75" customHeight="1">
      <c r="A699" s="29"/>
      <c r="B699" s="29"/>
      <c r="C699" s="29"/>
      <c r="D699" s="29"/>
      <c r="E699" s="29"/>
      <c r="F699" s="29"/>
      <c r="G699" s="29"/>
      <c r="H699" s="579"/>
      <c r="I699" s="29"/>
      <c r="J699" s="29"/>
      <c r="K699" s="29"/>
      <c r="L699" s="29"/>
      <c r="M699" s="29"/>
      <c r="N699" s="29"/>
      <c r="O699" s="29"/>
      <c r="P699" s="29"/>
      <c r="Q699" s="29"/>
      <c r="R699" s="29"/>
      <c r="S699" s="29"/>
      <c r="T699" s="29"/>
      <c r="U699" s="29"/>
      <c r="V699" s="29"/>
      <c r="W699" s="29"/>
      <c r="X699" s="29"/>
      <c r="Y699" s="29"/>
      <c r="Z699" s="29"/>
    </row>
    <row r="700" spans="1:26" ht="15.75" customHeight="1">
      <c r="A700" s="29"/>
      <c r="B700" s="29"/>
      <c r="C700" s="29"/>
      <c r="D700" s="29"/>
      <c r="E700" s="29"/>
      <c r="F700" s="29"/>
      <c r="G700" s="29"/>
      <c r="H700" s="579"/>
      <c r="I700" s="29"/>
      <c r="J700" s="29"/>
      <c r="K700" s="29"/>
      <c r="L700" s="29"/>
      <c r="M700" s="29"/>
      <c r="N700" s="29"/>
      <c r="O700" s="29"/>
      <c r="P700" s="29"/>
      <c r="Q700" s="29"/>
      <c r="R700" s="29"/>
      <c r="S700" s="29"/>
      <c r="T700" s="29"/>
      <c r="U700" s="29"/>
      <c r="V700" s="29"/>
      <c r="W700" s="29"/>
      <c r="X700" s="29"/>
      <c r="Y700" s="29"/>
      <c r="Z700" s="29"/>
    </row>
    <row r="701" spans="1:26" ht="15.75" customHeight="1">
      <c r="A701" s="29"/>
      <c r="B701" s="29"/>
      <c r="C701" s="29"/>
      <c r="D701" s="29"/>
      <c r="E701" s="29"/>
      <c r="F701" s="29"/>
      <c r="G701" s="29"/>
      <c r="H701" s="579"/>
      <c r="I701" s="29"/>
      <c r="J701" s="29"/>
      <c r="K701" s="29"/>
      <c r="L701" s="29"/>
      <c r="M701" s="29"/>
      <c r="N701" s="29"/>
      <c r="O701" s="29"/>
      <c r="P701" s="29"/>
      <c r="Q701" s="29"/>
      <c r="R701" s="29"/>
      <c r="S701" s="29"/>
      <c r="T701" s="29"/>
      <c r="U701" s="29"/>
      <c r="V701" s="29"/>
      <c r="W701" s="29"/>
      <c r="X701" s="29"/>
      <c r="Y701" s="29"/>
      <c r="Z701" s="29"/>
    </row>
    <row r="702" spans="1:26" ht="15.75" customHeight="1">
      <c r="A702" s="29"/>
      <c r="B702" s="29"/>
      <c r="C702" s="29"/>
      <c r="D702" s="29"/>
      <c r="E702" s="29"/>
      <c r="F702" s="29"/>
      <c r="G702" s="29"/>
      <c r="H702" s="579"/>
      <c r="I702" s="29"/>
      <c r="J702" s="29"/>
      <c r="K702" s="29"/>
      <c r="L702" s="29"/>
      <c r="M702" s="29"/>
      <c r="N702" s="29"/>
      <c r="O702" s="29"/>
      <c r="P702" s="29"/>
      <c r="Q702" s="29"/>
      <c r="R702" s="29"/>
      <c r="S702" s="29"/>
      <c r="T702" s="29"/>
      <c r="U702" s="29"/>
      <c r="V702" s="29"/>
      <c r="W702" s="29"/>
      <c r="X702" s="29"/>
      <c r="Y702" s="29"/>
      <c r="Z702" s="29"/>
    </row>
    <row r="703" spans="1:26" ht="15.75" customHeight="1">
      <c r="A703" s="29"/>
      <c r="B703" s="29"/>
      <c r="C703" s="29"/>
      <c r="D703" s="29"/>
      <c r="E703" s="29"/>
      <c r="F703" s="29"/>
      <c r="G703" s="29"/>
      <c r="H703" s="579"/>
      <c r="I703" s="29"/>
      <c r="J703" s="29"/>
      <c r="K703" s="29"/>
      <c r="L703" s="29"/>
      <c r="M703" s="29"/>
      <c r="N703" s="29"/>
      <c r="O703" s="29"/>
      <c r="P703" s="29"/>
      <c r="Q703" s="29"/>
      <c r="R703" s="29"/>
      <c r="S703" s="29"/>
      <c r="T703" s="29"/>
      <c r="U703" s="29"/>
      <c r="V703" s="29"/>
      <c r="W703" s="29"/>
      <c r="X703" s="29"/>
      <c r="Y703" s="29"/>
      <c r="Z703" s="29"/>
    </row>
    <row r="704" spans="1:26" ht="15.75" customHeight="1">
      <c r="A704" s="29"/>
      <c r="B704" s="29"/>
      <c r="C704" s="29"/>
      <c r="D704" s="29"/>
      <c r="E704" s="29"/>
      <c r="F704" s="29"/>
      <c r="G704" s="29"/>
      <c r="H704" s="579"/>
      <c r="I704" s="29"/>
      <c r="J704" s="29"/>
      <c r="K704" s="29"/>
      <c r="L704" s="29"/>
      <c r="M704" s="29"/>
      <c r="N704" s="29"/>
      <c r="O704" s="29"/>
      <c r="P704" s="29"/>
      <c r="Q704" s="29"/>
      <c r="R704" s="29"/>
      <c r="S704" s="29"/>
      <c r="T704" s="29"/>
      <c r="U704" s="29"/>
      <c r="V704" s="29"/>
      <c r="W704" s="29"/>
      <c r="X704" s="29"/>
      <c r="Y704" s="29"/>
      <c r="Z704" s="29"/>
    </row>
    <row r="705" spans="1:26" ht="15.75" customHeight="1">
      <c r="A705" s="29"/>
      <c r="B705" s="29"/>
      <c r="C705" s="29"/>
      <c r="D705" s="29"/>
      <c r="E705" s="29"/>
      <c r="F705" s="29"/>
      <c r="G705" s="29"/>
      <c r="H705" s="579"/>
      <c r="I705" s="29"/>
      <c r="J705" s="29"/>
      <c r="K705" s="29"/>
      <c r="L705" s="29"/>
      <c r="M705" s="29"/>
      <c r="N705" s="29"/>
      <c r="O705" s="29"/>
      <c r="P705" s="29"/>
      <c r="Q705" s="29"/>
      <c r="R705" s="29"/>
      <c r="S705" s="29"/>
      <c r="T705" s="29"/>
      <c r="U705" s="29"/>
      <c r="V705" s="29"/>
      <c r="W705" s="29"/>
      <c r="X705" s="29"/>
      <c r="Y705" s="29"/>
      <c r="Z705" s="29"/>
    </row>
    <row r="706" spans="1:26" ht="15.75" customHeight="1">
      <c r="A706" s="29"/>
      <c r="B706" s="29"/>
      <c r="C706" s="29"/>
      <c r="D706" s="29"/>
      <c r="E706" s="29"/>
      <c r="F706" s="29"/>
      <c r="G706" s="29"/>
      <c r="H706" s="579"/>
      <c r="I706" s="29"/>
      <c r="J706" s="29"/>
      <c r="K706" s="29"/>
      <c r="L706" s="29"/>
      <c r="M706" s="29"/>
      <c r="N706" s="29"/>
      <c r="O706" s="29"/>
      <c r="P706" s="29"/>
      <c r="Q706" s="29"/>
      <c r="R706" s="29"/>
      <c r="S706" s="29"/>
      <c r="T706" s="29"/>
      <c r="U706" s="29"/>
      <c r="V706" s="29"/>
      <c r="W706" s="29"/>
      <c r="X706" s="29"/>
      <c r="Y706" s="29"/>
      <c r="Z706" s="29"/>
    </row>
    <row r="707" spans="1:26" ht="15.75" customHeight="1">
      <c r="A707" s="29"/>
      <c r="B707" s="29"/>
      <c r="C707" s="29"/>
      <c r="D707" s="29"/>
      <c r="E707" s="29"/>
      <c r="F707" s="29"/>
      <c r="G707" s="29"/>
      <c r="H707" s="579"/>
      <c r="I707" s="29"/>
      <c r="J707" s="29"/>
      <c r="K707" s="29"/>
      <c r="L707" s="29"/>
      <c r="M707" s="29"/>
      <c r="N707" s="29"/>
      <c r="O707" s="29"/>
      <c r="P707" s="29"/>
      <c r="Q707" s="29"/>
      <c r="R707" s="29"/>
      <c r="S707" s="29"/>
      <c r="T707" s="29"/>
      <c r="U707" s="29"/>
      <c r="V707" s="29"/>
      <c r="W707" s="29"/>
      <c r="X707" s="29"/>
      <c r="Y707" s="29"/>
      <c r="Z707" s="29"/>
    </row>
    <row r="708" spans="1:26" ht="15.75" customHeight="1">
      <c r="A708" s="29"/>
      <c r="B708" s="29"/>
      <c r="C708" s="29"/>
      <c r="D708" s="29"/>
      <c r="E708" s="29"/>
      <c r="F708" s="29"/>
      <c r="G708" s="29"/>
      <c r="H708" s="579"/>
      <c r="I708" s="29"/>
      <c r="J708" s="29"/>
      <c r="K708" s="29"/>
      <c r="L708" s="29"/>
      <c r="M708" s="29"/>
      <c r="N708" s="29"/>
      <c r="O708" s="29"/>
      <c r="P708" s="29"/>
      <c r="Q708" s="29"/>
      <c r="R708" s="29"/>
      <c r="S708" s="29"/>
      <c r="T708" s="29"/>
      <c r="U708" s="29"/>
      <c r="V708" s="29"/>
      <c r="W708" s="29"/>
      <c r="X708" s="29"/>
      <c r="Y708" s="29"/>
      <c r="Z708" s="29"/>
    </row>
    <row r="709" spans="1:26" ht="15.75" customHeight="1">
      <c r="A709" s="29"/>
      <c r="B709" s="29"/>
      <c r="C709" s="29"/>
      <c r="D709" s="29"/>
      <c r="E709" s="29"/>
      <c r="F709" s="29"/>
      <c r="G709" s="29"/>
      <c r="H709" s="579"/>
      <c r="I709" s="29"/>
      <c r="J709" s="29"/>
      <c r="K709" s="29"/>
      <c r="L709" s="29"/>
      <c r="M709" s="29"/>
      <c r="N709" s="29"/>
      <c r="O709" s="29"/>
      <c r="P709" s="29"/>
      <c r="Q709" s="29"/>
      <c r="R709" s="29"/>
      <c r="S709" s="29"/>
      <c r="T709" s="29"/>
      <c r="U709" s="29"/>
      <c r="V709" s="29"/>
      <c r="W709" s="29"/>
      <c r="X709" s="29"/>
      <c r="Y709" s="29"/>
      <c r="Z709" s="29"/>
    </row>
    <row r="710" spans="1:26" ht="15.75" customHeight="1">
      <c r="A710" s="29"/>
      <c r="B710" s="29"/>
      <c r="C710" s="29"/>
      <c r="D710" s="29"/>
      <c r="E710" s="29"/>
      <c r="F710" s="29"/>
      <c r="G710" s="29"/>
      <c r="H710" s="579"/>
      <c r="I710" s="29"/>
      <c r="J710" s="29"/>
      <c r="K710" s="29"/>
      <c r="L710" s="29"/>
      <c r="M710" s="29"/>
      <c r="N710" s="29"/>
      <c r="O710" s="29"/>
      <c r="P710" s="29"/>
      <c r="Q710" s="29"/>
      <c r="R710" s="29"/>
      <c r="S710" s="29"/>
      <c r="T710" s="29"/>
      <c r="U710" s="29"/>
      <c r="V710" s="29"/>
      <c r="W710" s="29"/>
      <c r="X710" s="29"/>
      <c r="Y710" s="29"/>
      <c r="Z710" s="29"/>
    </row>
    <row r="711" spans="1:26" ht="15.75" customHeight="1">
      <c r="A711" s="29"/>
      <c r="B711" s="29"/>
      <c r="C711" s="29"/>
      <c r="D711" s="29"/>
      <c r="E711" s="29"/>
      <c r="F711" s="29"/>
      <c r="G711" s="29"/>
      <c r="H711" s="579"/>
      <c r="I711" s="29"/>
      <c r="J711" s="29"/>
      <c r="K711" s="29"/>
      <c r="L711" s="29"/>
      <c r="M711" s="29"/>
      <c r="N711" s="29"/>
      <c r="O711" s="29"/>
      <c r="P711" s="29"/>
      <c r="Q711" s="29"/>
      <c r="R711" s="29"/>
      <c r="S711" s="29"/>
      <c r="T711" s="29"/>
      <c r="U711" s="29"/>
      <c r="V711" s="29"/>
      <c r="W711" s="29"/>
      <c r="X711" s="29"/>
      <c r="Y711" s="29"/>
      <c r="Z711" s="29"/>
    </row>
    <row r="712" spans="1:26" ht="15.75" customHeight="1">
      <c r="A712" s="29"/>
      <c r="B712" s="29"/>
      <c r="C712" s="29"/>
      <c r="D712" s="29"/>
      <c r="E712" s="29"/>
      <c r="F712" s="29"/>
      <c r="G712" s="29"/>
      <c r="H712" s="579"/>
      <c r="I712" s="29"/>
      <c r="J712" s="29"/>
      <c r="K712" s="29"/>
      <c r="L712" s="29"/>
      <c r="M712" s="29"/>
      <c r="N712" s="29"/>
      <c r="O712" s="29"/>
      <c r="P712" s="29"/>
      <c r="Q712" s="29"/>
      <c r="R712" s="29"/>
      <c r="S712" s="29"/>
      <c r="T712" s="29"/>
      <c r="U712" s="29"/>
      <c r="V712" s="29"/>
      <c r="W712" s="29"/>
      <c r="X712" s="29"/>
      <c r="Y712" s="29"/>
      <c r="Z712" s="29"/>
    </row>
    <row r="713" spans="1:26" ht="15.75" customHeight="1">
      <c r="A713" s="29"/>
      <c r="B713" s="29"/>
      <c r="C713" s="29"/>
      <c r="D713" s="29"/>
      <c r="E713" s="29"/>
      <c r="F713" s="29"/>
      <c r="G713" s="29"/>
      <c r="H713" s="579"/>
      <c r="I713" s="29"/>
      <c r="J713" s="29"/>
      <c r="K713" s="29"/>
      <c r="L713" s="29"/>
      <c r="M713" s="29"/>
      <c r="N713" s="29"/>
      <c r="O713" s="29"/>
      <c r="P713" s="29"/>
      <c r="Q713" s="29"/>
      <c r="R713" s="29"/>
      <c r="S713" s="29"/>
      <c r="T713" s="29"/>
      <c r="U713" s="29"/>
      <c r="V713" s="29"/>
      <c r="W713" s="29"/>
      <c r="X713" s="29"/>
      <c r="Y713" s="29"/>
      <c r="Z713" s="29"/>
    </row>
    <row r="714" spans="1:26" ht="15.75" customHeight="1">
      <c r="A714" s="29"/>
      <c r="B714" s="29"/>
      <c r="C714" s="29"/>
      <c r="D714" s="29"/>
      <c r="E714" s="29"/>
      <c r="F714" s="29"/>
      <c r="G714" s="29"/>
      <c r="H714" s="579"/>
      <c r="I714" s="29"/>
      <c r="J714" s="29"/>
      <c r="K714" s="29"/>
      <c r="L714" s="29"/>
      <c r="M714" s="29"/>
      <c r="N714" s="29"/>
      <c r="O714" s="29"/>
      <c r="P714" s="29"/>
      <c r="Q714" s="29"/>
      <c r="R714" s="29"/>
      <c r="S714" s="29"/>
      <c r="T714" s="29"/>
      <c r="U714" s="29"/>
      <c r="V714" s="29"/>
      <c r="W714" s="29"/>
      <c r="X714" s="29"/>
      <c r="Y714" s="29"/>
      <c r="Z714" s="29"/>
    </row>
    <row r="715" spans="1:26" ht="15.75" customHeight="1">
      <c r="A715" s="29"/>
      <c r="B715" s="29"/>
      <c r="C715" s="29"/>
      <c r="D715" s="29"/>
      <c r="E715" s="29"/>
      <c r="F715" s="29"/>
      <c r="G715" s="29"/>
      <c r="H715" s="579"/>
      <c r="I715" s="29"/>
      <c r="J715" s="29"/>
      <c r="K715" s="29"/>
      <c r="L715" s="29"/>
      <c r="M715" s="29"/>
      <c r="N715" s="29"/>
      <c r="O715" s="29"/>
      <c r="P715" s="29"/>
      <c r="Q715" s="29"/>
      <c r="R715" s="29"/>
      <c r="S715" s="29"/>
      <c r="T715" s="29"/>
      <c r="U715" s="29"/>
      <c r="V715" s="29"/>
      <c r="W715" s="29"/>
      <c r="X715" s="29"/>
      <c r="Y715" s="29"/>
      <c r="Z715" s="29"/>
    </row>
    <row r="716" spans="1:26" ht="15.75" customHeight="1">
      <c r="A716" s="29"/>
      <c r="B716" s="29"/>
      <c r="C716" s="29"/>
      <c r="D716" s="29"/>
      <c r="E716" s="29"/>
      <c r="F716" s="29"/>
      <c r="G716" s="29"/>
      <c r="H716" s="579"/>
      <c r="I716" s="29"/>
      <c r="J716" s="29"/>
      <c r="K716" s="29"/>
      <c r="L716" s="29"/>
      <c r="M716" s="29"/>
      <c r="N716" s="29"/>
      <c r="O716" s="29"/>
      <c r="P716" s="29"/>
      <c r="Q716" s="29"/>
      <c r="R716" s="29"/>
      <c r="S716" s="29"/>
      <c r="T716" s="29"/>
      <c r="U716" s="29"/>
      <c r="V716" s="29"/>
      <c r="W716" s="29"/>
      <c r="X716" s="29"/>
      <c r="Y716" s="29"/>
      <c r="Z716" s="29"/>
    </row>
    <row r="717" spans="1:26" ht="15.75" customHeight="1">
      <c r="A717" s="29"/>
      <c r="B717" s="29"/>
      <c r="C717" s="29"/>
      <c r="D717" s="29"/>
      <c r="E717" s="29"/>
      <c r="F717" s="29"/>
      <c r="G717" s="29"/>
      <c r="H717" s="579"/>
      <c r="I717" s="29"/>
      <c r="J717" s="29"/>
      <c r="K717" s="29"/>
      <c r="L717" s="29"/>
      <c r="M717" s="29"/>
      <c r="N717" s="29"/>
      <c r="O717" s="29"/>
      <c r="P717" s="29"/>
      <c r="Q717" s="29"/>
      <c r="R717" s="29"/>
      <c r="S717" s="29"/>
      <c r="T717" s="29"/>
      <c r="U717" s="29"/>
      <c r="V717" s="29"/>
      <c r="W717" s="29"/>
      <c r="X717" s="29"/>
      <c r="Y717" s="29"/>
      <c r="Z717" s="29"/>
    </row>
    <row r="718" spans="1:26" ht="15.75" customHeight="1">
      <c r="A718" s="29"/>
      <c r="B718" s="29"/>
      <c r="C718" s="29"/>
      <c r="D718" s="29"/>
      <c r="E718" s="29"/>
      <c r="F718" s="29"/>
      <c r="G718" s="29"/>
      <c r="H718" s="579"/>
      <c r="I718" s="29"/>
      <c r="J718" s="29"/>
      <c r="K718" s="29"/>
      <c r="L718" s="29"/>
      <c r="M718" s="29"/>
      <c r="N718" s="29"/>
      <c r="O718" s="29"/>
      <c r="P718" s="29"/>
      <c r="Q718" s="29"/>
      <c r="R718" s="29"/>
      <c r="S718" s="29"/>
      <c r="T718" s="29"/>
      <c r="U718" s="29"/>
      <c r="V718" s="29"/>
      <c r="W718" s="29"/>
      <c r="X718" s="29"/>
      <c r="Y718" s="29"/>
      <c r="Z718" s="29"/>
    </row>
    <row r="719" spans="1:26" ht="15.75" customHeight="1">
      <c r="A719" s="29"/>
      <c r="B719" s="29"/>
      <c r="C719" s="29"/>
      <c r="D719" s="29"/>
      <c r="E719" s="29"/>
      <c r="F719" s="29"/>
      <c r="G719" s="29"/>
      <c r="H719" s="579"/>
      <c r="I719" s="29"/>
      <c r="J719" s="29"/>
      <c r="K719" s="29"/>
      <c r="L719" s="29"/>
      <c r="M719" s="29"/>
      <c r="N719" s="29"/>
      <c r="O719" s="29"/>
      <c r="P719" s="29"/>
      <c r="Q719" s="29"/>
      <c r="R719" s="29"/>
      <c r="S719" s="29"/>
      <c r="T719" s="29"/>
      <c r="U719" s="29"/>
      <c r="V719" s="29"/>
      <c r="W719" s="29"/>
      <c r="X719" s="29"/>
      <c r="Y719" s="29"/>
      <c r="Z719" s="29"/>
    </row>
    <row r="720" spans="1:26" ht="15.75" customHeight="1">
      <c r="A720" s="29"/>
      <c r="B720" s="29"/>
      <c r="C720" s="29"/>
      <c r="D720" s="29"/>
      <c r="E720" s="29"/>
      <c r="F720" s="29"/>
      <c r="G720" s="29"/>
      <c r="H720" s="579"/>
      <c r="I720" s="29"/>
      <c r="J720" s="29"/>
      <c r="K720" s="29"/>
      <c r="L720" s="29"/>
      <c r="M720" s="29"/>
      <c r="N720" s="29"/>
      <c r="O720" s="29"/>
      <c r="P720" s="29"/>
      <c r="Q720" s="29"/>
      <c r="R720" s="29"/>
      <c r="S720" s="29"/>
      <c r="T720" s="29"/>
      <c r="U720" s="29"/>
      <c r="V720" s="29"/>
      <c r="W720" s="29"/>
      <c r="X720" s="29"/>
      <c r="Y720" s="29"/>
      <c r="Z720" s="29"/>
    </row>
    <row r="721" spans="1:26" ht="15.75" customHeight="1">
      <c r="A721" s="29"/>
      <c r="B721" s="29"/>
      <c r="C721" s="29"/>
      <c r="D721" s="29"/>
      <c r="E721" s="29"/>
      <c r="F721" s="29"/>
      <c r="G721" s="29"/>
      <c r="H721" s="579"/>
      <c r="I721" s="29"/>
      <c r="J721" s="29"/>
      <c r="K721" s="29"/>
      <c r="L721" s="29"/>
      <c r="M721" s="29"/>
      <c r="N721" s="29"/>
      <c r="O721" s="29"/>
      <c r="P721" s="29"/>
      <c r="Q721" s="29"/>
      <c r="R721" s="29"/>
      <c r="S721" s="29"/>
      <c r="T721" s="29"/>
      <c r="U721" s="29"/>
      <c r="V721" s="29"/>
      <c r="W721" s="29"/>
      <c r="X721" s="29"/>
      <c r="Y721" s="29"/>
      <c r="Z721" s="29"/>
    </row>
    <row r="722" spans="1:26" ht="15.75" customHeight="1">
      <c r="A722" s="29"/>
      <c r="B722" s="29"/>
      <c r="C722" s="29"/>
      <c r="D722" s="29"/>
      <c r="E722" s="29"/>
      <c r="F722" s="29"/>
      <c r="G722" s="29"/>
      <c r="H722" s="579"/>
      <c r="I722" s="29"/>
      <c r="J722" s="29"/>
      <c r="K722" s="29"/>
      <c r="L722" s="29"/>
      <c r="M722" s="29"/>
      <c r="N722" s="29"/>
      <c r="O722" s="29"/>
      <c r="P722" s="29"/>
      <c r="Q722" s="29"/>
      <c r="R722" s="29"/>
      <c r="S722" s="29"/>
      <c r="T722" s="29"/>
      <c r="U722" s="29"/>
      <c r="V722" s="29"/>
      <c r="W722" s="29"/>
      <c r="X722" s="29"/>
      <c r="Y722" s="29"/>
      <c r="Z722" s="29"/>
    </row>
    <row r="723" spans="1:26" ht="15.75" customHeight="1">
      <c r="A723" s="29"/>
      <c r="B723" s="29"/>
      <c r="C723" s="29"/>
      <c r="D723" s="29"/>
      <c r="E723" s="29"/>
      <c r="F723" s="29"/>
      <c r="G723" s="29"/>
      <c r="H723" s="579"/>
      <c r="I723" s="29"/>
      <c r="J723" s="29"/>
      <c r="K723" s="29"/>
      <c r="L723" s="29"/>
      <c r="M723" s="29"/>
      <c r="N723" s="29"/>
      <c r="O723" s="29"/>
      <c r="P723" s="29"/>
      <c r="Q723" s="29"/>
      <c r="R723" s="29"/>
      <c r="S723" s="29"/>
      <c r="T723" s="29"/>
      <c r="U723" s="29"/>
      <c r="V723" s="29"/>
      <c r="W723" s="29"/>
      <c r="X723" s="29"/>
      <c r="Y723" s="29"/>
      <c r="Z723" s="29"/>
    </row>
    <row r="724" spans="1:26" ht="15.75" customHeight="1">
      <c r="A724" s="29"/>
      <c r="B724" s="29"/>
      <c r="C724" s="29"/>
      <c r="D724" s="29"/>
      <c r="E724" s="29"/>
      <c r="F724" s="29"/>
      <c r="G724" s="29"/>
      <c r="H724" s="579"/>
      <c r="I724" s="29"/>
      <c r="J724" s="29"/>
      <c r="K724" s="29"/>
      <c r="L724" s="29"/>
      <c r="M724" s="29"/>
      <c r="N724" s="29"/>
      <c r="O724" s="29"/>
      <c r="P724" s="29"/>
      <c r="Q724" s="29"/>
      <c r="R724" s="29"/>
      <c r="S724" s="29"/>
      <c r="T724" s="29"/>
      <c r="U724" s="29"/>
      <c r="V724" s="29"/>
      <c r="W724" s="29"/>
      <c r="X724" s="29"/>
      <c r="Y724" s="29"/>
      <c r="Z724" s="29"/>
    </row>
    <row r="725" spans="1:26" ht="15.75" customHeight="1">
      <c r="A725" s="29"/>
      <c r="B725" s="29"/>
      <c r="C725" s="29"/>
      <c r="D725" s="29"/>
      <c r="E725" s="29"/>
      <c r="F725" s="29"/>
      <c r="G725" s="29"/>
      <c r="H725" s="579"/>
      <c r="I725" s="29"/>
      <c r="J725" s="29"/>
      <c r="K725" s="29"/>
      <c r="L725" s="29"/>
      <c r="M725" s="29"/>
      <c r="N725" s="29"/>
      <c r="O725" s="29"/>
      <c r="P725" s="29"/>
      <c r="Q725" s="29"/>
      <c r="R725" s="29"/>
      <c r="S725" s="29"/>
      <c r="T725" s="29"/>
      <c r="U725" s="29"/>
      <c r="V725" s="29"/>
      <c r="W725" s="29"/>
      <c r="X725" s="29"/>
      <c r="Y725" s="29"/>
      <c r="Z725" s="29"/>
    </row>
    <row r="726" spans="1:26" ht="15.75" customHeight="1">
      <c r="A726" s="29"/>
      <c r="B726" s="29"/>
      <c r="C726" s="29"/>
      <c r="D726" s="29"/>
      <c r="E726" s="29"/>
      <c r="F726" s="29"/>
      <c r="G726" s="29"/>
      <c r="H726" s="579"/>
      <c r="I726" s="29"/>
      <c r="J726" s="29"/>
      <c r="K726" s="29"/>
      <c r="L726" s="29"/>
      <c r="M726" s="29"/>
      <c r="N726" s="29"/>
      <c r="O726" s="29"/>
      <c r="P726" s="29"/>
      <c r="Q726" s="29"/>
      <c r="R726" s="29"/>
      <c r="S726" s="29"/>
      <c r="T726" s="29"/>
      <c r="U726" s="29"/>
      <c r="V726" s="29"/>
      <c r="W726" s="29"/>
      <c r="X726" s="29"/>
      <c r="Y726" s="29"/>
      <c r="Z726" s="29"/>
    </row>
    <row r="727" spans="1:26" ht="15.75" customHeight="1">
      <c r="A727" s="29"/>
      <c r="B727" s="29"/>
      <c r="C727" s="29"/>
      <c r="D727" s="29"/>
      <c r="E727" s="29"/>
      <c r="F727" s="29"/>
      <c r="G727" s="29"/>
      <c r="H727" s="579"/>
      <c r="I727" s="29"/>
      <c r="J727" s="29"/>
      <c r="K727" s="29"/>
      <c r="L727" s="29"/>
      <c r="M727" s="29"/>
      <c r="N727" s="29"/>
      <c r="O727" s="29"/>
      <c r="P727" s="29"/>
      <c r="Q727" s="29"/>
      <c r="R727" s="29"/>
      <c r="S727" s="29"/>
      <c r="T727" s="29"/>
      <c r="U727" s="29"/>
      <c r="V727" s="29"/>
      <c r="W727" s="29"/>
      <c r="X727" s="29"/>
      <c r="Y727" s="29"/>
      <c r="Z727" s="29"/>
    </row>
    <row r="728" spans="1:26" ht="15.75" customHeight="1">
      <c r="A728" s="29"/>
      <c r="B728" s="29"/>
      <c r="C728" s="29"/>
      <c r="D728" s="29"/>
      <c r="E728" s="29"/>
      <c r="F728" s="29"/>
      <c r="G728" s="29"/>
      <c r="H728" s="579"/>
      <c r="I728" s="29"/>
      <c r="J728" s="29"/>
      <c r="K728" s="29"/>
      <c r="L728" s="29"/>
      <c r="M728" s="29"/>
      <c r="N728" s="29"/>
      <c r="O728" s="29"/>
      <c r="P728" s="29"/>
      <c r="Q728" s="29"/>
      <c r="R728" s="29"/>
      <c r="S728" s="29"/>
      <c r="T728" s="29"/>
      <c r="U728" s="29"/>
      <c r="V728" s="29"/>
      <c r="W728" s="29"/>
      <c r="X728" s="29"/>
      <c r="Y728" s="29"/>
      <c r="Z728" s="29"/>
    </row>
    <row r="729" spans="1:26" ht="15.75" customHeight="1">
      <c r="A729" s="29"/>
      <c r="B729" s="29"/>
      <c r="C729" s="29"/>
      <c r="D729" s="29"/>
      <c r="E729" s="29"/>
      <c r="F729" s="29"/>
      <c r="G729" s="29"/>
      <c r="H729" s="579"/>
      <c r="I729" s="29"/>
      <c r="J729" s="29"/>
      <c r="K729" s="29"/>
      <c r="L729" s="29"/>
      <c r="M729" s="29"/>
      <c r="N729" s="29"/>
      <c r="O729" s="29"/>
      <c r="P729" s="29"/>
      <c r="Q729" s="29"/>
      <c r="R729" s="29"/>
      <c r="S729" s="29"/>
      <c r="T729" s="29"/>
      <c r="U729" s="29"/>
      <c r="V729" s="29"/>
      <c r="W729" s="29"/>
      <c r="X729" s="29"/>
      <c r="Y729" s="29"/>
      <c r="Z729" s="29"/>
    </row>
    <row r="730" spans="1:26" ht="15.75" customHeight="1">
      <c r="A730" s="29"/>
      <c r="B730" s="29"/>
      <c r="C730" s="29"/>
      <c r="D730" s="29"/>
      <c r="E730" s="29"/>
      <c r="F730" s="29"/>
      <c r="G730" s="29"/>
      <c r="H730" s="579"/>
      <c r="I730" s="29"/>
      <c r="J730" s="29"/>
      <c r="K730" s="29"/>
      <c r="L730" s="29"/>
      <c r="M730" s="29"/>
      <c r="N730" s="29"/>
      <c r="O730" s="29"/>
      <c r="P730" s="29"/>
      <c r="Q730" s="29"/>
      <c r="R730" s="29"/>
      <c r="S730" s="29"/>
      <c r="T730" s="29"/>
      <c r="U730" s="29"/>
      <c r="V730" s="29"/>
      <c r="W730" s="29"/>
      <c r="X730" s="29"/>
      <c r="Y730" s="29"/>
      <c r="Z730" s="29"/>
    </row>
    <row r="731" spans="1:26" ht="15.75" customHeight="1">
      <c r="A731" s="29"/>
      <c r="B731" s="29"/>
      <c r="C731" s="29"/>
      <c r="D731" s="29"/>
      <c r="E731" s="29"/>
      <c r="F731" s="29"/>
      <c r="G731" s="29"/>
      <c r="H731" s="579"/>
      <c r="I731" s="29"/>
      <c r="J731" s="29"/>
      <c r="K731" s="29"/>
      <c r="L731" s="29"/>
      <c r="M731" s="29"/>
      <c r="N731" s="29"/>
      <c r="O731" s="29"/>
      <c r="P731" s="29"/>
      <c r="Q731" s="29"/>
      <c r="R731" s="29"/>
      <c r="S731" s="29"/>
      <c r="T731" s="29"/>
      <c r="U731" s="29"/>
      <c r="V731" s="29"/>
      <c r="W731" s="29"/>
      <c r="X731" s="29"/>
      <c r="Y731" s="29"/>
      <c r="Z731" s="29"/>
    </row>
    <row r="732" spans="1:26" ht="15.75" customHeight="1">
      <c r="A732" s="29"/>
      <c r="B732" s="29"/>
      <c r="C732" s="29"/>
      <c r="D732" s="29"/>
      <c r="E732" s="29"/>
      <c r="F732" s="29"/>
      <c r="G732" s="29"/>
      <c r="H732" s="579"/>
      <c r="I732" s="29"/>
      <c r="J732" s="29"/>
      <c r="K732" s="29"/>
      <c r="L732" s="29"/>
      <c r="M732" s="29"/>
      <c r="N732" s="29"/>
      <c r="O732" s="29"/>
      <c r="P732" s="29"/>
      <c r="Q732" s="29"/>
      <c r="R732" s="29"/>
      <c r="S732" s="29"/>
      <c r="T732" s="29"/>
      <c r="U732" s="29"/>
      <c r="V732" s="29"/>
      <c r="W732" s="29"/>
      <c r="X732" s="29"/>
      <c r="Y732" s="29"/>
      <c r="Z732" s="29"/>
    </row>
    <row r="733" spans="1:26" ht="15.75" customHeight="1">
      <c r="A733" s="29"/>
      <c r="B733" s="29"/>
      <c r="C733" s="29"/>
      <c r="D733" s="29"/>
      <c r="E733" s="29"/>
      <c r="F733" s="29"/>
      <c r="G733" s="29"/>
      <c r="H733" s="579"/>
      <c r="I733" s="29"/>
      <c r="J733" s="29"/>
      <c r="K733" s="29"/>
      <c r="L733" s="29"/>
      <c r="M733" s="29"/>
      <c r="N733" s="29"/>
      <c r="O733" s="29"/>
      <c r="P733" s="29"/>
      <c r="Q733" s="29"/>
      <c r="R733" s="29"/>
      <c r="S733" s="29"/>
      <c r="T733" s="29"/>
      <c r="U733" s="29"/>
      <c r="V733" s="29"/>
      <c r="W733" s="29"/>
      <c r="X733" s="29"/>
      <c r="Y733" s="29"/>
      <c r="Z733" s="29"/>
    </row>
    <row r="734" spans="1:26" ht="15.75" customHeight="1">
      <c r="A734" s="29"/>
      <c r="B734" s="29"/>
      <c r="C734" s="29"/>
      <c r="D734" s="29"/>
      <c r="E734" s="29"/>
      <c r="F734" s="29"/>
      <c r="G734" s="29"/>
      <c r="H734" s="579"/>
      <c r="I734" s="29"/>
      <c r="J734" s="29"/>
      <c r="K734" s="29"/>
      <c r="L734" s="29"/>
      <c r="M734" s="29"/>
      <c r="N734" s="29"/>
      <c r="O734" s="29"/>
      <c r="P734" s="29"/>
      <c r="Q734" s="29"/>
      <c r="R734" s="29"/>
      <c r="S734" s="29"/>
      <c r="T734" s="29"/>
      <c r="U734" s="29"/>
      <c r="V734" s="29"/>
      <c r="W734" s="29"/>
      <c r="X734" s="29"/>
      <c r="Y734" s="29"/>
      <c r="Z734" s="29"/>
    </row>
    <row r="735" spans="1:26" ht="15.75" customHeight="1">
      <c r="A735" s="29"/>
      <c r="B735" s="29"/>
      <c r="C735" s="29"/>
      <c r="D735" s="29"/>
      <c r="E735" s="29"/>
      <c r="F735" s="29"/>
      <c r="G735" s="29"/>
      <c r="H735" s="579"/>
      <c r="I735" s="29"/>
      <c r="J735" s="29"/>
      <c r="K735" s="29"/>
      <c r="L735" s="29"/>
      <c r="M735" s="29"/>
      <c r="N735" s="29"/>
      <c r="O735" s="29"/>
      <c r="P735" s="29"/>
      <c r="Q735" s="29"/>
      <c r="R735" s="29"/>
      <c r="S735" s="29"/>
      <c r="T735" s="29"/>
      <c r="U735" s="29"/>
      <c r="V735" s="29"/>
      <c r="W735" s="29"/>
      <c r="X735" s="29"/>
      <c r="Y735" s="29"/>
      <c r="Z735" s="29"/>
    </row>
    <row r="736" spans="1:26" ht="15.75" customHeight="1">
      <c r="A736" s="29"/>
      <c r="B736" s="29"/>
      <c r="C736" s="29"/>
      <c r="D736" s="29"/>
      <c r="E736" s="29"/>
      <c r="F736" s="29"/>
      <c r="G736" s="29"/>
      <c r="H736" s="579"/>
      <c r="I736" s="29"/>
      <c r="J736" s="29"/>
      <c r="K736" s="29"/>
      <c r="L736" s="29"/>
      <c r="M736" s="29"/>
      <c r="N736" s="29"/>
      <c r="O736" s="29"/>
      <c r="P736" s="29"/>
      <c r="Q736" s="29"/>
      <c r="R736" s="29"/>
      <c r="S736" s="29"/>
      <c r="T736" s="29"/>
      <c r="U736" s="29"/>
      <c r="V736" s="29"/>
      <c r="W736" s="29"/>
      <c r="X736" s="29"/>
      <c r="Y736" s="29"/>
      <c r="Z736" s="29"/>
    </row>
    <row r="737" spans="1:26" ht="15.75" customHeight="1">
      <c r="A737" s="29"/>
      <c r="B737" s="29"/>
      <c r="C737" s="29"/>
      <c r="D737" s="29"/>
      <c r="E737" s="29"/>
      <c r="F737" s="29"/>
      <c r="G737" s="29"/>
      <c r="H737" s="579"/>
      <c r="I737" s="29"/>
      <c r="J737" s="29"/>
      <c r="K737" s="29"/>
      <c r="L737" s="29"/>
      <c r="M737" s="29"/>
      <c r="N737" s="29"/>
      <c r="O737" s="29"/>
      <c r="P737" s="29"/>
      <c r="Q737" s="29"/>
      <c r="R737" s="29"/>
      <c r="S737" s="29"/>
      <c r="T737" s="29"/>
      <c r="U737" s="29"/>
      <c r="V737" s="29"/>
      <c r="W737" s="29"/>
      <c r="X737" s="29"/>
      <c r="Y737" s="29"/>
      <c r="Z737" s="29"/>
    </row>
    <row r="738" spans="1:26" ht="15.75" customHeight="1">
      <c r="A738" s="29"/>
      <c r="B738" s="29"/>
      <c r="C738" s="29"/>
      <c r="D738" s="29"/>
      <c r="E738" s="29"/>
      <c r="F738" s="29"/>
      <c r="G738" s="29"/>
      <c r="H738" s="579"/>
      <c r="I738" s="29"/>
      <c r="J738" s="29"/>
      <c r="K738" s="29"/>
      <c r="L738" s="29"/>
      <c r="M738" s="29"/>
      <c r="N738" s="29"/>
      <c r="O738" s="29"/>
      <c r="P738" s="29"/>
      <c r="Q738" s="29"/>
      <c r="R738" s="29"/>
      <c r="S738" s="29"/>
      <c r="T738" s="29"/>
      <c r="U738" s="29"/>
      <c r="V738" s="29"/>
      <c r="W738" s="29"/>
      <c r="X738" s="29"/>
      <c r="Y738" s="29"/>
      <c r="Z738" s="29"/>
    </row>
    <row r="739" spans="1:26" ht="15.75" customHeight="1">
      <c r="A739" s="29"/>
      <c r="B739" s="29"/>
      <c r="C739" s="29"/>
      <c r="D739" s="29"/>
      <c r="E739" s="29"/>
      <c r="F739" s="29"/>
      <c r="G739" s="29"/>
      <c r="H739" s="579"/>
      <c r="I739" s="29"/>
      <c r="J739" s="29"/>
      <c r="K739" s="29"/>
      <c r="L739" s="29"/>
      <c r="M739" s="29"/>
      <c r="N739" s="29"/>
      <c r="O739" s="29"/>
      <c r="P739" s="29"/>
      <c r="Q739" s="29"/>
      <c r="R739" s="29"/>
      <c r="S739" s="29"/>
      <c r="T739" s="29"/>
      <c r="U739" s="29"/>
      <c r="V739" s="29"/>
      <c r="W739" s="29"/>
      <c r="X739" s="29"/>
      <c r="Y739" s="29"/>
      <c r="Z739" s="29"/>
    </row>
    <row r="740" spans="1:26" ht="15.75" customHeight="1">
      <c r="A740" s="29"/>
      <c r="B740" s="29"/>
      <c r="C740" s="29"/>
      <c r="D740" s="29"/>
      <c r="E740" s="29"/>
      <c r="F740" s="29"/>
      <c r="G740" s="29"/>
      <c r="H740" s="579"/>
      <c r="I740" s="29"/>
      <c r="J740" s="29"/>
      <c r="K740" s="29"/>
      <c r="L740" s="29"/>
      <c r="M740" s="29"/>
      <c r="N740" s="29"/>
      <c r="O740" s="29"/>
      <c r="P740" s="29"/>
      <c r="Q740" s="29"/>
      <c r="R740" s="29"/>
      <c r="S740" s="29"/>
      <c r="T740" s="29"/>
      <c r="U740" s="29"/>
      <c r="V740" s="29"/>
      <c r="W740" s="29"/>
      <c r="X740" s="29"/>
      <c r="Y740" s="29"/>
      <c r="Z740" s="29"/>
    </row>
    <row r="741" spans="1:26" ht="15.75" customHeight="1">
      <c r="A741" s="29"/>
      <c r="B741" s="29"/>
      <c r="C741" s="29"/>
      <c r="D741" s="29"/>
      <c r="E741" s="29"/>
      <c r="F741" s="29"/>
      <c r="G741" s="29"/>
      <c r="H741" s="579"/>
      <c r="I741" s="29"/>
      <c r="J741" s="29"/>
      <c r="K741" s="29"/>
      <c r="L741" s="29"/>
      <c r="M741" s="29"/>
      <c r="N741" s="29"/>
      <c r="O741" s="29"/>
      <c r="P741" s="29"/>
      <c r="Q741" s="29"/>
      <c r="R741" s="29"/>
      <c r="S741" s="29"/>
      <c r="T741" s="29"/>
      <c r="U741" s="29"/>
      <c r="V741" s="29"/>
      <c r="W741" s="29"/>
      <c r="X741" s="29"/>
      <c r="Y741" s="29"/>
      <c r="Z741" s="29"/>
    </row>
    <row r="742" spans="1:26" ht="15.75" customHeight="1">
      <c r="A742" s="29"/>
      <c r="B742" s="29"/>
      <c r="C742" s="29"/>
      <c r="D742" s="29"/>
      <c r="E742" s="29"/>
      <c r="F742" s="29"/>
      <c r="G742" s="29"/>
      <c r="H742" s="579"/>
      <c r="I742" s="29"/>
      <c r="J742" s="29"/>
      <c r="K742" s="29"/>
      <c r="L742" s="29"/>
      <c r="M742" s="29"/>
      <c r="N742" s="29"/>
      <c r="O742" s="29"/>
      <c r="P742" s="29"/>
      <c r="Q742" s="29"/>
      <c r="R742" s="29"/>
      <c r="S742" s="29"/>
      <c r="T742" s="29"/>
      <c r="U742" s="29"/>
      <c r="V742" s="29"/>
      <c r="W742" s="29"/>
      <c r="X742" s="29"/>
      <c r="Y742" s="29"/>
      <c r="Z742" s="29"/>
    </row>
    <row r="743" spans="1:26" ht="15.75" customHeight="1">
      <c r="A743" s="29"/>
      <c r="B743" s="29"/>
      <c r="C743" s="29"/>
      <c r="D743" s="29"/>
      <c r="E743" s="29"/>
      <c r="F743" s="29"/>
      <c r="G743" s="29"/>
      <c r="H743" s="579"/>
      <c r="I743" s="29"/>
      <c r="J743" s="29"/>
      <c r="K743" s="29"/>
      <c r="L743" s="29"/>
      <c r="M743" s="29"/>
      <c r="N743" s="29"/>
      <c r="O743" s="29"/>
      <c r="P743" s="29"/>
      <c r="Q743" s="29"/>
      <c r="R743" s="29"/>
      <c r="S743" s="29"/>
      <c r="T743" s="29"/>
      <c r="U743" s="29"/>
      <c r="V743" s="29"/>
      <c r="W743" s="29"/>
      <c r="X743" s="29"/>
      <c r="Y743" s="29"/>
      <c r="Z743" s="29"/>
    </row>
    <row r="744" spans="1:26" ht="15.75" customHeight="1">
      <c r="A744" s="29"/>
      <c r="B744" s="29"/>
      <c r="C744" s="29"/>
      <c r="D744" s="29"/>
      <c r="E744" s="29"/>
      <c r="F744" s="29"/>
      <c r="G744" s="29"/>
      <c r="H744" s="579"/>
      <c r="I744" s="29"/>
      <c r="J744" s="29"/>
      <c r="K744" s="29"/>
      <c r="L744" s="29"/>
      <c r="M744" s="29"/>
      <c r="N744" s="29"/>
      <c r="O744" s="29"/>
      <c r="P744" s="29"/>
      <c r="Q744" s="29"/>
      <c r="R744" s="29"/>
      <c r="S744" s="29"/>
      <c r="T744" s="29"/>
      <c r="U744" s="29"/>
      <c r="V744" s="29"/>
      <c r="W744" s="29"/>
      <c r="X744" s="29"/>
      <c r="Y744" s="29"/>
      <c r="Z744" s="29"/>
    </row>
    <row r="745" spans="1:26" ht="15.75" customHeight="1">
      <c r="A745" s="29"/>
      <c r="B745" s="29"/>
      <c r="C745" s="29"/>
      <c r="D745" s="29"/>
      <c r="E745" s="29"/>
      <c r="F745" s="29"/>
      <c r="G745" s="29"/>
      <c r="H745" s="579"/>
      <c r="I745" s="29"/>
      <c r="J745" s="29"/>
      <c r="K745" s="29"/>
      <c r="L745" s="29"/>
      <c r="M745" s="29"/>
      <c r="N745" s="29"/>
      <c r="O745" s="29"/>
      <c r="P745" s="29"/>
      <c r="Q745" s="29"/>
      <c r="R745" s="29"/>
      <c r="S745" s="29"/>
      <c r="T745" s="29"/>
      <c r="U745" s="29"/>
      <c r="V745" s="29"/>
      <c r="W745" s="29"/>
      <c r="X745" s="29"/>
      <c r="Y745" s="29"/>
      <c r="Z745" s="29"/>
    </row>
    <row r="746" spans="1:26" ht="15.75" customHeight="1">
      <c r="A746" s="29"/>
      <c r="B746" s="29"/>
      <c r="C746" s="29"/>
      <c r="D746" s="29"/>
      <c r="E746" s="29"/>
      <c r="F746" s="29"/>
      <c r="G746" s="29"/>
      <c r="H746" s="579"/>
      <c r="I746" s="29"/>
      <c r="J746" s="29"/>
      <c r="K746" s="29"/>
      <c r="L746" s="29"/>
      <c r="M746" s="29"/>
      <c r="N746" s="29"/>
      <c r="O746" s="29"/>
      <c r="P746" s="29"/>
      <c r="Q746" s="29"/>
      <c r="R746" s="29"/>
      <c r="S746" s="29"/>
      <c r="T746" s="29"/>
      <c r="U746" s="29"/>
      <c r="V746" s="29"/>
      <c r="W746" s="29"/>
      <c r="X746" s="29"/>
      <c r="Y746" s="29"/>
      <c r="Z746" s="29"/>
    </row>
    <row r="747" spans="1:26" ht="15.75" customHeight="1">
      <c r="A747" s="29"/>
      <c r="B747" s="29"/>
      <c r="C747" s="29"/>
      <c r="D747" s="29"/>
      <c r="E747" s="29"/>
      <c r="F747" s="29"/>
      <c r="G747" s="29"/>
      <c r="H747" s="579"/>
      <c r="I747" s="29"/>
      <c r="J747" s="29"/>
      <c r="K747" s="29"/>
      <c r="L747" s="29"/>
      <c r="M747" s="29"/>
      <c r="N747" s="29"/>
      <c r="O747" s="29"/>
      <c r="P747" s="29"/>
      <c r="Q747" s="29"/>
      <c r="R747" s="29"/>
      <c r="S747" s="29"/>
      <c r="T747" s="29"/>
      <c r="U747" s="29"/>
      <c r="V747" s="29"/>
      <c r="W747" s="29"/>
      <c r="X747" s="29"/>
      <c r="Y747" s="29"/>
      <c r="Z747" s="29"/>
    </row>
    <row r="748" spans="1:26" ht="15.75" customHeight="1">
      <c r="A748" s="29"/>
      <c r="B748" s="29"/>
      <c r="C748" s="29"/>
      <c r="D748" s="29"/>
      <c r="E748" s="29"/>
      <c r="F748" s="29"/>
      <c r="G748" s="29"/>
      <c r="H748" s="579"/>
      <c r="I748" s="29"/>
      <c r="J748" s="29"/>
      <c r="K748" s="29"/>
      <c r="L748" s="29"/>
      <c r="M748" s="29"/>
      <c r="N748" s="29"/>
      <c r="O748" s="29"/>
      <c r="P748" s="29"/>
      <c r="Q748" s="29"/>
      <c r="R748" s="29"/>
      <c r="S748" s="29"/>
      <c r="T748" s="29"/>
      <c r="U748" s="29"/>
      <c r="V748" s="29"/>
      <c r="W748" s="29"/>
      <c r="X748" s="29"/>
      <c r="Y748" s="29"/>
      <c r="Z748" s="29"/>
    </row>
    <row r="749" spans="1:26" ht="15.75" customHeight="1">
      <c r="A749" s="29"/>
      <c r="B749" s="29"/>
      <c r="C749" s="29"/>
      <c r="D749" s="29"/>
      <c r="E749" s="29"/>
      <c r="F749" s="29"/>
      <c r="G749" s="29"/>
      <c r="H749" s="579"/>
      <c r="I749" s="29"/>
      <c r="J749" s="29"/>
      <c r="K749" s="29"/>
      <c r="L749" s="29"/>
      <c r="M749" s="29"/>
      <c r="N749" s="29"/>
      <c r="O749" s="29"/>
      <c r="P749" s="29"/>
      <c r="Q749" s="29"/>
      <c r="R749" s="29"/>
      <c r="S749" s="29"/>
      <c r="T749" s="29"/>
      <c r="U749" s="29"/>
      <c r="V749" s="29"/>
      <c r="W749" s="29"/>
      <c r="X749" s="29"/>
      <c r="Y749" s="29"/>
      <c r="Z749" s="29"/>
    </row>
    <row r="750" spans="1:26" ht="15.75" customHeight="1">
      <c r="A750" s="29"/>
      <c r="B750" s="29"/>
      <c r="C750" s="29"/>
      <c r="D750" s="29"/>
      <c r="E750" s="29"/>
      <c r="F750" s="29"/>
      <c r="G750" s="29"/>
      <c r="H750" s="579"/>
      <c r="I750" s="29"/>
      <c r="J750" s="29"/>
      <c r="K750" s="29"/>
      <c r="L750" s="29"/>
      <c r="M750" s="29"/>
      <c r="N750" s="29"/>
      <c r="O750" s="29"/>
      <c r="P750" s="29"/>
      <c r="Q750" s="29"/>
      <c r="R750" s="29"/>
      <c r="S750" s="29"/>
      <c r="T750" s="29"/>
      <c r="U750" s="29"/>
      <c r="V750" s="29"/>
      <c r="W750" s="29"/>
      <c r="X750" s="29"/>
      <c r="Y750" s="29"/>
      <c r="Z750" s="29"/>
    </row>
    <row r="751" spans="1:26" ht="15.75" customHeight="1">
      <c r="A751" s="29"/>
      <c r="B751" s="29"/>
      <c r="C751" s="29"/>
      <c r="D751" s="29"/>
      <c r="E751" s="29"/>
      <c r="F751" s="29"/>
      <c r="G751" s="29"/>
      <c r="H751" s="579"/>
      <c r="I751" s="29"/>
      <c r="J751" s="29"/>
      <c r="K751" s="29"/>
      <c r="L751" s="29"/>
      <c r="M751" s="29"/>
      <c r="N751" s="29"/>
      <c r="O751" s="29"/>
      <c r="P751" s="29"/>
      <c r="Q751" s="29"/>
      <c r="R751" s="29"/>
      <c r="S751" s="29"/>
      <c r="T751" s="29"/>
      <c r="U751" s="29"/>
      <c r="V751" s="29"/>
      <c r="W751" s="29"/>
      <c r="X751" s="29"/>
      <c r="Y751" s="29"/>
      <c r="Z751" s="29"/>
    </row>
    <row r="752" spans="1:26" ht="15.75" customHeight="1">
      <c r="A752" s="29"/>
      <c r="B752" s="29"/>
      <c r="C752" s="29"/>
      <c r="D752" s="29"/>
      <c r="E752" s="29"/>
      <c r="F752" s="29"/>
      <c r="G752" s="29"/>
      <c r="H752" s="579"/>
      <c r="I752" s="29"/>
      <c r="J752" s="29"/>
      <c r="K752" s="29"/>
      <c r="L752" s="29"/>
      <c r="M752" s="29"/>
      <c r="N752" s="29"/>
      <c r="O752" s="29"/>
      <c r="P752" s="29"/>
      <c r="Q752" s="29"/>
      <c r="R752" s="29"/>
      <c r="S752" s="29"/>
      <c r="T752" s="29"/>
      <c r="U752" s="29"/>
      <c r="V752" s="29"/>
      <c r="W752" s="29"/>
      <c r="X752" s="29"/>
      <c r="Y752" s="29"/>
      <c r="Z752" s="29"/>
    </row>
    <row r="753" spans="1:26" ht="15.75" customHeight="1">
      <c r="A753" s="29"/>
      <c r="B753" s="29"/>
      <c r="C753" s="29"/>
      <c r="D753" s="29"/>
      <c r="E753" s="29"/>
      <c r="F753" s="29"/>
      <c r="G753" s="29"/>
      <c r="H753" s="579"/>
      <c r="I753" s="29"/>
      <c r="J753" s="29"/>
      <c r="K753" s="29"/>
      <c r="L753" s="29"/>
      <c r="M753" s="29"/>
      <c r="N753" s="29"/>
      <c r="O753" s="29"/>
      <c r="P753" s="29"/>
      <c r="Q753" s="29"/>
      <c r="R753" s="29"/>
      <c r="S753" s="29"/>
      <c r="T753" s="29"/>
      <c r="U753" s="29"/>
      <c r="V753" s="29"/>
      <c r="W753" s="29"/>
      <c r="X753" s="29"/>
      <c r="Y753" s="29"/>
      <c r="Z753" s="29"/>
    </row>
    <row r="754" spans="1:26" ht="15.75" customHeight="1">
      <c r="A754" s="29"/>
      <c r="B754" s="29"/>
      <c r="C754" s="29"/>
      <c r="D754" s="29"/>
      <c r="E754" s="29"/>
      <c r="F754" s="29"/>
      <c r="G754" s="29"/>
      <c r="H754" s="579"/>
      <c r="I754" s="29"/>
      <c r="J754" s="29"/>
      <c r="K754" s="29"/>
      <c r="L754" s="29"/>
      <c r="M754" s="29"/>
      <c r="N754" s="29"/>
      <c r="O754" s="29"/>
      <c r="P754" s="29"/>
      <c r="Q754" s="29"/>
      <c r="R754" s="29"/>
      <c r="S754" s="29"/>
      <c r="T754" s="29"/>
      <c r="U754" s="29"/>
      <c r="V754" s="29"/>
      <c r="W754" s="29"/>
      <c r="X754" s="29"/>
      <c r="Y754" s="29"/>
      <c r="Z754" s="29"/>
    </row>
    <row r="755" spans="1:26" ht="15.75" customHeight="1">
      <c r="A755" s="29"/>
      <c r="B755" s="29"/>
      <c r="C755" s="29"/>
      <c r="D755" s="29"/>
      <c r="E755" s="29"/>
      <c r="F755" s="29"/>
      <c r="G755" s="29"/>
      <c r="H755" s="579"/>
      <c r="I755" s="29"/>
      <c r="J755" s="29"/>
      <c r="K755" s="29"/>
      <c r="L755" s="29"/>
      <c r="M755" s="29"/>
      <c r="N755" s="29"/>
      <c r="O755" s="29"/>
      <c r="P755" s="29"/>
      <c r="Q755" s="29"/>
      <c r="R755" s="29"/>
      <c r="S755" s="29"/>
      <c r="T755" s="29"/>
      <c r="U755" s="29"/>
      <c r="V755" s="29"/>
      <c r="W755" s="29"/>
      <c r="X755" s="29"/>
      <c r="Y755" s="29"/>
      <c r="Z755" s="29"/>
    </row>
    <row r="756" spans="1:26" ht="15.75" customHeight="1">
      <c r="A756" s="29"/>
      <c r="B756" s="29"/>
      <c r="C756" s="29"/>
      <c r="D756" s="29"/>
      <c r="E756" s="29"/>
      <c r="F756" s="29"/>
      <c r="G756" s="29"/>
      <c r="H756" s="579"/>
      <c r="I756" s="29"/>
      <c r="J756" s="29"/>
      <c r="K756" s="29"/>
      <c r="L756" s="29"/>
      <c r="M756" s="29"/>
      <c r="N756" s="29"/>
      <c r="O756" s="29"/>
      <c r="P756" s="29"/>
      <c r="Q756" s="29"/>
      <c r="R756" s="29"/>
      <c r="S756" s="29"/>
      <c r="T756" s="29"/>
      <c r="U756" s="29"/>
      <c r="V756" s="29"/>
      <c r="W756" s="29"/>
      <c r="X756" s="29"/>
      <c r="Y756" s="29"/>
      <c r="Z756" s="29"/>
    </row>
    <row r="757" spans="1:26" ht="15.75" customHeight="1">
      <c r="A757" s="29"/>
      <c r="B757" s="29"/>
      <c r="C757" s="29"/>
      <c r="D757" s="29"/>
      <c r="E757" s="29"/>
      <c r="F757" s="29"/>
      <c r="G757" s="29"/>
      <c r="H757" s="579"/>
      <c r="I757" s="29"/>
      <c r="J757" s="29"/>
      <c r="K757" s="29"/>
      <c r="L757" s="29"/>
      <c r="M757" s="29"/>
      <c r="N757" s="29"/>
      <c r="O757" s="29"/>
      <c r="P757" s="29"/>
      <c r="Q757" s="29"/>
      <c r="R757" s="29"/>
      <c r="S757" s="29"/>
      <c r="T757" s="29"/>
      <c r="U757" s="29"/>
      <c r="V757" s="29"/>
      <c r="W757" s="29"/>
      <c r="X757" s="29"/>
      <c r="Y757" s="29"/>
      <c r="Z757" s="29"/>
    </row>
    <row r="758" spans="1:26" ht="15.75" customHeight="1">
      <c r="A758" s="29"/>
      <c r="B758" s="29"/>
      <c r="C758" s="29"/>
      <c r="D758" s="29"/>
      <c r="E758" s="29"/>
      <c r="F758" s="29"/>
      <c r="G758" s="29"/>
      <c r="H758" s="579"/>
      <c r="I758" s="29"/>
      <c r="J758" s="29"/>
      <c r="K758" s="29"/>
      <c r="L758" s="29"/>
      <c r="M758" s="29"/>
      <c r="N758" s="29"/>
      <c r="O758" s="29"/>
      <c r="P758" s="29"/>
      <c r="Q758" s="29"/>
      <c r="R758" s="29"/>
      <c r="S758" s="29"/>
      <c r="T758" s="29"/>
      <c r="U758" s="29"/>
      <c r="V758" s="29"/>
      <c r="W758" s="29"/>
      <c r="X758" s="29"/>
      <c r="Y758" s="29"/>
      <c r="Z758" s="29"/>
    </row>
    <row r="759" spans="1:26" ht="15.75" customHeight="1">
      <c r="A759" s="29"/>
      <c r="B759" s="29"/>
      <c r="C759" s="29"/>
      <c r="D759" s="29"/>
      <c r="E759" s="29"/>
      <c r="F759" s="29"/>
      <c r="G759" s="29"/>
      <c r="H759" s="579"/>
      <c r="I759" s="29"/>
      <c r="J759" s="29"/>
      <c r="K759" s="29"/>
      <c r="L759" s="29"/>
      <c r="M759" s="29"/>
      <c r="N759" s="29"/>
      <c r="O759" s="29"/>
      <c r="P759" s="29"/>
      <c r="Q759" s="29"/>
      <c r="R759" s="29"/>
      <c r="S759" s="29"/>
      <c r="T759" s="29"/>
      <c r="U759" s="29"/>
      <c r="V759" s="29"/>
      <c r="W759" s="29"/>
      <c r="X759" s="29"/>
      <c r="Y759" s="29"/>
      <c r="Z759" s="29"/>
    </row>
    <row r="760" spans="1:26" ht="15.75" customHeight="1">
      <c r="A760" s="29"/>
      <c r="B760" s="29"/>
      <c r="C760" s="29"/>
      <c r="D760" s="29"/>
      <c r="E760" s="29"/>
      <c r="F760" s="29"/>
      <c r="G760" s="29"/>
      <c r="H760" s="579"/>
      <c r="I760" s="29"/>
      <c r="J760" s="29"/>
      <c r="K760" s="29"/>
      <c r="L760" s="29"/>
      <c r="M760" s="29"/>
      <c r="N760" s="29"/>
      <c r="O760" s="29"/>
      <c r="P760" s="29"/>
      <c r="Q760" s="29"/>
      <c r="R760" s="29"/>
      <c r="S760" s="29"/>
      <c r="T760" s="29"/>
      <c r="U760" s="29"/>
      <c r="V760" s="29"/>
      <c r="W760" s="29"/>
      <c r="X760" s="29"/>
      <c r="Y760" s="29"/>
      <c r="Z760" s="29"/>
    </row>
    <row r="761" spans="1:26" ht="15.75" customHeight="1">
      <c r="A761" s="29"/>
      <c r="B761" s="29"/>
      <c r="C761" s="29"/>
      <c r="D761" s="29"/>
      <c r="E761" s="29"/>
      <c r="F761" s="29"/>
      <c r="G761" s="29"/>
      <c r="H761" s="579"/>
      <c r="I761" s="29"/>
      <c r="J761" s="29"/>
      <c r="K761" s="29"/>
      <c r="L761" s="29"/>
      <c r="M761" s="29"/>
      <c r="N761" s="29"/>
      <c r="O761" s="29"/>
      <c r="P761" s="29"/>
      <c r="Q761" s="29"/>
      <c r="R761" s="29"/>
      <c r="S761" s="29"/>
      <c r="T761" s="29"/>
      <c r="U761" s="29"/>
      <c r="V761" s="29"/>
      <c r="W761" s="29"/>
      <c r="X761" s="29"/>
      <c r="Y761" s="29"/>
      <c r="Z761" s="29"/>
    </row>
    <row r="762" spans="1:26" ht="15.75" customHeight="1">
      <c r="A762" s="29"/>
      <c r="B762" s="29"/>
      <c r="C762" s="29"/>
      <c r="D762" s="29"/>
      <c r="E762" s="29"/>
      <c r="F762" s="29"/>
      <c r="G762" s="29"/>
      <c r="H762" s="579"/>
      <c r="I762" s="29"/>
      <c r="J762" s="29"/>
      <c r="K762" s="29"/>
      <c r="L762" s="29"/>
      <c r="M762" s="29"/>
      <c r="N762" s="29"/>
      <c r="O762" s="29"/>
      <c r="P762" s="29"/>
      <c r="Q762" s="29"/>
      <c r="R762" s="29"/>
      <c r="S762" s="29"/>
      <c r="T762" s="29"/>
      <c r="U762" s="29"/>
      <c r="V762" s="29"/>
      <c r="W762" s="29"/>
      <c r="X762" s="29"/>
      <c r="Y762" s="29"/>
      <c r="Z762" s="29"/>
    </row>
    <row r="763" spans="1:26" ht="15.75" customHeight="1">
      <c r="A763" s="29"/>
      <c r="B763" s="29"/>
      <c r="C763" s="29"/>
      <c r="D763" s="29"/>
      <c r="E763" s="29"/>
      <c r="F763" s="29"/>
      <c r="G763" s="29"/>
      <c r="H763" s="579"/>
      <c r="I763" s="29"/>
      <c r="J763" s="29"/>
      <c r="K763" s="29"/>
      <c r="L763" s="29"/>
      <c r="M763" s="29"/>
      <c r="N763" s="29"/>
      <c r="O763" s="29"/>
      <c r="P763" s="29"/>
      <c r="Q763" s="29"/>
      <c r="R763" s="29"/>
      <c r="S763" s="29"/>
      <c r="T763" s="29"/>
      <c r="U763" s="29"/>
      <c r="V763" s="29"/>
      <c r="W763" s="29"/>
      <c r="X763" s="29"/>
      <c r="Y763" s="29"/>
      <c r="Z763" s="29"/>
    </row>
    <row r="764" spans="1:26" ht="15.75" customHeight="1">
      <c r="A764" s="29"/>
      <c r="B764" s="29"/>
      <c r="C764" s="29"/>
      <c r="D764" s="29"/>
      <c r="E764" s="29"/>
      <c r="F764" s="29"/>
      <c r="G764" s="29"/>
      <c r="H764" s="579"/>
      <c r="I764" s="29"/>
      <c r="J764" s="29"/>
      <c r="K764" s="29"/>
      <c r="L764" s="29"/>
      <c r="M764" s="29"/>
      <c r="N764" s="29"/>
      <c r="O764" s="29"/>
      <c r="P764" s="29"/>
      <c r="Q764" s="29"/>
      <c r="R764" s="29"/>
      <c r="S764" s="29"/>
      <c r="T764" s="29"/>
      <c r="U764" s="29"/>
      <c r="V764" s="29"/>
      <c r="W764" s="29"/>
      <c r="X764" s="29"/>
      <c r="Y764" s="29"/>
      <c r="Z764" s="29"/>
    </row>
    <row r="765" spans="1:26" ht="15.75" customHeight="1">
      <c r="A765" s="29"/>
      <c r="B765" s="29"/>
      <c r="C765" s="29"/>
      <c r="D765" s="29"/>
      <c r="E765" s="29"/>
      <c r="F765" s="29"/>
      <c r="G765" s="29"/>
      <c r="H765" s="579"/>
      <c r="I765" s="29"/>
      <c r="J765" s="29"/>
      <c r="K765" s="29"/>
      <c r="L765" s="29"/>
      <c r="M765" s="29"/>
      <c r="N765" s="29"/>
      <c r="O765" s="29"/>
      <c r="P765" s="29"/>
      <c r="Q765" s="29"/>
      <c r="R765" s="29"/>
      <c r="S765" s="29"/>
      <c r="T765" s="29"/>
      <c r="U765" s="29"/>
      <c r="V765" s="29"/>
      <c r="W765" s="29"/>
      <c r="X765" s="29"/>
      <c r="Y765" s="29"/>
      <c r="Z765" s="29"/>
    </row>
    <row r="766" spans="1:26" ht="15.75" customHeight="1">
      <c r="A766" s="29"/>
      <c r="B766" s="29"/>
      <c r="C766" s="29"/>
      <c r="D766" s="29"/>
      <c r="E766" s="29"/>
      <c r="F766" s="29"/>
      <c r="G766" s="29"/>
      <c r="H766" s="579"/>
      <c r="I766" s="29"/>
      <c r="J766" s="29"/>
      <c r="K766" s="29"/>
      <c r="L766" s="29"/>
      <c r="M766" s="29"/>
      <c r="N766" s="29"/>
      <c r="O766" s="29"/>
      <c r="P766" s="29"/>
      <c r="Q766" s="29"/>
      <c r="R766" s="29"/>
      <c r="S766" s="29"/>
      <c r="T766" s="29"/>
      <c r="U766" s="29"/>
      <c r="V766" s="29"/>
      <c r="W766" s="29"/>
      <c r="X766" s="29"/>
      <c r="Y766" s="29"/>
      <c r="Z766" s="29"/>
    </row>
    <row r="767" spans="1:26" ht="15.75" customHeight="1">
      <c r="A767" s="29"/>
      <c r="B767" s="29"/>
      <c r="C767" s="29"/>
      <c r="D767" s="29"/>
      <c r="E767" s="29"/>
      <c r="F767" s="29"/>
      <c r="G767" s="29"/>
      <c r="H767" s="579"/>
      <c r="I767" s="29"/>
      <c r="J767" s="29"/>
      <c r="K767" s="29"/>
      <c r="L767" s="29"/>
      <c r="M767" s="29"/>
      <c r="N767" s="29"/>
      <c r="O767" s="29"/>
      <c r="P767" s="29"/>
      <c r="Q767" s="29"/>
      <c r="R767" s="29"/>
      <c r="S767" s="29"/>
      <c r="T767" s="29"/>
      <c r="U767" s="29"/>
      <c r="V767" s="29"/>
      <c r="W767" s="29"/>
      <c r="X767" s="29"/>
      <c r="Y767" s="29"/>
      <c r="Z767" s="29"/>
    </row>
    <row r="768" spans="1:26" ht="15.75" customHeight="1">
      <c r="A768" s="29"/>
      <c r="B768" s="29"/>
      <c r="C768" s="29"/>
      <c r="D768" s="29"/>
      <c r="E768" s="29"/>
      <c r="F768" s="29"/>
      <c r="G768" s="29"/>
      <c r="H768" s="579"/>
      <c r="I768" s="29"/>
      <c r="J768" s="29"/>
      <c r="K768" s="29"/>
      <c r="L768" s="29"/>
      <c r="M768" s="29"/>
      <c r="N768" s="29"/>
      <c r="O768" s="29"/>
      <c r="P768" s="29"/>
      <c r="Q768" s="29"/>
      <c r="R768" s="29"/>
      <c r="S768" s="29"/>
      <c r="T768" s="29"/>
      <c r="U768" s="29"/>
      <c r="V768" s="29"/>
      <c r="W768" s="29"/>
      <c r="X768" s="29"/>
      <c r="Y768" s="29"/>
      <c r="Z768" s="29"/>
    </row>
    <row r="769" spans="1:26" ht="15.75" customHeight="1">
      <c r="A769" s="29"/>
      <c r="B769" s="29"/>
      <c r="C769" s="29"/>
      <c r="D769" s="29"/>
      <c r="E769" s="29"/>
      <c r="F769" s="29"/>
      <c r="G769" s="29"/>
      <c r="H769" s="579"/>
      <c r="I769" s="29"/>
      <c r="J769" s="29"/>
      <c r="K769" s="29"/>
      <c r="L769" s="29"/>
      <c r="M769" s="29"/>
      <c r="N769" s="29"/>
      <c r="O769" s="29"/>
      <c r="P769" s="29"/>
      <c r="Q769" s="29"/>
      <c r="R769" s="29"/>
      <c r="S769" s="29"/>
      <c r="T769" s="29"/>
      <c r="U769" s="29"/>
      <c r="V769" s="29"/>
      <c r="W769" s="29"/>
      <c r="X769" s="29"/>
      <c r="Y769" s="29"/>
      <c r="Z769" s="29"/>
    </row>
    <row r="770" spans="1:26" ht="15.75" customHeight="1">
      <c r="A770" s="29"/>
      <c r="B770" s="29"/>
      <c r="C770" s="29"/>
      <c r="D770" s="29"/>
      <c r="E770" s="29"/>
      <c r="F770" s="29"/>
      <c r="G770" s="29"/>
      <c r="H770" s="579"/>
      <c r="I770" s="29"/>
      <c r="J770" s="29"/>
      <c r="K770" s="29"/>
      <c r="L770" s="29"/>
      <c r="M770" s="29"/>
      <c r="N770" s="29"/>
      <c r="O770" s="29"/>
      <c r="P770" s="29"/>
      <c r="Q770" s="29"/>
      <c r="R770" s="29"/>
      <c r="S770" s="29"/>
      <c r="T770" s="29"/>
      <c r="U770" s="29"/>
      <c r="V770" s="29"/>
      <c r="W770" s="29"/>
      <c r="X770" s="29"/>
      <c r="Y770" s="29"/>
      <c r="Z770" s="29"/>
    </row>
    <row r="771" spans="1:26" ht="15.75" customHeight="1">
      <c r="A771" s="29"/>
      <c r="B771" s="29"/>
      <c r="C771" s="29"/>
      <c r="D771" s="29"/>
      <c r="E771" s="29"/>
      <c r="F771" s="29"/>
      <c r="G771" s="29"/>
      <c r="H771" s="579"/>
      <c r="I771" s="29"/>
      <c r="J771" s="29"/>
      <c r="K771" s="29"/>
      <c r="L771" s="29"/>
      <c r="M771" s="29"/>
      <c r="N771" s="29"/>
      <c r="O771" s="29"/>
      <c r="P771" s="29"/>
      <c r="Q771" s="29"/>
      <c r="R771" s="29"/>
      <c r="S771" s="29"/>
      <c r="T771" s="29"/>
      <c r="U771" s="29"/>
      <c r="V771" s="29"/>
      <c r="W771" s="29"/>
      <c r="X771" s="29"/>
      <c r="Y771" s="29"/>
      <c r="Z771" s="29"/>
    </row>
    <row r="772" spans="1:26" ht="15.75" customHeight="1">
      <c r="A772" s="29"/>
      <c r="B772" s="29"/>
      <c r="C772" s="29"/>
      <c r="D772" s="29"/>
      <c r="E772" s="29"/>
      <c r="F772" s="29"/>
      <c r="G772" s="29"/>
      <c r="H772" s="579"/>
      <c r="I772" s="29"/>
      <c r="J772" s="29"/>
      <c r="K772" s="29"/>
      <c r="L772" s="29"/>
      <c r="M772" s="29"/>
      <c r="N772" s="29"/>
      <c r="O772" s="29"/>
      <c r="P772" s="29"/>
      <c r="Q772" s="29"/>
      <c r="R772" s="29"/>
      <c r="S772" s="29"/>
      <c r="T772" s="29"/>
      <c r="U772" s="29"/>
      <c r="V772" s="29"/>
      <c r="W772" s="29"/>
      <c r="X772" s="29"/>
      <c r="Y772" s="29"/>
      <c r="Z772" s="29"/>
    </row>
    <row r="773" spans="1:26" ht="15.75" customHeight="1">
      <c r="A773" s="29"/>
      <c r="B773" s="29"/>
      <c r="C773" s="29"/>
      <c r="D773" s="29"/>
      <c r="E773" s="29"/>
      <c r="F773" s="29"/>
      <c r="G773" s="29"/>
      <c r="H773" s="579"/>
      <c r="I773" s="29"/>
      <c r="J773" s="29"/>
      <c r="K773" s="29"/>
      <c r="L773" s="29"/>
      <c r="M773" s="29"/>
      <c r="N773" s="29"/>
      <c r="O773" s="29"/>
      <c r="P773" s="29"/>
      <c r="Q773" s="29"/>
      <c r="R773" s="29"/>
      <c r="S773" s="29"/>
      <c r="T773" s="29"/>
      <c r="U773" s="29"/>
      <c r="V773" s="29"/>
      <c r="W773" s="29"/>
      <c r="X773" s="29"/>
      <c r="Y773" s="29"/>
      <c r="Z773" s="29"/>
    </row>
    <row r="774" spans="1:26" ht="15.75" customHeight="1">
      <c r="A774" s="29"/>
      <c r="B774" s="29"/>
      <c r="C774" s="29"/>
      <c r="D774" s="29"/>
      <c r="E774" s="29"/>
      <c r="F774" s="29"/>
      <c r="G774" s="29"/>
      <c r="H774" s="579"/>
      <c r="I774" s="29"/>
      <c r="J774" s="29"/>
      <c r="K774" s="29"/>
      <c r="L774" s="29"/>
      <c r="M774" s="29"/>
      <c r="N774" s="29"/>
      <c r="O774" s="29"/>
      <c r="P774" s="29"/>
      <c r="Q774" s="29"/>
      <c r="R774" s="29"/>
      <c r="S774" s="29"/>
      <c r="T774" s="29"/>
      <c r="U774" s="29"/>
      <c r="V774" s="29"/>
      <c r="W774" s="29"/>
      <c r="X774" s="29"/>
      <c r="Y774" s="29"/>
      <c r="Z774" s="29"/>
    </row>
    <row r="775" spans="1:26" ht="15.75" customHeight="1">
      <c r="A775" s="29"/>
      <c r="B775" s="29"/>
      <c r="C775" s="29"/>
      <c r="D775" s="29"/>
      <c r="E775" s="29"/>
      <c r="F775" s="29"/>
      <c r="G775" s="29"/>
      <c r="H775" s="579"/>
      <c r="I775" s="29"/>
      <c r="J775" s="29"/>
      <c r="K775" s="29"/>
      <c r="L775" s="29"/>
      <c r="M775" s="29"/>
      <c r="N775" s="29"/>
      <c r="O775" s="29"/>
      <c r="P775" s="29"/>
      <c r="Q775" s="29"/>
      <c r="R775" s="29"/>
      <c r="S775" s="29"/>
      <c r="T775" s="29"/>
      <c r="U775" s="29"/>
      <c r="V775" s="29"/>
      <c r="W775" s="29"/>
      <c r="X775" s="29"/>
      <c r="Y775" s="29"/>
      <c r="Z775" s="29"/>
    </row>
    <row r="776" spans="1:26" ht="15.75" customHeight="1">
      <c r="A776" s="29"/>
      <c r="B776" s="29"/>
      <c r="C776" s="29"/>
      <c r="D776" s="29"/>
      <c r="E776" s="29"/>
      <c r="F776" s="29"/>
      <c r="G776" s="29"/>
      <c r="H776" s="579"/>
      <c r="I776" s="29"/>
      <c r="J776" s="29"/>
      <c r="K776" s="29"/>
      <c r="L776" s="29"/>
      <c r="M776" s="29"/>
      <c r="N776" s="29"/>
      <c r="O776" s="29"/>
      <c r="P776" s="29"/>
      <c r="Q776" s="29"/>
      <c r="R776" s="29"/>
      <c r="S776" s="29"/>
      <c r="T776" s="29"/>
      <c r="U776" s="29"/>
      <c r="V776" s="29"/>
      <c r="W776" s="29"/>
      <c r="X776" s="29"/>
      <c r="Y776" s="29"/>
      <c r="Z776" s="29"/>
    </row>
    <row r="777" spans="1:26" ht="15.75" customHeight="1">
      <c r="A777" s="29"/>
      <c r="B777" s="29"/>
      <c r="C777" s="29"/>
      <c r="D777" s="29"/>
      <c r="E777" s="29"/>
      <c r="F777" s="29"/>
      <c r="G777" s="29"/>
      <c r="H777" s="579"/>
      <c r="I777" s="29"/>
      <c r="J777" s="29"/>
      <c r="K777" s="29"/>
      <c r="L777" s="29"/>
      <c r="M777" s="29"/>
      <c r="N777" s="29"/>
      <c r="O777" s="29"/>
      <c r="P777" s="29"/>
      <c r="Q777" s="29"/>
      <c r="R777" s="29"/>
      <c r="S777" s="29"/>
      <c r="T777" s="29"/>
      <c r="U777" s="29"/>
      <c r="V777" s="29"/>
      <c r="W777" s="29"/>
      <c r="X777" s="29"/>
      <c r="Y777" s="29"/>
      <c r="Z777" s="29"/>
    </row>
    <row r="778" spans="1:26" ht="15.75" customHeight="1">
      <c r="A778" s="29"/>
      <c r="B778" s="29"/>
      <c r="C778" s="29"/>
      <c r="D778" s="29"/>
      <c r="E778" s="29"/>
      <c r="F778" s="29"/>
      <c r="G778" s="29"/>
      <c r="H778" s="579"/>
      <c r="I778" s="29"/>
      <c r="J778" s="29"/>
      <c r="K778" s="29"/>
      <c r="L778" s="29"/>
      <c r="M778" s="29"/>
      <c r="N778" s="29"/>
      <c r="O778" s="29"/>
      <c r="P778" s="29"/>
      <c r="Q778" s="29"/>
      <c r="R778" s="29"/>
      <c r="S778" s="29"/>
      <c r="T778" s="29"/>
      <c r="U778" s="29"/>
      <c r="V778" s="29"/>
      <c r="W778" s="29"/>
      <c r="X778" s="29"/>
      <c r="Y778" s="29"/>
      <c r="Z778" s="29"/>
    </row>
    <row r="779" spans="1:26" ht="15.75" customHeight="1">
      <c r="A779" s="29"/>
      <c r="B779" s="29"/>
      <c r="C779" s="29"/>
      <c r="D779" s="29"/>
      <c r="E779" s="29"/>
      <c r="F779" s="29"/>
      <c r="G779" s="29"/>
      <c r="H779" s="579"/>
      <c r="I779" s="29"/>
      <c r="J779" s="29"/>
      <c r="K779" s="29"/>
      <c r="L779" s="29"/>
      <c r="M779" s="29"/>
      <c r="N779" s="29"/>
      <c r="O779" s="29"/>
      <c r="P779" s="29"/>
      <c r="Q779" s="29"/>
      <c r="R779" s="29"/>
      <c r="S779" s="29"/>
      <c r="T779" s="29"/>
      <c r="U779" s="29"/>
      <c r="V779" s="29"/>
      <c r="W779" s="29"/>
      <c r="X779" s="29"/>
      <c r="Y779" s="29"/>
      <c r="Z779" s="29"/>
    </row>
    <row r="780" spans="1:26" ht="15.75" customHeight="1">
      <c r="A780" s="29"/>
      <c r="B780" s="29"/>
      <c r="C780" s="29"/>
      <c r="D780" s="29"/>
      <c r="E780" s="29"/>
      <c r="F780" s="29"/>
      <c r="G780" s="29"/>
      <c r="H780" s="579"/>
      <c r="I780" s="29"/>
      <c r="J780" s="29"/>
      <c r="K780" s="29"/>
      <c r="L780" s="29"/>
      <c r="M780" s="29"/>
      <c r="N780" s="29"/>
      <c r="O780" s="29"/>
      <c r="P780" s="29"/>
      <c r="Q780" s="29"/>
      <c r="R780" s="29"/>
      <c r="S780" s="29"/>
      <c r="T780" s="29"/>
      <c r="U780" s="29"/>
      <c r="V780" s="29"/>
      <c r="W780" s="29"/>
      <c r="X780" s="29"/>
      <c r="Y780" s="29"/>
      <c r="Z780" s="29"/>
    </row>
    <row r="781" spans="1:26" ht="15.75" customHeight="1">
      <c r="A781" s="29"/>
      <c r="B781" s="29"/>
      <c r="C781" s="29"/>
      <c r="D781" s="29"/>
      <c r="E781" s="29"/>
      <c r="F781" s="29"/>
      <c r="G781" s="29"/>
      <c r="H781" s="579"/>
      <c r="I781" s="29"/>
      <c r="J781" s="29"/>
      <c r="K781" s="29"/>
      <c r="L781" s="29"/>
      <c r="M781" s="29"/>
      <c r="N781" s="29"/>
      <c r="O781" s="29"/>
      <c r="P781" s="29"/>
      <c r="Q781" s="29"/>
      <c r="R781" s="29"/>
      <c r="S781" s="29"/>
      <c r="T781" s="29"/>
      <c r="U781" s="29"/>
      <c r="V781" s="29"/>
      <c r="W781" s="29"/>
      <c r="X781" s="29"/>
      <c r="Y781" s="29"/>
      <c r="Z781" s="29"/>
    </row>
    <row r="782" spans="1:26" ht="15.75" customHeight="1">
      <c r="A782" s="29"/>
      <c r="B782" s="29"/>
      <c r="C782" s="29"/>
      <c r="D782" s="29"/>
      <c r="E782" s="29"/>
      <c r="F782" s="29"/>
      <c r="G782" s="29"/>
      <c r="H782" s="579"/>
      <c r="I782" s="29"/>
      <c r="J782" s="29"/>
      <c r="K782" s="29"/>
      <c r="L782" s="29"/>
      <c r="M782" s="29"/>
      <c r="N782" s="29"/>
      <c r="O782" s="29"/>
      <c r="P782" s="29"/>
      <c r="Q782" s="29"/>
      <c r="R782" s="29"/>
      <c r="S782" s="29"/>
      <c r="T782" s="29"/>
      <c r="U782" s="29"/>
      <c r="V782" s="29"/>
      <c r="W782" s="29"/>
      <c r="X782" s="29"/>
      <c r="Y782" s="29"/>
      <c r="Z782" s="29"/>
    </row>
    <row r="783" spans="1:26" ht="15.75" customHeight="1">
      <c r="A783" s="29"/>
      <c r="B783" s="29"/>
      <c r="C783" s="29"/>
      <c r="D783" s="29"/>
      <c r="E783" s="29"/>
      <c r="F783" s="29"/>
      <c r="G783" s="29"/>
      <c r="H783" s="579"/>
      <c r="I783" s="29"/>
      <c r="J783" s="29"/>
      <c r="K783" s="29"/>
      <c r="L783" s="29"/>
      <c r="M783" s="29"/>
      <c r="N783" s="29"/>
      <c r="O783" s="29"/>
      <c r="P783" s="29"/>
      <c r="Q783" s="29"/>
      <c r="R783" s="29"/>
      <c r="S783" s="29"/>
      <c r="T783" s="29"/>
      <c r="U783" s="29"/>
      <c r="V783" s="29"/>
      <c r="W783" s="29"/>
      <c r="X783" s="29"/>
      <c r="Y783" s="29"/>
      <c r="Z783" s="29"/>
    </row>
    <row r="784" spans="1:26" ht="15.75" customHeight="1">
      <c r="A784" s="29"/>
      <c r="B784" s="29"/>
      <c r="C784" s="29"/>
      <c r="D784" s="29"/>
      <c r="E784" s="29"/>
      <c r="F784" s="29"/>
      <c r="G784" s="29"/>
      <c r="H784" s="579"/>
      <c r="I784" s="29"/>
      <c r="J784" s="29"/>
      <c r="K784" s="29"/>
      <c r="L784" s="29"/>
      <c r="M784" s="29"/>
      <c r="N784" s="29"/>
      <c r="O784" s="29"/>
      <c r="P784" s="29"/>
      <c r="Q784" s="29"/>
      <c r="R784" s="29"/>
      <c r="S784" s="29"/>
      <c r="T784" s="29"/>
      <c r="U784" s="29"/>
      <c r="V784" s="29"/>
      <c r="W784" s="29"/>
      <c r="X784" s="29"/>
      <c r="Y784" s="29"/>
      <c r="Z784" s="29"/>
    </row>
    <row r="785" spans="1:26" ht="15.75" customHeight="1">
      <c r="A785" s="29"/>
      <c r="B785" s="29"/>
      <c r="C785" s="29"/>
      <c r="D785" s="29"/>
      <c r="E785" s="29"/>
      <c r="F785" s="29"/>
      <c r="G785" s="29"/>
      <c r="H785" s="579"/>
      <c r="I785" s="29"/>
      <c r="J785" s="29"/>
      <c r="K785" s="29"/>
      <c r="L785" s="29"/>
      <c r="M785" s="29"/>
      <c r="N785" s="29"/>
      <c r="O785" s="29"/>
      <c r="P785" s="29"/>
      <c r="Q785" s="29"/>
      <c r="R785" s="29"/>
      <c r="S785" s="29"/>
      <c r="T785" s="29"/>
      <c r="U785" s="29"/>
      <c r="V785" s="29"/>
      <c r="W785" s="29"/>
      <c r="X785" s="29"/>
      <c r="Y785" s="29"/>
      <c r="Z785" s="29"/>
    </row>
    <row r="786" spans="1:26" ht="15.75" customHeight="1">
      <c r="A786" s="29"/>
      <c r="B786" s="29"/>
      <c r="C786" s="29"/>
      <c r="D786" s="29"/>
      <c r="E786" s="29"/>
      <c r="F786" s="29"/>
      <c r="G786" s="29"/>
      <c r="H786" s="579"/>
      <c r="I786" s="29"/>
      <c r="J786" s="29"/>
      <c r="K786" s="29"/>
      <c r="L786" s="29"/>
      <c r="M786" s="29"/>
      <c r="N786" s="29"/>
      <c r="O786" s="29"/>
      <c r="P786" s="29"/>
      <c r="Q786" s="29"/>
      <c r="R786" s="29"/>
      <c r="S786" s="29"/>
      <c r="T786" s="29"/>
      <c r="U786" s="29"/>
      <c r="V786" s="29"/>
      <c r="W786" s="29"/>
      <c r="X786" s="29"/>
      <c r="Y786" s="29"/>
      <c r="Z786" s="29"/>
    </row>
    <row r="787" spans="1:26" ht="15.75" customHeight="1">
      <c r="A787" s="29"/>
      <c r="B787" s="29"/>
      <c r="C787" s="29"/>
      <c r="D787" s="29"/>
      <c r="E787" s="29"/>
      <c r="F787" s="29"/>
      <c r="G787" s="29"/>
      <c r="H787" s="579"/>
      <c r="I787" s="29"/>
      <c r="J787" s="29"/>
      <c r="K787" s="29"/>
      <c r="L787" s="29"/>
      <c r="M787" s="29"/>
      <c r="N787" s="29"/>
      <c r="O787" s="29"/>
      <c r="P787" s="29"/>
      <c r="Q787" s="29"/>
      <c r="R787" s="29"/>
      <c r="S787" s="29"/>
      <c r="T787" s="29"/>
      <c r="U787" s="29"/>
      <c r="V787" s="29"/>
      <c r="W787" s="29"/>
      <c r="X787" s="29"/>
      <c r="Y787" s="29"/>
      <c r="Z787" s="29"/>
    </row>
    <row r="788" spans="1:26" ht="15.75" customHeight="1">
      <c r="A788" s="29"/>
      <c r="B788" s="29"/>
      <c r="C788" s="29"/>
      <c r="D788" s="29"/>
      <c r="E788" s="29"/>
      <c r="F788" s="29"/>
      <c r="G788" s="29"/>
      <c r="H788" s="579"/>
      <c r="I788" s="29"/>
      <c r="J788" s="29"/>
      <c r="K788" s="29"/>
      <c r="L788" s="29"/>
      <c r="M788" s="29"/>
      <c r="N788" s="29"/>
      <c r="O788" s="29"/>
      <c r="P788" s="29"/>
      <c r="Q788" s="29"/>
      <c r="R788" s="29"/>
      <c r="S788" s="29"/>
      <c r="T788" s="29"/>
      <c r="U788" s="29"/>
      <c r="V788" s="29"/>
      <c r="W788" s="29"/>
      <c r="X788" s="29"/>
      <c r="Y788" s="29"/>
      <c r="Z788" s="29"/>
    </row>
    <row r="789" spans="1:26" ht="15.75" customHeight="1">
      <c r="A789" s="29"/>
      <c r="B789" s="29"/>
      <c r="C789" s="29"/>
      <c r="D789" s="29"/>
      <c r="E789" s="29"/>
      <c r="F789" s="29"/>
      <c r="G789" s="29"/>
      <c r="H789" s="579"/>
      <c r="I789" s="29"/>
      <c r="J789" s="29"/>
      <c r="K789" s="29"/>
      <c r="L789" s="29"/>
      <c r="M789" s="29"/>
      <c r="N789" s="29"/>
      <c r="O789" s="29"/>
      <c r="P789" s="29"/>
      <c r="Q789" s="29"/>
      <c r="R789" s="29"/>
      <c r="S789" s="29"/>
      <c r="T789" s="29"/>
      <c r="U789" s="29"/>
      <c r="V789" s="29"/>
      <c r="W789" s="29"/>
      <c r="X789" s="29"/>
      <c r="Y789" s="29"/>
      <c r="Z789" s="29"/>
    </row>
    <row r="790" spans="1:26" ht="15.75" customHeight="1">
      <c r="A790" s="29"/>
      <c r="B790" s="29"/>
      <c r="C790" s="29"/>
      <c r="D790" s="29"/>
      <c r="E790" s="29"/>
      <c r="F790" s="29"/>
      <c r="G790" s="29"/>
      <c r="H790" s="579"/>
      <c r="I790" s="29"/>
      <c r="J790" s="29"/>
      <c r="K790" s="29"/>
      <c r="L790" s="29"/>
      <c r="M790" s="29"/>
      <c r="N790" s="29"/>
      <c r="O790" s="29"/>
      <c r="P790" s="29"/>
      <c r="Q790" s="29"/>
      <c r="R790" s="29"/>
      <c r="S790" s="29"/>
      <c r="T790" s="29"/>
      <c r="U790" s="29"/>
      <c r="V790" s="29"/>
      <c r="W790" s="29"/>
      <c r="X790" s="29"/>
      <c r="Y790" s="29"/>
      <c r="Z790" s="29"/>
    </row>
    <row r="791" spans="1:26" ht="15.75" customHeight="1">
      <c r="A791" s="29"/>
      <c r="B791" s="29"/>
      <c r="C791" s="29"/>
      <c r="D791" s="29"/>
      <c r="E791" s="29"/>
      <c r="F791" s="29"/>
      <c r="G791" s="29"/>
      <c r="H791" s="579"/>
      <c r="I791" s="29"/>
      <c r="J791" s="29"/>
      <c r="K791" s="29"/>
      <c r="L791" s="29"/>
      <c r="M791" s="29"/>
      <c r="N791" s="29"/>
      <c r="O791" s="29"/>
      <c r="P791" s="29"/>
      <c r="Q791" s="29"/>
      <c r="R791" s="29"/>
      <c r="S791" s="29"/>
      <c r="T791" s="29"/>
      <c r="U791" s="29"/>
      <c r="V791" s="29"/>
      <c r="W791" s="29"/>
      <c r="X791" s="29"/>
      <c r="Y791" s="29"/>
      <c r="Z791" s="29"/>
    </row>
    <row r="792" spans="1:26" ht="15.75" customHeight="1">
      <c r="A792" s="29"/>
      <c r="B792" s="29"/>
      <c r="C792" s="29"/>
      <c r="D792" s="29"/>
      <c r="E792" s="29"/>
      <c r="F792" s="29"/>
      <c r="G792" s="29"/>
      <c r="H792" s="579"/>
      <c r="I792" s="29"/>
      <c r="J792" s="29"/>
      <c r="K792" s="29"/>
      <c r="L792" s="29"/>
      <c r="M792" s="29"/>
      <c r="N792" s="29"/>
      <c r="O792" s="29"/>
      <c r="P792" s="29"/>
      <c r="Q792" s="29"/>
      <c r="R792" s="29"/>
      <c r="S792" s="29"/>
      <c r="T792" s="29"/>
      <c r="U792" s="29"/>
      <c r="V792" s="29"/>
      <c r="W792" s="29"/>
      <c r="X792" s="29"/>
      <c r="Y792" s="29"/>
      <c r="Z792" s="29"/>
    </row>
    <row r="793" spans="1:26" ht="15.75" customHeight="1">
      <c r="A793" s="29"/>
      <c r="B793" s="29"/>
      <c r="C793" s="29"/>
      <c r="D793" s="29"/>
      <c r="E793" s="29"/>
      <c r="F793" s="29"/>
      <c r="G793" s="29"/>
      <c r="H793" s="579"/>
      <c r="I793" s="29"/>
      <c r="J793" s="29"/>
      <c r="K793" s="29"/>
      <c r="L793" s="29"/>
      <c r="M793" s="29"/>
      <c r="N793" s="29"/>
      <c r="O793" s="29"/>
      <c r="P793" s="29"/>
      <c r="Q793" s="29"/>
      <c r="R793" s="29"/>
      <c r="S793" s="29"/>
      <c r="T793" s="29"/>
      <c r="U793" s="29"/>
      <c r="V793" s="29"/>
      <c r="W793" s="29"/>
      <c r="X793" s="29"/>
      <c r="Y793" s="29"/>
      <c r="Z793" s="29"/>
    </row>
    <row r="794" spans="1:26" ht="15.75" customHeight="1">
      <c r="A794" s="29"/>
      <c r="B794" s="29"/>
      <c r="C794" s="29"/>
      <c r="D794" s="29"/>
      <c r="E794" s="29"/>
      <c r="F794" s="29"/>
      <c r="G794" s="29"/>
      <c r="H794" s="579"/>
      <c r="I794" s="29"/>
      <c r="J794" s="29"/>
      <c r="K794" s="29"/>
      <c r="L794" s="29"/>
      <c r="M794" s="29"/>
      <c r="N794" s="29"/>
      <c r="O794" s="29"/>
      <c r="P794" s="29"/>
      <c r="Q794" s="29"/>
      <c r="R794" s="29"/>
      <c r="S794" s="29"/>
      <c r="T794" s="29"/>
      <c r="U794" s="29"/>
      <c r="V794" s="29"/>
      <c r="W794" s="29"/>
      <c r="X794" s="29"/>
      <c r="Y794" s="29"/>
      <c r="Z794" s="29"/>
    </row>
    <row r="795" spans="1:26" ht="15.75" customHeight="1">
      <c r="A795" s="29"/>
      <c r="B795" s="29"/>
      <c r="C795" s="29"/>
      <c r="D795" s="29"/>
      <c r="E795" s="29"/>
      <c r="F795" s="29"/>
      <c r="G795" s="29"/>
      <c r="H795" s="579"/>
      <c r="I795" s="29"/>
      <c r="J795" s="29"/>
      <c r="K795" s="29"/>
      <c r="L795" s="29"/>
      <c r="M795" s="29"/>
      <c r="N795" s="29"/>
      <c r="O795" s="29"/>
      <c r="P795" s="29"/>
      <c r="Q795" s="29"/>
      <c r="R795" s="29"/>
      <c r="S795" s="29"/>
      <c r="T795" s="29"/>
      <c r="U795" s="29"/>
      <c r="V795" s="29"/>
      <c r="W795" s="29"/>
      <c r="X795" s="29"/>
      <c r="Y795" s="29"/>
      <c r="Z795" s="29"/>
    </row>
    <row r="796" spans="1:26" ht="15.75" customHeight="1">
      <c r="A796" s="29"/>
      <c r="B796" s="29"/>
      <c r="C796" s="29"/>
      <c r="D796" s="29"/>
      <c r="E796" s="29"/>
      <c r="F796" s="29"/>
      <c r="G796" s="29"/>
      <c r="H796" s="579"/>
      <c r="I796" s="29"/>
      <c r="J796" s="29"/>
      <c r="K796" s="29"/>
      <c r="L796" s="29"/>
      <c r="M796" s="29"/>
      <c r="N796" s="29"/>
      <c r="O796" s="29"/>
      <c r="P796" s="29"/>
      <c r="Q796" s="29"/>
      <c r="R796" s="29"/>
      <c r="S796" s="29"/>
      <c r="T796" s="29"/>
      <c r="U796" s="29"/>
      <c r="V796" s="29"/>
      <c r="W796" s="29"/>
      <c r="X796" s="29"/>
      <c r="Y796" s="29"/>
      <c r="Z796" s="29"/>
    </row>
    <row r="797" spans="1:26" ht="15.75" customHeight="1">
      <c r="A797" s="29"/>
      <c r="B797" s="29"/>
      <c r="C797" s="29"/>
      <c r="D797" s="29"/>
      <c r="E797" s="29"/>
      <c r="F797" s="29"/>
      <c r="G797" s="29"/>
      <c r="H797" s="579"/>
      <c r="I797" s="29"/>
      <c r="J797" s="29"/>
      <c r="K797" s="29"/>
      <c r="L797" s="29"/>
      <c r="M797" s="29"/>
      <c r="N797" s="29"/>
      <c r="O797" s="29"/>
      <c r="P797" s="29"/>
      <c r="Q797" s="29"/>
      <c r="R797" s="29"/>
      <c r="S797" s="29"/>
      <c r="T797" s="29"/>
      <c r="U797" s="29"/>
      <c r="V797" s="29"/>
      <c r="W797" s="29"/>
      <c r="X797" s="29"/>
      <c r="Y797" s="29"/>
      <c r="Z797" s="29"/>
    </row>
    <row r="798" spans="1:26" ht="15.75" customHeight="1">
      <c r="A798" s="29"/>
      <c r="B798" s="29"/>
      <c r="C798" s="29"/>
      <c r="D798" s="29"/>
      <c r="E798" s="29"/>
      <c r="F798" s="29"/>
      <c r="G798" s="29"/>
      <c r="H798" s="579"/>
      <c r="I798" s="29"/>
      <c r="J798" s="29"/>
      <c r="K798" s="29"/>
      <c r="L798" s="29"/>
      <c r="M798" s="29"/>
      <c r="N798" s="29"/>
      <c r="O798" s="29"/>
      <c r="P798" s="29"/>
      <c r="Q798" s="29"/>
      <c r="R798" s="29"/>
      <c r="S798" s="29"/>
      <c r="T798" s="29"/>
      <c r="U798" s="29"/>
      <c r="V798" s="29"/>
      <c r="W798" s="29"/>
      <c r="X798" s="29"/>
      <c r="Y798" s="29"/>
      <c r="Z798" s="29"/>
    </row>
    <row r="799" spans="1:26" ht="15.75" customHeight="1">
      <c r="A799" s="29"/>
      <c r="B799" s="29"/>
      <c r="C799" s="29"/>
      <c r="D799" s="29"/>
      <c r="E799" s="29"/>
      <c r="F799" s="29"/>
      <c r="G799" s="29"/>
      <c r="H799" s="579"/>
      <c r="I799" s="29"/>
      <c r="J799" s="29"/>
      <c r="K799" s="29"/>
      <c r="L799" s="29"/>
      <c r="M799" s="29"/>
      <c r="N799" s="29"/>
      <c r="O799" s="29"/>
      <c r="P799" s="29"/>
      <c r="Q799" s="29"/>
      <c r="R799" s="29"/>
      <c r="S799" s="29"/>
      <c r="T799" s="29"/>
      <c r="U799" s="29"/>
      <c r="V799" s="29"/>
      <c r="W799" s="29"/>
      <c r="X799" s="29"/>
      <c r="Y799" s="29"/>
      <c r="Z799" s="29"/>
    </row>
    <row r="800" spans="1:26" ht="15.75" customHeight="1">
      <c r="A800" s="29"/>
      <c r="B800" s="29"/>
      <c r="C800" s="29"/>
      <c r="D800" s="29"/>
      <c r="E800" s="29"/>
      <c r="F800" s="29"/>
      <c r="G800" s="29"/>
      <c r="H800" s="579"/>
      <c r="I800" s="29"/>
      <c r="J800" s="29"/>
      <c r="K800" s="29"/>
      <c r="L800" s="29"/>
      <c r="M800" s="29"/>
      <c r="N800" s="29"/>
      <c r="O800" s="29"/>
      <c r="P800" s="29"/>
      <c r="Q800" s="29"/>
      <c r="R800" s="29"/>
      <c r="S800" s="29"/>
      <c r="T800" s="29"/>
      <c r="U800" s="29"/>
      <c r="V800" s="29"/>
      <c r="W800" s="29"/>
      <c r="X800" s="29"/>
      <c r="Y800" s="29"/>
      <c r="Z800" s="29"/>
    </row>
    <row r="801" spans="1:26" ht="15.75" customHeight="1">
      <c r="A801" s="29"/>
      <c r="B801" s="29"/>
      <c r="C801" s="29"/>
      <c r="D801" s="29"/>
      <c r="E801" s="29"/>
      <c r="F801" s="29"/>
      <c r="G801" s="29"/>
      <c r="H801" s="579"/>
      <c r="I801" s="29"/>
      <c r="J801" s="29"/>
      <c r="K801" s="29"/>
      <c r="L801" s="29"/>
      <c r="M801" s="29"/>
      <c r="N801" s="29"/>
      <c r="O801" s="29"/>
      <c r="P801" s="29"/>
      <c r="Q801" s="29"/>
      <c r="R801" s="29"/>
      <c r="S801" s="29"/>
      <c r="T801" s="29"/>
      <c r="U801" s="29"/>
      <c r="V801" s="29"/>
      <c r="W801" s="29"/>
      <c r="X801" s="29"/>
      <c r="Y801" s="29"/>
      <c r="Z801" s="29"/>
    </row>
    <row r="802" spans="1:26" ht="15.75" customHeight="1">
      <c r="A802" s="29"/>
      <c r="B802" s="29"/>
      <c r="C802" s="29"/>
      <c r="D802" s="29"/>
      <c r="E802" s="29"/>
      <c r="F802" s="29"/>
      <c r="G802" s="29"/>
      <c r="H802" s="579"/>
      <c r="I802" s="29"/>
      <c r="J802" s="29"/>
      <c r="K802" s="29"/>
      <c r="L802" s="29"/>
      <c r="M802" s="29"/>
      <c r="N802" s="29"/>
      <c r="O802" s="29"/>
      <c r="P802" s="29"/>
      <c r="Q802" s="29"/>
      <c r="R802" s="29"/>
      <c r="S802" s="29"/>
      <c r="T802" s="29"/>
      <c r="U802" s="29"/>
      <c r="V802" s="29"/>
      <c r="W802" s="29"/>
      <c r="X802" s="29"/>
      <c r="Y802" s="29"/>
      <c r="Z802" s="29"/>
    </row>
    <row r="803" spans="1:26" ht="15.75" customHeight="1">
      <c r="A803" s="29"/>
      <c r="B803" s="29"/>
      <c r="C803" s="29"/>
      <c r="D803" s="29"/>
      <c r="E803" s="29"/>
      <c r="F803" s="29"/>
      <c r="G803" s="29"/>
      <c r="H803" s="579"/>
      <c r="I803" s="29"/>
      <c r="J803" s="29"/>
      <c r="K803" s="29"/>
      <c r="L803" s="29"/>
      <c r="M803" s="29"/>
      <c r="N803" s="29"/>
      <c r="O803" s="29"/>
      <c r="P803" s="29"/>
      <c r="Q803" s="29"/>
      <c r="R803" s="29"/>
      <c r="S803" s="29"/>
      <c r="T803" s="29"/>
      <c r="U803" s="29"/>
      <c r="V803" s="29"/>
      <c r="W803" s="29"/>
      <c r="X803" s="29"/>
      <c r="Y803" s="29"/>
      <c r="Z803" s="29"/>
    </row>
    <row r="804" spans="1:26" ht="15.75" customHeight="1">
      <c r="A804" s="29"/>
      <c r="B804" s="29"/>
      <c r="C804" s="29"/>
      <c r="D804" s="29"/>
      <c r="E804" s="29"/>
      <c r="F804" s="29"/>
      <c r="G804" s="29"/>
      <c r="H804" s="579"/>
      <c r="I804" s="29"/>
      <c r="J804" s="29"/>
      <c r="K804" s="29"/>
      <c r="L804" s="29"/>
      <c r="M804" s="29"/>
      <c r="N804" s="29"/>
      <c r="O804" s="29"/>
      <c r="P804" s="29"/>
      <c r="Q804" s="29"/>
      <c r="R804" s="29"/>
      <c r="S804" s="29"/>
      <c r="T804" s="29"/>
      <c r="U804" s="29"/>
      <c r="V804" s="29"/>
      <c r="W804" s="29"/>
      <c r="X804" s="29"/>
      <c r="Y804" s="29"/>
      <c r="Z804" s="29"/>
    </row>
    <row r="805" spans="1:26" ht="15.75" customHeight="1">
      <c r="A805" s="29"/>
      <c r="B805" s="29"/>
      <c r="C805" s="29"/>
      <c r="D805" s="29"/>
      <c r="E805" s="29"/>
      <c r="F805" s="29"/>
      <c r="G805" s="29"/>
      <c r="H805" s="579"/>
      <c r="I805" s="29"/>
      <c r="J805" s="29"/>
      <c r="K805" s="29"/>
      <c r="L805" s="29"/>
      <c r="M805" s="29"/>
      <c r="N805" s="29"/>
      <c r="O805" s="29"/>
      <c r="P805" s="29"/>
      <c r="Q805" s="29"/>
      <c r="R805" s="29"/>
      <c r="S805" s="29"/>
      <c r="T805" s="29"/>
      <c r="U805" s="29"/>
      <c r="V805" s="29"/>
      <c r="W805" s="29"/>
      <c r="X805" s="29"/>
      <c r="Y805" s="29"/>
      <c r="Z805" s="29"/>
    </row>
    <row r="806" spans="1:26" ht="15.75" customHeight="1">
      <c r="A806" s="29"/>
      <c r="B806" s="29"/>
      <c r="C806" s="29"/>
      <c r="D806" s="29"/>
      <c r="E806" s="29"/>
      <c r="F806" s="29"/>
      <c r="G806" s="29"/>
      <c r="H806" s="579"/>
      <c r="I806" s="29"/>
      <c r="J806" s="29"/>
      <c r="K806" s="29"/>
      <c r="L806" s="29"/>
      <c r="M806" s="29"/>
      <c r="N806" s="29"/>
      <c r="O806" s="29"/>
      <c r="P806" s="29"/>
      <c r="Q806" s="29"/>
      <c r="R806" s="29"/>
      <c r="S806" s="29"/>
      <c r="T806" s="29"/>
      <c r="U806" s="29"/>
      <c r="V806" s="29"/>
      <c r="W806" s="29"/>
      <c r="X806" s="29"/>
      <c r="Y806" s="29"/>
      <c r="Z806" s="29"/>
    </row>
    <row r="807" spans="1:26" ht="15.75" customHeight="1">
      <c r="A807" s="29"/>
      <c r="B807" s="29"/>
      <c r="C807" s="29"/>
      <c r="D807" s="29"/>
      <c r="E807" s="29"/>
      <c r="F807" s="29"/>
      <c r="G807" s="29"/>
      <c r="H807" s="579"/>
      <c r="I807" s="29"/>
      <c r="J807" s="29"/>
      <c r="K807" s="29"/>
      <c r="L807" s="29"/>
      <c r="M807" s="29"/>
      <c r="N807" s="29"/>
      <c r="O807" s="29"/>
      <c r="P807" s="29"/>
      <c r="Q807" s="29"/>
      <c r="R807" s="29"/>
      <c r="S807" s="29"/>
      <c r="T807" s="29"/>
      <c r="U807" s="29"/>
      <c r="V807" s="29"/>
      <c r="W807" s="29"/>
      <c r="X807" s="29"/>
      <c r="Y807" s="29"/>
      <c r="Z807" s="29"/>
    </row>
    <row r="808" spans="1:26" ht="15.75" customHeight="1">
      <c r="A808" s="29"/>
      <c r="B808" s="29"/>
      <c r="C808" s="29"/>
      <c r="D808" s="29"/>
      <c r="E808" s="29"/>
      <c r="F808" s="29"/>
      <c r="G808" s="29"/>
      <c r="H808" s="579"/>
      <c r="I808" s="29"/>
      <c r="J808" s="29"/>
      <c r="K808" s="29"/>
      <c r="L808" s="29"/>
      <c r="M808" s="29"/>
      <c r="N808" s="29"/>
      <c r="O808" s="29"/>
      <c r="P808" s="29"/>
      <c r="Q808" s="29"/>
      <c r="R808" s="29"/>
      <c r="S808" s="29"/>
      <c r="T808" s="29"/>
      <c r="U808" s="29"/>
      <c r="V808" s="29"/>
      <c r="W808" s="29"/>
      <c r="X808" s="29"/>
      <c r="Y808" s="29"/>
      <c r="Z808" s="29"/>
    </row>
    <row r="809" spans="1:26" ht="15.75" customHeight="1">
      <c r="A809" s="29"/>
      <c r="B809" s="29"/>
      <c r="C809" s="29"/>
      <c r="D809" s="29"/>
      <c r="E809" s="29"/>
      <c r="F809" s="29"/>
      <c r="G809" s="29"/>
      <c r="H809" s="579"/>
      <c r="I809" s="29"/>
      <c r="J809" s="29"/>
      <c r="K809" s="29"/>
      <c r="L809" s="29"/>
      <c r="M809" s="29"/>
      <c r="N809" s="29"/>
      <c r="O809" s="29"/>
      <c r="P809" s="29"/>
      <c r="Q809" s="29"/>
      <c r="R809" s="29"/>
      <c r="S809" s="29"/>
      <c r="T809" s="29"/>
      <c r="U809" s="29"/>
      <c r="V809" s="29"/>
      <c r="W809" s="29"/>
      <c r="X809" s="29"/>
      <c r="Y809" s="29"/>
      <c r="Z809" s="29"/>
    </row>
    <row r="810" spans="1:26" ht="15.75" customHeight="1">
      <c r="A810" s="29"/>
      <c r="B810" s="29"/>
      <c r="C810" s="29"/>
      <c r="D810" s="29"/>
      <c r="E810" s="29"/>
      <c r="F810" s="29"/>
      <c r="G810" s="29"/>
      <c r="H810" s="579"/>
      <c r="I810" s="29"/>
      <c r="J810" s="29"/>
      <c r="K810" s="29"/>
      <c r="L810" s="29"/>
      <c r="M810" s="29"/>
      <c r="N810" s="29"/>
      <c r="O810" s="29"/>
      <c r="P810" s="29"/>
      <c r="Q810" s="29"/>
      <c r="R810" s="29"/>
      <c r="S810" s="29"/>
      <c r="T810" s="29"/>
      <c r="U810" s="29"/>
      <c r="V810" s="29"/>
      <c r="W810" s="29"/>
      <c r="X810" s="29"/>
      <c r="Y810" s="29"/>
      <c r="Z810" s="29"/>
    </row>
    <row r="811" spans="1:26" ht="15.75" customHeight="1">
      <c r="A811" s="29"/>
      <c r="B811" s="29"/>
      <c r="C811" s="29"/>
      <c r="D811" s="29"/>
      <c r="E811" s="29"/>
      <c r="F811" s="29"/>
      <c r="G811" s="29"/>
      <c r="H811" s="579"/>
      <c r="I811" s="29"/>
      <c r="J811" s="29"/>
      <c r="K811" s="29"/>
      <c r="L811" s="29"/>
      <c r="M811" s="29"/>
      <c r="N811" s="29"/>
      <c r="O811" s="29"/>
      <c r="P811" s="29"/>
      <c r="Q811" s="29"/>
      <c r="R811" s="29"/>
      <c r="S811" s="29"/>
      <c r="T811" s="29"/>
      <c r="U811" s="29"/>
      <c r="V811" s="29"/>
      <c r="W811" s="29"/>
      <c r="X811" s="29"/>
      <c r="Y811" s="29"/>
      <c r="Z811" s="29"/>
    </row>
    <row r="812" spans="1:26" ht="15.75" customHeight="1">
      <c r="A812" s="29"/>
      <c r="B812" s="29"/>
      <c r="C812" s="29"/>
      <c r="D812" s="29"/>
      <c r="E812" s="29"/>
      <c r="F812" s="29"/>
      <c r="G812" s="29"/>
      <c r="H812" s="579"/>
      <c r="I812" s="29"/>
      <c r="J812" s="29"/>
      <c r="K812" s="29"/>
      <c r="L812" s="29"/>
      <c r="M812" s="29"/>
      <c r="N812" s="29"/>
      <c r="O812" s="29"/>
      <c r="P812" s="29"/>
      <c r="Q812" s="29"/>
      <c r="R812" s="29"/>
      <c r="S812" s="29"/>
      <c r="T812" s="29"/>
      <c r="U812" s="29"/>
      <c r="V812" s="29"/>
      <c r="W812" s="29"/>
      <c r="X812" s="29"/>
      <c r="Y812" s="29"/>
      <c r="Z812" s="29"/>
    </row>
    <row r="813" spans="1:26" ht="15.75" customHeight="1">
      <c r="A813" s="29"/>
      <c r="B813" s="29"/>
      <c r="C813" s="29"/>
      <c r="D813" s="29"/>
      <c r="E813" s="29"/>
      <c r="F813" s="29"/>
      <c r="G813" s="29"/>
      <c r="H813" s="579"/>
      <c r="I813" s="29"/>
      <c r="J813" s="29"/>
      <c r="K813" s="29"/>
      <c r="L813" s="29"/>
      <c r="M813" s="29"/>
      <c r="N813" s="29"/>
      <c r="O813" s="29"/>
      <c r="P813" s="29"/>
      <c r="Q813" s="29"/>
      <c r="R813" s="29"/>
      <c r="S813" s="29"/>
      <c r="T813" s="29"/>
      <c r="U813" s="29"/>
      <c r="V813" s="29"/>
      <c r="W813" s="29"/>
      <c r="X813" s="29"/>
      <c r="Y813" s="29"/>
      <c r="Z813" s="29"/>
    </row>
    <row r="814" spans="1:26" ht="15.75" customHeight="1">
      <c r="A814" s="29"/>
      <c r="B814" s="29"/>
      <c r="C814" s="29"/>
      <c r="D814" s="29"/>
      <c r="E814" s="29"/>
      <c r="F814" s="29"/>
      <c r="G814" s="29"/>
      <c r="H814" s="579"/>
      <c r="I814" s="29"/>
      <c r="J814" s="29"/>
      <c r="K814" s="29"/>
      <c r="L814" s="29"/>
      <c r="M814" s="29"/>
      <c r="N814" s="29"/>
      <c r="O814" s="29"/>
      <c r="P814" s="29"/>
      <c r="Q814" s="29"/>
      <c r="R814" s="29"/>
      <c r="S814" s="29"/>
      <c r="T814" s="29"/>
      <c r="U814" s="29"/>
      <c r="V814" s="29"/>
      <c r="W814" s="29"/>
      <c r="X814" s="29"/>
      <c r="Y814" s="29"/>
      <c r="Z814" s="29"/>
    </row>
    <row r="815" spans="1:26" ht="15.75" customHeight="1">
      <c r="A815" s="29"/>
      <c r="B815" s="29"/>
      <c r="C815" s="29"/>
      <c r="D815" s="29"/>
      <c r="E815" s="29"/>
      <c r="F815" s="29"/>
      <c r="G815" s="29"/>
      <c r="H815" s="579"/>
      <c r="I815" s="29"/>
      <c r="J815" s="29"/>
      <c r="K815" s="29"/>
      <c r="L815" s="29"/>
      <c r="M815" s="29"/>
      <c r="N815" s="29"/>
      <c r="O815" s="29"/>
      <c r="P815" s="29"/>
      <c r="Q815" s="29"/>
      <c r="R815" s="29"/>
      <c r="S815" s="29"/>
      <c r="T815" s="29"/>
      <c r="U815" s="29"/>
      <c r="V815" s="29"/>
      <c r="W815" s="29"/>
      <c r="X815" s="29"/>
      <c r="Y815" s="29"/>
      <c r="Z815" s="29"/>
    </row>
    <row r="816" spans="1:26" ht="15.75" customHeight="1">
      <c r="A816" s="29"/>
      <c r="B816" s="29"/>
      <c r="C816" s="29"/>
      <c r="D816" s="29"/>
      <c r="E816" s="29"/>
      <c r="F816" s="29"/>
      <c r="G816" s="29"/>
      <c r="H816" s="579"/>
      <c r="I816" s="29"/>
      <c r="J816" s="29"/>
      <c r="K816" s="29"/>
      <c r="L816" s="29"/>
      <c r="M816" s="29"/>
      <c r="N816" s="29"/>
      <c r="O816" s="29"/>
      <c r="P816" s="29"/>
      <c r="Q816" s="29"/>
      <c r="R816" s="29"/>
      <c r="S816" s="29"/>
      <c r="T816" s="29"/>
      <c r="U816" s="29"/>
      <c r="V816" s="29"/>
      <c r="W816" s="29"/>
      <c r="X816" s="29"/>
      <c r="Y816" s="29"/>
      <c r="Z816" s="29"/>
    </row>
    <row r="817" spans="1:26" ht="15.75" customHeight="1">
      <c r="A817" s="29"/>
      <c r="B817" s="29"/>
      <c r="C817" s="29"/>
      <c r="D817" s="29"/>
      <c r="E817" s="29"/>
      <c r="F817" s="29"/>
      <c r="G817" s="29"/>
      <c r="H817" s="579"/>
      <c r="I817" s="29"/>
      <c r="J817" s="29"/>
      <c r="K817" s="29"/>
      <c r="L817" s="29"/>
      <c r="M817" s="29"/>
      <c r="N817" s="29"/>
      <c r="O817" s="29"/>
      <c r="P817" s="29"/>
      <c r="Q817" s="29"/>
      <c r="R817" s="29"/>
      <c r="S817" s="29"/>
      <c r="T817" s="29"/>
      <c r="U817" s="29"/>
      <c r="V817" s="29"/>
      <c r="W817" s="29"/>
      <c r="X817" s="29"/>
      <c r="Y817" s="29"/>
      <c r="Z817" s="29"/>
    </row>
    <row r="818" spans="1:26" ht="15.75" customHeight="1">
      <c r="A818" s="29"/>
      <c r="B818" s="29"/>
      <c r="C818" s="29"/>
      <c r="D818" s="29"/>
      <c r="E818" s="29"/>
      <c r="F818" s="29"/>
      <c r="G818" s="29"/>
      <c r="H818" s="579"/>
      <c r="I818" s="29"/>
      <c r="J818" s="29"/>
      <c r="K818" s="29"/>
      <c r="L818" s="29"/>
      <c r="M818" s="29"/>
      <c r="N818" s="29"/>
      <c r="O818" s="29"/>
      <c r="P818" s="29"/>
      <c r="Q818" s="29"/>
      <c r="R818" s="29"/>
      <c r="S818" s="29"/>
      <c r="T818" s="29"/>
      <c r="U818" s="29"/>
      <c r="V818" s="29"/>
      <c r="W818" s="29"/>
      <c r="X818" s="29"/>
      <c r="Y818" s="29"/>
      <c r="Z818" s="29"/>
    </row>
    <row r="819" spans="1:26" ht="15.75" customHeight="1">
      <c r="A819" s="29"/>
      <c r="B819" s="29"/>
      <c r="C819" s="29"/>
      <c r="D819" s="29"/>
      <c r="E819" s="29"/>
      <c r="F819" s="29"/>
      <c r="G819" s="29"/>
      <c r="H819" s="579"/>
      <c r="I819" s="29"/>
      <c r="J819" s="29"/>
      <c r="K819" s="29"/>
      <c r="L819" s="29"/>
      <c r="M819" s="29"/>
      <c r="N819" s="29"/>
      <c r="O819" s="29"/>
      <c r="P819" s="29"/>
      <c r="Q819" s="29"/>
      <c r="R819" s="29"/>
      <c r="S819" s="29"/>
      <c r="T819" s="29"/>
      <c r="U819" s="29"/>
      <c r="V819" s="29"/>
      <c r="W819" s="29"/>
      <c r="X819" s="29"/>
      <c r="Y819" s="29"/>
      <c r="Z819" s="29"/>
    </row>
    <row r="820" spans="1:26" ht="15.75" customHeight="1">
      <c r="A820" s="29"/>
      <c r="B820" s="29"/>
      <c r="C820" s="29"/>
      <c r="D820" s="29"/>
      <c r="E820" s="29"/>
      <c r="F820" s="29"/>
      <c r="G820" s="29"/>
      <c r="H820" s="579"/>
      <c r="I820" s="29"/>
      <c r="J820" s="29"/>
      <c r="K820" s="29"/>
      <c r="L820" s="29"/>
      <c r="M820" s="29"/>
      <c r="N820" s="29"/>
      <c r="O820" s="29"/>
      <c r="P820" s="29"/>
      <c r="Q820" s="29"/>
      <c r="R820" s="29"/>
      <c r="S820" s="29"/>
      <c r="T820" s="29"/>
      <c r="U820" s="29"/>
      <c r="V820" s="29"/>
      <c r="W820" s="29"/>
      <c r="X820" s="29"/>
      <c r="Y820" s="29"/>
      <c r="Z820" s="29"/>
    </row>
    <row r="821" spans="1:26" ht="15.75" customHeight="1">
      <c r="A821" s="29"/>
      <c r="B821" s="29"/>
      <c r="C821" s="29"/>
      <c r="D821" s="29"/>
      <c r="E821" s="29"/>
      <c r="F821" s="29"/>
      <c r="G821" s="29"/>
      <c r="H821" s="579"/>
      <c r="I821" s="29"/>
      <c r="J821" s="29"/>
      <c r="K821" s="29"/>
      <c r="L821" s="29"/>
      <c r="M821" s="29"/>
      <c r="N821" s="29"/>
      <c r="O821" s="29"/>
      <c r="P821" s="29"/>
      <c r="Q821" s="29"/>
      <c r="R821" s="29"/>
      <c r="S821" s="29"/>
      <c r="T821" s="29"/>
      <c r="U821" s="29"/>
      <c r="V821" s="29"/>
      <c r="W821" s="29"/>
      <c r="X821" s="29"/>
      <c r="Y821" s="29"/>
      <c r="Z821" s="29"/>
    </row>
    <row r="822" spans="1:26" ht="15.75" customHeight="1">
      <c r="A822" s="29"/>
      <c r="B822" s="29"/>
      <c r="C822" s="29"/>
      <c r="D822" s="29"/>
      <c r="E822" s="29"/>
      <c r="F822" s="29"/>
      <c r="G822" s="29"/>
      <c r="H822" s="579"/>
      <c r="I822" s="29"/>
      <c r="J822" s="29"/>
      <c r="K822" s="29"/>
      <c r="L822" s="29"/>
      <c r="M822" s="29"/>
      <c r="N822" s="29"/>
      <c r="O822" s="29"/>
      <c r="P822" s="29"/>
      <c r="Q822" s="29"/>
      <c r="R822" s="29"/>
      <c r="S822" s="29"/>
      <c r="T822" s="29"/>
      <c r="U822" s="29"/>
      <c r="V822" s="29"/>
      <c r="W822" s="29"/>
      <c r="X822" s="29"/>
      <c r="Y822" s="29"/>
      <c r="Z822" s="29"/>
    </row>
    <row r="823" spans="1:26" ht="15.75" customHeight="1">
      <c r="A823" s="29"/>
      <c r="B823" s="29"/>
      <c r="C823" s="29"/>
      <c r="D823" s="29"/>
      <c r="E823" s="29"/>
      <c r="F823" s="29"/>
      <c r="G823" s="29"/>
      <c r="H823" s="579"/>
      <c r="I823" s="29"/>
      <c r="J823" s="29"/>
      <c r="K823" s="29"/>
      <c r="L823" s="29"/>
      <c r="M823" s="29"/>
      <c r="N823" s="29"/>
      <c r="O823" s="29"/>
      <c r="P823" s="29"/>
      <c r="Q823" s="29"/>
      <c r="R823" s="29"/>
      <c r="S823" s="29"/>
      <c r="T823" s="29"/>
      <c r="U823" s="29"/>
      <c r="V823" s="29"/>
      <c r="W823" s="29"/>
      <c r="X823" s="29"/>
      <c r="Y823" s="29"/>
      <c r="Z823" s="29"/>
    </row>
    <row r="824" spans="1:26" ht="15.75" customHeight="1">
      <c r="A824" s="29"/>
      <c r="B824" s="29"/>
      <c r="C824" s="29"/>
      <c r="D824" s="29"/>
      <c r="E824" s="29"/>
      <c r="F824" s="29"/>
      <c r="G824" s="29"/>
      <c r="H824" s="579"/>
      <c r="I824" s="29"/>
      <c r="J824" s="29"/>
      <c r="K824" s="29"/>
      <c r="L824" s="29"/>
      <c r="M824" s="29"/>
      <c r="N824" s="29"/>
      <c r="O824" s="29"/>
      <c r="P824" s="29"/>
      <c r="Q824" s="29"/>
      <c r="R824" s="29"/>
      <c r="S824" s="29"/>
      <c r="T824" s="29"/>
      <c r="U824" s="29"/>
      <c r="V824" s="29"/>
      <c r="W824" s="29"/>
      <c r="X824" s="29"/>
      <c r="Y824" s="29"/>
      <c r="Z824" s="29"/>
    </row>
    <row r="825" spans="1:26" ht="15.75" customHeight="1">
      <c r="A825" s="29"/>
      <c r="B825" s="29"/>
      <c r="C825" s="29"/>
      <c r="D825" s="29"/>
      <c r="E825" s="29"/>
      <c r="F825" s="29"/>
      <c r="G825" s="29"/>
      <c r="H825" s="579"/>
      <c r="I825" s="29"/>
      <c r="J825" s="29"/>
      <c r="K825" s="29"/>
      <c r="L825" s="29"/>
      <c r="M825" s="29"/>
      <c r="N825" s="29"/>
      <c r="O825" s="29"/>
      <c r="P825" s="29"/>
      <c r="Q825" s="29"/>
      <c r="R825" s="29"/>
      <c r="S825" s="29"/>
      <c r="T825" s="29"/>
      <c r="U825" s="29"/>
      <c r="V825" s="29"/>
      <c r="W825" s="29"/>
      <c r="X825" s="29"/>
      <c r="Y825" s="29"/>
      <c r="Z825" s="29"/>
    </row>
    <row r="826" spans="1:26" ht="15.75" customHeight="1">
      <c r="A826" s="29"/>
      <c r="B826" s="29"/>
      <c r="C826" s="29"/>
      <c r="D826" s="29"/>
      <c r="E826" s="29"/>
      <c r="F826" s="29"/>
      <c r="G826" s="29"/>
      <c r="H826" s="579"/>
      <c r="I826" s="29"/>
      <c r="J826" s="29"/>
      <c r="K826" s="29"/>
      <c r="L826" s="29"/>
      <c r="M826" s="29"/>
      <c r="N826" s="29"/>
      <c r="O826" s="29"/>
      <c r="P826" s="29"/>
      <c r="Q826" s="29"/>
      <c r="R826" s="29"/>
      <c r="S826" s="29"/>
      <c r="T826" s="29"/>
      <c r="U826" s="29"/>
      <c r="V826" s="29"/>
      <c r="W826" s="29"/>
      <c r="X826" s="29"/>
      <c r="Y826" s="29"/>
      <c r="Z826" s="29"/>
    </row>
    <row r="827" spans="1:26" ht="15.75" customHeight="1">
      <c r="A827" s="29"/>
      <c r="B827" s="29"/>
      <c r="C827" s="29"/>
      <c r="D827" s="29"/>
      <c r="E827" s="29"/>
      <c r="F827" s="29"/>
      <c r="G827" s="29"/>
      <c r="H827" s="579"/>
      <c r="I827" s="29"/>
      <c r="J827" s="29"/>
      <c r="K827" s="29"/>
      <c r="L827" s="29"/>
      <c r="M827" s="29"/>
      <c r="N827" s="29"/>
      <c r="O827" s="29"/>
      <c r="P827" s="29"/>
      <c r="Q827" s="29"/>
      <c r="R827" s="29"/>
      <c r="S827" s="29"/>
      <c r="T827" s="29"/>
      <c r="U827" s="29"/>
      <c r="V827" s="29"/>
      <c r="W827" s="29"/>
      <c r="X827" s="29"/>
      <c r="Y827" s="29"/>
      <c r="Z827" s="29"/>
    </row>
    <row r="828" spans="1:26" ht="15.75" customHeight="1">
      <c r="A828" s="29"/>
      <c r="B828" s="29"/>
      <c r="C828" s="29"/>
      <c r="D828" s="29"/>
      <c r="E828" s="29"/>
      <c r="F828" s="29"/>
      <c r="G828" s="29"/>
      <c r="H828" s="579"/>
      <c r="I828" s="29"/>
      <c r="J828" s="29"/>
      <c r="K828" s="29"/>
      <c r="L828" s="29"/>
      <c r="M828" s="29"/>
      <c r="N828" s="29"/>
      <c r="O828" s="29"/>
      <c r="P828" s="29"/>
      <c r="Q828" s="29"/>
      <c r="R828" s="29"/>
      <c r="S828" s="29"/>
      <c r="T828" s="29"/>
      <c r="U828" s="29"/>
      <c r="V828" s="29"/>
      <c r="W828" s="29"/>
      <c r="X828" s="29"/>
      <c r="Y828" s="29"/>
      <c r="Z828" s="29"/>
    </row>
    <row r="829" spans="1:26" ht="15.75" customHeight="1">
      <c r="A829" s="29"/>
      <c r="B829" s="29"/>
      <c r="C829" s="29"/>
      <c r="D829" s="29"/>
      <c r="E829" s="29"/>
      <c r="F829" s="29"/>
      <c r="G829" s="29"/>
      <c r="H829" s="579"/>
      <c r="I829" s="29"/>
      <c r="J829" s="29"/>
      <c r="K829" s="29"/>
      <c r="L829" s="29"/>
      <c r="M829" s="29"/>
      <c r="N829" s="29"/>
      <c r="O829" s="29"/>
      <c r="P829" s="29"/>
      <c r="Q829" s="29"/>
      <c r="R829" s="29"/>
      <c r="S829" s="29"/>
      <c r="T829" s="29"/>
      <c r="U829" s="29"/>
      <c r="V829" s="29"/>
      <c r="W829" s="29"/>
      <c r="X829" s="29"/>
      <c r="Y829" s="29"/>
      <c r="Z829" s="29"/>
    </row>
    <row r="830" spans="1:26" ht="15.75" customHeight="1">
      <c r="A830" s="29"/>
      <c r="B830" s="29"/>
      <c r="C830" s="29"/>
      <c r="D830" s="29"/>
      <c r="E830" s="29"/>
      <c r="F830" s="29"/>
      <c r="G830" s="29"/>
      <c r="H830" s="579"/>
      <c r="I830" s="29"/>
      <c r="J830" s="29"/>
      <c r="K830" s="29"/>
      <c r="L830" s="29"/>
      <c r="M830" s="29"/>
      <c r="N830" s="29"/>
      <c r="O830" s="29"/>
      <c r="P830" s="29"/>
      <c r="Q830" s="29"/>
      <c r="R830" s="29"/>
      <c r="S830" s="29"/>
      <c r="T830" s="29"/>
      <c r="U830" s="29"/>
      <c r="V830" s="29"/>
      <c r="W830" s="29"/>
      <c r="X830" s="29"/>
      <c r="Y830" s="29"/>
      <c r="Z830" s="29"/>
    </row>
    <row r="831" spans="1:26" ht="15.75" customHeight="1">
      <c r="A831" s="29"/>
      <c r="B831" s="29"/>
      <c r="C831" s="29"/>
      <c r="D831" s="29"/>
      <c r="E831" s="29"/>
      <c r="F831" s="29"/>
      <c r="G831" s="29"/>
      <c r="H831" s="579"/>
      <c r="I831" s="29"/>
      <c r="J831" s="29"/>
      <c r="K831" s="29"/>
      <c r="L831" s="29"/>
      <c r="M831" s="29"/>
      <c r="N831" s="29"/>
      <c r="O831" s="29"/>
      <c r="P831" s="29"/>
      <c r="Q831" s="29"/>
      <c r="R831" s="29"/>
      <c r="S831" s="29"/>
      <c r="T831" s="29"/>
      <c r="U831" s="29"/>
      <c r="V831" s="29"/>
      <c r="W831" s="29"/>
      <c r="X831" s="29"/>
      <c r="Y831" s="29"/>
      <c r="Z831" s="29"/>
    </row>
    <row r="832" spans="1:26" ht="15.75" customHeight="1">
      <c r="A832" s="29"/>
      <c r="B832" s="29"/>
      <c r="C832" s="29"/>
      <c r="D832" s="29"/>
      <c r="E832" s="29"/>
      <c r="F832" s="29"/>
      <c r="G832" s="29"/>
      <c r="H832" s="579"/>
      <c r="I832" s="29"/>
      <c r="J832" s="29"/>
      <c r="K832" s="29"/>
      <c r="L832" s="29"/>
      <c r="M832" s="29"/>
      <c r="N832" s="29"/>
      <c r="O832" s="29"/>
      <c r="P832" s="29"/>
      <c r="Q832" s="29"/>
      <c r="R832" s="29"/>
      <c r="S832" s="29"/>
      <c r="T832" s="29"/>
      <c r="U832" s="29"/>
      <c r="V832" s="29"/>
      <c r="W832" s="29"/>
      <c r="X832" s="29"/>
      <c r="Y832" s="29"/>
      <c r="Z832" s="29"/>
    </row>
    <row r="833" spans="1:26" ht="15.75" customHeight="1">
      <c r="A833" s="29"/>
      <c r="B833" s="29"/>
      <c r="C833" s="29"/>
      <c r="D833" s="29"/>
      <c r="E833" s="29"/>
      <c r="F833" s="29"/>
      <c r="G833" s="29"/>
      <c r="H833" s="579"/>
      <c r="I833" s="29"/>
      <c r="J833" s="29"/>
      <c r="K833" s="29"/>
      <c r="L833" s="29"/>
      <c r="M833" s="29"/>
      <c r="N833" s="29"/>
      <c r="O833" s="29"/>
      <c r="P833" s="29"/>
      <c r="Q833" s="29"/>
      <c r="R833" s="29"/>
      <c r="S833" s="29"/>
      <c r="T833" s="29"/>
      <c r="U833" s="29"/>
      <c r="V833" s="29"/>
      <c r="W833" s="29"/>
      <c r="X833" s="29"/>
      <c r="Y833" s="29"/>
      <c r="Z833" s="29"/>
    </row>
    <row r="834" spans="1:26" ht="15.75" customHeight="1">
      <c r="A834" s="29"/>
      <c r="B834" s="29"/>
      <c r="C834" s="29"/>
      <c r="D834" s="29"/>
      <c r="E834" s="29"/>
      <c r="F834" s="29"/>
      <c r="G834" s="29"/>
      <c r="H834" s="579"/>
      <c r="I834" s="29"/>
      <c r="J834" s="29"/>
      <c r="K834" s="29"/>
      <c r="L834" s="29"/>
      <c r="M834" s="29"/>
      <c r="N834" s="29"/>
      <c r="O834" s="29"/>
      <c r="P834" s="29"/>
      <c r="Q834" s="29"/>
      <c r="R834" s="29"/>
      <c r="S834" s="29"/>
      <c r="T834" s="29"/>
      <c r="U834" s="29"/>
      <c r="V834" s="29"/>
      <c r="W834" s="29"/>
      <c r="X834" s="29"/>
      <c r="Y834" s="29"/>
      <c r="Z834" s="29"/>
    </row>
    <row r="835" spans="1:26" ht="15.75" customHeight="1">
      <c r="A835" s="29"/>
      <c r="B835" s="29"/>
      <c r="C835" s="29"/>
      <c r="D835" s="29"/>
      <c r="E835" s="29"/>
      <c r="F835" s="29"/>
      <c r="G835" s="29"/>
      <c r="H835" s="579"/>
      <c r="I835" s="29"/>
      <c r="J835" s="29"/>
      <c r="K835" s="29"/>
      <c r="L835" s="29"/>
      <c r="M835" s="29"/>
      <c r="N835" s="29"/>
      <c r="O835" s="29"/>
      <c r="P835" s="29"/>
      <c r="Q835" s="29"/>
      <c r="R835" s="29"/>
      <c r="S835" s="29"/>
      <c r="T835" s="29"/>
      <c r="U835" s="29"/>
      <c r="V835" s="29"/>
      <c r="W835" s="29"/>
      <c r="X835" s="29"/>
      <c r="Y835" s="29"/>
      <c r="Z835" s="29"/>
    </row>
    <row r="836" spans="1:26" ht="15.75" customHeight="1">
      <c r="A836" s="29"/>
      <c r="B836" s="29"/>
      <c r="C836" s="29"/>
      <c r="D836" s="29"/>
      <c r="E836" s="29"/>
      <c r="F836" s="29"/>
      <c r="G836" s="29"/>
      <c r="H836" s="579"/>
      <c r="I836" s="29"/>
      <c r="J836" s="29"/>
      <c r="K836" s="29"/>
      <c r="L836" s="29"/>
      <c r="M836" s="29"/>
      <c r="N836" s="29"/>
      <c r="O836" s="29"/>
      <c r="P836" s="29"/>
      <c r="Q836" s="29"/>
      <c r="R836" s="29"/>
      <c r="S836" s="29"/>
      <c r="T836" s="29"/>
      <c r="U836" s="29"/>
      <c r="V836" s="29"/>
      <c r="W836" s="29"/>
      <c r="X836" s="29"/>
      <c r="Y836" s="29"/>
      <c r="Z836" s="29"/>
    </row>
    <row r="837" spans="1:26" ht="15.75" customHeight="1">
      <c r="A837" s="29"/>
      <c r="B837" s="29"/>
      <c r="C837" s="29"/>
      <c r="D837" s="29"/>
      <c r="E837" s="29"/>
      <c r="F837" s="29"/>
      <c r="G837" s="29"/>
      <c r="H837" s="579"/>
      <c r="I837" s="29"/>
      <c r="J837" s="29"/>
      <c r="K837" s="29"/>
      <c r="L837" s="29"/>
      <c r="M837" s="29"/>
      <c r="N837" s="29"/>
      <c r="O837" s="29"/>
      <c r="P837" s="29"/>
      <c r="Q837" s="29"/>
      <c r="R837" s="29"/>
      <c r="S837" s="29"/>
      <c r="T837" s="29"/>
      <c r="U837" s="29"/>
      <c r="V837" s="29"/>
      <c r="W837" s="29"/>
      <c r="X837" s="29"/>
      <c r="Y837" s="29"/>
      <c r="Z837" s="29"/>
    </row>
    <row r="838" spans="1:26" ht="15.75" customHeight="1">
      <c r="A838" s="29"/>
      <c r="B838" s="29"/>
      <c r="C838" s="29"/>
      <c r="D838" s="29"/>
      <c r="E838" s="29"/>
      <c r="F838" s="29"/>
      <c r="G838" s="29"/>
      <c r="H838" s="579"/>
      <c r="I838" s="29"/>
      <c r="J838" s="29"/>
      <c r="K838" s="29"/>
      <c r="L838" s="29"/>
      <c r="M838" s="29"/>
      <c r="N838" s="29"/>
      <c r="O838" s="29"/>
      <c r="P838" s="29"/>
      <c r="Q838" s="29"/>
      <c r="R838" s="29"/>
      <c r="S838" s="29"/>
      <c r="T838" s="29"/>
      <c r="U838" s="29"/>
      <c r="V838" s="29"/>
      <c r="W838" s="29"/>
      <c r="X838" s="29"/>
      <c r="Y838" s="29"/>
      <c r="Z838" s="29"/>
    </row>
    <row r="839" spans="1:26" ht="15.75" customHeight="1">
      <c r="A839" s="29"/>
      <c r="B839" s="29"/>
      <c r="C839" s="29"/>
      <c r="D839" s="29"/>
      <c r="E839" s="29"/>
      <c r="F839" s="29"/>
      <c r="G839" s="29"/>
      <c r="H839" s="579"/>
      <c r="I839" s="29"/>
      <c r="J839" s="29"/>
      <c r="K839" s="29"/>
      <c r="L839" s="29"/>
      <c r="M839" s="29"/>
      <c r="N839" s="29"/>
      <c r="O839" s="29"/>
      <c r="P839" s="29"/>
      <c r="Q839" s="29"/>
      <c r="R839" s="29"/>
      <c r="S839" s="29"/>
      <c r="T839" s="29"/>
      <c r="U839" s="29"/>
      <c r="V839" s="29"/>
      <c r="W839" s="29"/>
      <c r="X839" s="29"/>
      <c r="Y839" s="29"/>
      <c r="Z839" s="29"/>
    </row>
    <row r="840" spans="1:26" ht="15.75" customHeight="1">
      <c r="A840" s="29"/>
      <c r="B840" s="29"/>
      <c r="C840" s="29"/>
      <c r="D840" s="29"/>
      <c r="E840" s="29"/>
      <c r="F840" s="29"/>
      <c r="G840" s="29"/>
      <c r="H840" s="579"/>
      <c r="I840" s="29"/>
      <c r="J840" s="29"/>
      <c r="K840" s="29"/>
      <c r="L840" s="29"/>
      <c r="M840" s="29"/>
      <c r="N840" s="29"/>
      <c r="O840" s="29"/>
      <c r="P840" s="29"/>
      <c r="Q840" s="29"/>
      <c r="R840" s="29"/>
      <c r="S840" s="29"/>
      <c r="T840" s="29"/>
      <c r="U840" s="29"/>
      <c r="V840" s="29"/>
      <c r="W840" s="29"/>
      <c r="X840" s="29"/>
      <c r="Y840" s="29"/>
      <c r="Z840" s="29"/>
    </row>
    <row r="841" spans="1:26" ht="15.75" customHeight="1">
      <c r="A841" s="29"/>
      <c r="B841" s="29"/>
      <c r="C841" s="29"/>
      <c r="D841" s="29"/>
      <c r="E841" s="29"/>
      <c r="F841" s="29"/>
      <c r="G841" s="29"/>
      <c r="H841" s="579"/>
      <c r="I841" s="29"/>
      <c r="J841" s="29"/>
      <c r="K841" s="29"/>
      <c r="L841" s="29"/>
      <c r="M841" s="29"/>
      <c r="N841" s="29"/>
      <c r="O841" s="29"/>
      <c r="P841" s="29"/>
      <c r="Q841" s="29"/>
      <c r="R841" s="29"/>
      <c r="S841" s="29"/>
      <c r="T841" s="29"/>
      <c r="U841" s="29"/>
      <c r="V841" s="29"/>
      <c r="W841" s="29"/>
      <c r="X841" s="29"/>
      <c r="Y841" s="29"/>
      <c r="Z841" s="29"/>
    </row>
    <row r="842" spans="1:26" ht="15.75" customHeight="1">
      <c r="A842" s="29"/>
      <c r="B842" s="29"/>
      <c r="C842" s="29"/>
      <c r="D842" s="29"/>
      <c r="E842" s="29"/>
      <c r="F842" s="29"/>
      <c r="G842" s="29"/>
      <c r="H842" s="579"/>
      <c r="I842" s="29"/>
      <c r="J842" s="29"/>
      <c r="K842" s="29"/>
      <c r="L842" s="29"/>
      <c r="M842" s="29"/>
      <c r="N842" s="29"/>
      <c r="O842" s="29"/>
      <c r="P842" s="29"/>
      <c r="Q842" s="29"/>
      <c r="R842" s="29"/>
      <c r="S842" s="29"/>
      <c r="T842" s="29"/>
      <c r="U842" s="29"/>
      <c r="V842" s="29"/>
      <c r="W842" s="29"/>
      <c r="X842" s="29"/>
      <c r="Y842" s="29"/>
      <c r="Z842" s="29"/>
    </row>
    <row r="843" spans="1:26" ht="15.75" customHeight="1">
      <c r="A843" s="29"/>
      <c r="B843" s="29"/>
      <c r="C843" s="29"/>
      <c r="D843" s="29"/>
      <c r="E843" s="29"/>
      <c r="F843" s="29"/>
      <c r="G843" s="29"/>
      <c r="H843" s="579"/>
      <c r="I843" s="29"/>
      <c r="J843" s="29"/>
      <c r="K843" s="29"/>
      <c r="L843" s="29"/>
      <c r="M843" s="29"/>
      <c r="N843" s="29"/>
      <c r="O843" s="29"/>
      <c r="P843" s="29"/>
      <c r="Q843" s="29"/>
      <c r="R843" s="29"/>
      <c r="S843" s="29"/>
      <c r="T843" s="29"/>
      <c r="U843" s="29"/>
      <c r="V843" s="29"/>
      <c r="W843" s="29"/>
      <c r="X843" s="29"/>
      <c r="Y843" s="29"/>
      <c r="Z843" s="29"/>
    </row>
    <row r="844" spans="1:26" ht="15.75" customHeight="1">
      <c r="A844" s="29"/>
      <c r="B844" s="29"/>
      <c r="C844" s="29"/>
      <c r="D844" s="29"/>
      <c r="E844" s="29"/>
      <c r="F844" s="29"/>
      <c r="G844" s="29"/>
      <c r="H844" s="579"/>
      <c r="I844" s="29"/>
      <c r="J844" s="29"/>
      <c r="K844" s="29"/>
      <c r="L844" s="29"/>
      <c r="M844" s="29"/>
      <c r="N844" s="29"/>
      <c r="O844" s="29"/>
      <c r="P844" s="29"/>
      <c r="Q844" s="29"/>
      <c r="R844" s="29"/>
      <c r="S844" s="29"/>
      <c r="T844" s="29"/>
      <c r="U844" s="29"/>
      <c r="V844" s="29"/>
      <c r="W844" s="29"/>
      <c r="X844" s="29"/>
      <c r="Y844" s="29"/>
      <c r="Z844" s="29"/>
    </row>
    <row r="845" spans="1:26" ht="15.75" customHeight="1">
      <c r="A845" s="29"/>
      <c r="B845" s="29"/>
      <c r="C845" s="29"/>
      <c r="D845" s="29"/>
      <c r="E845" s="29"/>
      <c r="F845" s="29"/>
      <c r="G845" s="29"/>
      <c r="H845" s="579"/>
      <c r="I845" s="29"/>
      <c r="J845" s="29"/>
      <c r="K845" s="29"/>
      <c r="L845" s="29"/>
      <c r="M845" s="29"/>
      <c r="N845" s="29"/>
      <c r="O845" s="29"/>
      <c r="P845" s="29"/>
      <c r="Q845" s="29"/>
      <c r="R845" s="29"/>
      <c r="S845" s="29"/>
      <c r="T845" s="29"/>
      <c r="U845" s="29"/>
      <c r="V845" s="29"/>
      <c r="W845" s="29"/>
      <c r="X845" s="29"/>
      <c r="Y845" s="29"/>
      <c r="Z845" s="29"/>
    </row>
    <row r="846" spans="1:26" ht="15.75" customHeight="1">
      <c r="A846" s="29"/>
      <c r="B846" s="29"/>
      <c r="C846" s="29"/>
      <c r="D846" s="29"/>
      <c r="E846" s="29"/>
      <c r="F846" s="29"/>
      <c r="G846" s="29"/>
      <c r="H846" s="579"/>
      <c r="I846" s="29"/>
      <c r="J846" s="29"/>
      <c r="K846" s="29"/>
      <c r="L846" s="29"/>
      <c r="M846" s="29"/>
      <c r="N846" s="29"/>
      <c r="O846" s="29"/>
      <c r="P846" s="29"/>
      <c r="Q846" s="29"/>
      <c r="R846" s="29"/>
      <c r="S846" s="29"/>
      <c r="T846" s="29"/>
      <c r="U846" s="29"/>
      <c r="V846" s="29"/>
      <c r="W846" s="29"/>
      <c r="X846" s="29"/>
      <c r="Y846" s="29"/>
      <c r="Z846" s="29"/>
    </row>
    <row r="847" spans="1:26" ht="15.75" customHeight="1">
      <c r="A847" s="29"/>
      <c r="B847" s="29"/>
      <c r="C847" s="29"/>
      <c r="D847" s="29"/>
      <c r="E847" s="29"/>
      <c r="F847" s="29"/>
      <c r="G847" s="29"/>
      <c r="H847" s="579"/>
      <c r="I847" s="29"/>
      <c r="J847" s="29"/>
      <c r="K847" s="29"/>
      <c r="L847" s="29"/>
      <c r="M847" s="29"/>
      <c r="N847" s="29"/>
      <c r="O847" s="29"/>
      <c r="P847" s="29"/>
      <c r="Q847" s="29"/>
      <c r="R847" s="29"/>
      <c r="S847" s="29"/>
      <c r="T847" s="29"/>
      <c r="U847" s="29"/>
      <c r="V847" s="29"/>
      <c r="W847" s="29"/>
      <c r="X847" s="29"/>
      <c r="Y847" s="29"/>
      <c r="Z847" s="29"/>
    </row>
    <row r="848" spans="1:26" ht="15.75" customHeight="1">
      <c r="A848" s="29"/>
      <c r="B848" s="29"/>
      <c r="C848" s="29"/>
      <c r="D848" s="29"/>
      <c r="E848" s="29"/>
      <c r="F848" s="29"/>
      <c r="G848" s="29"/>
      <c r="H848" s="579"/>
      <c r="I848" s="29"/>
      <c r="J848" s="29"/>
      <c r="K848" s="29"/>
      <c r="L848" s="29"/>
      <c r="M848" s="29"/>
      <c r="N848" s="29"/>
      <c r="O848" s="29"/>
      <c r="P848" s="29"/>
      <c r="Q848" s="29"/>
      <c r="R848" s="29"/>
      <c r="S848" s="29"/>
      <c r="T848" s="29"/>
      <c r="U848" s="29"/>
      <c r="V848" s="29"/>
      <c r="W848" s="29"/>
      <c r="X848" s="29"/>
      <c r="Y848" s="29"/>
      <c r="Z848" s="29"/>
    </row>
    <row r="849" spans="1:26" ht="15.75" customHeight="1">
      <c r="A849" s="29"/>
      <c r="B849" s="29"/>
      <c r="C849" s="29"/>
      <c r="D849" s="29"/>
      <c r="E849" s="29"/>
      <c r="F849" s="29"/>
      <c r="G849" s="29"/>
      <c r="H849" s="579"/>
      <c r="I849" s="29"/>
      <c r="J849" s="29"/>
      <c r="K849" s="29"/>
      <c r="L849" s="29"/>
      <c r="M849" s="29"/>
      <c r="N849" s="29"/>
      <c r="O849" s="29"/>
      <c r="P849" s="29"/>
      <c r="Q849" s="29"/>
      <c r="R849" s="29"/>
      <c r="S849" s="29"/>
      <c r="T849" s="29"/>
      <c r="U849" s="29"/>
      <c r="V849" s="29"/>
      <c r="W849" s="29"/>
      <c r="X849" s="29"/>
      <c r="Y849" s="29"/>
      <c r="Z849" s="29"/>
    </row>
    <row r="850" spans="1:26" ht="15.75" customHeight="1">
      <c r="A850" s="29"/>
      <c r="B850" s="29"/>
      <c r="C850" s="29"/>
      <c r="D850" s="29"/>
      <c r="E850" s="29"/>
      <c r="F850" s="29"/>
      <c r="G850" s="29"/>
      <c r="H850" s="579"/>
      <c r="I850" s="29"/>
      <c r="J850" s="29"/>
      <c r="K850" s="29"/>
      <c r="L850" s="29"/>
      <c r="M850" s="29"/>
      <c r="N850" s="29"/>
      <c r="O850" s="29"/>
      <c r="P850" s="29"/>
      <c r="Q850" s="29"/>
      <c r="R850" s="29"/>
      <c r="S850" s="29"/>
      <c r="T850" s="29"/>
      <c r="U850" s="29"/>
      <c r="V850" s="29"/>
      <c r="W850" s="29"/>
      <c r="X850" s="29"/>
      <c r="Y850" s="29"/>
      <c r="Z850" s="29"/>
    </row>
    <row r="851" spans="1:26" ht="15.75" customHeight="1">
      <c r="A851" s="29"/>
      <c r="B851" s="29"/>
      <c r="C851" s="29"/>
      <c r="D851" s="29"/>
      <c r="E851" s="29"/>
      <c r="F851" s="29"/>
      <c r="G851" s="29"/>
      <c r="H851" s="579"/>
      <c r="I851" s="29"/>
      <c r="J851" s="29"/>
      <c r="K851" s="29"/>
      <c r="L851" s="29"/>
      <c r="M851" s="29"/>
      <c r="N851" s="29"/>
      <c r="O851" s="29"/>
      <c r="P851" s="29"/>
      <c r="Q851" s="29"/>
      <c r="R851" s="29"/>
      <c r="S851" s="29"/>
      <c r="T851" s="29"/>
      <c r="U851" s="29"/>
      <c r="V851" s="29"/>
      <c r="W851" s="29"/>
      <c r="X851" s="29"/>
      <c r="Y851" s="29"/>
      <c r="Z851" s="29"/>
    </row>
    <row r="852" spans="1:26" ht="15.75" customHeight="1">
      <c r="A852" s="29"/>
      <c r="B852" s="29"/>
      <c r="C852" s="29"/>
      <c r="D852" s="29"/>
      <c r="E852" s="29"/>
      <c r="F852" s="29"/>
      <c r="G852" s="29"/>
      <c r="H852" s="579"/>
      <c r="I852" s="29"/>
      <c r="J852" s="29"/>
      <c r="K852" s="29"/>
      <c r="L852" s="29"/>
      <c r="M852" s="29"/>
      <c r="N852" s="29"/>
      <c r="O852" s="29"/>
      <c r="P852" s="29"/>
      <c r="Q852" s="29"/>
      <c r="R852" s="29"/>
      <c r="S852" s="29"/>
      <c r="T852" s="29"/>
      <c r="U852" s="29"/>
      <c r="V852" s="29"/>
      <c r="W852" s="29"/>
      <c r="X852" s="29"/>
      <c r="Y852" s="29"/>
      <c r="Z852" s="29"/>
    </row>
    <row r="853" spans="1:26" ht="15.75" customHeight="1">
      <c r="A853" s="29"/>
      <c r="B853" s="29"/>
      <c r="C853" s="29"/>
      <c r="D853" s="29"/>
      <c r="E853" s="29"/>
      <c r="F853" s="29"/>
      <c r="G853" s="29"/>
      <c r="H853" s="579"/>
      <c r="I853" s="29"/>
      <c r="J853" s="29"/>
      <c r="K853" s="29"/>
      <c r="L853" s="29"/>
      <c r="M853" s="29"/>
      <c r="N853" s="29"/>
      <c r="O853" s="29"/>
      <c r="P853" s="29"/>
      <c r="Q853" s="29"/>
      <c r="R853" s="29"/>
      <c r="S853" s="29"/>
      <c r="T853" s="29"/>
      <c r="U853" s="29"/>
      <c r="V853" s="29"/>
      <c r="W853" s="29"/>
      <c r="X853" s="29"/>
      <c r="Y853" s="29"/>
      <c r="Z853" s="29"/>
    </row>
    <row r="854" spans="1:26" ht="15.75" customHeight="1">
      <c r="A854" s="29"/>
      <c r="B854" s="29"/>
      <c r="C854" s="29"/>
      <c r="D854" s="29"/>
      <c r="E854" s="29"/>
      <c r="F854" s="29"/>
      <c r="G854" s="29"/>
      <c r="H854" s="579"/>
      <c r="I854" s="29"/>
      <c r="J854" s="29"/>
      <c r="K854" s="29"/>
      <c r="L854" s="29"/>
      <c r="M854" s="29"/>
      <c r="N854" s="29"/>
      <c r="O854" s="29"/>
      <c r="P854" s="29"/>
      <c r="Q854" s="29"/>
      <c r="R854" s="29"/>
      <c r="S854" s="29"/>
      <c r="T854" s="29"/>
      <c r="U854" s="29"/>
      <c r="V854" s="29"/>
      <c r="W854" s="29"/>
      <c r="X854" s="29"/>
      <c r="Y854" s="29"/>
      <c r="Z854" s="29"/>
    </row>
    <row r="855" spans="1:26" ht="15.75" customHeight="1">
      <c r="A855" s="29"/>
      <c r="B855" s="29"/>
      <c r="C855" s="29"/>
      <c r="D855" s="29"/>
      <c r="E855" s="29"/>
      <c r="F855" s="29"/>
      <c r="G855" s="29"/>
      <c r="H855" s="579"/>
      <c r="I855" s="29"/>
      <c r="J855" s="29"/>
      <c r="K855" s="29"/>
      <c r="L855" s="29"/>
      <c r="M855" s="29"/>
      <c r="N855" s="29"/>
      <c r="O855" s="29"/>
      <c r="P855" s="29"/>
      <c r="Q855" s="29"/>
      <c r="R855" s="29"/>
      <c r="S855" s="29"/>
      <c r="T855" s="29"/>
      <c r="U855" s="29"/>
      <c r="V855" s="29"/>
      <c r="W855" s="29"/>
      <c r="X855" s="29"/>
      <c r="Y855" s="29"/>
      <c r="Z855" s="29"/>
    </row>
    <row r="856" spans="1:26" ht="15.75" customHeight="1">
      <c r="A856" s="29"/>
      <c r="B856" s="29"/>
      <c r="C856" s="29"/>
      <c r="D856" s="29"/>
      <c r="E856" s="29"/>
      <c r="F856" s="29"/>
      <c r="G856" s="29"/>
      <c r="H856" s="579"/>
      <c r="I856" s="29"/>
      <c r="J856" s="29"/>
      <c r="K856" s="29"/>
      <c r="L856" s="29"/>
      <c r="M856" s="29"/>
      <c r="N856" s="29"/>
      <c r="O856" s="29"/>
      <c r="P856" s="29"/>
      <c r="Q856" s="29"/>
      <c r="R856" s="29"/>
      <c r="S856" s="29"/>
      <c r="T856" s="29"/>
      <c r="U856" s="29"/>
      <c r="V856" s="29"/>
      <c r="W856" s="29"/>
      <c r="X856" s="29"/>
      <c r="Y856" s="29"/>
      <c r="Z856" s="29"/>
    </row>
    <row r="857" spans="1:26" ht="15.75" customHeight="1">
      <c r="A857" s="29"/>
      <c r="B857" s="29"/>
      <c r="C857" s="29"/>
      <c r="D857" s="29"/>
      <c r="E857" s="29"/>
      <c r="F857" s="29"/>
      <c r="G857" s="29"/>
      <c r="H857" s="579"/>
      <c r="I857" s="29"/>
      <c r="J857" s="29"/>
      <c r="K857" s="29"/>
      <c r="L857" s="29"/>
      <c r="M857" s="29"/>
      <c r="N857" s="29"/>
      <c r="O857" s="29"/>
      <c r="P857" s="29"/>
      <c r="Q857" s="29"/>
      <c r="R857" s="29"/>
      <c r="S857" s="29"/>
      <c r="T857" s="29"/>
      <c r="U857" s="29"/>
      <c r="V857" s="29"/>
      <c r="W857" s="29"/>
      <c r="X857" s="29"/>
      <c r="Y857" s="29"/>
      <c r="Z857" s="29"/>
    </row>
    <row r="858" spans="1:26" ht="15.75" customHeight="1">
      <c r="A858" s="29"/>
      <c r="B858" s="29"/>
      <c r="C858" s="29"/>
      <c r="D858" s="29"/>
      <c r="E858" s="29"/>
      <c r="F858" s="29"/>
      <c r="G858" s="29"/>
      <c r="H858" s="579"/>
      <c r="I858" s="29"/>
      <c r="J858" s="29"/>
      <c r="K858" s="29"/>
      <c r="L858" s="29"/>
      <c r="M858" s="29"/>
      <c r="N858" s="29"/>
      <c r="O858" s="29"/>
      <c r="P858" s="29"/>
      <c r="Q858" s="29"/>
      <c r="R858" s="29"/>
      <c r="S858" s="29"/>
      <c r="T858" s="29"/>
      <c r="U858" s="29"/>
      <c r="V858" s="29"/>
      <c r="W858" s="29"/>
      <c r="X858" s="29"/>
      <c r="Y858" s="29"/>
      <c r="Z858" s="29"/>
    </row>
    <row r="859" spans="1:26" ht="15.75" customHeight="1">
      <c r="A859" s="29"/>
      <c r="B859" s="29"/>
      <c r="C859" s="29"/>
      <c r="D859" s="29"/>
      <c r="E859" s="29"/>
      <c r="F859" s="29"/>
      <c r="G859" s="29"/>
      <c r="H859" s="579"/>
      <c r="I859" s="29"/>
      <c r="J859" s="29"/>
      <c r="K859" s="29"/>
      <c r="L859" s="29"/>
      <c r="M859" s="29"/>
      <c r="N859" s="29"/>
      <c r="O859" s="29"/>
      <c r="P859" s="29"/>
      <c r="Q859" s="29"/>
      <c r="R859" s="29"/>
      <c r="S859" s="29"/>
      <c r="T859" s="29"/>
      <c r="U859" s="29"/>
      <c r="V859" s="29"/>
      <c r="W859" s="29"/>
      <c r="X859" s="29"/>
      <c r="Y859" s="29"/>
      <c r="Z859" s="29"/>
    </row>
    <row r="860" spans="1:26" ht="15.75" customHeight="1">
      <c r="A860" s="29"/>
      <c r="B860" s="29"/>
      <c r="C860" s="29"/>
      <c r="D860" s="29"/>
      <c r="E860" s="29"/>
      <c r="F860" s="29"/>
      <c r="G860" s="29"/>
      <c r="H860" s="579"/>
      <c r="I860" s="29"/>
      <c r="J860" s="29"/>
      <c r="K860" s="29"/>
      <c r="L860" s="29"/>
      <c r="M860" s="29"/>
      <c r="N860" s="29"/>
      <c r="O860" s="29"/>
      <c r="P860" s="29"/>
      <c r="Q860" s="29"/>
      <c r="R860" s="29"/>
      <c r="S860" s="29"/>
      <c r="T860" s="29"/>
      <c r="U860" s="29"/>
      <c r="V860" s="29"/>
      <c r="W860" s="29"/>
      <c r="X860" s="29"/>
      <c r="Y860" s="29"/>
      <c r="Z860" s="29"/>
    </row>
    <row r="861" spans="1:26" ht="15.75" customHeight="1">
      <c r="A861" s="29"/>
      <c r="B861" s="29"/>
      <c r="C861" s="29"/>
      <c r="D861" s="29"/>
      <c r="E861" s="29"/>
      <c r="F861" s="29"/>
      <c r="G861" s="29"/>
      <c r="H861" s="579"/>
      <c r="I861" s="29"/>
      <c r="J861" s="29"/>
      <c r="K861" s="29"/>
      <c r="L861" s="29"/>
      <c r="M861" s="29"/>
      <c r="N861" s="29"/>
      <c r="O861" s="29"/>
      <c r="P861" s="29"/>
      <c r="Q861" s="29"/>
      <c r="R861" s="29"/>
      <c r="S861" s="29"/>
      <c r="T861" s="29"/>
      <c r="U861" s="29"/>
      <c r="V861" s="29"/>
      <c r="W861" s="29"/>
      <c r="X861" s="29"/>
      <c r="Y861" s="29"/>
      <c r="Z861" s="29"/>
    </row>
    <row r="862" spans="1:26" ht="15.75" customHeight="1">
      <c r="A862" s="29"/>
      <c r="B862" s="29"/>
      <c r="C862" s="29"/>
      <c r="D862" s="29"/>
      <c r="E862" s="29"/>
      <c r="F862" s="29"/>
      <c r="G862" s="29"/>
      <c r="H862" s="579"/>
      <c r="I862" s="29"/>
      <c r="J862" s="29"/>
      <c r="K862" s="29"/>
      <c r="L862" s="29"/>
      <c r="M862" s="29"/>
      <c r="N862" s="29"/>
      <c r="O862" s="29"/>
      <c r="P862" s="29"/>
      <c r="Q862" s="29"/>
      <c r="R862" s="29"/>
      <c r="S862" s="29"/>
      <c r="T862" s="29"/>
      <c r="U862" s="29"/>
      <c r="V862" s="29"/>
      <c r="W862" s="29"/>
      <c r="X862" s="29"/>
      <c r="Y862" s="29"/>
      <c r="Z862" s="29"/>
    </row>
    <row r="863" spans="1:26" ht="15.75" customHeight="1">
      <c r="A863" s="29"/>
      <c r="B863" s="29"/>
      <c r="C863" s="29"/>
      <c r="D863" s="29"/>
      <c r="E863" s="29"/>
      <c r="F863" s="29"/>
      <c r="G863" s="29"/>
      <c r="H863" s="579"/>
      <c r="I863" s="29"/>
      <c r="J863" s="29"/>
      <c r="K863" s="29"/>
      <c r="L863" s="29"/>
      <c r="M863" s="29"/>
      <c r="N863" s="29"/>
      <c r="O863" s="29"/>
      <c r="P863" s="29"/>
      <c r="Q863" s="29"/>
      <c r="R863" s="29"/>
      <c r="S863" s="29"/>
      <c r="T863" s="29"/>
      <c r="U863" s="29"/>
      <c r="V863" s="29"/>
      <c r="W863" s="29"/>
      <c r="X863" s="29"/>
      <c r="Y863" s="29"/>
      <c r="Z863" s="29"/>
    </row>
    <row r="864" spans="1:26" ht="15.75" customHeight="1">
      <c r="A864" s="29"/>
      <c r="B864" s="29"/>
      <c r="C864" s="29"/>
      <c r="D864" s="29"/>
      <c r="E864" s="29"/>
      <c r="F864" s="29"/>
      <c r="G864" s="29"/>
      <c r="H864" s="579"/>
      <c r="I864" s="29"/>
      <c r="J864" s="29"/>
      <c r="K864" s="29"/>
      <c r="L864" s="29"/>
      <c r="M864" s="29"/>
      <c r="N864" s="29"/>
      <c r="O864" s="29"/>
      <c r="P864" s="29"/>
      <c r="Q864" s="29"/>
      <c r="R864" s="29"/>
      <c r="S864" s="29"/>
      <c r="T864" s="29"/>
      <c r="U864" s="29"/>
      <c r="V864" s="29"/>
      <c r="W864" s="29"/>
      <c r="X864" s="29"/>
      <c r="Y864" s="29"/>
      <c r="Z864" s="29"/>
    </row>
    <row r="865" spans="1:26" ht="15.75" customHeight="1">
      <c r="A865" s="29"/>
      <c r="B865" s="29"/>
      <c r="C865" s="29"/>
      <c r="D865" s="29"/>
      <c r="E865" s="29"/>
      <c r="F865" s="29"/>
      <c r="G865" s="29"/>
      <c r="H865" s="579"/>
      <c r="I865" s="29"/>
      <c r="J865" s="29"/>
      <c r="K865" s="29"/>
      <c r="L865" s="29"/>
      <c r="M865" s="29"/>
      <c r="N865" s="29"/>
      <c r="O865" s="29"/>
      <c r="P865" s="29"/>
      <c r="Q865" s="29"/>
      <c r="R865" s="29"/>
      <c r="S865" s="29"/>
      <c r="T865" s="29"/>
      <c r="U865" s="29"/>
      <c r="V865" s="29"/>
      <c r="W865" s="29"/>
      <c r="X865" s="29"/>
      <c r="Y865" s="29"/>
      <c r="Z865" s="29"/>
    </row>
    <row r="866" spans="1:26" ht="15.75" customHeight="1">
      <c r="A866" s="29"/>
      <c r="B866" s="29"/>
      <c r="C866" s="29"/>
      <c r="D866" s="29"/>
      <c r="E866" s="29"/>
      <c r="F866" s="29"/>
      <c r="G866" s="29"/>
      <c r="H866" s="579"/>
      <c r="I866" s="29"/>
      <c r="J866" s="29"/>
      <c r="K866" s="29"/>
      <c r="L866" s="29"/>
      <c r="M866" s="29"/>
      <c r="N866" s="29"/>
      <c r="O866" s="29"/>
      <c r="P866" s="29"/>
      <c r="Q866" s="29"/>
      <c r="R866" s="29"/>
      <c r="S866" s="29"/>
      <c r="T866" s="29"/>
      <c r="U866" s="29"/>
      <c r="V866" s="29"/>
      <c r="W866" s="29"/>
      <c r="X866" s="29"/>
      <c r="Y866" s="29"/>
      <c r="Z866" s="29"/>
    </row>
    <row r="867" spans="1:26" ht="15.75" customHeight="1">
      <c r="A867" s="29"/>
      <c r="B867" s="29"/>
      <c r="C867" s="29"/>
      <c r="D867" s="29"/>
      <c r="E867" s="29"/>
      <c r="F867" s="29"/>
      <c r="G867" s="29"/>
      <c r="H867" s="579"/>
      <c r="I867" s="29"/>
      <c r="J867" s="29"/>
      <c r="K867" s="29"/>
      <c r="L867" s="29"/>
      <c r="M867" s="29"/>
      <c r="N867" s="29"/>
      <c r="O867" s="29"/>
      <c r="P867" s="29"/>
      <c r="Q867" s="29"/>
      <c r="R867" s="29"/>
      <c r="S867" s="29"/>
      <c r="T867" s="29"/>
      <c r="U867" s="29"/>
      <c r="V867" s="29"/>
      <c r="W867" s="29"/>
      <c r="X867" s="29"/>
      <c r="Y867" s="29"/>
      <c r="Z867" s="29"/>
    </row>
    <row r="868" spans="1:26" ht="15.75" customHeight="1">
      <c r="A868" s="29"/>
      <c r="B868" s="29"/>
      <c r="C868" s="29"/>
      <c r="D868" s="29"/>
      <c r="E868" s="29"/>
      <c r="F868" s="29"/>
      <c r="G868" s="29"/>
      <c r="H868" s="579"/>
      <c r="I868" s="29"/>
      <c r="J868" s="29"/>
      <c r="K868" s="29"/>
      <c r="L868" s="29"/>
      <c r="M868" s="29"/>
      <c r="N868" s="29"/>
      <c r="O868" s="29"/>
      <c r="P868" s="29"/>
      <c r="Q868" s="29"/>
      <c r="R868" s="29"/>
      <c r="S868" s="29"/>
      <c r="T868" s="29"/>
      <c r="U868" s="29"/>
      <c r="V868" s="29"/>
      <c r="W868" s="29"/>
      <c r="X868" s="29"/>
      <c r="Y868" s="29"/>
      <c r="Z868" s="29"/>
    </row>
    <row r="869" spans="1:26" ht="15.75" customHeight="1">
      <c r="A869" s="29"/>
      <c r="B869" s="29"/>
      <c r="C869" s="29"/>
      <c r="D869" s="29"/>
      <c r="E869" s="29"/>
      <c r="F869" s="29"/>
      <c r="G869" s="29"/>
      <c r="H869" s="579"/>
      <c r="I869" s="29"/>
      <c r="J869" s="29"/>
      <c r="K869" s="29"/>
      <c r="L869" s="29"/>
      <c r="M869" s="29"/>
      <c r="N869" s="29"/>
      <c r="O869" s="29"/>
      <c r="P869" s="29"/>
      <c r="Q869" s="29"/>
      <c r="R869" s="29"/>
      <c r="S869" s="29"/>
      <c r="T869" s="29"/>
      <c r="U869" s="29"/>
      <c r="V869" s="29"/>
      <c r="W869" s="29"/>
      <c r="X869" s="29"/>
      <c r="Y869" s="29"/>
      <c r="Z869" s="29"/>
    </row>
    <row r="870" spans="1:26" ht="15.75" customHeight="1">
      <c r="A870" s="29"/>
      <c r="B870" s="29"/>
      <c r="C870" s="29"/>
      <c r="D870" s="29"/>
      <c r="E870" s="29"/>
      <c r="F870" s="29"/>
      <c r="G870" s="29"/>
      <c r="H870" s="579"/>
      <c r="I870" s="29"/>
      <c r="J870" s="29"/>
      <c r="K870" s="29"/>
      <c r="L870" s="29"/>
      <c r="M870" s="29"/>
      <c r="N870" s="29"/>
      <c r="O870" s="29"/>
      <c r="P870" s="29"/>
      <c r="Q870" s="29"/>
      <c r="R870" s="29"/>
      <c r="S870" s="29"/>
      <c r="T870" s="29"/>
      <c r="U870" s="29"/>
      <c r="V870" s="29"/>
      <c r="W870" s="29"/>
      <c r="X870" s="29"/>
      <c r="Y870" s="29"/>
      <c r="Z870" s="29"/>
    </row>
    <row r="871" spans="1:26" ht="15.75" customHeight="1">
      <c r="A871" s="29"/>
      <c r="B871" s="29"/>
      <c r="C871" s="29"/>
      <c r="D871" s="29"/>
      <c r="E871" s="29"/>
      <c r="F871" s="29"/>
      <c r="G871" s="29"/>
      <c r="H871" s="579"/>
      <c r="I871" s="29"/>
      <c r="J871" s="29"/>
      <c r="K871" s="29"/>
      <c r="L871" s="29"/>
      <c r="M871" s="29"/>
      <c r="N871" s="29"/>
      <c r="O871" s="29"/>
      <c r="P871" s="29"/>
      <c r="Q871" s="29"/>
      <c r="R871" s="29"/>
      <c r="S871" s="29"/>
      <c r="T871" s="29"/>
      <c r="U871" s="29"/>
      <c r="V871" s="29"/>
      <c r="W871" s="29"/>
      <c r="X871" s="29"/>
      <c r="Y871" s="29"/>
      <c r="Z871" s="29"/>
    </row>
    <row r="872" spans="1:26" ht="15.75" customHeight="1">
      <c r="A872" s="29"/>
      <c r="B872" s="29"/>
      <c r="C872" s="29"/>
      <c r="D872" s="29"/>
      <c r="E872" s="29"/>
      <c r="F872" s="29"/>
      <c r="G872" s="29"/>
      <c r="H872" s="579"/>
      <c r="I872" s="29"/>
      <c r="J872" s="29"/>
      <c r="K872" s="29"/>
      <c r="L872" s="29"/>
      <c r="M872" s="29"/>
      <c r="N872" s="29"/>
      <c r="O872" s="29"/>
      <c r="P872" s="29"/>
      <c r="Q872" s="29"/>
      <c r="R872" s="29"/>
      <c r="S872" s="29"/>
      <c r="T872" s="29"/>
      <c r="U872" s="29"/>
      <c r="V872" s="29"/>
      <c r="W872" s="29"/>
      <c r="X872" s="29"/>
      <c r="Y872" s="29"/>
      <c r="Z872" s="29"/>
    </row>
    <row r="873" spans="1:26" ht="15.75" customHeight="1">
      <c r="A873" s="29"/>
      <c r="B873" s="29"/>
      <c r="C873" s="29"/>
      <c r="D873" s="29"/>
      <c r="E873" s="29"/>
      <c r="F873" s="29"/>
      <c r="G873" s="29"/>
      <c r="H873" s="579"/>
      <c r="I873" s="29"/>
      <c r="J873" s="29"/>
      <c r="K873" s="29"/>
      <c r="L873" s="29"/>
      <c r="M873" s="29"/>
      <c r="N873" s="29"/>
      <c r="O873" s="29"/>
      <c r="P873" s="29"/>
      <c r="Q873" s="29"/>
      <c r="R873" s="29"/>
      <c r="S873" s="29"/>
      <c r="T873" s="29"/>
      <c r="U873" s="29"/>
      <c r="V873" s="29"/>
      <c r="W873" s="29"/>
      <c r="X873" s="29"/>
      <c r="Y873" s="29"/>
      <c r="Z873" s="29"/>
    </row>
    <row r="874" spans="1:26" ht="15.75" customHeight="1">
      <c r="A874" s="29"/>
      <c r="B874" s="29"/>
      <c r="C874" s="29"/>
      <c r="D874" s="29"/>
      <c r="E874" s="29"/>
      <c r="F874" s="29"/>
      <c r="G874" s="29"/>
      <c r="H874" s="579"/>
      <c r="I874" s="29"/>
      <c r="J874" s="29"/>
      <c r="K874" s="29"/>
      <c r="L874" s="29"/>
      <c r="M874" s="29"/>
      <c r="N874" s="29"/>
      <c r="O874" s="29"/>
      <c r="P874" s="29"/>
      <c r="Q874" s="29"/>
      <c r="R874" s="29"/>
      <c r="S874" s="29"/>
      <c r="T874" s="29"/>
      <c r="U874" s="29"/>
      <c r="V874" s="29"/>
      <c r="W874" s="29"/>
      <c r="X874" s="29"/>
      <c r="Y874" s="29"/>
      <c r="Z874" s="29"/>
    </row>
    <row r="875" spans="1:26" ht="15.75" customHeight="1">
      <c r="A875" s="29"/>
      <c r="B875" s="29"/>
      <c r="C875" s="29"/>
      <c r="D875" s="29"/>
      <c r="E875" s="29"/>
      <c r="F875" s="29"/>
      <c r="G875" s="29"/>
      <c r="H875" s="579"/>
      <c r="I875" s="29"/>
      <c r="J875" s="29"/>
      <c r="K875" s="29"/>
      <c r="L875" s="29"/>
      <c r="M875" s="29"/>
      <c r="N875" s="29"/>
      <c r="O875" s="29"/>
      <c r="P875" s="29"/>
      <c r="Q875" s="29"/>
      <c r="R875" s="29"/>
      <c r="S875" s="29"/>
      <c r="T875" s="29"/>
      <c r="U875" s="29"/>
      <c r="V875" s="29"/>
      <c r="W875" s="29"/>
      <c r="X875" s="29"/>
      <c r="Y875" s="29"/>
      <c r="Z875" s="29"/>
    </row>
    <row r="876" spans="1:26" ht="15.75" customHeight="1">
      <c r="A876" s="29"/>
      <c r="B876" s="29"/>
      <c r="C876" s="29"/>
      <c r="D876" s="29"/>
      <c r="E876" s="29"/>
      <c r="F876" s="29"/>
      <c r="G876" s="29"/>
      <c r="H876" s="579"/>
      <c r="I876" s="29"/>
      <c r="J876" s="29"/>
      <c r="K876" s="29"/>
      <c r="L876" s="29"/>
      <c r="M876" s="29"/>
      <c r="N876" s="29"/>
      <c r="O876" s="29"/>
      <c r="P876" s="29"/>
      <c r="Q876" s="29"/>
      <c r="R876" s="29"/>
      <c r="S876" s="29"/>
      <c r="T876" s="29"/>
      <c r="U876" s="29"/>
      <c r="V876" s="29"/>
      <c r="W876" s="29"/>
      <c r="X876" s="29"/>
      <c r="Y876" s="29"/>
      <c r="Z876" s="29"/>
    </row>
    <row r="877" spans="1:26" ht="15.75" customHeight="1">
      <c r="A877" s="29"/>
      <c r="B877" s="29"/>
      <c r="C877" s="29"/>
      <c r="D877" s="29"/>
      <c r="E877" s="29"/>
      <c r="F877" s="29"/>
      <c r="G877" s="29"/>
      <c r="H877" s="579"/>
      <c r="I877" s="29"/>
      <c r="J877" s="29"/>
      <c r="K877" s="29"/>
      <c r="L877" s="29"/>
      <c r="M877" s="29"/>
      <c r="N877" s="29"/>
      <c r="O877" s="29"/>
      <c r="P877" s="29"/>
      <c r="Q877" s="29"/>
      <c r="R877" s="29"/>
      <c r="S877" s="29"/>
      <c r="T877" s="29"/>
      <c r="U877" s="29"/>
      <c r="V877" s="29"/>
      <c r="W877" s="29"/>
      <c r="X877" s="29"/>
      <c r="Y877" s="29"/>
      <c r="Z877" s="29"/>
    </row>
    <row r="878" spans="1:26" ht="15.75" customHeight="1">
      <c r="A878" s="29"/>
      <c r="B878" s="29"/>
      <c r="C878" s="29"/>
      <c r="D878" s="29"/>
      <c r="E878" s="29"/>
      <c r="F878" s="29"/>
      <c r="G878" s="29"/>
      <c r="H878" s="579"/>
      <c r="I878" s="29"/>
      <c r="J878" s="29"/>
      <c r="K878" s="29"/>
      <c r="L878" s="29"/>
      <c r="M878" s="29"/>
      <c r="N878" s="29"/>
      <c r="O878" s="29"/>
      <c r="P878" s="29"/>
      <c r="Q878" s="29"/>
      <c r="R878" s="29"/>
      <c r="S878" s="29"/>
      <c r="T878" s="29"/>
      <c r="U878" s="29"/>
      <c r="V878" s="29"/>
      <c r="W878" s="29"/>
      <c r="X878" s="29"/>
      <c r="Y878" s="29"/>
      <c r="Z878" s="29"/>
    </row>
    <row r="879" spans="1:26" ht="15.75" customHeight="1">
      <c r="A879" s="29"/>
      <c r="B879" s="29"/>
      <c r="C879" s="29"/>
      <c r="D879" s="29"/>
      <c r="E879" s="29"/>
      <c r="F879" s="29"/>
      <c r="G879" s="29"/>
      <c r="H879" s="579"/>
      <c r="I879" s="29"/>
      <c r="J879" s="29"/>
      <c r="K879" s="29"/>
      <c r="L879" s="29"/>
      <c r="M879" s="29"/>
      <c r="N879" s="29"/>
      <c r="O879" s="29"/>
      <c r="P879" s="29"/>
      <c r="Q879" s="29"/>
      <c r="R879" s="29"/>
      <c r="S879" s="29"/>
      <c r="T879" s="29"/>
      <c r="U879" s="29"/>
      <c r="V879" s="29"/>
      <c r="W879" s="29"/>
      <c r="X879" s="29"/>
      <c r="Y879" s="29"/>
      <c r="Z879" s="29"/>
    </row>
    <row r="880" spans="1:26" ht="15.75" customHeight="1">
      <c r="A880" s="29"/>
      <c r="B880" s="29"/>
      <c r="C880" s="29"/>
      <c r="D880" s="29"/>
      <c r="E880" s="29"/>
      <c r="F880" s="29"/>
      <c r="G880" s="29"/>
      <c r="H880" s="579"/>
      <c r="I880" s="29"/>
      <c r="J880" s="29"/>
      <c r="K880" s="29"/>
      <c r="L880" s="29"/>
      <c r="M880" s="29"/>
      <c r="N880" s="29"/>
      <c r="O880" s="29"/>
      <c r="P880" s="29"/>
      <c r="Q880" s="29"/>
      <c r="R880" s="29"/>
      <c r="S880" s="29"/>
      <c r="T880" s="29"/>
      <c r="U880" s="29"/>
      <c r="V880" s="29"/>
      <c r="W880" s="29"/>
      <c r="X880" s="29"/>
      <c r="Y880" s="29"/>
      <c r="Z880" s="29"/>
    </row>
    <row r="881" spans="1:26" ht="15.75" customHeight="1">
      <c r="A881" s="29"/>
      <c r="B881" s="29"/>
      <c r="C881" s="29"/>
      <c r="D881" s="29"/>
      <c r="E881" s="29"/>
      <c r="F881" s="29"/>
      <c r="G881" s="29"/>
      <c r="H881" s="579"/>
      <c r="I881" s="29"/>
      <c r="J881" s="29"/>
      <c r="K881" s="29"/>
      <c r="L881" s="29"/>
      <c r="M881" s="29"/>
      <c r="N881" s="29"/>
      <c r="O881" s="29"/>
      <c r="P881" s="29"/>
      <c r="Q881" s="29"/>
      <c r="R881" s="29"/>
      <c r="S881" s="29"/>
      <c r="T881" s="29"/>
      <c r="U881" s="29"/>
      <c r="V881" s="29"/>
      <c r="W881" s="29"/>
      <c r="X881" s="29"/>
      <c r="Y881" s="29"/>
      <c r="Z881" s="29"/>
    </row>
    <row r="882" spans="1:26" ht="15.75" customHeight="1">
      <c r="A882" s="29"/>
      <c r="B882" s="29"/>
      <c r="C882" s="29"/>
      <c r="D882" s="29"/>
      <c r="E882" s="29"/>
      <c r="F882" s="29"/>
      <c r="G882" s="29"/>
      <c r="H882" s="579"/>
      <c r="I882" s="29"/>
      <c r="J882" s="29"/>
      <c r="K882" s="29"/>
      <c r="L882" s="29"/>
      <c r="M882" s="29"/>
      <c r="N882" s="29"/>
      <c r="O882" s="29"/>
      <c r="P882" s="29"/>
      <c r="Q882" s="29"/>
      <c r="R882" s="29"/>
      <c r="S882" s="29"/>
      <c r="T882" s="29"/>
      <c r="U882" s="29"/>
      <c r="V882" s="29"/>
      <c r="W882" s="29"/>
      <c r="X882" s="29"/>
      <c r="Y882" s="29"/>
      <c r="Z882" s="29"/>
    </row>
    <row r="883" spans="1:26" ht="15.75" customHeight="1">
      <c r="A883" s="29"/>
      <c r="B883" s="29"/>
      <c r="C883" s="29"/>
      <c r="D883" s="29"/>
      <c r="E883" s="29"/>
      <c r="F883" s="29"/>
      <c r="G883" s="29"/>
      <c r="H883" s="579"/>
      <c r="I883" s="29"/>
      <c r="J883" s="29"/>
      <c r="K883" s="29"/>
      <c r="L883" s="29"/>
      <c r="M883" s="29"/>
      <c r="N883" s="29"/>
      <c r="O883" s="29"/>
      <c r="P883" s="29"/>
      <c r="Q883" s="29"/>
      <c r="R883" s="29"/>
      <c r="S883" s="29"/>
      <c r="T883" s="29"/>
      <c r="U883" s="29"/>
      <c r="V883" s="29"/>
      <c r="W883" s="29"/>
      <c r="X883" s="29"/>
      <c r="Y883" s="29"/>
      <c r="Z883" s="29"/>
    </row>
    <row r="884" spans="1:26" ht="15.75" customHeight="1">
      <c r="A884" s="29"/>
      <c r="B884" s="29"/>
      <c r="C884" s="29"/>
      <c r="D884" s="29"/>
      <c r="E884" s="29"/>
      <c r="F884" s="29"/>
      <c r="G884" s="29"/>
      <c r="H884" s="579"/>
      <c r="I884" s="29"/>
      <c r="J884" s="29"/>
      <c r="K884" s="29"/>
      <c r="L884" s="29"/>
      <c r="M884" s="29"/>
      <c r="N884" s="29"/>
      <c r="O884" s="29"/>
      <c r="P884" s="29"/>
      <c r="Q884" s="29"/>
      <c r="R884" s="29"/>
      <c r="S884" s="29"/>
      <c r="T884" s="29"/>
      <c r="U884" s="29"/>
      <c r="V884" s="29"/>
      <c r="W884" s="29"/>
      <c r="X884" s="29"/>
      <c r="Y884" s="29"/>
      <c r="Z884" s="29"/>
    </row>
    <row r="885" spans="1:26" ht="15.75" customHeight="1">
      <c r="A885" s="29"/>
      <c r="B885" s="29"/>
      <c r="C885" s="29"/>
      <c r="D885" s="29"/>
      <c r="E885" s="29"/>
      <c r="F885" s="29"/>
      <c r="G885" s="29"/>
      <c r="H885" s="579"/>
      <c r="I885" s="29"/>
      <c r="J885" s="29"/>
      <c r="K885" s="29"/>
      <c r="L885" s="29"/>
      <c r="M885" s="29"/>
      <c r="N885" s="29"/>
      <c r="O885" s="29"/>
      <c r="P885" s="29"/>
      <c r="Q885" s="29"/>
      <c r="R885" s="29"/>
      <c r="S885" s="29"/>
      <c r="T885" s="29"/>
      <c r="U885" s="29"/>
      <c r="V885" s="29"/>
      <c r="W885" s="29"/>
      <c r="X885" s="29"/>
      <c r="Y885" s="29"/>
      <c r="Z885" s="29"/>
    </row>
    <row r="886" spans="1:26" ht="15.75" customHeight="1">
      <c r="A886" s="29"/>
      <c r="B886" s="29"/>
      <c r="C886" s="29"/>
      <c r="D886" s="29"/>
      <c r="E886" s="29"/>
      <c r="F886" s="29"/>
      <c r="G886" s="29"/>
      <c r="H886" s="579"/>
      <c r="I886" s="29"/>
      <c r="J886" s="29"/>
      <c r="K886" s="29"/>
      <c r="L886" s="29"/>
      <c r="M886" s="29"/>
      <c r="N886" s="29"/>
      <c r="O886" s="29"/>
      <c r="P886" s="29"/>
      <c r="Q886" s="29"/>
      <c r="R886" s="29"/>
      <c r="S886" s="29"/>
      <c r="T886" s="29"/>
      <c r="U886" s="29"/>
      <c r="V886" s="29"/>
      <c r="W886" s="29"/>
      <c r="X886" s="29"/>
      <c r="Y886" s="29"/>
      <c r="Z886" s="29"/>
    </row>
    <row r="887" spans="1:26" ht="15.75" customHeight="1">
      <c r="A887" s="29"/>
      <c r="B887" s="29"/>
      <c r="C887" s="29"/>
      <c r="D887" s="29"/>
      <c r="E887" s="29"/>
      <c r="F887" s="29"/>
      <c r="G887" s="29"/>
      <c r="H887" s="579"/>
      <c r="I887" s="29"/>
      <c r="J887" s="29"/>
      <c r="K887" s="29"/>
      <c r="L887" s="29"/>
      <c r="M887" s="29"/>
      <c r="N887" s="29"/>
      <c r="O887" s="29"/>
      <c r="P887" s="29"/>
      <c r="Q887" s="29"/>
      <c r="R887" s="29"/>
      <c r="S887" s="29"/>
      <c r="T887" s="29"/>
      <c r="U887" s="29"/>
      <c r="V887" s="29"/>
      <c r="W887" s="29"/>
      <c r="X887" s="29"/>
      <c r="Y887" s="29"/>
      <c r="Z887" s="29"/>
    </row>
    <row r="888" spans="1:26" ht="15.75" customHeight="1">
      <c r="A888" s="29"/>
      <c r="B888" s="29"/>
      <c r="C888" s="29"/>
      <c r="D888" s="29"/>
      <c r="E888" s="29"/>
      <c r="F888" s="29"/>
      <c r="G888" s="29"/>
      <c r="H888" s="579"/>
      <c r="I888" s="29"/>
      <c r="J888" s="29"/>
      <c r="K888" s="29"/>
      <c r="L888" s="29"/>
      <c r="M888" s="29"/>
      <c r="N888" s="29"/>
      <c r="O888" s="29"/>
      <c r="P888" s="29"/>
      <c r="Q888" s="29"/>
      <c r="R888" s="29"/>
      <c r="S888" s="29"/>
      <c r="T888" s="29"/>
      <c r="U888" s="29"/>
      <c r="V888" s="29"/>
      <c r="W888" s="29"/>
      <c r="X888" s="29"/>
      <c r="Y888" s="29"/>
      <c r="Z888" s="29"/>
    </row>
    <row r="889" spans="1:26" ht="15.75" customHeight="1">
      <c r="A889" s="29"/>
      <c r="B889" s="29"/>
      <c r="C889" s="29"/>
      <c r="D889" s="29"/>
      <c r="E889" s="29"/>
      <c r="F889" s="29"/>
      <c r="G889" s="29"/>
      <c r="H889" s="579"/>
      <c r="I889" s="29"/>
      <c r="J889" s="29"/>
      <c r="K889" s="29"/>
      <c r="L889" s="29"/>
      <c r="M889" s="29"/>
      <c r="N889" s="29"/>
      <c r="O889" s="29"/>
      <c r="P889" s="29"/>
      <c r="Q889" s="29"/>
      <c r="R889" s="29"/>
      <c r="S889" s="29"/>
      <c r="T889" s="29"/>
      <c r="U889" s="29"/>
      <c r="V889" s="29"/>
      <c r="W889" s="29"/>
      <c r="X889" s="29"/>
      <c r="Y889" s="29"/>
      <c r="Z889" s="29"/>
    </row>
    <row r="890" spans="1:26" ht="15.75" customHeight="1">
      <c r="A890" s="29"/>
      <c r="B890" s="29"/>
      <c r="C890" s="29"/>
      <c r="D890" s="29"/>
      <c r="E890" s="29"/>
      <c r="F890" s="29"/>
      <c r="G890" s="29"/>
      <c r="H890" s="579"/>
      <c r="I890" s="29"/>
      <c r="J890" s="29"/>
      <c r="K890" s="29"/>
      <c r="L890" s="29"/>
      <c r="M890" s="29"/>
      <c r="N890" s="29"/>
      <c r="O890" s="29"/>
      <c r="P890" s="29"/>
      <c r="Q890" s="29"/>
      <c r="R890" s="29"/>
      <c r="S890" s="29"/>
      <c r="T890" s="29"/>
      <c r="U890" s="29"/>
      <c r="V890" s="29"/>
      <c r="W890" s="29"/>
      <c r="X890" s="29"/>
      <c r="Y890" s="29"/>
      <c r="Z890" s="29"/>
    </row>
    <row r="891" spans="1:26" ht="15.75" customHeight="1">
      <c r="A891" s="29"/>
      <c r="B891" s="29"/>
      <c r="C891" s="29"/>
      <c r="D891" s="29"/>
      <c r="E891" s="29"/>
      <c r="F891" s="29"/>
      <c r="G891" s="29"/>
      <c r="H891" s="579"/>
      <c r="I891" s="29"/>
      <c r="J891" s="29"/>
      <c r="K891" s="29"/>
      <c r="L891" s="29"/>
      <c r="M891" s="29"/>
      <c r="N891" s="29"/>
      <c r="O891" s="29"/>
      <c r="P891" s="29"/>
      <c r="Q891" s="29"/>
      <c r="R891" s="29"/>
      <c r="S891" s="29"/>
      <c r="T891" s="29"/>
      <c r="U891" s="29"/>
      <c r="V891" s="29"/>
      <c r="W891" s="29"/>
      <c r="X891" s="29"/>
      <c r="Y891" s="29"/>
      <c r="Z891" s="29"/>
    </row>
    <row r="892" spans="1:26" ht="15.75" customHeight="1">
      <c r="A892" s="29"/>
      <c r="B892" s="29"/>
      <c r="C892" s="29"/>
      <c r="D892" s="29"/>
      <c r="E892" s="29"/>
      <c r="F892" s="29"/>
      <c r="G892" s="29"/>
      <c r="H892" s="579"/>
      <c r="I892" s="29"/>
      <c r="J892" s="29"/>
      <c r="K892" s="29"/>
      <c r="L892" s="29"/>
      <c r="M892" s="29"/>
      <c r="N892" s="29"/>
      <c r="O892" s="29"/>
      <c r="P892" s="29"/>
      <c r="Q892" s="29"/>
      <c r="R892" s="29"/>
      <c r="S892" s="29"/>
      <c r="T892" s="29"/>
      <c r="U892" s="29"/>
      <c r="V892" s="29"/>
      <c r="W892" s="29"/>
      <c r="X892" s="29"/>
      <c r="Y892" s="29"/>
      <c r="Z892" s="29"/>
    </row>
    <row r="893" spans="1:26" ht="15.75" customHeight="1">
      <c r="A893" s="29"/>
      <c r="B893" s="29"/>
      <c r="C893" s="29"/>
      <c r="D893" s="29"/>
      <c r="E893" s="29"/>
      <c r="F893" s="29"/>
      <c r="G893" s="29"/>
      <c r="H893" s="579"/>
      <c r="I893" s="29"/>
      <c r="J893" s="29"/>
      <c r="K893" s="29"/>
      <c r="L893" s="29"/>
      <c r="M893" s="29"/>
      <c r="N893" s="29"/>
      <c r="O893" s="29"/>
      <c r="P893" s="29"/>
      <c r="Q893" s="29"/>
      <c r="R893" s="29"/>
      <c r="S893" s="29"/>
      <c r="T893" s="29"/>
      <c r="U893" s="29"/>
      <c r="V893" s="29"/>
      <c r="W893" s="29"/>
      <c r="X893" s="29"/>
      <c r="Y893" s="29"/>
      <c r="Z893" s="29"/>
    </row>
    <row r="894" spans="1:26" ht="15.75" customHeight="1">
      <c r="A894" s="29"/>
      <c r="B894" s="29"/>
      <c r="C894" s="29"/>
      <c r="D894" s="29"/>
      <c r="E894" s="29"/>
      <c r="F894" s="29"/>
      <c r="G894" s="29"/>
      <c r="H894" s="579"/>
      <c r="I894" s="29"/>
      <c r="J894" s="29"/>
      <c r="K894" s="29"/>
      <c r="L894" s="29"/>
      <c r="M894" s="29"/>
      <c r="N894" s="29"/>
      <c r="O894" s="29"/>
      <c r="P894" s="29"/>
      <c r="Q894" s="29"/>
      <c r="R894" s="29"/>
      <c r="S894" s="29"/>
      <c r="T894" s="29"/>
      <c r="U894" s="29"/>
      <c r="V894" s="29"/>
      <c r="W894" s="29"/>
      <c r="X894" s="29"/>
      <c r="Y894" s="29"/>
      <c r="Z894" s="29"/>
    </row>
    <row r="895" spans="1:26" ht="15.75" customHeight="1">
      <c r="A895" s="29"/>
      <c r="B895" s="29"/>
      <c r="C895" s="29"/>
      <c r="D895" s="29"/>
      <c r="E895" s="29"/>
      <c r="F895" s="29"/>
      <c r="G895" s="29"/>
      <c r="H895" s="579"/>
      <c r="I895" s="29"/>
      <c r="J895" s="29"/>
      <c r="K895" s="29"/>
      <c r="L895" s="29"/>
      <c r="M895" s="29"/>
      <c r="N895" s="29"/>
      <c r="O895" s="29"/>
      <c r="P895" s="29"/>
      <c r="Q895" s="29"/>
      <c r="R895" s="29"/>
      <c r="S895" s="29"/>
      <c r="T895" s="29"/>
      <c r="U895" s="29"/>
      <c r="V895" s="29"/>
      <c r="W895" s="29"/>
      <c r="X895" s="29"/>
      <c r="Y895" s="29"/>
      <c r="Z895" s="29"/>
    </row>
    <row r="896" spans="1:26" ht="15.75" customHeight="1">
      <c r="A896" s="29"/>
      <c r="B896" s="29"/>
      <c r="C896" s="29"/>
      <c r="D896" s="29"/>
      <c r="E896" s="29"/>
      <c r="F896" s="29"/>
      <c r="G896" s="29"/>
      <c r="H896" s="579"/>
      <c r="I896" s="29"/>
      <c r="J896" s="29"/>
      <c r="K896" s="29"/>
      <c r="L896" s="29"/>
      <c r="M896" s="29"/>
      <c r="N896" s="29"/>
      <c r="O896" s="29"/>
      <c r="P896" s="29"/>
      <c r="Q896" s="29"/>
      <c r="R896" s="29"/>
      <c r="S896" s="29"/>
      <c r="T896" s="29"/>
      <c r="U896" s="29"/>
      <c r="V896" s="29"/>
      <c r="W896" s="29"/>
      <c r="X896" s="29"/>
      <c r="Y896" s="29"/>
      <c r="Z896" s="29"/>
    </row>
    <row r="897" spans="1:26" ht="15.75" customHeight="1">
      <c r="A897" s="29"/>
      <c r="B897" s="29"/>
      <c r="C897" s="29"/>
      <c r="D897" s="29"/>
      <c r="E897" s="29"/>
      <c r="F897" s="29"/>
      <c r="G897" s="29"/>
      <c r="H897" s="579"/>
      <c r="I897" s="29"/>
      <c r="J897" s="29"/>
      <c r="K897" s="29"/>
      <c r="L897" s="29"/>
      <c r="M897" s="29"/>
      <c r="N897" s="29"/>
      <c r="O897" s="29"/>
      <c r="P897" s="29"/>
      <c r="Q897" s="29"/>
      <c r="R897" s="29"/>
      <c r="S897" s="29"/>
      <c r="T897" s="29"/>
      <c r="U897" s="29"/>
      <c r="V897" s="29"/>
      <c r="W897" s="29"/>
      <c r="X897" s="29"/>
      <c r="Y897" s="29"/>
      <c r="Z897" s="29"/>
    </row>
    <row r="898" spans="1:26" ht="15.75" customHeight="1">
      <c r="A898" s="29"/>
      <c r="B898" s="29"/>
      <c r="C898" s="29"/>
      <c r="D898" s="29"/>
      <c r="E898" s="29"/>
      <c r="F898" s="29"/>
      <c r="G898" s="29"/>
      <c r="H898" s="579"/>
      <c r="I898" s="29"/>
      <c r="J898" s="29"/>
      <c r="K898" s="29"/>
      <c r="L898" s="29"/>
      <c r="M898" s="29"/>
      <c r="N898" s="29"/>
      <c r="O898" s="29"/>
      <c r="P898" s="29"/>
      <c r="Q898" s="29"/>
      <c r="R898" s="29"/>
      <c r="S898" s="29"/>
      <c r="T898" s="29"/>
      <c r="U898" s="29"/>
      <c r="V898" s="29"/>
      <c r="W898" s="29"/>
      <c r="X898" s="29"/>
      <c r="Y898" s="29"/>
      <c r="Z898" s="29"/>
    </row>
    <row r="899" spans="1:26" ht="15.75" customHeight="1">
      <c r="A899" s="29"/>
      <c r="B899" s="29"/>
      <c r="C899" s="29"/>
      <c r="D899" s="29"/>
      <c r="E899" s="29"/>
      <c r="F899" s="29"/>
      <c r="G899" s="29"/>
      <c r="H899" s="579"/>
      <c r="I899" s="29"/>
      <c r="J899" s="29"/>
      <c r="K899" s="29"/>
      <c r="L899" s="29"/>
      <c r="M899" s="29"/>
      <c r="N899" s="29"/>
      <c r="O899" s="29"/>
      <c r="P899" s="29"/>
      <c r="Q899" s="29"/>
      <c r="R899" s="29"/>
      <c r="S899" s="29"/>
      <c r="T899" s="29"/>
      <c r="U899" s="29"/>
      <c r="V899" s="29"/>
      <c r="W899" s="29"/>
      <c r="X899" s="29"/>
      <c r="Y899" s="29"/>
      <c r="Z899" s="29"/>
    </row>
    <row r="900" spans="1:26" ht="15.75" customHeight="1">
      <c r="A900" s="29"/>
      <c r="B900" s="29"/>
      <c r="C900" s="29"/>
      <c r="D900" s="29"/>
      <c r="E900" s="29"/>
      <c r="F900" s="29"/>
      <c r="G900" s="29"/>
      <c r="H900" s="579"/>
      <c r="I900" s="29"/>
      <c r="J900" s="29"/>
      <c r="K900" s="29"/>
      <c r="L900" s="29"/>
      <c r="M900" s="29"/>
      <c r="N900" s="29"/>
      <c r="O900" s="29"/>
      <c r="P900" s="29"/>
      <c r="Q900" s="29"/>
      <c r="R900" s="29"/>
      <c r="S900" s="29"/>
      <c r="T900" s="29"/>
      <c r="U900" s="29"/>
      <c r="V900" s="29"/>
      <c r="W900" s="29"/>
      <c r="X900" s="29"/>
      <c r="Y900" s="29"/>
      <c r="Z900" s="29"/>
    </row>
    <row r="901" spans="1:26" ht="15.75" customHeight="1">
      <c r="A901" s="29"/>
      <c r="B901" s="29"/>
      <c r="C901" s="29"/>
      <c r="D901" s="29"/>
      <c r="E901" s="29"/>
      <c r="F901" s="29"/>
      <c r="G901" s="29"/>
      <c r="H901" s="579"/>
      <c r="I901" s="29"/>
      <c r="J901" s="29"/>
      <c r="K901" s="29"/>
      <c r="L901" s="29"/>
      <c r="M901" s="29"/>
      <c r="N901" s="29"/>
      <c r="O901" s="29"/>
      <c r="P901" s="29"/>
      <c r="Q901" s="29"/>
      <c r="R901" s="29"/>
      <c r="S901" s="29"/>
      <c r="T901" s="29"/>
      <c r="U901" s="29"/>
      <c r="V901" s="29"/>
      <c r="W901" s="29"/>
      <c r="X901" s="29"/>
      <c r="Y901" s="29"/>
      <c r="Z901" s="29"/>
    </row>
    <row r="902" spans="1:26" ht="15.75" customHeight="1">
      <c r="A902" s="29"/>
      <c r="B902" s="29"/>
      <c r="C902" s="29"/>
      <c r="D902" s="29"/>
      <c r="E902" s="29"/>
      <c r="F902" s="29"/>
      <c r="G902" s="29"/>
      <c r="H902" s="579"/>
      <c r="I902" s="29"/>
      <c r="J902" s="29"/>
      <c r="K902" s="29"/>
      <c r="L902" s="29"/>
      <c r="M902" s="29"/>
      <c r="N902" s="29"/>
      <c r="O902" s="29"/>
      <c r="P902" s="29"/>
      <c r="Q902" s="29"/>
      <c r="R902" s="29"/>
      <c r="S902" s="29"/>
      <c r="T902" s="29"/>
      <c r="U902" s="29"/>
      <c r="V902" s="29"/>
      <c r="W902" s="29"/>
      <c r="X902" s="29"/>
      <c r="Y902" s="29"/>
      <c r="Z902" s="29"/>
    </row>
    <row r="903" spans="1:26" ht="15.75" customHeight="1">
      <c r="A903" s="29"/>
      <c r="B903" s="29"/>
      <c r="C903" s="29"/>
      <c r="D903" s="29"/>
      <c r="E903" s="29"/>
      <c r="F903" s="29"/>
      <c r="G903" s="29"/>
      <c r="H903" s="579"/>
      <c r="I903" s="29"/>
      <c r="J903" s="29"/>
      <c r="K903" s="29"/>
      <c r="L903" s="29"/>
      <c r="M903" s="29"/>
      <c r="N903" s="29"/>
      <c r="O903" s="29"/>
      <c r="P903" s="29"/>
      <c r="Q903" s="29"/>
      <c r="R903" s="29"/>
      <c r="S903" s="29"/>
      <c r="T903" s="29"/>
      <c r="U903" s="29"/>
      <c r="V903" s="29"/>
      <c r="W903" s="29"/>
      <c r="X903" s="29"/>
      <c r="Y903" s="29"/>
      <c r="Z903" s="29"/>
    </row>
    <row r="904" spans="1:26" ht="15.75" customHeight="1">
      <c r="A904" s="29"/>
      <c r="B904" s="29"/>
      <c r="C904" s="29"/>
      <c r="D904" s="29"/>
      <c r="E904" s="29"/>
      <c r="F904" s="29"/>
      <c r="G904" s="29"/>
      <c r="H904" s="579"/>
      <c r="I904" s="29"/>
      <c r="J904" s="29"/>
      <c r="K904" s="29"/>
      <c r="L904" s="29"/>
      <c r="M904" s="29"/>
      <c r="N904" s="29"/>
      <c r="O904" s="29"/>
      <c r="P904" s="29"/>
      <c r="Q904" s="29"/>
      <c r="R904" s="29"/>
      <c r="S904" s="29"/>
      <c r="T904" s="29"/>
      <c r="U904" s="29"/>
      <c r="V904" s="29"/>
      <c r="W904" s="29"/>
      <c r="X904" s="29"/>
      <c r="Y904" s="29"/>
      <c r="Z904" s="29"/>
    </row>
    <row r="905" spans="1:26" ht="15.75" customHeight="1">
      <c r="A905" s="29"/>
      <c r="B905" s="29"/>
      <c r="C905" s="29"/>
      <c r="D905" s="29"/>
      <c r="E905" s="29"/>
      <c r="F905" s="29"/>
      <c r="G905" s="29"/>
      <c r="H905" s="579"/>
      <c r="I905" s="29"/>
      <c r="J905" s="29"/>
      <c r="K905" s="29"/>
      <c r="L905" s="29"/>
      <c r="M905" s="29"/>
      <c r="N905" s="29"/>
      <c r="O905" s="29"/>
      <c r="P905" s="29"/>
      <c r="Q905" s="29"/>
      <c r="R905" s="29"/>
      <c r="S905" s="29"/>
      <c r="T905" s="29"/>
      <c r="U905" s="29"/>
      <c r="V905" s="29"/>
      <c r="W905" s="29"/>
      <c r="X905" s="29"/>
      <c r="Y905" s="29"/>
      <c r="Z905" s="29"/>
    </row>
    <row r="906" spans="1:26" ht="15.75" customHeight="1">
      <c r="A906" s="29"/>
      <c r="B906" s="29"/>
      <c r="C906" s="29"/>
      <c r="D906" s="29"/>
      <c r="E906" s="29"/>
      <c r="F906" s="29"/>
      <c r="G906" s="29"/>
      <c r="H906" s="579"/>
      <c r="I906" s="29"/>
      <c r="J906" s="29"/>
      <c r="K906" s="29"/>
      <c r="L906" s="29"/>
      <c r="M906" s="29"/>
      <c r="N906" s="29"/>
      <c r="O906" s="29"/>
      <c r="P906" s="29"/>
      <c r="Q906" s="29"/>
      <c r="R906" s="29"/>
      <c r="S906" s="29"/>
      <c r="T906" s="29"/>
      <c r="U906" s="29"/>
      <c r="V906" s="29"/>
      <c r="W906" s="29"/>
      <c r="X906" s="29"/>
      <c r="Y906" s="29"/>
      <c r="Z906" s="29"/>
    </row>
    <row r="907" spans="1:26" ht="15.75" customHeight="1">
      <c r="A907" s="29"/>
      <c r="B907" s="29"/>
      <c r="C907" s="29"/>
      <c r="D907" s="29"/>
      <c r="E907" s="29"/>
      <c r="F907" s="29"/>
      <c r="G907" s="29"/>
      <c r="H907" s="579"/>
      <c r="I907" s="29"/>
      <c r="J907" s="29"/>
      <c r="K907" s="29"/>
      <c r="L907" s="29"/>
      <c r="M907" s="29"/>
      <c r="N907" s="29"/>
      <c r="O907" s="29"/>
      <c r="P907" s="29"/>
      <c r="Q907" s="29"/>
      <c r="R907" s="29"/>
      <c r="S907" s="29"/>
      <c r="T907" s="29"/>
      <c r="U907" s="29"/>
      <c r="V907" s="29"/>
      <c r="W907" s="29"/>
      <c r="X907" s="29"/>
      <c r="Y907" s="29"/>
      <c r="Z907" s="29"/>
    </row>
    <row r="908" spans="1:26" ht="15.75" customHeight="1">
      <c r="A908" s="29"/>
      <c r="B908" s="29"/>
      <c r="C908" s="29"/>
      <c r="D908" s="29"/>
      <c r="E908" s="29"/>
      <c r="F908" s="29"/>
      <c r="G908" s="29"/>
      <c r="H908" s="579"/>
      <c r="I908" s="29"/>
      <c r="J908" s="29"/>
      <c r="K908" s="29"/>
      <c r="L908" s="29"/>
      <c r="M908" s="29"/>
      <c r="N908" s="29"/>
      <c r="O908" s="29"/>
      <c r="P908" s="29"/>
      <c r="Q908" s="29"/>
      <c r="R908" s="29"/>
      <c r="S908" s="29"/>
      <c r="T908" s="29"/>
      <c r="U908" s="29"/>
      <c r="V908" s="29"/>
      <c r="W908" s="29"/>
      <c r="X908" s="29"/>
      <c r="Y908" s="29"/>
      <c r="Z908" s="29"/>
    </row>
    <row r="909" spans="1:26" ht="15.75" customHeight="1">
      <c r="A909" s="29"/>
      <c r="B909" s="29"/>
      <c r="C909" s="29"/>
      <c r="D909" s="29"/>
      <c r="E909" s="29"/>
      <c r="F909" s="29"/>
      <c r="G909" s="29"/>
      <c r="H909" s="579"/>
      <c r="I909" s="29"/>
      <c r="J909" s="29"/>
      <c r="K909" s="29"/>
      <c r="L909" s="29"/>
      <c r="M909" s="29"/>
      <c r="N909" s="29"/>
      <c r="O909" s="29"/>
      <c r="P909" s="29"/>
      <c r="Q909" s="29"/>
      <c r="R909" s="29"/>
      <c r="S909" s="29"/>
      <c r="T909" s="29"/>
      <c r="U909" s="29"/>
      <c r="V909" s="29"/>
      <c r="W909" s="29"/>
      <c r="X909" s="29"/>
      <c r="Y909" s="29"/>
      <c r="Z909" s="29"/>
    </row>
    <row r="910" spans="1:26" ht="15.75" customHeight="1">
      <c r="A910" s="29"/>
      <c r="B910" s="29"/>
      <c r="C910" s="29"/>
      <c r="D910" s="29"/>
      <c r="E910" s="29"/>
      <c r="F910" s="29"/>
      <c r="G910" s="29"/>
      <c r="H910" s="579"/>
      <c r="I910" s="29"/>
      <c r="J910" s="29"/>
      <c r="K910" s="29"/>
      <c r="L910" s="29"/>
      <c r="M910" s="29"/>
      <c r="N910" s="29"/>
      <c r="O910" s="29"/>
      <c r="P910" s="29"/>
      <c r="Q910" s="29"/>
      <c r="R910" s="29"/>
      <c r="S910" s="29"/>
      <c r="T910" s="29"/>
      <c r="U910" s="29"/>
      <c r="V910" s="29"/>
      <c r="W910" s="29"/>
      <c r="X910" s="29"/>
      <c r="Y910" s="29"/>
      <c r="Z910" s="29"/>
    </row>
    <row r="911" spans="1:26" ht="15.75" customHeight="1">
      <c r="A911" s="29"/>
      <c r="B911" s="29"/>
      <c r="C911" s="29"/>
      <c r="D911" s="29"/>
      <c r="E911" s="29"/>
      <c r="F911" s="29"/>
      <c r="G911" s="29"/>
      <c r="H911" s="579"/>
      <c r="I911" s="29"/>
      <c r="J911" s="29"/>
      <c r="K911" s="29"/>
      <c r="L911" s="29"/>
      <c r="M911" s="29"/>
      <c r="N911" s="29"/>
      <c r="O911" s="29"/>
      <c r="P911" s="29"/>
      <c r="Q911" s="29"/>
      <c r="R911" s="29"/>
      <c r="S911" s="29"/>
      <c r="T911" s="29"/>
      <c r="U911" s="29"/>
      <c r="V911" s="29"/>
      <c r="W911" s="29"/>
      <c r="X911" s="29"/>
      <c r="Y911" s="29"/>
      <c r="Z911" s="29"/>
    </row>
    <row r="912" spans="1:26" ht="15.75" customHeight="1">
      <c r="A912" s="29"/>
      <c r="B912" s="29"/>
      <c r="C912" s="29"/>
      <c r="D912" s="29"/>
      <c r="E912" s="29"/>
      <c r="F912" s="29"/>
      <c r="G912" s="29"/>
      <c r="H912" s="579"/>
      <c r="I912" s="29"/>
      <c r="J912" s="29"/>
      <c r="K912" s="29"/>
      <c r="L912" s="29"/>
      <c r="M912" s="29"/>
      <c r="N912" s="29"/>
      <c r="O912" s="29"/>
      <c r="P912" s="29"/>
      <c r="Q912" s="29"/>
      <c r="R912" s="29"/>
      <c r="S912" s="29"/>
      <c r="T912" s="29"/>
      <c r="U912" s="29"/>
      <c r="V912" s="29"/>
      <c r="W912" s="29"/>
      <c r="X912" s="29"/>
      <c r="Y912" s="29"/>
      <c r="Z912" s="29"/>
    </row>
    <row r="913" spans="1:26" ht="15.75" customHeight="1">
      <c r="A913" s="29"/>
      <c r="B913" s="29"/>
      <c r="C913" s="29"/>
      <c r="D913" s="29"/>
      <c r="E913" s="29"/>
      <c r="F913" s="29"/>
      <c r="G913" s="29"/>
      <c r="H913" s="579"/>
      <c r="I913" s="29"/>
      <c r="J913" s="29"/>
      <c r="K913" s="29"/>
      <c r="L913" s="29"/>
      <c r="M913" s="29"/>
      <c r="N913" s="29"/>
      <c r="O913" s="29"/>
      <c r="P913" s="29"/>
      <c r="Q913" s="29"/>
      <c r="R913" s="29"/>
      <c r="S913" s="29"/>
      <c r="T913" s="29"/>
      <c r="U913" s="29"/>
      <c r="V913" s="29"/>
      <c r="W913" s="29"/>
      <c r="X913" s="29"/>
      <c r="Y913" s="29"/>
      <c r="Z913" s="29"/>
    </row>
    <row r="914" spans="1:26" ht="15.75" customHeight="1">
      <c r="A914" s="29"/>
      <c r="B914" s="29"/>
      <c r="C914" s="29"/>
      <c r="D914" s="29"/>
      <c r="E914" s="29"/>
      <c r="F914" s="29"/>
      <c r="G914" s="29"/>
      <c r="H914" s="579"/>
      <c r="I914" s="29"/>
      <c r="J914" s="29"/>
      <c r="K914" s="29"/>
      <c r="L914" s="29"/>
      <c r="M914" s="29"/>
      <c r="N914" s="29"/>
      <c r="O914" s="29"/>
      <c r="P914" s="29"/>
      <c r="Q914" s="29"/>
      <c r="R914" s="29"/>
      <c r="S914" s="29"/>
      <c r="T914" s="29"/>
      <c r="U914" s="29"/>
      <c r="V914" s="29"/>
      <c r="W914" s="29"/>
      <c r="X914" s="29"/>
      <c r="Y914" s="29"/>
      <c r="Z914" s="29"/>
    </row>
    <row r="915" spans="1:26" ht="15.75" customHeight="1">
      <c r="A915" s="29"/>
      <c r="B915" s="29"/>
      <c r="C915" s="29"/>
      <c r="D915" s="29"/>
      <c r="E915" s="29"/>
      <c r="F915" s="29"/>
      <c r="G915" s="29"/>
      <c r="H915" s="579"/>
      <c r="I915" s="29"/>
      <c r="J915" s="29"/>
      <c r="K915" s="29"/>
      <c r="L915" s="29"/>
      <c r="M915" s="29"/>
      <c r="N915" s="29"/>
      <c r="O915" s="29"/>
      <c r="P915" s="29"/>
      <c r="Q915" s="29"/>
      <c r="R915" s="29"/>
      <c r="S915" s="29"/>
      <c r="T915" s="29"/>
      <c r="U915" s="29"/>
      <c r="V915" s="29"/>
      <c r="W915" s="29"/>
      <c r="X915" s="29"/>
      <c r="Y915" s="29"/>
      <c r="Z915" s="29"/>
    </row>
    <row r="916" spans="1:26" ht="15.75" customHeight="1">
      <c r="A916" s="29"/>
      <c r="B916" s="29"/>
      <c r="C916" s="29"/>
      <c r="D916" s="29"/>
      <c r="E916" s="29"/>
      <c r="F916" s="29"/>
      <c r="G916" s="29"/>
      <c r="H916" s="579"/>
      <c r="I916" s="29"/>
      <c r="J916" s="29"/>
      <c r="K916" s="29"/>
      <c r="L916" s="29"/>
      <c r="M916" s="29"/>
      <c r="N916" s="29"/>
      <c r="O916" s="29"/>
      <c r="P916" s="29"/>
      <c r="Q916" s="29"/>
      <c r="R916" s="29"/>
      <c r="S916" s="29"/>
      <c r="T916" s="29"/>
      <c r="U916" s="29"/>
      <c r="V916" s="29"/>
      <c r="W916" s="29"/>
      <c r="X916" s="29"/>
      <c r="Y916" s="29"/>
      <c r="Z916" s="29"/>
    </row>
    <row r="917" spans="1:26" ht="15.75" customHeight="1">
      <c r="A917" s="29"/>
      <c r="B917" s="29"/>
      <c r="C917" s="29"/>
      <c r="D917" s="29"/>
      <c r="E917" s="29"/>
      <c r="F917" s="29"/>
      <c r="G917" s="29"/>
      <c r="H917" s="579"/>
      <c r="I917" s="29"/>
      <c r="J917" s="29"/>
      <c r="K917" s="29"/>
      <c r="L917" s="29"/>
      <c r="M917" s="29"/>
      <c r="N917" s="29"/>
      <c r="O917" s="29"/>
      <c r="P917" s="29"/>
      <c r="Q917" s="29"/>
      <c r="R917" s="29"/>
      <c r="S917" s="29"/>
      <c r="T917" s="29"/>
      <c r="U917" s="29"/>
      <c r="V917" s="29"/>
      <c r="W917" s="29"/>
      <c r="X917" s="29"/>
      <c r="Y917" s="29"/>
      <c r="Z917" s="29"/>
    </row>
    <row r="918" spans="1:26" ht="15.75" customHeight="1">
      <c r="A918" s="29"/>
      <c r="B918" s="29"/>
      <c r="C918" s="29"/>
      <c r="D918" s="29"/>
      <c r="E918" s="29"/>
      <c r="F918" s="29"/>
      <c r="G918" s="29"/>
      <c r="H918" s="579"/>
      <c r="I918" s="29"/>
      <c r="J918" s="29"/>
      <c r="K918" s="29"/>
      <c r="L918" s="29"/>
      <c r="M918" s="29"/>
      <c r="N918" s="29"/>
      <c r="O918" s="29"/>
      <c r="P918" s="29"/>
      <c r="Q918" s="29"/>
      <c r="R918" s="29"/>
      <c r="S918" s="29"/>
      <c r="T918" s="29"/>
      <c r="U918" s="29"/>
      <c r="V918" s="29"/>
      <c r="W918" s="29"/>
      <c r="X918" s="29"/>
      <c r="Y918" s="29"/>
      <c r="Z918" s="29"/>
    </row>
    <row r="919" spans="1:26" ht="15.75" customHeight="1">
      <c r="A919" s="29"/>
      <c r="B919" s="29"/>
      <c r="C919" s="29"/>
      <c r="D919" s="29"/>
      <c r="E919" s="29"/>
      <c r="F919" s="29"/>
      <c r="G919" s="29"/>
      <c r="H919" s="579"/>
      <c r="I919" s="29"/>
      <c r="J919" s="29"/>
      <c r="K919" s="29"/>
      <c r="L919" s="29"/>
      <c r="M919" s="29"/>
      <c r="N919" s="29"/>
      <c r="O919" s="29"/>
      <c r="P919" s="29"/>
      <c r="Q919" s="29"/>
      <c r="R919" s="29"/>
      <c r="S919" s="29"/>
      <c r="T919" s="29"/>
      <c r="U919" s="29"/>
      <c r="V919" s="29"/>
      <c r="W919" s="29"/>
      <c r="X919" s="29"/>
      <c r="Y919" s="29"/>
      <c r="Z919" s="29"/>
    </row>
    <row r="920" spans="1:26" ht="15.75" customHeight="1">
      <c r="A920" s="29"/>
      <c r="B920" s="29"/>
      <c r="C920" s="29"/>
      <c r="D920" s="29"/>
      <c r="E920" s="29"/>
      <c r="F920" s="29"/>
      <c r="G920" s="29"/>
      <c r="H920" s="579"/>
      <c r="I920" s="29"/>
      <c r="J920" s="29"/>
      <c r="K920" s="29"/>
      <c r="L920" s="29"/>
      <c r="M920" s="29"/>
      <c r="N920" s="29"/>
      <c r="O920" s="29"/>
      <c r="P920" s="29"/>
      <c r="Q920" s="29"/>
      <c r="R920" s="29"/>
      <c r="S920" s="29"/>
      <c r="T920" s="29"/>
      <c r="U920" s="29"/>
      <c r="V920" s="29"/>
      <c r="W920" s="29"/>
      <c r="X920" s="29"/>
      <c r="Y920" s="29"/>
      <c r="Z920" s="29"/>
    </row>
    <row r="921" spans="1:26" ht="15.75" customHeight="1">
      <c r="A921" s="29"/>
      <c r="B921" s="29"/>
      <c r="C921" s="29"/>
      <c r="D921" s="29"/>
      <c r="E921" s="29"/>
      <c r="F921" s="29"/>
      <c r="G921" s="29"/>
      <c r="H921" s="579"/>
      <c r="I921" s="29"/>
      <c r="J921" s="29"/>
      <c r="K921" s="29"/>
      <c r="L921" s="29"/>
      <c r="M921" s="29"/>
      <c r="N921" s="29"/>
      <c r="O921" s="29"/>
      <c r="P921" s="29"/>
      <c r="Q921" s="29"/>
      <c r="R921" s="29"/>
      <c r="S921" s="29"/>
      <c r="T921" s="29"/>
      <c r="U921" s="29"/>
      <c r="V921" s="29"/>
      <c r="W921" s="29"/>
      <c r="X921" s="29"/>
      <c r="Y921" s="29"/>
      <c r="Z921" s="29"/>
    </row>
    <row r="922" spans="1:26" ht="15.75" customHeight="1">
      <c r="A922" s="29"/>
      <c r="B922" s="29"/>
      <c r="C922" s="29"/>
      <c r="D922" s="29"/>
      <c r="E922" s="29"/>
      <c r="F922" s="29"/>
      <c r="G922" s="29"/>
      <c r="H922" s="579"/>
      <c r="I922" s="29"/>
      <c r="J922" s="29"/>
      <c r="K922" s="29"/>
      <c r="L922" s="29"/>
      <c r="M922" s="29"/>
      <c r="N922" s="29"/>
      <c r="O922" s="29"/>
      <c r="P922" s="29"/>
      <c r="Q922" s="29"/>
      <c r="R922" s="29"/>
      <c r="S922" s="29"/>
      <c r="T922" s="29"/>
      <c r="U922" s="29"/>
      <c r="V922" s="29"/>
      <c r="W922" s="29"/>
      <c r="X922" s="29"/>
      <c r="Y922" s="29"/>
      <c r="Z922" s="29"/>
    </row>
    <row r="923" spans="1:26" ht="15.75" customHeight="1">
      <c r="A923" s="29"/>
      <c r="B923" s="29"/>
      <c r="C923" s="29"/>
      <c r="D923" s="29"/>
      <c r="E923" s="29"/>
      <c r="F923" s="29"/>
      <c r="G923" s="29"/>
      <c r="H923" s="579"/>
      <c r="I923" s="29"/>
      <c r="J923" s="29"/>
      <c r="K923" s="29"/>
      <c r="L923" s="29"/>
      <c r="M923" s="29"/>
      <c r="N923" s="29"/>
      <c r="O923" s="29"/>
      <c r="P923" s="29"/>
      <c r="Q923" s="29"/>
      <c r="R923" s="29"/>
      <c r="S923" s="29"/>
      <c r="T923" s="29"/>
      <c r="U923" s="29"/>
      <c r="V923" s="29"/>
      <c r="W923" s="29"/>
      <c r="X923" s="29"/>
      <c r="Y923" s="29"/>
      <c r="Z923" s="29"/>
    </row>
    <row r="924" spans="1:26" ht="15.75" customHeight="1">
      <c r="A924" s="29"/>
      <c r="B924" s="29"/>
      <c r="C924" s="29"/>
      <c r="D924" s="29"/>
      <c r="E924" s="29"/>
      <c r="F924" s="29"/>
      <c r="G924" s="29"/>
      <c r="H924" s="579"/>
      <c r="I924" s="29"/>
      <c r="J924" s="29"/>
      <c r="K924" s="29"/>
      <c r="L924" s="29"/>
      <c r="M924" s="29"/>
      <c r="N924" s="29"/>
      <c r="O924" s="29"/>
      <c r="P924" s="29"/>
      <c r="Q924" s="29"/>
      <c r="R924" s="29"/>
      <c r="S924" s="29"/>
      <c r="T924" s="29"/>
      <c r="U924" s="29"/>
      <c r="V924" s="29"/>
      <c r="W924" s="29"/>
      <c r="X924" s="29"/>
      <c r="Y924" s="29"/>
      <c r="Z924" s="29"/>
    </row>
    <row r="925" spans="1:26" ht="15.75" customHeight="1">
      <c r="A925" s="29"/>
      <c r="B925" s="29"/>
      <c r="C925" s="29"/>
      <c r="D925" s="29"/>
      <c r="E925" s="29"/>
      <c r="F925" s="29"/>
      <c r="G925" s="29"/>
      <c r="H925" s="579"/>
      <c r="I925" s="29"/>
      <c r="J925" s="29"/>
      <c r="K925" s="29"/>
      <c r="L925" s="29"/>
      <c r="M925" s="29"/>
      <c r="N925" s="29"/>
      <c r="O925" s="29"/>
      <c r="P925" s="29"/>
      <c r="Q925" s="29"/>
      <c r="R925" s="29"/>
      <c r="S925" s="29"/>
      <c r="T925" s="29"/>
      <c r="U925" s="29"/>
      <c r="V925" s="29"/>
      <c r="W925" s="29"/>
      <c r="X925" s="29"/>
      <c r="Y925" s="29"/>
      <c r="Z925" s="29"/>
    </row>
    <row r="926" spans="1:26" ht="15.75" customHeight="1">
      <c r="A926" s="29"/>
      <c r="B926" s="29"/>
      <c r="C926" s="29"/>
      <c r="D926" s="29"/>
      <c r="E926" s="29"/>
      <c r="F926" s="29"/>
      <c r="G926" s="29"/>
      <c r="H926" s="579"/>
      <c r="I926" s="29"/>
      <c r="J926" s="29"/>
      <c r="K926" s="29"/>
      <c r="L926" s="29"/>
      <c r="M926" s="29"/>
      <c r="N926" s="29"/>
      <c r="O926" s="29"/>
      <c r="P926" s="29"/>
      <c r="Q926" s="29"/>
      <c r="R926" s="29"/>
      <c r="S926" s="29"/>
      <c r="T926" s="29"/>
      <c r="U926" s="29"/>
      <c r="V926" s="29"/>
      <c r="W926" s="29"/>
      <c r="X926" s="29"/>
      <c r="Y926" s="29"/>
      <c r="Z926" s="29"/>
    </row>
    <row r="927" spans="1:26" ht="15.75" customHeight="1">
      <c r="A927" s="29"/>
      <c r="B927" s="29"/>
      <c r="C927" s="29"/>
      <c r="D927" s="29"/>
      <c r="E927" s="29"/>
      <c r="F927" s="29"/>
      <c r="G927" s="29"/>
      <c r="H927" s="579"/>
      <c r="I927" s="29"/>
      <c r="J927" s="29"/>
      <c r="K927" s="29"/>
      <c r="L927" s="29"/>
      <c r="M927" s="29"/>
      <c r="N927" s="29"/>
      <c r="O927" s="29"/>
      <c r="P927" s="29"/>
      <c r="Q927" s="29"/>
      <c r="R927" s="29"/>
      <c r="S927" s="29"/>
      <c r="T927" s="29"/>
      <c r="U927" s="29"/>
      <c r="V927" s="29"/>
      <c r="W927" s="29"/>
      <c r="X927" s="29"/>
      <c r="Y927" s="29"/>
      <c r="Z927" s="29"/>
    </row>
    <row r="928" spans="1:26" ht="15.75" customHeight="1">
      <c r="A928" s="29"/>
      <c r="B928" s="29"/>
      <c r="C928" s="29"/>
      <c r="D928" s="29"/>
      <c r="E928" s="29"/>
      <c r="F928" s="29"/>
      <c r="G928" s="29"/>
      <c r="H928" s="579"/>
      <c r="I928" s="29"/>
      <c r="J928" s="29"/>
      <c r="K928" s="29"/>
      <c r="L928" s="29"/>
      <c r="M928" s="29"/>
      <c r="N928" s="29"/>
      <c r="O928" s="29"/>
      <c r="P928" s="29"/>
      <c r="Q928" s="29"/>
      <c r="R928" s="29"/>
      <c r="S928" s="29"/>
      <c r="T928" s="29"/>
      <c r="U928" s="29"/>
      <c r="V928" s="29"/>
      <c r="W928" s="29"/>
      <c r="X928" s="29"/>
      <c r="Y928" s="29"/>
      <c r="Z928" s="29"/>
    </row>
    <row r="929" spans="1:26" ht="15.75" customHeight="1">
      <c r="A929" s="29"/>
      <c r="B929" s="29"/>
      <c r="C929" s="29"/>
      <c r="D929" s="29"/>
      <c r="E929" s="29"/>
      <c r="F929" s="29"/>
      <c r="G929" s="29"/>
      <c r="H929" s="579"/>
      <c r="I929" s="29"/>
      <c r="J929" s="29"/>
      <c r="K929" s="29"/>
      <c r="L929" s="29"/>
      <c r="M929" s="29"/>
      <c r="N929" s="29"/>
      <c r="O929" s="29"/>
      <c r="P929" s="29"/>
      <c r="Q929" s="29"/>
      <c r="R929" s="29"/>
      <c r="S929" s="29"/>
      <c r="T929" s="29"/>
      <c r="U929" s="29"/>
      <c r="V929" s="29"/>
      <c r="W929" s="29"/>
      <c r="X929" s="29"/>
      <c r="Y929" s="29"/>
      <c r="Z929" s="29"/>
    </row>
    <row r="930" spans="1:26" ht="15.75" customHeight="1">
      <c r="A930" s="29"/>
      <c r="B930" s="29"/>
      <c r="C930" s="29"/>
      <c r="D930" s="29"/>
      <c r="E930" s="29"/>
      <c r="F930" s="29"/>
      <c r="G930" s="29"/>
      <c r="H930" s="579"/>
      <c r="I930" s="29"/>
      <c r="J930" s="29"/>
      <c r="K930" s="29"/>
      <c r="L930" s="29"/>
      <c r="M930" s="29"/>
      <c r="N930" s="29"/>
      <c r="O930" s="29"/>
      <c r="P930" s="29"/>
      <c r="Q930" s="29"/>
      <c r="R930" s="29"/>
      <c r="S930" s="29"/>
      <c r="T930" s="29"/>
      <c r="U930" s="29"/>
      <c r="V930" s="29"/>
      <c r="W930" s="29"/>
      <c r="X930" s="29"/>
      <c r="Y930" s="29"/>
      <c r="Z930" s="29"/>
    </row>
    <row r="931" spans="1:26" ht="15.75" customHeight="1">
      <c r="A931" s="29"/>
      <c r="B931" s="29"/>
      <c r="C931" s="29"/>
      <c r="D931" s="29"/>
      <c r="E931" s="29"/>
      <c r="F931" s="29"/>
      <c r="G931" s="29"/>
      <c r="H931" s="579"/>
      <c r="I931" s="29"/>
      <c r="J931" s="29"/>
      <c r="K931" s="29"/>
      <c r="L931" s="29"/>
      <c r="M931" s="29"/>
      <c r="N931" s="29"/>
      <c r="O931" s="29"/>
      <c r="P931" s="29"/>
      <c r="Q931" s="29"/>
      <c r="R931" s="29"/>
      <c r="S931" s="29"/>
      <c r="T931" s="29"/>
      <c r="U931" s="29"/>
      <c r="V931" s="29"/>
      <c r="W931" s="29"/>
      <c r="X931" s="29"/>
      <c r="Y931" s="29"/>
      <c r="Z931" s="29"/>
    </row>
    <row r="932" spans="1:26" ht="15.75" customHeight="1">
      <c r="A932" s="29"/>
      <c r="B932" s="29"/>
      <c r="C932" s="29"/>
      <c r="D932" s="29"/>
      <c r="E932" s="29"/>
      <c r="F932" s="29"/>
      <c r="G932" s="29"/>
      <c r="H932" s="579"/>
      <c r="I932" s="29"/>
      <c r="J932" s="29"/>
      <c r="K932" s="29"/>
      <c r="L932" s="29"/>
      <c r="M932" s="29"/>
      <c r="N932" s="29"/>
      <c r="O932" s="29"/>
      <c r="P932" s="29"/>
      <c r="Q932" s="29"/>
      <c r="R932" s="29"/>
      <c r="S932" s="29"/>
      <c r="T932" s="29"/>
      <c r="U932" s="29"/>
      <c r="V932" s="29"/>
      <c r="W932" s="29"/>
      <c r="X932" s="29"/>
      <c r="Y932" s="29"/>
      <c r="Z932" s="29"/>
    </row>
    <row r="933" spans="1:26" ht="15.75" customHeight="1">
      <c r="A933" s="29"/>
      <c r="B933" s="29"/>
      <c r="C933" s="29"/>
      <c r="D933" s="29"/>
      <c r="E933" s="29"/>
      <c r="F933" s="29"/>
      <c r="G933" s="29"/>
      <c r="H933" s="579"/>
      <c r="I933" s="29"/>
      <c r="J933" s="29"/>
      <c r="K933" s="29"/>
      <c r="L933" s="29"/>
      <c r="M933" s="29"/>
      <c r="N933" s="29"/>
      <c r="O933" s="29"/>
      <c r="P933" s="29"/>
      <c r="Q933" s="29"/>
      <c r="R933" s="29"/>
      <c r="S933" s="29"/>
      <c r="T933" s="29"/>
      <c r="U933" s="29"/>
      <c r="V933" s="29"/>
      <c r="W933" s="29"/>
      <c r="X933" s="29"/>
      <c r="Y933" s="29"/>
      <c r="Z933" s="29"/>
    </row>
    <row r="934" spans="1:26" ht="15.75" customHeight="1">
      <c r="A934" s="29"/>
      <c r="B934" s="29"/>
      <c r="C934" s="29"/>
      <c r="D934" s="29"/>
      <c r="E934" s="29"/>
      <c r="F934" s="29"/>
      <c r="G934" s="29"/>
      <c r="H934" s="579"/>
      <c r="I934" s="29"/>
      <c r="J934" s="29"/>
      <c r="K934" s="29"/>
      <c r="L934" s="29"/>
      <c r="M934" s="29"/>
      <c r="N934" s="29"/>
      <c r="O934" s="29"/>
      <c r="P934" s="29"/>
      <c r="Q934" s="29"/>
      <c r="R934" s="29"/>
      <c r="S934" s="29"/>
      <c r="T934" s="29"/>
      <c r="U934" s="29"/>
      <c r="V934" s="29"/>
      <c r="W934" s="29"/>
      <c r="X934" s="29"/>
      <c r="Y934" s="29"/>
      <c r="Z934" s="29"/>
    </row>
    <row r="935" spans="1:26" ht="15.75" customHeight="1">
      <c r="A935" s="29"/>
      <c r="B935" s="29"/>
      <c r="C935" s="29"/>
      <c r="D935" s="29"/>
      <c r="E935" s="29"/>
      <c r="F935" s="29"/>
      <c r="G935" s="29"/>
      <c r="H935" s="579"/>
      <c r="I935" s="29"/>
      <c r="J935" s="29"/>
      <c r="K935" s="29"/>
      <c r="L935" s="29"/>
      <c r="M935" s="29"/>
      <c r="N935" s="29"/>
      <c r="O935" s="29"/>
      <c r="P935" s="29"/>
      <c r="Q935" s="29"/>
      <c r="R935" s="29"/>
      <c r="S935" s="29"/>
      <c r="T935" s="29"/>
      <c r="U935" s="29"/>
      <c r="V935" s="29"/>
      <c r="W935" s="29"/>
      <c r="X935" s="29"/>
      <c r="Y935" s="29"/>
      <c r="Z935" s="29"/>
    </row>
    <row r="936" spans="1:26" ht="15.75" customHeight="1">
      <c r="A936" s="29"/>
      <c r="B936" s="29"/>
      <c r="C936" s="29"/>
      <c r="D936" s="29"/>
      <c r="E936" s="29"/>
      <c r="F936" s="29"/>
      <c r="G936" s="29"/>
      <c r="H936" s="579"/>
      <c r="I936" s="29"/>
      <c r="J936" s="29"/>
      <c r="K936" s="29"/>
      <c r="L936" s="29"/>
      <c r="M936" s="29"/>
      <c r="N936" s="29"/>
      <c r="O936" s="29"/>
      <c r="P936" s="29"/>
      <c r="Q936" s="29"/>
      <c r="R936" s="29"/>
      <c r="S936" s="29"/>
      <c r="T936" s="29"/>
      <c r="U936" s="29"/>
      <c r="V936" s="29"/>
      <c r="W936" s="29"/>
      <c r="X936" s="29"/>
      <c r="Y936" s="29"/>
      <c r="Z936" s="29"/>
    </row>
    <row r="937" spans="1:26" ht="15.75" customHeight="1">
      <c r="A937" s="29"/>
      <c r="B937" s="29"/>
      <c r="C937" s="29"/>
      <c r="D937" s="29"/>
      <c r="E937" s="29"/>
      <c r="F937" s="29"/>
      <c r="G937" s="29"/>
      <c r="H937" s="579"/>
      <c r="I937" s="29"/>
      <c r="J937" s="29"/>
      <c r="K937" s="29"/>
      <c r="L937" s="29"/>
      <c r="M937" s="29"/>
      <c r="N937" s="29"/>
      <c r="O937" s="29"/>
      <c r="P937" s="29"/>
      <c r="Q937" s="29"/>
      <c r="R937" s="29"/>
      <c r="S937" s="29"/>
      <c r="T937" s="29"/>
      <c r="U937" s="29"/>
      <c r="V937" s="29"/>
      <c r="W937" s="29"/>
      <c r="X937" s="29"/>
      <c r="Y937" s="29"/>
      <c r="Z937" s="29"/>
    </row>
    <row r="938" spans="1:26" ht="15.75" customHeight="1">
      <c r="A938" s="29"/>
      <c r="B938" s="29"/>
      <c r="C938" s="29"/>
      <c r="D938" s="29"/>
      <c r="E938" s="29"/>
      <c r="F938" s="29"/>
      <c r="G938" s="29"/>
      <c r="H938" s="579"/>
      <c r="I938" s="29"/>
      <c r="J938" s="29"/>
      <c r="K938" s="29"/>
      <c r="L938" s="29"/>
      <c r="M938" s="29"/>
      <c r="N938" s="29"/>
      <c r="O938" s="29"/>
      <c r="P938" s="29"/>
      <c r="Q938" s="29"/>
      <c r="R938" s="29"/>
      <c r="S938" s="29"/>
      <c r="T938" s="29"/>
      <c r="U938" s="29"/>
      <c r="V938" s="29"/>
      <c r="W938" s="29"/>
      <c r="X938" s="29"/>
      <c r="Y938" s="29"/>
      <c r="Z938" s="29"/>
    </row>
    <row r="939" spans="1:26" ht="15.75" customHeight="1">
      <c r="A939" s="29"/>
      <c r="B939" s="29"/>
      <c r="C939" s="29"/>
      <c r="D939" s="29"/>
      <c r="E939" s="29"/>
      <c r="F939" s="29"/>
      <c r="G939" s="29"/>
      <c r="H939" s="579"/>
      <c r="I939" s="29"/>
      <c r="J939" s="29"/>
      <c r="K939" s="29"/>
      <c r="L939" s="29"/>
      <c r="M939" s="29"/>
      <c r="N939" s="29"/>
      <c r="O939" s="29"/>
      <c r="P939" s="29"/>
      <c r="Q939" s="29"/>
      <c r="R939" s="29"/>
      <c r="S939" s="29"/>
      <c r="T939" s="29"/>
      <c r="U939" s="29"/>
      <c r="V939" s="29"/>
      <c r="W939" s="29"/>
      <c r="X939" s="29"/>
      <c r="Y939" s="29"/>
      <c r="Z939" s="29"/>
    </row>
    <row r="940" spans="1:26" ht="15.75" customHeight="1">
      <c r="A940" s="29"/>
      <c r="B940" s="29"/>
      <c r="C940" s="29"/>
      <c r="D940" s="29"/>
      <c r="E940" s="29"/>
      <c r="F940" s="29"/>
      <c r="G940" s="29"/>
      <c r="H940" s="579"/>
      <c r="I940" s="29"/>
      <c r="J940" s="29"/>
      <c r="K940" s="29"/>
      <c r="L940" s="29"/>
      <c r="M940" s="29"/>
      <c r="N940" s="29"/>
      <c r="O940" s="29"/>
      <c r="P940" s="29"/>
      <c r="Q940" s="29"/>
      <c r="R940" s="29"/>
      <c r="S940" s="29"/>
      <c r="T940" s="29"/>
      <c r="U940" s="29"/>
      <c r="V940" s="29"/>
      <c r="W940" s="29"/>
      <c r="X940" s="29"/>
      <c r="Y940" s="29"/>
      <c r="Z940" s="29"/>
    </row>
    <row r="941" spans="1:26" ht="15.75" customHeight="1">
      <c r="A941" s="29"/>
      <c r="B941" s="29"/>
      <c r="C941" s="29"/>
      <c r="D941" s="29"/>
      <c r="E941" s="29"/>
      <c r="F941" s="29"/>
      <c r="G941" s="29"/>
      <c r="H941" s="579"/>
      <c r="I941" s="29"/>
      <c r="J941" s="29"/>
      <c r="K941" s="29"/>
      <c r="L941" s="29"/>
      <c r="M941" s="29"/>
      <c r="N941" s="29"/>
      <c r="O941" s="29"/>
      <c r="P941" s="29"/>
      <c r="Q941" s="29"/>
      <c r="R941" s="29"/>
      <c r="S941" s="29"/>
      <c r="T941" s="29"/>
      <c r="U941" s="29"/>
      <c r="V941" s="29"/>
      <c r="W941" s="29"/>
      <c r="X941" s="29"/>
      <c r="Y941" s="29"/>
      <c r="Z941" s="29"/>
    </row>
    <row r="942" spans="1:26" ht="15.75" customHeight="1">
      <c r="A942" s="29"/>
      <c r="B942" s="29"/>
      <c r="C942" s="29"/>
      <c r="D942" s="29"/>
      <c r="E942" s="29"/>
      <c r="F942" s="29"/>
      <c r="G942" s="29"/>
      <c r="H942" s="579"/>
      <c r="I942" s="29"/>
      <c r="J942" s="29"/>
      <c r="K942" s="29"/>
      <c r="L942" s="29"/>
      <c r="M942" s="29"/>
      <c r="N942" s="29"/>
      <c r="O942" s="29"/>
      <c r="P942" s="29"/>
      <c r="Q942" s="29"/>
      <c r="R942" s="29"/>
      <c r="S942" s="29"/>
      <c r="T942" s="29"/>
      <c r="U942" s="29"/>
      <c r="V942" s="29"/>
      <c r="W942" s="29"/>
      <c r="X942" s="29"/>
      <c r="Y942" s="29"/>
      <c r="Z942" s="29"/>
    </row>
    <row r="943" spans="1:26" ht="15.75" customHeight="1">
      <c r="A943" s="29"/>
      <c r="B943" s="29"/>
      <c r="C943" s="29"/>
      <c r="D943" s="29"/>
      <c r="E943" s="29"/>
      <c r="F943" s="29"/>
      <c r="G943" s="29"/>
      <c r="H943" s="579"/>
      <c r="I943" s="29"/>
      <c r="J943" s="29"/>
      <c r="K943" s="29"/>
      <c r="L943" s="29"/>
      <c r="M943" s="29"/>
      <c r="N943" s="29"/>
      <c r="O943" s="29"/>
      <c r="P943" s="29"/>
      <c r="Q943" s="29"/>
      <c r="R943" s="29"/>
      <c r="S943" s="29"/>
      <c r="T943" s="29"/>
      <c r="U943" s="29"/>
      <c r="V943" s="29"/>
      <c r="W943" s="29"/>
      <c r="X943" s="29"/>
      <c r="Y943" s="29"/>
      <c r="Z943" s="29"/>
    </row>
    <row r="944" spans="1:26" ht="15.75" customHeight="1">
      <c r="A944" s="29"/>
      <c r="B944" s="29"/>
      <c r="C944" s="29"/>
      <c r="D944" s="29"/>
      <c r="E944" s="29"/>
      <c r="F944" s="29"/>
      <c r="G944" s="29"/>
      <c r="H944" s="579"/>
      <c r="I944" s="29"/>
      <c r="J944" s="29"/>
      <c r="K944" s="29"/>
      <c r="L944" s="29"/>
      <c r="M944" s="29"/>
      <c r="N944" s="29"/>
      <c r="O944" s="29"/>
      <c r="P944" s="29"/>
      <c r="Q944" s="29"/>
      <c r="R944" s="29"/>
      <c r="S944" s="29"/>
      <c r="T944" s="29"/>
      <c r="U944" s="29"/>
      <c r="V944" s="29"/>
      <c r="W944" s="29"/>
      <c r="X944" s="29"/>
      <c r="Y944" s="29"/>
      <c r="Z944" s="29"/>
    </row>
    <row r="945" spans="1:26" ht="15.75" customHeight="1">
      <c r="A945" s="29"/>
      <c r="B945" s="29"/>
      <c r="C945" s="29"/>
      <c r="D945" s="29"/>
      <c r="E945" s="29"/>
      <c r="F945" s="29"/>
      <c r="G945" s="29"/>
      <c r="H945" s="579"/>
      <c r="I945" s="29"/>
      <c r="J945" s="29"/>
      <c r="K945" s="29"/>
      <c r="L945" s="29"/>
      <c r="M945" s="29"/>
      <c r="N945" s="29"/>
      <c r="O945" s="29"/>
      <c r="P945" s="29"/>
      <c r="Q945" s="29"/>
      <c r="R945" s="29"/>
      <c r="S945" s="29"/>
      <c r="T945" s="29"/>
      <c r="U945" s="29"/>
      <c r="V945" s="29"/>
      <c r="W945" s="29"/>
      <c r="X945" s="29"/>
      <c r="Y945" s="29"/>
      <c r="Z945" s="29"/>
    </row>
    <row r="946" spans="1:26" ht="15.75" customHeight="1">
      <c r="A946" s="29"/>
      <c r="B946" s="29"/>
      <c r="C946" s="29"/>
      <c r="D946" s="29"/>
      <c r="E946" s="29"/>
      <c r="F946" s="29"/>
      <c r="G946" s="29"/>
      <c r="H946" s="579"/>
      <c r="I946" s="29"/>
      <c r="J946" s="29"/>
      <c r="K946" s="29"/>
      <c r="L946" s="29"/>
      <c r="M946" s="29"/>
      <c r="N946" s="29"/>
      <c r="O946" s="29"/>
      <c r="P946" s="29"/>
      <c r="Q946" s="29"/>
      <c r="R946" s="29"/>
      <c r="S946" s="29"/>
      <c r="T946" s="29"/>
      <c r="U946" s="29"/>
      <c r="V946" s="29"/>
      <c r="W946" s="29"/>
      <c r="X946" s="29"/>
      <c r="Y946" s="29"/>
      <c r="Z946" s="29"/>
    </row>
    <row r="947" spans="1:26" ht="15.75" customHeight="1">
      <c r="A947" s="29"/>
      <c r="B947" s="29"/>
      <c r="C947" s="29"/>
      <c r="D947" s="29"/>
      <c r="E947" s="29"/>
      <c r="F947" s="29"/>
      <c r="G947" s="29"/>
      <c r="H947" s="579"/>
      <c r="I947" s="29"/>
      <c r="J947" s="29"/>
      <c r="K947" s="29"/>
      <c r="L947" s="29"/>
      <c r="M947" s="29"/>
      <c r="N947" s="29"/>
      <c r="O947" s="29"/>
      <c r="P947" s="29"/>
      <c r="Q947" s="29"/>
      <c r="R947" s="29"/>
      <c r="S947" s="29"/>
      <c r="T947" s="29"/>
      <c r="U947" s="29"/>
      <c r="V947" s="29"/>
      <c r="W947" s="29"/>
      <c r="X947" s="29"/>
      <c r="Y947" s="29"/>
      <c r="Z947" s="29"/>
    </row>
    <row r="948" spans="1:26" ht="15.75" customHeight="1">
      <c r="A948" s="29"/>
      <c r="B948" s="29"/>
      <c r="C948" s="29"/>
      <c r="D948" s="29"/>
      <c r="E948" s="29"/>
      <c r="F948" s="29"/>
      <c r="G948" s="29"/>
      <c r="H948" s="579"/>
      <c r="I948" s="29"/>
      <c r="J948" s="29"/>
      <c r="K948" s="29"/>
      <c r="L948" s="29"/>
      <c r="M948" s="29"/>
      <c r="N948" s="29"/>
      <c r="O948" s="29"/>
      <c r="P948" s="29"/>
      <c r="Q948" s="29"/>
      <c r="R948" s="29"/>
      <c r="S948" s="29"/>
      <c r="T948" s="29"/>
      <c r="U948" s="29"/>
      <c r="V948" s="29"/>
      <c r="W948" s="29"/>
      <c r="X948" s="29"/>
      <c r="Y948" s="29"/>
      <c r="Z948" s="29"/>
    </row>
    <row r="949" spans="1:26" ht="15.75" customHeight="1">
      <c r="A949" s="29"/>
      <c r="B949" s="29"/>
      <c r="C949" s="29"/>
      <c r="D949" s="29"/>
      <c r="E949" s="29"/>
      <c r="F949" s="29"/>
      <c r="G949" s="29"/>
      <c r="H949" s="579"/>
      <c r="I949" s="29"/>
      <c r="J949" s="29"/>
      <c r="K949" s="29"/>
      <c r="L949" s="29"/>
      <c r="M949" s="29"/>
      <c r="N949" s="29"/>
      <c r="O949" s="29"/>
      <c r="P949" s="29"/>
      <c r="Q949" s="29"/>
      <c r="R949" s="29"/>
      <c r="S949" s="29"/>
      <c r="T949" s="29"/>
      <c r="U949" s="29"/>
      <c r="V949" s="29"/>
      <c r="W949" s="29"/>
      <c r="X949" s="29"/>
      <c r="Y949" s="29"/>
      <c r="Z949" s="29"/>
    </row>
    <row r="950" spans="1:26" ht="15.75" customHeight="1">
      <c r="A950" s="29"/>
      <c r="B950" s="29"/>
      <c r="C950" s="29"/>
      <c r="D950" s="29"/>
      <c r="E950" s="29"/>
      <c r="F950" s="29"/>
      <c r="G950" s="29"/>
      <c r="H950" s="579"/>
      <c r="I950" s="29"/>
      <c r="J950" s="29"/>
      <c r="K950" s="29"/>
      <c r="L950" s="29"/>
      <c r="M950" s="29"/>
      <c r="N950" s="29"/>
      <c r="O950" s="29"/>
      <c r="P950" s="29"/>
      <c r="Q950" s="29"/>
      <c r="R950" s="29"/>
      <c r="S950" s="29"/>
      <c r="T950" s="29"/>
      <c r="U950" s="29"/>
      <c r="V950" s="29"/>
      <c r="W950" s="29"/>
      <c r="X950" s="29"/>
      <c r="Y950" s="29"/>
      <c r="Z950" s="29"/>
    </row>
    <row r="951" spans="1:26" ht="15.75" customHeight="1">
      <c r="A951" s="29"/>
      <c r="B951" s="29"/>
      <c r="C951" s="29"/>
      <c r="D951" s="29"/>
      <c r="E951" s="29"/>
      <c r="F951" s="29"/>
      <c r="G951" s="29"/>
      <c r="H951" s="579"/>
      <c r="I951" s="29"/>
      <c r="J951" s="29"/>
      <c r="K951" s="29"/>
      <c r="L951" s="29"/>
      <c r="M951" s="29"/>
      <c r="N951" s="29"/>
      <c r="O951" s="29"/>
      <c r="P951" s="29"/>
      <c r="Q951" s="29"/>
      <c r="R951" s="29"/>
      <c r="S951" s="29"/>
      <c r="T951" s="29"/>
      <c r="U951" s="29"/>
      <c r="V951" s="29"/>
      <c r="W951" s="29"/>
      <c r="X951" s="29"/>
      <c r="Y951" s="29"/>
      <c r="Z951" s="29"/>
    </row>
    <row r="952" spans="1:26" ht="15.75" customHeight="1">
      <c r="A952" s="29"/>
      <c r="B952" s="29"/>
      <c r="C952" s="29"/>
      <c r="D952" s="29"/>
      <c r="E952" s="29"/>
      <c r="F952" s="29"/>
      <c r="G952" s="29"/>
      <c r="H952" s="579"/>
      <c r="I952" s="29"/>
      <c r="J952" s="29"/>
      <c r="K952" s="29"/>
      <c r="L952" s="29"/>
      <c r="M952" s="29"/>
      <c r="N952" s="29"/>
      <c r="O952" s="29"/>
      <c r="P952" s="29"/>
      <c r="Q952" s="29"/>
      <c r="R952" s="29"/>
      <c r="S952" s="29"/>
      <c r="T952" s="29"/>
      <c r="U952" s="29"/>
      <c r="V952" s="29"/>
      <c r="W952" s="29"/>
      <c r="X952" s="29"/>
      <c r="Y952" s="29"/>
      <c r="Z952" s="29"/>
    </row>
    <row r="953" spans="1:26" ht="15.75" customHeight="1">
      <c r="A953" s="29"/>
      <c r="B953" s="29"/>
      <c r="C953" s="29"/>
      <c r="D953" s="29"/>
      <c r="E953" s="29"/>
      <c r="F953" s="29"/>
      <c r="G953" s="29"/>
      <c r="H953" s="579"/>
      <c r="I953" s="29"/>
      <c r="J953" s="29"/>
      <c r="K953" s="29"/>
      <c r="L953" s="29"/>
      <c r="M953" s="29"/>
      <c r="N953" s="29"/>
      <c r="O953" s="29"/>
      <c r="P953" s="29"/>
      <c r="Q953" s="29"/>
      <c r="R953" s="29"/>
      <c r="S953" s="29"/>
      <c r="T953" s="29"/>
      <c r="U953" s="29"/>
      <c r="V953" s="29"/>
      <c r="W953" s="29"/>
      <c r="X953" s="29"/>
      <c r="Y953" s="29"/>
      <c r="Z953" s="29"/>
    </row>
    <row r="954" spans="1:26" ht="15.75" customHeight="1">
      <c r="A954" s="29"/>
      <c r="B954" s="29"/>
      <c r="C954" s="29"/>
      <c r="D954" s="29"/>
      <c r="E954" s="29"/>
      <c r="F954" s="29"/>
      <c r="G954" s="29"/>
      <c r="H954" s="579"/>
      <c r="I954" s="29"/>
      <c r="J954" s="29"/>
      <c r="K954" s="29"/>
      <c r="L954" s="29"/>
      <c r="M954" s="29"/>
      <c r="N954" s="29"/>
      <c r="O954" s="29"/>
      <c r="P954" s="29"/>
      <c r="Q954" s="29"/>
      <c r="R954" s="29"/>
      <c r="S954" s="29"/>
      <c r="T954" s="29"/>
      <c r="U954" s="29"/>
      <c r="V954" s="29"/>
      <c r="W954" s="29"/>
      <c r="X954" s="29"/>
      <c r="Y954" s="29"/>
      <c r="Z954" s="29"/>
    </row>
    <row r="955" spans="1:26" ht="15.75" customHeight="1">
      <c r="A955" s="29"/>
      <c r="B955" s="29"/>
      <c r="C955" s="29"/>
      <c r="D955" s="29"/>
      <c r="E955" s="29"/>
      <c r="F955" s="29"/>
      <c r="G955" s="29"/>
      <c r="H955" s="579"/>
      <c r="I955" s="29"/>
      <c r="J955" s="29"/>
      <c r="K955" s="29"/>
      <c r="L955" s="29"/>
      <c r="M955" s="29"/>
      <c r="N955" s="29"/>
      <c r="O955" s="29"/>
      <c r="P955" s="29"/>
      <c r="Q955" s="29"/>
      <c r="R955" s="29"/>
      <c r="S955" s="29"/>
      <c r="T955" s="29"/>
      <c r="U955" s="29"/>
      <c r="V955" s="29"/>
      <c r="W955" s="29"/>
      <c r="X955" s="29"/>
      <c r="Y955" s="29"/>
      <c r="Z955" s="29"/>
    </row>
    <row r="956" spans="1:26" ht="15.75" customHeight="1">
      <c r="A956" s="29"/>
      <c r="B956" s="29"/>
      <c r="C956" s="29"/>
      <c r="D956" s="29"/>
      <c r="E956" s="29"/>
      <c r="F956" s="29"/>
      <c r="G956" s="29"/>
      <c r="H956" s="579"/>
      <c r="I956" s="29"/>
      <c r="J956" s="29"/>
      <c r="K956" s="29"/>
      <c r="L956" s="29"/>
      <c r="M956" s="29"/>
      <c r="N956" s="29"/>
      <c r="O956" s="29"/>
      <c r="P956" s="29"/>
      <c r="Q956" s="29"/>
      <c r="R956" s="29"/>
      <c r="S956" s="29"/>
      <c r="T956" s="29"/>
      <c r="U956" s="29"/>
      <c r="V956" s="29"/>
      <c r="W956" s="29"/>
      <c r="X956" s="29"/>
      <c r="Y956" s="29"/>
      <c r="Z956" s="29"/>
    </row>
    <row r="957" spans="1:26" ht="15.75" customHeight="1">
      <c r="A957" s="29"/>
      <c r="B957" s="29"/>
      <c r="C957" s="29"/>
      <c r="D957" s="29"/>
      <c r="E957" s="29"/>
      <c r="F957" s="29"/>
      <c r="G957" s="29"/>
      <c r="H957" s="579"/>
      <c r="I957" s="29"/>
      <c r="J957" s="29"/>
      <c r="K957" s="29"/>
      <c r="L957" s="29"/>
      <c r="M957" s="29"/>
      <c r="N957" s="29"/>
      <c r="O957" s="29"/>
      <c r="P957" s="29"/>
      <c r="Q957" s="29"/>
      <c r="R957" s="29"/>
      <c r="S957" s="29"/>
      <c r="T957" s="29"/>
      <c r="U957" s="29"/>
      <c r="V957" s="29"/>
      <c r="W957" s="29"/>
      <c r="X957" s="29"/>
      <c r="Y957" s="29"/>
      <c r="Z957" s="29"/>
    </row>
    <row r="958" spans="1:26" ht="15.75" customHeight="1">
      <c r="A958" s="29"/>
      <c r="B958" s="29"/>
      <c r="C958" s="29"/>
      <c r="D958" s="29"/>
      <c r="E958" s="29"/>
      <c r="F958" s="29"/>
      <c r="G958" s="29"/>
      <c r="H958" s="579"/>
      <c r="I958" s="29"/>
      <c r="J958" s="29"/>
      <c r="K958" s="29"/>
      <c r="L958" s="29"/>
      <c r="M958" s="29"/>
      <c r="N958" s="29"/>
      <c r="O958" s="29"/>
      <c r="P958" s="29"/>
      <c r="Q958" s="29"/>
      <c r="R958" s="29"/>
      <c r="S958" s="29"/>
      <c r="T958" s="29"/>
      <c r="U958" s="29"/>
      <c r="V958" s="29"/>
      <c r="W958" s="29"/>
      <c r="X958" s="29"/>
      <c r="Y958" s="29"/>
      <c r="Z958" s="29"/>
    </row>
    <row r="959" spans="1:26" ht="15.75" customHeight="1">
      <c r="A959" s="29"/>
      <c r="B959" s="29"/>
      <c r="C959" s="29"/>
      <c r="D959" s="29"/>
      <c r="E959" s="29"/>
      <c r="F959" s="29"/>
      <c r="G959" s="29"/>
      <c r="H959" s="579"/>
      <c r="I959" s="29"/>
      <c r="J959" s="29"/>
      <c r="K959" s="29"/>
      <c r="L959" s="29"/>
      <c r="M959" s="29"/>
      <c r="N959" s="29"/>
      <c r="O959" s="29"/>
      <c r="P959" s="29"/>
      <c r="Q959" s="29"/>
      <c r="R959" s="29"/>
      <c r="S959" s="29"/>
      <c r="T959" s="29"/>
      <c r="U959" s="29"/>
      <c r="V959" s="29"/>
      <c r="W959" s="29"/>
      <c r="X959" s="29"/>
      <c r="Y959" s="29"/>
      <c r="Z959" s="29"/>
    </row>
    <row r="960" spans="1:26" ht="15.75" customHeight="1">
      <c r="A960" s="29"/>
      <c r="B960" s="29"/>
      <c r="C960" s="29"/>
      <c r="D960" s="29"/>
      <c r="E960" s="29"/>
      <c r="F960" s="29"/>
      <c r="G960" s="29"/>
      <c r="H960" s="579"/>
      <c r="I960" s="29"/>
      <c r="J960" s="29"/>
      <c r="K960" s="29"/>
      <c r="L960" s="29"/>
      <c r="M960" s="29"/>
      <c r="N960" s="29"/>
      <c r="O960" s="29"/>
      <c r="P960" s="29"/>
      <c r="Q960" s="29"/>
      <c r="R960" s="29"/>
      <c r="S960" s="29"/>
      <c r="T960" s="29"/>
      <c r="U960" s="29"/>
      <c r="V960" s="29"/>
      <c r="W960" s="29"/>
      <c r="X960" s="29"/>
      <c r="Y960" s="29"/>
      <c r="Z960" s="29"/>
    </row>
    <row r="961" spans="1:26" ht="15.75" customHeight="1">
      <c r="A961" s="29"/>
      <c r="B961" s="29"/>
      <c r="C961" s="29"/>
      <c r="D961" s="29"/>
      <c r="E961" s="29"/>
      <c r="F961" s="29"/>
      <c r="G961" s="29"/>
      <c r="H961" s="579"/>
      <c r="I961" s="29"/>
      <c r="J961" s="29"/>
      <c r="K961" s="29"/>
      <c r="L961" s="29"/>
      <c r="M961" s="29"/>
      <c r="N961" s="29"/>
      <c r="O961" s="29"/>
      <c r="P961" s="29"/>
      <c r="Q961" s="29"/>
      <c r="R961" s="29"/>
      <c r="S961" s="29"/>
      <c r="T961" s="29"/>
      <c r="U961" s="29"/>
      <c r="V961" s="29"/>
      <c r="W961" s="29"/>
      <c r="X961" s="29"/>
      <c r="Y961" s="29"/>
      <c r="Z961" s="29"/>
    </row>
    <row r="962" spans="1:26" ht="15.75" customHeight="1">
      <c r="A962" s="29"/>
      <c r="B962" s="29"/>
      <c r="C962" s="29"/>
      <c r="D962" s="29"/>
      <c r="E962" s="29"/>
      <c r="F962" s="29"/>
      <c r="G962" s="29"/>
      <c r="H962" s="579"/>
      <c r="I962" s="29"/>
      <c r="J962" s="29"/>
      <c r="K962" s="29"/>
      <c r="L962" s="29"/>
      <c r="M962" s="29"/>
      <c r="N962" s="29"/>
      <c r="O962" s="29"/>
      <c r="P962" s="29"/>
      <c r="Q962" s="29"/>
      <c r="R962" s="29"/>
      <c r="S962" s="29"/>
      <c r="T962" s="29"/>
      <c r="U962" s="29"/>
      <c r="V962" s="29"/>
      <c r="W962" s="29"/>
      <c r="X962" s="29"/>
      <c r="Y962" s="29"/>
      <c r="Z962" s="29"/>
    </row>
    <row r="963" spans="1:26" ht="15.75" customHeight="1">
      <c r="A963" s="29"/>
      <c r="B963" s="29"/>
      <c r="C963" s="29"/>
      <c r="D963" s="29"/>
      <c r="E963" s="29"/>
      <c r="F963" s="29"/>
      <c r="G963" s="29"/>
      <c r="H963" s="579"/>
      <c r="I963" s="29"/>
      <c r="J963" s="29"/>
      <c r="K963" s="29"/>
      <c r="L963" s="29"/>
      <c r="M963" s="29"/>
      <c r="N963" s="29"/>
      <c r="O963" s="29"/>
      <c r="P963" s="29"/>
      <c r="Q963" s="29"/>
      <c r="R963" s="29"/>
      <c r="S963" s="29"/>
      <c r="T963" s="29"/>
      <c r="U963" s="29"/>
      <c r="V963" s="29"/>
      <c r="W963" s="29"/>
      <c r="X963" s="29"/>
      <c r="Y963" s="29"/>
      <c r="Z963" s="29"/>
    </row>
    <row r="964" spans="1:26" ht="15.75" customHeight="1">
      <c r="A964" s="29"/>
      <c r="B964" s="29"/>
      <c r="C964" s="29"/>
      <c r="D964" s="29"/>
      <c r="E964" s="29"/>
      <c r="F964" s="29"/>
      <c r="G964" s="29"/>
      <c r="H964" s="579"/>
      <c r="I964" s="29"/>
      <c r="J964" s="29"/>
      <c r="K964" s="29"/>
      <c r="L964" s="29"/>
      <c r="M964" s="29"/>
      <c r="N964" s="29"/>
      <c r="O964" s="29"/>
      <c r="P964" s="29"/>
      <c r="Q964" s="29"/>
      <c r="R964" s="29"/>
      <c r="S964" s="29"/>
      <c r="T964" s="29"/>
      <c r="U964" s="29"/>
      <c r="V964" s="29"/>
      <c r="W964" s="29"/>
      <c r="X964" s="29"/>
      <c r="Y964" s="29"/>
      <c r="Z964" s="29"/>
    </row>
    <row r="965" spans="1:26" ht="15.75" customHeight="1">
      <c r="A965" s="29"/>
      <c r="B965" s="29"/>
      <c r="C965" s="29"/>
      <c r="D965" s="29"/>
      <c r="E965" s="29"/>
      <c r="F965" s="29"/>
      <c r="G965" s="29"/>
      <c r="H965" s="579"/>
      <c r="I965" s="29"/>
      <c r="J965" s="29"/>
      <c r="K965" s="29"/>
      <c r="L965" s="29"/>
      <c r="M965" s="29"/>
      <c r="N965" s="29"/>
      <c r="O965" s="29"/>
      <c r="P965" s="29"/>
      <c r="Q965" s="29"/>
      <c r="R965" s="29"/>
      <c r="S965" s="29"/>
      <c r="T965" s="29"/>
      <c r="U965" s="29"/>
      <c r="V965" s="29"/>
      <c r="W965" s="29"/>
      <c r="X965" s="29"/>
      <c r="Y965" s="29"/>
      <c r="Z965" s="29"/>
    </row>
    <row r="966" spans="1:26" ht="15.75" customHeight="1">
      <c r="A966" s="29"/>
      <c r="B966" s="29"/>
      <c r="C966" s="29"/>
      <c r="D966" s="29"/>
      <c r="E966" s="29"/>
      <c r="F966" s="29"/>
      <c r="G966" s="29"/>
      <c r="H966" s="579"/>
      <c r="I966" s="29"/>
      <c r="J966" s="29"/>
      <c r="K966" s="29"/>
      <c r="L966" s="29"/>
      <c r="M966" s="29"/>
      <c r="N966" s="29"/>
      <c r="O966" s="29"/>
      <c r="P966" s="29"/>
      <c r="Q966" s="29"/>
      <c r="R966" s="29"/>
      <c r="S966" s="29"/>
      <c r="T966" s="29"/>
      <c r="U966" s="29"/>
      <c r="V966" s="29"/>
      <c r="W966" s="29"/>
      <c r="X966" s="29"/>
      <c r="Y966" s="29"/>
      <c r="Z966" s="29"/>
    </row>
    <row r="967" spans="1:26" ht="15.75" customHeight="1">
      <c r="A967" s="29"/>
      <c r="B967" s="29"/>
      <c r="C967" s="29"/>
      <c r="D967" s="29"/>
      <c r="E967" s="29"/>
      <c r="F967" s="29"/>
      <c r="G967" s="29"/>
      <c r="H967" s="579"/>
      <c r="I967" s="29"/>
      <c r="J967" s="29"/>
      <c r="K967" s="29"/>
      <c r="L967" s="29"/>
      <c r="M967" s="29"/>
      <c r="N967" s="29"/>
      <c r="O967" s="29"/>
      <c r="P967" s="29"/>
      <c r="Q967" s="29"/>
      <c r="R967" s="29"/>
      <c r="S967" s="29"/>
      <c r="T967" s="29"/>
      <c r="U967" s="29"/>
      <c r="V967" s="29"/>
      <c r="W967" s="29"/>
      <c r="X967" s="29"/>
      <c r="Y967" s="29"/>
      <c r="Z967" s="29"/>
    </row>
    <row r="968" spans="1:26" ht="15.75" customHeight="1">
      <c r="A968" s="29"/>
      <c r="B968" s="29"/>
      <c r="C968" s="29"/>
      <c r="D968" s="29"/>
      <c r="E968" s="29"/>
      <c r="F968" s="29"/>
      <c r="G968" s="29"/>
      <c r="H968" s="579"/>
      <c r="I968" s="29"/>
      <c r="J968" s="29"/>
      <c r="K968" s="29"/>
      <c r="L968" s="29"/>
      <c r="M968" s="29"/>
      <c r="N968" s="29"/>
      <c r="O968" s="29"/>
      <c r="P968" s="29"/>
      <c r="Q968" s="29"/>
      <c r="R968" s="29"/>
      <c r="S968" s="29"/>
      <c r="T968" s="29"/>
      <c r="U968" s="29"/>
      <c r="V968" s="29"/>
      <c r="W968" s="29"/>
      <c r="X968" s="29"/>
      <c r="Y968" s="29"/>
      <c r="Z968" s="29"/>
    </row>
    <row r="969" spans="1:26" ht="15.75" customHeight="1">
      <c r="A969" s="29"/>
      <c r="B969" s="29"/>
      <c r="C969" s="29"/>
      <c r="D969" s="29"/>
      <c r="E969" s="29"/>
      <c r="F969" s="29"/>
      <c r="G969" s="29"/>
      <c r="H969" s="579"/>
      <c r="I969" s="29"/>
      <c r="J969" s="29"/>
      <c r="K969" s="29"/>
      <c r="L969" s="29"/>
      <c r="M969" s="29"/>
      <c r="N969" s="29"/>
      <c r="O969" s="29"/>
      <c r="P969" s="29"/>
      <c r="Q969" s="29"/>
      <c r="R969" s="29"/>
      <c r="S969" s="29"/>
      <c r="T969" s="29"/>
      <c r="U969" s="29"/>
      <c r="V969" s="29"/>
      <c r="W969" s="29"/>
      <c r="X969" s="29"/>
      <c r="Y969" s="29"/>
      <c r="Z969" s="29"/>
    </row>
    <row r="970" spans="1:26" ht="15.75" customHeight="1">
      <c r="A970" s="29"/>
      <c r="B970" s="29"/>
      <c r="C970" s="29"/>
      <c r="D970" s="29"/>
      <c r="E970" s="29"/>
      <c r="F970" s="29"/>
      <c r="G970" s="29"/>
      <c r="H970" s="579"/>
      <c r="I970" s="29"/>
      <c r="J970" s="29"/>
      <c r="K970" s="29"/>
      <c r="L970" s="29"/>
      <c r="M970" s="29"/>
      <c r="N970" s="29"/>
      <c r="O970" s="29"/>
      <c r="P970" s="29"/>
      <c r="Q970" s="29"/>
      <c r="R970" s="29"/>
      <c r="S970" s="29"/>
      <c r="T970" s="29"/>
      <c r="U970" s="29"/>
      <c r="V970" s="29"/>
      <c r="W970" s="29"/>
      <c r="X970" s="29"/>
      <c r="Y970" s="29"/>
      <c r="Z970" s="29"/>
    </row>
    <row r="971" spans="1:26" ht="15.75" customHeight="1">
      <c r="A971" s="29"/>
      <c r="B971" s="29"/>
      <c r="C971" s="29"/>
      <c r="D971" s="29"/>
      <c r="E971" s="29"/>
      <c r="F971" s="29"/>
      <c r="G971" s="29"/>
      <c r="H971" s="579"/>
      <c r="I971" s="29"/>
      <c r="J971" s="29"/>
      <c r="K971" s="29"/>
      <c r="L971" s="29"/>
      <c r="M971" s="29"/>
      <c r="N971" s="29"/>
      <c r="O971" s="29"/>
      <c r="P971" s="29"/>
      <c r="Q971" s="29"/>
      <c r="R971" s="29"/>
      <c r="S971" s="29"/>
      <c r="T971" s="29"/>
      <c r="U971" s="29"/>
      <c r="V971" s="29"/>
      <c r="W971" s="29"/>
      <c r="X971" s="29"/>
      <c r="Y971" s="29"/>
      <c r="Z971" s="29"/>
    </row>
    <row r="972" spans="1:26" ht="15.75" customHeight="1">
      <c r="A972" s="29"/>
      <c r="B972" s="29"/>
      <c r="C972" s="29"/>
      <c r="D972" s="29"/>
      <c r="E972" s="29"/>
      <c r="F972" s="29"/>
      <c r="G972" s="29"/>
      <c r="H972" s="579"/>
      <c r="I972" s="29"/>
      <c r="J972" s="29"/>
      <c r="K972" s="29"/>
      <c r="L972" s="29"/>
      <c r="M972" s="29"/>
      <c r="N972" s="29"/>
      <c r="O972" s="29"/>
      <c r="P972" s="29"/>
      <c r="Q972" s="29"/>
      <c r="R972" s="29"/>
      <c r="S972" s="29"/>
      <c r="T972" s="29"/>
      <c r="U972" s="29"/>
      <c r="V972" s="29"/>
      <c r="W972" s="29"/>
      <c r="X972" s="29"/>
      <c r="Y972" s="29"/>
      <c r="Z972" s="29"/>
    </row>
    <row r="973" spans="1:26" ht="15.75" customHeight="1">
      <c r="A973" s="29"/>
      <c r="B973" s="29"/>
      <c r="C973" s="29"/>
      <c r="D973" s="29"/>
      <c r="E973" s="29"/>
      <c r="F973" s="29"/>
      <c r="G973" s="29"/>
      <c r="H973" s="579"/>
      <c r="I973" s="29"/>
      <c r="J973" s="29"/>
      <c r="K973" s="29"/>
      <c r="L973" s="29"/>
      <c r="M973" s="29"/>
      <c r="N973" s="29"/>
      <c r="O973" s="29"/>
      <c r="P973" s="29"/>
      <c r="Q973" s="29"/>
      <c r="R973" s="29"/>
      <c r="S973" s="29"/>
      <c r="T973" s="29"/>
      <c r="U973" s="29"/>
      <c r="V973" s="29"/>
      <c r="W973" s="29"/>
      <c r="X973" s="29"/>
      <c r="Y973" s="29"/>
      <c r="Z973" s="29"/>
    </row>
    <row r="974" spans="1:26" ht="15.75" customHeight="1">
      <c r="A974" s="29"/>
      <c r="B974" s="29"/>
      <c r="C974" s="29"/>
      <c r="D974" s="29"/>
      <c r="E974" s="29"/>
      <c r="F974" s="29"/>
      <c r="G974" s="29"/>
      <c r="H974" s="579"/>
      <c r="I974" s="29"/>
      <c r="J974" s="29"/>
      <c r="K974" s="29"/>
      <c r="L974" s="29"/>
      <c r="M974" s="29"/>
      <c r="N974" s="29"/>
      <c r="O974" s="29"/>
      <c r="P974" s="29"/>
      <c r="Q974" s="29"/>
      <c r="R974" s="29"/>
      <c r="S974" s="29"/>
      <c r="T974" s="29"/>
      <c r="U974" s="29"/>
      <c r="V974" s="29"/>
      <c r="W974" s="29"/>
      <c r="X974" s="29"/>
      <c r="Y974" s="29"/>
      <c r="Z974" s="29"/>
    </row>
    <row r="975" spans="1:26" ht="15.75" customHeight="1">
      <c r="A975" s="29"/>
      <c r="B975" s="29"/>
      <c r="C975" s="29"/>
      <c r="D975" s="29"/>
      <c r="E975" s="29"/>
      <c r="F975" s="29"/>
      <c r="G975" s="29"/>
      <c r="H975" s="579"/>
      <c r="I975" s="29"/>
      <c r="J975" s="29"/>
      <c r="K975" s="29"/>
      <c r="L975" s="29"/>
      <c r="M975" s="29"/>
      <c r="N975" s="29"/>
      <c r="O975" s="29"/>
      <c r="P975" s="29"/>
      <c r="Q975" s="29"/>
      <c r="R975" s="29"/>
      <c r="S975" s="29"/>
      <c r="T975" s="29"/>
      <c r="U975" s="29"/>
      <c r="V975" s="29"/>
      <c r="W975" s="29"/>
      <c r="X975" s="29"/>
      <c r="Y975" s="29"/>
      <c r="Z975" s="29"/>
    </row>
    <row r="976" spans="1:26" ht="15.75" customHeight="1">
      <c r="A976" s="29"/>
      <c r="B976" s="29"/>
      <c r="C976" s="29"/>
      <c r="D976" s="29"/>
      <c r="E976" s="29"/>
      <c r="F976" s="29"/>
      <c r="G976" s="29"/>
      <c r="H976" s="579"/>
      <c r="I976" s="29"/>
      <c r="J976" s="29"/>
      <c r="K976" s="29"/>
      <c r="L976" s="29"/>
      <c r="M976" s="29"/>
      <c r="N976" s="29"/>
      <c r="O976" s="29"/>
      <c r="P976" s="29"/>
      <c r="Q976" s="29"/>
      <c r="R976" s="29"/>
      <c r="S976" s="29"/>
      <c r="T976" s="29"/>
      <c r="U976" s="29"/>
      <c r="V976" s="29"/>
      <c r="W976" s="29"/>
      <c r="X976" s="29"/>
      <c r="Y976" s="29"/>
      <c r="Z976" s="29"/>
    </row>
    <row r="977" spans="1:26" ht="15.75" customHeight="1">
      <c r="A977" s="29"/>
      <c r="B977" s="29"/>
      <c r="C977" s="29"/>
      <c r="D977" s="29"/>
      <c r="E977" s="29"/>
      <c r="F977" s="29"/>
      <c r="G977" s="29"/>
      <c r="H977" s="579"/>
      <c r="I977" s="29"/>
      <c r="J977" s="29"/>
      <c r="K977" s="29"/>
      <c r="L977" s="29"/>
      <c r="M977" s="29"/>
      <c r="N977" s="29"/>
      <c r="O977" s="29"/>
      <c r="P977" s="29"/>
      <c r="Q977" s="29"/>
      <c r="R977" s="29"/>
      <c r="S977" s="29"/>
      <c r="T977" s="29"/>
      <c r="U977" s="29"/>
      <c r="V977" s="29"/>
      <c r="W977" s="29"/>
      <c r="X977" s="29"/>
      <c r="Y977" s="29"/>
      <c r="Z977" s="29"/>
    </row>
    <row r="978" spans="1:26" ht="15.75" customHeight="1">
      <c r="A978" s="29"/>
      <c r="B978" s="29"/>
      <c r="C978" s="29"/>
      <c r="D978" s="29"/>
      <c r="E978" s="29"/>
      <c r="F978" s="29"/>
      <c r="G978" s="29"/>
      <c r="H978" s="579"/>
      <c r="I978" s="29"/>
      <c r="J978" s="29"/>
      <c r="K978" s="29"/>
      <c r="L978" s="29"/>
      <c r="M978" s="29"/>
      <c r="N978" s="29"/>
      <c r="O978" s="29"/>
      <c r="P978" s="29"/>
      <c r="Q978" s="29"/>
      <c r="R978" s="29"/>
      <c r="S978" s="29"/>
      <c r="T978" s="29"/>
      <c r="U978" s="29"/>
      <c r="V978" s="29"/>
      <c r="W978" s="29"/>
      <c r="X978" s="29"/>
      <c r="Y978" s="29"/>
      <c r="Z978" s="29"/>
    </row>
    <row r="979" spans="1:26" ht="15.75" customHeight="1">
      <c r="A979" s="29"/>
      <c r="B979" s="29"/>
      <c r="C979" s="29"/>
      <c r="D979" s="29"/>
      <c r="E979" s="29"/>
      <c r="F979" s="29"/>
      <c r="G979" s="29"/>
      <c r="H979" s="579"/>
      <c r="I979" s="29"/>
      <c r="J979" s="29"/>
      <c r="K979" s="29"/>
      <c r="L979" s="29"/>
      <c r="M979" s="29"/>
      <c r="N979" s="29"/>
      <c r="O979" s="29"/>
      <c r="P979" s="29"/>
      <c r="Q979" s="29"/>
      <c r="R979" s="29"/>
      <c r="S979" s="29"/>
      <c r="T979" s="29"/>
      <c r="U979" s="29"/>
      <c r="V979" s="29"/>
      <c r="W979" s="29"/>
      <c r="X979" s="29"/>
      <c r="Y979" s="29"/>
      <c r="Z979" s="29"/>
    </row>
    <row r="980" spans="1:26" ht="15.75" customHeight="1">
      <c r="A980" s="29"/>
      <c r="B980" s="29"/>
      <c r="C980" s="29"/>
      <c r="D980" s="29"/>
      <c r="E980" s="29"/>
      <c r="F980" s="29"/>
      <c r="G980" s="29"/>
      <c r="H980" s="579"/>
      <c r="I980" s="29"/>
      <c r="J980" s="29"/>
      <c r="K980" s="29"/>
      <c r="L980" s="29"/>
      <c r="M980" s="29"/>
      <c r="N980" s="29"/>
      <c r="O980" s="29"/>
      <c r="P980" s="29"/>
      <c r="Q980" s="29"/>
      <c r="R980" s="29"/>
      <c r="S980" s="29"/>
      <c r="T980" s="29"/>
      <c r="U980" s="29"/>
      <c r="V980" s="29"/>
      <c r="W980" s="29"/>
      <c r="X980" s="29"/>
      <c r="Y980" s="29"/>
      <c r="Z980" s="29"/>
    </row>
    <row r="981" spans="1:26" ht="15.75" customHeight="1">
      <c r="A981" s="29"/>
      <c r="B981" s="29"/>
      <c r="C981" s="29"/>
      <c r="D981" s="29"/>
      <c r="E981" s="29"/>
      <c r="F981" s="29"/>
      <c r="G981" s="29"/>
      <c r="H981" s="579"/>
      <c r="I981" s="29"/>
      <c r="J981" s="29"/>
      <c r="K981" s="29"/>
      <c r="L981" s="29"/>
      <c r="M981" s="29"/>
      <c r="N981" s="29"/>
      <c r="O981" s="29"/>
      <c r="P981" s="29"/>
      <c r="Q981" s="29"/>
      <c r="R981" s="29"/>
      <c r="S981" s="29"/>
      <c r="T981" s="29"/>
      <c r="U981" s="29"/>
      <c r="V981" s="29"/>
      <c r="W981" s="29"/>
      <c r="X981" s="29"/>
      <c r="Y981" s="29"/>
      <c r="Z981" s="29"/>
    </row>
    <row r="982" spans="1:26" ht="15.75" customHeight="1">
      <c r="A982" s="29"/>
      <c r="B982" s="29"/>
      <c r="C982" s="29"/>
      <c r="D982" s="29"/>
      <c r="E982" s="29"/>
      <c r="F982" s="29"/>
      <c r="G982" s="29"/>
      <c r="H982" s="579"/>
      <c r="I982" s="29"/>
      <c r="J982" s="29"/>
      <c r="K982" s="29"/>
      <c r="L982" s="29"/>
      <c r="M982" s="29"/>
      <c r="N982" s="29"/>
      <c r="O982" s="29"/>
      <c r="P982" s="29"/>
      <c r="Q982" s="29"/>
      <c r="R982" s="29"/>
      <c r="S982" s="29"/>
      <c r="T982" s="29"/>
      <c r="U982" s="29"/>
      <c r="V982" s="29"/>
      <c r="W982" s="29"/>
      <c r="X982" s="29"/>
      <c r="Y982" s="29"/>
      <c r="Z982" s="29"/>
    </row>
    <row r="983" spans="1:26" ht="15.75" customHeight="1">
      <c r="A983" s="29"/>
      <c r="B983" s="29"/>
      <c r="C983" s="29"/>
      <c r="D983" s="29"/>
      <c r="E983" s="29"/>
      <c r="F983" s="29"/>
      <c r="G983" s="29"/>
      <c r="H983" s="579"/>
      <c r="I983" s="29"/>
      <c r="J983" s="29"/>
      <c r="K983" s="29"/>
      <c r="L983" s="29"/>
      <c r="M983" s="29"/>
      <c r="N983" s="29"/>
      <c r="O983" s="29"/>
      <c r="P983" s="29"/>
      <c r="Q983" s="29"/>
      <c r="R983" s="29"/>
      <c r="S983" s="29"/>
      <c r="T983" s="29"/>
      <c r="U983" s="29"/>
      <c r="V983" s="29"/>
      <c r="W983" s="29"/>
      <c r="X983" s="29"/>
      <c r="Y983" s="29"/>
      <c r="Z983" s="29"/>
    </row>
    <row r="984" spans="1:26" ht="15.75" customHeight="1">
      <c r="A984" s="29"/>
      <c r="B984" s="29"/>
      <c r="C984" s="29"/>
      <c r="D984" s="29"/>
      <c r="E984" s="29"/>
      <c r="F984" s="29"/>
      <c r="G984" s="29"/>
      <c r="H984" s="579"/>
      <c r="I984" s="29"/>
      <c r="J984" s="29"/>
      <c r="K984" s="29"/>
      <c r="L984" s="29"/>
      <c r="M984" s="29"/>
      <c r="N984" s="29"/>
      <c r="O984" s="29"/>
      <c r="P984" s="29"/>
      <c r="Q984" s="29"/>
      <c r="R984" s="29"/>
      <c r="S984" s="29"/>
      <c r="T984" s="29"/>
      <c r="U984" s="29"/>
      <c r="V984" s="29"/>
      <c r="W984" s="29"/>
      <c r="X984" s="29"/>
      <c r="Y984" s="29"/>
      <c r="Z984" s="29"/>
    </row>
    <row r="985" spans="1:26" ht="15.75" customHeight="1">
      <c r="A985" s="29"/>
      <c r="B985" s="29"/>
      <c r="C985" s="29"/>
      <c r="D985" s="29"/>
      <c r="E985" s="29"/>
      <c r="F985" s="29"/>
      <c r="G985" s="29"/>
      <c r="H985" s="579"/>
      <c r="I985" s="29"/>
      <c r="J985" s="29"/>
      <c r="K985" s="29"/>
      <c r="L985" s="29"/>
      <c r="M985" s="29"/>
      <c r="N985" s="29"/>
      <c r="O985" s="29"/>
      <c r="P985" s="29"/>
      <c r="Q985" s="29"/>
      <c r="R985" s="29"/>
      <c r="S985" s="29"/>
      <c r="T985" s="29"/>
      <c r="U985" s="29"/>
      <c r="V985" s="29"/>
      <c r="W985" s="29"/>
      <c r="X985" s="29"/>
      <c r="Y985" s="29"/>
      <c r="Z985" s="29"/>
    </row>
    <row r="986" spans="1:26" ht="15.75" customHeight="1">
      <c r="A986" s="29"/>
      <c r="B986" s="29"/>
      <c r="C986" s="29"/>
      <c r="D986" s="29"/>
      <c r="E986" s="29"/>
      <c r="F986" s="29"/>
      <c r="G986" s="29"/>
      <c r="H986" s="579"/>
      <c r="I986" s="29"/>
      <c r="J986" s="29"/>
      <c r="K986" s="29"/>
      <c r="L986" s="29"/>
      <c r="M986" s="29"/>
      <c r="N986" s="29"/>
      <c r="O986" s="29"/>
      <c r="P986" s="29"/>
      <c r="Q986" s="29"/>
      <c r="R986" s="29"/>
      <c r="S986" s="29"/>
      <c r="T986" s="29"/>
      <c r="U986" s="29"/>
      <c r="V986" s="29"/>
      <c r="W986" s="29"/>
      <c r="X986" s="29"/>
      <c r="Y986" s="29"/>
      <c r="Z986" s="29"/>
    </row>
    <row r="987" spans="1:26" ht="15.75" customHeight="1">
      <c r="A987" s="29"/>
      <c r="B987" s="29"/>
      <c r="C987" s="29"/>
      <c r="D987" s="29"/>
      <c r="E987" s="29"/>
      <c r="F987" s="29"/>
      <c r="G987" s="29"/>
      <c r="H987" s="579"/>
      <c r="I987" s="29"/>
      <c r="J987" s="29"/>
      <c r="K987" s="29"/>
      <c r="L987" s="29"/>
      <c r="M987" s="29"/>
      <c r="N987" s="29"/>
      <c r="O987" s="29"/>
      <c r="P987" s="29"/>
      <c r="Q987" s="29"/>
      <c r="R987" s="29"/>
      <c r="S987" s="29"/>
      <c r="T987" s="29"/>
      <c r="U987" s="29"/>
      <c r="V987" s="29"/>
      <c r="W987" s="29"/>
      <c r="X987" s="29"/>
      <c r="Y987" s="29"/>
      <c r="Z987" s="29"/>
    </row>
    <row r="988" spans="1:26" ht="15.75" customHeight="1">
      <c r="A988" s="29"/>
      <c r="B988" s="29"/>
      <c r="C988" s="29"/>
      <c r="D988" s="29"/>
      <c r="E988" s="29"/>
      <c r="F988" s="29"/>
      <c r="G988" s="29"/>
      <c r="H988" s="579"/>
      <c r="I988" s="29"/>
      <c r="J988" s="29"/>
      <c r="K988" s="29"/>
      <c r="L988" s="29"/>
      <c r="M988" s="29"/>
      <c r="N988" s="29"/>
      <c r="O988" s="29"/>
      <c r="P988" s="29"/>
      <c r="Q988" s="29"/>
      <c r="R988" s="29"/>
      <c r="S988" s="29"/>
      <c r="T988" s="29"/>
      <c r="U988" s="29"/>
      <c r="V988" s="29"/>
      <c r="W988" s="29"/>
      <c r="X988" s="29"/>
      <c r="Y988" s="29"/>
      <c r="Z988" s="29"/>
    </row>
    <row r="989" spans="1:26" ht="15.75" customHeight="1">
      <c r="A989" s="29"/>
      <c r="B989" s="29"/>
      <c r="C989" s="29"/>
      <c r="D989" s="29"/>
      <c r="E989" s="29"/>
      <c r="F989" s="29"/>
      <c r="G989" s="29"/>
      <c r="H989" s="579"/>
      <c r="I989" s="29"/>
      <c r="J989" s="29"/>
      <c r="K989" s="29"/>
      <c r="L989" s="29"/>
      <c r="M989" s="29"/>
      <c r="N989" s="29"/>
      <c r="O989" s="29"/>
      <c r="P989" s="29"/>
      <c r="Q989" s="29"/>
      <c r="R989" s="29"/>
      <c r="S989" s="29"/>
      <c r="T989" s="29"/>
      <c r="U989" s="29"/>
      <c r="V989" s="29"/>
      <c r="W989" s="29"/>
      <c r="X989" s="29"/>
      <c r="Y989" s="29"/>
      <c r="Z989" s="29"/>
    </row>
    <row r="990" spans="1:26" ht="15.75" customHeight="1">
      <c r="A990" s="29"/>
      <c r="B990" s="29"/>
      <c r="C990" s="29"/>
      <c r="D990" s="29"/>
      <c r="E990" s="29"/>
      <c r="F990" s="29"/>
      <c r="G990" s="29"/>
      <c r="H990" s="579"/>
      <c r="I990" s="29"/>
      <c r="J990" s="29"/>
      <c r="K990" s="29"/>
      <c r="L990" s="29"/>
      <c r="M990" s="29"/>
      <c r="N990" s="29"/>
      <c r="O990" s="29"/>
      <c r="P990" s="29"/>
      <c r="Q990" s="29"/>
      <c r="R990" s="29"/>
      <c r="S990" s="29"/>
      <c r="T990" s="29"/>
      <c r="U990" s="29"/>
      <c r="V990" s="29"/>
      <c r="W990" s="29"/>
      <c r="X990" s="29"/>
      <c r="Y990" s="29"/>
      <c r="Z990" s="29"/>
    </row>
    <row r="991" spans="1:26" ht="15.75" customHeight="1">
      <c r="A991" s="29"/>
      <c r="B991" s="29"/>
      <c r="C991" s="29"/>
      <c r="D991" s="29"/>
      <c r="E991" s="29"/>
      <c r="F991" s="29"/>
      <c r="G991" s="29"/>
      <c r="H991" s="579"/>
      <c r="I991" s="29"/>
      <c r="J991" s="29"/>
      <c r="K991" s="29"/>
      <c r="L991" s="29"/>
      <c r="M991" s="29"/>
      <c r="N991" s="29"/>
      <c r="O991" s="29"/>
      <c r="P991" s="29"/>
      <c r="Q991" s="29"/>
      <c r="R991" s="29"/>
      <c r="S991" s="29"/>
      <c r="T991" s="29"/>
      <c r="U991" s="29"/>
      <c r="V991" s="29"/>
      <c r="W991" s="29"/>
      <c r="X991" s="29"/>
      <c r="Y991" s="29"/>
      <c r="Z991" s="29"/>
    </row>
    <row r="992" spans="1:26" ht="15.75" customHeight="1">
      <c r="A992" s="29"/>
      <c r="B992" s="29"/>
      <c r="C992" s="29"/>
      <c r="D992" s="29"/>
      <c r="E992" s="29"/>
      <c r="F992" s="29"/>
      <c r="G992" s="29"/>
      <c r="H992" s="579"/>
      <c r="I992" s="29"/>
      <c r="J992" s="29"/>
      <c r="K992" s="29"/>
      <c r="L992" s="29"/>
      <c r="M992" s="29"/>
      <c r="N992" s="29"/>
      <c r="O992" s="29"/>
      <c r="P992" s="29"/>
      <c r="Q992" s="29"/>
      <c r="R992" s="29"/>
      <c r="S992" s="29"/>
      <c r="T992" s="29"/>
      <c r="U992" s="29"/>
      <c r="V992" s="29"/>
      <c r="W992" s="29"/>
      <c r="X992" s="29"/>
      <c r="Y992" s="29"/>
      <c r="Z992" s="29"/>
    </row>
    <row r="993" spans="1:26" ht="15.75" customHeight="1">
      <c r="A993" s="29"/>
      <c r="B993" s="29"/>
      <c r="C993" s="29"/>
      <c r="D993" s="29"/>
      <c r="E993" s="29"/>
      <c r="F993" s="29"/>
      <c r="G993" s="29"/>
      <c r="H993" s="579"/>
      <c r="I993" s="29"/>
      <c r="J993" s="29"/>
      <c r="K993" s="29"/>
      <c r="L993" s="29"/>
      <c r="M993" s="29"/>
      <c r="N993" s="29"/>
      <c r="O993" s="29"/>
      <c r="P993" s="29"/>
      <c r="Q993" s="29"/>
      <c r="R993" s="29"/>
      <c r="S993" s="29"/>
      <c r="T993" s="29"/>
      <c r="U993" s="29"/>
      <c r="V993" s="29"/>
      <c r="W993" s="29"/>
      <c r="X993" s="29"/>
      <c r="Y993" s="29"/>
      <c r="Z993" s="29"/>
    </row>
    <row r="994" spans="1:26" ht="15.75" customHeight="1">
      <c r="A994" s="29"/>
      <c r="B994" s="29"/>
      <c r="C994" s="29"/>
      <c r="D994" s="29"/>
      <c r="E994" s="29"/>
      <c r="F994" s="29"/>
      <c r="G994" s="29"/>
      <c r="H994" s="579"/>
      <c r="I994" s="29"/>
      <c r="J994" s="29"/>
      <c r="K994" s="29"/>
      <c r="L994" s="29"/>
      <c r="M994" s="29"/>
      <c r="N994" s="29"/>
      <c r="O994" s="29"/>
      <c r="P994" s="29"/>
      <c r="Q994" s="29"/>
      <c r="R994" s="29"/>
      <c r="S994" s="29"/>
      <c r="T994" s="29"/>
      <c r="U994" s="29"/>
      <c r="V994" s="29"/>
      <c r="W994" s="29"/>
      <c r="X994" s="29"/>
      <c r="Y994" s="29"/>
      <c r="Z994" s="29"/>
    </row>
    <row r="995" spans="1:26" ht="15.75" customHeight="1">
      <c r="A995" s="29"/>
      <c r="B995" s="29"/>
      <c r="C995" s="29"/>
      <c r="D995" s="29"/>
      <c r="E995" s="29"/>
      <c r="F995" s="29"/>
      <c r="G995" s="29"/>
      <c r="H995" s="579"/>
      <c r="I995" s="29"/>
      <c r="J995" s="29"/>
      <c r="K995" s="29"/>
      <c r="L995" s="29"/>
      <c r="M995" s="29"/>
      <c r="N995" s="29"/>
      <c r="O995" s="29"/>
      <c r="P995" s="29"/>
      <c r="Q995" s="29"/>
      <c r="R995" s="29"/>
      <c r="S995" s="29"/>
      <c r="T995" s="29"/>
      <c r="U995" s="29"/>
      <c r="V995" s="29"/>
      <c r="W995" s="29"/>
      <c r="X995" s="29"/>
      <c r="Y995" s="29"/>
      <c r="Z995" s="29"/>
    </row>
    <row r="996" spans="1:26" ht="15.75" customHeight="1">
      <c r="A996" s="29"/>
      <c r="B996" s="29"/>
      <c r="C996" s="29"/>
      <c r="D996" s="29"/>
      <c r="E996" s="29"/>
      <c r="F996" s="29"/>
      <c r="G996" s="29"/>
      <c r="H996" s="579"/>
      <c r="I996" s="29"/>
      <c r="J996" s="29"/>
      <c r="K996" s="29"/>
      <c r="L996" s="29"/>
      <c r="M996" s="29"/>
      <c r="N996" s="29"/>
      <c r="O996" s="29"/>
      <c r="P996" s="29"/>
      <c r="Q996" s="29"/>
      <c r="R996" s="29"/>
      <c r="S996" s="29"/>
      <c r="T996" s="29"/>
      <c r="U996" s="29"/>
      <c r="V996" s="29"/>
      <c r="W996" s="29"/>
      <c r="X996" s="29"/>
      <c r="Y996" s="29"/>
      <c r="Z996" s="29"/>
    </row>
    <row r="997" spans="1:26" ht="15.75" customHeight="1">
      <c r="A997" s="29"/>
      <c r="B997" s="29"/>
      <c r="C997" s="29"/>
      <c r="D997" s="29"/>
      <c r="E997" s="29"/>
      <c r="F997" s="29"/>
      <c r="G997" s="29"/>
      <c r="H997" s="579"/>
      <c r="I997" s="29"/>
      <c r="J997" s="29"/>
      <c r="K997" s="29"/>
      <c r="L997" s="29"/>
      <c r="M997" s="29"/>
      <c r="N997" s="29"/>
      <c r="O997" s="29"/>
      <c r="P997" s="29"/>
      <c r="Q997" s="29"/>
      <c r="R997" s="29"/>
      <c r="S997" s="29"/>
      <c r="T997" s="29"/>
      <c r="U997" s="29"/>
      <c r="V997" s="29"/>
      <c r="W997" s="29"/>
      <c r="X997" s="29"/>
      <c r="Y997" s="29"/>
      <c r="Z997" s="29"/>
    </row>
    <row r="998" spans="1:26" ht="15.75" customHeight="1">
      <c r="A998" s="29"/>
      <c r="B998" s="29"/>
      <c r="C998" s="29"/>
      <c r="D998" s="29"/>
      <c r="E998" s="29"/>
      <c r="F998" s="29"/>
      <c r="G998" s="29"/>
      <c r="H998" s="579"/>
      <c r="I998" s="29"/>
      <c r="J998" s="29"/>
      <c r="K998" s="29"/>
      <c r="L998" s="29"/>
      <c r="M998" s="29"/>
      <c r="N998" s="29"/>
      <c r="O998" s="29"/>
      <c r="P998" s="29"/>
      <c r="Q998" s="29"/>
      <c r="R998" s="29"/>
      <c r="S998" s="29"/>
      <c r="T998" s="29"/>
      <c r="U998" s="29"/>
      <c r="V998" s="29"/>
      <c r="W998" s="29"/>
      <c r="X998" s="29"/>
      <c r="Y998" s="29"/>
      <c r="Z998" s="29"/>
    </row>
    <row r="999" spans="1:26" ht="15.75" customHeight="1">
      <c r="A999" s="29"/>
      <c r="B999" s="29"/>
      <c r="C999" s="29"/>
      <c r="D999" s="29"/>
      <c r="E999" s="29"/>
      <c r="F999" s="29"/>
      <c r="G999" s="29"/>
      <c r="H999" s="579"/>
      <c r="I999" s="29"/>
      <c r="J999" s="29"/>
      <c r="K999" s="29"/>
      <c r="L999" s="29"/>
      <c r="M999" s="29"/>
      <c r="N999" s="29"/>
      <c r="O999" s="29"/>
      <c r="P999" s="29"/>
      <c r="Q999" s="29"/>
      <c r="R999" s="29"/>
      <c r="S999" s="29"/>
      <c r="T999" s="29"/>
      <c r="U999" s="29"/>
      <c r="V999" s="29"/>
      <c r="W999" s="29"/>
      <c r="X999" s="29"/>
      <c r="Y999" s="29"/>
      <c r="Z999" s="29"/>
    </row>
    <row r="1000" spans="1:26" ht="15.75" customHeight="1">
      <c r="A1000" s="29"/>
      <c r="B1000" s="29"/>
      <c r="C1000" s="29"/>
      <c r="D1000" s="29"/>
      <c r="E1000" s="29"/>
      <c r="F1000" s="29"/>
      <c r="G1000" s="29"/>
      <c r="H1000" s="579"/>
      <c r="I1000" s="29"/>
      <c r="J1000" s="29"/>
      <c r="K1000" s="29"/>
      <c r="L1000" s="29"/>
      <c r="M1000" s="29"/>
      <c r="N1000" s="29"/>
      <c r="O1000" s="29"/>
      <c r="P1000" s="29"/>
      <c r="Q1000" s="29"/>
      <c r="R1000" s="29"/>
      <c r="S1000" s="29"/>
      <c r="T1000" s="29"/>
      <c r="U1000" s="29"/>
      <c r="V1000" s="29"/>
      <c r="W1000" s="29"/>
      <c r="X1000" s="29"/>
      <c r="Y1000" s="29"/>
      <c r="Z1000" s="29"/>
    </row>
  </sheetData>
  <sheetProtection algorithmName="SHA-512" hashValue="grbSSbuCcGnIQWOCIeqmxEX/3vFrBALeGAFcza4LCTgd4egaoc/8prd5kNZdLpyuwbE40UmfI6SZ8Wq2boJinw==" saltValue="2vOOrui87wTPp9MylBUxDQ==" spinCount="100000" sheet="1" objects="1" scenarios="1"/>
  <mergeCells count="1">
    <mergeCell ref="A1:M1"/>
  </mergeCells>
  <conditionalFormatting sqref="B3:M14">
    <cfRule type="expression" dxfId="382" priority="2">
      <formula>$O3=" "</formula>
    </cfRule>
  </conditionalFormatting>
  <dataValidations count="1">
    <dataValidation type="whole" allowBlank="1" showInputMessage="1" showErrorMessage="1" promptTitle="number only" prompt="nonnegative" sqref="C3:M14" xr:uid="{00000000-0002-0000-0300-000000000000}">
      <formula1>0</formula1>
      <formula2>1E+34</formula2>
    </dataValidation>
  </dataValidations>
  <hyperlinks>
    <hyperlink ref="N1" location="DASHBOARD!A1" display="BACK" xr:uid="{00000000-0004-0000-0300-000000000000}"/>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00"/>
  <sheetViews>
    <sheetView zoomScale="130" zoomScaleNormal="130" workbookViewId="0">
      <pane ySplit="2" topLeftCell="A3" activePane="bottomLeft" state="frozen"/>
      <selection pane="bottomLeft" activeCell="C19" sqref="C19"/>
    </sheetView>
  </sheetViews>
  <sheetFormatPr defaultColWidth="11.1796875" defaultRowHeight="15" customHeight="1"/>
  <cols>
    <col min="1" max="1" width="7.36328125" customWidth="1"/>
    <col min="2" max="2" width="10.6328125" customWidth="1"/>
    <col min="3" max="3" width="8.81640625" customWidth="1"/>
    <col min="4" max="4" width="8" customWidth="1"/>
    <col min="5" max="5" width="7" customWidth="1"/>
    <col min="6" max="6" width="9" customWidth="1"/>
    <col min="7" max="7" width="10.453125" customWidth="1"/>
    <col min="8" max="8" width="0.81640625" style="580" customWidth="1"/>
    <col min="9" max="9" width="8.90625" customWidth="1"/>
    <col min="10" max="10" width="11" customWidth="1"/>
    <col min="11" max="11" width="8.453125" customWidth="1"/>
    <col min="12" max="12" width="12.81640625" customWidth="1"/>
    <col min="13" max="13" width="10.54296875" customWidth="1"/>
    <col min="14" max="14" width="28.36328125" customWidth="1"/>
    <col min="15" max="15" width="7.453125" customWidth="1"/>
  </cols>
  <sheetData>
    <row r="1" spans="1:26" ht="63" customHeight="1">
      <c r="A1" s="728" t="s">
        <v>482</v>
      </c>
      <c r="B1" s="729"/>
      <c r="C1" s="729"/>
      <c r="D1" s="729"/>
      <c r="E1" s="729"/>
      <c r="F1" s="729"/>
      <c r="G1" s="729"/>
      <c r="H1" s="729"/>
      <c r="I1" s="729"/>
      <c r="J1" s="729"/>
      <c r="K1" s="729"/>
      <c r="L1" s="729"/>
      <c r="M1" s="730"/>
      <c r="N1" s="404" t="s">
        <v>379</v>
      </c>
      <c r="O1" s="28"/>
      <c r="P1" s="29"/>
      <c r="Q1" s="29"/>
      <c r="R1" s="29"/>
      <c r="S1" s="29"/>
      <c r="T1" s="29"/>
      <c r="U1" s="29"/>
      <c r="V1" s="29"/>
      <c r="W1" s="29"/>
      <c r="X1" s="29"/>
      <c r="Y1" s="29"/>
      <c r="Z1" s="29"/>
    </row>
    <row r="2" spans="1:26" ht="48.75" customHeight="1">
      <c r="A2" s="30" t="s">
        <v>45</v>
      </c>
      <c r="B2" s="30" t="s">
        <v>46</v>
      </c>
      <c r="C2" s="30" t="s">
        <v>47</v>
      </c>
      <c r="D2" s="30" t="s">
        <v>7</v>
      </c>
      <c r="E2" s="30" t="s">
        <v>8</v>
      </c>
      <c r="F2" s="30" t="s">
        <v>9</v>
      </c>
      <c r="G2" s="30" t="s">
        <v>10</v>
      </c>
      <c r="H2" s="578" t="s">
        <v>48</v>
      </c>
      <c r="I2" s="30" t="s">
        <v>12</v>
      </c>
      <c r="J2" s="30" t="s">
        <v>13</v>
      </c>
      <c r="K2" s="30" t="s">
        <v>14</v>
      </c>
      <c r="L2" s="30" t="s">
        <v>15</v>
      </c>
      <c r="M2" s="30" t="s">
        <v>16</v>
      </c>
      <c r="N2" s="30" t="s">
        <v>49</v>
      </c>
      <c r="O2" s="298" t="s">
        <v>0</v>
      </c>
      <c r="P2" s="29"/>
      <c r="Q2" s="29"/>
      <c r="R2" s="29"/>
      <c r="S2" s="29"/>
      <c r="T2" s="29"/>
      <c r="U2" s="29"/>
      <c r="V2" s="29"/>
      <c r="W2" s="29"/>
      <c r="X2" s="29"/>
      <c r="Y2" s="29"/>
      <c r="Z2" s="29"/>
    </row>
    <row r="3" spans="1:26" ht="15.6">
      <c r="A3" s="30" t="str">
        <f t="shared" ref="A3:A14" si="0">IF(ISBLANK(C3),"no","yes")</f>
        <v>yes</v>
      </c>
      <c r="B3" s="302" t="s">
        <v>451</v>
      </c>
      <c r="C3" s="300">
        <v>4000</v>
      </c>
      <c r="D3" s="300">
        <v>22</v>
      </c>
      <c r="E3" s="301"/>
      <c r="F3" s="301"/>
      <c r="G3" s="301"/>
      <c r="H3" s="301"/>
      <c r="I3" s="301"/>
      <c r="J3" s="301"/>
      <c r="K3" s="301"/>
      <c r="L3" s="301"/>
      <c r="M3" s="301"/>
      <c r="N3" s="28"/>
      <c r="O3" s="28" t="str">
        <f>IF(ISBLANK(C2)," ",(IF(ISBLANK(C4),IF(P3="*"," ","*")," ")))</f>
        <v xml:space="preserve"> </v>
      </c>
      <c r="P3" s="29" t="str">
        <f>inputs!W57</f>
        <v>*</v>
      </c>
      <c r="Q3" s="29"/>
      <c r="R3" s="29"/>
      <c r="S3" s="29"/>
      <c r="T3" s="29"/>
      <c r="U3" s="29"/>
      <c r="V3" s="29"/>
      <c r="W3" s="29"/>
      <c r="X3" s="29"/>
      <c r="Y3" s="29"/>
      <c r="Z3" s="29"/>
    </row>
    <row r="4" spans="1:26" ht="20.25" customHeight="1">
      <c r="A4" s="30" t="str">
        <f t="shared" si="0"/>
        <v>yes</v>
      </c>
      <c r="B4" s="302" t="s">
        <v>452</v>
      </c>
      <c r="C4" s="300">
        <v>4000</v>
      </c>
      <c r="D4" s="300">
        <v>22</v>
      </c>
      <c r="E4" s="301"/>
      <c r="F4" s="301"/>
      <c r="G4" s="301"/>
      <c r="H4" s="301"/>
      <c r="I4" s="301"/>
      <c r="J4" s="301"/>
      <c r="K4" s="301"/>
      <c r="L4" s="301"/>
      <c r="M4" s="301"/>
      <c r="N4" s="28"/>
      <c r="O4" s="28" t="str">
        <f>IF(ISBLANK(C3)," ",(IF(ISBLANK(C5),IF(P4="*"," ","*")," ")))</f>
        <v xml:space="preserve"> </v>
      </c>
      <c r="P4" s="29" t="str">
        <f>inputs!W58</f>
        <v>*</v>
      </c>
      <c r="Q4" s="29"/>
      <c r="R4" s="29"/>
      <c r="S4" s="29"/>
      <c r="T4" s="29"/>
      <c r="U4" s="29"/>
      <c r="V4" s="29"/>
      <c r="W4" s="29"/>
      <c r="X4" s="29"/>
      <c r="Y4" s="29"/>
      <c r="Z4" s="29"/>
    </row>
    <row r="5" spans="1:26" ht="15.6">
      <c r="A5" s="30" t="str">
        <f t="shared" si="0"/>
        <v>yes</v>
      </c>
      <c r="B5" s="302" t="s">
        <v>453</v>
      </c>
      <c r="C5" s="300">
        <v>4000</v>
      </c>
      <c r="D5" s="300">
        <v>22</v>
      </c>
      <c r="E5" s="301"/>
      <c r="F5" s="301"/>
      <c r="G5" s="301"/>
      <c r="H5" s="301"/>
      <c r="I5" s="301"/>
      <c r="J5" s="301"/>
      <c r="K5" s="301"/>
      <c r="L5" s="301"/>
      <c r="M5" s="301"/>
      <c r="N5" s="28"/>
      <c r="O5" s="28" t="str">
        <f t="shared" ref="O5:O14" si="1">IF(ISBLANK(C4)," ",(IF(ISBLANK(C6),IF(P5="*"," ","*")," ")))</f>
        <v xml:space="preserve"> </v>
      </c>
      <c r="P5" s="29" t="str">
        <f>inputs!W59</f>
        <v>*</v>
      </c>
      <c r="Q5" s="29"/>
      <c r="R5" s="29"/>
      <c r="S5" s="29"/>
      <c r="T5" s="29"/>
      <c r="U5" s="29"/>
      <c r="V5" s="29"/>
      <c r="W5" s="29"/>
      <c r="X5" s="29"/>
      <c r="Y5" s="29"/>
      <c r="Z5" s="29"/>
    </row>
    <row r="6" spans="1:26" ht="15.6">
      <c r="A6" s="30" t="str">
        <f t="shared" si="0"/>
        <v>yes</v>
      </c>
      <c r="B6" s="302" t="s">
        <v>454</v>
      </c>
      <c r="C6" s="300">
        <v>4000</v>
      </c>
      <c r="D6" s="300">
        <v>22</v>
      </c>
      <c r="E6" s="301"/>
      <c r="F6" s="301"/>
      <c r="G6" s="301"/>
      <c r="H6" s="301"/>
      <c r="I6" s="301"/>
      <c r="J6" s="301"/>
      <c r="K6" s="301"/>
      <c r="L6" s="301"/>
      <c r="M6" s="301"/>
      <c r="N6" s="28"/>
      <c r="O6" s="28" t="str">
        <f t="shared" si="1"/>
        <v xml:space="preserve"> </v>
      </c>
      <c r="P6" s="29" t="str">
        <f>inputs!W60</f>
        <v>*</v>
      </c>
      <c r="Q6" s="29"/>
      <c r="R6" s="29"/>
      <c r="S6" s="29"/>
      <c r="T6" s="29"/>
      <c r="U6" s="29"/>
      <c r="V6" s="29"/>
      <c r="W6" s="29"/>
      <c r="X6" s="29"/>
      <c r="Y6" s="29"/>
      <c r="Z6" s="29"/>
    </row>
    <row r="7" spans="1:26" ht="15.6">
      <c r="A7" s="30" t="str">
        <f t="shared" si="0"/>
        <v>yes</v>
      </c>
      <c r="B7" s="302" t="s">
        <v>455</v>
      </c>
      <c r="C7" s="300">
        <v>4000</v>
      </c>
      <c r="D7" s="300">
        <v>22</v>
      </c>
      <c r="E7" s="301"/>
      <c r="F7" s="301"/>
      <c r="G7" s="301"/>
      <c r="H7" s="301"/>
      <c r="I7" s="301"/>
      <c r="J7" s="301"/>
      <c r="K7" s="301"/>
      <c r="L7" s="301"/>
      <c r="M7" s="301"/>
      <c r="N7" s="28"/>
      <c r="O7" s="28" t="str">
        <f t="shared" si="1"/>
        <v xml:space="preserve"> </v>
      </c>
      <c r="P7" s="29" t="str">
        <f>inputs!W61</f>
        <v>*</v>
      </c>
      <c r="Q7" s="29"/>
      <c r="R7" s="29"/>
      <c r="S7" s="29"/>
      <c r="T7" s="29"/>
      <c r="U7" s="29"/>
      <c r="V7" s="29"/>
      <c r="W7" s="29"/>
      <c r="X7" s="29"/>
      <c r="Y7" s="29"/>
      <c r="Z7" s="29"/>
    </row>
    <row r="8" spans="1:26" ht="15.6">
      <c r="A8" s="30" t="str">
        <f t="shared" si="0"/>
        <v>yes</v>
      </c>
      <c r="B8" s="302" t="s">
        <v>456</v>
      </c>
      <c r="C8" s="300">
        <v>4000</v>
      </c>
      <c r="D8" s="300">
        <v>22</v>
      </c>
      <c r="E8" s="301"/>
      <c r="F8" s="301"/>
      <c r="G8" s="301"/>
      <c r="H8" s="301"/>
      <c r="I8" s="301"/>
      <c r="J8" s="301"/>
      <c r="K8" s="301"/>
      <c r="L8" s="301"/>
      <c r="M8" s="301"/>
      <c r="N8" s="28"/>
      <c r="O8" s="28" t="str">
        <f t="shared" si="1"/>
        <v xml:space="preserve"> </v>
      </c>
      <c r="P8" s="29" t="str">
        <f>inputs!W62</f>
        <v>*</v>
      </c>
      <c r="Q8" s="29"/>
      <c r="R8" s="29"/>
      <c r="S8" s="29"/>
      <c r="T8" s="29"/>
      <c r="U8" s="29"/>
      <c r="V8" s="29"/>
      <c r="W8" s="29"/>
      <c r="X8" s="29"/>
      <c r="Y8" s="29"/>
      <c r="Z8" s="29"/>
    </row>
    <row r="9" spans="1:26" ht="15" customHeight="1">
      <c r="A9" s="30" t="str">
        <f t="shared" si="0"/>
        <v>yes</v>
      </c>
      <c r="B9" s="302" t="s">
        <v>457</v>
      </c>
      <c r="C9" s="300">
        <v>3000</v>
      </c>
      <c r="D9" s="300">
        <v>22</v>
      </c>
      <c r="E9" s="301"/>
      <c r="F9" s="301"/>
      <c r="G9" s="301"/>
      <c r="H9" s="301"/>
      <c r="I9" s="301"/>
      <c r="J9" s="301"/>
      <c r="K9" s="301"/>
      <c r="L9" s="301"/>
      <c r="M9" s="301"/>
      <c r="N9" s="28"/>
      <c r="O9" s="28" t="str">
        <f t="shared" si="1"/>
        <v xml:space="preserve"> </v>
      </c>
      <c r="P9" s="29" t="str">
        <f>inputs!W63</f>
        <v>*</v>
      </c>
      <c r="Q9" s="29"/>
      <c r="R9" s="29"/>
      <c r="S9" s="29"/>
      <c r="T9" s="29"/>
      <c r="U9" s="29"/>
      <c r="V9" s="29"/>
      <c r="W9" s="29"/>
      <c r="X9" s="29"/>
      <c r="Y9" s="29"/>
      <c r="Z9" s="29"/>
    </row>
    <row r="10" spans="1:26" ht="15" customHeight="1">
      <c r="A10" s="30" t="str">
        <f t="shared" si="0"/>
        <v>yes</v>
      </c>
      <c r="B10" s="302" t="s">
        <v>458</v>
      </c>
      <c r="C10" s="300">
        <v>3000</v>
      </c>
      <c r="D10" s="300">
        <v>22</v>
      </c>
      <c r="E10" s="301"/>
      <c r="F10" s="301"/>
      <c r="G10" s="301"/>
      <c r="H10" s="301"/>
      <c r="I10" s="301"/>
      <c r="J10" s="301"/>
      <c r="K10" s="301"/>
      <c r="L10" s="301"/>
      <c r="M10" s="301"/>
      <c r="N10" s="28"/>
      <c r="O10" s="28" t="str">
        <f t="shared" si="1"/>
        <v xml:space="preserve"> </v>
      </c>
      <c r="P10" s="29" t="str">
        <f>inputs!W64</f>
        <v>*</v>
      </c>
      <c r="Q10" s="29"/>
      <c r="R10" s="29"/>
      <c r="S10" s="29"/>
      <c r="T10" s="29"/>
      <c r="U10" s="29"/>
      <c r="V10" s="29"/>
      <c r="W10" s="29"/>
      <c r="X10" s="29"/>
      <c r="Y10" s="29"/>
      <c r="Z10" s="29"/>
    </row>
    <row r="11" spans="1:26" ht="15" customHeight="1">
      <c r="A11" s="30" t="str">
        <f t="shared" si="0"/>
        <v>yes</v>
      </c>
      <c r="B11" s="302" t="s">
        <v>459</v>
      </c>
      <c r="C11" s="300">
        <v>3000</v>
      </c>
      <c r="D11" s="300">
        <v>22</v>
      </c>
      <c r="E11" s="301"/>
      <c r="F11" s="301"/>
      <c r="G11" s="301"/>
      <c r="H11" s="301"/>
      <c r="I11" s="301"/>
      <c r="J11" s="301"/>
      <c r="K11" s="301"/>
      <c r="L11" s="301"/>
      <c r="M11" s="301"/>
      <c r="N11" s="28"/>
      <c r="O11" s="28" t="str">
        <f t="shared" si="1"/>
        <v xml:space="preserve"> </v>
      </c>
      <c r="P11" s="29" t="str">
        <f>inputs!W65</f>
        <v>*</v>
      </c>
      <c r="Q11" s="29"/>
      <c r="R11" s="29"/>
      <c r="S11" s="29"/>
      <c r="T11" s="29"/>
      <c r="U11" s="29"/>
      <c r="V11" s="29"/>
      <c r="W11" s="29"/>
      <c r="X11" s="29"/>
      <c r="Y11" s="29"/>
      <c r="Z11" s="29"/>
    </row>
    <row r="12" spans="1:26" ht="15" customHeight="1">
      <c r="A12" s="30" t="str">
        <f t="shared" si="0"/>
        <v>yes</v>
      </c>
      <c r="B12" s="302" t="s">
        <v>460</v>
      </c>
      <c r="C12" s="300">
        <v>3000</v>
      </c>
      <c r="D12" s="300">
        <v>22</v>
      </c>
      <c r="E12" s="301"/>
      <c r="F12" s="301"/>
      <c r="G12" s="301"/>
      <c r="H12" s="301"/>
      <c r="I12" s="301"/>
      <c r="J12" s="301"/>
      <c r="K12" s="301"/>
      <c r="L12" s="301"/>
      <c r="M12" s="301"/>
      <c r="N12" s="28"/>
      <c r="O12" s="28" t="str">
        <f t="shared" si="1"/>
        <v xml:space="preserve"> </v>
      </c>
      <c r="P12" s="29" t="str">
        <f>inputs!W66</f>
        <v>*</v>
      </c>
      <c r="Q12" s="29"/>
      <c r="R12" s="29"/>
      <c r="S12" s="29"/>
      <c r="T12" s="29"/>
      <c r="U12" s="29"/>
      <c r="V12" s="29"/>
      <c r="W12" s="29"/>
      <c r="X12" s="29"/>
      <c r="Y12" s="29"/>
      <c r="Z12" s="29"/>
    </row>
    <row r="13" spans="1:26" ht="15" customHeight="1">
      <c r="A13" s="30" t="str">
        <f t="shared" si="0"/>
        <v>yes</v>
      </c>
      <c r="B13" s="302" t="s">
        <v>461</v>
      </c>
      <c r="C13" s="300">
        <v>3000</v>
      </c>
      <c r="D13" s="300">
        <v>22</v>
      </c>
      <c r="E13" s="301"/>
      <c r="F13" s="301"/>
      <c r="G13" s="301"/>
      <c r="H13" s="301"/>
      <c r="I13" s="301"/>
      <c r="J13" s="301"/>
      <c r="K13" s="301"/>
      <c r="L13" s="301"/>
      <c r="M13" s="301"/>
      <c r="N13" s="28"/>
      <c r="O13" s="28" t="str">
        <f t="shared" si="1"/>
        <v xml:space="preserve"> </v>
      </c>
      <c r="P13" s="29" t="str">
        <f>inputs!W67</f>
        <v>*</v>
      </c>
      <c r="Q13" s="29"/>
      <c r="R13" s="29"/>
      <c r="S13" s="29"/>
      <c r="T13" s="29"/>
      <c r="U13" s="29"/>
      <c r="V13" s="29"/>
      <c r="W13" s="29"/>
      <c r="X13" s="29"/>
      <c r="Y13" s="29"/>
      <c r="Z13" s="29"/>
    </row>
    <row r="14" spans="1:26" ht="15" customHeight="1">
      <c r="A14" s="30" t="str">
        <f t="shared" si="0"/>
        <v>yes</v>
      </c>
      <c r="B14" s="302" t="s">
        <v>462</v>
      </c>
      <c r="C14" s="300">
        <v>3000</v>
      </c>
      <c r="D14" s="300">
        <v>22</v>
      </c>
      <c r="E14" s="301"/>
      <c r="F14" s="301"/>
      <c r="G14" s="301"/>
      <c r="H14" s="301"/>
      <c r="I14" s="301"/>
      <c r="J14" s="301"/>
      <c r="K14" s="301"/>
      <c r="L14" s="301"/>
      <c r="M14" s="301"/>
      <c r="N14" s="28"/>
      <c r="O14" s="28" t="str">
        <f t="shared" si="1"/>
        <v xml:space="preserve"> </v>
      </c>
      <c r="P14" s="29" t="str">
        <f>inputs!W68</f>
        <v>*</v>
      </c>
      <c r="Q14" s="29"/>
      <c r="R14" s="29"/>
      <c r="S14" s="29"/>
      <c r="T14" s="29"/>
      <c r="U14" s="29"/>
      <c r="V14" s="29"/>
      <c r="W14" s="29"/>
      <c r="X14" s="29"/>
      <c r="Y14" s="29"/>
      <c r="Z14" s="29"/>
    </row>
    <row r="15" spans="1:26">
      <c r="A15" s="29"/>
      <c r="B15" s="29"/>
      <c r="C15" s="29"/>
      <c r="D15" s="29"/>
      <c r="E15" s="29"/>
      <c r="F15" s="29"/>
      <c r="G15" s="29"/>
      <c r="H15" s="579"/>
      <c r="I15" s="29"/>
      <c r="J15" s="29"/>
      <c r="K15" s="29"/>
      <c r="L15" s="29"/>
      <c r="M15" s="29"/>
      <c r="N15" s="29"/>
      <c r="O15" s="29"/>
      <c r="P15" s="29"/>
      <c r="Q15" s="29"/>
      <c r="R15" s="29"/>
      <c r="S15" s="29"/>
      <c r="T15" s="29"/>
      <c r="U15" s="29"/>
      <c r="V15" s="29"/>
      <c r="W15" s="29"/>
      <c r="X15" s="29"/>
      <c r="Y15" s="29"/>
      <c r="Z15" s="29"/>
    </row>
    <row r="16" spans="1:26">
      <c r="A16" s="29"/>
      <c r="B16" s="29"/>
      <c r="C16" s="29"/>
      <c r="D16" s="29"/>
      <c r="E16" s="29"/>
      <c r="F16" s="29"/>
      <c r="G16" s="29"/>
      <c r="H16" s="579"/>
      <c r="I16" s="29"/>
      <c r="J16" s="29"/>
      <c r="K16" s="29"/>
      <c r="L16" s="29"/>
      <c r="M16" s="29"/>
      <c r="N16" s="29"/>
      <c r="O16" s="29"/>
      <c r="P16" s="29"/>
      <c r="Q16" s="29"/>
      <c r="R16" s="29"/>
      <c r="S16" s="29"/>
      <c r="T16" s="29"/>
      <c r="U16" s="29"/>
      <c r="V16" s="29"/>
      <c r="W16" s="29"/>
      <c r="X16" s="29"/>
      <c r="Y16" s="29"/>
      <c r="Z16" s="29"/>
    </row>
    <row r="17" spans="1:26">
      <c r="A17" s="29"/>
      <c r="B17" s="29"/>
      <c r="C17" s="29"/>
      <c r="D17" s="29"/>
      <c r="E17" s="29"/>
      <c r="F17" s="29"/>
      <c r="G17" s="29"/>
      <c r="H17" s="579"/>
      <c r="I17" s="29"/>
      <c r="J17" s="29"/>
      <c r="K17" s="29"/>
      <c r="L17" s="29"/>
      <c r="M17" s="29"/>
      <c r="N17" s="29"/>
      <c r="O17" s="29"/>
      <c r="P17" s="29"/>
      <c r="Q17" s="29"/>
      <c r="R17" s="29"/>
      <c r="S17" s="29"/>
      <c r="T17" s="29"/>
      <c r="U17" s="29"/>
      <c r="V17" s="29"/>
      <c r="W17" s="29"/>
      <c r="X17" s="29"/>
      <c r="Y17" s="29"/>
      <c r="Z17" s="29"/>
    </row>
    <row r="18" spans="1:26">
      <c r="A18" s="29"/>
      <c r="B18" s="29"/>
      <c r="C18" s="29"/>
      <c r="D18" s="29"/>
      <c r="E18" s="29"/>
      <c r="F18" s="29"/>
      <c r="G18" s="29"/>
      <c r="H18" s="579"/>
      <c r="I18" s="29"/>
      <c r="J18" s="29"/>
      <c r="K18" s="29"/>
      <c r="L18" s="29"/>
      <c r="M18" s="29"/>
      <c r="N18" s="29"/>
      <c r="O18" s="29"/>
      <c r="P18" s="29"/>
      <c r="Q18" s="29"/>
      <c r="R18" s="29"/>
      <c r="S18" s="29"/>
      <c r="T18" s="29"/>
      <c r="U18" s="29"/>
      <c r="V18" s="29"/>
      <c r="W18" s="29"/>
      <c r="X18" s="29"/>
      <c r="Y18" s="29"/>
      <c r="Z18" s="29"/>
    </row>
    <row r="19" spans="1:26">
      <c r="A19" s="29"/>
      <c r="B19" s="29"/>
      <c r="C19" s="29"/>
      <c r="D19" s="29"/>
      <c r="E19" s="29"/>
      <c r="F19" s="29"/>
      <c r="G19" s="29"/>
      <c r="H19" s="579"/>
      <c r="I19" s="29"/>
      <c r="J19" s="29"/>
      <c r="K19" s="29"/>
      <c r="L19" s="29"/>
      <c r="M19" s="29"/>
      <c r="N19" s="29"/>
      <c r="O19" s="29"/>
      <c r="P19" s="29"/>
      <c r="Q19" s="29"/>
      <c r="R19" s="29"/>
      <c r="S19" s="29"/>
      <c r="T19" s="29"/>
      <c r="U19" s="29"/>
      <c r="V19" s="29"/>
      <c r="W19" s="29"/>
      <c r="X19" s="29"/>
      <c r="Y19" s="29"/>
      <c r="Z19" s="29"/>
    </row>
    <row r="20" spans="1:26">
      <c r="A20" s="29"/>
      <c r="B20" s="29"/>
      <c r="C20" s="29"/>
      <c r="D20" s="29"/>
      <c r="E20" s="29"/>
      <c r="F20" s="29"/>
      <c r="G20" s="29"/>
      <c r="H20" s="579"/>
      <c r="I20" s="29"/>
      <c r="J20" s="29"/>
      <c r="K20" s="29"/>
      <c r="L20" s="29"/>
      <c r="M20" s="29"/>
      <c r="N20" s="29"/>
      <c r="O20" s="29"/>
      <c r="P20" s="29"/>
      <c r="Q20" s="29"/>
      <c r="R20" s="29"/>
      <c r="S20" s="29"/>
      <c r="T20" s="29"/>
      <c r="U20" s="29"/>
      <c r="V20" s="29"/>
      <c r="W20" s="29"/>
      <c r="X20" s="29"/>
      <c r="Y20" s="29"/>
      <c r="Z20" s="29"/>
    </row>
    <row r="21" spans="1:26" ht="15.75" customHeight="1">
      <c r="A21" s="29"/>
      <c r="B21" s="29"/>
      <c r="C21" s="29"/>
      <c r="D21" s="29"/>
      <c r="E21" s="29"/>
      <c r="F21" s="29"/>
      <c r="G21" s="29"/>
      <c r="H21" s="579"/>
      <c r="I21" s="29"/>
      <c r="J21" s="29"/>
      <c r="K21" s="29"/>
      <c r="L21" s="29"/>
      <c r="M21" s="29"/>
      <c r="N21" s="29"/>
      <c r="O21" s="29"/>
      <c r="P21" s="29"/>
      <c r="Q21" s="29"/>
      <c r="R21" s="29"/>
      <c r="S21" s="29"/>
      <c r="T21" s="29"/>
      <c r="U21" s="29"/>
      <c r="V21" s="29"/>
      <c r="W21" s="29"/>
      <c r="X21" s="29"/>
      <c r="Y21" s="29"/>
      <c r="Z21" s="29"/>
    </row>
    <row r="22" spans="1:26" ht="15.75" customHeight="1">
      <c r="A22" s="29"/>
      <c r="B22" s="29"/>
      <c r="C22" s="29"/>
      <c r="D22" s="29"/>
      <c r="E22" s="29"/>
      <c r="F22" s="29"/>
      <c r="G22" s="29"/>
      <c r="H22" s="579"/>
      <c r="I22" s="29"/>
      <c r="J22" s="29"/>
      <c r="K22" s="29"/>
      <c r="L22" s="29"/>
      <c r="M22" s="29"/>
      <c r="N22" s="29"/>
      <c r="O22" s="29"/>
      <c r="P22" s="29"/>
      <c r="Q22" s="29"/>
      <c r="R22" s="29"/>
      <c r="S22" s="29"/>
      <c r="T22" s="29"/>
      <c r="U22" s="29"/>
      <c r="V22" s="29"/>
      <c r="W22" s="29"/>
      <c r="X22" s="29"/>
      <c r="Y22" s="29"/>
      <c r="Z22" s="29"/>
    </row>
    <row r="23" spans="1:26" ht="15.75" customHeight="1">
      <c r="A23" s="29"/>
      <c r="B23" s="29"/>
      <c r="C23" s="29"/>
      <c r="D23" s="29"/>
      <c r="E23" s="29"/>
      <c r="F23" s="29"/>
      <c r="G23" s="29"/>
      <c r="H23" s="579"/>
      <c r="I23" s="29"/>
      <c r="J23" s="29"/>
      <c r="K23" s="29"/>
      <c r="L23" s="29"/>
      <c r="M23" s="29"/>
      <c r="N23" s="29"/>
      <c r="O23" s="29"/>
      <c r="P23" s="29"/>
      <c r="Q23" s="29"/>
      <c r="R23" s="29"/>
      <c r="S23" s="29"/>
      <c r="T23" s="29"/>
      <c r="U23" s="29"/>
      <c r="V23" s="29"/>
      <c r="W23" s="29"/>
      <c r="X23" s="29"/>
      <c r="Y23" s="29"/>
      <c r="Z23" s="29"/>
    </row>
    <row r="24" spans="1:26" ht="15.75" customHeight="1">
      <c r="A24" s="29"/>
      <c r="B24" s="29"/>
      <c r="C24" s="29"/>
      <c r="D24" s="29"/>
      <c r="E24" s="29"/>
      <c r="F24" s="29"/>
      <c r="G24" s="29"/>
      <c r="H24" s="579"/>
      <c r="I24" s="29"/>
      <c r="J24" s="29"/>
      <c r="K24" s="29"/>
      <c r="L24" s="29"/>
      <c r="M24" s="29"/>
      <c r="N24" s="29"/>
      <c r="O24" s="29"/>
      <c r="P24" s="29"/>
      <c r="Q24" s="29"/>
      <c r="R24" s="29"/>
      <c r="S24" s="29"/>
      <c r="T24" s="29"/>
      <c r="U24" s="29"/>
      <c r="V24" s="29"/>
      <c r="W24" s="29"/>
      <c r="X24" s="29"/>
      <c r="Y24" s="29"/>
      <c r="Z24" s="29"/>
    </row>
    <row r="25" spans="1:26" ht="15.75" customHeight="1">
      <c r="A25" s="29"/>
      <c r="B25" s="29"/>
      <c r="C25" s="29"/>
      <c r="D25" s="29"/>
      <c r="E25" s="29"/>
      <c r="F25" s="29"/>
      <c r="G25" s="29"/>
      <c r="H25" s="579"/>
      <c r="I25" s="29"/>
      <c r="J25" s="29"/>
      <c r="K25" s="29"/>
      <c r="L25" s="29"/>
      <c r="M25" s="29"/>
      <c r="N25" s="29"/>
      <c r="O25" s="29"/>
      <c r="P25" s="29"/>
      <c r="Q25" s="29"/>
      <c r="R25" s="29"/>
      <c r="S25" s="29"/>
      <c r="T25" s="29"/>
      <c r="U25" s="29"/>
      <c r="V25" s="29"/>
      <c r="W25" s="29"/>
      <c r="X25" s="29"/>
      <c r="Y25" s="29"/>
      <c r="Z25" s="29"/>
    </row>
    <row r="26" spans="1:26" ht="15.75" customHeight="1">
      <c r="A26" s="29"/>
      <c r="B26" s="29"/>
      <c r="C26" s="29"/>
      <c r="D26" s="29"/>
      <c r="E26" s="29"/>
      <c r="F26" s="29"/>
      <c r="G26" s="29"/>
      <c r="H26" s="579"/>
      <c r="I26" s="29"/>
      <c r="J26" s="29"/>
      <c r="K26" s="29"/>
      <c r="L26" s="29"/>
      <c r="M26" s="29"/>
      <c r="N26" s="29"/>
      <c r="O26" s="29"/>
      <c r="P26" s="29"/>
      <c r="Q26" s="29"/>
      <c r="R26" s="29"/>
      <c r="S26" s="29"/>
      <c r="T26" s="29"/>
      <c r="U26" s="29"/>
      <c r="V26" s="29"/>
      <c r="W26" s="29"/>
      <c r="X26" s="29"/>
      <c r="Y26" s="29"/>
      <c r="Z26" s="29"/>
    </row>
    <row r="27" spans="1:26" ht="15.75" customHeight="1">
      <c r="A27" s="29"/>
      <c r="B27" s="29"/>
      <c r="C27" s="29"/>
      <c r="D27" s="29"/>
      <c r="E27" s="29"/>
      <c r="F27" s="29"/>
      <c r="G27" s="29"/>
      <c r="H27" s="579"/>
      <c r="I27" s="29"/>
      <c r="J27" s="29"/>
      <c r="K27" s="29"/>
      <c r="L27" s="29"/>
      <c r="M27" s="29"/>
      <c r="N27" s="29"/>
      <c r="O27" s="29"/>
      <c r="P27" s="29"/>
      <c r="Q27" s="29"/>
      <c r="R27" s="29"/>
      <c r="S27" s="29"/>
      <c r="T27" s="29"/>
      <c r="U27" s="29"/>
      <c r="V27" s="29"/>
      <c r="W27" s="29"/>
      <c r="X27" s="29"/>
      <c r="Y27" s="29"/>
      <c r="Z27" s="29"/>
    </row>
    <row r="28" spans="1:26" ht="15.75" customHeight="1">
      <c r="A28" s="29"/>
      <c r="B28" s="29"/>
      <c r="C28" s="29"/>
      <c r="D28" s="29"/>
      <c r="E28" s="29"/>
      <c r="F28" s="29"/>
      <c r="G28" s="29"/>
      <c r="H28" s="579"/>
      <c r="I28" s="29"/>
      <c r="J28" s="29"/>
      <c r="K28" s="29"/>
      <c r="L28" s="29"/>
      <c r="M28" s="29"/>
      <c r="N28" s="29"/>
      <c r="O28" s="29"/>
      <c r="P28" s="29"/>
      <c r="Q28" s="29"/>
      <c r="R28" s="29"/>
      <c r="S28" s="29"/>
      <c r="T28" s="29"/>
      <c r="U28" s="29"/>
      <c r="V28" s="29"/>
      <c r="W28" s="29"/>
      <c r="X28" s="29"/>
      <c r="Y28" s="29"/>
      <c r="Z28" s="29"/>
    </row>
    <row r="29" spans="1:26" ht="15.75" customHeight="1">
      <c r="A29" s="29"/>
      <c r="B29" s="29"/>
      <c r="C29" s="29"/>
      <c r="D29" s="29"/>
      <c r="E29" s="29"/>
      <c r="F29" s="29"/>
      <c r="G29" s="29"/>
      <c r="H29" s="579"/>
      <c r="I29" s="29"/>
      <c r="J29" s="29"/>
      <c r="K29" s="29"/>
      <c r="L29" s="29"/>
      <c r="M29" s="29"/>
      <c r="N29" s="29"/>
      <c r="O29" s="29"/>
      <c r="P29" s="29"/>
      <c r="Q29" s="29"/>
      <c r="R29" s="29"/>
      <c r="S29" s="29"/>
      <c r="T29" s="29"/>
      <c r="U29" s="29"/>
      <c r="V29" s="29"/>
      <c r="W29" s="29"/>
      <c r="X29" s="29"/>
      <c r="Y29" s="29"/>
      <c r="Z29" s="29"/>
    </row>
    <row r="30" spans="1:26" ht="15.75" customHeight="1">
      <c r="A30" s="29"/>
      <c r="B30" s="29"/>
      <c r="C30" s="29"/>
      <c r="D30" s="29"/>
      <c r="E30" s="29"/>
      <c r="F30" s="29"/>
      <c r="G30" s="29"/>
      <c r="H30" s="579"/>
      <c r="I30" s="29"/>
      <c r="J30" s="29"/>
      <c r="K30" s="29"/>
      <c r="L30" s="29"/>
      <c r="M30" s="29"/>
      <c r="N30" s="29"/>
      <c r="O30" s="29"/>
      <c r="P30" s="29"/>
      <c r="Q30" s="29"/>
      <c r="R30" s="29"/>
      <c r="S30" s="29"/>
      <c r="T30" s="29"/>
      <c r="U30" s="29"/>
      <c r="V30" s="29"/>
      <c r="W30" s="29"/>
      <c r="X30" s="29"/>
      <c r="Y30" s="29"/>
      <c r="Z30" s="29"/>
    </row>
    <row r="31" spans="1:26" ht="15.75" customHeight="1">
      <c r="A31" s="29"/>
      <c r="B31" s="29"/>
      <c r="C31" s="29"/>
      <c r="D31" s="29"/>
      <c r="E31" s="29"/>
      <c r="F31" s="29"/>
      <c r="G31" s="29"/>
      <c r="H31" s="579"/>
      <c r="I31" s="29"/>
      <c r="J31" s="29"/>
      <c r="K31" s="29"/>
      <c r="L31" s="29"/>
      <c r="M31" s="29"/>
      <c r="N31" s="29"/>
      <c r="O31" s="29"/>
      <c r="P31" s="29"/>
      <c r="Q31" s="29"/>
      <c r="R31" s="29"/>
      <c r="S31" s="29"/>
      <c r="T31" s="29"/>
      <c r="U31" s="29"/>
      <c r="V31" s="29"/>
      <c r="W31" s="29"/>
      <c r="X31" s="29"/>
      <c r="Y31" s="29"/>
      <c r="Z31" s="29"/>
    </row>
    <row r="32" spans="1:26" ht="15.75" customHeight="1">
      <c r="A32" s="29"/>
      <c r="B32" s="29"/>
      <c r="C32" s="29"/>
      <c r="D32" s="29"/>
      <c r="E32" s="29"/>
      <c r="F32" s="29"/>
      <c r="G32" s="29"/>
      <c r="H32" s="579"/>
      <c r="I32" s="29"/>
      <c r="J32" s="29"/>
      <c r="K32" s="29"/>
      <c r="L32" s="29"/>
      <c r="M32" s="29"/>
      <c r="N32" s="29"/>
      <c r="O32" s="29"/>
      <c r="P32" s="29"/>
      <c r="Q32" s="29"/>
      <c r="R32" s="29"/>
      <c r="S32" s="29"/>
      <c r="T32" s="29"/>
      <c r="U32" s="29"/>
      <c r="V32" s="29"/>
      <c r="W32" s="29"/>
      <c r="X32" s="29"/>
      <c r="Y32" s="29"/>
      <c r="Z32" s="29"/>
    </row>
    <row r="33" spans="1:26" ht="15.75" customHeight="1">
      <c r="A33" s="29"/>
      <c r="B33" s="29"/>
      <c r="C33" s="29"/>
      <c r="D33" s="29"/>
      <c r="E33" s="29"/>
      <c r="F33" s="29"/>
      <c r="G33" s="29"/>
      <c r="H33" s="579"/>
      <c r="I33" s="29"/>
      <c r="J33" s="29"/>
      <c r="K33" s="29"/>
      <c r="L33" s="29"/>
      <c r="M33" s="29"/>
      <c r="N33" s="29"/>
      <c r="O33" s="29"/>
      <c r="P33" s="29"/>
      <c r="Q33" s="29"/>
      <c r="R33" s="29"/>
      <c r="S33" s="29"/>
      <c r="T33" s="29"/>
      <c r="U33" s="29"/>
      <c r="V33" s="29"/>
      <c r="W33" s="29"/>
      <c r="X33" s="29"/>
      <c r="Y33" s="29"/>
      <c r="Z33" s="29"/>
    </row>
    <row r="34" spans="1:26" ht="15.75" customHeight="1">
      <c r="A34" s="29"/>
      <c r="B34" s="29"/>
      <c r="C34" s="29"/>
      <c r="D34" s="29"/>
      <c r="E34" s="29"/>
      <c r="F34" s="29"/>
      <c r="G34" s="29"/>
      <c r="H34" s="579"/>
      <c r="I34" s="29"/>
      <c r="J34" s="29"/>
      <c r="K34" s="29"/>
      <c r="L34" s="29"/>
      <c r="M34" s="29"/>
      <c r="N34" s="29"/>
      <c r="O34" s="29"/>
      <c r="P34" s="29"/>
      <c r="Q34" s="29"/>
      <c r="R34" s="29"/>
      <c r="S34" s="29"/>
      <c r="T34" s="29"/>
      <c r="U34" s="29"/>
      <c r="V34" s="29"/>
      <c r="W34" s="29"/>
      <c r="X34" s="29"/>
      <c r="Y34" s="29"/>
      <c r="Z34" s="29"/>
    </row>
    <row r="35" spans="1:26" ht="15.75" customHeight="1">
      <c r="A35" s="29"/>
      <c r="B35" s="29"/>
      <c r="C35" s="29"/>
      <c r="D35" s="29"/>
      <c r="E35" s="29"/>
      <c r="F35" s="29"/>
      <c r="G35" s="29"/>
      <c r="H35" s="579"/>
      <c r="I35" s="29"/>
      <c r="J35" s="29"/>
      <c r="K35" s="29"/>
      <c r="L35" s="29"/>
      <c r="M35" s="29"/>
      <c r="N35" s="29"/>
      <c r="O35" s="29"/>
      <c r="P35" s="29"/>
      <c r="Q35" s="29"/>
      <c r="R35" s="29"/>
      <c r="S35" s="29"/>
      <c r="T35" s="29"/>
      <c r="U35" s="29"/>
      <c r="V35" s="29"/>
      <c r="W35" s="29"/>
      <c r="X35" s="29"/>
      <c r="Y35" s="29"/>
      <c r="Z35" s="29"/>
    </row>
    <row r="36" spans="1:26" ht="15.75" customHeight="1">
      <c r="A36" s="29"/>
      <c r="B36" s="29"/>
      <c r="C36" s="29"/>
      <c r="D36" s="29"/>
      <c r="E36" s="29"/>
      <c r="F36" s="29"/>
      <c r="G36" s="29"/>
      <c r="H36" s="579"/>
      <c r="I36" s="29"/>
      <c r="J36" s="29"/>
      <c r="K36" s="29"/>
      <c r="L36" s="29"/>
      <c r="M36" s="29"/>
      <c r="N36" s="29"/>
      <c r="O36" s="29"/>
      <c r="P36" s="29"/>
      <c r="Q36" s="29"/>
      <c r="R36" s="29"/>
      <c r="S36" s="29"/>
      <c r="T36" s="29"/>
      <c r="U36" s="29"/>
      <c r="V36" s="29"/>
      <c r="W36" s="29"/>
      <c r="X36" s="29"/>
      <c r="Y36" s="29"/>
      <c r="Z36" s="29"/>
    </row>
    <row r="37" spans="1:26" ht="15.75" customHeight="1">
      <c r="A37" s="29"/>
      <c r="B37" s="29"/>
      <c r="C37" s="29"/>
      <c r="D37" s="29"/>
      <c r="E37" s="29"/>
      <c r="F37" s="29"/>
      <c r="G37" s="29"/>
      <c r="H37" s="579"/>
      <c r="I37" s="29"/>
      <c r="J37" s="29"/>
      <c r="K37" s="29"/>
      <c r="L37" s="29"/>
      <c r="M37" s="29"/>
      <c r="N37" s="29"/>
      <c r="O37" s="29"/>
      <c r="P37" s="29"/>
      <c r="Q37" s="29"/>
      <c r="R37" s="29"/>
      <c r="S37" s="29"/>
      <c r="T37" s="29"/>
      <c r="U37" s="29"/>
      <c r="V37" s="29"/>
      <c r="W37" s="29"/>
      <c r="X37" s="29"/>
      <c r="Y37" s="29"/>
      <c r="Z37" s="29"/>
    </row>
    <row r="38" spans="1:26" ht="15.75" customHeight="1">
      <c r="A38" s="29"/>
      <c r="B38" s="29"/>
      <c r="C38" s="29"/>
      <c r="D38" s="29"/>
      <c r="E38" s="29"/>
      <c r="F38" s="29"/>
      <c r="G38" s="29"/>
      <c r="H38" s="579"/>
      <c r="I38" s="29"/>
      <c r="J38" s="29"/>
      <c r="K38" s="29"/>
      <c r="L38" s="29"/>
      <c r="M38" s="29"/>
      <c r="N38" s="29"/>
      <c r="O38" s="29"/>
      <c r="P38" s="29"/>
      <c r="Q38" s="29"/>
      <c r="R38" s="29"/>
      <c r="S38" s="29"/>
      <c r="T38" s="29"/>
      <c r="U38" s="29"/>
      <c r="V38" s="29"/>
      <c r="W38" s="29"/>
      <c r="X38" s="29"/>
      <c r="Y38" s="29"/>
      <c r="Z38" s="29"/>
    </row>
    <row r="39" spans="1:26" ht="15.75" customHeight="1">
      <c r="A39" s="29"/>
      <c r="B39" s="29"/>
      <c r="C39" s="29"/>
      <c r="D39" s="29"/>
      <c r="E39" s="29"/>
      <c r="F39" s="29"/>
      <c r="G39" s="29"/>
      <c r="H39" s="579"/>
      <c r="I39" s="29"/>
      <c r="J39" s="29"/>
      <c r="K39" s="29"/>
      <c r="L39" s="29"/>
      <c r="M39" s="29"/>
      <c r="N39" s="29"/>
      <c r="O39" s="29"/>
      <c r="P39" s="29"/>
      <c r="Q39" s="29"/>
      <c r="R39" s="29"/>
      <c r="S39" s="29"/>
      <c r="T39" s="29"/>
      <c r="U39" s="29"/>
      <c r="V39" s="29"/>
      <c r="W39" s="29"/>
      <c r="X39" s="29"/>
      <c r="Y39" s="29"/>
      <c r="Z39" s="29"/>
    </row>
    <row r="40" spans="1:26" ht="15.75" customHeight="1">
      <c r="A40" s="29"/>
      <c r="B40" s="29"/>
      <c r="C40" s="29"/>
      <c r="D40" s="29"/>
      <c r="E40" s="29"/>
      <c r="F40" s="29"/>
      <c r="G40" s="29"/>
      <c r="H40" s="579"/>
      <c r="I40" s="29"/>
      <c r="J40" s="29"/>
      <c r="K40" s="29"/>
      <c r="L40" s="29"/>
      <c r="M40" s="29"/>
      <c r="N40" s="29"/>
      <c r="O40" s="29"/>
      <c r="P40" s="29"/>
      <c r="Q40" s="29"/>
      <c r="R40" s="29"/>
      <c r="S40" s="29"/>
      <c r="T40" s="29"/>
      <c r="U40" s="29"/>
      <c r="V40" s="29"/>
      <c r="W40" s="29"/>
      <c r="X40" s="29"/>
      <c r="Y40" s="29"/>
      <c r="Z40" s="29"/>
    </row>
    <row r="41" spans="1:26" ht="15.75" customHeight="1">
      <c r="A41" s="29"/>
      <c r="B41" s="29"/>
      <c r="C41" s="29"/>
      <c r="D41" s="29"/>
      <c r="E41" s="29"/>
      <c r="F41" s="29"/>
      <c r="G41" s="29"/>
      <c r="H41" s="579"/>
      <c r="I41" s="29"/>
      <c r="J41" s="29"/>
      <c r="K41" s="29"/>
      <c r="L41" s="29"/>
      <c r="M41" s="29"/>
      <c r="N41" s="29"/>
      <c r="O41" s="29"/>
      <c r="P41" s="29"/>
      <c r="Q41" s="29"/>
      <c r="R41" s="29"/>
      <c r="S41" s="29"/>
      <c r="T41" s="29"/>
      <c r="U41" s="29"/>
      <c r="V41" s="29"/>
      <c r="W41" s="29"/>
      <c r="X41" s="29"/>
      <c r="Y41" s="29"/>
      <c r="Z41" s="29"/>
    </row>
    <row r="42" spans="1:26" ht="15.75" customHeight="1">
      <c r="A42" s="29"/>
      <c r="B42" s="29"/>
      <c r="C42" s="29"/>
      <c r="D42" s="29"/>
      <c r="E42" s="29"/>
      <c r="F42" s="29"/>
      <c r="G42" s="29"/>
      <c r="H42" s="579"/>
      <c r="I42" s="29"/>
      <c r="J42" s="29"/>
      <c r="K42" s="29"/>
      <c r="L42" s="29"/>
      <c r="M42" s="29"/>
      <c r="N42" s="29"/>
      <c r="O42" s="29"/>
      <c r="P42" s="29"/>
      <c r="Q42" s="29"/>
      <c r="R42" s="29"/>
      <c r="S42" s="29"/>
      <c r="T42" s="29"/>
      <c r="U42" s="29"/>
      <c r="V42" s="29"/>
      <c r="W42" s="29"/>
      <c r="X42" s="29"/>
      <c r="Y42" s="29"/>
      <c r="Z42" s="29"/>
    </row>
    <row r="43" spans="1:26" ht="15.75" customHeight="1">
      <c r="A43" s="29"/>
      <c r="B43" s="29"/>
      <c r="C43" s="29"/>
      <c r="D43" s="29"/>
      <c r="E43" s="29"/>
      <c r="F43" s="29"/>
      <c r="G43" s="29"/>
      <c r="H43" s="579"/>
      <c r="I43" s="29"/>
      <c r="J43" s="29"/>
      <c r="K43" s="29"/>
      <c r="L43" s="29"/>
      <c r="M43" s="29"/>
      <c r="N43" s="29"/>
      <c r="O43" s="29"/>
      <c r="P43" s="29"/>
      <c r="Q43" s="29"/>
      <c r="R43" s="29"/>
      <c r="S43" s="29"/>
      <c r="T43" s="29"/>
      <c r="U43" s="29"/>
      <c r="V43" s="29"/>
      <c r="W43" s="29"/>
      <c r="X43" s="29"/>
      <c r="Y43" s="29"/>
      <c r="Z43" s="29"/>
    </row>
    <row r="44" spans="1:26" ht="15.75" customHeight="1">
      <c r="A44" s="29"/>
      <c r="B44" s="29"/>
      <c r="C44" s="29"/>
      <c r="D44" s="29"/>
      <c r="E44" s="29"/>
      <c r="F44" s="29"/>
      <c r="G44" s="29"/>
      <c r="H44" s="579"/>
      <c r="I44" s="29"/>
      <c r="J44" s="29"/>
      <c r="K44" s="29"/>
      <c r="L44" s="29"/>
      <c r="M44" s="29"/>
      <c r="N44" s="29"/>
      <c r="O44" s="29"/>
      <c r="P44" s="29"/>
      <c r="Q44" s="29"/>
      <c r="R44" s="29"/>
      <c r="S44" s="29"/>
      <c r="T44" s="29"/>
      <c r="U44" s="29"/>
      <c r="V44" s="29"/>
      <c r="W44" s="29"/>
      <c r="X44" s="29"/>
      <c r="Y44" s="29"/>
      <c r="Z44" s="29"/>
    </row>
    <row r="45" spans="1:26" ht="15.75" customHeight="1">
      <c r="A45" s="29"/>
      <c r="B45" s="29"/>
      <c r="C45" s="29"/>
      <c r="D45" s="29"/>
      <c r="E45" s="29"/>
      <c r="F45" s="29"/>
      <c r="G45" s="29"/>
      <c r="H45" s="579"/>
      <c r="I45" s="29"/>
      <c r="J45" s="29"/>
      <c r="K45" s="29"/>
      <c r="L45" s="29"/>
      <c r="M45" s="29"/>
      <c r="N45" s="29"/>
      <c r="O45" s="29"/>
      <c r="P45" s="29"/>
      <c r="Q45" s="29"/>
      <c r="R45" s="29"/>
      <c r="S45" s="29"/>
      <c r="T45" s="29"/>
      <c r="U45" s="29"/>
      <c r="V45" s="29"/>
      <c r="W45" s="29"/>
      <c r="X45" s="29"/>
      <c r="Y45" s="29"/>
      <c r="Z45" s="29"/>
    </row>
    <row r="46" spans="1:26" ht="15.75" customHeight="1">
      <c r="A46" s="29"/>
      <c r="B46" s="29"/>
      <c r="C46" s="29"/>
      <c r="D46" s="29"/>
      <c r="E46" s="29"/>
      <c r="F46" s="29"/>
      <c r="G46" s="29"/>
      <c r="H46" s="579"/>
      <c r="I46" s="29"/>
      <c r="J46" s="29"/>
      <c r="K46" s="29"/>
      <c r="L46" s="29"/>
      <c r="M46" s="29"/>
      <c r="N46" s="29"/>
      <c r="O46" s="29"/>
      <c r="P46" s="29"/>
      <c r="Q46" s="29"/>
      <c r="R46" s="29"/>
      <c r="S46" s="29"/>
      <c r="T46" s="29"/>
      <c r="U46" s="29"/>
      <c r="V46" s="29"/>
      <c r="W46" s="29"/>
      <c r="X46" s="29"/>
      <c r="Y46" s="29"/>
      <c r="Z46" s="29"/>
    </row>
    <row r="47" spans="1:26" ht="15.75" customHeight="1">
      <c r="A47" s="29"/>
      <c r="B47" s="29"/>
      <c r="C47" s="29"/>
      <c r="D47" s="29"/>
      <c r="E47" s="29"/>
      <c r="F47" s="29"/>
      <c r="G47" s="29"/>
      <c r="H47" s="579"/>
      <c r="I47" s="29"/>
      <c r="J47" s="29"/>
      <c r="K47" s="29"/>
      <c r="L47" s="29"/>
      <c r="M47" s="29"/>
      <c r="N47" s="29"/>
      <c r="O47" s="29"/>
      <c r="P47" s="29"/>
      <c r="Q47" s="29"/>
      <c r="R47" s="29"/>
      <c r="S47" s="29"/>
      <c r="T47" s="29"/>
      <c r="U47" s="29"/>
      <c r="V47" s="29"/>
      <c r="W47" s="29"/>
      <c r="X47" s="29"/>
      <c r="Y47" s="29"/>
      <c r="Z47" s="29"/>
    </row>
    <row r="48" spans="1:26" ht="15.75" customHeight="1">
      <c r="A48" s="29"/>
      <c r="B48" s="29"/>
      <c r="C48" s="29"/>
      <c r="D48" s="29"/>
      <c r="E48" s="29"/>
      <c r="F48" s="29"/>
      <c r="G48" s="29"/>
      <c r="H48" s="579"/>
      <c r="I48" s="29"/>
      <c r="J48" s="29"/>
      <c r="K48" s="29"/>
      <c r="L48" s="29"/>
      <c r="M48" s="29"/>
      <c r="N48" s="29"/>
      <c r="O48" s="29"/>
      <c r="P48" s="29"/>
      <c r="Q48" s="29"/>
      <c r="R48" s="29"/>
      <c r="S48" s="29"/>
      <c r="T48" s="29"/>
      <c r="U48" s="29"/>
      <c r="V48" s="29"/>
      <c r="W48" s="29"/>
      <c r="X48" s="29"/>
      <c r="Y48" s="29"/>
      <c r="Z48" s="29"/>
    </row>
    <row r="49" spans="1:26" ht="15.75" customHeight="1">
      <c r="A49" s="29"/>
      <c r="B49" s="29"/>
      <c r="C49" s="29"/>
      <c r="D49" s="29"/>
      <c r="E49" s="29"/>
      <c r="F49" s="29"/>
      <c r="G49" s="29"/>
      <c r="H49" s="579"/>
      <c r="I49" s="29"/>
      <c r="J49" s="29"/>
      <c r="K49" s="29"/>
      <c r="L49" s="29"/>
      <c r="M49" s="29"/>
      <c r="N49" s="29"/>
      <c r="O49" s="29"/>
      <c r="P49" s="29"/>
      <c r="Q49" s="29"/>
      <c r="R49" s="29"/>
      <c r="S49" s="29"/>
      <c r="T49" s="29"/>
      <c r="U49" s="29"/>
      <c r="V49" s="29"/>
      <c r="W49" s="29"/>
      <c r="X49" s="29"/>
      <c r="Y49" s="29"/>
      <c r="Z49" s="29"/>
    </row>
    <row r="50" spans="1:26" ht="15.75" customHeight="1">
      <c r="A50" s="29"/>
      <c r="B50" s="29"/>
      <c r="C50" s="29"/>
      <c r="D50" s="29"/>
      <c r="E50" s="29"/>
      <c r="F50" s="29"/>
      <c r="G50" s="29"/>
      <c r="H50" s="579"/>
      <c r="I50" s="29"/>
      <c r="J50" s="29"/>
      <c r="K50" s="29"/>
      <c r="L50" s="29"/>
      <c r="M50" s="29"/>
      <c r="N50" s="29"/>
      <c r="O50" s="29"/>
      <c r="P50" s="29"/>
      <c r="Q50" s="29"/>
      <c r="R50" s="29"/>
      <c r="S50" s="29"/>
      <c r="T50" s="29"/>
      <c r="U50" s="29"/>
      <c r="V50" s="29"/>
      <c r="W50" s="29"/>
      <c r="X50" s="29"/>
      <c r="Y50" s="29"/>
      <c r="Z50" s="29"/>
    </row>
    <row r="51" spans="1:26" ht="15.75" customHeight="1">
      <c r="A51" s="29"/>
      <c r="B51" s="29"/>
      <c r="C51" s="29"/>
      <c r="D51" s="29"/>
      <c r="E51" s="29"/>
      <c r="F51" s="29"/>
      <c r="G51" s="29"/>
      <c r="H51" s="579"/>
      <c r="I51" s="29"/>
      <c r="J51" s="29"/>
      <c r="K51" s="29"/>
      <c r="L51" s="29"/>
      <c r="M51" s="29"/>
      <c r="N51" s="29"/>
      <c r="O51" s="29"/>
      <c r="P51" s="29"/>
      <c r="Q51" s="29"/>
      <c r="R51" s="29"/>
      <c r="S51" s="29"/>
      <c r="T51" s="29"/>
      <c r="U51" s="29"/>
      <c r="V51" s="29"/>
      <c r="W51" s="29"/>
      <c r="X51" s="29"/>
      <c r="Y51" s="29"/>
      <c r="Z51" s="29"/>
    </row>
    <row r="52" spans="1:26" ht="15.75" customHeight="1">
      <c r="A52" s="29"/>
      <c r="B52" s="29"/>
      <c r="C52" s="29"/>
      <c r="D52" s="29"/>
      <c r="E52" s="29"/>
      <c r="F52" s="29"/>
      <c r="G52" s="29"/>
      <c r="H52" s="579"/>
      <c r="I52" s="29"/>
      <c r="J52" s="29"/>
      <c r="K52" s="29"/>
      <c r="L52" s="29"/>
      <c r="M52" s="29"/>
      <c r="N52" s="29"/>
      <c r="O52" s="29"/>
      <c r="P52" s="29"/>
      <c r="Q52" s="29"/>
      <c r="R52" s="29"/>
      <c r="S52" s="29"/>
      <c r="T52" s="29"/>
      <c r="U52" s="29"/>
      <c r="V52" s="29"/>
      <c r="W52" s="29"/>
      <c r="X52" s="29"/>
      <c r="Y52" s="29"/>
      <c r="Z52" s="29"/>
    </row>
    <row r="53" spans="1:26" ht="15.75" customHeight="1">
      <c r="A53" s="29"/>
      <c r="B53" s="29"/>
      <c r="C53" s="29"/>
      <c r="D53" s="29"/>
      <c r="E53" s="29"/>
      <c r="F53" s="29"/>
      <c r="G53" s="29"/>
      <c r="H53" s="579"/>
      <c r="I53" s="29"/>
      <c r="J53" s="29"/>
      <c r="K53" s="29"/>
      <c r="L53" s="29"/>
      <c r="M53" s="29"/>
      <c r="N53" s="29"/>
      <c r="O53" s="29"/>
      <c r="P53" s="29"/>
      <c r="Q53" s="29"/>
      <c r="R53" s="29"/>
      <c r="S53" s="29"/>
      <c r="T53" s="29"/>
      <c r="U53" s="29"/>
      <c r="V53" s="29"/>
      <c r="W53" s="29"/>
      <c r="X53" s="29"/>
      <c r="Y53" s="29"/>
      <c r="Z53" s="29"/>
    </row>
    <row r="54" spans="1:26" ht="15.75" customHeight="1">
      <c r="A54" s="29"/>
      <c r="B54" s="29"/>
      <c r="C54" s="29"/>
      <c r="D54" s="29"/>
      <c r="E54" s="29"/>
      <c r="F54" s="29"/>
      <c r="G54" s="29"/>
      <c r="H54" s="579"/>
      <c r="I54" s="29"/>
      <c r="J54" s="29"/>
      <c r="K54" s="29"/>
      <c r="L54" s="29"/>
      <c r="M54" s="29"/>
      <c r="N54" s="29"/>
      <c r="O54" s="29"/>
      <c r="P54" s="29"/>
      <c r="Q54" s="29"/>
      <c r="R54" s="29"/>
      <c r="S54" s="29"/>
      <c r="T54" s="29"/>
      <c r="U54" s="29"/>
      <c r="V54" s="29"/>
      <c r="W54" s="29"/>
      <c r="X54" s="29"/>
      <c r="Y54" s="29"/>
      <c r="Z54" s="29"/>
    </row>
    <row r="55" spans="1:26" ht="15.75" customHeight="1">
      <c r="A55" s="29"/>
      <c r="B55" s="29"/>
      <c r="C55" s="29"/>
      <c r="D55" s="29"/>
      <c r="E55" s="29"/>
      <c r="F55" s="29"/>
      <c r="G55" s="29"/>
      <c r="H55" s="579"/>
      <c r="I55" s="29"/>
      <c r="J55" s="29"/>
      <c r="K55" s="29"/>
      <c r="L55" s="29"/>
      <c r="M55" s="29"/>
      <c r="N55" s="29"/>
      <c r="O55" s="29"/>
      <c r="P55" s="29"/>
      <c r="Q55" s="29"/>
      <c r="R55" s="29"/>
      <c r="S55" s="29"/>
      <c r="T55" s="29"/>
      <c r="U55" s="29"/>
      <c r="V55" s="29"/>
      <c r="W55" s="29"/>
      <c r="X55" s="29"/>
      <c r="Y55" s="29"/>
      <c r="Z55" s="29"/>
    </row>
    <row r="56" spans="1:26" ht="15.75" customHeight="1">
      <c r="A56" s="29"/>
      <c r="B56" s="29"/>
      <c r="C56" s="29"/>
      <c r="D56" s="29"/>
      <c r="E56" s="29"/>
      <c r="F56" s="29"/>
      <c r="G56" s="29"/>
      <c r="H56" s="579"/>
      <c r="I56" s="29"/>
      <c r="J56" s="29"/>
      <c r="K56" s="29"/>
      <c r="L56" s="29"/>
      <c r="M56" s="29"/>
      <c r="N56" s="29"/>
      <c r="O56" s="29"/>
      <c r="P56" s="29"/>
      <c r="Q56" s="29"/>
      <c r="R56" s="29"/>
      <c r="S56" s="29"/>
      <c r="T56" s="29"/>
      <c r="U56" s="29"/>
      <c r="V56" s="29"/>
      <c r="W56" s="29"/>
      <c r="X56" s="29"/>
      <c r="Y56" s="29"/>
      <c r="Z56" s="29"/>
    </row>
    <row r="57" spans="1:26" ht="15.75" customHeight="1">
      <c r="A57" s="29"/>
      <c r="B57" s="29"/>
      <c r="C57" s="29"/>
      <c r="D57" s="29"/>
      <c r="E57" s="29"/>
      <c r="F57" s="29"/>
      <c r="G57" s="29"/>
      <c r="H57" s="579"/>
      <c r="I57" s="29"/>
      <c r="J57" s="29"/>
      <c r="K57" s="29"/>
      <c r="L57" s="29"/>
      <c r="M57" s="29"/>
      <c r="N57" s="29"/>
      <c r="O57" s="29"/>
      <c r="P57" s="29"/>
      <c r="Q57" s="29"/>
      <c r="R57" s="29"/>
      <c r="S57" s="29"/>
      <c r="T57" s="29"/>
      <c r="U57" s="29"/>
      <c r="V57" s="29"/>
      <c r="W57" s="29"/>
      <c r="X57" s="29"/>
      <c r="Y57" s="29"/>
      <c r="Z57" s="29"/>
    </row>
    <row r="58" spans="1:26" ht="15.75" customHeight="1">
      <c r="A58" s="29"/>
      <c r="B58" s="29"/>
      <c r="C58" s="29"/>
      <c r="D58" s="29"/>
      <c r="E58" s="29"/>
      <c r="F58" s="29"/>
      <c r="G58" s="29"/>
      <c r="H58" s="579"/>
      <c r="I58" s="29"/>
      <c r="J58" s="29"/>
      <c r="K58" s="29"/>
      <c r="L58" s="29"/>
      <c r="M58" s="29"/>
      <c r="N58" s="29"/>
      <c r="O58" s="29"/>
      <c r="P58" s="29"/>
      <c r="Q58" s="29"/>
      <c r="R58" s="29"/>
      <c r="S58" s="29"/>
      <c r="T58" s="29"/>
      <c r="U58" s="29"/>
      <c r="V58" s="29"/>
      <c r="W58" s="29"/>
      <c r="X58" s="29"/>
      <c r="Y58" s="29"/>
      <c r="Z58" s="29"/>
    </row>
    <row r="59" spans="1:26" ht="15.75" customHeight="1">
      <c r="A59" s="29"/>
      <c r="B59" s="29"/>
      <c r="C59" s="29"/>
      <c r="D59" s="29"/>
      <c r="E59" s="29"/>
      <c r="F59" s="29"/>
      <c r="G59" s="29"/>
      <c r="H59" s="579"/>
      <c r="I59" s="29"/>
      <c r="J59" s="29"/>
      <c r="K59" s="29"/>
      <c r="L59" s="29"/>
      <c r="M59" s="29"/>
      <c r="N59" s="29"/>
      <c r="O59" s="29"/>
      <c r="P59" s="29"/>
      <c r="Q59" s="29"/>
      <c r="R59" s="29"/>
      <c r="S59" s="29"/>
      <c r="T59" s="29"/>
      <c r="U59" s="29"/>
      <c r="V59" s="29"/>
      <c r="W59" s="29"/>
      <c r="X59" s="29"/>
      <c r="Y59" s="29"/>
      <c r="Z59" s="29"/>
    </row>
    <row r="60" spans="1:26" ht="15.75" customHeight="1">
      <c r="A60" s="29"/>
      <c r="B60" s="29"/>
      <c r="C60" s="29"/>
      <c r="D60" s="29"/>
      <c r="E60" s="29"/>
      <c r="F60" s="29"/>
      <c r="G60" s="29"/>
      <c r="H60" s="579"/>
      <c r="I60" s="29"/>
      <c r="J60" s="29"/>
      <c r="K60" s="29"/>
      <c r="L60" s="29"/>
      <c r="M60" s="29"/>
      <c r="N60" s="29"/>
      <c r="O60" s="29"/>
      <c r="P60" s="29"/>
      <c r="Q60" s="29"/>
      <c r="R60" s="29"/>
      <c r="S60" s="29"/>
      <c r="T60" s="29"/>
      <c r="U60" s="29"/>
      <c r="V60" s="29"/>
      <c r="W60" s="29"/>
      <c r="X60" s="29"/>
      <c r="Y60" s="29"/>
      <c r="Z60" s="29"/>
    </row>
    <row r="61" spans="1:26" ht="15.75" customHeight="1">
      <c r="A61" s="29"/>
      <c r="B61" s="29"/>
      <c r="C61" s="29"/>
      <c r="D61" s="29"/>
      <c r="E61" s="29"/>
      <c r="F61" s="29"/>
      <c r="G61" s="29"/>
      <c r="H61" s="579"/>
      <c r="I61" s="29"/>
      <c r="J61" s="29"/>
      <c r="K61" s="29"/>
      <c r="L61" s="29"/>
      <c r="M61" s="29"/>
      <c r="N61" s="29"/>
      <c r="O61" s="29"/>
      <c r="P61" s="29"/>
      <c r="Q61" s="29"/>
      <c r="R61" s="29"/>
      <c r="S61" s="29"/>
      <c r="T61" s="29"/>
      <c r="U61" s="29"/>
      <c r="V61" s="29"/>
      <c r="W61" s="29"/>
      <c r="X61" s="29"/>
      <c r="Y61" s="29"/>
      <c r="Z61" s="29"/>
    </row>
    <row r="62" spans="1:26" ht="15.75" customHeight="1">
      <c r="A62" s="29"/>
      <c r="B62" s="29"/>
      <c r="C62" s="29"/>
      <c r="D62" s="29"/>
      <c r="E62" s="29"/>
      <c r="F62" s="29"/>
      <c r="G62" s="29"/>
      <c r="H62" s="579"/>
      <c r="I62" s="29"/>
      <c r="J62" s="29"/>
      <c r="K62" s="29"/>
      <c r="L62" s="29"/>
      <c r="M62" s="29"/>
      <c r="N62" s="29"/>
      <c r="O62" s="29"/>
      <c r="P62" s="29"/>
      <c r="Q62" s="29"/>
      <c r="R62" s="29"/>
      <c r="S62" s="29"/>
      <c r="T62" s="29"/>
      <c r="U62" s="29"/>
      <c r="V62" s="29"/>
      <c r="W62" s="29"/>
      <c r="X62" s="29"/>
      <c r="Y62" s="29"/>
      <c r="Z62" s="29"/>
    </row>
    <row r="63" spans="1:26" ht="15.75" customHeight="1">
      <c r="A63" s="29"/>
      <c r="B63" s="29"/>
      <c r="C63" s="29"/>
      <c r="D63" s="29"/>
      <c r="E63" s="29"/>
      <c r="F63" s="29"/>
      <c r="G63" s="29"/>
      <c r="H63" s="579"/>
      <c r="I63" s="29"/>
      <c r="J63" s="29"/>
      <c r="K63" s="29"/>
      <c r="L63" s="29"/>
      <c r="M63" s="29"/>
      <c r="N63" s="29"/>
      <c r="O63" s="29"/>
      <c r="P63" s="29"/>
      <c r="Q63" s="29"/>
      <c r="R63" s="29"/>
      <c r="S63" s="29"/>
      <c r="T63" s="29"/>
      <c r="U63" s="29"/>
      <c r="V63" s="29"/>
      <c r="W63" s="29"/>
      <c r="X63" s="29"/>
      <c r="Y63" s="29"/>
      <c r="Z63" s="29"/>
    </row>
    <row r="64" spans="1:26" ht="15.75" customHeight="1">
      <c r="A64" s="29"/>
      <c r="B64" s="29"/>
      <c r="C64" s="29"/>
      <c r="D64" s="29"/>
      <c r="E64" s="29"/>
      <c r="F64" s="29"/>
      <c r="G64" s="29"/>
      <c r="H64" s="579"/>
      <c r="I64" s="29"/>
      <c r="J64" s="29"/>
      <c r="K64" s="29"/>
      <c r="L64" s="29"/>
      <c r="M64" s="29"/>
      <c r="N64" s="29"/>
      <c r="O64" s="29"/>
      <c r="P64" s="29"/>
      <c r="Q64" s="29"/>
      <c r="R64" s="29"/>
      <c r="S64" s="29"/>
      <c r="T64" s="29"/>
      <c r="U64" s="29"/>
      <c r="V64" s="29"/>
      <c r="W64" s="29"/>
      <c r="X64" s="29"/>
      <c r="Y64" s="29"/>
      <c r="Z64" s="29"/>
    </row>
    <row r="65" spans="1:26" ht="15.75" customHeight="1">
      <c r="A65" s="29"/>
      <c r="B65" s="29"/>
      <c r="C65" s="29"/>
      <c r="D65" s="29"/>
      <c r="E65" s="29"/>
      <c r="F65" s="29"/>
      <c r="G65" s="29"/>
      <c r="H65" s="579"/>
      <c r="I65" s="29"/>
      <c r="J65" s="29"/>
      <c r="K65" s="29"/>
      <c r="L65" s="29"/>
      <c r="M65" s="29"/>
      <c r="N65" s="29"/>
      <c r="O65" s="29"/>
      <c r="P65" s="29"/>
      <c r="Q65" s="29"/>
      <c r="R65" s="29"/>
      <c r="S65" s="29"/>
      <c r="T65" s="29"/>
      <c r="U65" s="29"/>
      <c r="V65" s="29"/>
      <c r="W65" s="29"/>
      <c r="X65" s="29"/>
      <c r="Y65" s="29"/>
      <c r="Z65" s="29"/>
    </row>
    <row r="66" spans="1:26" ht="15.75" customHeight="1">
      <c r="A66" s="29"/>
      <c r="B66" s="29"/>
      <c r="C66" s="29"/>
      <c r="D66" s="29"/>
      <c r="E66" s="29"/>
      <c r="F66" s="29"/>
      <c r="G66" s="29"/>
      <c r="H66" s="579"/>
      <c r="I66" s="29"/>
      <c r="J66" s="29"/>
      <c r="K66" s="29"/>
      <c r="L66" s="29"/>
      <c r="M66" s="29"/>
      <c r="N66" s="29"/>
      <c r="O66" s="29"/>
      <c r="P66" s="29"/>
      <c r="Q66" s="29"/>
      <c r="R66" s="29"/>
      <c r="S66" s="29"/>
      <c r="T66" s="29"/>
      <c r="U66" s="29"/>
      <c r="V66" s="29"/>
      <c r="W66" s="29"/>
      <c r="X66" s="29"/>
      <c r="Y66" s="29"/>
      <c r="Z66" s="29"/>
    </row>
    <row r="67" spans="1:26" ht="15.75" customHeight="1">
      <c r="A67" s="29"/>
      <c r="B67" s="29"/>
      <c r="C67" s="29"/>
      <c r="D67" s="29"/>
      <c r="E67" s="29"/>
      <c r="F67" s="29"/>
      <c r="G67" s="29"/>
      <c r="H67" s="579"/>
      <c r="I67" s="29"/>
      <c r="J67" s="29"/>
      <c r="K67" s="29"/>
      <c r="L67" s="29"/>
      <c r="M67" s="29"/>
      <c r="N67" s="29"/>
      <c r="O67" s="29"/>
      <c r="P67" s="29"/>
      <c r="Q67" s="29"/>
      <c r="R67" s="29"/>
      <c r="S67" s="29"/>
      <c r="T67" s="29"/>
      <c r="U67" s="29"/>
      <c r="V67" s="29"/>
      <c r="W67" s="29"/>
      <c r="X67" s="29"/>
      <c r="Y67" s="29"/>
      <c r="Z67" s="29"/>
    </row>
    <row r="68" spans="1:26" ht="15.75" customHeight="1">
      <c r="A68" s="29"/>
      <c r="B68" s="29"/>
      <c r="C68" s="29"/>
      <c r="D68" s="29"/>
      <c r="E68" s="29"/>
      <c r="F68" s="29"/>
      <c r="G68" s="29"/>
      <c r="H68" s="579"/>
      <c r="I68" s="29"/>
      <c r="J68" s="29"/>
      <c r="K68" s="29"/>
      <c r="L68" s="29"/>
      <c r="M68" s="29"/>
      <c r="N68" s="29"/>
      <c r="O68" s="29"/>
      <c r="P68" s="29"/>
      <c r="Q68" s="29"/>
      <c r="R68" s="29"/>
      <c r="S68" s="29"/>
      <c r="T68" s="29"/>
      <c r="U68" s="29"/>
      <c r="V68" s="29"/>
      <c r="W68" s="29"/>
      <c r="X68" s="29"/>
      <c r="Y68" s="29"/>
      <c r="Z68" s="29"/>
    </row>
    <row r="69" spans="1:26" ht="15.75" customHeight="1">
      <c r="A69" s="29"/>
      <c r="B69" s="29"/>
      <c r="C69" s="29"/>
      <c r="D69" s="29"/>
      <c r="E69" s="29"/>
      <c r="F69" s="29"/>
      <c r="G69" s="29"/>
      <c r="H69" s="579"/>
      <c r="I69" s="29"/>
      <c r="J69" s="29"/>
      <c r="K69" s="29"/>
      <c r="L69" s="29"/>
      <c r="M69" s="29"/>
      <c r="N69" s="29"/>
      <c r="O69" s="29"/>
      <c r="P69" s="29"/>
      <c r="Q69" s="29"/>
      <c r="R69" s="29"/>
      <c r="S69" s="29"/>
      <c r="T69" s="29"/>
      <c r="U69" s="29"/>
      <c r="V69" s="29"/>
      <c r="W69" s="29"/>
      <c r="X69" s="29"/>
      <c r="Y69" s="29"/>
      <c r="Z69" s="29"/>
    </row>
    <row r="70" spans="1:26" ht="15.75" customHeight="1">
      <c r="A70" s="29"/>
      <c r="B70" s="29"/>
      <c r="C70" s="29"/>
      <c r="D70" s="29"/>
      <c r="E70" s="29"/>
      <c r="F70" s="29"/>
      <c r="G70" s="29"/>
      <c r="H70" s="579"/>
      <c r="I70" s="29"/>
      <c r="J70" s="29"/>
      <c r="K70" s="29"/>
      <c r="L70" s="29"/>
      <c r="M70" s="29"/>
      <c r="N70" s="29"/>
      <c r="O70" s="29"/>
      <c r="P70" s="29"/>
      <c r="Q70" s="29"/>
      <c r="R70" s="29"/>
      <c r="S70" s="29"/>
      <c r="T70" s="29"/>
      <c r="U70" s="29"/>
      <c r="V70" s="29"/>
      <c r="W70" s="29"/>
      <c r="X70" s="29"/>
      <c r="Y70" s="29"/>
      <c r="Z70" s="29"/>
    </row>
    <row r="71" spans="1:26" ht="15.75" customHeight="1">
      <c r="A71" s="29"/>
      <c r="B71" s="29"/>
      <c r="C71" s="29"/>
      <c r="D71" s="29"/>
      <c r="E71" s="29"/>
      <c r="F71" s="29"/>
      <c r="G71" s="29"/>
      <c r="H71" s="579"/>
      <c r="I71" s="29"/>
      <c r="J71" s="29"/>
      <c r="K71" s="29"/>
      <c r="L71" s="29"/>
      <c r="M71" s="29"/>
      <c r="N71" s="29"/>
      <c r="O71" s="29"/>
      <c r="P71" s="29"/>
      <c r="Q71" s="29"/>
      <c r="R71" s="29"/>
      <c r="S71" s="29"/>
      <c r="T71" s="29"/>
      <c r="U71" s="29"/>
      <c r="V71" s="29"/>
      <c r="W71" s="29"/>
      <c r="X71" s="29"/>
      <c r="Y71" s="29"/>
      <c r="Z71" s="29"/>
    </row>
    <row r="72" spans="1:26" ht="15.75" customHeight="1">
      <c r="A72" s="29"/>
      <c r="B72" s="29"/>
      <c r="C72" s="29"/>
      <c r="D72" s="29"/>
      <c r="E72" s="29"/>
      <c r="F72" s="29"/>
      <c r="G72" s="29"/>
      <c r="H72" s="579"/>
      <c r="I72" s="29"/>
      <c r="J72" s="29"/>
      <c r="K72" s="29"/>
      <c r="L72" s="29"/>
      <c r="M72" s="29"/>
      <c r="N72" s="29"/>
      <c r="O72" s="29"/>
      <c r="P72" s="29"/>
      <c r="Q72" s="29"/>
      <c r="R72" s="29"/>
      <c r="S72" s="29"/>
      <c r="T72" s="29"/>
      <c r="U72" s="29"/>
      <c r="V72" s="29"/>
      <c r="W72" s="29"/>
      <c r="X72" s="29"/>
      <c r="Y72" s="29"/>
      <c r="Z72" s="29"/>
    </row>
    <row r="73" spans="1:26" ht="15.75" customHeight="1">
      <c r="A73" s="29"/>
      <c r="B73" s="29"/>
      <c r="C73" s="29"/>
      <c r="D73" s="29"/>
      <c r="E73" s="29"/>
      <c r="F73" s="29"/>
      <c r="G73" s="29"/>
      <c r="H73" s="579"/>
      <c r="I73" s="29"/>
      <c r="J73" s="29"/>
      <c r="K73" s="29"/>
      <c r="L73" s="29"/>
      <c r="M73" s="29"/>
      <c r="N73" s="29"/>
      <c r="O73" s="29"/>
      <c r="P73" s="29"/>
      <c r="Q73" s="29"/>
      <c r="R73" s="29"/>
      <c r="S73" s="29"/>
      <c r="T73" s="29"/>
      <c r="U73" s="29"/>
      <c r="V73" s="29"/>
      <c r="W73" s="29"/>
      <c r="X73" s="29"/>
      <c r="Y73" s="29"/>
      <c r="Z73" s="29"/>
    </row>
    <row r="74" spans="1:26" ht="15.75" customHeight="1">
      <c r="A74" s="29"/>
      <c r="B74" s="29"/>
      <c r="C74" s="29"/>
      <c r="D74" s="29"/>
      <c r="E74" s="29"/>
      <c r="F74" s="29"/>
      <c r="G74" s="29"/>
      <c r="H74" s="579"/>
      <c r="I74" s="29"/>
      <c r="J74" s="29"/>
      <c r="K74" s="29"/>
      <c r="L74" s="29"/>
      <c r="M74" s="29"/>
      <c r="N74" s="29"/>
      <c r="O74" s="29"/>
      <c r="P74" s="29"/>
      <c r="Q74" s="29"/>
      <c r="R74" s="29"/>
      <c r="S74" s="29"/>
      <c r="T74" s="29"/>
      <c r="U74" s="29"/>
      <c r="V74" s="29"/>
      <c r="W74" s="29"/>
      <c r="X74" s="29"/>
      <c r="Y74" s="29"/>
      <c r="Z74" s="29"/>
    </row>
    <row r="75" spans="1:26" ht="15.75" customHeight="1">
      <c r="A75" s="29"/>
      <c r="B75" s="29"/>
      <c r="C75" s="29"/>
      <c r="D75" s="29"/>
      <c r="E75" s="29"/>
      <c r="F75" s="29"/>
      <c r="G75" s="29"/>
      <c r="H75" s="579"/>
      <c r="I75" s="29"/>
      <c r="J75" s="29"/>
      <c r="K75" s="29"/>
      <c r="L75" s="29"/>
      <c r="M75" s="29"/>
      <c r="N75" s="29"/>
      <c r="O75" s="29"/>
      <c r="P75" s="29"/>
      <c r="Q75" s="29"/>
      <c r="R75" s="29"/>
      <c r="S75" s="29"/>
      <c r="T75" s="29"/>
      <c r="U75" s="29"/>
      <c r="V75" s="29"/>
      <c r="W75" s="29"/>
      <c r="X75" s="29"/>
      <c r="Y75" s="29"/>
      <c r="Z75" s="29"/>
    </row>
    <row r="76" spans="1:26" ht="15.75" customHeight="1">
      <c r="A76" s="29"/>
      <c r="B76" s="29"/>
      <c r="C76" s="29"/>
      <c r="D76" s="29"/>
      <c r="E76" s="29"/>
      <c r="F76" s="29"/>
      <c r="G76" s="29"/>
      <c r="H76" s="579"/>
      <c r="I76" s="29"/>
      <c r="J76" s="29"/>
      <c r="K76" s="29"/>
      <c r="L76" s="29"/>
      <c r="M76" s="29"/>
      <c r="N76" s="29"/>
      <c r="O76" s="29"/>
      <c r="P76" s="29"/>
      <c r="Q76" s="29"/>
      <c r="R76" s="29"/>
      <c r="S76" s="29"/>
      <c r="T76" s="29"/>
      <c r="U76" s="29"/>
      <c r="V76" s="29"/>
      <c r="W76" s="29"/>
      <c r="X76" s="29"/>
      <c r="Y76" s="29"/>
      <c r="Z76" s="29"/>
    </row>
    <row r="77" spans="1:26" ht="15.75" customHeight="1">
      <c r="A77" s="29"/>
      <c r="B77" s="29"/>
      <c r="C77" s="29"/>
      <c r="D77" s="29"/>
      <c r="E77" s="29"/>
      <c r="F77" s="29"/>
      <c r="G77" s="29"/>
      <c r="H77" s="579"/>
      <c r="I77" s="29"/>
      <c r="J77" s="29"/>
      <c r="K77" s="29"/>
      <c r="L77" s="29"/>
      <c r="M77" s="29"/>
      <c r="N77" s="29"/>
      <c r="O77" s="29"/>
      <c r="P77" s="29"/>
      <c r="Q77" s="29"/>
      <c r="R77" s="29"/>
      <c r="S77" s="29"/>
      <c r="T77" s="29"/>
      <c r="U77" s="29"/>
      <c r="V77" s="29"/>
      <c r="W77" s="29"/>
      <c r="X77" s="29"/>
      <c r="Y77" s="29"/>
      <c r="Z77" s="29"/>
    </row>
    <row r="78" spans="1:26" ht="15.75" customHeight="1">
      <c r="A78" s="29"/>
      <c r="B78" s="29"/>
      <c r="C78" s="29"/>
      <c r="D78" s="29"/>
      <c r="E78" s="29"/>
      <c r="F78" s="29"/>
      <c r="G78" s="29"/>
      <c r="H78" s="579"/>
      <c r="I78" s="29"/>
      <c r="J78" s="29"/>
      <c r="K78" s="29"/>
      <c r="L78" s="29"/>
      <c r="M78" s="29"/>
      <c r="N78" s="29"/>
      <c r="O78" s="29"/>
      <c r="P78" s="29"/>
      <c r="Q78" s="29"/>
      <c r="R78" s="29"/>
      <c r="S78" s="29"/>
      <c r="T78" s="29"/>
      <c r="U78" s="29"/>
      <c r="V78" s="29"/>
      <c r="W78" s="29"/>
      <c r="X78" s="29"/>
      <c r="Y78" s="29"/>
      <c r="Z78" s="29"/>
    </row>
    <row r="79" spans="1:26" ht="15.75" customHeight="1">
      <c r="A79" s="29"/>
      <c r="B79" s="29"/>
      <c r="C79" s="29"/>
      <c r="D79" s="29"/>
      <c r="E79" s="29"/>
      <c r="F79" s="29"/>
      <c r="G79" s="29"/>
      <c r="H79" s="579"/>
      <c r="I79" s="29"/>
      <c r="J79" s="29"/>
      <c r="K79" s="29"/>
      <c r="L79" s="29"/>
      <c r="M79" s="29"/>
      <c r="N79" s="29"/>
      <c r="O79" s="29"/>
      <c r="P79" s="29"/>
      <c r="Q79" s="29"/>
      <c r="R79" s="29"/>
      <c r="S79" s="29"/>
      <c r="T79" s="29"/>
      <c r="U79" s="29"/>
      <c r="V79" s="29"/>
      <c r="W79" s="29"/>
      <c r="X79" s="29"/>
      <c r="Y79" s="29"/>
      <c r="Z79" s="29"/>
    </row>
    <row r="80" spans="1:26" ht="15.75" customHeight="1">
      <c r="A80" s="29"/>
      <c r="B80" s="29"/>
      <c r="C80" s="29"/>
      <c r="D80" s="29"/>
      <c r="E80" s="29"/>
      <c r="F80" s="29"/>
      <c r="G80" s="29"/>
      <c r="H80" s="579"/>
      <c r="I80" s="29"/>
      <c r="J80" s="29"/>
      <c r="K80" s="29"/>
      <c r="L80" s="29"/>
      <c r="M80" s="29"/>
      <c r="N80" s="29"/>
      <c r="O80" s="29"/>
      <c r="P80" s="29"/>
      <c r="Q80" s="29"/>
      <c r="R80" s="29"/>
      <c r="S80" s="29"/>
      <c r="T80" s="29"/>
      <c r="U80" s="29"/>
      <c r="V80" s="29"/>
      <c r="W80" s="29"/>
      <c r="X80" s="29"/>
      <c r="Y80" s="29"/>
      <c r="Z80" s="29"/>
    </row>
    <row r="81" spans="1:26" ht="15.75" customHeight="1">
      <c r="A81" s="29"/>
      <c r="B81" s="29"/>
      <c r="C81" s="29"/>
      <c r="D81" s="29"/>
      <c r="E81" s="29"/>
      <c r="F81" s="29"/>
      <c r="G81" s="29"/>
      <c r="H81" s="579"/>
      <c r="I81" s="29"/>
      <c r="J81" s="29"/>
      <c r="K81" s="29"/>
      <c r="L81" s="29"/>
      <c r="M81" s="29"/>
      <c r="N81" s="29"/>
      <c r="O81" s="29"/>
      <c r="P81" s="29"/>
      <c r="Q81" s="29"/>
      <c r="R81" s="29"/>
      <c r="S81" s="29"/>
      <c r="T81" s="29"/>
      <c r="U81" s="29"/>
      <c r="V81" s="29"/>
      <c r="W81" s="29"/>
      <c r="X81" s="29"/>
      <c r="Y81" s="29"/>
      <c r="Z81" s="29"/>
    </row>
    <row r="82" spans="1:26" ht="15.75" customHeight="1">
      <c r="A82" s="29"/>
      <c r="B82" s="29"/>
      <c r="C82" s="29"/>
      <c r="D82" s="29"/>
      <c r="E82" s="29"/>
      <c r="F82" s="29"/>
      <c r="G82" s="29"/>
      <c r="H82" s="579"/>
      <c r="I82" s="29"/>
      <c r="J82" s="29"/>
      <c r="K82" s="29"/>
      <c r="L82" s="29"/>
      <c r="M82" s="29"/>
      <c r="N82" s="29"/>
      <c r="O82" s="29"/>
      <c r="P82" s="29"/>
      <c r="Q82" s="29"/>
      <c r="R82" s="29"/>
      <c r="S82" s="29"/>
      <c r="T82" s="29"/>
      <c r="U82" s="29"/>
      <c r="V82" s="29"/>
      <c r="W82" s="29"/>
      <c r="X82" s="29"/>
      <c r="Y82" s="29"/>
      <c r="Z82" s="29"/>
    </row>
    <row r="83" spans="1:26" ht="15.75" customHeight="1">
      <c r="A83" s="29"/>
      <c r="B83" s="29"/>
      <c r="C83" s="29"/>
      <c r="D83" s="29"/>
      <c r="E83" s="29"/>
      <c r="F83" s="29"/>
      <c r="G83" s="29"/>
      <c r="H83" s="579"/>
      <c r="I83" s="29"/>
      <c r="J83" s="29"/>
      <c r="K83" s="29"/>
      <c r="L83" s="29"/>
      <c r="M83" s="29"/>
      <c r="N83" s="29"/>
      <c r="O83" s="29"/>
      <c r="P83" s="29"/>
      <c r="Q83" s="29"/>
      <c r="R83" s="29"/>
      <c r="S83" s="29"/>
      <c r="T83" s="29"/>
      <c r="U83" s="29"/>
      <c r="V83" s="29"/>
      <c r="W83" s="29"/>
      <c r="X83" s="29"/>
      <c r="Y83" s="29"/>
      <c r="Z83" s="29"/>
    </row>
    <row r="84" spans="1:26" ht="15.75" customHeight="1">
      <c r="A84" s="29"/>
      <c r="B84" s="29"/>
      <c r="C84" s="29"/>
      <c r="D84" s="29"/>
      <c r="E84" s="29"/>
      <c r="F84" s="29"/>
      <c r="G84" s="29"/>
      <c r="H84" s="579"/>
      <c r="I84" s="29"/>
      <c r="J84" s="29"/>
      <c r="K84" s="29"/>
      <c r="L84" s="29"/>
      <c r="M84" s="29"/>
      <c r="N84" s="29"/>
      <c r="O84" s="29"/>
      <c r="P84" s="29"/>
      <c r="Q84" s="29"/>
      <c r="R84" s="29"/>
      <c r="S84" s="29"/>
      <c r="T84" s="29"/>
      <c r="U84" s="29"/>
      <c r="V84" s="29"/>
      <c r="W84" s="29"/>
      <c r="X84" s="29"/>
      <c r="Y84" s="29"/>
      <c r="Z84" s="29"/>
    </row>
    <row r="85" spans="1:26" ht="15.75" customHeight="1">
      <c r="A85" s="29"/>
      <c r="B85" s="29"/>
      <c r="C85" s="29"/>
      <c r="D85" s="29"/>
      <c r="E85" s="29"/>
      <c r="F85" s="29"/>
      <c r="G85" s="29"/>
      <c r="H85" s="579"/>
      <c r="I85" s="29"/>
      <c r="J85" s="29"/>
      <c r="K85" s="29"/>
      <c r="L85" s="29"/>
      <c r="M85" s="29"/>
      <c r="N85" s="29"/>
      <c r="O85" s="29"/>
      <c r="P85" s="29"/>
      <c r="Q85" s="29"/>
      <c r="R85" s="29"/>
      <c r="S85" s="29"/>
      <c r="T85" s="29"/>
      <c r="U85" s="29"/>
      <c r="V85" s="29"/>
      <c r="W85" s="29"/>
      <c r="X85" s="29"/>
      <c r="Y85" s="29"/>
      <c r="Z85" s="29"/>
    </row>
    <row r="86" spans="1:26" ht="15.75" customHeight="1">
      <c r="A86" s="29"/>
      <c r="B86" s="29"/>
      <c r="C86" s="29"/>
      <c r="D86" s="29"/>
      <c r="E86" s="29"/>
      <c r="F86" s="29"/>
      <c r="G86" s="29"/>
      <c r="H86" s="579"/>
      <c r="I86" s="29"/>
      <c r="J86" s="29"/>
      <c r="K86" s="29"/>
      <c r="L86" s="29"/>
      <c r="M86" s="29"/>
      <c r="N86" s="29"/>
      <c r="O86" s="29"/>
      <c r="P86" s="29"/>
      <c r="Q86" s="29"/>
      <c r="R86" s="29"/>
      <c r="S86" s="29"/>
      <c r="T86" s="29"/>
      <c r="U86" s="29"/>
      <c r="V86" s="29"/>
      <c r="W86" s="29"/>
      <c r="X86" s="29"/>
      <c r="Y86" s="29"/>
      <c r="Z86" s="29"/>
    </row>
    <row r="87" spans="1:26" ht="15.75" customHeight="1">
      <c r="A87" s="29"/>
      <c r="B87" s="29"/>
      <c r="C87" s="29"/>
      <c r="D87" s="29"/>
      <c r="E87" s="29"/>
      <c r="F87" s="29"/>
      <c r="G87" s="29"/>
      <c r="H87" s="579"/>
      <c r="I87" s="29"/>
      <c r="J87" s="29"/>
      <c r="K87" s="29"/>
      <c r="L87" s="29"/>
      <c r="M87" s="29"/>
      <c r="N87" s="29"/>
      <c r="O87" s="29"/>
      <c r="P87" s="29"/>
      <c r="Q87" s="29"/>
      <c r="R87" s="29"/>
      <c r="S87" s="29"/>
      <c r="T87" s="29"/>
      <c r="U87" s="29"/>
      <c r="V87" s="29"/>
      <c r="W87" s="29"/>
      <c r="X87" s="29"/>
      <c r="Y87" s="29"/>
      <c r="Z87" s="29"/>
    </row>
    <row r="88" spans="1:26" ht="15.75" customHeight="1">
      <c r="A88" s="29"/>
      <c r="B88" s="29"/>
      <c r="C88" s="29"/>
      <c r="D88" s="29"/>
      <c r="E88" s="29"/>
      <c r="F88" s="29"/>
      <c r="G88" s="29"/>
      <c r="H88" s="579"/>
      <c r="I88" s="29"/>
      <c r="J88" s="29"/>
      <c r="K88" s="29"/>
      <c r="L88" s="29"/>
      <c r="M88" s="29"/>
      <c r="N88" s="29"/>
      <c r="O88" s="29"/>
      <c r="P88" s="29"/>
      <c r="Q88" s="29"/>
      <c r="R88" s="29"/>
      <c r="S88" s="29"/>
      <c r="T88" s="29"/>
      <c r="U88" s="29"/>
      <c r="V88" s="29"/>
      <c r="W88" s="29"/>
      <c r="X88" s="29"/>
      <c r="Y88" s="29"/>
      <c r="Z88" s="29"/>
    </row>
    <row r="89" spans="1:26" ht="15.75" customHeight="1">
      <c r="A89" s="29"/>
      <c r="B89" s="29"/>
      <c r="C89" s="29"/>
      <c r="D89" s="29"/>
      <c r="E89" s="29"/>
      <c r="F89" s="29"/>
      <c r="G89" s="29"/>
      <c r="H89" s="579"/>
      <c r="I89" s="29"/>
      <c r="J89" s="29"/>
      <c r="K89" s="29"/>
      <c r="L89" s="29"/>
      <c r="M89" s="29"/>
      <c r="N89" s="29"/>
      <c r="O89" s="29"/>
      <c r="P89" s="29"/>
      <c r="Q89" s="29"/>
      <c r="R89" s="29"/>
      <c r="S89" s="29"/>
      <c r="T89" s="29"/>
      <c r="U89" s="29"/>
      <c r="V89" s="29"/>
      <c r="W89" s="29"/>
      <c r="X89" s="29"/>
      <c r="Y89" s="29"/>
      <c r="Z89" s="29"/>
    </row>
    <row r="90" spans="1:26" ht="15.75" customHeight="1">
      <c r="A90" s="29"/>
      <c r="B90" s="29"/>
      <c r="C90" s="29"/>
      <c r="D90" s="29"/>
      <c r="E90" s="29"/>
      <c r="F90" s="29"/>
      <c r="G90" s="29"/>
      <c r="H90" s="579"/>
      <c r="I90" s="29"/>
      <c r="J90" s="29"/>
      <c r="K90" s="29"/>
      <c r="L90" s="29"/>
      <c r="M90" s="29"/>
      <c r="N90" s="29"/>
      <c r="O90" s="29"/>
      <c r="P90" s="29"/>
      <c r="Q90" s="29"/>
      <c r="R90" s="29"/>
      <c r="S90" s="29"/>
      <c r="T90" s="29"/>
      <c r="U90" s="29"/>
      <c r="V90" s="29"/>
      <c r="W90" s="29"/>
      <c r="X90" s="29"/>
      <c r="Y90" s="29"/>
      <c r="Z90" s="29"/>
    </row>
    <row r="91" spans="1:26" ht="15.75" customHeight="1">
      <c r="A91" s="29"/>
      <c r="B91" s="29"/>
      <c r="C91" s="29"/>
      <c r="D91" s="29"/>
      <c r="E91" s="29"/>
      <c r="F91" s="29"/>
      <c r="G91" s="29"/>
      <c r="H91" s="579"/>
      <c r="I91" s="29"/>
      <c r="J91" s="29"/>
      <c r="K91" s="29"/>
      <c r="L91" s="29"/>
      <c r="M91" s="29"/>
      <c r="N91" s="29"/>
      <c r="O91" s="29"/>
      <c r="P91" s="29"/>
      <c r="Q91" s="29"/>
      <c r="R91" s="29"/>
      <c r="S91" s="29"/>
      <c r="T91" s="29"/>
      <c r="U91" s="29"/>
      <c r="V91" s="29"/>
      <c r="W91" s="29"/>
      <c r="X91" s="29"/>
      <c r="Y91" s="29"/>
      <c r="Z91" s="29"/>
    </row>
    <row r="92" spans="1:26" ht="15.75" customHeight="1">
      <c r="A92" s="29"/>
      <c r="B92" s="29"/>
      <c r="C92" s="29"/>
      <c r="D92" s="29"/>
      <c r="E92" s="29"/>
      <c r="F92" s="29"/>
      <c r="G92" s="29"/>
      <c r="H92" s="579"/>
      <c r="I92" s="29"/>
      <c r="J92" s="29"/>
      <c r="K92" s="29"/>
      <c r="L92" s="29"/>
      <c r="M92" s="29"/>
      <c r="N92" s="29"/>
      <c r="O92" s="29"/>
      <c r="P92" s="29"/>
      <c r="Q92" s="29"/>
      <c r="R92" s="29"/>
      <c r="S92" s="29"/>
      <c r="T92" s="29"/>
      <c r="U92" s="29"/>
      <c r="V92" s="29"/>
      <c r="W92" s="29"/>
      <c r="X92" s="29"/>
      <c r="Y92" s="29"/>
      <c r="Z92" s="29"/>
    </row>
    <row r="93" spans="1:26" ht="15.75" customHeight="1">
      <c r="A93" s="29"/>
      <c r="B93" s="29"/>
      <c r="C93" s="29"/>
      <c r="D93" s="29"/>
      <c r="E93" s="29"/>
      <c r="F93" s="29"/>
      <c r="G93" s="29"/>
      <c r="H93" s="579"/>
      <c r="I93" s="29"/>
      <c r="J93" s="29"/>
      <c r="K93" s="29"/>
      <c r="L93" s="29"/>
      <c r="M93" s="29"/>
      <c r="N93" s="29"/>
      <c r="O93" s="29"/>
      <c r="P93" s="29"/>
      <c r="Q93" s="29"/>
      <c r="R93" s="29"/>
      <c r="S93" s="29"/>
      <c r="T93" s="29"/>
      <c r="U93" s="29"/>
      <c r="V93" s="29"/>
      <c r="W93" s="29"/>
      <c r="X93" s="29"/>
      <c r="Y93" s="29"/>
      <c r="Z93" s="29"/>
    </row>
    <row r="94" spans="1:26" ht="15.75" customHeight="1">
      <c r="A94" s="29"/>
      <c r="B94" s="29"/>
      <c r="C94" s="29"/>
      <c r="D94" s="29"/>
      <c r="E94" s="29"/>
      <c r="F94" s="29"/>
      <c r="G94" s="29"/>
      <c r="H94" s="579"/>
      <c r="I94" s="29"/>
      <c r="J94" s="29"/>
      <c r="K94" s="29"/>
      <c r="L94" s="29"/>
      <c r="M94" s="29"/>
      <c r="N94" s="29"/>
      <c r="O94" s="29"/>
      <c r="P94" s="29"/>
      <c r="Q94" s="29"/>
      <c r="R94" s="29"/>
      <c r="S94" s="29"/>
      <c r="T94" s="29"/>
      <c r="U94" s="29"/>
      <c r="V94" s="29"/>
      <c r="W94" s="29"/>
      <c r="X94" s="29"/>
      <c r="Y94" s="29"/>
      <c r="Z94" s="29"/>
    </row>
    <row r="95" spans="1:26" ht="15.75" customHeight="1">
      <c r="A95" s="29"/>
      <c r="B95" s="29"/>
      <c r="C95" s="29"/>
      <c r="D95" s="29"/>
      <c r="E95" s="29"/>
      <c r="F95" s="29"/>
      <c r="G95" s="29"/>
      <c r="H95" s="579"/>
      <c r="I95" s="29"/>
      <c r="J95" s="29"/>
      <c r="K95" s="29"/>
      <c r="L95" s="29"/>
      <c r="M95" s="29"/>
      <c r="N95" s="29"/>
      <c r="O95" s="29"/>
      <c r="P95" s="29"/>
      <c r="Q95" s="29"/>
      <c r="R95" s="29"/>
      <c r="S95" s="29"/>
      <c r="T95" s="29"/>
      <c r="U95" s="29"/>
      <c r="V95" s="29"/>
      <c r="W95" s="29"/>
      <c r="X95" s="29"/>
      <c r="Y95" s="29"/>
      <c r="Z95" s="29"/>
    </row>
    <row r="96" spans="1:26" ht="15.75" customHeight="1">
      <c r="A96" s="29"/>
      <c r="B96" s="29"/>
      <c r="C96" s="29"/>
      <c r="D96" s="29"/>
      <c r="E96" s="29"/>
      <c r="F96" s="29"/>
      <c r="G96" s="29"/>
      <c r="H96" s="579"/>
      <c r="I96" s="29"/>
      <c r="J96" s="29"/>
      <c r="K96" s="29"/>
      <c r="L96" s="29"/>
      <c r="M96" s="29"/>
      <c r="N96" s="29"/>
      <c r="O96" s="29"/>
      <c r="P96" s="29"/>
      <c r="Q96" s="29"/>
      <c r="R96" s="29"/>
      <c r="S96" s="29"/>
      <c r="T96" s="29"/>
      <c r="U96" s="29"/>
      <c r="V96" s="29"/>
      <c r="W96" s="29"/>
      <c r="X96" s="29"/>
      <c r="Y96" s="29"/>
      <c r="Z96" s="29"/>
    </row>
    <row r="97" spans="1:26" ht="15.75" customHeight="1">
      <c r="A97" s="29"/>
      <c r="B97" s="29"/>
      <c r="C97" s="29"/>
      <c r="D97" s="29"/>
      <c r="E97" s="29"/>
      <c r="F97" s="29"/>
      <c r="G97" s="29"/>
      <c r="H97" s="579"/>
      <c r="I97" s="29"/>
      <c r="J97" s="29"/>
      <c r="K97" s="29"/>
      <c r="L97" s="29"/>
      <c r="M97" s="29"/>
      <c r="N97" s="29"/>
      <c r="O97" s="29"/>
      <c r="P97" s="29"/>
      <c r="Q97" s="29"/>
      <c r="R97" s="29"/>
      <c r="S97" s="29"/>
      <c r="T97" s="29"/>
      <c r="U97" s="29"/>
      <c r="V97" s="29"/>
      <c r="W97" s="29"/>
      <c r="X97" s="29"/>
      <c r="Y97" s="29"/>
      <c r="Z97" s="29"/>
    </row>
    <row r="98" spans="1:26" ht="15.75" customHeight="1">
      <c r="A98" s="29"/>
      <c r="B98" s="29"/>
      <c r="C98" s="29"/>
      <c r="D98" s="29"/>
      <c r="E98" s="29"/>
      <c r="F98" s="29"/>
      <c r="G98" s="29"/>
      <c r="H98" s="579"/>
      <c r="I98" s="29"/>
      <c r="J98" s="29"/>
      <c r="K98" s="29"/>
      <c r="L98" s="29"/>
      <c r="M98" s="29"/>
      <c r="N98" s="29"/>
      <c r="O98" s="29"/>
      <c r="P98" s="29"/>
      <c r="Q98" s="29"/>
      <c r="R98" s="29"/>
      <c r="S98" s="29"/>
      <c r="T98" s="29"/>
      <c r="U98" s="29"/>
      <c r="V98" s="29"/>
      <c r="W98" s="29"/>
      <c r="X98" s="29"/>
      <c r="Y98" s="29"/>
      <c r="Z98" s="29"/>
    </row>
    <row r="99" spans="1:26" ht="15.75" customHeight="1">
      <c r="A99" s="29"/>
      <c r="B99" s="29"/>
      <c r="C99" s="29"/>
      <c r="D99" s="29"/>
      <c r="E99" s="29"/>
      <c r="F99" s="29"/>
      <c r="G99" s="29"/>
      <c r="H99" s="579"/>
      <c r="I99" s="29"/>
      <c r="J99" s="29"/>
      <c r="K99" s="29"/>
      <c r="L99" s="29"/>
      <c r="M99" s="29"/>
      <c r="N99" s="29"/>
      <c r="O99" s="29"/>
      <c r="P99" s="29"/>
      <c r="Q99" s="29"/>
      <c r="R99" s="29"/>
      <c r="S99" s="29"/>
      <c r="T99" s="29"/>
      <c r="U99" s="29"/>
      <c r="V99" s="29"/>
      <c r="W99" s="29"/>
      <c r="X99" s="29"/>
      <c r="Y99" s="29"/>
      <c r="Z99" s="29"/>
    </row>
    <row r="100" spans="1:26" ht="15.75" customHeight="1">
      <c r="A100" s="29"/>
      <c r="B100" s="29"/>
      <c r="C100" s="29"/>
      <c r="D100" s="29"/>
      <c r="E100" s="29"/>
      <c r="F100" s="29"/>
      <c r="G100" s="29"/>
      <c r="H100" s="579"/>
      <c r="I100" s="29"/>
      <c r="J100" s="29"/>
      <c r="K100" s="29"/>
      <c r="L100" s="29"/>
      <c r="M100" s="29"/>
      <c r="N100" s="29"/>
      <c r="O100" s="29"/>
      <c r="P100" s="29"/>
      <c r="Q100" s="29"/>
      <c r="R100" s="29"/>
      <c r="S100" s="29"/>
      <c r="T100" s="29"/>
      <c r="U100" s="29"/>
      <c r="V100" s="29"/>
      <c r="W100" s="29"/>
      <c r="X100" s="29"/>
      <c r="Y100" s="29"/>
      <c r="Z100" s="29"/>
    </row>
    <row r="101" spans="1:26" ht="15.75" customHeight="1">
      <c r="A101" s="29"/>
      <c r="B101" s="29"/>
      <c r="C101" s="29"/>
      <c r="D101" s="29"/>
      <c r="E101" s="29"/>
      <c r="F101" s="29"/>
      <c r="G101" s="29"/>
      <c r="H101" s="579"/>
      <c r="I101" s="29"/>
      <c r="J101" s="29"/>
      <c r="K101" s="29"/>
      <c r="L101" s="29"/>
      <c r="M101" s="29"/>
      <c r="N101" s="29"/>
      <c r="O101" s="29"/>
      <c r="P101" s="29"/>
      <c r="Q101" s="29"/>
      <c r="R101" s="29"/>
      <c r="S101" s="29"/>
      <c r="T101" s="29"/>
      <c r="U101" s="29"/>
      <c r="V101" s="29"/>
      <c r="W101" s="29"/>
      <c r="X101" s="29"/>
      <c r="Y101" s="29"/>
      <c r="Z101" s="29"/>
    </row>
    <row r="102" spans="1:26" ht="15.75" customHeight="1">
      <c r="A102" s="29"/>
      <c r="B102" s="29"/>
      <c r="C102" s="29"/>
      <c r="D102" s="29"/>
      <c r="E102" s="29"/>
      <c r="F102" s="29"/>
      <c r="G102" s="29"/>
      <c r="H102" s="579"/>
      <c r="I102" s="29"/>
      <c r="J102" s="29"/>
      <c r="K102" s="29"/>
      <c r="L102" s="29"/>
      <c r="M102" s="29"/>
      <c r="N102" s="29"/>
      <c r="O102" s="29"/>
      <c r="P102" s="29"/>
      <c r="Q102" s="29"/>
      <c r="R102" s="29"/>
      <c r="S102" s="29"/>
      <c r="T102" s="29"/>
      <c r="U102" s="29"/>
      <c r="V102" s="29"/>
      <c r="W102" s="29"/>
      <c r="X102" s="29"/>
      <c r="Y102" s="29"/>
      <c r="Z102" s="29"/>
    </row>
    <row r="103" spans="1:26" ht="15.75" customHeight="1">
      <c r="A103" s="29"/>
      <c r="B103" s="29"/>
      <c r="C103" s="29"/>
      <c r="D103" s="29"/>
      <c r="E103" s="29"/>
      <c r="F103" s="29"/>
      <c r="G103" s="29"/>
      <c r="H103" s="579"/>
      <c r="I103" s="29"/>
      <c r="J103" s="29"/>
      <c r="K103" s="29"/>
      <c r="L103" s="29"/>
      <c r="M103" s="29"/>
      <c r="N103" s="29"/>
      <c r="O103" s="29"/>
      <c r="P103" s="29"/>
      <c r="Q103" s="29"/>
      <c r="R103" s="29"/>
      <c r="S103" s="29"/>
      <c r="T103" s="29"/>
      <c r="U103" s="29"/>
      <c r="V103" s="29"/>
      <c r="W103" s="29"/>
      <c r="X103" s="29"/>
      <c r="Y103" s="29"/>
      <c r="Z103" s="29"/>
    </row>
    <row r="104" spans="1:26" ht="15.75" customHeight="1">
      <c r="A104" s="29"/>
      <c r="B104" s="29"/>
      <c r="C104" s="29"/>
      <c r="D104" s="29"/>
      <c r="E104" s="29"/>
      <c r="F104" s="29"/>
      <c r="G104" s="29"/>
      <c r="H104" s="579"/>
      <c r="I104" s="29"/>
      <c r="J104" s="29"/>
      <c r="K104" s="29"/>
      <c r="L104" s="29"/>
      <c r="M104" s="29"/>
      <c r="N104" s="29"/>
      <c r="O104" s="29"/>
      <c r="P104" s="29"/>
      <c r="Q104" s="29"/>
      <c r="R104" s="29"/>
      <c r="S104" s="29"/>
      <c r="T104" s="29"/>
      <c r="U104" s="29"/>
      <c r="V104" s="29"/>
      <c r="W104" s="29"/>
      <c r="X104" s="29"/>
      <c r="Y104" s="29"/>
      <c r="Z104" s="29"/>
    </row>
    <row r="105" spans="1:26" ht="15.75" customHeight="1">
      <c r="A105" s="29"/>
      <c r="B105" s="29"/>
      <c r="C105" s="29"/>
      <c r="D105" s="29"/>
      <c r="E105" s="29"/>
      <c r="F105" s="29"/>
      <c r="G105" s="29"/>
      <c r="H105" s="579"/>
      <c r="I105" s="29"/>
      <c r="J105" s="29"/>
      <c r="K105" s="29"/>
      <c r="L105" s="29"/>
      <c r="M105" s="29"/>
      <c r="N105" s="29"/>
      <c r="O105" s="29"/>
      <c r="P105" s="29"/>
      <c r="Q105" s="29"/>
      <c r="R105" s="29"/>
      <c r="S105" s="29"/>
      <c r="T105" s="29"/>
      <c r="U105" s="29"/>
      <c r="V105" s="29"/>
      <c r="W105" s="29"/>
      <c r="X105" s="29"/>
      <c r="Y105" s="29"/>
      <c r="Z105" s="29"/>
    </row>
    <row r="106" spans="1:26" ht="15.75" customHeight="1">
      <c r="A106" s="29"/>
      <c r="B106" s="29"/>
      <c r="C106" s="29"/>
      <c r="D106" s="29"/>
      <c r="E106" s="29"/>
      <c r="F106" s="29"/>
      <c r="G106" s="29"/>
      <c r="H106" s="579"/>
      <c r="I106" s="29"/>
      <c r="J106" s="29"/>
      <c r="K106" s="29"/>
      <c r="L106" s="29"/>
      <c r="M106" s="29"/>
      <c r="N106" s="29"/>
      <c r="O106" s="29"/>
      <c r="P106" s="29"/>
      <c r="Q106" s="29"/>
      <c r="R106" s="29"/>
      <c r="S106" s="29"/>
      <c r="T106" s="29"/>
      <c r="U106" s="29"/>
      <c r="V106" s="29"/>
      <c r="W106" s="29"/>
      <c r="X106" s="29"/>
      <c r="Y106" s="29"/>
      <c r="Z106" s="29"/>
    </row>
    <row r="107" spans="1:26" ht="15.75" customHeight="1">
      <c r="A107" s="29"/>
      <c r="B107" s="29"/>
      <c r="C107" s="29"/>
      <c r="D107" s="29"/>
      <c r="E107" s="29"/>
      <c r="F107" s="29"/>
      <c r="G107" s="29"/>
      <c r="H107" s="579"/>
      <c r="I107" s="29"/>
      <c r="J107" s="29"/>
      <c r="K107" s="29"/>
      <c r="L107" s="29"/>
      <c r="M107" s="29"/>
      <c r="N107" s="29"/>
      <c r="O107" s="29"/>
      <c r="P107" s="29"/>
      <c r="Q107" s="29"/>
      <c r="R107" s="29"/>
      <c r="S107" s="29"/>
      <c r="T107" s="29"/>
      <c r="U107" s="29"/>
      <c r="V107" s="29"/>
      <c r="W107" s="29"/>
      <c r="X107" s="29"/>
      <c r="Y107" s="29"/>
      <c r="Z107" s="29"/>
    </row>
    <row r="108" spans="1:26" ht="15.75" customHeight="1">
      <c r="A108" s="29"/>
      <c r="B108" s="29"/>
      <c r="C108" s="29"/>
      <c r="D108" s="29"/>
      <c r="E108" s="29"/>
      <c r="F108" s="29"/>
      <c r="G108" s="29"/>
      <c r="H108" s="579"/>
      <c r="I108" s="29"/>
      <c r="J108" s="29"/>
      <c r="K108" s="29"/>
      <c r="L108" s="29"/>
      <c r="M108" s="29"/>
      <c r="N108" s="29"/>
      <c r="O108" s="29"/>
      <c r="P108" s="29"/>
      <c r="Q108" s="29"/>
      <c r="R108" s="29"/>
      <c r="S108" s="29"/>
      <c r="T108" s="29"/>
      <c r="U108" s="29"/>
      <c r="V108" s="29"/>
      <c r="W108" s="29"/>
      <c r="X108" s="29"/>
      <c r="Y108" s="29"/>
      <c r="Z108" s="29"/>
    </row>
    <row r="109" spans="1:26" ht="15.75" customHeight="1">
      <c r="A109" s="29"/>
      <c r="B109" s="29"/>
      <c r="C109" s="29"/>
      <c r="D109" s="29"/>
      <c r="E109" s="29"/>
      <c r="F109" s="29"/>
      <c r="G109" s="29"/>
      <c r="H109" s="579"/>
      <c r="I109" s="29"/>
      <c r="J109" s="29"/>
      <c r="K109" s="29"/>
      <c r="L109" s="29"/>
      <c r="M109" s="29"/>
      <c r="N109" s="29"/>
      <c r="O109" s="29"/>
      <c r="P109" s="29"/>
      <c r="Q109" s="29"/>
      <c r="R109" s="29"/>
      <c r="S109" s="29"/>
      <c r="T109" s="29"/>
      <c r="U109" s="29"/>
      <c r="V109" s="29"/>
      <c r="W109" s="29"/>
      <c r="X109" s="29"/>
      <c r="Y109" s="29"/>
      <c r="Z109" s="29"/>
    </row>
    <row r="110" spans="1:26" ht="15.75" customHeight="1">
      <c r="A110" s="29"/>
      <c r="B110" s="29"/>
      <c r="C110" s="29"/>
      <c r="D110" s="29"/>
      <c r="E110" s="29"/>
      <c r="F110" s="29"/>
      <c r="G110" s="29"/>
      <c r="H110" s="579"/>
      <c r="I110" s="29"/>
      <c r="J110" s="29"/>
      <c r="K110" s="29"/>
      <c r="L110" s="29"/>
      <c r="M110" s="29"/>
      <c r="N110" s="29"/>
      <c r="O110" s="29"/>
      <c r="P110" s="29"/>
      <c r="Q110" s="29"/>
      <c r="R110" s="29"/>
      <c r="S110" s="29"/>
      <c r="T110" s="29"/>
      <c r="U110" s="29"/>
      <c r="V110" s="29"/>
      <c r="W110" s="29"/>
      <c r="X110" s="29"/>
      <c r="Y110" s="29"/>
      <c r="Z110" s="29"/>
    </row>
    <row r="111" spans="1:26" ht="15.75" customHeight="1">
      <c r="A111" s="29"/>
      <c r="B111" s="29"/>
      <c r="C111" s="29"/>
      <c r="D111" s="29"/>
      <c r="E111" s="29"/>
      <c r="F111" s="29"/>
      <c r="G111" s="29"/>
      <c r="H111" s="579"/>
      <c r="I111" s="29"/>
      <c r="J111" s="29"/>
      <c r="K111" s="29"/>
      <c r="L111" s="29"/>
      <c r="M111" s="29"/>
      <c r="N111" s="29"/>
      <c r="O111" s="29"/>
      <c r="P111" s="29"/>
      <c r="Q111" s="29"/>
      <c r="R111" s="29"/>
      <c r="S111" s="29"/>
      <c r="T111" s="29"/>
      <c r="U111" s="29"/>
      <c r="V111" s="29"/>
      <c r="W111" s="29"/>
      <c r="X111" s="29"/>
      <c r="Y111" s="29"/>
      <c r="Z111" s="29"/>
    </row>
    <row r="112" spans="1:26" ht="15.75" customHeight="1">
      <c r="A112" s="29"/>
      <c r="B112" s="29"/>
      <c r="C112" s="29"/>
      <c r="D112" s="29"/>
      <c r="E112" s="29"/>
      <c r="F112" s="29"/>
      <c r="G112" s="29"/>
      <c r="H112" s="579"/>
      <c r="I112" s="29"/>
      <c r="J112" s="29"/>
      <c r="K112" s="29"/>
      <c r="L112" s="29"/>
      <c r="M112" s="29"/>
      <c r="N112" s="29"/>
      <c r="O112" s="29"/>
      <c r="P112" s="29"/>
      <c r="Q112" s="29"/>
      <c r="R112" s="29"/>
      <c r="S112" s="29"/>
      <c r="T112" s="29"/>
      <c r="U112" s="29"/>
      <c r="V112" s="29"/>
      <c r="W112" s="29"/>
      <c r="X112" s="29"/>
      <c r="Y112" s="29"/>
      <c r="Z112" s="29"/>
    </row>
    <row r="113" spans="1:26" ht="15.75" customHeight="1">
      <c r="A113" s="29"/>
      <c r="B113" s="29"/>
      <c r="C113" s="29"/>
      <c r="D113" s="29"/>
      <c r="E113" s="29"/>
      <c r="F113" s="29"/>
      <c r="G113" s="29"/>
      <c r="H113" s="579"/>
      <c r="I113" s="29"/>
      <c r="J113" s="29"/>
      <c r="K113" s="29"/>
      <c r="L113" s="29"/>
      <c r="M113" s="29"/>
      <c r="N113" s="29"/>
      <c r="O113" s="29"/>
      <c r="P113" s="29"/>
      <c r="Q113" s="29"/>
      <c r="R113" s="29"/>
      <c r="S113" s="29"/>
      <c r="T113" s="29"/>
      <c r="U113" s="29"/>
      <c r="V113" s="29"/>
      <c r="W113" s="29"/>
      <c r="X113" s="29"/>
      <c r="Y113" s="29"/>
      <c r="Z113" s="29"/>
    </row>
    <row r="114" spans="1:26" ht="15.75" customHeight="1">
      <c r="A114" s="29"/>
      <c r="B114" s="29"/>
      <c r="C114" s="29"/>
      <c r="D114" s="29"/>
      <c r="E114" s="29"/>
      <c r="F114" s="29"/>
      <c r="G114" s="29"/>
      <c r="H114" s="579"/>
      <c r="I114" s="29"/>
      <c r="J114" s="29"/>
      <c r="K114" s="29"/>
      <c r="L114" s="29"/>
      <c r="M114" s="29"/>
      <c r="N114" s="29"/>
      <c r="O114" s="29"/>
      <c r="P114" s="29"/>
      <c r="Q114" s="29"/>
      <c r="R114" s="29"/>
      <c r="S114" s="29"/>
      <c r="T114" s="29"/>
      <c r="U114" s="29"/>
      <c r="V114" s="29"/>
      <c r="W114" s="29"/>
      <c r="X114" s="29"/>
      <c r="Y114" s="29"/>
      <c r="Z114" s="29"/>
    </row>
    <row r="115" spans="1:26" ht="15.75" customHeight="1">
      <c r="A115" s="29"/>
      <c r="B115" s="29"/>
      <c r="C115" s="29"/>
      <c r="D115" s="29"/>
      <c r="E115" s="29"/>
      <c r="F115" s="29"/>
      <c r="G115" s="29"/>
      <c r="H115" s="579"/>
      <c r="I115" s="29"/>
      <c r="J115" s="29"/>
      <c r="K115" s="29"/>
      <c r="L115" s="29"/>
      <c r="M115" s="29"/>
      <c r="N115" s="29"/>
      <c r="O115" s="29"/>
      <c r="P115" s="29"/>
      <c r="Q115" s="29"/>
      <c r="R115" s="29"/>
      <c r="S115" s="29"/>
      <c r="T115" s="29"/>
      <c r="U115" s="29"/>
      <c r="V115" s="29"/>
      <c r="W115" s="29"/>
      <c r="X115" s="29"/>
      <c r="Y115" s="29"/>
      <c r="Z115" s="29"/>
    </row>
    <row r="116" spans="1:26" ht="15.75" customHeight="1">
      <c r="A116" s="29"/>
      <c r="B116" s="29"/>
      <c r="C116" s="29"/>
      <c r="D116" s="29"/>
      <c r="E116" s="29"/>
      <c r="F116" s="29"/>
      <c r="G116" s="29"/>
      <c r="H116" s="579"/>
      <c r="I116" s="29"/>
      <c r="J116" s="29"/>
      <c r="K116" s="29"/>
      <c r="L116" s="29"/>
      <c r="M116" s="29"/>
      <c r="N116" s="29"/>
      <c r="O116" s="29"/>
      <c r="P116" s="29"/>
      <c r="Q116" s="29"/>
      <c r="R116" s="29"/>
      <c r="S116" s="29"/>
      <c r="T116" s="29"/>
      <c r="U116" s="29"/>
      <c r="V116" s="29"/>
      <c r="W116" s="29"/>
      <c r="X116" s="29"/>
      <c r="Y116" s="29"/>
      <c r="Z116" s="29"/>
    </row>
    <row r="117" spans="1:26" ht="15.75" customHeight="1">
      <c r="A117" s="29"/>
      <c r="B117" s="29"/>
      <c r="C117" s="29"/>
      <c r="D117" s="29"/>
      <c r="E117" s="29"/>
      <c r="F117" s="29"/>
      <c r="G117" s="29"/>
      <c r="H117" s="579"/>
      <c r="I117" s="29"/>
      <c r="J117" s="29"/>
      <c r="K117" s="29"/>
      <c r="L117" s="29"/>
      <c r="M117" s="29"/>
      <c r="N117" s="29"/>
      <c r="O117" s="29"/>
      <c r="P117" s="29"/>
      <c r="Q117" s="29"/>
      <c r="R117" s="29"/>
      <c r="S117" s="29"/>
      <c r="T117" s="29"/>
      <c r="U117" s="29"/>
      <c r="V117" s="29"/>
      <c r="W117" s="29"/>
      <c r="X117" s="29"/>
      <c r="Y117" s="29"/>
      <c r="Z117" s="29"/>
    </row>
    <row r="118" spans="1:26" ht="15.75" customHeight="1">
      <c r="A118" s="29"/>
      <c r="B118" s="29"/>
      <c r="C118" s="29"/>
      <c r="D118" s="29"/>
      <c r="E118" s="29"/>
      <c r="F118" s="29"/>
      <c r="G118" s="29"/>
      <c r="H118" s="579"/>
      <c r="I118" s="29"/>
      <c r="J118" s="29"/>
      <c r="K118" s="29"/>
      <c r="L118" s="29"/>
      <c r="M118" s="29"/>
      <c r="N118" s="29"/>
      <c r="O118" s="29"/>
      <c r="P118" s="29"/>
      <c r="Q118" s="29"/>
      <c r="R118" s="29"/>
      <c r="S118" s="29"/>
      <c r="T118" s="29"/>
      <c r="U118" s="29"/>
      <c r="V118" s="29"/>
      <c r="W118" s="29"/>
      <c r="X118" s="29"/>
      <c r="Y118" s="29"/>
      <c r="Z118" s="29"/>
    </row>
    <row r="119" spans="1:26" ht="15.75" customHeight="1">
      <c r="A119" s="29"/>
      <c r="B119" s="29"/>
      <c r="C119" s="29"/>
      <c r="D119" s="29"/>
      <c r="E119" s="29"/>
      <c r="F119" s="29"/>
      <c r="G119" s="29"/>
      <c r="H119" s="579"/>
      <c r="I119" s="29"/>
      <c r="J119" s="29"/>
      <c r="K119" s="29"/>
      <c r="L119" s="29"/>
      <c r="M119" s="29"/>
      <c r="N119" s="29"/>
      <c r="O119" s="29"/>
      <c r="P119" s="29"/>
      <c r="Q119" s="29"/>
      <c r="R119" s="29"/>
      <c r="S119" s="29"/>
      <c r="T119" s="29"/>
      <c r="U119" s="29"/>
      <c r="V119" s="29"/>
      <c r="W119" s="29"/>
      <c r="X119" s="29"/>
      <c r="Y119" s="29"/>
      <c r="Z119" s="29"/>
    </row>
    <row r="120" spans="1:26" ht="15.75" customHeight="1">
      <c r="A120" s="29"/>
      <c r="B120" s="29"/>
      <c r="C120" s="29"/>
      <c r="D120" s="29"/>
      <c r="E120" s="29"/>
      <c r="F120" s="29"/>
      <c r="G120" s="29"/>
      <c r="H120" s="579"/>
      <c r="I120" s="29"/>
      <c r="J120" s="29"/>
      <c r="K120" s="29"/>
      <c r="L120" s="29"/>
      <c r="M120" s="29"/>
      <c r="N120" s="29"/>
      <c r="O120" s="29"/>
      <c r="P120" s="29"/>
      <c r="Q120" s="29"/>
      <c r="R120" s="29"/>
      <c r="S120" s="29"/>
      <c r="T120" s="29"/>
      <c r="U120" s="29"/>
      <c r="V120" s="29"/>
      <c r="W120" s="29"/>
      <c r="X120" s="29"/>
      <c r="Y120" s="29"/>
      <c r="Z120" s="29"/>
    </row>
    <row r="121" spans="1:26" ht="15.75" customHeight="1">
      <c r="A121" s="29"/>
      <c r="B121" s="29"/>
      <c r="C121" s="29"/>
      <c r="D121" s="29"/>
      <c r="E121" s="29"/>
      <c r="F121" s="29"/>
      <c r="G121" s="29"/>
      <c r="H121" s="579"/>
      <c r="I121" s="29"/>
      <c r="J121" s="29"/>
      <c r="K121" s="29"/>
      <c r="L121" s="29"/>
      <c r="M121" s="29"/>
      <c r="N121" s="29"/>
      <c r="O121" s="29"/>
      <c r="P121" s="29"/>
      <c r="Q121" s="29"/>
      <c r="R121" s="29"/>
      <c r="S121" s="29"/>
      <c r="T121" s="29"/>
      <c r="U121" s="29"/>
      <c r="V121" s="29"/>
      <c r="W121" s="29"/>
      <c r="X121" s="29"/>
      <c r="Y121" s="29"/>
      <c r="Z121" s="29"/>
    </row>
    <row r="122" spans="1:26" ht="15.75" customHeight="1">
      <c r="A122" s="29"/>
      <c r="B122" s="29"/>
      <c r="C122" s="29"/>
      <c r="D122" s="29"/>
      <c r="E122" s="29"/>
      <c r="F122" s="29"/>
      <c r="G122" s="29"/>
      <c r="H122" s="579"/>
      <c r="I122" s="29"/>
      <c r="J122" s="29"/>
      <c r="K122" s="29"/>
      <c r="L122" s="29"/>
      <c r="M122" s="29"/>
      <c r="N122" s="29"/>
      <c r="O122" s="29"/>
      <c r="P122" s="29"/>
      <c r="Q122" s="29"/>
      <c r="R122" s="29"/>
      <c r="S122" s="29"/>
      <c r="T122" s="29"/>
      <c r="U122" s="29"/>
      <c r="V122" s="29"/>
      <c r="W122" s="29"/>
      <c r="X122" s="29"/>
      <c r="Y122" s="29"/>
      <c r="Z122" s="29"/>
    </row>
    <row r="123" spans="1:26" ht="15.75" customHeight="1">
      <c r="A123" s="29"/>
      <c r="B123" s="29"/>
      <c r="C123" s="29"/>
      <c r="D123" s="29"/>
      <c r="E123" s="29"/>
      <c r="F123" s="29"/>
      <c r="G123" s="29"/>
      <c r="H123" s="579"/>
      <c r="I123" s="29"/>
      <c r="J123" s="29"/>
      <c r="K123" s="29"/>
      <c r="L123" s="29"/>
      <c r="M123" s="29"/>
      <c r="N123" s="29"/>
      <c r="O123" s="29"/>
      <c r="P123" s="29"/>
      <c r="Q123" s="29"/>
      <c r="R123" s="29"/>
      <c r="S123" s="29"/>
      <c r="T123" s="29"/>
      <c r="U123" s="29"/>
      <c r="V123" s="29"/>
      <c r="W123" s="29"/>
      <c r="X123" s="29"/>
      <c r="Y123" s="29"/>
      <c r="Z123" s="29"/>
    </row>
    <row r="124" spans="1:26" ht="15.75" customHeight="1">
      <c r="A124" s="29"/>
      <c r="B124" s="29"/>
      <c r="C124" s="29"/>
      <c r="D124" s="29"/>
      <c r="E124" s="29"/>
      <c r="F124" s="29"/>
      <c r="G124" s="29"/>
      <c r="H124" s="579"/>
      <c r="I124" s="29"/>
      <c r="J124" s="29"/>
      <c r="K124" s="29"/>
      <c r="L124" s="29"/>
      <c r="M124" s="29"/>
      <c r="N124" s="29"/>
      <c r="O124" s="29"/>
      <c r="P124" s="29"/>
      <c r="Q124" s="29"/>
      <c r="R124" s="29"/>
      <c r="S124" s="29"/>
      <c r="T124" s="29"/>
      <c r="U124" s="29"/>
      <c r="V124" s="29"/>
      <c r="W124" s="29"/>
      <c r="X124" s="29"/>
      <c r="Y124" s="29"/>
      <c r="Z124" s="29"/>
    </row>
    <row r="125" spans="1:26" ht="15.75" customHeight="1">
      <c r="A125" s="29"/>
      <c r="B125" s="29"/>
      <c r="C125" s="29"/>
      <c r="D125" s="29"/>
      <c r="E125" s="29"/>
      <c r="F125" s="29"/>
      <c r="G125" s="29"/>
      <c r="H125" s="579"/>
      <c r="I125" s="29"/>
      <c r="J125" s="29"/>
      <c r="K125" s="29"/>
      <c r="L125" s="29"/>
      <c r="M125" s="29"/>
      <c r="N125" s="29"/>
      <c r="O125" s="29"/>
      <c r="P125" s="29"/>
      <c r="Q125" s="29"/>
      <c r="R125" s="29"/>
      <c r="S125" s="29"/>
      <c r="T125" s="29"/>
      <c r="U125" s="29"/>
      <c r="V125" s="29"/>
      <c r="W125" s="29"/>
      <c r="X125" s="29"/>
      <c r="Y125" s="29"/>
      <c r="Z125" s="29"/>
    </row>
    <row r="126" spans="1:26" ht="15.75" customHeight="1">
      <c r="A126" s="29"/>
      <c r="B126" s="29"/>
      <c r="C126" s="29"/>
      <c r="D126" s="29"/>
      <c r="E126" s="29"/>
      <c r="F126" s="29"/>
      <c r="G126" s="29"/>
      <c r="H126" s="579"/>
      <c r="I126" s="29"/>
      <c r="J126" s="29"/>
      <c r="K126" s="29"/>
      <c r="L126" s="29"/>
      <c r="M126" s="29"/>
      <c r="N126" s="29"/>
      <c r="O126" s="29"/>
      <c r="P126" s="29"/>
      <c r="Q126" s="29"/>
      <c r="R126" s="29"/>
      <c r="S126" s="29"/>
      <c r="T126" s="29"/>
      <c r="U126" s="29"/>
      <c r="V126" s="29"/>
      <c r="W126" s="29"/>
      <c r="X126" s="29"/>
      <c r="Y126" s="29"/>
      <c r="Z126" s="29"/>
    </row>
    <row r="127" spans="1:26" ht="15.75" customHeight="1">
      <c r="A127" s="29"/>
      <c r="B127" s="29"/>
      <c r="C127" s="29"/>
      <c r="D127" s="29"/>
      <c r="E127" s="29"/>
      <c r="F127" s="29"/>
      <c r="G127" s="29"/>
      <c r="H127" s="579"/>
      <c r="I127" s="29"/>
      <c r="J127" s="29"/>
      <c r="K127" s="29"/>
      <c r="L127" s="29"/>
      <c r="M127" s="29"/>
      <c r="N127" s="29"/>
      <c r="O127" s="29"/>
      <c r="P127" s="29"/>
      <c r="Q127" s="29"/>
      <c r="R127" s="29"/>
      <c r="S127" s="29"/>
      <c r="T127" s="29"/>
      <c r="U127" s="29"/>
      <c r="V127" s="29"/>
      <c r="W127" s="29"/>
      <c r="X127" s="29"/>
      <c r="Y127" s="29"/>
      <c r="Z127" s="29"/>
    </row>
    <row r="128" spans="1:26" ht="15.75" customHeight="1">
      <c r="A128" s="29"/>
      <c r="B128" s="29"/>
      <c r="C128" s="29"/>
      <c r="D128" s="29"/>
      <c r="E128" s="29"/>
      <c r="F128" s="29"/>
      <c r="G128" s="29"/>
      <c r="H128" s="579"/>
      <c r="I128" s="29"/>
      <c r="J128" s="29"/>
      <c r="K128" s="29"/>
      <c r="L128" s="29"/>
      <c r="M128" s="29"/>
      <c r="N128" s="29"/>
      <c r="O128" s="29"/>
      <c r="P128" s="29"/>
      <c r="Q128" s="29"/>
      <c r="R128" s="29"/>
      <c r="S128" s="29"/>
      <c r="T128" s="29"/>
      <c r="U128" s="29"/>
      <c r="V128" s="29"/>
      <c r="W128" s="29"/>
      <c r="X128" s="29"/>
      <c r="Y128" s="29"/>
      <c r="Z128" s="29"/>
    </row>
    <row r="129" spans="1:26" ht="15.75" customHeight="1">
      <c r="A129" s="29"/>
      <c r="B129" s="29"/>
      <c r="C129" s="29"/>
      <c r="D129" s="29"/>
      <c r="E129" s="29"/>
      <c r="F129" s="29"/>
      <c r="G129" s="29"/>
      <c r="H129" s="579"/>
      <c r="I129" s="29"/>
      <c r="J129" s="29"/>
      <c r="K129" s="29"/>
      <c r="L129" s="29"/>
      <c r="M129" s="29"/>
      <c r="N129" s="29"/>
      <c r="O129" s="29"/>
      <c r="P129" s="29"/>
      <c r="Q129" s="29"/>
      <c r="R129" s="29"/>
      <c r="S129" s="29"/>
      <c r="T129" s="29"/>
      <c r="U129" s="29"/>
      <c r="V129" s="29"/>
      <c r="W129" s="29"/>
      <c r="X129" s="29"/>
      <c r="Y129" s="29"/>
      <c r="Z129" s="29"/>
    </row>
    <row r="130" spans="1:26" ht="15.75" customHeight="1">
      <c r="A130" s="29"/>
      <c r="B130" s="29"/>
      <c r="C130" s="29"/>
      <c r="D130" s="29"/>
      <c r="E130" s="29"/>
      <c r="F130" s="29"/>
      <c r="G130" s="29"/>
      <c r="H130" s="579"/>
      <c r="I130" s="29"/>
      <c r="J130" s="29"/>
      <c r="K130" s="29"/>
      <c r="L130" s="29"/>
      <c r="M130" s="29"/>
      <c r="N130" s="29"/>
      <c r="O130" s="29"/>
      <c r="P130" s="29"/>
      <c r="Q130" s="29"/>
      <c r="R130" s="29"/>
      <c r="S130" s="29"/>
      <c r="T130" s="29"/>
      <c r="U130" s="29"/>
      <c r="V130" s="29"/>
      <c r="W130" s="29"/>
      <c r="X130" s="29"/>
      <c r="Y130" s="29"/>
      <c r="Z130" s="29"/>
    </row>
    <row r="131" spans="1:26" ht="15.75" customHeight="1">
      <c r="A131" s="29"/>
      <c r="B131" s="29"/>
      <c r="C131" s="29"/>
      <c r="D131" s="29"/>
      <c r="E131" s="29"/>
      <c r="F131" s="29"/>
      <c r="G131" s="29"/>
      <c r="H131" s="579"/>
      <c r="I131" s="29"/>
      <c r="J131" s="29"/>
      <c r="K131" s="29"/>
      <c r="L131" s="29"/>
      <c r="M131" s="29"/>
      <c r="N131" s="29"/>
      <c r="O131" s="29"/>
      <c r="P131" s="29"/>
      <c r="Q131" s="29"/>
      <c r="R131" s="29"/>
      <c r="S131" s="29"/>
      <c r="T131" s="29"/>
      <c r="U131" s="29"/>
      <c r="V131" s="29"/>
      <c r="W131" s="29"/>
      <c r="X131" s="29"/>
      <c r="Y131" s="29"/>
      <c r="Z131" s="29"/>
    </row>
    <row r="132" spans="1:26" ht="15.75" customHeight="1">
      <c r="A132" s="29"/>
      <c r="B132" s="29"/>
      <c r="C132" s="29"/>
      <c r="D132" s="29"/>
      <c r="E132" s="29"/>
      <c r="F132" s="29"/>
      <c r="G132" s="29"/>
      <c r="H132" s="579"/>
      <c r="I132" s="29"/>
      <c r="J132" s="29"/>
      <c r="K132" s="29"/>
      <c r="L132" s="29"/>
      <c r="M132" s="29"/>
      <c r="N132" s="29"/>
      <c r="O132" s="29"/>
      <c r="P132" s="29"/>
      <c r="Q132" s="29"/>
      <c r="R132" s="29"/>
      <c r="S132" s="29"/>
      <c r="T132" s="29"/>
      <c r="U132" s="29"/>
      <c r="V132" s="29"/>
      <c r="W132" s="29"/>
      <c r="X132" s="29"/>
      <c r="Y132" s="29"/>
      <c r="Z132" s="29"/>
    </row>
    <row r="133" spans="1:26" ht="15.75" customHeight="1">
      <c r="A133" s="29"/>
      <c r="B133" s="29"/>
      <c r="C133" s="29"/>
      <c r="D133" s="29"/>
      <c r="E133" s="29"/>
      <c r="F133" s="29"/>
      <c r="G133" s="29"/>
      <c r="H133" s="579"/>
      <c r="I133" s="29"/>
      <c r="J133" s="29"/>
      <c r="K133" s="29"/>
      <c r="L133" s="29"/>
      <c r="M133" s="29"/>
      <c r="N133" s="29"/>
      <c r="O133" s="29"/>
      <c r="P133" s="29"/>
      <c r="Q133" s="29"/>
      <c r="R133" s="29"/>
      <c r="S133" s="29"/>
      <c r="T133" s="29"/>
      <c r="U133" s="29"/>
      <c r="V133" s="29"/>
      <c r="W133" s="29"/>
      <c r="X133" s="29"/>
      <c r="Y133" s="29"/>
      <c r="Z133" s="29"/>
    </row>
    <row r="134" spans="1:26" ht="15.75" customHeight="1">
      <c r="A134" s="29"/>
      <c r="B134" s="29"/>
      <c r="C134" s="29"/>
      <c r="D134" s="29"/>
      <c r="E134" s="29"/>
      <c r="F134" s="29"/>
      <c r="G134" s="29"/>
      <c r="H134" s="579"/>
      <c r="I134" s="29"/>
      <c r="J134" s="29"/>
      <c r="K134" s="29"/>
      <c r="L134" s="29"/>
      <c r="M134" s="29"/>
      <c r="N134" s="29"/>
      <c r="O134" s="29"/>
      <c r="P134" s="29"/>
      <c r="Q134" s="29"/>
      <c r="R134" s="29"/>
      <c r="S134" s="29"/>
      <c r="T134" s="29"/>
      <c r="U134" s="29"/>
      <c r="V134" s="29"/>
      <c r="W134" s="29"/>
      <c r="X134" s="29"/>
      <c r="Y134" s="29"/>
      <c r="Z134" s="29"/>
    </row>
    <row r="135" spans="1:26" ht="15.75" customHeight="1">
      <c r="A135" s="29"/>
      <c r="B135" s="29"/>
      <c r="C135" s="29"/>
      <c r="D135" s="29"/>
      <c r="E135" s="29"/>
      <c r="F135" s="29"/>
      <c r="G135" s="29"/>
      <c r="H135" s="579"/>
      <c r="I135" s="29"/>
      <c r="J135" s="29"/>
      <c r="K135" s="29"/>
      <c r="L135" s="29"/>
      <c r="M135" s="29"/>
      <c r="N135" s="29"/>
      <c r="O135" s="29"/>
      <c r="P135" s="29"/>
      <c r="Q135" s="29"/>
      <c r="R135" s="29"/>
      <c r="S135" s="29"/>
      <c r="T135" s="29"/>
      <c r="U135" s="29"/>
      <c r="V135" s="29"/>
      <c r="W135" s="29"/>
      <c r="X135" s="29"/>
      <c r="Y135" s="29"/>
      <c r="Z135" s="29"/>
    </row>
    <row r="136" spans="1:26" ht="15.75" customHeight="1">
      <c r="A136" s="29"/>
      <c r="B136" s="29"/>
      <c r="C136" s="29"/>
      <c r="D136" s="29"/>
      <c r="E136" s="29"/>
      <c r="F136" s="29"/>
      <c r="G136" s="29"/>
      <c r="H136" s="579"/>
      <c r="I136" s="29"/>
      <c r="J136" s="29"/>
      <c r="K136" s="29"/>
      <c r="L136" s="29"/>
      <c r="M136" s="29"/>
      <c r="N136" s="29"/>
      <c r="O136" s="29"/>
      <c r="P136" s="29"/>
      <c r="Q136" s="29"/>
      <c r="R136" s="29"/>
      <c r="S136" s="29"/>
      <c r="T136" s="29"/>
      <c r="U136" s="29"/>
      <c r="V136" s="29"/>
      <c r="W136" s="29"/>
      <c r="X136" s="29"/>
      <c r="Y136" s="29"/>
      <c r="Z136" s="29"/>
    </row>
    <row r="137" spans="1:26" ht="15.75" customHeight="1">
      <c r="A137" s="29"/>
      <c r="B137" s="29"/>
      <c r="C137" s="29"/>
      <c r="D137" s="29"/>
      <c r="E137" s="29"/>
      <c r="F137" s="29"/>
      <c r="G137" s="29"/>
      <c r="H137" s="579"/>
      <c r="I137" s="29"/>
      <c r="J137" s="29"/>
      <c r="K137" s="29"/>
      <c r="L137" s="29"/>
      <c r="M137" s="29"/>
      <c r="N137" s="29"/>
      <c r="O137" s="29"/>
      <c r="P137" s="29"/>
      <c r="Q137" s="29"/>
      <c r="R137" s="29"/>
      <c r="S137" s="29"/>
      <c r="T137" s="29"/>
      <c r="U137" s="29"/>
      <c r="V137" s="29"/>
      <c r="W137" s="29"/>
      <c r="X137" s="29"/>
      <c r="Y137" s="29"/>
      <c r="Z137" s="29"/>
    </row>
    <row r="138" spans="1:26" ht="15.75" customHeight="1">
      <c r="A138" s="29"/>
      <c r="B138" s="29"/>
      <c r="C138" s="29"/>
      <c r="D138" s="29"/>
      <c r="E138" s="29"/>
      <c r="F138" s="29"/>
      <c r="G138" s="29"/>
      <c r="H138" s="579"/>
      <c r="I138" s="29"/>
      <c r="J138" s="29"/>
      <c r="K138" s="29"/>
      <c r="L138" s="29"/>
      <c r="M138" s="29"/>
      <c r="N138" s="29"/>
      <c r="O138" s="29"/>
      <c r="P138" s="29"/>
      <c r="Q138" s="29"/>
      <c r="R138" s="29"/>
      <c r="S138" s="29"/>
      <c r="T138" s="29"/>
      <c r="U138" s="29"/>
      <c r="V138" s="29"/>
      <c r="W138" s="29"/>
      <c r="X138" s="29"/>
      <c r="Y138" s="29"/>
      <c r="Z138" s="29"/>
    </row>
    <row r="139" spans="1:26" ht="15.75" customHeight="1">
      <c r="A139" s="29"/>
      <c r="B139" s="29"/>
      <c r="C139" s="29"/>
      <c r="D139" s="29"/>
      <c r="E139" s="29"/>
      <c r="F139" s="29"/>
      <c r="G139" s="29"/>
      <c r="H139" s="579"/>
      <c r="I139" s="29"/>
      <c r="J139" s="29"/>
      <c r="K139" s="29"/>
      <c r="L139" s="29"/>
      <c r="M139" s="29"/>
      <c r="N139" s="29"/>
      <c r="O139" s="29"/>
      <c r="P139" s="29"/>
      <c r="Q139" s="29"/>
      <c r="R139" s="29"/>
      <c r="S139" s="29"/>
      <c r="T139" s="29"/>
      <c r="U139" s="29"/>
      <c r="V139" s="29"/>
      <c r="W139" s="29"/>
      <c r="X139" s="29"/>
      <c r="Y139" s="29"/>
      <c r="Z139" s="29"/>
    </row>
    <row r="140" spans="1:26" ht="15.75" customHeight="1">
      <c r="A140" s="29"/>
      <c r="B140" s="29"/>
      <c r="C140" s="29"/>
      <c r="D140" s="29"/>
      <c r="E140" s="29"/>
      <c r="F140" s="29"/>
      <c r="G140" s="29"/>
      <c r="H140" s="579"/>
      <c r="I140" s="29"/>
      <c r="J140" s="29"/>
      <c r="K140" s="29"/>
      <c r="L140" s="29"/>
      <c r="M140" s="29"/>
      <c r="N140" s="29"/>
      <c r="O140" s="29"/>
      <c r="P140" s="29"/>
      <c r="Q140" s="29"/>
      <c r="R140" s="29"/>
      <c r="S140" s="29"/>
      <c r="T140" s="29"/>
      <c r="U140" s="29"/>
      <c r="V140" s="29"/>
      <c r="W140" s="29"/>
      <c r="X140" s="29"/>
      <c r="Y140" s="29"/>
      <c r="Z140" s="29"/>
    </row>
    <row r="141" spans="1:26" ht="15.75" customHeight="1">
      <c r="A141" s="29"/>
      <c r="B141" s="29"/>
      <c r="C141" s="29"/>
      <c r="D141" s="29"/>
      <c r="E141" s="29"/>
      <c r="F141" s="29"/>
      <c r="G141" s="29"/>
      <c r="H141" s="579"/>
      <c r="I141" s="29"/>
      <c r="J141" s="29"/>
      <c r="K141" s="29"/>
      <c r="L141" s="29"/>
      <c r="M141" s="29"/>
      <c r="N141" s="29"/>
      <c r="O141" s="29"/>
      <c r="P141" s="29"/>
      <c r="Q141" s="29"/>
      <c r="R141" s="29"/>
      <c r="S141" s="29"/>
      <c r="T141" s="29"/>
      <c r="U141" s="29"/>
      <c r="V141" s="29"/>
      <c r="W141" s="29"/>
      <c r="X141" s="29"/>
      <c r="Y141" s="29"/>
      <c r="Z141" s="29"/>
    </row>
    <row r="142" spans="1:26" ht="15.75" customHeight="1">
      <c r="A142" s="29"/>
      <c r="B142" s="29"/>
      <c r="C142" s="29"/>
      <c r="D142" s="29"/>
      <c r="E142" s="29"/>
      <c r="F142" s="29"/>
      <c r="G142" s="29"/>
      <c r="H142" s="579"/>
      <c r="I142" s="29"/>
      <c r="J142" s="29"/>
      <c r="K142" s="29"/>
      <c r="L142" s="29"/>
      <c r="M142" s="29"/>
      <c r="N142" s="29"/>
      <c r="O142" s="29"/>
      <c r="P142" s="29"/>
      <c r="Q142" s="29"/>
      <c r="R142" s="29"/>
      <c r="S142" s="29"/>
      <c r="T142" s="29"/>
      <c r="U142" s="29"/>
      <c r="V142" s="29"/>
      <c r="W142" s="29"/>
      <c r="X142" s="29"/>
      <c r="Y142" s="29"/>
      <c r="Z142" s="29"/>
    </row>
    <row r="143" spans="1:26" ht="15.75" customHeight="1">
      <c r="A143" s="29"/>
      <c r="B143" s="29"/>
      <c r="C143" s="29"/>
      <c r="D143" s="29"/>
      <c r="E143" s="29"/>
      <c r="F143" s="29"/>
      <c r="G143" s="29"/>
      <c r="H143" s="579"/>
      <c r="I143" s="29"/>
      <c r="J143" s="29"/>
      <c r="K143" s="29"/>
      <c r="L143" s="29"/>
      <c r="M143" s="29"/>
      <c r="N143" s="29"/>
      <c r="O143" s="29"/>
      <c r="P143" s="29"/>
      <c r="Q143" s="29"/>
      <c r="R143" s="29"/>
      <c r="S143" s="29"/>
      <c r="T143" s="29"/>
      <c r="U143" s="29"/>
      <c r="V143" s="29"/>
      <c r="W143" s="29"/>
      <c r="X143" s="29"/>
      <c r="Y143" s="29"/>
      <c r="Z143" s="29"/>
    </row>
    <row r="144" spans="1:26" ht="15.75" customHeight="1">
      <c r="A144" s="29"/>
      <c r="B144" s="29"/>
      <c r="C144" s="29"/>
      <c r="D144" s="29"/>
      <c r="E144" s="29"/>
      <c r="F144" s="29"/>
      <c r="G144" s="29"/>
      <c r="H144" s="579"/>
      <c r="I144" s="29"/>
      <c r="J144" s="29"/>
      <c r="K144" s="29"/>
      <c r="L144" s="29"/>
      <c r="M144" s="29"/>
      <c r="N144" s="29"/>
      <c r="O144" s="29"/>
      <c r="P144" s="29"/>
      <c r="Q144" s="29"/>
      <c r="R144" s="29"/>
      <c r="S144" s="29"/>
      <c r="T144" s="29"/>
      <c r="U144" s="29"/>
      <c r="V144" s="29"/>
      <c r="W144" s="29"/>
      <c r="X144" s="29"/>
      <c r="Y144" s="29"/>
      <c r="Z144" s="29"/>
    </row>
    <row r="145" spans="1:26" ht="15.75" customHeight="1">
      <c r="A145" s="29"/>
      <c r="B145" s="29"/>
      <c r="C145" s="29"/>
      <c r="D145" s="29"/>
      <c r="E145" s="29"/>
      <c r="F145" s="29"/>
      <c r="G145" s="29"/>
      <c r="H145" s="579"/>
      <c r="I145" s="29"/>
      <c r="J145" s="29"/>
      <c r="K145" s="29"/>
      <c r="L145" s="29"/>
      <c r="M145" s="29"/>
      <c r="N145" s="29"/>
      <c r="O145" s="29"/>
      <c r="P145" s="29"/>
      <c r="Q145" s="29"/>
      <c r="R145" s="29"/>
      <c r="S145" s="29"/>
      <c r="T145" s="29"/>
      <c r="U145" s="29"/>
      <c r="V145" s="29"/>
      <c r="W145" s="29"/>
      <c r="X145" s="29"/>
      <c r="Y145" s="29"/>
      <c r="Z145" s="29"/>
    </row>
    <row r="146" spans="1:26" ht="15.75" customHeight="1">
      <c r="A146" s="29"/>
      <c r="B146" s="29"/>
      <c r="C146" s="29"/>
      <c r="D146" s="29"/>
      <c r="E146" s="29"/>
      <c r="F146" s="29"/>
      <c r="G146" s="29"/>
      <c r="H146" s="579"/>
      <c r="I146" s="29"/>
      <c r="J146" s="29"/>
      <c r="K146" s="29"/>
      <c r="L146" s="29"/>
      <c r="M146" s="29"/>
      <c r="N146" s="29"/>
      <c r="O146" s="29"/>
      <c r="P146" s="29"/>
      <c r="Q146" s="29"/>
      <c r="R146" s="29"/>
      <c r="S146" s="29"/>
      <c r="T146" s="29"/>
      <c r="U146" s="29"/>
      <c r="V146" s="29"/>
      <c r="W146" s="29"/>
      <c r="X146" s="29"/>
      <c r="Y146" s="29"/>
      <c r="Z146" s="29"/>
    </row>
    <row r="147" spans="1:26" ht="15.75" customHeight="1">
      <c r="A147" s="29"/>
      <c r="B147" s="29"/>
      <c r="C147" s="29"/>
      <c r="D147" s="29"/>
      <c r="E147" s="29"/>
      <c r="F147" s="29"/>
      <c r="G147" s="29"/>
      <c r="H147" s="579"/>
      <c r="I147" s="29"/>
      <c r="J147" s="29"/>
      <c r="K147" s="29"/>
      <c r="L147" s="29"/>
      <c r="M147" s="29"/>
      <c r="N147" s="29"/>
      <c r="O147" s="29"/>
      <c r="P147" s="29"/>
      <c r="Q147" s="29"/>
      <c r="R147" s="29"/>
      <c r="S147" s="29"/>
      <c r="T147" s="29"/>
      <c r="U147" s="29"/>
      <c r="V147" s="29"/>
      <c r="W147" s="29"/>
      <c r="X147" s="29"/>
      <c r="Y147" s="29"/>
      <c r="Z147" s="29"/>
    </row>
    <row r="148" spans="1:26" ht="15.75" customHeight="1">
      <c r="A148" s="29"/>
      <c r="B148" s="29"/>
      <c r="C148" s="29"/>
      <c r="D148" s="29"/>
      <c r="E148" s="29"/>
      <c r="F148" s="29"/>
      <c r="G148" s="29"/>
      <c r="H148" s="579"/>
      <c r="I148" s="29"/>
      <c r="J148" s="29"/>
      <c r="K148" s="29"/>
      <c r="L148" s="29"/>
      <c r="M148" s="29"/>
      <c r="N148" s="29"/>
      <c r="O148" s="29"/>
      <c r="P148" s="29"/>
      <c r="Q148" s="29"/>
      <c r="R148" s="29"/>
      <c r="S148" s="29"/>
      <c r="T148" s="29"/>
      <c r="U148" s="29"/>
      <c r="V148" s="29"/>
      <c r="W148" s="29"/>
      <c r="X148" s="29"/>
      <c r="Y148" s="29"/>
      <c r="Z148" s="29"/>
    </row>
    <row r="149" spans="1:26" ht="15.75" customHeight="1">
      <c r="A149" s="29"/>
      <c r="B149" s="29"/>
      <c r="C149" s="29"/>
      <c r="D149" s="29"/>
      <c r="E149" s="29"/>
      <c r="F149" s="29"/>
      <c r="G149" s="29"/>
      <c r="H149" s="579"/>
      <c r="I149" s="29"/>
      <c r="J149" s="29"/>
      <c r="K149" s="29"/>
      <c r="L149" s="29"/>
      <c r="M149" s="29"/>
      <c r="N149" s="29"/>
      <c r="O149" s="29"/>
      <c r="P149" s="29"/>
      <c r="Q149" s="29"/>
      <c r="R149" s="29"/>
      <c r="S149" s="29"/>
      <c r="T149" s="29"/>
      <c r="U149" s="29"/>
      <c r="V149" s="29"/>
      <c r="W149" s="29"/>
      <c r="X149" s="29"/>
      <c r="Y149" s="29"/>
      <c r="Z149" s="29"/>
    </row>
    <row r="150" spans="1:26" ht="15.75" customHeight="1">
      <c r="A150" s="29"/>
      <c r="B150" s="29"/>
      <c r="C150" s="29"/>
      <c r="D150" s="29"/>
      <c r="E150" s="29"/>
      <c r="F150" s="29"/>
      <c r="G150" s="29"/>
      <c r="H150" s="579"/>
      <c r="I150" s="29"/>
      <c r="J150" s="29"/>
      <c r="K150" s="29"/>
      <c r="L150" s="29"/>
      <c r="M150" s="29"/>
      <c r="N150" s="29"/>
      <c r="O150" s="29"/>
      <c r="P150" s="29"/>
      <c r="Q150" s="29"/>
      <c r="R150" s="29"/>
      <c r="S150" s="29"/>
      <c r="T150" s="29"/>
      <c r="U150" s="29"/>
      <c r="V150" s="29"/>
      <c r="W150" s="29"/>
      <c r="X150" s="29"/>
      <c r="Y150" s="29"/>
      <c r="Z150" s="29"/>
    </row>
    <row r="151" spans="1:26" ht="15.75" customHeight="1">
      <c r="A151" s="29"/>
      <c r="B151" s="29"/>
      <c r="C151" s="29"/>
      <c r="D151" s="29"/>
      <c r="E151" s="29"/>
      <c r="F151" s="29"/>
      <c r="G151" s="29"/>
      <c r="H151" s="579"/>
      <c r="I151" s="29"/>
      <c r="J151" s="29"/>
      <c r="K151" s="29"/>
      <c r="L151" s="29"/>
      <c r="M151" s="29"/>
      <c r="N151" s="29"/>
      <c r="O151" s="29"/>
      <c r="P151" s="29"/>
      <c r="Q151" s="29"/>
      <c r="R151" s="29"/>
      <c r="S151" s="29"/>
      <c r="T151" s="29"/>
      <c r="U151" s="29"/>
      <c r="V151" s="29"/>
      <c r="W151" s="29"/>
      <c r="X151" s="29"/>
      <c r="Y151" s="29"/>
      <c r="Z151" s="29"/>
    </row>
    <row r="152" spans="1:26" ht="15.75" customHeight="1">
      <c r="A152" s="29"/>
      <c r="B152" s="29"/>
      <c r="C152" s="29"/>
      <c r="D152" s="29"/>
      <c r="E152" s="29"/>
      <c r="F152" s="29"/>
      <c r="G152" s="29"/>
      <c r="H152" s="579"/>
      <c r="I152" s="29"/>
      <c r="J152" s="29"/>
      <c r="K152" s="29"/>
      <c r="L152" s="29"/>
      <c r="M152" s="29"/>
      <c r="N152" s="29"/>
      <c r="O152" s="29"/>
      <c r="P152" s="29"/>
      <c r="Q152" s="29"/>
      <c r="R152" s="29"/>
      <c r="S152" s="29"/>
      <c r="T152" s="29"/>
      <c r="U152" s="29"/>
      <c r="V152" s="29"/>
      <c r="W152" s="29"/>
      <c r="X152" s="29"/>
      <c r="Y152" s="29"/>
      <c r="Z152" s="29"/>
    </row>
    <row r="153" spans="1:26" ht="15.75" customHeight="1">
      <c r="A153" s="29"/>
      <c r="B153" s="29"/>
      <c r="C153" s="29"/>
      <c r="D153" s="29"/>
      <c r="E153" s="29"/>
      <c r="F153" s="29"/>
      <c r="G153" s="29"/>
      <c r="H153" s="579"/>
      <c r="I153" s="29"/>
      <c r="J153" s="29"/>
      <c r="K153" s="29"/>
      <c r="L153" s="29"/>
      <c r="M153" s="29"/>
      <c r="N153" s="29"/>
      <c r="O153" s="29"/>
      <c r="P153" s="29"/>
      <c r="Q153" s="29"/>
      <c r="R153" s="29"/>
      <c r="S153" s="29"/>
      <c r="T153" s="29"/>
      <c r="U153" s="29"/>
      <c r="V153" s="29"/>
      <c r="W153" s="29"/>
      <c r="X153" s="29"/>
      <c r="Y153" s="29"/>
      <c r="Z153" s="29"/>
    </row>
    <row r="154" spans="1:26" ht="15.75" customHeight="1">
      <c r="A154" s="29"/>
      <c r="B154" s="29"/>
      <c r="C154" s="29"/>
      <c r="D154" s="29"/>
      <c r="E154" s="29"/>
      <c r="F154" s="29"/>
      <c r="G154" s="29"/>
      <c r="H154" s="579"/>
      <c r="I154" s="29"/>
      <c r="J154" s="29"/>
      <c r="K154" s="29"/>
      <c r="L154" s="29"/>
      <c r="M154" s="29"/>
      <c r="N154" s="29"/>
      <c r="O154" s="29"/>
      <c r="P154" s="29"/>
      <c r="Q154" s="29"/>
      <c r="R154" s="29"/>
      <c r="S154" s="29"/>
      <c r="T154" s="29"/>
      <c r="U154" s="29"/>
      <c r="V154" s="29"/>
      <c r="W154" s="29"/>
      <c r="X154" s="29"/>
      <c r="Y154" s="29"/>
      <c r="Z154" s="29"/>
    </row>
    <row r="155" spans="1:26" ht="15.75" customHeight="1">
      <c r="A155" s="29"/>
      <c r="B155" s="29"/>
      <c r="C155" s="29"/>
      <c r="D155" s="29"/>
      <c r="E155" s="29"/>
      <c r="F155" s="29"/>
      <c r="G155" s="29"/>
      <c r="H155" s="579"/>
      <c r="I155" s="29"/>
      <c r="J155" s="29"/>
      <c r="K155" s="29"/>
      <c r="L155" s="29"/>
      <c r="M155" s="29"/>
      <c r="N155" s="29"/>
      <c r="O155" s="29"/>
      <c r="P155" s="29"/>
      <c r="Q155" s="29"/>
      <c r="R155" s="29"/>
      <c r="S155" s="29"/>
      <c r="T155" s="29"/>
      <c r="U155" s="29"/>
      <c r="V155" s="29"/>
      <c r="W155" s="29"/>
      <c r="X155" s="29"/>
      <c r="Y155" s="29"/>
      <c r="Z155" s="29"/>
    </row>
    <row r="156" spans="1:26" ht="15.75" customHeight="1">
      <c r="A156" s="29"/>
      <c r="B156" s="29"/>
      <c r="C156" s="29"/>
      <c r="D156" s="29"/>
      <c r="E156" s="29"/>
      <c r="F156" s="29"/>
      <c r="G156" s="29"/>
      <c r="H156" s="579"/>
      <c r="I156" s="29"/>
      <c r="J156" s="29"/>
      <c r="K156" s="29"/>
      <c r="L156" s="29"/>
      <c r="M156" s="29"/>
      <c r="N156" s="29"/>
      <c r="O156" s="29"/>
      <c r="P156" s="29"/>
      <c r="Q156" s="29"/>
      <c r="R156" s="29"/>
      <c r="S156" s="29"/>
      <c r="T156" s="29"/>
      <c r="U156" s="29"/>
      <c r="V156" s="29"/>
      <c r="W156" s="29"/>
      <c r="X156" s="29"/>
      <c r="Y156" s="29"/>
      <c r="Z156" s="29"/>
    </row>
    <row r="157" spans="1:26" ht="15.75" customHeight="1">
      <c r="A157" s="29"/>
      <c r="B157" s="29"/>
      <c r="C157" s="29"/>
      <c r="D157" s="29"/>
      <c r="E157" s="29"/>
      <c r="F157" s="29"/>
      <c r="G157" s="29"/>
      <c r="H157" s="579"/>
      <c r="I157" s="29"/>
      <c r="J157" s="29"/>
      <c r="K157" s="29"/>
      <c r="L157" s="29"/>
      <c r="M157" s="29"/>
      <c r="N157" s="29"/>
      <c r="O157" s="29"/>
      <c r="P157" s="29"/>
      <c r="Q157" s="29"/>
      <c r="R157" s="29"/>
      <c r="S157" s="29"/>
      <c r="T157" s="29"/>
      <c r="U157" s="29"/>
      <c r="V157" s="29"/>
      <c r="W157" s="29"/>
      <c r="X157" s="29"/>
      <c r="Y157" s="29"/>
      <c r="Z157" s="29"/>
    </row>
    <row r="158" spans="1:26" ht="15.75" customHeight="1">
      <c r="A158" s="29"/>
      <c r="B158" s="29"/>
      <c r="C158" s="29"/>
      <c r="D158" s="29"/>
      <c r="E158" s="29"/>
      <c r="F158" s="29"/>
      <c r="G158" s="29"/>
      <c r="H158" s="579"/>
      <c r="I158" s="29"/>
      <c r="J158" s="29"/>
      <c r="K158" s="29"/>
      <c r="L158" s="29"/>
      <c r="M158" s="29"/>
      <c r="N158" s="29"/>
      <c r="O158" s="29"/>
      <c r="P158" s="29"/>
      <c r="Q158" s="29"/>
      <c r="R158" s="29"/>
      <c r="S158" s="29"/>
      <c r="T158" s="29"/>
      <c r="U158" s="29"/>
      <c r="V158" s="29"/>
      <c r="W158" s="29"/>
      <c r="X158" s="29"/>
      <c r="Y158" s="29"/>
      <c r="Z158" s="29"/>
    </row>
    <row r="159" spans="1:26" ht="15.75" customHeight="1">
      <c r="A159" s="29"/>
      <c r="B159" s="29"/>
      <c r="C159" s="29"/>
      <c r="D159" s="29"/>
      <c r="E159" s="29"/>
      <c r="F159" s="29"/>
      <c r="G159" s="29"/>
      <c r="H159" s="579"/>
      <c r="I159" s="29"/>
      <c r="J159" s="29"/>
      <c r="K159" s="29"/>
      <c r="L159" s="29"/>
      <c r="M159" s="29"/>
      <c r="N159" s="29"/>
      <c r="O159" s="29"/>
      <c r="P159" s="29"/>
      <c r="Q159" s="29"/>
      <c r="R159" s="29"/>
      <c r="S159" s="29"/>
      <c r="T159" s="29"/>
      <c r="U159" s="29"/>
      <c r="V159" s="29"/>
      <c r="W159" s="29"/>
      <c r="X159" s="29"/>
      <c r="Y159" s="29"/>
      <c r="Z159" s="29"/>
    </row>
    <row r="160" spans="1:26" ht="15.75" customHeight="1">
      <c r="A160" s="29"/>
      <c r="B160" s="29"/>
      <c r="C160" s="29"/>
      <c r="D160" s="29"/>
      <c r="E160" s="29"/>
      <c r="F160" s="29"/>
      <c r="G160" s="29"/>
      <c r="H160" s="579"/>
      <c r="I160" s="29"/>
      <c r="J160" s="29"/>
      <c r="K160" s="29"/>
      <c r="L160" s="29"/>
      <c r="M160" s="29"/>
      <c r="N160" s="29"/>
      <c r="O160" s="29"/>
      <c r="P160" s="29"/>
      <c r="Q160" s="29"/>
      <c r="R160" s="29"/>
      <c r="S160" s="29"/>
      <c r="T160" s="29"/>
      <c r="U160" s="29"/>
      <c r="V160" s="29"/>
      <c r="W160" s="29"/>
      <c r="X160" s="29"/>
      <c r="Y160" s="29"/>
      <c r="Z160" s="29"/>
    </row>
    <row r="161" spans="1:26" ht="15.75" customHeight="1">
      <c r="A161" s="29"/>
      <c r="B161" s="29"/>
      <c r="C161" s="29"/>
      <c r="D161" s="29"/>
      <c r="E161" s="29"/>
      <c r="F161" s="29"/>
      <c r="G161" s="29"/>
      <c r="H161" s="579"/>
      <c r="I161" s="29"/>
      <c r="J161" s="29"/>
      <c r="K161" s="29"/>
      <c r="L161" s="29"/>
      <c r="M161" s="29"/>
      <c r="N161" s="29"/>
      <c r="O161" s="29"/>
      <c r="P161" s="29"/>
      <c r="Q161" s="29"/>
      <c r="R161" s="29"/>
      <c r="S161" s="29"/>
      <c r="T161" s="29"/>
      <c r="U161" s="29"/>
      <c r="V161" s="29"/>
      <c r="W161" s="29"/>
      <c r="X161" s="29"/>
      <c r="Y161" s="29"/>
      <c r="Z161" s="29"/>
    </row>
    <row r="162" spans="1:26" ht="15.75" customHeight="1">
      <c r="A162" s="29"/>
      <c r="B162" s="29"/>
      <c r="C162" s="29"/>
      <c r="D162" s="29"/>
      <c r="E162" s="29"/>
      <c r="F162" s="29"/>
      <c r="G162" s="29"/>
      <c r="H162" s="579"/>
      <c r="I162" s="29"/>
      <c r="J162" s="29"/>
      <c r="K162" s="29"/>
      <c r="L162" s="29"/>
      <c r="M162" s="29"/>
      <c r="N162" s="29"/>
      <c r="O162" s="29"/>
      <c r="P162" s="29"/>
      <c r="Q162" s="29"/>
      <c r="R162" s="29"/>
      <c r="S162" s="29"/>
      <c r="T162" s="29"/>
      <c r="U162" s="29"/>
      <c r="V162" s="29"/>
      <c r="W162" s="29"/>
      <c r="X162" s="29"/>
      <c r="Y162" s="29"/>
      <c r="Z162" s="29"/>
    </row>
    <row r="163" spans="1:26" ht="15.75" customHeight="1">
      <c r="A163" s="29"/>
      <c r="B163" s="29"/>
      <c r="C163" s="29"/>
      <c r="D163" s="29"/>
      <c r="E163" s="29"/>
      <c r="F163" s="29"/>
      <c r="G163" s="29"/>
      <c r="H163" s="579"/>
      <c r="I163" s="29"/>
      <c r="J163" s="29"/>
      <c r="K163" s="29"/>
      <c r="L163" s="29"/>
      <c r="M163" s="29"/>
      <c r="N163" s="29"/>
      <c r="O163" s="29"/>
      <c r="P163" s="29"/>
      <c r="Q163" s="29"/>
      <c r="R163" s="29"/>
      <c r="S163" s="29"/>
      <c r="T163" s="29"/>
      <c r="U163" s="29"/>
      <c r="V163" s="29"/>
      <c r="W163" s="29"/>
      <c r="X163" s="29"/>
      <c r="Y163" s="29"/>
      <c r="Z163" s="29"/>
    </row>
    <row r="164" spans="1:26" ht="15.75" customHeight="1">
      <c r="A164" s="29"/>
      <c r="B164" s="29"/>
      <c r="C164" s="29"/>
      <c r="D164" s="29"/>
      <c r="E164" s="29"/>
      <c r="F164" s="29"/>
      <c r="G164" s="29"/>
      <c r="H164" s="579"/>
      <c r="I164" s="29"/>
      <c r="J164" s="29"/>
      <c r="K164" s="29"/>
      <c r="L164" s="29"/>
      <c r="M164" s="29"/>
      <c r="N164" s="29"/>
      <c r="O164" s="29"/>
      <c r="P164" s="29"/>
      <c r="Q164" s="29"/>
      <c r="R164" s="29"/>
      <c r="S164" s="29"/>
      <c r="T164" s="29"/>
      <c r="U164" s="29"/>
      <c r="V164" s="29"/>
      <c r="W164" s="29"/>
      <c r="X164" s="29"/>
      <c r="Y164" s="29"/>
      <c r="Z164" s="29"/>
    </row>
    <row r="165" spans="1:26" ht="15.75" customHeight="1">
      <c r="A165" s="29"/>
      <c r="B165" s="29"/>
      <c r="C165" s="29"/>
      <c r="D165" s="29"/>
      <c r="E165" s="29"/>
      <c r="F165" s="29"/>
      <c r="G165" s="29"/>
      <c r="H165" s="579"/>
      <c r="I165" s="29"/>
      <c r="J165" s="29"/>
      <c r="K165" s="29"/>
      <c r="L165" s="29"/>
      <c r="M165" s="29"/>
      <c r="N165" s="29"/>
      <c r="O165" s="29"/>
      <c r="P165" s="29"/>
      <c r="Q165" s="29"/>
      <c r="R165" s="29"/>
      <c r="S165" s="29"/>
      <c r="T165" s="29"/>
      <c r="U165" s="29"/>
      <c r="V165" s="29"/>
      <c r="W165" s="29"/>
      <c r="X165" s="29"/>
      <c r="Y165" s="29"/>
      <c r="Z165" s="29"/>
    </row>
    <row r="166" spans="1:26" ht="15.75" customHeight="1">
      <c r="A166" s="29"/>
      <c r="B166" s="29"/>
      <c r="C166" s="29"/>
      <c r="D166" s="29"/>
      <c r="E166" s="29"/>
      <c r="F166" s="29"/>
      <c r="G166" s="29"/>
      <c r="H166" s="579"/>
      <c r="I166" s="29"/>
      <c r="J166" s="29"/>
      <c r="K166" s="29"/>
      <c r="L166" s="29"/>
      <c r="M166" s="29"/>
      <c r="N166" s="29"/>
      <c r="O166" s="29"/>
      <c r="P166" s="29"/>
      <c r="Q166" s="29"/>
      <c r="R166" s="29"/>
      <c r="S166" s="29"/>
      <c r="T166" s="29"/>
      <c r="U166" s="29"/>
      <c r="V166" s="29"/>
      <c r="W166" s="29"/>
      <c r="X166" s="29"/>
      <c r="Y166" s="29"/>
      <c r="Z166" s="29"/>
    </row>
    <row r="167" spans="1:26" ht="15.75" customHeight="1">
      <c r="A167" s="29"/>
      <c r="B167" s="29"/>
      <c r="C167" s="29"/>
      <c r="D167" s="29"/>
      <c r="E167" s="29"/>
      <c r="F167" s="29"/>
      <c r="G167" s="29"/>
      <c r="H167" s="579"/>
      <c r="I167" s="29"/>
      <c r="J167" s="29"/>
      <c r="K167" s="29"/>
      <c r="L167" s="29"/>
      <c r="M167" s="29"/>
      <c r="N167" s="29"/>
      <c r="O167" s="29"/>
      <c r="P167" s="29"/>
      <c r="Q167" s="29"/>
      <c r="R167" s="29"/>
      <c r="S167" s="29"/>
      <c r="T167" s="29"/>
      <c r="U167" s="29"/>
      <c r="V167" s="29"/>
      <c r="W167" s="29"/>
      <c r="X167" s="29"/>
      <c r="Y167" s="29"/>
      <c r="Z167" s="29"/>
    </row>
    <row r="168" spans="1:26" ht="15.75" customHeight="1">
      <c r="A168" s="29"/>
      <c r="B168" s="29"/>
      <c r="C168" s="29"/>
      <c r="D168" s="29"/>
      <c r="E168" s="29"/>
      <c r="F168" s="29"/>
      <c r="G168" s="29"/>
      <c r="H168" s="579"/>
      <c r="I168" s="29"/>
      <c r="J168" s="29"/>
      <c r="K168" s="29"/>
      <c r="L168" s="29"/>
      <c r="M168" s="29"/>
      <c r="N168" s="29"/>
      <c r="O168" s="29"/>
      <c r="P168" s="29"/>
      <c r="Q168" s="29"/>
      <c r="R168" s="29"/>
      <c r="S168" s="29"/>
      <c r="T168" s="29"/>
      <c r="U168" s="29"/>
      <c r="V168" s="29"/>
      <c r="W168" s="29"/>
      <c r="X168" s="29"/>
      <c r="Y168" s="29"/>
      <c r="Z168" s="29"/>
    </row>
    <row r="169" spans="1:26" ht="15.75" customHeight="1">
      <c r="A169" s="29"/>
      <c r="B169" s="29"/>
      <c r="C169" s="29"/>
      <c r="D169" s="29"/>
      <c r="E169" s="29"/>
      <c r="F169" s="29"/>
      <c r="G169" s="29"/>
      <c r="H169" s="579"/>
      <c r="I169" s="29"/>
      <c r="J169" s="29"/>
      <c r="K169" s="29"/>
      <c r="L169" s="29"/>
      <c r="M169" s="29"/>
      <c r="N169" s="29"/>
      <c r="O169" s="29"/>
      <c r="P169" s="29"/>
      <c r="Q169" s="29"/>
      <c r="R169" s="29"/>
      <c r="S169" s="29"/>
      <c r="T169" s="29"/>
      <c r="U169" s="29"/>
      <c r="V169" s="29"/>
      <c r="W169" s="29"/>
      <c r="X169" s="29"/>
      <c r="Y169" s="29"/>
      <c r="Z169" s="29"/>
    </row>
    <row r="170" spans="1:26" ht="15.75" customHeight="1">
      <c r="A170" s="29"/>
      <c r="B170" s="29"/>
      <c r="C170" s="29"/>
      <c r="D170" s="29"/>
      <c r="E170" s="29"/>
      <c r="F170" s="29"/>
      <c r="G170" s="29"/>
      <c r="H170" s="579"/>
      <c r="I170" s="29"/>
      <c r="J170" s="29"/>
      <c r="K170" s="29"/>
      <c r="L170" s="29"/>
      <c r="M170" s="29"/>
      <c r="N170" s="29"/>
      <c r="O170" s="29"/>
      <c r="P170" s="29"/>
      <c r="Q170" s="29"/>
      <c r="R170" s="29"/>
      <c r="S170" s="29"/>
      <c r="T170" s="29"/>
      <c r="U170" s="29"/>
      <c r="V170" s="29"/>
      <c r="W170" s="29"/>
      <c r="X170" s="29"/>
      <c r="Y170" s="29"/>
      <c r="Z170" s="29"/>
    </row>
    <row r="171" spans="1:26" ht="15.75" customHeight="1">
      <c r="A171" s="29"/>
      <c r="B171" s="29"/>
      <c r="C171" s="29"/>
      <c r="D171" s="29"/>
      <c r="E171" s="29"/>
      <c r="F171" s="29"/>
      <c r="G171" s="29"/>
      <c r="H171" s="579"/>
      <c r="I171" s="29"/>
      <c r="J171" s="29"/>
      <c r="K171" s="29"/>
      <c r="L171" s="29"/>
      <c r="M171" s="29"/>
      <c r="N171" s="29"/>
      <c r="O171" s="29"/>
      <c r="P171" s="29"/>
      <c r="Q171" s="29"/>
      <c r="R171" s="29"/>
      <c r="S171" s="29"/>
      <c r="T171" s="29"/>
      <c r="U171" s="29"/>
      <c r="V171" s="29"/>
      <c r="W171" s="29"/>
      <c r="X171" s="29"/>
      <c r="Y171" s="29"/>
      <c r="Z171" s="29"/>
    </row>
    <row r="172" spans="1:26" ht="15.75" customHeight="1">
      <c r="A172" s="29"/>
      <c r="B172" s="29"/>
      <c r="C172" s="29"/>
      <c r="D172" s="29"/>
      <c r="E172" s="29"/>
      <c r="F172" s="29"/>
      <c r="G172" s="29"/>
      <c r="H172" s="579"/>
      <c r="I172" s="29"/>
      <c r="J172" s="29"/>
      <c r="K172" s="29"/>
      <c r="L172" s="29"/>
      <c r="M172" s="29"/>
      <c r="N172" s="29"/>
      <c r="O172" s="29"/>
      <c r="P172" s="29"/>
      <c r="Q172" s="29"/>
      <c r="R172" s="29"/>
      <c r="S172" s="29"/>
      <c r="T172" s="29"/>
      <c r="U172" s="29"/>
      <c r="V172" s="29"/>
      <c r="W172" s="29"/>
      <c r="X172" s="29"/>
      <c r="Y172" s="29"/>
      <c r="Z172" s="29"/>
    </row>
    <row r="173" spans="1:26" ht="15.75" customHeight="1">
      <c r="A173" s="29"/>
      <c r="B173" s="29"/>
      <c r="C173" s="29"/>
      <c r="D173" s="29"/>
      <c r="E173" s="29"/>
      <c r="F173" s="29"/>
      <c r="G173" s="29"/>
      <c r="H173" s="579"/>
      <c r="I173" s="29"/>
      <c r="J173" s="29"/>
      <c r="K173" s="29"/>
      <c r="L173" s="29"/>
      <c r="M173" s="29"/>
      <c r="N173" s="29"/>
      <c r="O173" s="29"/>
      <c r="P173" s="29"/>
      <c r="Q173" s="29"/>
      <c r="R173" s="29"/>
      <c r="S173" s="29"/>
      <c r="T173" s="29"/>
      <c r="U173" s="29"/>
      <c r="V173" s="29"/>
      <c r="W173" s="29"/>
      <c r="X173" s="29"/>
      <c r="Y173" s="29"/>
      <c r="Z173" s="29"/>
    </row>
    <row r="174" spans="1:26" ht="15.75" customHeight="1">
      <c r="A174" s="29"/>
      <c r="B174" s="29"/>
      <c r="C174" s="29"/>
      <c r="D174" s="29"/>
      <c r="E174" s="29"/>
      <c r="F174" s="29"/>
      <c r="G174" s="29"/>
      <c r="H174" s="579"/>
      <c r="I174" s="29"/>
      <c r="J174" s="29"/>
      <c r="K174" s="29"/>
      <c r="L174" s="29"/>
      <c r="M174" s="29"/>
      <c r="N174" s="29"/>
      <c r="O174" s="29"/>
      <c r="P174" s="29"/>
      <c r="Q174" s="29"/>
      <c r="R174" s="29"/>
      <c r="S174" s="29"/>
      <c r="T174" s="29"/>
      <c r="U174" s="29"/>
      <c r="V174" s="29"/>
      <c r="W174" s="29"/>
      <c r="X174" s="29"/>
      <c r="Y174" s="29"/>
      <c r="Z174" s="29"/>
    </row>
    <row r="175" spans="1:26" ht="15.75" customHeight="1">
      <c r="A175" s="29"/>
      <c r="B175" s="29"/>
      <c r="C175" s="29"/>
      <c r="D175" s="29"/>
      <c r="E175" s="29"/>
      <c r="F175" s="29"/>
      <c r="G175" s="29"/>
      <c r="H175" s="579"/>
      <c r="I175" s="29"/>
      <c r="J175" s="29"/>
      <c r="K175" s="29"/>
      <c r="L175" s="29"/>
      <c r="M175" s="29"/>
      <c r="N175" s="29"/>
      <c r="O175" s="29"/>
      <c r="P175" s="29"/>
      <c r="Q175" s="29"/>
      <c r="R175" s="29"/>
      <c r="S175" s="29"/>
      <c r="T175" s="29"/>
      <c r="U175" s="29"/>
      <c r="V175" s="29"/>
      <c r="W175" s="29"/>
      <c r="X175" s="29"/>
      <c r="Y175" s="29"/>
      <c r="Z175" s="29"/>
    </row>
    <row r="176" spans="1:26" ht="15.75" customHeight="1">
      <c r="A176" s="29"/>
      <c r="B176" s="29"/>
      <c r="C176" s="29"/>
      <c r="D176" s="29"/>
      <c r="E176" s="29"/>
      <c r="F176" s="29"/>
      <c r="G176" s="29"/>
      <c r="H176" s="579"/>
      <c r="I176" s="29"/>
      <c r="J176" s="29"/>
      <c r="K176" s="29"/>
      <c r="L176" s="29"/>
      <c r="M176" s="29"/>
      <c r="N176" s="29"/>
      <c r="O176" s="29"/>
      <c r="P176" s="29"/>
      <c r="Q176" s="29"/>
      <c r="R176" s="29"/>
      <c r="S176" s="29"/>
      <c r="T176" s="29"/>
      <c r="U176" s="29"/>
      <c r="V176" s="29"/>
      <c r="W176" s="29"/>
      <c r="X176" s="29"/>
      <c r="Y176" s="29"/>
      <c r="Z176" s="29"/>
    </row>
    <row r="177" spans="1:26" ht="15.75" customHeight="1">
      <c r="A177" s="29"/>
      <c r="B177" s="29"/>
      <c r="C177" s="29"/>
      <c r="D177" s="29"/>
      <c r="E177" s="29"/>
      <c r="F177" s="29"/>
      <c r="G177" s="29"/>
      <c r="H177" s="579"/>
      <c r="I177" s="29"/>
      <c r="J177" s="29"/>
      <c r="K177" s="29"/>
      <c r="L177" s="29"/>
      <c r="M177" s="29"/>
      <c r="N177" s="29"/>
      <c r="O177" s="29"/>
      <c r="P177" s="29"/>
      <c r="Q177" s="29"/>
      <c r="R177" s="29"/>
      <c r="S177" s="29"/>
      <c r="T177" s="29"/>
      <c r="U177" s="29"/>
      <c r="V177" s="29"/>
      <c r="W177" s="29"/>
      <c r="X177" s="29"/>
      <c r="Y177" s="29"/>
      <c r="Z177" s="29"/>
    </row>
    <row r="178" spans="1:26" ht="15.75" customHeight="1">
      <c r="A178" s="29"/>
      <c r="B178" s="29"/>
      <c r="C178" s="29"/>
      <c r="D178" s="29"/>
      <c r="E178" s="29"/>
      <c r="F178" s="29"/>
      <c r="G178" s="29"/>
      <c r="H178" s="579"/>
      <c r="I178" s="29"/>
      <c r="J178" s="29"/>
      <c r="K178" s="29"/>
      <c r="L178" s="29"/>
      <c r="M178" s="29"/>
      <c r="N178" s="29"/>
      <c r="O178" s="29"/>
      <c r="P178" s="29"/>
      <c r="Q178" s="29"/>
      <c r="R178" s="29"/>
      <c r="S178" s="29"/>
      <c r="T178" s="29"/>
      <c r="U178" s="29"/>
      <c r="V178" s="29"/>
      <c r="W178" s="29"/>
      <c r="X178" s="29"/>
      <c r="Y178" s="29"/>
      <c r="Z178" s="29"/>
    </row>
    <row r="179" spans="1:26" ht="15.75" customHeight="1">
      <c r="A179" s="29"/>
      <c r="B179" s="29"/>
      <c r="C179" s="29"/>
      <c r="D179" s="29"/>
      <c r="E179" s="29"/>
      <c r="F179" s="29"/>
      <c r="G179" s="29"/>
      <c r="H179" s="579"/>
      <c r="I179" s="29"/>
      <c r="J179" s="29"/>
      <c r="K179" s="29"/>
      <c r="L179" s="29"/>
      <c r="M179" s="29"/>
      <c r="N179" s="29"/>
      <c r="O179" s="29"/>
      <c r="P179" s="29"/>
      <c r="Q179" s="29"/>
      <c r="R179" s="29"/>
      <c r="S179" s="29"/>
      <c r="T179" s="29"/>
      <c r="U179" s="29"/>
      <c r="V179" s="29"/>
      <c r="W179" s="29"/>
      <c r="X179" s="29"/>
      <c r="Y179" s="29"/>
      <c r="Z179" s="29"/>
    </row>
    <row r="180" spans="1:26" ht="15.75" customHeight="1">
      <c r="A180" s="29"/>
      <c r="B180" s="29"/>
      <c r="C180" s="29"/>
      <c r="D180" s="29"/>
      <c r="E180" s="29"/>
      <c r="F180" s="29"/>
      <c r="G180" s="29"/>
      <c r="H180" s="579"/>
      <c r="I180" s="29"/>
      <c r="J180" s="29"/>
      <c r="K180" s="29"/>
      <c r="L180" s="29"/>
      <c r="M180" s="29"/>
      <c r="N180" s="29"/>
      <c r="O180" s="29"/>
      <c r="P180" s="29"/>
      <c r="Q180" s="29"/>
      <c r="R180" s="29"/>
      <c r="S180" s="29"/>
      <c r="T180" s="29"/>
      <c r="U180" s="29"/>
      <c r="V180" s="29"/>
      <c r="W180" s="29"/>
      <c r="X180" s="29"/>
      <c r="Y180" s="29"/>
      <c r="Z180" s="29"/>
    </row>
    <row r="181" spans="1:26" ht="15.75" customHeight="1">
      <c r="A181" s="29"/>
      <c r="B181" s="29"/>
      <c r="C181" s="29"/>
      <c r="D181" s="29"/>
      <c r="E181" s="29"/>
      <c r="F181" s="29"/>
      <c r="G181" s="29"/>
      <c r="H181" s="579"/>
      <c r="I181" s="29"/>
      <c r="J181" s="29"/>
      <c r="K181" s="29"/>
      <c r="L181" s="29"/>
      <c r="M181" s="29"/>
      <c r="N181" s="29"/>
      <c r="O181" s="29"/>
      <c r="P181" s="29"/>
      <c r="Q181" s="29"/>
      <c r="R181" s="29"/>
      <c r="S181" s="29"/>
      <c r="T181" s="29"/>
      <c r="U181" s="29"/>
      <c r="V181" s="29"/>
      <c r="W181" s="29"/>
      <c r="X181" s="29"/>
      <c r="Y181" s="29"/>
      <c r="Z181" s="29"/>
    </row>
    <row r="182" spans="1:26" ht="15.75" customHeight="1">
      <c r="A182" s="29"/>
      <c r="B182" s="29"/>
      <c r="C182" s="29"/>
      <c r="D182" s="29"/>
      <c r="E182" s="29"/>
      <c r="F182" s="29"/>
      <c r="G182" s="29"/>
      <c r="H182" s="579"/>
      <c r="I182" s="29"/>
      <c r="J182" s="29"/>
      <c r="K182" s="29"/>
      <c r="L182" s="29"/>
      <c r="M182" s="29"/>
      <c r="N182" s="29"/>
      <c r="O182" s="29"/>
      <c r="P182" s="29"/>
      <c r="Q182" s="29"/>
      <c r="R182" s="29"/>
      <c r="S182" s="29"/>
      <c r="T182" s="29"/>
      <c r="U182" s="29"/>
      <c r="V182" s="29"/>
      <c r="W182" s="29"/>
      <c r="X182" s="29"/>
      <c r="Y182" s="29"/>
      <c r="Z182" s="29"/>
    </row>
    <row r="183" spans="1:26" ht="15.75" customHeight="1">
      <c r="A183" s="29"/>
      <c r="B183" s="29"/>
      <c r="C183" s="29"/>
      <c r="D183" s="29"/>
      <c r="E183" s="29"/>
      <c r="F183" s="29"/>
      <c r="G183" s="29"/>
      <c r="H183" s="579"/>
      <c r="I183" s="29"/>
      <c r="J183" s="29"/>
      <c r="K183" s="29"/>
      <c r="L183" s="29"/>
      <c r="M183" s="29"/>
      <c r="N183" s="29"/>
      <c r="O183" s="29"/>
      <c r="P183" s="29"/>
      <c r="Q183" s="29"/>
      <c r="R183" s="29"/>
      <c r="S183" s="29"/>
      <c r="T183" s="29"/>
      <c r="U183" s="29"/>
      <c r="V183" s="29"/>
      <c r="W183" s="29"/>
      <c r="X183" s="29"/>
      <c r="Y183" s="29"/>
      <c r="Z183" s="29"/>
    </row>
    <row r="184" spans="1:26" ht="15.75" customHeight="1">
      <c r="A184" s="29"/>
      <c r="B184" s="29"/>
      <c r="C184" s="29"/>
      <c r="D184" s="29"/>
      <c r="E184" s="29"/>
      <c r="F184" s="29"/>
      <c r="G184" s="29"/>
      <c r="H184" s="579"/>
      <c r="I184" s="29"/>
      <c r="J184" s="29"/>
      <c r="K184" s="29"/>
      <c r="L184" s="29"/>
      <c r="M184" s="29"/>
      <c r="N184" s="29"/>
      <c r="O184" s="29"/>
      <c r="P184" s="29"/>
      <c r="Q184" s="29"/>
      <c r="R184" s="29"/>
      <c r="S184" s="29"/>
      <c r="T184" s="29"/>
      <c r="U184" s="29"/>
      <c r="V184" s="29"/>
      <c r="W184" s="29"/>
      <c r="X184" s="29"/>
      <c r="Y184" s="29"/>
      <c r="Z184" s="29"/>
    </row>
    <row r="185" spans="1:26" ht="15.75" customHeight="1">
      <c r="A185" s="29"/>
      <c r="B185" s="29"/>
      <c r="C185" s="29"/>
      <c r="D185" s="29"/>
      <c r="E185" s="29"/>
      <c r="F185" s="29"/>
      <c r="G185" s="29"/>
      <c r="H185" s="579"/>
      <c r="I185" s="29"/>
      <c r="J185" s="29"/>
      <c r="K185" s="29"/>
      <c r="L185" s="29"/>
      <c r="M185" s="29"/>
      <c r="N185" s="29"/>
      <c r="O185" s="29"/>
      <c r="P185" s="29"/>
      <c r="Q185" s="29"/>
      <c r="R185" s="29"/>
      <c r="S185" s="29"/>
      <c r="T185" s="29"/>
      <c r="U185" s="29"/>
      <c r="V185" s="29"/>
      <c r="W185" s="29"/>
      <c r="X185" s="29"/>
      <c r="Y185" s="29"/>
      <c r="Z185" s="29"/>
    </row>
    <row r="186" spans="1:26" ht="15.75" customHeight="1">
      <c r="A186" s="29"/>
      <c r="B186" s="29"/>
      <c r="C186" s="29"/>
      <c r="D186" s="29"/>
      <c r="E186" s="29"/>
      <c r="F186" s="29"/>
      <c r="G186" s="29"/>
      <c r="H186" s="579"/>
      <c r="I186" s="29"/>
      <c r="J186" s="29"/>
      <c r="K186" s="29"/>
      <c r="L186" s="29"/>
      <c r="M186" s="29"/>
      <c r="N186" s="29"/>
      <c r="O186" s="29"/>
      <c r="P186" s="29"/>
      <c r="Q186" s="29"/>
      <c r="R186" s="29"/>
      <c r="S186" s="29"/>
      <c r="T186" s="29"/>
      <c r="U186" s="29"/>
      <c r="V186" s="29"/>
      <c r="W186" s="29"/>
      <c r="X186" s="29"/>
      <c r="Y186" s="29"/>
      <c r="Z186" s="29"/>
    </row>
    <row r="187" spans="1:26" ht="15.75" customHeight="1">
      <c r="A187" s="29"/>
      <c r="B187" s="29"/>
      <c r="C187" s="29"/>
      <c r="D187" s="29"/>
      <c r="E187" s="29"/>
      <c r="F187" s="29"/>
      <c r="G187" s="29"/>
      <c r="H187" s="579"/>
      <c r="I187" s="29"/>
      <c r="J187" s="29"/>
      <c r="K187" s="29"/>
      <c r="L187" s="29"/>
      <c r="M187" s="29"/>
      <c r="N187" s="29"/>
      <c r="O187" s="29"/>
      <c r="P187" s="29"/>
      <c r="Q187" s="29"/>
      <c r="R187" s="29"/>
      <c r="S187" s="29"/>
      <c r="T187" s="29"/>
      <c r="U187" s="29"/>
      <c r="V187" s="29"/>
      <c r="W187" s="29"/>
      <c r="X187" s="29"/>
      <c r="Y187" s="29"/>
      <c r="Z187" s="29"/>
    </row>
    <row r="188" spans="1:26" ht="15.75" customHeight="1">
      <c r="A188" s="29"/>
      <c r="B188" s="29"/>
      <c r="C188" s="29"/>
      <c r="D188" s="29"/>
      <c r="E188" s="29"/>
      <c r="F188" s="29"/>
      <c r="G188" s="29"/>
      <c r="H188" s="579"/>
      <c r="I188" s="29"/>
      <c r="J188" s="29"/>
      <c r="K188" s="29"/>
      <c r="L188" s="29"/>
      <c r="M188" s="29"/>
      <c r="N188" s="29"/>
      <c r="O188" s="29"/>
      <c r="P188" s="29"/>
      <c r="Q188" s="29"/>
      <c r="R188" s="29"/>
      <c r="S188" s="29"/>
      <c r="T188" s="29"/>
      <c r="U188" s="29"/>
      <c r="V188" s="29"/>
      <c r="W188" s="29"/>
      <c r="X188" s="29"/>
      <c r="Y188" s="29"/>
      <c r="Z188" s="29"/>
    </row>
    <row r="189" spans="1:26" ht="15.75" customHeight="1">
      <c r="A189" s="29"/>
      <c r="B189" s="29"/>
      <c r="C189" s="29"/>
      <c r="D189" s="29"/>
      <c r="E189" s="29"/>
      <c r="F189" s="29"/>
      <c r="G189" s="29"/>
      <c r="H189" s="579"/>
      <c r="I189" s="29"/>
      <c r="J189" s="29"/>
      <c r="K189" s="29"/>
      <c r="L189" s="29"/>
      <c r="M189" s="29"/>
      <c r="N189" s="29"/>
      <c r="O189" s="29"/>
      <c r="P189" s="29"/>
      <c r="Q189" s="29"/>
      <c r="R189" s="29"/>
      <c r="S189" s="29"/>
      <c r="T189" s="29"/>
      <c r="U189" s="29"/>
      <c r="V189" s="29"/>
      <c r="W189" s="29"/>
      <c r="X189" s="29"/>
      <c r="Y189" s="29"/>
      <c r="Z189" s="29"/>
    </row>
    <row r="190" spans="1:26" ht="15.75" customHeight="1">
      <c r="A190" s="29"/>
      <c r="B190" s="29"/>
      <c r="C190" s="29"/>
      <c r="D190" s="29"/>
      <c r="E190" s="29"/>
      <c r="F190" s="29"/>
      <c r="G190" s="29"/>
      <c r="H190" s="579"/>
      <c r="I190" s="29"/>
      <c r="J190" s="29"/>
      <c r="K190" s="29"/>
      <c r="L190" s="29"/>
      <c r="M190" s="29"/>
      <c r="N190" s="29"/>
      <c r="O190" s="29"/>
      <c r="P190" s="29"/>
      <c r="Q190" s="29"/>
      <c r="R190" s="29"/>
      <c r="S190" s="29"/>
      <c r="T190" s="29"/>
      <c r="U190" s="29"/>
      <c r="V190" s="29"/>
      <c r="W190" s="29"/>
      <c r="X190" s="29"/>
      <c r="Y190" s="29"/>
      <c r="Z190" s="29"/>
    </row>
    <row r="191" spans="1:26" ht="15.75" customHeight="1">
      <c r="A191" s="29"/>
      <c r="B191" s="29"/>
      <c r="C191" s="29"/>
      <c r="D191" s="29"/>
      <c r="E191" s="29"/>
      <c r="F191" s="29"/>
      <c r="G191" s="29"/>
      <c r="H191" s="579"/>
      <c r="I191" s="29"/>
      <c r="J191" s="29"/>
      <c r="K191" s="29"/>
      <c r="L191" s="29"/>
      <c r="M191" s="29"/>
      <c r="N191" s="29"/>
      <c r="O191" s="29"/>
      <c r="P191" s="29"/>
      <c r="Q191" s="29"/>
      <c r="R191" s="29"/>
      <c r="S191" s="29"/>
      <c r="T191" s="29"/>
      <c r="U191" s="29"/>
      <c r="V191" s="29"/>
      <c r="W191" s="29"/>
      <c r="X191" s="29"/>
      <c r="Y191" s="29"/>
      <c r="Z191" s="29"/>
    </row>
    <row r="192" spans="1:26" ht="15.75" customHeight="1">
      <c r="A192" s="29"/>
      <c r="B192" s="29"/>
      <c r="C192" s="29"/>
      <c r="D192" s="29"/>
      <c r="E192" s="29"/>
      <c r="F192" s="29"/>
      <c r="G192" s="29"/>
      <c r="H192" s="579"/>
      <c r="I192" s="29"/>
      <c r="J192" s="29"/>
      <c r="K192" s="29"/>
      <c r="L192" s="29"/>
      <c r="M192" s="29"/>
      <c r="N192" s="29"/>
      <c r="O192" s="29"/>
      <c r="P192" s="29"/>
      <c r="Q192" s="29"/>
      <c r="R192" s="29"/>
      <c r="S192" s="29"/>
      <c r="T192" s="29"/>
      <c r="U192" s="29"/>
      <c r="V192" s="29"/>
      <c r="W192" s="29"/>
      <c r="X192" s="29"/>
      <c r="Y192" s="29"/>
      <c r="Z192" s="29"/>
    </row>
    <row r="193" spans="1:26" ht="15.75" customHeight="1">
      <c r="A193" s="29"/>
      <c r="B193" s="29"/>
      <c r="C193" s="29"/>
      <c r="D193" s="29"/>
      <c r="E193" s="29"/>
      <c r="F193" s="29"/>
      <c r="G193" s="29"/>
      <c r="H193" s="579"/>
      <c r="I193" s="29"/>
      <c r="J193" s="29"/>
      <c r="K193" s="29"/>
      <c r="L193" s="29"/>
      <c r="M193" s="29"/>
      <c r="N193" s="29"/>
      <c r="O193" s="29"/>
      <c r="P193" s="29"/>
      <c r="Q193" s="29"/>
      <c r="R193" s="29"/>
      <c r="S193" s="29"/>
      <c r="T193" s="29"/>
      <c r="U193" s="29"/>
      <c r="V193" s="29"/>
      <c r="W193" s="29"/>
      <c r="X193" s="29"/>
      <c r="Y193" s="29"/>
      <c r="Z193" s="29"/>
    </row>
    <row r="194" spans="1:26" ht="15.75" customHeight="1">
      <c r="A194" s="29"/>
      <c r="B194" s="29"/>
      <c r="C194" s="29"/>
      <c r="D194" s="29"/>
      <c r="E194" s="29"/>
      <c r="F194" s="29"/>
      <c r="G194" s="29"/>
      <c r="H194" s="579"/>
      <c r="I194" s="29"/>
      <c r="J194" s="29"/>
      <c r="K194" s="29"/>
      <c r="L194" s="29"/>
      <c r="M194" s="29"/>
      <c r="N194" s="29"/>
      <c r="O194" s="29"/>
      <c r="P194" s="29"/>
      <c r="Q194" s="29"/>
      <c r="R194" s="29"/>
      <c r="S194" s="29"/>
      <c r="T194" s="29"/>
      <c r="U194" s="29"/>
      <c r="V194" s="29"/>
      <c r="W194" s="29"/>
      <c r="X194" s="29"/>
      <c r="Y194" s="29"/>
      <c r="Z194" s="29"/>
    </row>
    <row r="195" spans="1:26" ht="15.75" customHeight="1">
      <c r="A195" s="29"/>
      <c r="B195" s="29"/>
      <c r="C195" s="29"/>
      <c r="D195" s="29"/>
      <c r="E195" s="29"/>
      <c r="F195" s="29"/>
      <c r="G195" s="29"/>
      <c r="H195" s="579"/>
      <c r="I195" s="29"/>
      <c r="J195" s="29"/>
      <c r="K195" s="29"/>
      <c r="L195" s="29"/>
      <c r="M195" s="29"/>
      <c r="N195" s="29"/>
      <c r="O195" s="29"/>
      <c r="P195" s="29"/>
      <c r="Q195" s="29"/>
      <c r="R195" s="29"/>
      <c r="S195" s="29"/>
      <c r="T195" s="29"/>
      <c r="U195" s="29"/>
      <c r="V195" s="29"/>
      <c r="W195" s="29"/>
      <c r="X195" s="29"/>
      <c r="Y195" s="29"/>
      <c r="Z195" s="29"/>
    </row>
    <row r="196" spans="1:26" ht="15.75" customHeight="1">
      <c r="A196" s="29"/>
      <c r="B196" s="29"/>
      <c r="C196" s="29"/>
      <c r="D196" s="29"/>
      <c r="E196" s="29"/>
      <c r="F196" s="29"/>
      <c r="G196" s="29"/>
      <c r="H196" s="579"/>
      <c r="I196" s="29"/>
      <c r="J196" s="29"/>
      <c r="K196" s="29"/>
      <c r="L196" s="29"/>
      <c r="M196" s="29"/>
      <c r="N196" s="29"/>
      <c r="O196" s="29"/>
      <c r="P196" s="29"/>
      <c r="Q196" s="29"/>
      <c r="R196" s="29"/>
      <c r="S196" s="29"/>
      <c r="T196" s="29"/>
      <c r="U196" s="29"/>
      <c r="V196" s="29"/>
      <c r="W196" s="29"/>
      <c r="X196" s="29"/>
      <c r="Y196" s="29"/>
      <c r="Z196" s="29"/>
    </row>
    <row r="197" spans="1:26" ht="15.75" customHeight="1">
      <c r="A197" s="29"/>
      <c r="B197" s="29"/>
      <c r="C197" s="29"/>
      <c r="D197" s="29"/>
      <c r="E197" s="29"/>
      <c r="F197" s="29"/>
      <c r="G197" s="29"/>
      <c r="H197" s="579"/>
      <c r="I197" s="29"/>
      <c r="J197" s="29"/>
      <c r="K197" s="29"/>
      <c r="L197" s="29"/>
      <c r="M197" s="29"/>
      <c r="N197" s="29"/>
      <c r="O197" s="29"/>
      <c r="P197" s="29"/>
      <c r="Q197" s="29"/>
      <c r="R197" s="29"/>
      <c r="S197" s="29"/>
      <c r="T197" s="29"/>
      <c r="U197" s="29"/>
      <c r="V197" s="29"/>
      <c r="W197" s="29"/>
      <c r="X197" s="29"/>
      <c r="Y197" s="29"/>
      <c r="Z197" s="29"/>
    </row>
    <row r="198" spans="1:26" ht="15.75" customHeight="1">
      <c r="A198" s="29"/>
      <c r="B198" s="29"/>
      <c r="C198" s="29"/>
      <c r="D198" s="29"/>
      <c r="E198" s="29"/>
      <c r="F198" s="29"/>
      <c r="G198" s="29"/>
      <c r="H198" s="579"/>
      <c r="I198" s="29"/>
      <c r="J198" s="29"/>
      <c r="K198" s="29"/>
      <c r="L198" s="29"/>
      <c r="M198" s="29"/>
      <c r="N198" s="29"/>
      <c r="O198" s="29"/>
      <c r="P198" s="29"/>
      <c r="Q198" s="29"/>
      <c r="R198" s="29"/>
      <c r="S198" s="29"/>
      <c r="T198" s="29"/>
      <c r="U198" s="29"/>
      <c r="V198" s="29"/>
      <c r="W198" s="29"/>
      <c r="X198" s="29"/>
      <c r="Y198" s="29"/>
      <c r="Z198" s="29"/>
    </row>
    <row r="199" spans="1:26" ht="15.75" customHeight="1">
      <c r="A199" s="29"/>
      <c r="B199" s="29"/>
      <c r="C199" s="29"/>
      <c r="D199" s="29"/>
      <c r="E199" s="29"/>
      <c r="F199" s="29"/>
      <c r="G199" s="29"/>
      <c r="H199" s="579"/>
      <c r="I199" s="29"/>
      <c r="J199" s="29"/>
      <c r="K199" s="29"/>
      <c r="L199" s="29"/>
      <c r="M199" s="29"/>
      <c r="N199" s="29"/>
      <c r="O199" s="29"/>
      <c r="P199" s="29"/>
      <c r="Q199" s="29"/>
      <c r="R199" s="29"/>
      <c r="S199" s="29"/>
      <c r="T199" s="29"/>
      <c r="U199" s="29"/>
      <c r="V199" s="29"/>
      <c r="W199" s="29"/>
      <c r="X199" s="29"/>
      <c r="Y199" s="29"/>
      <c r="Z199" s="29"/>
    </row>
    <row r="200" spans="1:26" ht="15.75" customHeight="1">
      <c r="A200" s="29"/>
      <c r="B200" s="29"/>
      <c r="C200" s="29"/>
      <c r="D200" s="29"/>
      <c r="E200" s="29"/>
      <c r="F200" s="29"/>
      <c r="G200" s="29"/>
      <c r="H200" s="579"/>
      <c r="I200" s="29"/>
      <c r="J200" s="29"/>
      <c r="K200" s="29"/>
      <c r="L200" s="29"/>
      <c r="M200" s="29"/>
      <c r="N200" s="29"/>
      <c r="O200" s="29"/>
      <c r="P200" s="29"/>
      <c r="Q200" s="29"/>
      <c r="R200" s="29"/>
      <c r="S200" s="29"/>
      <c r="T200" s="29"/>
      <c r="U200" s="29"/>
      <c r="V200" s="29"/>
      <c r="W200" s="29"/>
      <c r="X200" s="29"/>
      <c r="Y200" s="29"/>
      <c r="Z200" s="29"/>
    </row>
    <row r="201" spans="1:26" ht="15.75" customHeight="1">
      <c r="A201" s="29"/>
      <c r="B201" s="29"/>
      <c r="C201" s="29"/>
      <c r="D201" s="29"/>
      <c r="E201" s="29"/>
      <c r="F201" s="29"/>
      <c r="G201" s="29"/>
      <c r="H201" s="579"/>
      <c r="I201" s="29"/>
      <c r="J201" s="29"/>
      <c r="K201" s="29"/>
      <c r="L201" s="29"/>
      <c r="M201" s="29"/>
      <c r="N201" s="29"/>
      <c r="O201" s="29"/>
      <c r="P201" s="29"/>
      <c r="Q201" s="29"/>
      <c r="R201" s="29"/>
      <c r="S201" s="29"/>
      <c r="T201" s="29"/>
      <c r="U201" s="29"/>
      <c r="V201" s="29"/>
      <c r="W201" s="29"/>
      <c r="X201" s="29"/>
      <c r="Y201" s="29"/>
      <c r="Z201" s="29"/>
    </row>
    <row r="202" spans="1:26" ht="15.75" customHeight="1">
      <c r="A202" s="29"/>
      <c r="B202" s="29"/>
      <c r="C202" s="29"/>
      <c r="D202" s="29"/>
      <c r="E202" s="29"/>
      <c r="F202" s="29"/>
      <c r="G202" s="29"/>
      <c r="H202" s="579"/>
      <c r="I202" s="29"/>
      <c r="J202" s="29"/>
      <c r="K202" s="29"/>
      <c r="L202" s="29"/>
      <c r="M202" s="29"/>
      <c r="N202" s="29"/>
      <c r="O202" s="29"/>
      <c r="P202" s="29"/>
      <c r="Q202" s="29"/>
      <c r="R202" s="29"/>
      <c r="S202" s="29"/>
      <c r="T202" s="29"/>
      <c r="U202" s="29"/>
      <c r="V202" s="29"/>
      <c r="W202" s="29"/>
      <c r="X202" s="29"/>
      <c r="Y202" s="29"/>
      <c r="Z202" s="29"/>
    </row>
    <row r="203" spans="1:26" ht="15.75" customHeight="1">
      <c r="A203" s="29"/>
      <c r="B203" s="29"/>
      <c r="C203" s="29"/>
      <c r="D203" s="29"/>
      <c r="E203" s="29"/>
      <c r="F203" s="29"/>
      <c r="G203" s="29"/>
      <c r="H203" s="579"/>
      <c r="I203" s="29"/>
      <c r="J203" s="29"/>
      <c r="K203" s="29"/>
      <c r="L203" s="29"/>
      <c r="M203" s="29"/>
      <c r="N203" s="29"/>
      <c r="O203" s="29"/>
      <c r="P203" s="29"/>
      <c r="Q203" s="29"/>
      <c r="R203" s="29"/>
      <c r="S203" s="29"/>
      <c r="T203" s="29"/>
      <c r="U203" s="29"/>
      <c r="V203" s="29"/>
      <c r="W203" s="29"/>
      <c r="X203" s="29"/>
      <c r="Y203" s="29"/>
      <c r="Z203" s="29"/>
    </row>
    <row r="204" spans="1:26" ht="15.75" customHeight="1">
      <c r="A204" s="29"/>
      <c r="B204" s="29"/>
      <c r="C204" s="29"/>
      <c r="D204" s="29"/>
      <c r="E204" s="29"/>
      <c r="F204" s="29"/>
      <c r="G204" s="29"/>
      <c r="H204" s="579"/>
      <c r="I204" s="29"/>
      <c r="J204" s="29"/>
      <c r="K204" s="29"/>
      <c r="L204" s="29"/>
      <c r="M204" s="29"/>
      <c r="N204" s="29"/>
      <c r="O204" s="29"/>
      <c r="P204" s="29"/>
      <c r="Q204" s="29"/>
      <c r="R204" s="29"/>
      <c r="S204" s="29"/>
      <c r="T204" s="29"/>
      <c r="U204" s="29"/>
      <c r="V204" s="29"/>
      <c r="W204" s="29"/>
      <c r="X204" s="29"/>
      <c r="Y204" s="29"/>
      <c r="Z204" s="29"/>
    </row>
    <row r="205" spans="1:26" ht="15.75" customHeight="1">
      <c r="A205" s="29"/>
      <c r="B205" s="29"/>
      <c r="C205" s="29"/>
      <c r="D205" s="29"/>
      <c r="E205" s="29"/>
      <c r="F205" s="29"/>
      <c r="G205" s="29"/>
      <c r="H205" s="579"/>
      <c r="I205" s="29"/>
      <c r="J205" s="29"/>
      <c r="K205" s="29"/>
      <c r="L205" s="29"/>
      <c r="M205" s="29"/>
      <c r="N205" s="29"/>
      <c r="O205" s="29"/>
      <c r="P205" s="29"/>
      <c r="Q205" s="29"/>
      <c r="R205" s="29"/>
      <c r="S205" s="29"/>
      <c r="T205" s="29"/>
      <c r="U205" s="29"/>
      <c r="V205" s="29"/>
      <c r="W205" s="29"/>
      <c r="X205" s="29"/>
      <c r="Y205" s="29"/>
      <c r="Z205" s="29"/>
    </row>
    <row r="206" spans="1:26" ht="15.75" customHeight="1">
      <c r="A206" s="29"/>
      <c r="B206" s="29"/>
      <c r="C206" s="29"/>
      <c r="D206" s="29"/>
      <c r="E206" s="29"/>
      <c r="F206" s="29"/>
      <c r="G206" s="29"/>
      <c r="H206" s="579"/>
      <c r="I206" s="29"/>
      <c r="J206" s="29"/>
      <c r="K206" s="29"/>
      <c r="L206" s="29"/>
      <c r="M206" s="29"/>
      <c r="N206" s="29"/>
      <c r="O206" s="29"/>
      <c r="P206" s="29"/>
      <c r="Q206" s="29"/>
      <c r="R206" s="29"/>
      <c r="S206" s="29"/>
      <c r="T206" s="29"/>
      <c r="U206" s="29"/>
      <c r="V206" s="29"/>
      <c r="W206" s="29"/>
      <c r="X206" s="29"/>
      <c r="Y206" s="29"/>
      <c r="Z206" s="29"/>
    </row>
    <row r="207" spans="1:26" ht="15.75" customHeight="1">
      <c r="A207" s="29"/>
      <c r="B207" s="29"/>
      <c r="C207" s="29"/>
      <c r="D207" s="29"/>
      <c r="E207" s="29"/>
      <c r="F207" s="29"/>
      <c r="G207" s="29"/>
      <c r="H207" s="579"/>
      <c r="I207" s="29"/>
      <c r="J207" s="29"/>
      <c r="K207" s="29"/>
      <c r="L207" s="29"/>
      <c r="M207" s="29"/>
      <c r="N207" s="29"/>
      <c r="O207" s="29"/>
      <c r="P207" s="29"/>
      <c r="Q207" s="29"/>
      <c r="R207" s="29"/>
      <c r="S207" s="29"/>
      <c r="T207" s="29"/>
      <c r="U207" s="29"/>
      <c r="V207" s="29"/>
      <c r="W207" s="29"/>
      <c r="X207" s="29"/>
      <c r="Y207" s="29"/>
      <c r="Z207" s="29"/>
    </row>
    <row r="208" spans="1:26" ht="15.75" customHeight="1">
      <c r="A208" s="29"/>
      <c r="B208" s="29"/>
      <c r="C208" s="29"/>
      <c r="D208" s="29"/>
      <c r="E208" s="29"/>
      <c r="F208" s="29"/>
      <c r="G208" s="29"/>
      <c r="H208" s="579"/>
      <c r="I208" s="29"/>
      <c r="J208" s="29"/>
      <c r="K208" s="29"/>
      <c r="L208" s="29"/>
      <c r="M208" s="29"/>
      <c r="N208" s="29"/>
      <c r="O208" s="29"/>
      <c r="P208" s="29"/>
      <c r="Q208" s="29"/>
      <c r="R208" s="29"/>
      <c r="S208" s="29"/>
      <c r="T208" s="29"/>
      <c r="U208" s="29"/>
      <c r="V208" s="29"/>
      <c r="W208" s="29"/>
      <c r="X208" s="29"/>
      <c r="Y208" s="29"/>
      <c r="Z208" s="29"/>
    </row>
    <row r="209" spans="1:26" ht="15.75" customHeight="1">
      <c r="A209" s="29"/>
      <c r="B209" s="29"/>
      <c r="C209" s="29"/>
      <c r="D209" s="29"/>
      <c r="E209" s="29"/>
      <c r="F209" s="29"/>
      <c r="G209" s="29"/>
      <c r="H209" s="579"/>
      <c r="I209" s="29"/>
      <c r="J209" s="29"/>
      <c r="K209" s="29"/>
      <c r="L209" s="29"/>
      <c r="M209" s="29"/>
      <c r="N209" s="29"/>
      <c r="O209" s="29"/>
      <c r="P209" s="29"/>
      <c r="Q209" s="29"/>
      <c r="R209" s="29"/>
      <c r="S209" s="29"/>
      <c r="T209" s="29"/>
      <c r="U209" s="29"/>
      <c r="V209" s="29"/>
      <c r="W209" s="29"/>
      <c r="X209" s="29"/>
      <c r="Y209" s="29"/>
      <c r="Z209" s="29"/>
    </row>
    <row r="210" spans="1:26" ht="15.75" customHeight="1">
      <c r="A210" s="29"/>
      <c r="B210" s="29"/>
      <c r="C210" s="29"/>
      <c r="D210" s="29"/>
      <c r="E210" s="29"/>
      <c r="F210" s="29"/>
      <c r="G210" s="29"/>
      <c r="H210" s="579"/>
      <c r="I210" s="29"/>
      <c r="J210" s="29"/>
      <c r="K210" s="29"/>
      <c r="L210" s="29"/>
      <c r="M210" s="29"/>
      <c r="N210" s="29"/>
      <c r="O210" s="29"/>
      <c r="P210" s="29"/>
      <c r="Q210" s="29"/>
      <c r="R210" s="29"/>
      <c r="S210" s="29"/>
      <c r="T210" s="29"/>
      <c r="U210" s="29"/>
      <c r="V210" s="29"/>
      <c r="W210" s="29"/>
      <c r="X210" s="29"/>
      <c r="Y210" s="29"/>
      <c r="Z210" s="29"/>
    </row>
    <row r="211" spans="1:26" ht="15.75" customHeight="1">
      <c r="A211" s="29"/>
      <c r="B211" s="29"/>
      <c r="C211" s="29"/>
      <c r="D211" s="29"/>
      <c r="E211" s="29"/>
      <c r="F211" s="29"/>
      <c r="G211" s="29"/>
      <c r="H211" s="579"/>
      <c r="I211" s="29"/>
      <c r="J211" s="29"/>
      <c r="K211" s="29"/>
      <c r="L211" s="29"/>
      <c r="M211" s="29"/>
      <c r="N211" s="29"/>
      <c r="O211" s="29"/>
      <c r="P211" s="29"/>
      <c r="Q211" s="29"/>
      <c r="R211" s="29"/>
      <c r="S211" s="29"/>
      <c r="T211" s="29"/>
      <c r="U211" s="29"/>
      <c r="V211" s="29"/>
      <c r="W211" s="29"/>
      <c r="X211" s="29"/>
      <c r="Y211" s="29"/>
      <c r="Z211" s="29"/>
    </row>
    <row r="212" spans="1:26" ht="15.75" customHeight="1">
      <c r="A212" s="29"/>
      <c r="B212" s="29"/>
      <c r="C212" s="29"/>
      <c r="D212" s="29"/>
      <c r="E212" s="29"/>
      <c r="F212" s="29"/>
      <c r="G212" s="29"/>
      <c r="H212" s="579"/>
      <c r="I212" s="29"/>
      <c r="J212" s="29"/>
      <c r="K212" s="29"/>
      <c r="L212" s="29"/>
      <c r="M212" s="29"/>
      <c r="N212" s="29"/>
      <c r="O212" s="29"/>
      <c r="P212" s="29"/>
      <c r="Q212" s="29"/>
      <c r="R212" s="29"/>
      <c r="S212" s="29"/>
      <c r="T212" s="29"/>
      <c r="U212" s="29"/>
      <c r="V212" s="29"/>
      <c r="W212" s="29"/>
      <c r="X212" s="29"/>
      <c r="Y212" s="29"/>
      <c r="Z212" s="29"/>
    </row>
    <row r="213" spans="1:26" ht="15.75" customHeight="1">
      <c r="A213" s="29"/>
      <c r="B213" s="29"/>
      <c r="C213" s="29"/>
      <c r="D213" s="29"/>
      <c r="E213" s="29"/>
      <c r="F213" s="29"/>
      <c r="G213" s="29"/>
      <c r="H213" s="579"/>
      <c r="I213" s="29"/>
      <c r="J213" s="29"/>
      <c r="K213" s="29"/>
      <c r="L213" s="29"/>
      <c r="M213" s="29"/>
      <c r="N213" s="29"/>
      <c r="O213" s="29"/>
      <c r="P213" s="29"/>
      <c r="Q213" s="29"/>
      <c r="R213" s="29"/>
      <c r="S213" s="29"/>
      <c r="T213" s="29"/>
      <c r="U213" s="29"/>
      <c r="V213" s="29"/>
      <c r="W213" s="29"/>
      <c r="X213" s="29"/>
      <c r="Y213" s="29"/>
      <c r="Z213" s="29"/>
    </row>
    <row r="214" spans="1:26" ht="15.75" customHeight="1">
      <c r="A214" s="29"/>
      <c r="B214" s="29"/>
      <c r="C214" s="29"/>
      <c r="D214" s="29"/>
      <c r="E214" s="29"/>
      <c r="F214" s="29"/>
      <c r="G214" s="29"/>
      <c r="H214" s="579"/>
      <c r="I214" s="29"/>
      <c r="J214" s="29"/>
      <c r="K214" s="29"/>
      <c r="L214" s="29"/>
      <c r="M214" s="29"/>
      <c r="N214" s="29"/>
      <c r="O214" s="29"/>
      <c r="P214" s="29"/>
      <c r="Q214" s="29"/>
      <c r="R214" s="29"/>
      <c r="S214" s="29"/>
      <c r="T214" s="29"/>
      <c r="U214" s="29"/>
      <c r="V214" s="29"/>
      <c r="W214" s="29"/>
      <c r="X214" s="29"/>
      <c r="Y214" s="29"/>
      <c r="Z214" s="29"/>
    </row>
    <row r="215" spans="1:26" ht="15.75" customHeight="1">
      <c r="A215" s="29"/>
      <c r="B215" s="29"/>
      <c r="C215" s="29"/>
      <c r="D215" s="29"/>
      <c r="E215" s="29"/>
      <c r="F215" s="29"/>
      <c r="G215" s="29"/>
      <c r="H215" s="579"/>
      <c r="I215" s="29"/>
      <c r="J215" s="29"/>
      <c r="K215" s="29"/>
      <c r="L215" s="29"/>
      <c r="M215" s="29"/>
      <c r="N215" s="29"/>
      <c r="O215" s="29"/>
      <c r="P215" s="29"/>
      <c r="Q215" s="29"/>
      <c r="R215" s="29"/>
      <c r="S215" s="29"/>
      <c r="T215" s="29"/>
      <c r="U215" s="29"/>
      <c r="V215" s="29"/>
      <c r="W215" s="29"/>
      <c r="X215" s="29"/>
      <c r="Y215" s="29"/>
      <c r="Z215" s="29"/>
    </row>
    <row r="216" spans="1:26" ht="15.75" customHeight="1">
      <c r="A216" s="29"/>
      <c r="B216" s="29"/>
      <c r="C216" s="29"/>
      <c r="D216" s="29"/>
      <c r="E216" s="29"/>
      <c r="F216" s="29"/>
      <c r="G216" s="29"/>
      <c r="H216" s="579"/>
      <c r="I216" s="29"/>
      <c r="J216" s="29"/>
      <c r="K216" s="29"/>
      <c r="L216" s="29"/>
      <c r="M216" s="29"/>
      <c r="N216" s="29"/>
      <c r="O216" s="29"/>
      <c r="P216" s="29"/>
      <c r="Q216" s="29"/>
      <c r="R216" s="29"/>
      <c r="S216" s="29"/>
      <c r="T216" s="29"/>
      <c r="U216" s="29"/>
      <c r="V216" s="29"/>
      <c r="W216" s="29"/>
      <c r="X216" s="29"/>
      <c r="Y216" s="29"/>
      <c r="Z216" s="29"/>
    </row>
    <row r="217" spans="1:26" ht="15.75" customHeight="1">
      <c r="A217" s="29"/>
      <c r="B217" s="29"/>
      <c r="C217" s="29"/>
      <c r="D217" s="29"/>
      <c r="E217" s="29"/>
      <c r="F217" s="29"/>
      <c r="G217" s="29"/>
      <c r="H217" s="579"/>
      <c r="I217" s="29"/>
      <c r="J217" s="29"/>
      <c r="K217" s="29"/>
      <c r="L217" s="29"/>
      <c r="M217" s="29"/>
      <c r="N217" s="29"/>
      <c r="O217" s="29"/>
      <c r="P217" s="29"/>
      <c r="Q217" s="29"/>
      <c r="R217" s="29"/>
      <c r="S217" s="29"/>
      <c r="T217" s="29"/>
      <c r="U217" s="29"/>
      <c r="V217" s="29"/>
      <c r="W217" s="29"/>
      <c r="X217" s="29"/>
      <c r="Y217" s="29"/>
      <c r="Z217" s="29"/>
    </row>
    <row r="218" spans="1:26" ht="15.75" customHeight="1">
      <c r="A218" s="29"/>
      <c r="B218" s="29"/>
      <c r="C218" s="29"/>
      <c r="D218" s="29"/>
      <c r="E218" s="29"/>
      <c r="F218" s="29"/>
      <c r="G218" s="29"/>
      <c r="H218" s="579"/>
      <c r="I218" s="29"/>
      <c r="J218" s="29"/>
      <c r="K218" s="29"/>
      <c r="L218" s="29"/>
      <c r="M218" s="29"/>
      <c r="N218" s="29"/>
      <c r="O218" s="29"/>
      <c r="P218" s="29"/>
      <c r="Q218" s="29"/>
      <c r="R218" s="29"/>
      <c r="S218" s="29"/>
      <c r="T218" s="29"/>
      <c r="U218" s="29"/>
      <c r="V218" s="29"/>
      <c r="W218" s="29"/>
      <c r="X218" s="29"/>
      <c r="Y218" s="29"/>
      <c r="Z218" s="29"/>
    </row>
    <row r="219" spans="1:26" ht="15.75" customHeight="1">
      <c r="A219" s="29"/>
      <c r="B219" s="29"/>
      <c r="C219" s="29"/>
      <c r="D219" s="29"/>
      <c r="E219" s="29"/>
      <c r="F219" s="29"/>
      <c r="G219" s="29"/>
      <c r="H219" s="579"/>
      <c r="I219" s="29"/>
      <c r="J219" s="29"/>
      <c r="K219" s="29"/>
      <c r="L219" s="29"/>
      <c r="M219" s="29"/>
      <c r="N219" s="29"/>
      <c r="O219" s="29"/>
      <c r="P219" s="29"/>
      <c r="Q219" s="29"/>
      <c r="R219" s="29"/>
      <c r="S219" s="29"/>
      <c r="T219" s="29"/>
      <c r="U219" s="29"/>
      <c r="V219" s="29"/>
      <c r="W219" s="29"/>
      <c r="X219" s="29"/>
      <c r="Y219" s="29"/>
      <c r="Z219" s="29"/>
    </row>
    <row r="220" spans="1:26" ht="15.75" customHeight="1">
      <c r="A220" s="29"/>
      <c r="B220" s="29"/>
      <c r="C220" s="29"/>
      <c r="D220" s="29"/>
      <c r="E220" s="29"/>
      <c r="F220" s="29"/>
      <c r="G220" s="29"/>
      <c r="H220" s="579"/>
      <c r="I220" s="29"/>
      <c r="J220" s="29"/>
      <c r="K220" s="29"/>
      <c r="L220" s="29"/>
      <c r="M220" s="29"/>
      <c r="N220" s="29"/>
      <c r="O220" s="29"/>
      <c r="P220" s="29"/>
      <c r="Q220" s="29"/>
      <c r="R220" s="29"/>
      <c r="S220" s="29"/>
      <c r="T220" s="29"/>
      <c r="U220" s="29"/>
      <c r="V220" s="29"/>
      <c r="W220" s="29"/>
      <c r="X220" s="29"/>
      <c r="Y220" s="29"/>
      <c r="Z220" s="29"/>
    </row>
    <row r="221" spans="1:26" ht="15.75" customHeight="1">
      <c r="A221" s="29"/>
      <c r="B221" s="29"/>
      <c r="C221" s="29"/>
      <c r="D221" s="29"/>
      <c r="E221" s="29"/>
      <c r="F221" s="29"/>
      <c r="G221" s="29"/>
      <c r="H221" s="579"/>
      <c r="I221" s="29"/>
      <c r="J221" s="29"/>
      <c r="K221" s="29"/>
      <c r="L221" s="29"/>
      <c r="M221" s="29"/>
      <c r="N221" s="29"/>
      <c r="O221" s="29"/>
      <c r="P221" s="29"/>
      <c r="Q221" s="29"/>
      <c r="R221" s="29"/>
      <c r="S221" s="29"/>
      <c r="T221" s="29"/>
      <c r="U221" s="29"/>
      <c r="V221" s="29"/>
      <c r="W221" s="29"/>
      <c r="X221" s="29"/>
      <c r="Y221" s="29"/>
      <c r="Z221" s="29"/>
    </row>
    <row r="222" spans="1:26" ht="15.75" customHeight="1">
      <c r="A222" s="29"/>
      <c r="B222" s="29"/>
      <c r="C222" s="29"/>
      <c r="D222" s="29"/>
      <c r="E222" s="29"/>
      <c r="F222" s="29"/>
      <c r="G222" s="29"/>
      <c r="H222" s="579"/>
      <c r="I222" s="29"/>
      <c r="J222" s="29"/>
      <c r="K222" s="29"/>
      <c r="L222" s="29"/>
      <c r="M222" s="29"/>
      <c r="N222" s="29"/>
      <c r="O222" s="29"/>
      <c r="P222" s="29"/>
      <c r="Q222" s="29"/>
      <c r="R222" s="29"/>
      <c r="S222" s="29"/>
      <c r="T222" s="29"/>
      <c r="U222" s="29"/>
      <c r="V222" s="29"/>
      <c r="W222" s="29"/>
      <c r="X222" s="29"/>
      <c r="Y222" s="29"/>
      <c r="Z222" s="29"/>
    </row>
    <row r="223" spans="1:26" ht="15.75" customHeight="1">
      <c r="A223" s="29"/>
      <c r="B223" s="29"/>
      <c r="C223" s="29"/>
      <c r="D223" s="29"/>
      <c r="E223" s="29"/>
      <c r="F223" s="29"/>
      <c r="G223" s="29"/>
      <c r="H223" s="579"/>
      <c r="I223" s="29"/>
      <c r="J223" s="29"/>
      <c r="K223" s="29"/>
      <c r="L223" s="29"/>
      <c r="M223" s="29"/>
      <c r="N223" s="29"/>
      <c r="O223" s="29"/>
      <c r="P223" s="29"/>
      <c r="Q223" s="29"/>
      <c r="R223" s="29"/>
      <c r="S223" s="29"/>
      <c r="T223" s="29"/>
      <c r="U223" s="29"/>
      <c r="V223" s="29"/>
      <c r="W223" s="29"/>
      <c r="X223" s="29"/>
      <c r="Y223" s="29"/>
      <c r="Z223" s="29"/>
    </row>
    <row r="224" spans="1:26" ht="15.75" customHeight="1">
      <c r="A224" s="29"/>
      <c r="B224" s="29"/>
      <c r="C224" s="29"/>
      <c r="D224" s="29"/>
      <c r="E224" s="29"/>
      <c r="F224" s="29"/>
      <c r="G224" s="29"/>
      <c r="H224" s="579"/>
      <c r="I224" s="29"/>
      <c r="J224" s="29"/>
      <c r="K224" s="29"/>
      <c r="L224" s="29"/>
      <c r="M224" s="29"/>
      <c r="N224" s="29"/>
      <c r="O224" s="29"/>
      <c r="P224" s="29"/>
      <c r="Q224" s="29"/>
      <c r="R224" s="29"/>
      <c r="S224" s="29"/>
      <c r="T224" s="29"/>
      <c r="U224" s="29"/>
      <c r="V224" s="29"/>
      <c r="W224" s="29"/>
      <c r="X224" s="29"/>
      <c r="Y224" s="29"/>
      <c r="Z224" s="29"/>
    </row>
    <row r="225" spans="1:26" ht="15.75" customHeight="1">
      <c r="A225" s="29"/>
      <c r="B225" s="29"/>
      <c r="C225" s="29"/>
      <c r="D225" s="29"/>
      <c r="E225" s="29"/>
      <c r="F225" s="29"/>
      <c r="G225" s="29"/>
      <c r="H225" s="579"/>
      <c r="I225" s="29"/>
      <c r="J225" s="29"/>
      <c r="K225" s="29"/>
      <c r="L225" s="29"/>
      <c r="M225" s="29"/>
      <c r="N225" s="29"/>
      <c r="O225" s="29"/>
      <c r="P225" s="29"/>
      <c r="Q225" s="29"/>
      <c r="R225" s="29"/>
      <c r="S225" s="29"/>
      <c r="T225" s="29"/>
      <c r="U225" s="29"/>
      <c r="V225" s="29"/>
      <c r="W225" s="29"/>
      <c r="X225" s="29"/>
      <c r="Y225" s="29"/>
      <c r="Z225" s="29"/>
    </row>
    <row r="226" spans="1:26" ht="15.75" customHeight="1">
      <c r="A226" s="29"/>
      <c r="B226" s="29"/>
      <c r="C226" s="29"/>
      <c r="D226" s="29"/>
      <c r="E226" s="29"/>
      <c r="F226" s="29"/>
      <c r="G226" s="29"/>
      <c r="H226" s="579"/>
      <c r="I226" s="29"/>
      <c r="J226" s="29"/>
      <c r="K226" s="29"/>
      <c r="L226" s="29"/>
      <c r="M226" s="29"/>
      <c r="N226" s="29"/>
      <c r="O226" s="29"/>
      <c r="P226" s="29"/>
      <c r="Q226" s="29"/>
      <c r="R226" s="29"/>
      <c r="S226" s="29"/>
      <c r="T226" s="29"/>
      <c r="U226" s="29"/>
      <c r="V226" s="29"/>
      <c r="W226" s="29"/>
      <c r="X226" s="29"/>
      <c r="Y226" s="29"/>
      <c r="Z226" s="29"/>
    </row>
    <row r="227" spans="1:26" ht="15.75" customHeight="1">
      <c r="A227" s="29"/>
      <c r="B227" s="29"/>
      <c r="C227" s="29"/>
      <c r="D227" s="29"/>
      <c r="E227" s="29"/>
      <c r="F227" s="29"/>
      <c r="G227" s="29"/>
      <c r="H227" s="579"/>
      <c r="I227" s="29"/>
      <c r="J227" s="29"/>
      <c r="K227" s="29"/>
      <c r="L227" s="29"/>
      <c r="M227" s="29"/>
      <c r="N227" s="29"/>
      <c r="O227" s="29"/>
      <c r="P227" s="29"/>
      <c r="Q227" s="29"/>
      <c r="R227" s="29"/>
      <c r="S227" s="29"/>
      <c r="T227" s="29"/>
      <c r="U227" s="29"/>
      <c r="V227" s="29"/>
      <c r="W227" s="29"/>
      <c r="X227" s="29"/>
      <c r="Y227" s="29"/>
      <c r="Z227" s="29"/>
    </row>
    <row r="228" spans="1:26" ht="15.75" customHeight="1">
      <c r="A228" s="29"/>
      <c r="B228" s="29"/>
      <c r="C228" s="29"/>
      <c r="D228" s="29"/>
      <c r="E228" s="29"/>
      <c r="F228" s="29"/>
      <c r="G228" s="29"/>
      <c r="H228" s="579"/>
      <c r="I228" s="29"/>
      <c r="J228" s="29"/>
      <c r="K228" s="29"/>
      <c r="L228" s="29"/>
      <c r="M228" s="29"/>
      <c r="N228" s="29"/>
      <c r="O228" s="29"/>
      <c r="P228" s="29"/>
      <c r="Q228" s="29"/>
      <c r="R228" s="29"/>
      <c r="S228" s="29"/>
      <c r="T228" s="29"/>
      <c r="U228" s="29"/>
      <c r="V228" s="29"/>
      <c r="W228" s="29"/>
      <c r="X228" s="29"/>
      <c r="Y228" s="29"/>
      <c r="Z228" s="29"/>
    </row>
    <row r="229" spans="1:26" ht="15.75" customHeight="1">
      <c r="A229" s="29"/>
      <c r="B229" s="29"/>
      <c r="C229" s="29"/>
      <c r="D229" s="29"/>
      <c r="E229" s="29"/>
      <c r="F229" s="29"/>
      <c r="G229" s="29"/>
      <c r="H229" s="579"/>
      <c r="I229" s="29"/>
      <c r="J229" s="29"/>
      <c r="K229" s="29"/>
      <c r="L229" s="29"/>
      <c r="M229" s="29"/>
      <c r="N229" s="29"/>
      <c r="O229" s="29"/>
      <c r="P229" s="29"/>
      <c r="Q229" s="29"/>
      <c r="R229" s="29"/>
      <c r="S229" s="29"/>
      <c r="T229" s="29"/>
      <c r="U229" s="29"/>
      <c r="V229" s="29"/>
      <c r="W229" s="29"/>
      <c r="X229" s="29"/>
      <c r="Y229" s="29"/>
      <c r="Z229" s="29"/>
    </row>
    <row r="230" spans="1:26" ht="15.75" customHeight="1">
      <c r="A230" s="29"/>
      <c r="B230" s="29"/>
      <c r="C230" s="29"/>
      <c r="D230" s="29"/>
      <c r="E230" s="29"/>
      <c r="F230" s="29"/>
      <c r="G230" s="29"/>
      <c r="H230" s="579"/>
      <c r="I230" s="29"/>
      <c r="J230" s="29"/>
      <c r="K230" s="29"/>
      <c r="L230" s="29"/>
      <c r="M230" s="29"/>
      <c r="N230" s="29"/>
      <c r="O230" s="29"/>
      <c r="P230" s="29"/>
      <c r="Q230" s="29"/>
      <c r="R230" s="29"/>
      <c r="S230" s="29"/>
      <c r="T230" s="29"/>
      <c r="U230" s="29"/>
      <c r="V230" s="29"/>
      <c r="W230" s="29"/>
      <c r="X230" s="29"/>
      <c r="Y230" s="29"/>
      <c r="Z230" s="29"/>
    </row>
    <row r="231" spans="1:26" ht="15.75" customHeight="1">
      <c r="A231" s="29"/>
      <c r="B231" s="29"/>
      <c r="C231" s="29"/>
      <c r="D231" s="29"/>
      <c r="E231" s="29"/>
      <c r="F231" s="29"/>
      <c r="G231" s="29"/>
      <c r="H231" s="579"/>
      <c r="I231" s="29"/>
      <c r="J231" s="29"/>
      <c r="K231" s="29"/>
      <c r="L231" s="29"/>
      <c r="M231" s="29"/>
      <c r="N231" s="29"/>
      <c r="O231" s="29"/>
      <c r="P231" s="29"/>
      <c r="Q231" s="29"/>
      <c r="R231" s="29"/>
      <c r="S231" s="29"/>
      <c r="T231" s="29"/>
      <c r="U231" s="29"/>
      <c r="V231" s="29"/>
      <c r="W231" s="29"/>
      <c r="X231" s="29"/>
      <c r="Y231" s="29"/>
      <c r="Z231" s="29"/>
    </row>
    <row r="232" spans="1:26" ht="15.75" customHeight="1">
      <c r="A232" s="29"/>
      <c r="B232" s="29"/>
      <c r="C232" s="29"/>
      <c r="D232" s="29"/>
      <c r="E232" s="29"/>
      <c r="F232" s="29"/>
      <c r="G232" s="29"/>
      <c r="H232" s="579"/>
      <c r="I232" s="29"/>
      <c r="J232" s="29"/>
      <c r="K232" s="29"/>
      <c r="L232" s="29"/>
      <c r="M232" s="29"/>
      <c r="N232" s="29"/>
      <c r="O232" s="29"/>
      <c r="P232" s="29"/>
      <c r="Q232" s="29"/>
      <c r="R232" s="29"/>
      <c r="S232" s="29"/>
      <c r="T232" s="29"/>
      <c r="U232" s="29"/>
      <c r="V232" s="29"/>
      <c r="W232" s="29"/>
      <c r="X232" s="29"/>
      <c r="Y232" s="29"/>
      <c r="Z232" s="29"/>
    </row>
    <row r="233" spans="1:26" ht="15.75" customHeight="1">
      <c r="A233" s="29"/>
      <c r="B233" s="29"/>
      <c r="C233" s="29"/>
      <c r="D233" s="29"/>
      <c r="E233" s="29"/>
      <c r="F233" s="29"/>
      <c r="G233" s="29"/>
      <c r="H233" s="579"/>
      <c r="I233" s="29"/>
      <c r="J233" s="29"/>
      <c r="K233" s="29"/>
      <c r="L233" s="29"/>
      <c r="M233" s="29"/>
      <c r="N233" s="29"/>
      <c r="O233" s="29"/>
      <c r="P233" s="29"/>
      <c r="Q233" s="29"/>
      <c r="R233" s="29"/>
      <c r="S233" s="29"/>
      <c r="T233" s="29"/>
      <c r="U233" s="29"/>
      <c r="V233" s="29"/>
      <c r="W233" s="29"/>
      <c r="X233" s="29"/>
      <c r="Y233" s="29"/>
      <c r="Z233" s="29"/>
    </row>
    <row r="234" spans="1:26" ht="15.75" customHeight="1">
      <c r="A234" s="29"/>
      <c r="B234" s="29"/>
      <c r="C234" s="29"/>
      <c r="D234" s="29"/>
      <c r="E234" s="29"/>
      <c r="F234" s="29"/>
      <c r="G234" s="29"/>
      <c r="H234" s="579"/>
      <c r="I234" s="29"/>
      <c r="J234" s="29"/>
      <c r="K234" s="29"/>
      <c r="L234" s="29"/>
      <c r="M234" s="29"/>
      <c r="N234" s="29"/>
      <c r="O234" s="29"/>
      <c r="P234" s="29"/>
      <c r="Q234" s="29"/>
      <c r="R234" s="29"/>
      <c r="S234" s="29"/>
      <c r="T234" s="29"/>
      <c r="U234" s="29"/>
      <c r="V234" s="29"/>
      <c r="W234" s="29"/>
      <c r="X234" s="29"/>
      <c r="Y234" s="29"/>
      <c r="Z234" s="29"/>
    </row>
    <row r="235" spans="1:26" ht="15.75" customHeight="1">
      <c r="A235" s="29"/>
      <c r="B235" s="29"/>
      <c r="C235" s="29"/>
      <c r="D235" s="29"/>
      <c r="E235" s="29"/>
      <c r="F235" s="29"/>
      <c r="G235" s="29"/>
      <c r="H235" s="579"/>
      <c r="I235" s="29"/>
      <c r="J235" s="29"/>
      <c r="K235" s="29"/>
      <c r="L235" s="29"/>
      <c r="M235" s="29"/>
      <c r="N235" s="29"/>
      <c r="O235" s="29"/>
      <c r="P235" s="29"/>
      <c r="Q235" s="29"/>
      <c r="R235" s="29"/>
      <c r="S235" s="29"/>
      <c r="T235" s="29"/>
      <c r="U235" s="29"/>
      <c r="V235" s="29"/>
      <c r="W235" s="29"/>
      <c r="X235" s="29"/>
      <c r="Y235" s="29"/>
      <c r="Z235" s="29"/>
    </row>
    <row r="236" spans="1:26" ht="15.75" customHeight="1">
      <c r="A236" s="29"/>
      <c r="B236" s="29"/>
      <c r="C236" s="29"/>
      <c r="D236" s="29"/>
      <c r="E236" s="29"/>
      <c r="F236" s="29"/>
      <c r="G236" s="29"/>
      <c r="H236" s="579"/>
      <c r="I236" s="29"/>
      <c r="J236" s="29"/>
      <c r="K236" s="29"/>
      <c r="L236" s="29"/>
      <c r="M236" s="29"/>
      <c r="N236" s="29"/>
      <c r="O236" s="29"/>
      <c r="P236" s="29"/>
      <c r="Q236" s="29"/>
      <c r="R236" s="29"/>
      <c r="S236" s="29"/>
      <c r="T236" s="29"/>
      <c r="U236" s="29"/>
      <c r="V236" s="29"/>
      <c r="W236" s="29"/>
      <c r="X236" s="29"/>
      <c r="Y236" s="29"/>
      <c r="Z236" s="29"/>
    </row>
    <row r="237" spans="1:26" ht="15.75" customHeight="1">
      <c r="A237" s="29"/>
      <c r="B237" s="29"/>
      <c r="C237" s="29"/>
      <c r="D237" s="29"/>
      <c r="E237" s="29"/>
      <c r="F237" s="29"/>
      <c r="G237" s="29"/>
      <c r="H237" s="579"/>
      <c r="I237" s="29"/>
      <c r="J237" s="29"/>
      <c r="K237" s="29"/>
      <c r="L237" s="29"/>
      <c r="M237" s="29"/>
      <c r="N237" s="29"/>
      <c r="O237" s="29"/>
      <c r="P237" s="29"/>
      <c r="Q237" s="29"/>
      <c r="R237" s="29"/>
      <c r="S237" s="29"/>
      <c r="T237" s="29"/>
      <c r="U237" s="29"/>
      <c r="V237" s="29"/>
      <c r="W237" s="29"/>
      <c r="X237" s="29"/>
      <c r="Y237" s="29"/>
      <c r="Z237" s="29"/>
    </row>
    <row r="238" spans="1:26" ht="15.75" customHeight="1">
      <c r="A238" s="29"/>
      <c r="B238" s="29"/>
      <c r="C238" s="29"/>
      <c r="D238" s="29"/>
      <c r="E238" s="29"/>
      <c r="F238" s="29"/>
      <c r="G238" s="29"/>
      <c r="H238" s="579"/>
      <c r="I238" s="29"/>
      <c r="J238" s="29"/>
      <c r="K238" s="29"/>
      <c r="L238" s="29"/>
      <c r="M238" s="29"/>
      <c r="N238" s="29"/>
      <c r="O238" s="29"/>
      <c r="P238" s="29"/>
      <c r="Q238" s="29"/>
      <c r="R238" s="29"/>
      <c r="S238" s="29"/>
      <c r="T238" s="29"/>
      <c r="U238" s="29"/>
      <c r="V238" s="29"/>
      <c r="W238" s="29"/>
      <c r="X238" s="29"/>
      <c r="Y238" s="29"/>
      <c r="Z238" s="29"/>
    </row>
    <row r="239" spans="1:26" ht="15.75" customHeight="1">
      <c r="A239" s="29"/>
      <c r="B239" s="29"/>
      <c r="C239" s="29"/>
      <c r="D239" s="29"/>
      <c r="E239" s="29"/>
      <c r="F239" s="29"/>
      <c r="G239" s="29"/>
      <c r="H239" s="579"/>
      <c r="I239" s="29"/>
      <c r="J239" s="29"/>
      <c r="K239" s="29"/>
      <c r="L239" s="29"/>
      <c r="M239" s="29"/>
      <c r="N239" s="29"/>
      <c r="O239" s="29"/>
      <c r="P239" s="29"/>
      <c r="Q239" s="29"/>
      <c r="R239" s="29"/>
      <c r="S239" s="29"/>
      <c r="T239" s="29"/>
      <c r="U239" s="29"/>
      <c r="V239" s="29"/>
      <c r="W239" s="29"/>
      <c r="X239" s="29"/>
      <c r="Y239" s="29"/>
      <c r="Z239" s="29"/>
    </row>
    <row r="240" spans="1:26" ht="15.75" customHeight="1">
      <c r="A240" s="29"/>
      <c r="B240" s="29"/>
      <c r="C240" s="29"/>
      <c r="D240" s="29"/>
      <c r="E240" s="29"/>
      <c r="F240" s="29"/>
      <c r="G240" s="29"/>
      <c r="H240" s="579"/>
      <c r="I240" s="29"/>
      <c r="J240" s="29"/>
      <c r="K240" s="29"/>
      <c r="L240" s="29"/>
      <c r="M240" s="29"/>
      <c r="N240" s="29"/>
      <c r="O240" s="29"/>
      <c r="P240" s="29"/>
      <c r="Q240" s="29"/>
      <c r="R240" s="29"/>
      <c r="S240" s="29"/>
      <c r="T240" s="29"/>
      <c r="U240" s="29"/>
      <c r="V240" s="29"/>
      <c r="W240" s="29"/>
      <c r="X240" s="29"/>
      <c r="Y240" s="29"/>
      <c r="Z240" s="29"/>
    </row>
    <row r="241" spans="1:26" ht="15.75" customHeight="1">
      <c r="A241" s="29"/>
      <c r="B241" s="29"/>
      <c r="C241" s="29"/>
      <c r="D241" s="29"/>
      <c r="E241" s="29"/>
      <c r="F241" s="29"/>
      <c r="G241" s="29"/>
      <c r="H241" s="579"/>
      <c r="I241" s="29"/>
      <c r="J241" s="29"/>
      <c r="K241" s="29"/>
      <c r="L241" s="29"/>
      <c r="M241" s="29"/>
      <c r="N241" s="29"/>
      <c r="O241" s="29"/>
      <c r="P241" s="29"/>
      <c r="Q241" s="29"/>
      <c r="R241" s="29"/>
      <c r="S241" s="29"/>
      <c r="T241" s="29"/>
      <c r="U241" s="29"/>
      <c r="V241" s="29"/>
      <c r="W241" s="29"/>
      <c r="X241" s="29"/>
      <c r="Y241" s="29"/>
      <c r="Z241" s="29"/>
    </row>
    <row r="242" spans="1:26" ht="15.75" customHeight="1">
      <c r="A242" s="29"/>
      <c r="B242" s="29"/>
      <c r="C242" s="29"/>
      <c r="D242" s="29"/>
      <c r="E242" s="29"/>
      <c r="F242" s="29"/>
      <c r="G242" s="29"/>
      <c r="H242" s="579"/>
      <c r="I242" s="29"/>
      <c r="J242" s="29"/>
      <c r="K242" s="29"/>
      <c r="L242" s="29"/>
      <c r="M242" s="29"/>
      <c r="N242" s="29"/>
      <c r="O242" s="29"/>
      <c r="P242" s="29"/>
      <c r="Q242" s="29"/>
      <c r="R242" s="29"/>
      <c r="S242" s="29"/>
      <c r="T242" s="29"/>
      <c r="U242" s="29"/>
      <c r="V242" s="29"/>
      <c r="W242" s="29"/>
      <c r="X242" s="29"/>
      <c r="Y242" s="29"/>
      <c r="Z242" s="29"/>
    </row>
    <row r="243" spans="1:26" ht="15.75" customHeight="1">
      <c r="A243" s="29"/>
      <c r="B243" s="29"/>
      <c r="C243" s="29"/>
      <c r="D243" s="29"/>
      <c r="E243" s="29"/>
      <c r="F243" s="29"/>
      <c r="G243" s="29"/>
      <c r="H243" s="579"/>
      <c r="I243" s="29"/>
      <c r="J243" s="29"/>
      <c r="K243" s="29"/>
      <c r="L243" s="29"/>
      <c r="M243" s="29"/>
      <c r="N243" s="29"/>
      <c r="O243" s="29"/>
      <c r="P243" s="29"/>
      <c r="Q243" s="29"/>
      <c r="R243" s="29"/>
      <c r="S243" s="29"/>
      <c r="T243" s="29"/>
      <c r="U243" s="29"/>
      <c r="V243" s="29"/>
      <c r="W243" s="29"/>
      <c r="X243" s="29"/>
      <c r="Y243" s="29"/>
      <c r="Z243" s="29"/>
    </row>
    <row r="244" spans="1:26" ht="15.75" customHeight="1">
      <c r="A244" s="29"/>
      <c r="B244" s="29"/>
      <c r="C244" s="29"/>
      <c r="D244" s="29"/>
      <c r="E244" s="29"/>
      <c r="F244" s="29"/>
      <c r="G244" s="29"/>
      <c r="H244" s="579"/>
      <c r="I244" s="29"/>
      <c r="J244" s="29"/>
      <c r="K244" s="29"/>
      <c r="L244" s="29"/>
      <c r="M244" s="29"/>
      <c r="N244" s="29"/>
      <c r="O244" s="29"/>
      <c r="P244" s="29"/>
      <c r="Q244" s="29"/>
      <c r="R244" s="29"/>
      <c r="S244" s="29"/>
      <c r="T244" s="29"/>
      <c r="U244" s="29"/>
      <c r="V244" s="29"/>
      <c r="W244" s="29"/>
      <c r="X244" s="29"/>
      <c r="Y244" s="29"/>
      <c r="Z244" s="29"/>
    </row>
    <row r="245" spans="1:26" ht="15.75" customHeight="1">
      <c r="A245" s="29"/>
      <c r="B245" s="29"/>
      <c r="C245" s="29"/>
      <c r="D245" s="29"/>
      <c r="E245" s="29"/>
      <c r="F245" s="29"/>
      <c r="G245" s="29"/>
      <c r="H245" s="579"/>
      <c r="I245" s="29"/>
      <c r="J245" s="29"/>
      <c r="K245" s="29"/>
      <c r="L245" s="29"/>
      <c r="M245" s="29"/>
      <c r="N245" s="29"/>
      <c r="O245" s="29"/>
      <c r="P245" s="29"/>
      <c r="Q245" s="29"/>
      <c r="R245" s="29"/>
      <c r="S245" s="29"/>
      <c r="T245" s="29"/>
      <c r="U245" s="29"/>
      <c r="V245" s="29"/>
      <c r="W245" s="29"/>
      <c r="X245" s="29"/>
      <c r="Y245" s="29"/>
      <c r="Z245" s="29"/>
    </row>
    <row r="246" spans="1:26" ht="15.75" customHeight="1">
      <c r="A246" s="29"/>
      <c r="B246" s="29"/>
      <c r="C246" s="29"/>
      <c r="D246" s="29"/>
      <c r="E246" s="29"/>
      <c r="F246" s="29"/>
      <c r="G246" s="29"/>
      <c r="H246" s="579"/>
      <c r="I246" s="29"/>
      <c r="J246" s="29"/>
      <c r="K246" s="29"/>
      <c r="L246" s="29"/>
      <c r="M246" s="29"/>
      <c r="N246" s="29"/>
      <c r="O246" s="29"/>
      <c r="P246" s="29"/>
      <c r="Q246" s="29"/>
      <c r="R246" s="29"/>
      <c r="S246" s="29"/>
      <c r="T246" s="29"/>
      <c r="U246" s="29"/>
      <c r="V246" s="29"/>
      <c r="W246" s="29"/>
      <c r="X246" s="29"/>
      <c r="Y246" s="29"/>
      <c r="Z246" s="29"/>
    </row>
    <row r="247" spans="1:26" ht="15.75" customHeight="1">
      <c r="A247" s="29"/>
      <c r="B247" s="29"/>
      <c r="C247" s="29"/>
      <c r="D247" s="29"/>
      <c r="E247" s="29"/>
      <c r="F247" s="29"/>
      <c r="G247" s="29"/>
      <c r="H247" s="579"/>
      <c r="I247" s="29"/>
      <c r="J247" s="29"/>
      <c r="K247" s="29"/>
      <c r="L247" s="29"/>
      <c r="M247" s="29"/>
      <c r="N247" s="29"/>
      <c r="O247" s="29"/>
      <c r="P247" s="29"/>
      <c r="Q247" s="29"/>
      <c r="R247" s="29"/>
      <c r="S247" s="29"/>
      <c r="T247" s="29"/>
      <c r="U247" s="29"/>
      <c r="V247" s="29"/>
      <c r="W247" s="29"/>
      <c r="X247" s="29"/>
      <c r="Y247" s="29"/>
      <c r="Z247" s="29"/>
    </row>
    <row r="248" spans="1:26" ht="15.75" customHeight="1">
      <c r="A248" s="29"/>
      <c r="B248" s="29"/>
      <c r="C248" s="29"/>
      <c r="D248" s="29"/>
      <c r="E248" s="29"/>
      <c r="F248" s="29"/>
      <c r="G248" s="29"/>
      <c r="H248" s="579"/>
      <c r="I248" s="29"/>
      <c r="J248" s="29"/>
      <c r="K248" s="29"/>
      <c r="L248" s="29"/>
      <c r="M248" s="29"/>
      <c r="N248" s="29"/>
      <c r="O248" s="29"/>
      <c r="P248" s="29"/>
      <c r="Q248" s="29"/>
      <c r="R248" s="29"/>
      <c r="S248" s="29"/>
      <c r="T248" s="29"/>
      <c r="U248" s="29"/>
      <c r="V248" s="29"/>
      <c r="W248" s="29"/>
      <c r="X248" s="29"/>
      <c r="Y248" s="29"/>
      <c r="Z248" s="29"/>
    </row>
    <row r="249" spans="1:26" ht="15.75" customHeight="1">
      <c r="A249" s="29"/>
      <c r="B249" s="29"/>
      <c r="C249" s="29"/>
      <c r="D249" s="29"/>
      <c r="E249" s="29"/>
      <c r="F249" s="29"/>
      <c r="G249" s="29"/>
      <c r="H249" s="579"/>
      <c r="I249" s="29"/>
      <c r="J249" s="29"/>
      <c r="K249" s="29"/>
      <c r="L249" s="29"/>
      <c r="M249" s="29"/>
      <c r="N249" s="29"/>
      <c r="O249" s="29"/>
      <c r="P249" s="29"/>
      <c r="Q249" s="29"/>
      <c r="R249" s="29"/>
      <c r="S249" s="29"/>
      <c r="T249" s="29"/>
      <c r="U249" s="29"/>
      <c r="V249" s="29"/>
      <c r="W249" s="29"/>
      <c r="X249" s="29"/>
      <c r="Y249" s="29"/>
      <c r="Z249" s="29"/>
    </row>
    <row r="250" spans="1:26" ht="15.75" customHeight="1">
      <c r="A250" s="29"/>
      <c r="B250" s="29"/>
      <c r="C250" s="29"/>
      <c r="D250" s="29"/>
      <c r="E250" s="29"/>
      <c r="F250" s="29"/>
      <c r="G250" s="29"/>
      <c r="H250" s="579"/>
      <c r="I250" s="29"/>
      <c r="J250" s="29"/>
      <c r="K250" s="29"/>
      <c r="L250" s="29"/>
      <c r="M250" s="29"/>
      <c r="N250" s="29"/>
      <c r="O250" s="29"/>
      <c r="P250" s="29"/>
      <c r="Q250" s="29"/>
      <c r="R250" s="29"/>
      <c r="S250" s="29"/>
      <c r="T250" s="29"/>
      <c r="U250" s="29"/>
      <c r="V250" s="29"/>
      <c r="W250" s="29"/>
      <c r="X250" s="29"/>
      <c r="Y250" s="29"/>
      <c r="Z250" s="29"/>
    </row>
    <row r="251" spans="1:26" ht="15.75" customHeight="1">
      <c r="A251" s="29"/>
      <c r="B251" s="29"/>
      <c r="C251" s="29"/>
      <c r="D251" s="29"/>
      <c r="E251" s="29"/>
      <c r="F251" s="29"/>
      <c r="G251" s="29"/>
      <c r="H251" s="579"/>
      <c r="I251" s="29"/>
      <c r="J251" s="29"/>
      <c r="K251" s="29"/>
      <c r="L251" s="29"/>
      <c r="M251" s="29"/>
      <c r="N251" s="29"/>
      <c r="O251" s="29"/>
      <c r="P251" s="29"/>
      <c r="Q251" s="29"/>
      <c r="R251" s="29"/>
      <c r="S251" s="29"/>
      <c r="T251" s="29"/>
      <c r="U251" s="29"/>
      <c r="V251" s="29"/>
      <c r="W251" s="29"/>
      <c r="X251" s="29"/>
      <c r="Y251" s="29"/>
      <c r="Z251" s="29"/>
    </row>
    <row r="252" spans="1:26" ht="15.75" customHeight="1">
      <c r="A252" s="29"/>
      <c r="B252" s="29"/>
      <c r="C252" s="29"/>
      <c r="D252" s="29"/>
      <c r="E252" s="29"/>
      <c r="F252" s="29"/>
      <c r="G252" s="29"/>
      <c r="H252" s="579"/>
      <c r="I252" s="29"/>
      <c r="J252" s="29"/>
      <c r="K252" s="29"/>
      <c r="L252" s="29"/>
      <c r="M252" s="29"/>
      <c r="N252" s="29"/>
      <c r="O252" s="29"/>
      <c r="P252" s="29"/>
      <c r="Q252" s="29"/>
      <c r="R252" s="29"/>
      <c r="S252" s="29"/>
      <c r="T252" s="29"/>
      <c r="U252" s="29"/>
      <c r="V252" s="29"/>
      <c r="W252" s="29"/>
      <c r="X252" s="29"/>
      <c r="Y252" s="29"/>
      <c r="Z252" s="29"/>
    </row>
    <row r="253" spans="1:26" ht="15.75" customHeight="1">
      <c r="A253" s="29"/>
      <c r="B253" s="29"/>
      <c r="C253" s="29"/>
      <c r="D253" s="29"/>
      <c r="E253" s="29"/>
      <c r="F253" s="29"/>
      <c r="G253" s="29"/>
      <c r="H253" s="579"/>
      <c r="I253" s="29"/>
      <c r="J253" s="29"/>
      <c r="K253" s="29"/>
      <c r="L253" s="29"/>
      <c r="M253" s="29"/>
      <c r="N253" s="29"/>
      <c r="O253" s="29"/>
      <c r="P253" s="29"/>
      <c r="Q253" s="29"/>
      <c r="R253" s="29"/>
      <c r="S253" s="29"/>
      <c r="T253" s="29"/>
      <c r="U253" s="29"/>
      <c r="V253" s="29"/>
      <c r="W253" s="29"/>
      <c r="X253" s="29"/>
      <c r="Y253" s="29"/>
      <c r="Z253" s="29"/>
    </row>
    <row r="254" spans="1:26" ht="15.75" customHeight="1">
      <c r="A254" s="29"/>
      <c r="B254" s="29"/>
      <c r="C254" s="29"/>
      <c r="D254" s="29"/>
      <c r="E254" s="29"/>
      <c r="F254" s="29"/>
      <c r="G254" s="29"/>
      <c r="H254" s="579"/>
      <c r="I254" s="29"/>
      <c r="J254" s="29"/>
      <c r="K254" s="29"/>
      <c r="L254" s="29"/>
      <c r="M254" s="29"/>
      <c r="N254" s="29"/>
      <c r="O254" s="29"/>
      <c r="P254" s="29"/>
      <c r="Q254" s="29"/>
      <c r="R254" s="29"/>
      <c r="S254" s="29"/>
      <c r="T254" s="29"/>
      <c r="U254" s="29"/>
      <c r="V254" s="29"/>
      <c r="W254" s="29"/>
      <c r="X254" s="29"/>
      <c r="Y254" s="29"/>
      <c r="Z254" s="29"/>
    </row>
    <row r="255" spans="1:26" ht="15.75" customHeight="1">
      <c r="A255" s="29"/>
      <c r="B255" s="29"/>
      <c r="C255" s="29"/>
      <c r="D255" s="29"/>
      <c r="E255" s="29"/>
      <c r="F255" s="29"/>
      <c r="G255" s="29"/>
      <c r="H255" s="579"/>
      <c r="I255" s="29"/>
      <c r="J255" s="29"/>
      <c r="K255" s="29"/>
      <c r="L255" s="29"/>
      <c r="M255" s="29"/>
      <c r="N255" s="29"/>
      <c r="O255" s="29"/>
      <c r="P255" s="29"/>
      <c r="Q255" s="29"/>
      <c r="R255" s="29"/>
      <c r="S255" s="29"/>
      <c r="T255" s="29"/>
      <c r="U255" s="29"/>
      <c r="V255" s="29"/>
      <c r="W255" s="29"/>
      <c r="X255" s="29"/>
      <c r="Y255" s="29"/>
      <c r="Z255" s="29"/>
    </row>
    <row r="256" spans="1:26" ht="15.75" customHeight="1">
      <c r="A256" s="29"/>
      <c r="B256" s="29"/>
      <c r="C256" s="29"/>
      <c r="D256" s="29"/>
      <c r="E256" s="29"/>
      <c r="F256" s="29"/>
      <c r="G256" s="29"/>
      <c r="H256" s="579"/>
      <c r="I256" s="29"/>
      <c r="J256" s="29"/>
      <c r="K256" s="29"/>
      <c r="L256" s="29"/>
      <c r="M256" s="29"/>
      <c r="N256" s="29"/>
      <c r="O256" s="29"/>
      <c r="P256" s="29"/>
      <c r="Q256" s="29"/>
      <c r="R256" s="29"/>
      <c r="S256" s="29"/>
      <c r="T256" s="29"/>
      <c r="U256" s="29"/>
      <c r="V256" s="29"/>
      <c r="W256" s="29"/>
      <c r="X256" s="29"/>
      <c r="Y256" s="29"/>
      <c r="Z256" s="29"/>
    </row>
    <row r="257" spans="1:26" ht="15.75" customHeight="1">
      <c r="A257" s="29"/>
      <c r="B257" s="29"/>
      <c r="C257" s="29"/>
      <c r="D257" s="29"/>
      <c r="E257" s="29"/>
      <c r="F257" s="29"/>
      <c r="G257" s="29"/>
      <c r="H257" s="579"/>
      <c r="I257" s="29"/>
      <c r="J257" s="29"/>
      <c r="K257" s="29"/>
      <c r="L257" s="29"/>
      <c r="M257" s="29"/>
      <c r="N257" s="29"/>
      <c r="O257" s="29"/>
      <c r="P257" s="29"/>
      <c r="Q257" s="29"/>
      <c r="R257" s="29"/>
      <c r="S257" s="29"/>
      <c r="T257" s="29"/>
      <c r="U257" s="29"/>
      <c r="V257" s="29"/>
      <c r="W257" s="29"/>
      <c r="X257" s="29"/>
      <c r="Y257" s="29"/>
      <c r="Z257" s="29"/>
    </row>
    <row r="258" spans="1:26" ht="15.75" customHeight="1">
      <c r="A258" s="29"/>
      <c r="B258" s="29"/>
      <c r="C258" s="29"/>
      <c r="D258" s="29"/>
      <c r="E258" s="29"/>
      <c r="F258" s="29"/>
      <c r="G258" s="29"/>
      <c r="H258" s="579"/>
      <c r="I258" s="29"/>
      <c r="J258" s="29"/>
      <c r="K258" s="29"/>
      <c r="L258" s="29"/>
      <c r="M258" s="29"/>
      <c r="N258" s="29"/>
      <c r="O258" s="29"/>
      <c r="P258" s="29"/>
      <c r="Q258" s="29"/>
      <c r="R258" s="29"/>
      <c r="S258" s="29"/>
      <c r="T258" s="29"/>
      <c r="U258" s="29"/>
      <c r="V258" s="29"/>
      <c r="W258" s="29"/>
      <c r="X258" s="29"/>
      <c r="Y258" s="29"/>
      <c r="Z258" s="29"/>
    </row>
    <row r="259" spans="1:26" ht="15.75" customHeight="1">
      <c r="A259" s="29"/>
      <c r="B259" s="29"/>
      <c r="C259" s="29"/>
      <c r="D259" s="29"/>
      <c r="E259" s="29"/>
      <c r="F259" s="29"/>
      <c r="G259" s="29"/>
      <c r="H259" s="579"/>
      <c r="I259" s="29"/>
      <c r="J259" s="29"/>
      <c r="K259" s="29"/>
      <c r="L259" s="29"/>
      <c r="M259" s="29"/>
      <c r="N259" s="29"/>
      <c r="O259" s="29"/>
      <c r="P259" s="29"/>
      <c r="Q259" s="29"/>
      <c r="R259" s="29"/>
      <c r="S259" s="29"/>
      <c r="T259" s="29"/>
      <c r="U259" s="29"/>
      <c r="V259" s="29"/>
      <c r="W259" s="29"/>
      <c r="X259" s="29"/>
      <c r="Y259" s="29"/>
      <c r="Z259" s="29"/>
    </row>
    <row r="260" spans="1:26" ht="15.75" customHeight="1">
      <c r="A260" s="29"/>
      <c r="B260" s="29"/>
      <c r="C260" s="29"/>
      <c r="D260" s="29"/>
      <c r="E260" s="29"/>
      <c r="F260" s="29"/>
      <c r="G260" s="29"/>
      <c r="H260" s="579"/>
      <c r="I260" s="29"/>
      <c r="J260" s="29"/>
      <c r="K260" s="29"/>
      <c r="L260" s="29"/>
      <c r="M260" s="29"/>
      <c r="N260" s="29"/>
      <c r="O260" s="29"/>
      <c r="P260" s="29"/>
      <c r="Q260" s="29"/>
      <c r="R260" s="29"/>
      <c r="S260" s="29"/>
      <c r="T260" s="29"/>
      <c r="U260" s="29"/>
      <c r="V260" s="29"/>
      <c r="W260" s="29"/>
      <c r="X260" s="29"/>
      <c r="Y260" s="29"/>
      <c r="Z260" s="29"/>
    </row>
    <row r="261" spans="1:26" ht="15.75" customHeight="1">
      <c r="A261" s="29"/>
      <c r="B261" s="29"/>
      <c r="C261" s="29"/>
      <c r="D261" s="29"/>
      <c r="E261" s="29"/>
      <c r="F261" s="29"/>
      <c r="G261" s="29"/>
      <c r="H261" s="579"/>
      <c r="I261" s="29"/>
      <c r="J261" s="29"/>
      <c r="K261" s="29"/>
      <c r="L261" s="29"/>
      <c r="M261" s="29"/>
      <c r="N261" s="29"/>
      <c r="O261" s="29"/>
      <c r="P261" s="29"/>
      <c r="Q261" s="29"/>
      <c r="R261" s="29"/>
      <c r="S261" s="29"/>
      <c r="T261" s="29"/>
      <c r="U261" s="29"/>
      <c r="V261" s="29"/>
      <c r="W261" s="29"/>
      <c r="X261" s="29"/>
      <c r="Y261" s="29"/>
      <c r="Z261" s="29"/>
    </row>
    <row r="262" spans="1:26" ht="15.75" customHeight="1">
      <c r="A262" s="29"/>
      <c r="B262" s="29"/>
      <c r="C262" s="29"/>
      <c r="D262" s="29"/>
      <c r="E262" s="29"/>
      <c r="F262" s="29"/>
      <c r="G262" s="29"/>
      <c r="H262" s="579"/>
      <c r="I262" s="29"/>
      <c r="J262" s="29"/>
      <c r="K262" s="29"/>
      <c r="L262" s="29"/>
      <c r="M262" s="29"/>
      <c r="N262" s="29"/>
      <c r="O262" s="29"/>
      <c r="P262" s="29"/>
      <c r="Q262" s="29"/>
      <c r="R262" s="29"/>
      <c r="S262" s="29"/>
      <c r="T262" s="29"/>
      <c r="U262" s="29"/>
      <c r="V262" s="29"/>
      <c r="W262" s="29"/>
      <c r="X262" s="29"/>
      <c r="Y262" s="29"/>
      <c r="Z262" s="29"/>
    </row>
    <row r="263" spans="1:26" ht="15.75" customHeight="1">
      <c r="A263" s="29"/>
      <c r="B263" s="29"/>
      <c r="C263" s="29"/>
      <c r="D263" s="29"/>
      <c r="E263" s="29"/>
      <c r="F263" s="29"/>
      <c r="G263" s="29"/>
      <c r="H263" s="579"/>
      <c r="I263" s="29"/>
      <c r="J263" s="29"/>
      <c r="K263" s="29"/>
      <c r="L263" s="29"/>
      <c r="M263" s="29"/>
      <c r="N263" s="29"/>
      <c r="O263" s="29"/>
      <c r="P263" s="29"/>
      <c r="Q263" s="29"/>
      <c r="R263" s="29"/>
      <c r="S263" s="29"/>
      <c r="T263" s="29"/>
      <c r="U263" s="29"/>
      <c r="V263" s="29"/>
      <c r="W263" s="29"/>
      <c r="X263" s="29"/>
      <c r="Y263" s="29"/>
      <c r="Z263" s="29"/>
    </row>
    <row r="264" spans="1:26" ht="15.75" customHeight="1">
      <c r="A264" s="29"/>
      <c r="B264" s="29"/>
      <c r="C264" s="29"/>
      <c r="D264" s="29"/>
      <c r="E264" s="29"/>
      <c r="F264" s="29"/>
      <c r="G264" s="29"/>
      <c r="H264" s="579"/>
      <c r="I264" s="29"/>
      <c r="J264" s="29"/>
      <c r="K264" s="29"/>
      <c r="L264" s="29"/>
      <c r="M264" s="29"/>
      <c r="N264" s="29"/>
      <c r="O264" s="29"/>
      <c r="P264" s="29"/>
      <c r="Q264" s="29"/>
      <c r="R264" s="29"/>
      <c r="S264" s="29"/>
      <c r="T264" s="29"/>
      <c r="U264" s="29"/>
      <c r="V264" s="29"/>
      <c r="W264" s="29"/>
      <c r="X264" s="29"/>
      <c r="Y264" s="29"/>
      <c r="Z264" s="29"/>
    </row>
    <row r="265" spans="1:26" ht="15.75" customHeight="1">
      <c r="A265" s="29"/>
      <c r="B265" s="29"/>
      <c r="C265" s="29"/>
      <c r="D265" s="29"/>
      <c r="E265" s="29"/>
      <c r="F265" s="29"/>
      <c r="G265" s="29"/>
      <c r="H265" s="579"/>
      <c r="I265" s="29"/>
      <c r="J265" s="29"/>
      <c r="K265" s="29"/>
      <c r="L265" s="29"/>
      <c r="M265" s="29"/>
      <c r="N265" s="29"/>
      <c r="O265" s="29"/>
      <c r="P265" s="29"/>
      <c r="Q265" s="29"/>
      <c r="R265" s="29"/>
      <c r="S265" s="29"/>
      <c r="T265" s="29"/>
      <c r="U265" s="29"/>
      <c r="V265" s="29"/>
      <c r="W265" s="29"/>
      <c r="X265" s="29"/>
      <c r="Y265" s="29"/>
      <c r="Z265" s="29"/>
    </row>
    <row r="266" spans="1:26" ht="15.75" customHeight="1">
      <c r="A266" s="29"/>
      <c r="B266" s="29"/>
      <c r="C266" s="29"/>
      <c r="D266" s="29"/>
      <c r="E266" s="29"/>
      <c r="F266" s="29"/>
      <c r="G266" s="29"/>
      <c r="H266" s="579"/>
      <c r="I266" s="29"/>
      <c r="J266" s="29"/>
      <c r="K266" s="29"/>
      <c r="L266" s="29"/>
      <c r="M266" s="29"/>
      <c r="N266" s="29"/>
      <c r="O266" s="29"/>
      <c r="P266" s="29"/>
      <c r="Q266" s="29"/>
      <c r="R266" s="29"/>
      <c r="S266" s="29"/>
      <c r="T266" s="29"/>
      <c r="U266" s="29"/>
      <c r="V266" s="29"/>
      <c r="W266" s="29"/>
      <c r="X266" s="29"/>
      <c r="Y266" s="29"/>
      <c r="Z266" s="29"/>
    </row>
    <row r="267" spans="1:26" ht="15.75" customHeight="1">
      <c r="A267" s="29"/>
      <c r="B267" s="29"/>
      <c r="C267" s="29"/>
      <c r="D267" s="29"/>
      <c r="E267" s="29"/>
      <c r="F267" s="29"/>
      <c r="G267" s="29"/>
      <c r="H267" s="579"/>
      <c r="I267" s="29"/>
      <c r="J267" s="29"/>
      <c r="K267" s="29"/>
      <c r="L267" s="29"/>
      <c r="M267" s="29"/>
      <c r="N267" s="29"/>
      <c r="O267" s="29"/>
      <c r="P267" s="29"/>
      <c r="Q267" s="29"/>
      <c r="R267" s="29"/>
      <c r="S267" s="29"/>
      <c r="T267" s="29"/>
      <c r="U267" s="29"/>
      <c r="V267" s="29"/>
      <c r="W267" s="29"/>
      <c r="X267" s="29"/>
      <c r="Y267" s="29"/>
      <c r="Z267" s="29"/>
    </row>
    <row r="268" spans="1:26" ht="15.75" customHeight="1">
      <c r="A268" s="29"/>
      <c r="B268" s="29"/>
      <c r="C268" s="29"/>
      <c r="D268" s="29"/>
      <c r="E268" s="29"/>
      <c r="F268" s="29"/>
      <c r="G268" s="29"/>
      <c r="H268" s="579"/>
      <c r="I268" s="29"/>
      <c r="J268" s="29"/>
      <c r="K268" s="29"/>
      <c r="L268" s="29"/>
      <c r="M268" s="29"/>
      <c r="N268" s="29"/>
      <c r="O268" s="29"/>
      <c r="P268" s="29"/>
      <c r="Q268" s="29"/>
      <c r="R268" s="29"/>
      <c r="S268" s="29"/>
      <c r="T268" s="29"/>
      <c r="U268" s="29"/>
      <c r="V268" s="29"/>
      <c r="W268" s="29"/>
      <c r="X268" s="29"/>
      <c r="Y268" s="29"/>
      <c r="Z268" s="29"/>
    </row>
    <row r="269" spans="1:26" ht="15.75" customHeight="1">
      <c r="A269" s="29"/>
      <c r="B269" s="29"/>
      <c r="C269" s="29"/>
      <c r="D269" s="29"/>
      <c r="E269" s="29"/>
      <c r="F269" s="29"/>
      <c r="G269" s="29"/>
      <c r="H269" s="579"/>
      <c r="I269" s="29"/>
      <c r="J269" s="29"/>
      <c r="K269" s="29"/>
      <c r="L269" s="29"/>
      <c r="M269" s="29"/>
      <c r="N269" s="29"/>
      <c r="O269" s="29"/>
      <c r="P269" s="29"/>
      <c r="Q269" s="29"/>
      <c r="R269" s="29"/>
      <c r="S269" s="29"/>
      <c r="T269" s="29"/>
      <c r="U269" s="29"/>
      <c r="V269" s="29"/>
      <c r="W269" s="29"/>
      <c r="X269" s="29"/>
      <c r="Y269" s="29"/>
      <c r="Z269" s="29"/>
    </row>
    <row r="270" spans="1:26" ht="15.75" customHeight="1">
      <c r="A270" s="29"/>
      <c r="B270" s="29"/>
      <c r="C270" s="29"/>
      <c r="D270" s="29"/>
      <c r="E270" s="29"/>
      <c r="F270" s="29"/>
      <c r="G270" s="29"/>
      <c r="H270" s="579"/>
      <c r="I270" s="29"/>
      <c r="J270" s="29"/>
      <c r="K270" s="29"/>
      <c r="L270" s="29"/>
      <c r="M270" s="29"/>
      <c r="N270" s="29"/>
      <c r="O270" s="29"/>
      <c r="P270" s="29"/>
      <c r="Q270" s="29"/>
      <c r="R270" s="29"/>
      <c r="S270" s="29"/>
      <c r="T270" s="29"/>
      <c r="U270" s="29"/>
      <c r="V270" s="29"/>
      <c r="W270" s="29"/>
      <c r="X270" s="29"/>
      <c r="Y270" s="29"/>
      <c r="Z270" s="29"/>
    </row>
    <row r="271" spans="1:26" ht="15.75" customHeight="1">
      <c r="A271" s="29"/>
      <c r="B271" s="29"/>
      <c r="C271" s="29"/>
      <c r="D271" s="29"/>
      <c r="E271" s="29"/>
      <c r="F271" s="29"/>
      <c r="G271" s="29"/>
      <c r="H271" s="579"/>
      <c r="I271" s="29"/>
      <c r="J271" s="29"/>
      <c r="K271" s="29"/>
      <c r="L271" s="29"/>
      <c r="M271" s="29"/>
      <c r="N271" s="29"/>
      <c r="O271" s="29"/>
      <c r="P271" s="29"/>
      <c r="Q271" s="29"/>
      <c r="R271" s="29"/>
      <c r="S271" s="29"/>
      <c r="T271" s="29"/>
      <c r="U271" s="29"/>
      <c r="V271" s="29"/>
      <c r="W271" s="29"/>
      <c r="X271" s="29"/>
      <c r="Y271" s="29"/>
      <c r="Z271" s="29"/>
    </row>
    <row r="272" spans="1:26" ht="15.75" customHeight="1">
      <c r="A272" s="29"/>
      <c r="B272" s="29"/>
      <c r="C272" s="29"/>
      <c r="D272" s="29"/>
      <c r="E272" s="29"/>
      <c r="F272" s="29"/>
      <c r="G272" s="29"/>
      <c r="H272" s="579"/>
      <c r="I272" s="29"/>
      <c r="J272" s="29"/>
      <c r="K272" s="29"/>
      <c r="L272" s="29"/>
      <c r="M272" s="29"/>
      <c r="N272" s="29"/>
      <c r="O272" s="29"/>
      <c r="P272" s="29"/>
      <c r="Q272" s="29"/>
      <c r="R272" s="29"/>
      <c r="S272" s="29"/>
      <c r="T272" s="29"/>
      <c r="U272" s="29"/>
      <c r="V272" s="29"/>
      <c r="W272" s="29"/>
      <c r="X272" s="29"/>
      <c r="Y272" s="29"/>
      <c r="Z272" s="29"/>
    </row>
    <row r="273" spans="1:26" ht="15.75" customHeight="1">
      <c r="A273" s="29"/>
      <c r="B273" s="29"/>
      <c r="C273" s="29"/>
      <c r="D273" s="29"/>
      <c r="E273" s="29"/>
      <c r="F273" s="29"/>
      <c r="G273" s="29"/>
      <c r="H273" s="579"/>
      <c r="I273" s="29"/>
      <c r="J273" s="29"/>
      <c r="K273" s="29"/>
      <c r="L273" s="29"/>
      <c r="M273" s="29"/>
      <c r="N273" s="29"/>
      <c r="O273" s="29"/>
      <c r="P273" s="29"/>
      <c r="Q273" s="29"/>
      <c r="R273" s="29"/>
      <c r="S273" s="29"/>
      <c r="T273" s="29"/>
      <c r="U273" s="29"/>
      <c r="V273" s="29"/>
      <c r="W273" s="29"/>
      <c r="X273" s="29"/>
      <c r="Y273" s="29"/>
      <c r="Z273" s="29"/>
    </row>
    <row r="274" spans="1:26" ht="15.75" customHeight="1">
      <c r="A274" s="29"/>
      <c r="B274" s="29"/>
      <c r="C274" s="29"/>
      <c r="D274" s="29"/>
      <c r="E274" s="29"/>
      <c r="F274" s="29"/>
      <c r="G274" s="29"/>
      <c r="H274" s="579"/>
      <c r="I274" s="29"/>
      <c r="J274" s="29"/>
      <c r="K274" s="29"/>
      <c r="L274" s="29"/>
      <c r="M274" s="29"/>
      <c r="N274" s="29"/>
      <c r="O274" s="29"/>
      <c r="P274" s="29"/>
      <c r="Q274" s="29"/>
      <c r="R274" s="29"/>
      <c r="S274" s="29"/>
      <c r="T274" s="29"/>
      <c r="U274" s="29"/>
      <c r="V274" s="29"/>
      <c r="W274" s="29"/>
      <c r="X274" s="29"/>
      <c r="Y274" s="29"/>
      <c r="Z274" s="29"/>
    </row>
    <row r="275" spans="1:26" ht="15.75" customHeight="1">
      <c r="A275" s="29"/>
      <c r="B275" s="29"/>
      <c r="C275" s="29"/>
      <c r="D275" s="29"/>
      <c r="E275" s="29"/>
      <c r="F275" s="29"/>
      <c r="G275" s="29"/>
      <c r="H275" s="579"/>
      <c r="I275" s="29"/>
      <c r="J275" s="29"/>
      <c r="K275" s="29"/>
      <c r="L275" s="29"/>
      <c r="M275" s="29"/>
      <c r="N275" s="29"/>
      <c r="O275" s="29"/>
      <c r="P275" s="29"/>
      <c r="Q275" s="29"/>
      <c r="R275" s="29"/>
      <c r="S275" s="29"/>
      <c r="T275" s="29"/>
      <c r="U275" s="29"/>
      <c r="V275" s="29"/>
      <c r="W275" s="29"/>
      <c r="X275" s="29"/>
      <c r="Y275" s="29"/>
      <c r="Z275" s="29"/>
    </row>
    <row r="276" spans="1:26" ht="15.75" customHeight="1">
      <c r="A276" s="29"/>
      <c r="B276" s="29"/>
      <c r="C276" s="29"/>
      <c r="D276" s="29"/>
      <c r="E276" s="29"/>
      <c r="F276" s="29"/>
      <c r="G276" s="29"/>
      <c r="H276" s="579"/>
      <c r="I276" s="29"/>
      <c r="J276" s="29"/>
      <c r="K276" s="29"/>
      <c r="L276" s="29"/>
      <c r="M276" s="29"/>
      <c r="N276" s="29"/>
      <c r="O276" s="29"/>
      <c r="P276" s="29"/>
      <c r="Q276" s="29"/>
      <c r="R276" s="29"/>
      <c r="S276" s="29"/>
      <c r="T276" s="29"/>
      <c r="U276" s="29"/>
      <c r="V276" s="29"/>
      <c r="W276" s="29"/>
      <c r="X276" s="29"/>
      <c r="Y276" s="29"/>
      <c r="Z276" s="29"/>
    </row>
    <row r="277" spans="1:26" ht="15.75" customHeight="1">
      <c r="A277" s="29"/>
      <c r="B277" s="29"/>
      <c r="C277" s="29"/>
      <c r="D277" s="29"/>
      <c r="E277" s="29"/>
      <c r="F277" s="29"/>
      <c r="G277" s="29"/>
      <c r="H277" s="579"/>
      <c r="I277" s="29"/>
      <c r="J277" s="29"/>
      <c r="K277" s="29"/>
      <c r="L277" s="29"/>
      <c r="M277" s="29"/>
      <c r="N277" s="29"/>
      <c r="O277" s="29"/>
      <c r="P277" s="29"/>
      <c r="Q277" s="29"/>
      <c r="R277" s="29"/>
      <c r="S277" s="29"/>
      <c r="T277" s="29"/>
      <c r="U277" s="29"/>
      <c r="V277" s="29"/>
      <c r="W277" s="29"/>
      <c r="X277" s="29"/>
      <c r="Y277" s="29"/>
      <c r="Z277" s="29"/>
    </row>
    <row r="278" spans="1:26" ht="15.75" customHeight="1">
      <c r="A278" s="29"/>
      <c r="B278" s="29"/>
      <c r="C278" s="29"/>
      <c r="D278" s="29"/>
      <c r="E278" s="29"/>
      <c r="F278" s="29"/>
      <c r="G278" s="29"/>
      <c r="H278" s="579"/>
      <c r="I278" s="29"/>
      <c r="J278" s="29"/>
      <c r="K278" s="29"/>
      <c r="L278" s="29"/>
      <c r="M278" s="29"/>
      <c r="N278" s="29"/>
      <c r="O278" s="29"/>
      <c r="P278" s="29"/>
      <c r="Q278" s="29"/>
      <c r="R278" s="29"/>
      <c r="S278" s="29"/>
      <c r="T278" s="29"/>
      <c r="U278" s="29"/>
      <c r="V278" s="29"/>
      <c r="W278" s="29"/>
      <c r="X278" s="29"/>
      <c r="Y278" s="29"/>
      <c r="Z278" s="29"/>
    </row>
    <row r="279" spans="1:26" ht="15.75" customHeight="1">
      <c r="A279" s="29"/>
      <c r="B279" s="29"/>
      <c r="C279" s="29"/>
      <c r="D279" s="29"/>
      <c r="E279" s="29"/>
      <c r="F279" s="29"/>
      <c r="G279" s="29"/>
      <c r="H279" s="579"/>
      <c r="I279" s="29"/>
      <c r="J279" s="29"/>
      <c r="K279" s="29"/>
      <c r="L279" s="29"/>
      <c r="M279" s="29"/>
      <c r="N279" s="29"/>
      <c r="O279" s="29"/>
      <c r="P279" s="29"/>
      <c r="Q279" s="29"/>
      <c r="R279" s="29"/>
      <c r="S279" s="29"/>
      <c r="T279" s="29"/>
      <c r="U279" s="29"/>
      <c r="V279" s="29"/>
      <c r="W279" s="29"/>
      <c r="X279" s="29"/>
      <c r="Y279" s="29"/>
      <c r="Z279" s="29"/>
    </row>
    <row r="280" spans="1:26" ht="15.75" customHeight="1">
      <c r="A280" s="29"/>
      <c r="B280" s="29"/>
      <c r="C280" s="29"/>
      <c r="D280" s="29"/>
      <c r="E280" s="29"/>
      <c r="F280" s="29"/>
      <c r="G280" s="29"/>
      <c r="H280" s="579"/>
      <c r="I280" s="29"/>
      <c r="J280" s="29"/>
      <c r="K280" s="29"/>
      <c r="L280" s="29"/>
      <c r="M280" s="29"/>
      <c r="N280" s="29"/>
      <c r="O280" s="29"/>
      <c r="P280" s="29"/>
      <c r="Q280" s="29"/>
      <c r="R280" s="29"/>
      <c r="S280" s="29"/>
      <c r="T280" s="29"/>
      <c r="U280" s="29"/>
      <c r="V280" s="29"/>
      <c r="W280" s="29"/>
      <c r="X280" s="29"/>
      <c r="Y280" s="29"/>
      <c r="Z280" s="29"/>
    </row>
    <row r="281" spans="1:26" ht="15.75" customHeight="1">
      <c r="A281" s="29"/>
      <c r="B281" s="29"/>
      <c r="C281" s="29"/>
      <c r="D281" s="29"/>
      <c r="E281" s="29"/>
      <c r="F281" s="29"/>
      <c r="G281" s="29"/>
      <c r="H281" s="579"/>
      <c r="I281" s="29"/>
      <c r="J281" s="29"/>
      <c r="K281" s="29"/>
      <c r="L281" s="29"/>
      <c r="M281" s="29"/>
      <c r="N281" s="29"/>
      <c r="O281" s="29"/>
      <c r="P281" s="29"/>
      <c r="Q281" s="29"/>
      <c r="R281" s="29"/>
      <c r="S281" s="29"/>
      <c r="T281" s="29"/>
      <c r="U281" s="29"/>
      <c r="V281" s="29"/>
      <c r="W281" s="29"/>
      <c r="X281" s="29"/>
      <c r="Y281" s="29"/>
      <c r="Z281" s="29"/>
    </row>
    <row r="282" spans="1:26" ht="15.75" customHeight="1">
      <c r="A282" s="29"/>
      <c r="B282" s="29"/>
      <c r="C282" s="29"/>
      <c r="D282" s="29"/>
      <c r="E282" s="29"/>
      <c r="F282" s="29"/>
      <c r="G282" s="29"/>
      <c r="H282" s="579"/>
      <c r="I282" s="29"/>
      <c r="J282" s="29"/>
      <c r="K282" s="29"/>
      <c r="L282" s="29"/>
      <c r="M282" s="29"/>
      <c r="N282" s="29"/>
      <c r="O282" s="29"/>
      <c r="P282" s="29"/>
      <c r="Q282" s="29"/>
      <c r="R282" s="29"/>
      <c r="S282" s="29"/>
      <c r="T282" s="29"/>
      <c r="U282" s="29"/>
      <c r="V282" s="29"/>
      <c r="W282" s="29"/>
      <c r="X282" s="29"/>
      <c r="Y282" s="29"/>
      <c r="Z282" s="29"/>
    </row>
    <row r="283" spans="1:26" ht="15.75" customHeight="1">
      <c r="A283" s="29"/>
      <c r="B283" s="29"/>
      <c r="C283" s="29"/>
      <c r="D283" s="29"/>
      <c r="E283" s="29"/>
      <c r="F283" s="29"/>
      <c r="G283" s="29"/>
      <c r="H283" s="579"/>
      <c r="I283" s="29"/>
      <c r="J283" s="29"/>
      <c r="K283" s="29"/>
      <c r="L283" s="29"/>
      <c r="M283" s="29"/>
      <c r="N283" s="29"/>
      <c r="O283" s="29"/>
      <c r="P283" s="29"/>
      <c r="Q283" s="29"/>
      <c r="R283" s="29"/>
      <c r="S283" s="29"/>
      <c r="T283" s="29"/>
      <c r="U283" s="29"/>
      <c r="V283" s="29"/>
      <c r="W283" s="29"/>
      <c r="X283" s="29"/>
      <c r="Y283" s="29"/>
      <c r="Z283" s="29"/>
    </row>
    <row r="284" spans="1:26" ht="15.75" customHeight="1">
      <c r="A284" s="29"/>
      <c r="B284" s="29"/>
      <c r="C284" s="29"/>
      <c r="D284" s="29"/>
      <c r="E284" s="29"/>
      <c r="F284" s="29"/>
      <c r="G284" s="29"/>
      <c r="H284" s="579"/>
      <c r="I284" s="29"/>
      <c r="J284" s="29"/>
      <c r="K284" s="29"/>
      <c r="L284" s="29"/>
      <c r="M284" s="29"/>
      <c r="N284" s="29"/>
      <c r="O284" s="29"/>
      <c r="P284" s="29"/>
      <c r="Q284" s="29"/>
      <c r="R284" s="29"/>
      <c r="S284" s="29"/>
      <c r="T284" s="29"/>
      <c r="U284" s="29"/>
      <c r="V284" s="29"/>
      <c r="W284" s="29"/>
      <c r="X284" s="29"/>
      <c r="Y284" s="29"/>
      <c r="Z284" s="29"/>
    </row>
    <row r="285" spans="1:26" ht="15.75" customHeight="1">
      <c r="A285" s="29"/>
      <c r="B285" s="29"/>
      <c r="C285" s="29"/>
      <c r="D285" s="29"/>
      <c r="E285" s="29"/>
      <c r="F285" s="29"/>
      <c r="G285" s="29"/>
      <c r="H285" s="579"/>
      <c r="I285" s="29"/>
      <c r="J285" s="29"/>
      <c r="K285" s="29"/>
      <c r="L285" s="29"/>
      <c r="M285" s="29"/>
      <c r="N285" s="29"/>
      <c r="O285" s="29"/>
      <c r="P285" s="29"/>
      <c r="Q285" s="29"/>
      <c r="R285" s="29"/>
      <c r="S285" s="29"/>
      <c r="T285" s="29"/>
      <c r="U285" s="29"/>
      <c r="V285" s="29"/>
      <c r="W285" s="29"/>
      <c r="X285" s="29"/>
      <c r="Y285" s="29"/>
      <c r="Z285" s="29"/>
    </row>
    <row r="286" spans="1:26" ht="15.75" customHeight="1">
      <c r="A286" s="29"/>
      <c r="B286" s="29"/>
      <c r="C286" s="29"/>
      <c r="D286" s="29"/>
      <c r="E286" s="29"/>
      <c r="F286" s="29"/>
      <c r="G286" s="29"/>
      <c r="H286" s="579"/>
      <c r="I286" s="29"/>
      <c r="J286" s="29"/>
      <c r="K286" s="29"/>
      <c r="L286" s="29"/>
      <c r="M286" s="29"/>
      <c r="N286" s="29"/>
      <c r="O286" s="29"/>
      <c r="P286" s="29"/>
      <c r="Q286" s="29"/>
      <c r="R286" s="29"/>
      <c r="S286" s="29"/>
      <c r="T286" s="29"/>
      <c r="U286" s="29"/>
      <c r="V286" s="29"/>
      <c r="W286" s="29"/>
      <c r="X286" s="29"/>
      <c r="Y286" s="29"/>
      <c r="Z286" s="29"/>
    </row>
    <row r="287" spans="1:26" ht="15.75" customHeight="1">
      <c r="A287" s="29"/>
      <c r="B287" s="29"/>
      <c r="C287" s="29"/>
      <c r="D287" s="29"/>
      <c r="E287" s="29"/>
      <c r="F287" s="29"/>
      <c r="G287" s="29"/>
      <c r="H287" s="579"/>
      <c r="I287" s="29"/>
      <c r="J287" s="29"/>
      <c r="K287" s="29"/>
      <c r="L287" s="29"/>
      <c r="M287" s="29"/>
      <c r="N287" s="29"/>
      <c r="O287" s="29"/>
      <c r="P287" s="29"/>
      <c r="Q287" s="29"/>
      <c r="R287" s="29"/>
      <c r="S287" s="29"/>
      <c r="T287" s="29"/>
      <c r="U287" s="29"/>
      <c r="V287" s="29"/>
      <c r="W287" s="29"/>
      <c r="X287" s="29"/>
      <c r="Y287" s="29"/>
      <c r="Z287" s="29"/>
    </row>
    <row r="288" spans="1:26" ht="15.75" customHeight="1">
      <c r="A288" s="29"/>
      <c r="B288" s="29"/>
      <c r="C288" s="29"/>
      <c r="D288" s="29"/>
      <c r="E288" s="29"/>
      <c r="F288" s="29"/>
      <c r="G288" s="29"/>
      <c r="H288" s="579"/>
      <c r="I288" s="29"/>
      <c r="J288" s="29"/>
      <c r="K288" s="29"/>
      <c r="L288" s="29"/>
      <c r="M288" s="29"/>
      <c r="N288" s="29"/>
      <c r="O288" s="29"/>
      <c r="P288" s="29"/>
      <c r="Q288" s="29"/>
      <c r="R288" s="29"/>
      <c r="S288" s="29"/>
      <c r="T288" s="29"/>
      <c r="U288" s="29"/>
      <c r="V288" s="29"/>
      <c r="W288" s="29"/>
      <c r="X288" s="29"/>
      <c r="Y288" s="29"/>
      <c r="Z288" s="29"/>
    </row>
    <row r="289" spans="1:26" ht="15.75" customHeight="1">
      <c r="A289" s="29"/>
      <c r="B289" s="29"/>
      <c r="C289" s="29"/>
      <c r="D289" s="29"/>
      <c r="E289" s="29"/>
      <c r="F289" s="29"/>
      <c r="G289" s="29"/>
      <c r="H289" s="579"/>
      <c r="I289" s="29"/>
      <c r="J289" s="29"/>
      <c r="K289" s="29"/>
      <c r="L289" s="29"/>
      <c r="M289" s="29"/>
      <c r="N289" s="29"/>
      <c r="O289" s="29"/>
      <c r="P289" s="29"/>
      <c r="Q289" s="29"/>
      <c r="R289" s="29"/>
      <c r="S289" s="29"/>
      <c r="T289" s="29"/>
      <c r="U289" s="29"/>
      <c r="V289" s="29"/>
      <c r="W289" s="29"/>
      <c r="X289" s="29"/>
      <c r="Y289" s="29"/>
      <c r="Z289" s="29"/>
    </row>
    <row r="290" spans="1:26" ht="15.75" customHeight="1">
      <c r="A290" s="29"/>
      <c r="B290" s="29"/>
      <c r="C290" s="29"/>
      <c r="D290" s="29"/>
      <c r="E290" s="29"/>
      <c r="F290" s="29"/>
      <c r="G290" s="29"/>
      <c r="H290" s="579"/>
      <c r="I290" s="29"/>
      <c r="J290" s="29"/>
      <c r="K290" s="29"/>
      <c r="L290" s="29"/>
      <c r="M290" s="29"/>
      <c r="N290" s="29"/>
      <c r="O290" s="29"/>
      <c r="P290" s="29"/>
      <c r="Q290" s="29"/>
      <c r="R290" s="29"/>
      <c r="S290" s="29"/>
      <c r="T290" s="29"/>
      <c r="U290" s="29"/>
      <c r="V290" s="29"/>
      <c r="W290" s="29"/>
      <c r="X290" s="29"/>
      <c r="Y290" s="29"/>
      <c r="Z290" s="29"/>
    </row>
    <row r="291" spans="1:26" ht="15.75" customHeight="1">
      <c r="A291" s="29"/>
      <c r="B291" s="29"/>
      <c r="C291" s="29"/>
      <c r="D291" s="29"/>
      <c r="E291" s="29"/>
      <c r="F291" s="29"/>
      <c r="G291" s="29"/>
      <c r="H291" s="579"/>
      <c r="I291" s="29"/>
      <c r="J291" s="29"/>
      <c r="K291" s="29"/>
      <c r="L291" s="29"/>
      <c r="M291" s="29"/>
      <c r="N291" s="29"/>
      <c r="O291" s="29"/>
      <c r="P291" s="29"/>
      <c r="Q291" s="29"/>
      <c r="R291" s="29"/>
      <c r="S291" s="29"/>
      <c r="T291" s="29"/>
      <c r="U291" s="29"/>
      <c r="V291" s="29"/>
      <c r="W291" s="29"/>
      <c r="X291" s="29"/>
      <c r="Y291" s="29"/>
      <c r="Z291" s="29"/>
    </row>
    <row r="292" spans="1:26" ht="15.75" customHeight="1">
      <c r="A292" s="29"/>
      <c r="B292" s="29"/>
      <c r="C292" s="29"/>
      <c r="D292" s="29"/>
      <c r="E292" s="29"/>
      <c r="F292" s="29"/>
      <c r="G292" s="29"/>
      <c r="H292" s="579"/>
      <c r="I292" s="29"/>
      <c r="J292" s="29"/>
      <c r="K292" s="29"/>
      <c r="L292" s="29"/>
      <c r="M292" s="29"/>
      <c r="N292" s="29"/>
      <c r="O292" s="29"/>
      <c r="P292" s="29"/>
      <c r="Q292" s="29"/>
      <c r="R292" s="29"/>
      <c r="S292" s="29"/>
      <c r="T292" s="29"/>
      <c r="U292" s="29"/>
      <c r="V292" s="29"/>
      <c r="W292" s="29"/>
      <c r="X292" s="29"/>
      <c r="Y292" s="29"/>
      <c r="Z292" s="29"/>
    </row>
    <row r="293" spans="1:26" ht="15.75" customHeight="1">
      <c r="A293" s="29"/>
      <c r="B293" s="29"/>
      <c r="C293" s="29"/>
      <c r="D293" s="29"/>
      <c r="E293" s="29"/>
      <c r="F293" s="29"/>
      <c r="G293" s="29"/>
      <c r="H293" s="579"/>
      <c r="I293" s="29"/>
      <c r="J293" s="29"/>
      <c r="K293" s="29"/>
      <c r="L293" s="29"/>
      <c r="M293" s="29"/>
      <c r="N293" s="29"/>
      <c r="O293" s="29"/>
      <c r="P293" s="29"/>
      <c r="Q293" s="29"/>
      <c r="R293" s="29"/>
      <c r="S293" s="29"/>
      <c r="T293" s="29"/>
      <c r="U293" s="29"/>
      <c r="V293" s="29"/>
      <c r="W293" s="29"/>
      <c r="X293" s="29"/>
      <c r="Y293" s="29"/>
      <c r="Z293" s="29"/>
    </row>
    <row r="294" spans="1:26" ht="15.75" customHeight="1">
      <c r="A294" s="29"/>
      <c r="B294" s="29"/>
      <c r="C294" s="29"/>
      <c r="D294" s="29"/>
      <c r="E294" s="29"/>
      <c r="F294" s="29"/>
      <c r="G294" s="29"/>
      <c r="H294" s="579"/>
      <c r="I294" s="29"/>
      <c r="J294" s="29"/>
      <c r="K294" s="29"/>
      <c r="L294" s="29"/>
      <c r="M294" s="29"/>
      <c r="N294" s="29"/>
      <c r="O294" s="29"/>
      <c r="P294" s="29"/>
      <c r="Q294" s="29"/>
      <c r="R294" s="29"/>
      <c r="S294" s="29"/>
      <c r="T294" s="29"/>
      <c r="U294" s="29"/>
      <c r="V294" s="29"/>
      <c r="W294" s="29"/>
      <c r="X294" s="29"/>
      <c r="Y294" s="29"/>
      <c r="Z294" s="29"/>
    </row>
    <row r="295" spans="1:26" ht="15.75" customHeight="1">
      <c r="A295" s="29"/>
      <c r="B295" s="29"/>
      <c r="C295" s="29"/>
      <c r="D295" s="29"/>
      <c r="E295" s="29"/>
      <c r="F295" s="29"/>
      <c r="G295" s="29"/>
      <c r="H295" s="579"/>
      <c r="I295" s="29"/>
      <c r="J295" s="29"/>
      <c r="K295" s="29"/>
      <c r="L295" s="29"/>
      <c r="M295" s="29"/>
      <c r="N295" s="29"/>
      <c r="O295" s="29"/>
      <c r="P295" s="29"/>
      <c r="Q295" s="29"/>
      <c r="R295" s="29"/>
      <c r="S295" s="29"/>
      <c r="T295" s="29"/>
      <c r="U295" s="29"/>
      <c r="V295" s="29"/>
      <c r="W295" s="29"/>
      <c r="X295" s="29"/>
      <c r="Y295" s="29"/>
      <c r="Z295" s="29"/>
    </row>
    <row r="296" spans="1:26" ht="15.75" customHeight="1">
      <c r="A296" s="29"/>
      <c r="B296" s="29"/>
      <c r="C296" s="29"/>
      <c r="D296" s="29"/>
      <c r="E296" s="29"/>
      <c r="F296" s="29"/>
      <c r="G296" s="29"/>
      <c r="H296" s="579"/>
      <c r="I296" s="29"/>
      <c r="J296" s="29"/>
      <c r="K296" s="29"/>
      <c r="L296" s="29"/>
      <c r="M296" s="29"/>
      <c r="N296" s="29"/>
      <c r="O296" s="29"/>
      <c r="P296" s="29"/>
      <c r="Q296" s="29"/>
      <c r="R296" s="29"/>
      <c r="S296" s="29"/>
      <c r="T296" s="29"/>
      <c r="U296" s="29"/>
      <c r="V296" s="29"/>
      <c r="W296" s="29"/>
      <c r="X296" s="29"/>
      <c r="Y296" s="29"/>
      <c r="Z296" s="29"/>
    </row>
    <row r="297" spans="1:26" ht="15.75" customHeight="1">
      <c r="A297" s="29"/>
      <c r="B297" s="29"/>
      <c r="C297" s="29"/>
      <c r="D297" s="29"/>
      <c r="E297" s="29"/>
      <c r="F297" s="29"/>
      <c r="G297" s="29"/>
      <c r="H297" s="579"/>
      <c r="I297" s="29"/>
      <c r="J297" s="29"/>
      <c r="K297" s="29"/>
      <c r="L297" s="29"/>
      <c r="M297" s="29"/>
      <c r="N297" s="29"/>
      <c r="O297" s="29"/>
      <c r="P297" s="29"/>
      <c r="Q297" s="29"/>
      <c r="R297" s="29"/>
      <c r="S297" s="29"/>
      <c r="T297" s="29"/>
      <c r="U297" s="29"/>
      <c r="V297" s="29"/>
      <c r="W297" s="29"/>
      <c r="X297" s="29"/>
      <c r="Y297" s="29"/>
      <c r="Z297" s="29"/>
    </row>
    <row r="298" spans="1:26" ht="15.75" customHeight="1">
      <c r="A298" s="29"/>
      <c r="B298" s="29"/>
      <c r="C298" s="29"/>
      <c r="D298" s="29"/>
      <c r="E298" s="29"/>
      <c r="F298" s="29"/>
      <c r="G298" s="29"/>
      <c r="H298" s="579"/>
      <c r="I298" s="29"/>
      <c r="J298" s="29"/>
      <c r="K298" s="29"/>
      <c r="L298" s="29"/>
      <c r="M298" s="29"/>
      <c r="N298" s="29"/>
      <c r="O298" s="29"/>
      <c r="P298" s="29"/>
      <c r="Q298" s="29"/>
      <c r="R298" s="29"/>
      <c r="S298" s="29"/>
      <c r="T298" s="29"/>
      <c r="U298" s="29"/>
      <c r="V298" s="29"/>
      <c r="W298" s="29"/>
      <c r="X298" s="29"/>
      <c r="Y298" s="29"/>
      <c r="Z298" s="29"/>
    </row>
    <row r="299" spans="1:26" ht="15.75" customHeight="1">
      <c r="A299" s="29"/>
      <c r="B299" s="29"/>
      <c r="C299" s="29"/>
      <c r="D299" s="29"/>
      <c r="E299" s="29"/>
      <c r="F299" s="29"/>
      <c r="G299" s="29"/>
      <c r="H299" s="579"/>
      <c r="I299" s="29"/>
      <c r="J299" s="29"/>
      <c r="K299" s="29"/>
      <c r="L299" s="29"/>
      <c r="M299" s="29"/>
      <c r="N299" s="29"/>
      <c r="O299" s="29"/>
      <c r="P299" s="29"/>
      <c r="Q299" s="29"/>
      <c r="R299" s="29"/>
      <c r="S299" s="29"/>
      <c r="T299" s="29"/>
      <c r="U299" s="29"/>
      <c r="V299" s="29"/>
      <c r="W299" s="29"/>
      <c r="X299" s="29"/>
      <c r="Y299" s="29"/>
      <c r="Z299" s="29"/>
    </row>
    <row r="300" spans="1:26" ht="15.75" customHeight="1">
      <c r="A300" s="29"/>
      <c r="B300" s="29"/>
      <c r="C300" s="29"/>
      <c r="D300" s="29"/>
      <c r="E300" s="29"/>
      <c r="F300" s="29"/>
      <c r="G300" s="29"/>
      <c r="H300" s="579"/>
      <c r="I300" s="29"/>
      <c r="J300" s="29"/>
      <c r="K300" s="29"/>
      <c r="L300" s="29"/>
      <c r="M300" s="29"/>
      <c r="N300" s="29"/>
      <c r="O300" s="29"/>
      <c r="P300" s="29"/>
      <c r="Q300" s="29"/>
      <c r="R300" s="29"/>
      <c r="S300" s="29"/>
      <c r="T300" s="29"/>
      <c r="U300" s="29"/>
      <c r="V300" s="29"/>
      <c r="W300" s="29"/>
      <c r="X300" s="29"/>
      <c r="Y300" s="29"/>
      <c r="Z300" s="29"/>
    </row>
    <row r="301" spans="1:26" ht="15.75" customHeight="1">
      <c r="A301" s="29"/>
      <c r="B301" s="29"/>
      <c r="C301" s="29"/>
      <c r="D301" s="29"/>
      <c r="E301" s="29"/>
      <c r="F301" s="29"/>
      <c r="G301" s="29"/>
      <c r="H301" s="579"/>
      <c r="I301" s="29"/>
      <c r="J301" s="29"/>
      <c r="K301" s="29"/>
      <c r="L301" s="29"/>
      <c r="M301" s="29"/>
      <c r="N301" s="29"/>
      <c r="O301" s="29"/>
      <c r="P301" s="29"/>
      <c r="Q301" s="29"/>
      <c r="R301" s="29"/>
      <c r="S301" s="29"/>
      <c r="T301" s="29"/>
      <c r="U301" s="29"/>
      <c r="V301" s="29"/>
      <c r="W301" s="29"/>
      <c r="X301" s="29"/>
      <c r="Y301" s="29"/>
      <c r="Z301" s="29"/>
    </row>
    <row r="302" spans="1:26" ht="15.75" customHeight="1">
      <c r="A302" s="29"/>
      <c r="B302" s="29"/>
      <c r="C302" s="29"/>
      <c r="D302" s="29"/>
      <c r="E302" s="29"/>
      <c r="F302" s="29"/>
      <c r="G302" s="29"/>
      <c r="H302" s="579"/>
      <c r="I302" s="29"/>
      <c r="J302" s="29"/>
      <c r="K302" s="29"/>
      <c r="L302" s="29"/>
      <c r="M302" s="29"/>
      <c r="N302" s="29"/>
      <c r="O302" s="29"/>
      <c r="P302" s="29"/>
      <c r="Q302" s="29"/>
      <c r="R302" s="29"/>
      <c r="S302" s="29"/>
      <c r="T302" s="29"/>
      <c r="U302" s="29"/>
      <c r="V302" s="29"/>
      <c r="W302" s="29"/>
      <c r="X302" s="29"/>
      <c r="Y302" s="29"/>
      <c r="Z302" s="29"/>
    </row>
    <row r="303" spans="1:26" ht="15.75" customHeight="1">
      <c r="A303" s="29"/>
      <c r="B303" s="29"/>
      <c r="C303" s="29"/>
      <c r="D303" s="29"/>
      <c r="E303" s="29"/>
      <c r="F303" s="29"/>
      <c r="G303" s="29"/>
      <c r="H303" s="579"/>
      <c r="I303" s="29"/>
      <c r="J303" s="29"/>
      <c r="K303" s="29"/>
      <c r="L303" s="29"/>
      <c r="M303" s="29"/>
      <c r="N303" s="29"/>
      <c r="O303" s="29"/>
      <c r="P303" s="29"/>
      <c r="Q303" s="29"/>
      <c r="R303" s="29"/>
      <c r="S303" s="29"/>
      <c r="T303" s="29"/>
      <c r="U303" s="29"/>
      <c r="V303" s="29"/>
      <c r="W303" s="29"/>
      <c r="X303" s="29"/>
      <c r="Y303" s="29"/>
      <c r="Z303" s="29"/>
    </row>
    <row r="304" spans="1:26" ht="15.75" customHeight="1">
      <c r="A304" s="29"/>
      <c r="B304" s="29"/>
      <c r="C304" s="29"/>
      <c r="D304" s="29"/>
      <c r="E304" s="29"/>
      <c r="F304" s="29"/>
      <c r="G304" s="29"/>
      <c r="H304" s="579"/>
      <c r="I304" s="29"/>
      <c r="J304" s="29"/>
      <c r="K304" s="29"/>
      <c r="L304" s="29"/>
      <c r="M304" s="29"/>
      <c r="N304" s="29"/>
      <c r="O304" s="29"/>
      <c r="P304" s="29"/>
      <c r="Q304" s="29"/>
      <c r="R304" s="29"/>
      <c r="S304" s="29"/>
      <c r="T304" s="29"/>
      <c r="U304" s="29"/>
      <c r="V304" s="29"/>
      <c r="W304" s="29"/>
      <c r="X304" s="29"/>
      <c r="Y304" s="29"/>
      <c r="Z304" s="29"/>
    </row>
    <row r="305" spans="1:26" ht="15.75" customHeight="1">
      <c r="A305" s="29"/>
      <c r="B305" s="29"/>
      <c r="C305" s="29"/>
      <c r="D305" s="29"/>
      <c r="E305" s="29"/>
      <c r="F305" s="29"/>
      <c r="G305" s="29"/>
      <c r="H305" s="579"/>
      <c r="I305" s="29"/>
      <c r="J305" s="29"/>
      <c r="K305" s="29"/>
      <c r="L305" s="29"/>
      <c r="M305" s="29"/>
      <c r="N305" s="29"/>
      <c r="O305" s="29"/>
      <c r="P305" s="29"/>
      <c r="Q305" s="29"/>
      <c r="R305" s="29"/>
      <c r="S305" s="29"/>
      <c r="T305" s="29"/>
      <c r="U305" s="29"/>
      <c r="V305" s="29"/>
      <c r="W305" s="29"/>
      <c r="X305" s="29"/>
      <c r="Y305" s="29"/>
      <c r="Z305" s="29"/>
    </row>
    <row r="306" spans="1:26" ht="15.75" customHeight="1">
      <c r="A306" s="29"/>
      <c r="B306" s="29"/>
      <c r="C306" s="29"/>
      <c r="D306" s="29"/>
      <c r="E306" s="29"/>
      <c r="F306" s="29"/>
      <c r="G306" s="29"/>
      <c r="H306" s="579"/>
      <c r="I306" s="29"/>
      <c r="J306" s="29"/>
      <c r="K306" s="29"/>
      <c r="L306" s="29"/>
      <c r="M306" s="29"/>
      <c r="N306" s="29"/>
      <c r="O306" s="29"/>
      <c r="P306" s="29"/>
      <c r="Q306" s="29"/>
      <c r="R306" s="29"/>
      <c r="S306" s="29"/>
      <c r="T306" s="29"/>
      <c r="U306" s="29"/>
      <c r="V306" s="29"/>
      <c r="W306" s="29"/>
      <c r="X306" s="29"/>
      <c r="Y306" s="29"/>
      <c r="Z306" s="29"/>
    </row>
    <row r="307" spans="1:26" ht="15.75" customHeight="1">
      <c r="A307" s="29"/>
      <c r="B307" s="29"/>
      <c r="C307" s="29"/>
      <c r="D307" s="29"/>
      <c r="E307" s="29"/>
      <c r="F307" s="29"/>
      <c r="G307" s="29"/>
      <c r="H307" s="579"/>
      <c r="I307" s="29"/>
      <c r="J307" s="29"/>
      <c r="K307" s="29"/>
      <c r="L307" s="29"/>
      <c r="M307" s="29"/>
      <c r="N307" s="29"/>
      <c r="O307" s="29"/>
      <c r="P307" s="29"/>
      <c r="Q307" s="29"/>
      <c r="R307" s="29"/>
      <c r="S307" s="29"/>
      <c r="T307" s="29"/>
      <c r="U307" s="29"/>
      <c r="V307" s="29"/>
      <c r="W307" s="29"/>
      <c r="X307" s="29"/>
      <c r="Y307" s="29"/>
      <c r="Z307" s="29"/>
    </row>
    <row r="308" spans="1:26" ht="15.75" customHeight="1">
      <c r="A308" s="29"/>
      <c r="B308" s="29"/>
      <c r="C308" s="29"/>
      <c r="D308" s="29"/>
      <c r="E308" s="29"/>
      <c r="F308" s="29"/>
      <c r="G308" s="29"/>
      <c r="H308" s="579"/>
      <c r="I308" s="29"/>
      <c r="J308" s="29"/>
      <c r="K308" s="29"/>
      <c r="L308" s="29"/>
      <c r="M308" s="29"/>
      <c r="N308" s="29"/>
      <c r="O308" s="29"/>
      <c r="P308" s="29"/>
      <c r="Q308" s="29"/>
      <c r="R308" s="29"/>
      <c r="S308" s="29"/>
      <c r="T308" s="29"/>
      <c r="U308" s="29"/>
      <c r="V308" s="29"/>
      <c r="W308" s="29"/>
      <c r="X308" s="29"/>
      <c r="Y308" s="29"/>
      <c r="Z308" s="29"/>
    </row>
    <row r="309" spans="1:26" ht="15.75" customHeight="1">
      <c r="A309" s="29"/>
      <c r="B309" s="29"/>
      <c r="C309" s="29"/>
      <c r="D309" s="29"/>
      <c r="E309" s="29"/>
      <c r="F309" s="29"/>
      <c r="G309" s="29"/>
      <c r="H309" s="579"/>
      <c r="I309" s="29"/>
      <c r="J309" s="29"/>
      <c r="K309" s="29"/>
      <c r="L309" s="29"/>
      <c r="M309" s="29"/>
      <c r="N309" s="29"/>
      <c r="O309" s="29"/>
      <c r="P309" s="29"/>
      <c r="Q309" s="29"/>
      <c r="R309" s="29"/>
      <c r="S309" s="29"/>
      <c r="T309" s="29"/>
      <c r="U309" s="29"/>
      <c r="V309" s="29"/>
      <c r="W309" s="29"/>
      <c r="X309" s="29"/>
      <c r="Y309" s="29"/>
      <c r="Z309" s="29"/>
    </row>
    <row r="310" spans="1:26" ht="15.75" customHeight="1">
      <c r="A310" s="29"/>
      <c r="B310" s="29"/>
      <c r="C310" s="29"/>
      <c r="D310" s="29"/>
      <c r="E310" s="29"/>
      <c r="F310" s="29"/>
      <c r="G310" s="29"/>
      <c r="H310" s="579"/>
      <c r="I310" s="29"/>
      <c r="J310" s="29"/>
      <c r="K310" s="29"/>
      <c r="L310" s="29"/>
      <c r="M310" s="29"/>
      <c r="N310" s="29"/>
      <c r="O310" s="29"/>
      <c r="P310" s="29"/>
      <c r="Q310" s="29"/>
      <c r="R310" s="29"/>
      <c r="S310" s="29"/>
      <c r="T310" s="29"/>
      <c r="U310" s="29"/>
      <c r="V310" s="29"/>
      <c r="W310" s="29"/>
      <c r="X310" s="29"/>
      <c r="Y310" s="29"/>
      <c r="Z310" s="29"/>
    </row>
    <row r="311" spans="1:26" ht="15.75" customHeight="1">
      <c r="A311" s="29"/>
      <c r="B311" s="29"/>
      <c r="C311" s="29"/>
      <c r="D311" s="29"/>
      <c r="E311" s="29"/>
      <c r="F311" s="29"/>
      <c r="G311" s="29"/>
      <c r="H311" s="579"/>
      <c r="I311" s="29"/>
      <c r="J311" s="29"/>
      <c r="K311" s="29"/>
      <c r="L311" s="29"/>
      <c r="M311" s="29"/>
      <c r="N311" s="29"/>
      <c r="O311" s="29"/>
      <c r="P311" s="29"/>
      <c r="Q311" s="29"/>
      <c r="R311" s="29"/>
      <c r="S311" s="29"/>
      <c r="T311" s="29"/>
      <c r="U311" s="29"/>
      <c r="V311" s="29"/>
      <c r="W311" s="29"/>
      <c r="X311" s="29"/>
      <c r="Y311" s="29"/>
      <c r="Z311" s="29"/>
    </row>
    <row r="312" spans="1:26" ht="15.75" customHeight="1">
      <c r="A312" s="29"/>
      <c r="B312" s="29"/>
      <c r="C312" s="29"/>
      <c r="D312" s="29"/>
      <c r="E312" s="29"/>
      <c r="F312" s="29"/>
      <c r="G312" s="29"/>
      <c r="H312" s="579"/>
      <c r="I312" s="29"/>
      <c r="J312" s="29"/>
      <c r="K312" s="29"/>
      <c r="L312" s="29"/>
      <c r="M312" s="29"/>
      <c r="N312" s="29"/>
      <c r="O312" s="29"/>
      <c r="P312" s="29"/>
      <c r="Q312" s="29"/>
      <c r="R312" s="29"/>
      <c r="S312" s="29"/>
      <c r="T312" s="29"/>
      <c r="U312" s="29"/>
      <c r="V312" s="29"/>
      <c r="W312" s="29"/>
      <c r="X312" s="29"/>
      <c r="Y312" s="29"/>
      <c r="Z312" s="29"/>
    </row>
    <row r="313" spans="1:26" ht="15.75" customHeight="1">
      <c r="A313" s="29"/>
      <c r="B313" s="29"/>
      <c r="C313" s="29"/>
      <c r="D313" s="29"/>
      <c r="E313" s="29"/>
      <c r="F313" s="29"/>
      <c r="G313" s="29"/>
      <c r="H313" s="579"/>
      <c r="I313" s="29"/>
      <c r="J313" s="29"/>
      <c r="K313" s="29"/>
      <c r="L313" s="29"/>
      <c r="M313" s="29"/>
      <c r="N313" s="29"/>
      <c r="O313" s="29"/>
      <c r="P313" s="29"/>
      <c r="Q313" s="29"/>
      <c r="R313" s="29"/>
      <c r="S313" s="29"/>
      <c r="T313" s="29"/>
      <c r="U313" s="29"/>
      <c r="V313" s="29"/>
      <c r="W313" s="29"/>
      <c r="X313" s="29"/>
      <c r="Y313" s="29"/>
      <c r="Z313" s="29"/>
    </row>
    <row r="314" spans="1:26" ht="15.75" customHeight="1">
      <c r="A314" s="29"/>
      <c r="B314" s="29"/>
      <c r="C314" s="29"/>
      <c r="D314" s="29"/>
      <c r="E314" s="29"/>
      <c r="F314" s="29"/>
      <c r="G314" s="29"/>
      <c r="H314" s="579"/>
      <c r="I314" s="29"/>
      <c r="J314" s="29"/>
      <c r="K314" s="29"/>
      <c r="L314" s="29"/>
      <c r="M314" s="29"/>
      <c r="N314" s="29"/>
      <c r="O314" s="29"/>
      <c r="P314" s="29"/>
      <c r="Q314" s="29"/>
      <c r="R314" s="29"/>
      <c r="S314" s="29"/>
      <c r="T314" s="29"/>
      <c r="U314" s="29"/>
      <c r="V314" s="29"/>
      <c r="W314" s="29"/>
      <c r="X314" s="29"/>
      <c r="Y314" s="29"/>
      <c r="Z314" s="29"/>
    </row>
    <row r="315" spans="1:26" ht="15.75" customHeight="1">
      <c r="A315" s="29"/>
      <c r="B315" s="29"/>
      <c r="C315" s="29"/>
      <c r="D315" s="29"/>
      <c r="E315" s="29"/>
      <c r="F315" s="29"/>
      <c r="G315" s="29"/>
      <c r="H315" s="579"/>
      <c r="I315" s="29"/>
      <c r="J315" s="29"/>
      <c r="K315" s="29"/>
      <c r="L315" s="29"/>
      <c r="M315" s="29"/>
      <c r="N315" s="29"/>
      <c r="O315" s="29"/>
      <c r="P315" s="29"/>
      <c r="Q315" s="29"/>
      <c r="R315" s="29"/>
      <c r="S315" s="29"/>
      <c r="T315" s="29"/>
      <c r="U315" s="29"/>
      <c r="V315" s="29"/>
      <c r="W315" s="29"/>
      <c r="X315" s="29"/>
      <c r="Y315" s="29"/>
      <c r="Z315" s="29"/>
    </row>
    <row r="316" spans="1:26" ht="15.75" customHeight="1">
      <c r="A316" s="29"/>
      <c r="B316" s="29"/>
      <c r="C316" s="29"/>
      <c r="D316" s="29"/>
      <c r="E316" s="29"/>
      <c r="F316" s="29"/>
      <c r="G316" s="29"/>
      <c r="H316" s="579"/>
      <c r="I316" s="29"/>
      <c r="J316" s="29"/>
      <c r="K316" s="29"/>
      <c r="L316" s="29"/>
      <c r="M316" s="29"/>
      <c r="N316" s="29"/>
      <c r="O316" s="29"/>
      <c r="P316" s="29"/>
      <c r="Q316" s="29"/>
      <c r="R316" s="29"/>
      <c r="S316" s="29"/>
      <c r="T316" s="29"/>
      <c r="U316" s="29"/>
      <c r="V316" s="29"/>
      <c r="W316" s="29"/>
      <c r="X316" s="29"/>
      <c r="Y316" s="29"/>
      <c r="Z316" s="29"/>
    </row>
    <row r="317" spans="1:26" ht="15.75" customHeight="1">
      <c r="A317" s="29"/>
      <c r="B317" s="29"/>
      <c r="C317" s="29"/>
      <c r="D317" s="29"/>
      <c r="E317" s="29"/>
      <c r="F317" s="29"/>
      <c r="G317" s="29"/>
      <c r="H317" s="579"/>
      <c r="I317" s="29"/>
      <c r="J317" s="29"/>
      <c r="K317" s="29"/>
      <c r="L317" s="29"/>
      <c r="M317" s="29"/>
      <c r="N317" s="29"/>
      <c r="O317" s="29"/>
      <c r="P317" s="29"/>
      <c r="Q317" s="29"/>
      <c r="R317" s="29"/>
      <c r="S317" s="29"/>
      <c r="T317" s="29"/>
      <c r="U317" s="29"/>
      <c r="V317" s="29"/>
      <c r="W317" s="29"/>
      <c r="X317" s="29"/>
      <c r="Y317" s="29"/>
      <c r="Z317" s="29"/>
    </row>
    <row r="318" spans="1:26" ht="15.75" customHeight="1">
      <c r="A318" s="29"/>
      <c r="B318" s="29"/>
      <c r="C318" s="29"/>
      <c r="D318" s="29"/>
      <c r="E318" s="29"/>
      <c r="F318" s="29"/>
      <c r="G318" s="29"/>
      <c r="H318" s="579"/>
      <c r="I318" s="29"/>
      <c r="J318" s="29"/>
      <c r="K318" s="29"/>
      <c r="L318" s="29"/>
      <c r="M318" s="29"/>
      <c r="N318" s="29"/>
      <c r="O318" s="29"/>
      <c r="P318" s="29"/>
      <c r="Q318" s="29"/>
      <c r="R318" s="29"/>
      <c r="S318" s="29"/>
      <c r="T318" s="29"/>
      <c r="U318" s="29"/>
      <c r="V318" s="29"/>
      <c r="W318" s="29"/>
      <c r="X318" s="29"/>
      <c r="Y318" s="29"/>
      <c r="Z318" s="29"/>
    </row>
    <row r="319" spans="1:26" ht="15.75" customHeight="1">
      <c r="A319" s="29"/>
      <c r="B319" s="29"/>
      <c r="C319" s="29"/>
      <c r="D319" s="29"/>
      <c r="E319" s="29"/>
      <c r="F319" s="29"/>
      <c r="G319" s="29"/>
      <c r="H319" s="579"/>
      <c r="I319" s="29"/>
      <c r="J319" s="29"/>
      <c r="K319" s="29"/>
      <c r="L319" s="29"/>
      <c r="M319" s="29"/>
      <c r="N319" s="29"/>
      <c r="O319" s="29"/>
      <c r="P319" s="29"/>
      <c r="Q319" s="29"/>
      <c r="R319" s="29"/>
      <c r="S319" s="29"/>
      <c r="T319" s="29"/>
      <c r="U319" s="29"/>
      <c r="V319" s="29"/>
      <c r="W319" s="29"/>
      <c r="X319" s="29"/>
      <c r="Y319" s="29"/>
      <c r="Z319" s="29"/>
    </row>
    <row r="320" spans="1:26" ht="15.75" customHeight="1">
      <c r="A320" s="29"/>
      <c r="B320" s="29"/>
      <c r="C320" s="29"/>
      <c r="D320" s="29"/>
      <c r="E320" s="29"/>
      <c r="F320" s="29"/>
      <c r="G320" s="29"/>
      <c r="H320" s="579"/>
      <c r="I320" s="29"/>
      <c r="J320" s="29"/>
      <c r="K320" s="29"/>
      <c r="L320" s="29"/>
      <c r="M320" s="29"/>
      <c r="N320" s="29"/>
      <c r="O320" s="29"/>
      <c r="P320" s="29"/>
      <c r="Q320" s="29"/>
      <c r="R320" s="29"/>
      <c r="S320" s="29"/>
      <c r="T320" s="29"/>
      <c r="U320" s="29"/>
      <c r="V320" s="29"/>
      <c r="W320" s="29"/>
      <c r="X320" s="29"/>
      <c r="Y320" s="29"/>
      <c r="Z320" s="29"/>
    </row>
    <row r="321" spans="1:26" ht="15.75" customHeight="1">
      <c r="A321" s="29"/>
      <c r="B321" s="29"/>
      <c r="C321" s="29"/>
      <c r="D321" s="29"/>
      <c r="E321" s="29"/>
      <c r="F321" s="29"/>
      <c r="G321" s="29"/>
      <c r="H321" s="579"/>
      <c r="I321" s="29"/>
      <c r="J321" s="29"/>
      <c r="K321" s="29"/>
      <c r="L321" s="29"/>
      <c r="M321" s="29"/>
      <c r="N321" s="29"/>
      <c r="O321" s="29"/>
      <c r="P321" s="29"/>
      <c r="Q321" s="29"/>
      <c r="R321" s="29"/>
      <c r="S321" s="29"/>
      <c r="T321" s="29"/>
      <c r="U321" s="29"/>
      <c r="V321" s="29"/>
      <c r="W321" s="29"/>
      <c r="X321" s="29"/>
      <c r="Y321" s="29"/>
      <c r="Z321" s="29"/>
    </row>
    <row r="322" spans="1:26" ht="15.75" customHeight="1">
      <c r="A322" s="29"/>
      <c r="B322" s="29"/>
      <c r="C322" s="29"/>
      <c r="D322" s="29"/>
      <c r="E322" s="29"/>
      <c r="F322" s="29"/>
      <c r="G322" s="29"/>
      <c r="H322" s="579"/>
      <c r="I322" s="29"/>
      <c r="J322" s="29"/>
      <c r="K322" s="29"/>
      <c r="L322" s="29"/>
      <c r="M322" s="29"/>
      <c r="N322" s="29"/>
      <c r="O322" s="29"/>
      <c r="P322" s="29"/>
      <c r="Q322" s="29"/>
      <c r="R322" s="29"/>
      <c r="S322" s="29"/>
      <c r="T322" s="29"/>
      <c r="U322" s="29"/>
      <c r="V322" s="29"/>
      <c r="W322" s="29"/>
      <c r="X322" s="29"/>
      <c r="Y322" s="29"/>
      <c r="Z322" s="29"/>
    </row>
    <row r="323" spans="1:26" ht="15.75" customHeight="1">
      <c r="A323" s="29"/>
      <c r="B323" s="29"/>
      <c r="C323" s="29"/>
      <c r="D323" s="29"/>
      <c r="E323" s="29"/>
      <c r="F323" s="29"/>
      <c r="G323" s="29"/>
      <c r="H323" s="579"/>
      <c r="I323" s="29"/>
      <c r="J323" s="29"/>
      <c r="K323" s="29"/>
      <c r="L323" s="29"/>
      <c r="M323" s="29"/>
      <c r="N323" s="29"/>
      <c r="O323" s="29"/>
      <c r="P323" s="29"/>
      <c r="Q323" s="29"/>
      <c r="R323" s="29"/>
      <c r="S323" s="29"/>
      <c r="T323" s="29"/>
      <c r="U323" s="29"/>
      <c r="V323" s="29"/>
      <c r="W323" s="29"/>
      <c r="X323" s="29"/>
      <c r="Y323" s="29"/>
      <c r="Z323" s="29"/>
    </row>
    <row r="324" spans="1:26" ht="15.75" customHeight="1">
      <c r="A324" s="29"/>
      <c r="B324" s="29"/>
      <c r="C324" s="29"/>
      <c r="D324" s="29"/>
      <c r="E324" s="29"/>
      <c r="F324" s="29"/>
      <c r="G324" s="29"/>
      <c r="H324" s="579"/>
      <c r="I324" s="29"/>
      <c r="J324" s="29"/>
      <c r="K324" s="29"/>
      <c r="L324" s="29"/>
      <c r="M324" s="29"/>
      <c r="N324" s="29"/>
      <c r="O324" s="29"/>
      <c r="P324" s="29"/>
      <c r="Q324" s="29"/>
      <c r="R324" s="29"/>
      <c r="S324" s="29"/>
      <c r="T324" s="29"/>
      <c r="U324" s="29"/>
      <c r="V324" s="29"/>
      <c r="W324" s="29"/>
      <c r="X324" s="29"/>
      <c r="Y324" s="29"/>
      <c r="Z324" s="29"/>
    </row>
    <row r="325" spans="1:26" ht="15.75" customHeight="1">
      <c r="A325" s="29"/>
      <c r="B325" s="29"/>
      <c r="C325" s="29"/>
      <c r="D325" s="29"/>
      <c r="E325" s="29"/>
      <c r="F325" s="29"/>
      <c r="G325" s="29"/>
      <c r="H325" s="579"/>
      <c r="I325" s="29"/>
      <c r="J325" s="29"/>
      <c r="K325" s="29"/>
      <c r="L325" s="29"/>
      <c r="M325" s="29"/>
      <c r="N325" s="29"/>
      <c r="O325" s="29"/>
      <c r="P325" s="29"/>
      <c r="Q325" s="29"/>
      <c r="R325" s="29"/>
      <c r="S325" s="29"/>
      <c r="T325" s="29"/>
      <c r="U325" s="29"/>
      <c r="V325" s="29"/>
      <c r="W325" s="29"/>
      <c r="X325" s="29"/>
      <c r="Y325" s="29"/>
      <c r="Z325" s="29"/>
    </row>
    <row r="326" spans="1:26" ht="15.75" customHeight="1">
      <c r="A326" s="29"/>
      <c r="B326" s="29"/>
      <c r="C326" s="29"/>
      <c r="D326" s="29"/>
      <c r="E326" s="29"/>
      <c r="F326" s="29"/>
      <c r="G326" s="29"/>
      <c r="H326" s="579"/>
      <c r="I326" s="29"/>
      <c r="J326" s="29"/>
      <c r="K326" s="29"/>
      <c r="L326" s="29"/>
      <c r="M326" s="29"/>
      <c r="N326" s="29"/>
      <c r="O326" s="29"/>
      <c r="P326" s="29"/>
      <c r="Q326" s="29"/>
      <c r="R326" s="29"/>
      <c r="S326" s="29"/>
      <c r="T326" s="29"/>
      <c r="U326" s="29"/>
      <c r="V326" s="29"/>
      <c r="W326" s="29"/>
      <c r="X326" s="29"/>
      <c r="Y326" s="29"/>
      <c r="Z326" s="29"/>
    </row>
    <row r="327" spans="1:26" ht="15.75" customHeight="1">
      <c r="A327" s="29"/>
      <c r="B327" s="29"/>
      <c r="C327" s="29"/>
      <c r="D327" s="29"/>
      <c r="E327" s="29"/>
      <c r="F327" s="29"/>
      <c r="G327" s="29"/>
      <c r="H327" s="579"/>
      <c r="I327" s="29"/>
      <c r="J327" s="29"/>
      <c r="K327" s="29"/>
      <c r="L327" s="29"/>
      <c r="M327" s="29"/>
      <c r="N327" s="29"/>
      <c r="O327" s="29"/>
      <c r="P327" s="29"/>
      <c r="Q327" s="29"/>
      <c r="R327" s="29"/>
      <c r="S327" s="29"/>
      <c r="T327" s="29"/>
      <c r="U327" s="29"/>
      <c r="V327" s="29"/>
      <c r="W327" s="29"/>
      <c r="X327" s="29"/>
      <c r="Y327" s="29"/>
      <c r="Z327" s="29"/>
    </row>
    <row r="328" spans="1:26" ht="15.75" customHeight="1">
      <c r="A328" s="29"/>
      <c r="B328" s="29"/>
      <c r="C328" s="29"/>
      <c r="D328" s="29"/>
      <c r="E328" s="29"/>
      <c r="F328" s="29"/>
      <c r="G328" s="29"/>
      <c r="H328" s="579"/>
      <c r="I328" s="29"/>
      <c r="J328" s="29"/>
      <c r="K328" s="29"/>
      <c r="L328" s="29"/>
      <c r="M328" s="29"/>
      <c r="N328" s="29"/>
      <c r="O328" s="29"/>
      <c r="P328" s="29"/>
      <c r="Q328" s="29"/>
      <c r="R328" s="29"/>
      <c r="S328" s="29"/>
      <c r="T328" s="29"/>
      <c r="U328" s="29"/>
      <c r="V328" s="29"/>
      <c r="W328" s="29"/>
      <c r="X328" s="29"/>
      <c r="Y328" s="29"/>
      <c r="Z328" s="29"/>
    </row>
    <row r="329" spans="1:26" ht="15.75" customHeight="1">
      <c r="A329" s="29"/>
      <c r="B329" s="29"/>
      <c r="C329" s="29"/>
      <c r="D329" s="29"/>
      <c r="E329" s="29"/>
      <c r="F329" s="29"/>
      <c r="G329" s="29"/>
      <c r="H329" s="579"/>
      <c r="I329" s="29"/>
      <c r="J329" s="29"/>
      <c r="K329" s="29"/>
      <c r="L329" s="29"/>
      <c r="M329" s="29"/>
      <c r="N329" s="29"/>
      <c r="O329" s="29"/>
      <c r="P329" s="29"/>
      <c r="Q329" s="29"/>
      <c r="R329" s="29"/>
      <c r="S329" s="29"/>
      <c r="T329" s="29"/>
      <c r="U329" s="29"/>
      <c r="V329" s="29"/>
      <c r="W329" s="29"/>
      <c r="X329" s="29"/>
      <c r="Y329" s="29"/>
      <c r="Z329" s="29"/>
    </row>
    <row r="330" spans="1:26" ht="15.75" customHeight="1">
      <c r="A330" s="29"/>
      <c r="B330" s="29"/>
      <c r="C330" s="29"/>
      <c r="D330" s="29"/>
      <c r="E330" s="29"/>
      <c r="F330" s="29"/>
      <c r="G330" s="29"/>
      <c r="H330" s="579"/>
      <c r="I330" s="29"/>
      <c r="J330" s="29"/>
      <c r="K330" s="29"/>
      <c r="L330" s="29"/>
      <c r="M330" s="29"/>
      <c r="N330" s="29"/>
      <c r="O330" s="29"/>
      <c r="P330" s="29"/>
      <c r="Q330" s="29"/>
      <c r="R330" s="29"/>
      <c r="S330" s="29"/>
      <c r="T330" s="29"/>
      <c r="U330" s="29"/>
      <c r="V330" s="29"/>
      <c r="W330" s="29"/>
      <c r="X330" s="29"/>
      <c r="Y330" s="29"/>
      <c r="Z330" s="29"/>
    </row>
    <row r="331" spans="1:26" ht="15.75" customHeight="1">
      <c r="A331" s="29"/>
      <c r="B331" s="29"/>
      <c r="C331" s="29"/>
      <c r="D331" s="29"/>
      <c r="E331" s="29"/>
      <c r="F331" s="29"/>
      <c r="G331" s="29"/>
      <c r="H331" s="579"/>
      <c r="I331" s="29"/>
      <c r="J331" s="29"/>
      <c r="K331" s="29"/>
      <c r="L331" s="29"/>
      <c r="M331" s="29"/>
      <c r="N331" s="29"/>
      <c r="O331" s="29"/>
      <c r="P331" s="29"/>
      <c r="Q331" s="29"/>
      <c r="R331" s="29"/>
      <c r="S331" s="29"/>
      <c r="T331" s="29"/>
      <c r="U331" s="29"/>
      <c r="V331" s="29"/>
      <c r="W331" s="29"/>
      <c r="X331" s="29"/>
      <c r="Y331" s="29"/>
      <c r="Z331" s="29"/>
    </row>
    <row r="332" spans="1:26" ht="15.75" customHeight="1">
      <c r="A332" s="29"/>
      <c r="B332" s="29"/>
      <c r="C332" s="29"/>
      <c r="D332" s="29"/>
      <c r="E332" s="29"/>
      <c r="F332" s="29"/>
      <c r="G332" s="29"/>
      <c r="H332" s="579"/>
      <c r="I332" s="29"/>
      <c r="J332" s="29"/>
      <c r="K332" s="29"/>
      <c r="L332" s="29"/>
      <c r="M332" s="29"/>
      <c r="N332" s="29"/>
      <c r="O332" s="29"/>
      <c r="P332" s="29"/>
      <c r="Q332" s="29"/>
      <c r="R332" s="29"/>
      <c r="S332" s="29"/>
      <c r="T332" s="29"/>
      <c r="U332" s="29"/>
      <c r="V332" s="29"/>
      <c r="W332" s="29"/>
      <c r="X332" s="29"/>
      <c r="Y332" s="29"/>
      <c r="Z332" s="29"/>
    </row>
    <row r="333" spans="1:26" ht="15.75" customHeight="1">
      <c r="A333" s="29"/>
      <c r="B333" s="29"/>
      <c r="C333" s="29"/>
      <c r="D333" s="29"/>
      <c r="E333" s="29"/>
      <c r="F333" s="29"/>
      <c r="G333" s="29"/>
      <c r="H333" s="579"/>
      <c r="I333" s="29"/>
      <c r="J333" s="29"/>
      <c r="K333" s="29"/>
      <c r="L333" s="29"/>
      <c r="M333" s="29"/>
      <c r="N333" s="29"/>
      <c r="O333" s="29"/>
      <c r="P333" s="29"/>
      <c r="Q333" s="29"/>
      <c r="R333" s="29"/>
      <c r="S333" s="29"/>
      <c r="T333" s="29"/>
      <c r="U333" s="29"/>
      <c r="V333" s="29"/>
      <c r="W333" s="29"/>
      <c r="X333" s="29"/>
      <c r="Y333" s="29"/>
      <c r="Z333" s="29"/>
    </row>
    <row r="334" spans="1:26" ht="15.75" customHeight="1">
      <c r="A334" s="29"/>
      <c r="B334" s="29"/>
      <c r="C334" s="29"/>
      <c r="D334" s="29"/>
      <c r="E334" s="29"/>
      <c r="F334" s="29"/>
      <c r="G334" s="29"/>
      <c r="H334" s="579"/>
      <c r="I334" s="29"/>
      <c r="J334" s="29"/>
      <c r="K334" s="29"/>
      <c r="L334" s="29"/>
      <c r="M334" s="29"/>
      <c r="N334" s="29"/>
      <c r="O334" s="29"/>
      <c r="P334" s="29"/>
      <c r="Q334" s="29"/>
      <c r="R334" s="29"/>
      <c r="S334" s="29"/>
      <c r="T334" s="29"/>
      <c r="U334" s="29"/>
      <c r="V334" s="29"/>
      <c r="W334" s="29"/>
      <c r="X334" s="29"/>
      <c r="Y334" s="29"/>
      <c r="Z334" s="29"/>
    </row>
    <row r="335" spans="1:26" ht="15.75" customHeight="1">
      <c r="A335" s="29"/>
      <c r="B335" s="29"/>
      <c r="C335" s="29"/>
      <c r="D335" s="29"/>
      <c r="E335" s="29"/>
      <c r="F335" s="29"/>
      <c r="G335" s="29"/>
      <c r="H335" s="579"/>
      <c r="I335" s="29"/>
      <c r="J335" s="29"/>
      <c r="K335" s="29"/>
      <c r="L335" s="29"/>
      <c r="M335" s="29"/>
      <c r="N335" s="29"/>
      <c r="O335" s="29"/>
      <c r="P335" s="29"/>
      <c r="Q335" s="29"/>
      <c r="R335" s="29"/>
      <c r="S335" s="29"/>
      <c r="T335" s="29"/>
      <c r="U335" s="29"/>
      <c r="V335" s="29"/>
      <c r="W335" s="29"/>
      <c r="X335" s="29"/>
      <c r="Y335" s="29"/>
      <c r="Z335" s="29"/>
    </row>
    <row r="336" spans="1:26" ht="15.75" customHeight="1">
      <c r="A336" s="29"/>
      <c r="B336" s="29"/>
      <c r="C336" s="29"/>
      <c r="D336" s="29"/>
      <c r="E336" s="29"/>
      <c r="F336" s="29"/>
      <c r="G336" s="29"/>
      <c r="H336" s="579"/>
      <c r="I336" s="29"/>
      <c r="J336" s="29"/>
      <c r="K336" s="29"/>
      <c r="L336" s="29"/>
      <c r="M336" s="29"/>
      <c r="N336" s="29"/>
      <c r="O336" s="29"/>
      <c r="P336" s="29"/>
      <c r="Q336" s="29"/>
      <c r="R336" s="29"/>
      <c r="S336" s="29"/>
      <c r="T336" s="29"/>
      <c r="U336" s="29"/>
      <c r="V336" s="29"/>
      <c r="W336" s="29"/>
      <c r="X336" s="29"/>
      <c r="Y336" s="29"/>
      <c r="Z336" s="29"/>
    </row>
    <row r="337" spans="1:26" ht="15.75" customHeight="1">
      <c r="A337" s="29"/>
      <c r="B337" s="29"/>
      <c r="C337" s="29"/>
      <c r="D337" s="29"/>
      <c r="E337" s="29"/>
      <c r="F337" s="29"/>
      <c r="G337" s="29"/>
      <c r="H337" s="579"/>
      <c r="I337" s="29"/>
      <c r="J337" s="29"/>
      <c r="K337" s="29"/>
      <c r="L337" s="29"/>
      <c r="M337" s="29"/>
      <c r="N337" s="29"/>
      <c r="O337" s="29"/>
      <c r="P337" s="29"/>
      <c r="Q337" s="29"/>
      <c r="R337" s="29"/>
      <c r="S337" s="29"/>
      <c r="T337" s="29"/>
      <c r="U337" s="29"/>
      <c r="V337" s="29"/>
      <c r="W337" s="29"/>
      <c r="X337" s="29"/>
      <c r="Y337" s="29"/>
      <c r="Z337" s="29"/>
    </row>
    <row r="338" spans="1:26" ht="15.75" customHeight="1">
      <c r="A338" s="29"/>
      <c r="B338" s="29"/>
      <c r="C338" s="29"/>
      <c r="D338" s="29"/>
      <c r="E338" s="29"/>
      <c r="F338" s="29"/>
      <c r="G338" s="29"/>
      <c r="H338" s="579"/>
      <c r="I338" s="29"/>
      <c r="J338" s="29"/>
      <c r="K338" s="29"/>
      <c r="L338" s="29"/>
      <c r="M338" s="29"/>
      <c r="N338" s="29"/>
      <c r="O338" s="29"/>
      <c r="P338" s="29"/>
      <c r="Q338" s="29"/>
      <c r="R338" s="29"/>
      <c r="S338" s="29"/>
      <c r="T338" s="29"/>
      <c r="U338" s="29"/>
      <c r="V338" s="29"/>
      <c r="W338" s="29"/>
      <c r="X338" s="29"/>
      <c r="Y338" s="29"/>
      <c r="Z338" s="29"/>
    </row>
    <row r="339" spans="1:26" ht="15.75" customHeight="1">
      <c r="A339" s="29"/>
      <c r="B339" s="29"/>
      <c r="C339" s="29"/>
      <c r="D339" s="29"/>
      <c r="E339" s="29"/>
      <c r="F339" s="29"/>
      <c r="G339" s="29"/>
      <c r="H339" s="579"/>
      <c r="I339" s="29"/>
      <c r="J339" s="29"/>
      <c r="K339" s="29"/>
      <c r="L339" s="29"/>
      <c r="M339" s="29"/>
      <c r="N339" s="29"/>
      <c r="O339" s="29"/>
      <c r="P339" s="29"/>
      <c r="Q339" s="29"/>
      <c r="R339" s="29"/>
      <c r="S339" s="29"/>
      <c r="T339" s="29"/>
      <c r="U339" s="29"/>
      <c r="V339" s="29"/>
      <c r="W339" s="29"/>
      <c r="X339" s="29"/>
      <c r="Y339" s="29"/>
      <c r="Z339" s="29"/>
    </row>
    <row r="340" spans="1:26" ht="15.75" customHeight="1">
      <c r="A340" s="29"/>
      <c r="B340" s="29"/>
      <c r="C340" s="29"/>
      <c r="D340" s="29"/>
      <c r="E340" s="29"/>
      <c r="F340" s="29"/>
      <c r="G340" s="29"/>
      <c r="H340" s="579"/>
      <c r="I340" s="29"/>
      <c r="J340" s="29"/>
      <c r="K340" s="29"/>
      <c r="L340" s="29"/>
      <c r="M340" s="29"/>
      <c r="N340" s="29"/>
      <c r="O340" s="29"/>
      <c r="P340" s="29"/>
      <c r="Q340" s="29"/>
      <c r="R340" s="29"/>
      <c r="S340" s="29"/>
      <c r="T340" s="29"/>
      <c r="U340" s="29"/>
      <c r="V340" s="29"/>
      <c r="W340" s="29"/>
      <c r="X340" s="29"/>
      <c r="Y340" s="29"/>
      <c r="Z340" s="29"/>
    </row>
    <row r="341" spans="1:26" ht="15.75" customHeight="1">
      <c r="A341" s="29"/>
      <c r="B341" s="29"/>
      <c r="C341" s="29"/>
      <c r="D341" s="29"/>
      <c r="E341" s="29"/>
      <c r="F341" s="29"/>
      <c r="G341" s="29"/>
      <c r="H341" s="579"/>
      <c r="I341" s="29"/>
      <c r="J341" s="29"/>
      <c r="K341" s="29"/>
      <c r="L341" s="29"/>
      <c r="M341" s="29"/>
      <c r="N341" s="29"/>
      <c r="O341" s="29"/>
      <c r="P341" s="29"/>
      <c r="Q341" s="29"/>
      <c r="R341" s="29"/>
      <c r="S341" s="29"/>
      <c r="T341" s="29"/>
      <c r="U341" s="29"/>
      <c r="V341" s="29"/>
      <c r="W341" s="29"/>
      <c r="X341" s="29"/>
      <c r="Y341" s="29"/>
      <c r="Z341" s="29"/>
    </row>
    <row r="342" spans="1:26" ht="15.75" customHeight="1">
      <c r="A342" s="29"/>
      <c r="B342" s="29"/>
      <c r="C342" s="29"/>
      <c r="D342" s="29"/>
      <c r="E342" s="29"/>
      <c r="F342" s="29"/>
      <c r="G342" s="29"/>
      <c r="H342" s="579"/>
      <c r="I342" s="29"/>
      <c r="J342" s="29"/>
      <c r="K342" s="29"/>
      <c r="L342" s="29"/>
      <c r="M342" s="29"/>
      <c r="N342" s="29"/>
      <c r="O342" s="29"/>
      <c r="P342" s="29"/>
      <c r="Q342" s="29"/>
      <c r="R342" s="29"/>
      <c r="S342" s="29"/>
      <c r="T342" s="29"/>
      <c r="U342" s="29"/>
      <c r="V342" s="29"/>
      <c r="W342" s="29"/>
      <c r="X342" s="29"/>
      <c r="Y342" s="29"/>
      <c r="Z342" s="29"/>
    </row>
    <row r="343" spans="1:26" ht="15.75" customHeight="1">
      <c r="A343" s="29"/>
      <c r="B343" s="29"/>
      <c r="C343" s="29"/>
      <c r="D343" s="29"/>
      <c r="E343" s="29"/>
      <c r="F343" s="29"/>
      <c r="G343" s="29"/>
      <c r="H343" s="579"/>
      <c r="I343" s="29"/>
      <c r="J343" s="29"/>
      <c r="K343" s="29"/>
      <c r="L343" s="29"/>
      <c r="M343" s="29"/>
      <c r="N343" s="29"/>
      <c r="O343" s="29"/>
      <c r="P343" s="29"/>
      <c r="Q343" s="29"/>
      <c r="R343" s="29"/>
      <c r="S343" s="29"/>
      <c r="T343" s="29"/>
      <c r="U343" s="29"/>
      <c r="V343" s="29"/>
      <c r="W343" s="29"/>
      <c r="X343" s="29"/>
      <c r="Y343" s="29"/>
      <c r="Z343" s="29"/>
    </row>
    <row r="344" spans="1:26" ht="15.75" customHeight="1">
      <c r="A344" s="29"/>
      <c r="B344" s="29"/>
      <c r="C344" s="29"/>
      <c r="D344" s="29"/>
      <c r="E344" s="29"/>
      <c r="F344" s="29"/>
      <c r="G344" s="29"/>
      <c r="H344" s="579"/>
      <c r="I344" s="29"/>
      <c r="J344" s="29"/>
      <c r="K344" s="29"/>
      <c r="L344" s="29"/>
      <c r="M344" s="29"/>
      <c r="N344" s="29"/>
      <c r="O344" s="29"/>
      <c r="P344" s="29"/>
      <c r="Q344" s="29"/>
      <c r="R344" s="29"/>
      <c r="S344" s="29"/>
      <c r="T344" s="29"/>
      <c r="U344" s="29"/>
      <c r="V344" s="29"/>
      <c r="W344" s="29"/>
      <c r="X344" s="29"/>
      <c r="Y344" s="29"/>
      <c r="Z344" s="29"/>
    </row>
    <row r="345" spans="1:26" ht="15.75" customHeight="1">
      <c r="A345" s="29"/>
      <c r="B345" s="29"/>
      <c r="C345" s="29"/>
      <c r="D345" s="29"/>
      <c r="E345" s="29"/>
      <c r="F345" s="29"/>
      <c r="G345" s="29"/>
      <c r="H345" s="579"/>
      <c r="I345" s="29"/>
      <c r="J345" s="29"/>
      <c r="K345" s="29"/>
      <c r="L345" s="29"/>
      <c r="M345" s="29"/>
      <c r="N345" s="29"/>
      <c r="O345" s="29"/>
      <c r="P345" s="29"/>
      <c r="Q345" s="29"/>
      <c r="R345" s="29"/>
      <c r="S345" s="29"/>
      <c r="T345" s="29"/>
      <c r="U345" s="29"/>
      <c r="V345" s="29"/>
      <c r="W345" s="29"/>
      <c r="X345" s="29"/>
      <c r="Y345" s="29"/>
      <c r="Z345" s="29"/>
    </row>
    <row r="346" spans="1:26" ht="15.75" customHeight="1">
      <c r="A346" s="29"/>
      <c r="B346" s="29"/>
      <c r="C346" s="29"/>
      <c r="D346" s="29"/>
      <c r="E346" s="29"/>
      <c r="F346" s="29"/>
      <c r="G346" s="29"/>
      <c r="H346" s="579"/>
      <c r="I346" s="29"/>
      <c r="J346" s="29"/>
      <c r="K346" s="29"/>
      <c r="L346" s="29"/>
      <c r="M346" s="29"/>
      <c r="N346" s="29"/>
      <c r="O346" s="29"/>
      <c r="P346" s="29"/>
      <c r="Q346" s="29"/>
      <c r="R346" s="29"/>
      <c r="S346" s="29"/>
      <c r="T346" s="29"/>
      <c r="U346" s="29"/>
      <c r="V346" s="29"/>
      <c r="W346" s="29"/>
      <c r="X346" s="29"/>
      <c r="Y346" s="29"/>
      <c r="Z346" s="29"/>
    </row>
    <row r="347" spans="1:26" ht="15.75" customHeight="1">
      <c r="A347" s="29"/>
      <c r="B347" s="29"/>
      <c r="C347" s="29"/>
      <c r="D347" s="29"/>
      <c r="E347" s="29"/>
      <c r="F347" s="29"/>
      <c r="G347" s="29"/>
      <c r="H347" s="579"/>
      <c r="I347" s="29"/>
      <c r="J347" s="29"/>
      <c r="K347" s="29"/>
      <c r="L347" s="29"/>
      <c r="M347" s="29"/>
      <c r="N347" s="29"/>
      <c r="O347" s="29"/>
      <c r="P347" s="29"/>
      <c r="Q347" s="29"/>
      <c r="R347" s="29"/>
      <c r="S347" s="29"/>
      <c r="T347" s="29"/>
      <c r="U347" s="29"/>
      <c r="V347" s="29"/>
      <c r="W347" s="29"/>
      <c r="X347" s="29"/>
      <c r="Y347" s="29"/>
      <c r="Z347" s="29"/>
    </row>
    <row r="348" spans="1:26" ht="15.75" customHeight="1">
      <c r="A348" s="29"/>
      <c r="B348" s="29"/>
      <c r="C348" s="29"/>
      <c r="D348" s="29"/>
      <c r="E348" s="29"/>
      <c r="F348" s="29"/>
      <c r="G348" s="29"/>
      <c r="H348" s="579"/>
      <c r="I348" s="29"/>
      <c r="J348" s="29"/>
      <c r="K348" s="29"/>
      <c r="L348" s="29"/>
      <c r="M348" s="29"/>
      <c r="N348" s="29"/>
      <c r="O348" s="29"/>
      <c r="P348" s="29"/>
      <c r="Q348" s="29"/>
      <c r="R348" s="29"/>
      <c r="S348" s="29"/>
      <c r="T348" s="29"/>
      <c r="U348" s="29"/>
      <c r="V348" s="29"/>
      <c r="W348" s="29"/>
      <c r="X348" s="29"/>
      <c r="Y348" s="29"/>
      <c r="Z348" s="29"/>
    </row>
    <row r="349" spans="1:26" ht="15.75" customHeight="1">
      <c r="A349" s="29"/>
      <c r="B349" s="29"/>
      <c r="C349" s="29"/>
      <c r="D349" s="29"/>
      <c r="E349" s="29"/>
      <c r="F349" s="29"/>
      <c r="G349" s="29"/>
      <c r="H349" s="579"/>
      <c r="I349" s="29"/>
      <c r="J349" s="29"/>
      <c r="K349" s="29"/>
      <c r="L349" s="29"/>
      <c r="M349" s="29"/>
      <c r="N349" s="29"/>
      <c r="O349" s="29"/>
      <c r="P349" s="29"/>
      <c r="Q349" s="29"/>
      <c r="R349" s="29"/>
      <c r="S349" s="29"/>
      <c r="T349" s="29"/>
      <c r="U349" s="29"/>
      <c r="V349" s="29"/>
      <c r="W349" s="29"/>
      <c r="X349" s="29"/>
      <c r="Y349" s="29"/>
      <c r="Z349" s="29"/>
    </row>
    <row r="350" spans="1:26" ht="15.75" customHeight="1">
      <c r="A350" s="29"/>
      <c r="B350" s="29"/>
      <c r="C350" s="29"/>
      <c r="D350" s="29"/>
      <c r="E350" s="29"/>
      <c r="F350" s="29"/>
      <c r="G350" s="29"/>
      <c r="H350" s="579"/>
      <c r="I350" s="29"/>
      <c r="J350" s="29"/>
      <c r="K350" s="29"/>
      <c r="L350" s="29"/>
      <c r="M350" s="29"/>
      <c r="N350" s="29"/>
      <c r="O350" s="29"/>
      <c r="P350" s="29"/>
      <c r="Q350" s="29"/>
      <c r="R350" s="29"/>
      <c r="S350" s="29"/>
      <c r="T350" s="29"/>
      <c r="U350" s="29"/>
      <c r="V350" s="29"/>
      <c r="W350" s="29"/>
      <c r="X350" s="29"/>
      <c r="Y350" s="29"/>
      <c r="Z350" s="29"/>
    </row>
    <row r="351" spans="1:26" ht="15.75" customHeight="1">
      <c r="A351" s="29"/>
      <c r="B351" s="29"/>
      <c r="C351" s="29"/>
      <c r="D351" s="29"/>
      <c r="E351" s="29"/>
      <c r="F351" s="29"/>
      <c r="G351" s="29"/>
      <c r="H351" s="579"/>
      <c r="I351" s="29"/>
      <c r="J351" s="29"/>
      <c r="K351" s="29"/>
      <c r="L351" s="29"/>
      <c r="M351" s="29"/>
      <c r="N351" s="29"/>
      <c r="O351" s="29"/>
      <c r="P351" s="29"/>
      <c r="Q351" s="29"/>
      <c r="R351" s="29"/>
      <c r="S351" s="29"/>
      <c r="T351" s="29"/>
      <c r="U351" s="29"/>
      <c r="V351" s="29"/>
      <c r="W351" s="29"/>
      <c r="X351" s="29"/>
      <c r="Y351" s="29"/>
      <c r="Z351" s="29"/>
    </row>
    <row r="352" spans="1:26" ht="15.75" customHeight="1">
      <c r="A352" s="29"/>
      <c r="B352" s="29"/>
      <c r="C352" s="29"/>
      <c r="D352" s="29"/>
      <c r="E352" s="29"/>
      <c r="F352" s="29"/>
      <c r="G352" s="29"/>
      <c r="H352" s="579"/>
      <c r="I352" s="29"/>
      <c r="J352" s="29"/>
      <c r="K352" s="29"/>
      <c r="L352" s="29"/>
      <c r="M352" s="29"/>
      <c r="N352" s="29"/>
      <c r="O352" s="29"/>
      <c r="P352" s="29"/>
      <c r="Q352" s="29"/>
      <c r="R352" s="29"/>
      <c r="S352" s="29"/>
      <c r="T352" s="29"/>
      <c r="U352" s="29"/>
      <c r="V352" s="29"/>
      <c r="W352" s="29"/>
      <c r="X352" s="29"/>
      <c r="Y352" s="29"/>
      <c r="Z352" s="29"/>
    </row>
    <row r="353" spans="1:26" ht="15.75" customHeight="1">
      <c r="A353" s="29"/>
      <c r="B353" s="29"/>
      <c r="C353" s="29"/>
      <c r="D353" s="29"/>
      <c r="E353" s="29"/>
      <c r="F353" s="29"/>
      <c r="G353" s="29"/>
      <c r="H353" s="579"/>
      <c r="I353" s="29"/>
      <c r="J353" s="29"/>
      <c r="K353" s="29"/>
      <c r="L353" s="29"/>
      <c r="M353" s="29"/>
      <c r="N353" s="29"/>
      <c r="O353" s="29"/>
      <c r="P353" s="29"/>
      <c r="Q353" s="29"/>
      <c r="R353" s="29"/>
      <c r="S353" s="29"/>
      <c r="T353" s="29"/>
      <c r="U353" s="29"/>
      <c r="V353" s="29"/>
      <c r="W353" s="29"/>
      <c r="X353" s="29"/>
      <c r="Y353" s="29"/>
      <c r="Z353" s="29"/>
    </row>
    <row r="354" spans="1:26" ht="15.75" customHeight="1">
      <c r="A354" s="29"/>
      <c r="B354" s="29"/>
      <c r="C354" s="29"/>
      <c r="D354" s="29"/>
      <c r="E354" s="29"/>
      <c r="F354" s="29"/>
      <c r="G354" s="29"/>
      <c r="H354" s="579"/>
      <c r="I354" s="29"/>
      <c r="J354" s="29"/>
      <c r="K354" s="29"/>
      <c r="L354" s="29"/>
      <c r="M354" s="29"/>
      <c r="N354" s="29"/>
      <c r="O354" s="29"/>
      <c r="P354" s="29"/>
      <c r="Q354" s="29"/>
      <c r="R354" s="29"/>
      <c r="S354" s="29"/>
      <c r="T354" s="29"/>
      <c r="U354" s="29"/>
      <c r="V354" s="29"/>
      <c r="W354" s="29"/>
      <c r="X354" s="29"/>
      <c r="Y354" s="29"/>
      <c r="Z354" s="29"/>
    </row>
    <row r="355" spans="1:26" ht="15.75" customHeight="1">
      <c r="A355" s="29"/>
      <c r="B355" s="29"/>
      <c r="C355" s="29"/>
      <c r="D355" s="29"/>
      <c r="E355" s="29"/>
      <c r="F355" s="29"/>
      <c r="G355" s="29"/>
      <c r="H355" s="579"/>
      <c r="I355" s="29"/>
      <c r="J355" s="29"/>
      <c r="K355" s="29"/>
      <c r="L355" s="29"/>
      <c r="M355" s="29"/>
      <c r="N355" s="29"/>
      <c r="O355" s="29"/>
      <c r="P355" s="29"/>
      <c r="Q355" s="29"/>
      <c r="R355" s="29"/>
      <c r="S355" s="29"/>
      <c r="T355" s="29"/>
      <c r="U355" s="29"/>
      <c r="V355" s="29"/>
      <c r="W355" s="29"/>
      <c r="X355" s="29"/>
      <c r="Y355" s="29"/>
      <c r="Z355" s="29"/>
    </row>
    <row r="356" spans="1:26" ht="15.75" customHeight="1">
      <c r="A356" s="29"/>
      <c r="B356" s="29"/>
      <c r="C356" s="29"/>
      <c r="D356" s="29"/>
      <c r="E356" s="29"/>
      <c r="F356" s="29"/>
      <c r="G356" s="29"/>
      <c r="H356" s="579"/>
      <c r="I356" s="29"/>
      <c r="J356" s="29"/>
      <c r="K356" s="29"/>
      <c r="L356" s="29"/>
      <c r="M356" s="29"/>
      <c r="N356" s="29"/>
      <c r="O356" s="29"/>
      <c r="P356" s="29"/>
      <c r="Q356" s="29"/>
      <c r="R356" s="29"/>
      <c r="S356" s="29"/>
      <c r="T356" s="29"/>
      <c r="U356" s="29"/>
      <c r="V356" s="29"/>
      <c r="W356" s="29"/>
      <c r="X356" s="29"/>
      <c r="Y356" s="29"/>
      <c r="Z356" s="29"/>
    </row>
    <row r="357" spans="1:26" ht="15.75" customHeight="1">
      <c r="A357" s="29"/>
      <c r="B357" s="29"/>
      <c r="C357" s="29"/>
      <c r="D357" s="29"/>
      <c r="E357" s="29"/>
      <c r="F357" s="29"/>
      <c r="G357" s="29"/>
      <c r="H357" s="579"/>
      <c r="I357" s="29"/>
      <c r="J357" s="29"/>
      <c r="K357" s="29"/>
      <c r="L357" s="29"/>
      <c r="M357" s="29"/>
      <c r="N357" s="29"/>
      <c r="O357" s="29"/>
      <c r="P357" s="29"/>
      <c r="Q357" s="29"/>
      <c r="R357" s="29"/>
      <c r="S357" s="29"/>
      <c r="T357" s="29"/>
      <c r="U357" s="29"/>
      <c r="V357" s="29"/>
      <c r="W357" s="29"/>
      <c r="X357" s="29"/>
      <c r="Y357" s="29"/>
      <c r="Z357" s="29"/>
    </row>
    <row r="358" spans="1:26" ht="15.75" customHeight="1">
      <c r="A358" s="29"/>
      <c r="B358" s="29"/>
      <c r="C358" s="29"/>
      <c r="D358" s="29"/>
      <c r="E358" s="29"/>
      <c r="F358" s="29"/>
      <c r="G358" s="29"/>
      <c r="H358" s="579"/>
      <c r="I358" s="29"/>
      <c r="J358" s="29"/>
      <c r="K358" s="29"/>
      <c r="L358" s="29"/>
      <c r="M358" s="29"/>
      <c r="N358" s="29"/>
      <c r="O358" s="29"/>
      <c r="P358" s="29"/>
      <c r="Q358" s="29"/>
      <c r="R358" s="29"/>
      <c r="S358" s="29"/>
      <c r="T358" s="29"/>
      <c r="U358" s="29"/>
      <c r="V358" s="29"/>
      <c r="W358" s="29"/>
      <c r="X358" s="29"/>
      <c r="Y358" s="29"/>
      <c r="Z358" s="29"/>
    </row>
    <row r="359" spans="1:26" ht="15.75" customHeight="1">
      <c r="A359" s="29"/>
      <c r="B359" s="29"/>
      <c r="C359" s="29"/>
      <c r="D359" s="29"/>
      <c r="E359" s="29"/>
      <c r="F359" s="29"/>
      <c r="G359" s="29"/>
      <c r="H359" s="579"/>
      <c r="I359" s="29"/>
      <c r="J359" s="29"/>
      <c r="K359" s="29"/>
      <c r="L359" s="29"/>
      <c r="M359" s="29"/>
      <c r="N359" s="29"/>
      <c r="O359" s="29"/>
      <c r="P359" s="29"/>
      <c r="Q359" s="29"/>
      <c r="R359" s="29"/>
      <c r="S359" s="29"/>
      <c r="T359" s="29"/>
      <c r="U359" s="29"/>
      <c r="V359" s="29"/>
      <c r="W359" s="29"/>
      <c r="X359" s="29"/>
      <c r="Y359" s="29"/>
      <c r="Z359" s="29"/>
    </row>
    <row r="360" spans="1:26" ht="15.75" customHeight="1">
      <c r="A360" s="29"/>
      <c r="B360" s="29"/>
      <c r="C360" s="29"/>
      <c r="D360" s="29"/>
      <c r="E360" s="29"/>
      <c r="F360" s="29"/>
      <c r="G360" s="29"/>
      <c r="H360" s="579"/>
      <c r="I360" s="29"/>
      <c r="J360" s="29"/>
      <c r="K360" s="29"/>
      <c r="L360" s="29"/>
      <c r="M360" s="29"/>
      <c r="N360" s="29"/>
      <c r="O360" s="29"/>
      <c r="P360" s="29"/>
      <c r="Q360" s="29"/>
      <c r="R360" s="29"/>
      <c r="S360" s="29"/>
      <c r="T360" s="29"/>
      <c r="U360" s="29"/>
      <c r="V360" s="29"/>
      <c r="W360" s="29"/>
      <c r="X360" s="29"/>
      <c r="Y360" s="29"/>
      <c r="Z360" s="29"/>
    </row>
    <row r="361" spans="1:26" ht="15.75" customHeight="1">
      <c r="A361" s="29"/>
      <c r="B361" s="29"/>
      <c r="C361" s="29"/>
      <c r="D361" s="29"/>
      <c r="E361" s="29"/>
      <c r="F361" s="29"/>
      <c r="G361" s="29"/>
      <c r="H361" s="579"/>
      <c r="I361" s="29"/>
      <c r="J361" s="29"/>
      <c r="K361" s="29"/>
      <c r="L361" s="29"/>
      <c r="M361" s="29"/>
      <c r="N361" s="29"/>
      <c r="O361" s="29"/>
      <c r="P361" s="29"/>
      <c r="Q361" s="29"/>
      <c r="R361" s="29"/>
      <c r="S361" s="29"/>
      <c r="T361" s="29"/>
      <c r="U361" s="29"/>
      <c r="V361" s="29"/>
      <c r="W361" s="29"/>
      <c r="X361" s="29"/>
      <c r="Y361" s="29"/>
      <c r="Z361" s="29"/>
    </row>
    <row r="362" spans="1:26" ht="15.75" customHeight="1">
      <c r="A362" s="29"/>
      <c r="B362" s="29"/>
      <c r="C362" s="29"/>
      <c r="D362" s="29"/>
      <c r="E362" s="29"/>
      <c r="F362" s="29"/>
      <c r="G362" s="29"/>
      <c r="H362" s="579"/>
      <c r="I362" s="29"/>
      <c r="J362" s="29"/>
      <c r="K362" s="29"/>
      <c r="L362" s="29"/>
      <c r="M362" s="29"/>
      <c r="N362" s="29"/>
      <c r="O362" s="29"/>
      <c r="P362" s="29"/>
      <c r="Q362" s="29"/>
      <c r="R362" s="29"/>
      <c r="S362" s="29"/>
      <c r="T362" s="29"/>
      <c r="U362" s="29"/>
      <c r="V362" s="29"/>
      <c r="W362" s="29"/>
      <c r="X362" s="29"/>
      <c r="Y362" s="29"/>
      <c r="Z362" s="29"/>
    </row>
    <row r="363" spans="1:26" ht="15.75" customHeight="1">
      <c r="A363" s="29"/>
      <c r="B363" s="29"/>
      <c r="C363" s="29"/>
      <c r="D363" s="29"/>
      <c r="E363" s="29"/>
      <c r="F363" s="29"/>
      <c r="G363" s="29"/>
      <c r="H363" s="579"/>
      <c r="I363" s="29"/>
      <c r="J363" s="29"/>
      <c r="K363" s="29"/>
      <c r="L363" s="29"/>
      <c r="M363" s="29"/>
      <c r="N363" s="29"/>
      <c r="O363" s="29"/>
      <c r="P363" s="29"/>
      <c r="Q363" s="29"/>
      <c r="R363" s="29"/>
      <c r="S363" s="29"/>
      <c r="T363" s="29"/>
      <c r="U363" s="29"/>
      <c r="V363" s="29"/>
      <c r="W363" s="29"/>
      <c r="X363" s="29"/>
      <c r="Y363" s="29"/>
      <c r="Z363" s="29"/>
    </row>
    <row r="364" spans="1:26" ht="15.75" customHeight="1">
      <c r="A364" s="29"/>
      <c r="B364" s="29"/>
      <c r="C364" s="29"/>
      <c r="D364" s="29"/>
      <c r="E364" s="29"/>
      <c r="F364" s="29"/>
      <c r="G364" s="29"/>
      <c r="H364" s="579"/>
      <c r="I364" s="29"/>
      <c r="J364" s="29"/>
      <c r="K364" s="29"/>
      <c r="L364" s="29"/>
      <c r="M364" s="29"/>
      <c r="N364" s="29"/>
      <c r="O364" s="29"/>
      <c r="P364" s="29"/>
      <c r="Q364" s="29"/>
      <c r="R364" s="29"/>
      <c r="S364" s="29"/>
      <c r="T364" s="29"/>
      <c r="U364" s="29"/>
      <c r="V364" s="29"/>
      <c r="W364" s="29"/>
      <c r="X364" s="29"/>
      <c r="Y364" s="29"/>
      <c r="Z364" s="29"/>
    </row>
    <row r="365" spans="1:26" ht="15.75" customHeight="1">
      <c r="A365" s="29"/>
      <c r="B365" s="29"/>
      <c r="C365" s="29"/>
      <c r="D365" s="29"/>
      <c r="E365" s="29"/>
      <c r="F365" s="29"/>
      <c r="G365" s="29"/>
      <c r="H365" s="579"/>
      <c r="I365" s="29"/>
      <c r="J365" s="29"/>
      <c r="K365" s="29"/>
      <c r="L365" s="29"/>
      <c r="M365" s="29"/>
      <c r="N365" s="29"/>
      <c r="O365" s="29"/>
      <c r="P365" s="29"/>
      <c r="Q365" s="29"/>
      <c r="R365" s="29"/>
      <c r="S365" s="29"/>
      <c r="T365" s="29"/>
      <c r="U365" s="29"/>
      <c r="V365" s="29"/>
      <c r="W365" s="29"/>
      <c r="X365" s="29"/>
      <c r="Y365" s="29"/>
      <c r="Z365" s="29"/>
    </row>
    <row r="366" spans="1:26" ht="15.75" customHeight="1">
      <c r="A366" s="29"/>
      <c r="B366" s="29"/>
      <c r="C366" s="29"/>
      <c r="D366" s="29"/>
      <c r="E366" s="29"/>
      <c r="F366" s="29"/>
      <c r="G366" s="29"/>
      <c r="H366" s="579"/>
      <c r="I366" s="29"/>
      <c r="J366" s="29"/>
      <c r="K366" s="29"/>
      <c r="L366" s="29"/>
      <c r="M366" s="29"/>
      <c r="N366" s="29"/>
      <c r="O366" s="29"/>
      <c r="P366" s="29"/>
      <c r="Q366" s="29"/>
      <c r="R366" s="29"/>
      <c r="S366" s="29"/>
      <c r="T366" s="29"/>
      <c r="U366" s="29"/>
      <c r="V366" s="29"/>
      <c r="W366" s="29"/>
      <c r="X366" s="29"/>
      <c r="Y366" s="29"/>
      <c r="Z366" s="29"/>
    </row>
    <row r="367" spans="1:26" ht="15.75" customHeight="1">
      <c r="A367" s="29"/>
      <c r="B367" s="29"/>
      <c r="C367" s="29"/>
      <c r="D367" s="29"/>
      <c r="E367" s="29"/>
      <c r="F367" s="29"/>
      <c r="G367" s="29"/>
      <c r="H367" s="579"/>
      <c r="I367" s="29"/>
      <c r="J367" s="29"/>
      <c r="K367" s="29"/>
      <c r="L367" s="29"/>
      <c r="M367" s="29"/>
      <c r="N367" s="29"/>
      <c r="O367" s="29"/>
      <c r="P367" s="29"/>
      <c r="Q367" s="29"/>
      <c r="R367" s="29"/>
      <c r="S367" s="29"/>
      <c r="T367" s="29"/>
      <c r="U367" s="29"/>
      <c r="V367" s="29"/>
      <c r="W367" s="29"/>
      <c r="X367" s="29"/>
      <c r="Y367" s="29"/>
      <c r="Z367" s="29"/>
    </row>
    <row r="368" spans="1:26" ht="15.75" customHeight="1">
      <c r="A368" s="29"/>
      <c r="B368" s="29"/>
      <c r="C368" s="29"/>
      <c r="D368" s="29"/>
      <c r="E368" s="29"/>
      <c r="F368" s="29"/>
      <c r="G368" s="29"/>
      <c r="H368" s="579"/>
      <c r="I368" s="29"/>
      <c r="J368" s="29"/>
      <c r="K368" s="29"/>
      <c r="L368" s="29"/>
      <c r="M368" s="29"/>
      <c r="N368" s="29"/>
      <c r="O368" s="29"/>
      <c r="P368" s="29"/>
      <c r="Q368" s="29"/>
      <c r="R368" s="29"/>
      <c r="S368" s="29"/>
      <c r="T368" s="29"/>
      <c r="U368" s="29"/>
      <c r="V368" s="29"/>
      <c r="W368" s="29"/>
      <c r="X368" s="29"/>
      <c r="Y368" s="29"/>
      <c r="Z368" s="29"/>
    </row>
    <row r="369" spans="1:26" ht="15.75" customHeight="1">
      <c r="A369" s="29"/>
      <c r="B369" s="29"/>
      <c r="C369" s="29"/>
      <c r="D369" s="29"/>
      <c r="E369" s="29"/>
      <c r="F369" s="29"/>
      <c r="G369" s="29"/>
      <c r="H369" s="579"/>
      <c r="I369" s="29"/>
      <c r="J369" s="29"/>
      <c r="K369" s="29"/>
      <c r="L369" s="29"/>
      <c r="M369" s="29"/>
      <c r="N369" s="29"/>
      <c r="O369" s="29"/>
      <c r="P369" s="29"/>
      <c r="Q369" s="29"/>
      <c r="R369" s="29"/>
      <c r="S369" s="29"/>
      <c r="T369" s="29"/>
      <c r="U369" s="29"/>
      <c r="V369" s="29"/>
      <c r="W369" s="29"/>
      <c r="X369" s="29"/>
      <c r="Y369" s="29"/>
      <c r="Z369" s="29"/>
    </row>
    <row r="370" spans="1:26" ht="15.75" customHeight="1">
      <c r="A370" s="29"/>
      <c r="B370" s="29"/>
      <c r="C370" s="29"/>
      <c r="D370" s="29"/>
      <c r="E370" s="29"/>
      <c r="F370" s="29"/>
      <c r="G370" s="29"/>
      <c r="H370" s="579"/>
      <c r="I370" s="29"/>
      <c r="J370" s="29"/>
      <c r="K370" s="29"/>
      <c r="L370" s="29"/>
      <c r="M370" s="29"/>
      <c r="N370" s="29"/>
      <c r="O370" s="29"/>
      <c r="P370" s="29"/>
      <c r="Q370" s="29"/>
      <c r="R370" s="29"/>
      <c r="S370" s="29"/>
      <c r="T370" s="29"/>
      <c r="U370" s="29"/>
      <c r="V370" s="29"/>
      <c r="W370" s="29"/>
      <c r="X370" s="29"/>
      <c r="Y370" s="29"/>
      <c r="Z370" s="29"/>
    </row>
    <row r="371" spans="1:26" ht="15.75" customHeight="1">
      <c r="A371" s="29"/>
      <c r="B371" s="29"/>
      <c r="C371" s="29"/>
      <c r="D371" s="29"/>
      <c r="E371" s="29"/>
      <c r="F371" s="29"/>
      <c r="G371" s="29"/>
      <c r="H371" s="579"/>
      <c r="I371" s="29"/>
      <c r="J371" s="29"/>
      <c r="K371" s="29"/>
      <c r="L371" s="29"/>
      <c r="M371" s="29"/>
      <c r="N371" s="29"/>
      <c r="O371" s="29"/>
      <c r="P371" s="29"/>
      <c r="Q371" s="29"/>
      <c r="R371" s="29"/>
      <c r="S371" s="29"/>
      <c r="T371" s="29"/>
      <c r="U371" s="29"/>
      <c r="V371" s="29"/>
      <c r="W371" s="29"/>
      <c r="X371" s="29"/>
      <c r="Y371" s="29"/>
      <c r="Z371" s="29"/>
    </row>
    <row r="372" spans="1:26" ht="15.75" customHeight="1">
      <c r="A372" s="29"/>
      <c r="B372" s="29"/>
      <c r="C372" s="29"/>
      <c r="D372" s="29"/>
      <c r="E372" s="29"/>
      <c r="F372" s="29"/>
      <c r="G372" s="29"/>
      <c r="H372" s="579"/>
      <c r="I372" s="29"/>
      <c r="J372" s="29"/>
      <c r="K372" s="29"/>
      <c r="L372" s="29"/>
      <c r="M372" s="29"/>
      <c r="N372" s="29"/>
      <c r="O372" s="29"/>
      <c r="P372" s="29"/>
      <c r="Q372" s="29"/>
      <c r="R372" s="29"/>
      <c r="S372" s="29"/>
      <c r="T372" s="29"/>
      <c r="U372" s="29"/>
      <c r="V372" s="29"/>
      <c r="W372" s="29"/>
      <c r="X372" s="29"/>
      <c r="Y372" s="29"/>
      <c r="Z372" s="29"/>
    </row>
    <row r="373" spans="1:26" ht="15.75" customHeight="1">
      <c r="A373" s="29"/>
      <c r="B373" s="29"/>
      <c r="C373" s="29"/>
      <c r="D373" s="29"/>
      <c r="E373" s="29"/>
      <c r="F373" s="29"/>
      <c r="G373" s="29"/>
      <c r="H373" s="579"/>
      <c r="I373" s="29"/>
      <c r="J373" s="29"/>
      <c r="K373" s="29"/>
      <c r="L373" s="29"/>
      <c r="M373" s="29"/>
      <c r="N373" s="29"/>
      <c r="O373" s="29"/>
      <c r="P373" s="29"/>
      <c r="Q373" s="29"/>
      <c r="R373" s="29"/>
      <c r="S373" s="29"/>
      <c r="T373" s="29"/>
      <c r="U373" s="29"/>
      <c r="V373" s="29"/>
      <c r="W373" s="29"/>
      <c r="X373" s="29"/>
      <c r="Y373" s="29"/>
      <c r="Z373" s="29"/>
    </row>
    <row r="374" spans="1:26" ht="15.75" customHeight="1">
      <c r="A374" s="29"/>
      <c r="B374" s="29"/>
      <c r="C374" s="29"/>
      <c r="D374" s="29"/>
      <c r="E374" s="29"/>
      <c r="F374" s="29"/>
      <c r="G374" s="29"/>
      <c r="H374" s="579"/>
      <c r="I374" s="29"/>
      <c r="J374" s="29"/>
      <c r="K374" s="29"/>
      <c r="L374" s="29"/>
      <c r="M374" s="29"/>
      <c r="N374" s="29"/>
      <c r="O374" s="29"/>
      <c r="P374" s="29"/>
      <c r="Q374" s="29"/>
      <c r="R374" s="29"/>
      <c r="S374" s="29"/>
      <c r="T374" s="29"/>
      <c r="U374" s="29"/>
      <c r="V374" s="29"/>
      <c r="W374" s="29"/>
      <c r="X374" s="29"/>
      <c r="Y374" s="29"/>
      <c r="Z374" s="29"/>
    </row>
    <row r="375" spans="1:26" ht="15.75" customHeight="1">
      <c r="A375" s="29"/>
      <c r="B375" s="29"/>
      <c r="C375" s="29"/>
      <c r="D375" s="29"/>
      <c r="E375" s="29"/>
      <c r="F375" s="29"/>
      <c r="G375" s="29"/>
      <c r="H375" s="579"/>
      <c r="I375" s="29"/>
      <c r="J375" s="29"/>
      <c r="K375" s="29"/>
      <c r="L375" s="29"/>
      <c r="M375" s="29"/>
      <c r="N375" s="29"/>
      <c r="O375" s="29"/>
      <c r="P375" s="29"/>
      <c r="Q375" s="29"/>
      <c r="R375" s="29"/>
      <c r="S375" s="29"/>
      <c r="T375" s="29"/>
      <c r="U375" s="29"/>
      <c r="V375" s="29"/>
      <c r="W375" s="29"/>
      <c r="X375" s="29"/>
      <c r="Y375" s="29"/>
      <c r="Z375" s="29"/>
    </row>
    <row r="376" spans="1:26" ht="15.75" customHeight="1">
      <c r="A376" s="29"/>
      <c r="B376" s="29"/>
      <c r="C376" s="29"/>
      <c r="D376" s="29"/>
      <c r="E376" s="29"/>
      <c r="F376" s="29"/>
      <c r="G376" s="29"/>
      <c r="H376" s="579"/>
      <c r="I376" s="29"/>
      <c r="J376" s="29"/>
      <c r="K376" s="29"/>
      <c r="L376" s="29"/>
      <c r="M376" s="29"/>
      <c r="N376" s="29"/>
      <c r="O376" s="29"/>
      <c r="P376" s="29"/>
      <c r="Q376" s="29"/>
      <c r="R376" s="29"/>
      <c r="S376" s="29"/>
      <c r="T376" s="29"/>
      <c r="U376" s="29"/>
      <c r="V376" s="29"/>
      <c r="W376" s="29"/>
      <c r="X376" s="29"/>
      <c r="Y376" s="29"/>
      <c r="Z376" s="29"/>
    </row>
    <row r="377" spans="1:26" ht="15.75" customHeight="1">
      <c r="A377" s="29"/>
      <c r="B377" s="29"/>
      <c r="C377" s="29"/>
      <c r="D377" s="29"/>
      <c r="E377" s="29"/>
      <c r="F377" s="29"/>
      <c r="G377" s="29"/>
      <c r="H377" s="579"/>
      <c r="I377" s="29"/>
      <c r="J377" s="29"/>
      <c r="K377" s="29"/>
      <c r="L377" s="29"/>
      <c r="M377" s="29"/>
      <c r="N377" s="29"/>
      <c r="O377" s="29"/>
      <c r="P377" s="29"/>
      <c r="Q377" s="29"/>
      <c r="R377" s="29"/>
      <c r="S377" s="29"/>
      <c r="T377" s="29"/>
      <c r="U377" s="29"/>
      <c r="V377" s="29"/>
      <c r="W377" s="29"/>
      <c r="X377" s="29"/>
      <c r="Y377" s="29"/>
      <c r="Z377" s="29"/>
    </row>
    <row r="378" spans="1:26" ht="15.75" customHeight="1">
      <c r="A378" s="29"/>
      <c r="B378" s="29"/>
      <c r="C378" s="29"/>
      <c r="D378" s="29"/>
      <c r="E378" s="29"/>
      <c r="F378" s="29"/>
      <c r="G378" s="29"/>
      <c r="H378" s="579"/>
      <c r="I378" s="29"/>
      <c r="J378" s="29"/>
      <c r="K378" s="29"/>
      <c r="L378" s="29"/>
      <c r="M378" s="29"/>
      <c r="N378" s="29"/>
      <c r="O378" s="29"/>
      <c r="P378" s="29"/>
      <c r="Q378" s="29"/>
      <c r="R378" s="29"/>
      <c r="S378" s="29"/>
      <c r="T378" s="29"/>
      <c r="U378" s="29"/>
      <c r="V378" s="29"/>
      <c r="W378" s="29"/>
      <c r="X378" s="29"/>
      <c r="Y378" s="29"/>
      <c r="Z378" s="29"/>
    </row>
    <row r="379" spans="1:26" ht="15.75" customHeight="1">
      <c r="A379" s="29"/>
      <c r="B379" s="29"/>
      <c r="C379" s="29"/>
      <c r="D379" s="29"/>
      <c r="E379" s="29"/>
      <c r="F379" s="29"/>
      <c r="G379" s="29"/>
      <c r="H379" s="579"/>
      <c r="I379" s="29"/>
      <c r="J379" s="29"/>
      <c r="K379" s="29"/>
      <c r="L379" s="29"/>
      <c r="M379" s="29"/>
      <c r="N379" s="29"/>
      <c r="O379" s="29"/>
      <c r="P379" s="29"/>
      <c r="Q379" s="29"/>
      <c r="R379" s="29"/>
      <c r="S379" s="29"/>
      <c r="T379" s="29"/>
      <c r="U379" s="29"/>
      <c r="V379" s="29"/>
      <c r="W379" s="29"/>
      <c r="X379" s="29"/>
      <c r="Y379" s="29"/>
      <c r="Z379" s="29"/>
    </row>
    <row r="380" spans="1:26" ht="15.75" customHeight="1">
      <c r="A380" s="29"/>
      <c r="B380" s="29"/>
      <c r="C380" s="29"/>
      <c r="D380" s="29"/>
      <c r="E380" s="29"/>
      <c r="F380" s="29"/>
      <c r="G380" s="29"/>
      <c r="H380" s="579"/>
      <c r="I380" s="29"/>
      <c r="J380" s="29"/>
      <c r="K380" s="29"/>
      <c r="L380" s="29"/>
      <c r="M380" s="29"/>
      <c r="N380" s="29"/>
      <c r="O380" s="29"/>
      <c r="P380" s="29"/>
      <c r="Q380" s="29"/>
      <c r="R380" s="29"/>
      <c r="S380" s="29"/>
      <c r="T380" s="29"/>
      <c r="U380" s="29"/>
      <c r="V380" s="29"/>
      <c r="W380" s="29"/>
      <c r="X380" s="29"/>
      <c r="Y380" s="29"/>
      <c r="Z380" s="29"/>
    </row>
    <row r="381" spans="1:26" ht="15.75" customHeight="1">
      <c r="A381" s="29"/>
      <c r="B381" s="29"/>
      <c r="C381" s="29"/>
      <c r="D381" s="29"/>
      <c r="E381" s="29"/>
      <c r="F381" s="29"/>
      <c r="G381" s="29"/>
      <c r="H381" s="579"/>
      <c r="I381" s="29"/>
      <c r="J381" s="29"/>
      <c r="K381" s="29"/>
      <c r="L381" s="29"/>
      <c r="M381" s="29"/>
      <c r="N381" s="29"/>
      <c r="O381" s="29"/>
      <c r="P381" s="29"/>
      <c r="Q381" s="29"/>
      <c r="R381" s="29"/>
      <c r="S381" s="29"/>
      <c r="T381" s="29"/>
      <c r="U381" s="29"/>
      <c r="V381" s="29"/>
      <c r="W381" s="29"/>
      <c r="X381" s="29"/>
      <c r="Y381" s="29"/>
      <c r="Z381" s="29"/>
    </row>
    <row r="382" spans="1:26" ht="15.75" customHeight="1">
      <c r="A382" s="29"/>
      <c r="B382" s="29"/>
      <c r="C382" s="29"/>
      <c r="D382" s="29"/>
      <c r="E382" s="29"/>
      <c r="F382" s="29"/>
      <c r="G382" s="29"/>
      <c r="H382" s="579"/>
      <c r="I382" s="29"/>
      <c r="J382" s="29"/>
      <c r="K382" s="29"/>
      <c r="L382" s="29"/>
      <c r="M382" s="29"/>
      <c r="N382" s="29"/>
      <c r="O382" s="29"/>
      <c r="P382" s="29"/>
      <c r="Q382" s="29"/>
      <c r="R382" s="29"/>
      <c r="S382" s="29"/>
      <c r="T382" s="29"/>
      <c r="U382" s="29"/>
      <c r="V382" s="29"/>
      <c r="W382" s="29"/>
      <c r="X382" s="29"/>
      <c r="Y382" s="29"/>
      <c r="Z382" s="29"/>
    </row>
    <row r="383" spans="1:26" ht="15.75" customHeight="1">
      <c r="A383" s="29"/>
      <c r="B383" s="29"/>
      <c r="C383" s="29"/>
      <c r="D383" s="29"/>
      <c r="E383" s="29"/>
      <c r="F383" s="29"/>
      <c r="G383" s="29"/>
      <c r="H383" s="579"/>
      <c r="I383" s="29"/>
      <c r="J383" s="29"/>
      <c r="K383" s="29"/>
      <c r="L383" s="29"/>
      <c r="M383" s="29"/>
      <c r="N383" s="29"/>
      <c r="O383" s="29"/>
      <c r="P383" s="29"/>
      <c r="Q383" s="29"/>
      <c r="R383" s="29"/>
      <c r="S383" s="29"/>
      <c r="T383" s="29"/>
      <c r="U383" s="29"/>
      <c r="V383" s="29"/>
      <c r="W383" s="29"/>
      <c r="X383" s="29"/>
      <c r="Y383" s="29"/>
      <c r="Z383" s="29"/>
    </row>
    <row r="384" spans="1:26" ht="15.75" customHeight="1">
      <c r="A384" s="29"/>
      <c r="B384" s="29"/>
      <c r="C384" s="29"/>
      <c r="D384" s="29"/>
      <c r="E384" s="29"/>
      <c r="F384" s="29"/>
      <c r="G384" s="29"/>
      <c r="H384" s="579"/>
      <c r="I384" s="29"/>
      <c r="J384" s="29"/>
      <c r="K384" s="29"/>
      <c r="L384" s="29"/>
      <c r="M384" s="29"/>
      <c r="N384" s="29"/>
      <c r="O384" s="29"/>
      <c r="P384" s="29"/>
      <c r="Q384" s="29"/>
      <c r="R384" s="29"/>
      <c r="S384" s="29"/>
      <c r="T384" s="29"/>
      <c r="U384" s="29"/>
      <c r="V384" s="29"/>
      <c r="W384" s="29"/>
      <c r="X384" s="29"/>
      <c r="Y384" s="29"/>
      <c r="Z384" s="29"/>
    </row>
    <row r="385" spans="1:26" ht="15.75" customHeight="1">
      <c r="A385" s="29"/>
      <c r="B385" s="29"/>
      <c r="C385" s="29"/>
      <c r="D385" s="29"/>
      <c r="E385" s="29"/>
      <c r="F385" s="29"/>
      <c r="G385" s="29"/>
      <c r="H385" s="579"/>
      <c r="I385" s="29"/>
      <c r="J385" s="29"/>
      <c r="K385" s="29"/>
      <c r="L385" s="29"/>
      <c r="M385" s="29"/>
      <c r="N385" s="29"/>
      <c r="O385" s="29"/>
      <c r="P385" s="29"/>
      <c r="Q385" s="29"/>
      <c r="R385" s="29"/>
      <c r="S385" s="29"/>
      <c r="T385" s="29"/>
      <c r="U385" s="29"/>
      <c r="V385" s="29"/>
      <c r="W385" s="29"/>
      <c r="X385" s="29"/>
      <c r="Y385" s="29"/>
      <c r="Z385" s="29"/>
    </row>
    <row r="386" spans="1:26" ht="15.75" customHeight="1">
      <c r="A386" s="29"/>
      <c r="B386" s="29"/>
      <c r="C386" s="29"/>
      <c r="D386" s="29"/>
      <c r="E386" s="29"/>
      <c r="F386" s="29"/>
      <c r="G386" s="29"/>
      <c r="H386" s="579"/>
      <c r="I386" s="29"/>
      <c r="J386" s="29"/>
      <c r="K386" s="29"/>
      <c r="L386" s="29"/>
      <c r="M386" s="29"/>
      <c r="N386" s="29"/>
      <c r="O386" s="29"/>
      <c r="P386" s="29"/>
      <c r="Q386" s="29"/>
      <c r="R386" s="29"/>
      <c r="S386" s="29"/>
      <c r="T386" s="29"/>
      <c r="U386" s="29"/>
      <c r="V386" s="29"/>
      <c r="W386" s="29"/>
      <c r="X386" s="29"/>
      <c r="Y386" s="29"/>
      <c r="Z386" s="29"/>
    </row>
    <row r="387" spans="1:26" ht="15.75" customHeight="1">
      <c r="A387" s="29"/>
      <c r="B387" s="29"/>
      <c r="C387" s="29"/>
      <c r="D387" s="29"/>
      <c r="E387" s="29"/>
      <c r="F387" s="29"/>
      <c r="G387" s="29"/>
      <c r="H387" s="579"/>
      <c r="I387" s="29"/>
      <c r="J387" s="29"/>
      <c r="K387" s="29"/>
      <c r="L387" s="29"/>
      <c r="M387" s="29"/>
      <c r="N387" s="29"/>
      <c r="O387" s="29"/>
      <c r="P387" s="29"/>
      <c r="Q387" s="29"/>
      <c r="R387" s="29"/>
      <c r="S387" s="29"/>
      <c r="T387" s="29"/>
      <c r="U387" s="29"/>
      <c r="V387" s="29"/>
      <c r="W387" s="29"/>
      <c r="X387" s="29"/>
      <c r="Y387" s="29"/>
      <c r="Z387" s="29"/>
    </row>
    <row r="388" spans="1:26" ht="15.75" customHeight="1">
      <c r="A388" s="29"/>
      <c r="B388" s="29"/>
      <c r="C388" s="29"/>
      <c r="D388" s="29"/>
      <c r="E388" s="29"/>
      <c r="F388" s="29"/>
      <c r="G388" s="29"/>
      <c r="H388" s="579"/>
      <c r="I388" s="29"/>
      <c r="J388" s="29"/>
      <c r="K388" s="29"/>
      <c r="L388" s="29"/>
      <c r="M388" s="29"/>
      <c r="N388" s="29"/>
      <c r="O388" s="29"/>
      <c r="P388" s="29"/>
      <c r="Q388" s="29"/>
      <c r="R388" s="29"/>
      <c r="S388" s="29"/>
      <c r="T388" s="29"/>
      <c r="U388" s="29"/>
      <c r="V388" s="29"/>
      <c r="W388" s="29"/>
      <c r="X388" s="29"/>
      <c r="Y388" s="29"/>
      <c r="Z388" s="29"/>
    </row>
    <row r="389" spans="1:26" ht="15.75" customHeight="1">
      <c r="A389" s="29"/>
      <c r="B389" s="29"/>
      <c r="C389" s="29"/>
      <c r="D389" s="29"/>
      <c r="E389" s="29"/>
      <c r="F389" s="29"/>
      <c r="G389" s="29"/>
      <c r="H389" s="579"/>
      <c r="I389" s="29"/>
      <c r="J389" s="29"/>
      <c r="K389" s="29"/>
      <c r="L389" s="29"/>
      <c r="M389" s="29"/>
      <c r="N389" s="29"/>
      <c r="O389" s="29"/>
      <c r="P389" s="29"/>
      <c r="Q389" s="29"/>
      <c r="R389" s="29"/>
      <c r="S389" s="29"/>
      <c r="T389" s="29"/>
      <c r="U389" s="29"/>
      <c r="V389" s="29"/>
      <c r="W389" s="29"/>
      <c r="X389" s="29"/>
      <c r="Y389" s="29"/>
      <c r="Z389" s="29"/>
    </row>
    <row r="390" spans="1:26" ht="15.75" customHeight="1">
      <c r="A390" s="29"/>
      <c r="B390" s="29"/>
      <c r="C390" s="29"/>
      <c r="D390" s="29"/>
      <c r="E390" s="29"/>
      <c r="F390" s="29"/>
      <c r="G390" s="29"/>
      <c r="H390" s="579"/>
      <c r="I390" s="29"/>
      <c r="J390" s="29"/>
      <c r="K390" s="29"/>
      <c r="L390" s="29"/>
      <c r="M390" s="29"/>
      <c r="N390" s="29"/>
      <c r="O390" s="29"/>
      <c r="P390" s="29"/>
      <c r="Q390" s="29"/>
      <c r="R390" s="29"/>
      <c r="S390" s="29"/>
      <c r="T390" s="29"/>
      <c r="U390" s="29"/>
      <c r="V390" s="29"/>
      <c r="W390" s="29"/>
      <c r="X390" s="29"/>
      <c r="Y390" s="29"/>
      <c r="Z390" s="29"/>
    </row>
    <row r="391" spans="1:26" ht="15.75" customHeight="1">
      <c r="A391" s="29"/>
      <c r="B391" s="29"/>
      <c r="C391" s="29"/>
      <c r="D391" s="29"/>
      <c r="E391" s="29"/>
      <c r="F391" s="29"/>
      <c r="G391" s="29"/>
      <c r="H391" s="579"/>
      <c r="I391" s="29"/>
      <c r="J391" s="29"/>
      <c r="K391" s="29"/>
      <c r="L391" s="29"/>
      <c r="M391" s="29"/>
      <c r="N391" s="29"/>
      <c r="O391" s="29"/>
      <c r="P391" s="29"/>
      <c r="Q391" s="29"/>
      <c r="R391" s="29"/>
      <c r="S391" s="29"/>
      <c r="T391" s="29"/>
      <c r="U391" s="29"/>
      <c r="V391" s="29"/>
      <c r="W391" s="29"/>
      <c r="X391" s="29"/>
      <c r="Y391" s="29"/>
      <c r="Z391" s="29"/>
    </row>
    <row r="392" spans="1:26" ht="15.75" customHeight="1">
      <c r="A392" s="29"/>
      <c r="B392" s="29"/>
      <c r="C392" s="29"/>
      <c r="D392" s="29"/>
      <c r="E392" s="29"/>
      <c r="F392" s="29"/>
      <c r="G392" s="29"/>
      <c r="H392" s="579"/>
      <c r="I392" s="29"/>
      <c r="J392" s="29"/>
      <c r="K392" s="29"/>
      <c r="L392" s="29"/>
      <c r="M392" s="29"/>
      <c r="N392" s="29"/>
      <c r="O392" s="29"/>
      <c r="P392" s="29"/>
      <c r="Q392" s="29"/>
      <c r="R392" s="29"/>
      <c r="S392" s="29"/>
      <c r="T392" s="29"/>
      <c r="U392" s="29"/>
      <c r="V392" s="29"/>
      <c r="W392" s="29"/>
      <c r="X392" s="29"/>
      <c r="Y392" s="29"/>
      <c r="Z392" s="29"/>
    </row>
    <row r="393" spans="1:26" ht="15.75" customHeight="1">
      <c r="A393" s="29"/>
      <c r="B393" s="29"/>
      <c r="C393" s="29"/>
      <c r="D393" s="29"/>
      <c r="E393" s="29"/>
      <c r="F393" s="29"/>
      <c r="G393" s="29"/>
      <c r="H393" s="579"/>
      <c r="I393" s="29"/>
      <c r="J393" s="29"/>
      <c r="K393" s="29"/>
      <c r="L393" s="29"/>
      <c r="M393" s="29"/>
      <c r="N393" s="29"/>
      <c r="O393" s="29"/>
      <c r="P393" s="29"/>
      <c r="Q393" s="29"/>
      <c r="R393" s="29"/>
      <c r="S393" s="29"/>
      <c r="T393" s="29"/>
      <c r="U393" s="29"/>
      <c r="V393" s="29"/>
      <c r="W393" s="29"/>
      <c r="X393" s="29"/>
      <c r="Y393" s="29"/>
      <c r="Z393" s="29"/>
    </row>
    <row r="394" spans="1:26" ht="15.75" customHeight="1">
      <c r="A394" s="29"/>
      <c r="B394" s="29"/>
      <c r="C394" s="29"/>
      <c r="D394" s="29"/>
      <c r="E394" s="29"/>
      <c r="F394" s="29"/>
      <c r="G394" s="29"/>
      <c r="H394" s="579"/>
      <c r="I394" s="29"/>
      <c r="J394" s="29"/>
      <c r="K394" s="29"/>
      <c r="L394" s="29"/>
      <c r="M394" s="29"/>
      <c r="N394" s="29"/>
      <c r="O394" s="29"/>
      <c r="P394" s="29"/>
      <c r="Q394" s="29"/>
      <c r="R394" s="29"/>
      <c r="S394" s="29"/>
      <c r="T394" s="29"/>
      <c r="U394" s="29"/>
      <c r="V394" s="29"/>
      <c r="W394" s="29"/>
      <c r="X394" s="29"/>
      <c r="Y394" s="29"/>
      <c r="Z394" s="29"/>
    </row>
    <row r="395" spans="1:26" ht="15.75" customHeight="1">
      <c r="A395" s="29"/>
      <c r="B395" s="29"/>
      <c r="C395" s="29"/>
      <c r="D395" s="29"/>
      <c r="E395" s="29"/>
      <c r="F395" s="29"/>
      <c r="G395" s="29"/>
      <c r="H395" s="579"/>
      <c r="I395" s="29"/>
      <c r="J395" s="29"/>
      <c r="K395" s="29"/>
      <c r="L395" s="29"/>
      <c r="M395" s="29"/>
      <c r="N395" s="29"/>
      <c r="O395" s="29"/>
      <c r="P395" s="29"/>
      <c r="Q395" s="29"/>
      <c r="R395" s="29"/>
      <c r="S395" s="29"/>
      <c r="T395" s="29"/>
      <c r="U395" s="29"/>
      <c r="V395" s="29"/>
      <c r="W395" s="29"/>
      <c r="X395" s="29"/>
      <c r="Y395" s="29"/>
      <c r="Z395" s="29"/>
    </row>
    <row r="396" spans="1:26" ht="15.75" customHeight="1">
      <c r="A396" s="29"/>
      <c r="B396" s="29"/>
      <c r="C396" s="29"/>
      <c r="D396" s="29"/>
      <c r="E396" s="29"/>
      <c r="F396" s="29"/>
      <c r="G396" s="29"/>
      <c r="H396" s="579"/>
      <c r="I396" s="29"/>
      <c r="J396" s="29"/>
      <c r="K396" s="29"/>
      <c r="L396" s="29"/>
      <c r="M396" s="29"/>
      <c r="N396" s="29"/>
      <c r="O396" s="29"/>
      <c r="P396" s="29"/>
      <c r="Q396" s="29"/>
      <c r="R396" s="29"/>
      <c r="S396" s="29"/>
      <c r="T396" s="29"/>
      <c r="U396" s="29"/>
      <c r="V396" s="29"/>
      <c r="W396" s="29"/>
      <c r="X396" s="29"/>
      <c r="Y396" s="29"/>
      <c r="Z396" s="29"/>
    </row>
    <row r="397" spans="1:26" ht="15.75" customHeight="1">
      <c r="A397" s="29"/>
      <c r="B397" s="29"/>
      <c r="C397" s="29"/>
      <c r="D397" s="29"/>
      <c r="E397" s="29"/>
      <c r="F397" s="29"/>
      <c r="G397" s="29"/>
      <c r="H397" s="579"/>
      <c r="I397" s="29"/>
      <c r="J397" s="29"/>
      <c r="K397" s="29"/>
      <c r="L397" s="29"/>
      <c r="M397" s="29"/>
      <c r="N397" s="29"/>
      <c r="O397" s="29"/>
      <c r="P397" s="29"/>
      <c r="Q397" s="29"/>
      <c r="R397" s="29"/>
      <c r="S397" s="29"/>
      <c r="T397" s="29"/>
      <c r="U397" s="29"/>
      <c r="V397" s="29"/>
      <c r="W397" s="29"/>
      <c r="X397" s="29"/>
      <c r="Y397" s="29"/>
      <c r="Z397" s="29"/>
    </row>
    <row r="398" spans="1:26" ht="15.75" customHeight="1">
      <c r="A398" s="29"/>
      <c r="B398" s="29"/>
      <c r="C398" s="29"/>
      <c r="D398" s="29"/>
      <c r="E398" s="29"/>
      <c r="F398" s="29"/>
      <c r="G398" s="29"/>
      <c r="H398" s="579"/>
      <c r="I398" s="29"/>
      <c r="J398" s="29"/>
      <c r="K398" s="29"/>
      <c r="L398" s="29"/>
      <c r="M398" s="29"/>
      <c r="N398" s="29"/>
      <c r="O398" s="29"/>
      <c r="P398" s="29"/>
      <c r="Q398" s="29"/>
      <c r="R398" s="29"/>
      <c r="S398" s="29"/>
      <c r="T398" s="29"/>
      <c r="U398" s="29"/>
      <c r="V398" s="29"/>
      <c r="W398" s="29"/>
      <c r="X398" s="29"/>
      <c r="Y398" s="29"/>
      <c r="Z398" s="29"/>
    </row>
    <row r="399" spans="1:26" ht="15.75" customHeight="1">
      <c r="A399" s="29"/>
      <c r="B399" s="29"/>
      <c r="C399" s="29"/>
      <c r="D399" s="29"/>
      <c r="E399" s="29"/>
      <c r="F399" s="29"/>
      <c r="G399" s="29"/>
      <c r="H399" s="579"/>
      <c r="I399" s="29"/>
      <c r="J399" s="29"/>
      <c r="K399" s="29"/>
      <c r="L399" s="29"/>
      <c r="M399" s="29"/>
      <c r="N399" s="29"/>
      <c r="O399" s="29"/>
      <c r="P399" s="29"/>
      <c r="Q399" s="29"/>
      <c r="R399" s="29"/>
      <c r="S399" s="29"/>
      <c r="T399" s="29"/>
      <c r="U399" s="29"/>
      <c r="V399" s="29"/>
      <c r="W399" s="29"/>
      <c r="X399" s="29"/>
      <c r="Y399" s="29"/>
      <c r="Z399" s="29"/>
    </row>
    <row r="400" spans="1:26" ht="15.75" customHeight="1">
      <c r="A400" s="29"/>
      <c r="B400" s="29"/>
      <c r="C400" s="29"/>
      <c r="D400" s="29"/>
      <c r="E400" s="29"/>
      <c r="F400" s="29"/>
      <c r="G400" s="29"/>
      <c r="H400" s="579"/>
      <c r="I400" s="29"/>
      <c r="J400" s="29"/>
      <c r="K400" s="29"/>
      <c r="L400" s="29"/>
      <c r="M400" s="29"/>
      <c r="N400" s="29"/>
      <c r="O400" s="29"/>
      <c r="P400" s="29"/>
      <c r="Q400" s="29"/>
      <c r="R400" s="29"/>
      <c r="S400" s="29"/>
      <c r="T400" s="29"/>
      <c r="U400" s="29"/>
      <c r="V400" s="29"/>
      <c r="W400" s="29"/>
      <c r="X400" s="29"/>
      <c r="Y400" s="29"/>
      <c r="Z400" s="29"/>
    </row>
    <row r="401" spans="1:26" ht="15.75" customHeight="1">
      <c r="A401" s="29"/>
      <c r="B401" s="29"/>
      <c r="C401" s="29"/>
      <c r="D401" s="29"/>
      <c r="E401" s="29"/>
      <c r="F401" s="29"/>
      <c r="G401" s="29"/>
      <c r="H401" s="579"/>
      <c r="I401" s="29"/>
      <c r="J401" s="29"/>
      <c r="K401" s="29"/>
      <c r="L401" s="29"/>
      <c r="M401" s="29"/>
      <c r="N401" s="29"/>
      <c r="O401" s="29"/>
      <c r="P401" s="29"/>
      <c r="Q401" s="29"/>
      <c r="R401" s="29"/>
      <c r="S401" s="29"/>
      <c r="T401" s="29"/>
      <c r="U401" s="29"/>
      <c r="V401" s="29"/>
      <c r="W401" s="29"/>
      <c r="X401" s="29"/>
      <c r="Y401" s="29"/>
      <c r="Z401" s="29"/>
    </row>
    <row r="402" spans="1:26" ht="15.75" customHeight="1">
      <c r="A402" s="29"/>
      <c r="B402" s="29"/>
      <c r="C402" s="29"/>
      <c r="D402" s="29"/>
      <c r="E402" s="29"/>
      <c r="F402" s="29"/>
      <c r="G402" s="29"/>
      <c r="H402" s="579"/>
      <c r="I402" s="29"/>
      <c r="J402" s="29"/>
      <c r="K402" s="29"/>
      <c r="L402" s="29"/>
      <c r="M402" s="29"/>
      <c r="N402" s="29"/>
      <c r="O402" s="29"/>
      <c r="P402" s="29"/>
      <c r="Q402" s="29"/>
      <c r="R402" s="29"/>
      <c r="S402" s="29"/>
      <c r="T402" s="29"/>
      <c r="U402" s="29"/>
      <c r="V402" s="29"/>
      <c r="W402" s="29"/>
      <c r="X402" s="29"/>
      <c r="Y402" s="29"/>
      <c r="Z402" s="29"/>
    </row>
    <row r="403" spans="1:26" ht="15.75" customHeight="1">
      <c r="A403" s="29"/>
      <c r="B403" s="29"/>
      <c r="C403" s="29"/>
      <c r="D403" s="29"/>
      <c r="E403" s="29"/>
      <c r="F403" s="29"/>
      <c r="G403" s="29"/>
      <c r="H403" s="579"/>
      <c r="I403" s="29"/>
      <c r="J403" s="29"/>
      <c r="K403" s="29"/>
      <c r="L403" s="29"/>
      <c r="M403" s="29"/>
      <c r="N403" s="29"/>
      <c r="O403" s="29"/>
      <c r="P403" s="29"/>
      <c r="Q403" s="29"/>
      <c r="R403" s="29"/>
      <c r="S403" s="29"/>
      <c r="T403" s="29"/>
      <c r="U403" s="29"/>
      <c r="V403" s="29"/>
      <c r="W403" s="29"/>
      <c r="X403" s="29"/>
      <c r="Y403" s="29"/>
      <c r="Z403" s="29"/>
    </row>
    <row r="404" spans="1:26" ht="15.75" customHeight="1">
      <c r="A404" s="29"/>
      <c r="B404" s="29"/>
      <c r="C404" s="29"/>
      <c r="D404" s="29"/>
      <c r="E404" s="29"/>
      <c r="F404" s="29"/>
      <c r="G404" s="29"/>
      <c r="H404" s="579"/>
      <c r="I404" s="29"/>
      <c r="J404" s="29"/>
      <c r="K404" s="29"/>
      <c r="L404" s="29"/>
      <c r="M404" s="29"/>
      <c r="N404" s="29"/>
      <c r="O404" s="29"/>
      <c r="P404" s="29"/>
      <c r="Q404" s="29"/>
      <c r="R404" s="29"/>
      <c r="S404" s="29"/>
      <c r="T404" s="29"/>
      <c r="U404" s="29"/>
      <c r="V404" s="29"/>
      <c r="W404" s="29"/>
      <c r="X404" s="29"/>
      <c r="Y404" s="29"/>
      <c r="Z404" s="29"/>
    </row>
    <row r="405" spans="1:26" ht="15.75" customHeight="1">
      <c r="A405" s="29"/>
      <c r="B405" s="29"/>
      <c r="C405" s="29"/>
      <c r="D405" s="29"/>
      <c r="E405" s="29"/>
      <c r="F405" s="29"/>
      <c r="G405" s="29"/>
      <c r="H405" s="579"/>
      <c r="I405" s="29"/>
      <c r="J405" s="29"/>
      <c r="K405" s="29"/>
      <c r="L405" s="29"/>
      <c r="M405" s="29"/>
      <c r="N405" s="29"/>
      <c r="O405" s="29"/>
      <c r="P405" s="29"/>
      <c r="Q405" s="29"/>
      <c r="R405" s="29"/>
      <c r="S405" s="29"/>
      <c r="T405" s="29"/>
      <c r="U405" s="29"/>
      <c r="V405" s="29"/>
      <c r="W405" s="29"/>
      <c r="X405" s="29"/>
      <c r="Y405" s="29"/>
      <c r="Z405" s="29"/>
    </row>
    <row r="406" spans="1:26" ht="15.75" customHeight="1">
      <c r="A406" s="29"/>
      <c r="B406" s="29"/>
      <c r="C406" s="29"/>
      <c r="D406" s="29"/>
      <c r="E406" s="29"/>
      <c r="F406" s="29"/>
      <c r="G406" s="29"/>
      <c r="H406" s="579"/>
      <c r="I406" s="29"/>
      <c r="J406" s="29"/>
      <c r="K406" s="29"/>
      <c r="L406" s="29"/>
      <c r="M406" s="29"/>
      <c r="N406" s="29"/>
      <c r="O406" s="29"/>
      <c r="P406" s="29"/>
      <c r="Q406" s="29"/>
      <c r="R406" s="29"/>
      <c r="S406" s="29"/>
      <c r="T406" s="29"/>
      <c r="U406" s="29"/>
      <c r="V406" s="29"/>
      <c r="W406" s="29"/>
      <c r="X406" s="29"/>
      <c r="Y406" s="29"/>
      <c r="Z406" s="29"/>
    </row>
    <row r="407" spans="1:26" ht="15.75" customHeight="1">
      <c r="A407" s="29"/>
      <c r="B407" s="29"/>
      <c r="C407" s="29"/>
      <c r="D407" s="29"/>
      <c r="E407" s="29"/>
      <c r="F407" s="29"/>
      <c r="G407" s="29"/>
      <c r="H407" s="579"/>
      <c r="I407" s="29"/>
      <c r="J407" s="29"/>
      <c r="K407" s="29"/>
      <c r="L407" s="29"/>
      <c r="M407" s="29"/>
      <c r="N407" s="29"/>
      <c r="O407" s="29"/>
      <c r="P407" s="29"/>
      <c r="Q407" s="29"/>
      <c r="R407" s="29"/>
      <c r="S407" s="29"/>
      <c r="T407" s="29"/>
      <c r="U407" s="29"/>
      <c r="V407" s="29"/>
      <c r="W407" s="29"/>
      <c r="X407" s="29"/>
      <c r="Y407" s="29"/>
      <c r="Z407" s="29"/>
    </row>
    <row r="408" spans="1:26" ht="15.75" customHeight="1">
      <c r="A408" s="29"/>
      <c r="B408" s="29"/>
      <c r="C408" s="29"/>
      <c r="D408" s="29"/>
      <c r="E408" s="29"/>
      <c r="F408" s="29"/>
      <c r="G408" s="29"/>
      <c r="H408" s="579"/>
      <c r="I408" s="29"/>
      <c r="J408" s="29"/>
      <c r="K408" s="29"/>
      <c r="L408" s="29"/>
      <c r="M408" s="29"/>
      <c r="N408" s="29"/>
      <c r="O408" s="29"/>
      <c r="P408" s="29"/>
      <c r="Q408" s="29"/>
      <c r="R408" s="29"/>
      <c r="S408" s="29"/>
      <c r="T408" s="29"/>
      <c r="U408" s="29"/>
      <c r="V408" s="29"/>
      <c r="W408" s="29"/>
      <c r="X408" s="29"/>
      <c r="Y408" s="29"/>
      <c r="Z408" s="29"/>
    </row>
    <row r="409" spans="1:26" ht="15.75" customHeight="1">
      <c r="A409" s="29"/>
      <c r="B409" s="29"/>
      <c r="C409" s="29"/>
      <c r="D409" s="29"/>
      <c r="E409" s="29"/>
      <c r="F409" s="29"/>
      <c r="G409" s="29"/>
      <c r="H409" s="579"/>
      <c r="I409" s="29"/>
      <c r="J409" s="29"/>
      <c r="K409" s="29"/>
      <c r="L409" s="29"/>
      <c r="M409" s="29"/>
      <c r="N409" s="29"/>
      <c r="O409" s="29"/>
      <c r="P409" s="29"/>
      <c r="Q409" s="29"/>
      <c r="R409" s="29"/>
      <c r="S409" s="29"/>
      <c r="T409" s="29"/>
      <c r="U409" s="29"/>
      <c r="V409" s="29"/>
      <c r="W409" s="29"/>
      <c r="X409" s="29"/>
      <c r="Y409" s="29"/>
      <c r="Z409" s="29"/>
    </row>
    <row r="410" spans="1:26" ht="15.75" customHeight="1">
      <c r="A410" s="29"/>
      <c r="B410" s="29"/>
      <c r="C410" s="29"/>
      <c r="D410" s="29"/>
      <c r="E410" s="29"/>
      <c r="F410" s="29"/>
      <c r="G410" s="29"/>
      <c r="H410" s="579"/>
      <c r="I410" s="29"/>
      <c r="J410" s="29"/>
      <c r="K410" s="29"/>
      <c r="L410" s="29"/>
      <c r="M410" s="29"/>
      <c r="N410" s="29"/>
      <c r="O410" s="29"/>
      <c r="P410" s="29"/>
      <c r="Q410" s="29"/>
      <c r="R410" s="29"/>
      <c r="S410" s="29"/>
      <c r="T410" s="29"/>
      <c r="U410" s="29"/>
      <c r="V410" s="29"/>
      <c r="W410" s="29"/>
      <c r="X410" s="29"/>
      <c r="Y410" s="29"/>
      <c r="Z410" s="29"/>
    </row>
    <row r="411" spans="1:26" ht="15.75" customHeight="1">
      <c r="A411" s="29"/>
      <c r="B411" s="29"/>
      <c r="C411" s="29"/>
      <c r="D411" s="29"/>
      <c r="E411" s="29"/>
      <c r="F411" s="29"/>
      <c r="G411" s="29"/>
      <c r="H411" s="579"/>
      <c r="I411" s="29"/>
      <c r="J411" s="29"/>
      <c r="K411" s="29"/>
      <c r="L411" s="29"/>
      <c r="M411" s="29"/>
      <c r="N411" s="29"/>
      <c r="O411" s="29"/>
      <c r="P411" s="29"/>
      <c r="Q411" s="29"/>
      <c r="R411" s="29"/>
      <c r="S411" s="29"/>
      <c r="T411" s="29"/>
      <c r="U411" s="29"/>
      <c r="V411" s="29"/>
      <c r="W411" s="29"/>
      <c r="X411" s="29"/>
      <c r="Y411" s="29"/>
      <c r="Z411" s="29"/>
    </row>
    <row r="412" spans="1:26" ht="15.75" customHeight="1">
      <c r="A412" s="29"/>
      <c r="B412" s="29"/>
      <c r="C412" s="29"/>
      <c r="D412" s="29"/>
      <c r="E412" s="29"/>
      <c r="F412" s="29"/>
      <c r="G412" s="29"/>
      <c r="H412" s="579"/>
      <c r="I412" s="29"/>
      <c r="J412" s="29"/>
      <c r="K412" s="29"/>
      <c r="L412" s="29"/>
      <c r="M412" s="29"/>
      <c r="N412" s="29"/>
      <c r="O412" s="29"/>
      <c r="P412" s="29"/>
      <c r="Q412" s="29"/>
      <c r="R412" s="29"/>
      <c r="S412" s="29"/>
      <c r="T412" s="29"/>
      <c r="U412" s="29"/>
      <c r="V412" s="29"/>
      <c r="W412" s="29"/>
      <c r="X412" s="29"/>
      <c r="Y412" s="29"/>
      <c r="Z412" s="29"/>
    </row>
    <row r="413" spans="1:26" ht="15.75" customHeight="1">
      <c r="A413" s="29"/>
      <c r="B413" s="29"/>
      <c r="C413" s="29"/>
      <c r="D413" s="29"/>
      <c r="E413" s="29"/>
      <c r="F413" s="29"/>
      <c r="G413" s="29"/>
      <c r="H413" s="579"/>
      <c r="I413" s="29"/>
      <c r="J413" s="29"/>
      <c r="K413" s="29"/>
      <c r="L413" s="29"/>
      <c r="M413" s="29"/>
      <c r="N413" s="29"/>
      <c r="O413" s="29"/>
      <c r="P413" s="29"/>
      <c r="Q413" s="29"/>
      <c r="R413" s="29"/>
      <c r="S413" s="29"/>
      <c r="T413" s="29"/>
      <c r="U413" s="29"/>
      <c r="V413" s="29"/>
      <c r="W413" s="29"/>
      <c r="X413" s="29"/>
      <c r="Y413" s="29"/>
      <c r="Z413" s="29"/>
    </row>
    <row r="414" spans="1:26" ht="15.75" customHeight="1">
      <c r="A414" s="29"/>
      <c r="B414" s="29"/>
      <c r="C414" s="29"/>
      <c r="D414" s="29"/>
      <c r="E414" s="29"/>
      <c r="F414" s="29"/>
      <c r="G414" s="29"/>
      <c r="H414" s="579"/>
      <c r="I414" s="29"/>
      <c r="J414" s="29"/>
      <c r="K414" s="29"/>
      <c r="L414" s="29"/>
      <c r="M414" s="29"/>
      <c r="N414" s="29"/>
      <c r="O414" s="29"/>
      <c r="P414" s="29"/>
      <c r="Q414" s="29"/>
      <c r="R414" s="29"/>
      <c r="S414" s="29"/>
      <c r="T414" s="29"/>
      <c r="U414" s="29"/>
      <c r="V414" s="29"/>
      <c r="W414" s="29"/>
      <c r="X414" s="29"/>
      <c r="Y414" s="29"/>
      <c r="Z414" s="29"/>
    </row>
    <row r="415" spans="1:26" ht="15.75" customHeight="1">
      <c r="A415" s="29"/>
      <c r="B415" s="29"/>
      <c r="C415" s="29"/>
      <c r="D415" s="29"/>
      <c r="E415" s="29"/>
      <c r="F415" s="29"/>
      <c r="G415" s="29"/>
      <c r="H415" s="579"/>
      <c r="I415" s="29"/>
      <c r="J415" s="29"/>
      <c r="K415" s="29"/>
      <c r="L415" s="29"/>
      <c r="M415" s="29"/>
      <c r="N415" s="29"/>
      <c r="O415" s="29"/>
      <c r="P415" s="29"/>
      <c r="Q415" s="29"/>
      <c r="R415" s="29"/>
      <c r="S415" s="29"/>
      <c r="T415" s="29"/>
      <c r="U415" s="29"/>
      <c r="V415" s="29"/>
      <c r="W415" s="29"/>
      <c r="X415" s="29"/>
      <c r="Y415" s="29"/>
      <c r="Z415" s="29"/>
    </row>
    <row r="416" spans="1:26" ht="15.75" customHeight="1">
      <c r="A416" s="29"/>
      <c r="B416" s="29"/>
      <c r="C416" s="29"/>
      <c r="D416" s="29"/>
      <c r="E416" s="29"/>
      <c r="F416" s="29"/>
      <c r="G416" s="29"/>
      <c r="H416" s="579"/>
      <c r="I416" s="29"/>
      <c r="J416" s="29"/>
      <c r="K416" s="29"/>
      <c r="L416" s="29"/>
      <c r="M416" s="29"/>
      <c r="N416" s="29"/>
      <c r="O416" s="29"/>
      <c r="P416" s="29"/>
      <c r="Q416" s="29"/>
      <c r="R416" s="29"/>
      <c r="S416" s="29"/>
      <c r="T416" s="29"/>
      <c r="U416" s="29"/>
      <c r="V416" s="29"/>
      <c r="W416" s="29"/>
      <c r="X416" s="29"/>
      <c r="Y416" s="29"/>
      <c r="Z416" s="29"/>
    </row>
    <row r="417" spans="1:26" ht="15.75" customHeight="1">
      <c r="A417" s="29"/>
      <c r="B417" s="29"/>
      <c r="C417" s="29"/>
      <c r="D417" s="29"/>
      <c r="E417" s="29"/>
      <c r="F417" s="29"/>
      <c r="G417" s="29"/>
      <c r="H417" s="579"/>
      <c r="I417" s="29"/>
      <c r="J417" s="29"/>
      <c r="K417" s="29"/>
      <c r="L417" s="29"/>
      <c r="M417" s="29"/>
      <c r="N417" s="29"/>
      <c r="O417" s="29"/>
      <c r="P417" s="29"/>
      <c r="Q417" s="29"/>
      <c r="R417" s="29"/>
      <c r="S417" s="29"/>
      <c r="T417" s="29"/>
      <c r="U417" s="29"/>
      <c r="V417" s="29"/>
      <c r="W417" s="29"/>
      <c r="X417" s="29"/>
      <c r="Y417" s="29"/>
      <c r="Z417" s="29"/>
    </row>
    <row r="418" spans="1:26" ht="15.75" customHeight="1">
      <c r="A418" s="29"/>
      <c r="B418" s="29"/>
      <c r="C418" s="29"/>
      <c r="D418" s="29"/>
      <c r="E418" s="29"/>
      <c r="F418" s="29"/>
      <c r="G418" s="29"/>
      <c r="H418" s="579"/>
      <c r="I418" s="29"/>
      <c r="J418" s="29"/>
      <c r="K418" s="29"/>
      <c r="L418" s="29"/>
      <c r="M418" s="29"/>
      <c r="N418" s="29"/>
      <c r="O418" s="29"/>
      <c r="P418" s="29"/>
      <c r="Q418" s="29"/>
      <c r="R418" s="29"/>
      <c r="S418" s="29"/>
      <c r="T418" s="29"/>
      <c r="U418" s="29"/>
      <c r="V418" s="29"/>
      <c r="W418" s="29"/>
      <c r="X418" s="29"/>
      <c r="Y418" s="29"/>
      <c r="Z418" s="29"/>
    </row>
    <row r="419" spans="1:26" ht="15.75" customHeight="1">
      <c r="A419" s="29"/>
      <c r="B419" s="29"/>
      <c r="C419" s="29"/>
      <c r="D419" s="29"/>
      <c r="E419" s="29"/>
      <c r="F419" s="29"/>
      <c r="G419" s="29"/>
      <c r="H419" s="579"/>
      <c r="I419" s="29"/>
      <c r="J419" s="29"/>
      <c r="K419" s="29"/>
      <c r="L419" s="29"/>
      <c r="M419" s="29"/>
      <c r="N419" s="29"/>
      <c r="O419" s="29"/>
      <c r="P419" s="29"/>
      <c r="Q419" s="29"/>
      <c r="R419" s="29"/>
      <c r="S419" s="29"/>
      <c r="T419" s="29"/>
      <c r="U419" s="29"/>
      <c r="V419" s="29"/>
      <c r="W419" s="29"/>
      <c r="X419" s="29"/>
      <c r="Y419" s="29"/>
      <c r="Z419" s="29"/>
    </row>
    <row r="420" spans="1:26" ht="15.75" customHeight="1">
      <c r="A420" s="29"/>
      <c r="B420" s="29"/>
      <c r="C420" s="29"/>
      <c r="D420" s="29"/>
      <c r="E420" s="29"/>
      <c r="F420" s="29"/>
      <c r="G420" s="29"/>
      <c r="H420" s="579"/>
      <c r="I420" s="29"/>
      <c r="J420" s="29"/>
      <c r="K420" s="29"/>
      <c r="L420" s="29"/>
      <c r="M420" s="29"/>
      <c r="N420" s="29"/>
      <c r="O420" s="29"/>
      <c r="P420" s="29"/>
      <c r="Q420" s="29"/>
      <c r="R420" s="29"/>
      <c r="S420" s="29"/>
      <c r="T420" s="29"/>
      <c r="U420" s="29"/>
      <c r="V420" s="29"/>
      <c r="W420" s="29"/>
      <c r="X420" s="29"/>
      <c r="Y420" s="29"/>
      <c r="Z420" s="29"/>
    </row>
    <row r="421" spans="1:26" ht="15.75" customHeight="1">
      <c r="A421" s="29"/>
      <c r="B421" s="29"/>
      <c r="C421" s="29"/>
      <c r="D421" s="29"/>
      <c r="E421" s="29"/>
      <c r="F421" s="29"/>
      <c r="G421" s="29"/>
      <c r="H421" s="579"/>
      <c r="I421" s="29"/>
      <c r="J421" s="29"/>
      <c r="K421" s="29"/>
      <c r="L421" s="29"/>
      <c r="M421" s="29"/>
      <c r="N421" s="29"/>
      <c r="O421" s="29"/>
      <c r="P421" s="29"/>
      <c r="Q421" s="29"/>
      <c r="R421" s="29"/>
      <c r="S421" s="29"/>
      <c r="T421" s="29"/>
      <c r="U421" s="29"/>
      <c r="V421" s="29"/>
      <c r="W421" s="29"/>
      <c r="X421" s="29"/>
      <c r="Y421" s="29"/>
      <c r="Z421" s="29"/>
    </row>
    <row r="422" spans="1:26" ht="15.75" customHeight="1">
      <c r="A422" s="29"/>
      <c r="B422" s="29"/>
      <c r="C422" s="29"/>
      <c r="D422" s="29"/>
      <c r="E422" s="29"/>
      <c r="F422" s="29"/>
      <c r="G422" s="29"/>
      <c r="H422" s="579"/>
      <c r="I422" s="29"/>
      <c r="J422" s="29"/>
      <c r="K422" s="29"/>
      <c r="L422" s="29"/>
      <c r="M422" s="29"/>
      <c r="N422" s="29"/>
      <c r="O422" s="29"/>
      <c r="P422" s="29"/>
      <c r="Q422" s="29"/>
      <c r="R422" s="29"/>
      <c r="S422" s="29"/>
      <c r="T422" s="29"/>
      <c r="U422" s="29"/>
      <c r="V422" s="29"/>
      <c r="W422" s="29"/>
      <c r="X422" s="29"/>
      <c r="Y422" s="29"/>
      <c r="Z422" s="29"/>
    </row>
    <row r="423" spans="1:26" ht="15.75" customHeight="1">
      <c r="A423" s="29"/>
      <c r="B423" s="29"/>
      <c r="C423" s="29"/>
      <c r="D423" s="29"/>
      <c r="E423" s="29"/>
      <c r="F423" s="29"/>
      <c r="G423" s="29"/>
      <c r="H423" s="579"/>
      <c r="I423" s="29"/>
      <c r="J423" s="29"/>
      <c r="K423" s="29"/>
      <c r="L423" s="29"/>
      <c r="M423" s="29"/>
      <c r="N423" s="29"/>
      <c r="O423" s="29"/>
      <c r="P423" s="29"/>
      <c r="Q423" s="29"/>
      <c r="R423" s="29"/>
      <c r="S423" s="29"/>
      <c r="T423" s="29"/>
      <c r="U423" s="29"/>
      <c r="V423" s="29"/>
      <c r="W423" s="29"/>
      <c r="X423" s="29"/>
      <c r="Y423" s="29"/>
      <c r="Z423" s="29"/>
    </row>
    <row r="424" spans="1:26" ht="15.75" customHeight="1">
      <c r="A424" s="29"/>
      <c r="B424" s="29"/>
      <c r="C424" s="29"/>
      <c r="D424" s="29"/>
      <c r="E424" s="29"/>
      <c r="F424" s="29"/>
      <c r="G424" s="29"/>
      <c r="H424" s="579"/>
      <c r="I424" s="29"/>
      <c r="J424" s="29"/>
      <c r="K424" s="29"/>
      <c r="L424" s="29"/>
      <c r="M424" s="29"/>
      <c r="N424" s="29"/>
      <c r="O424" s="29"/>
      <c r="P424" s="29"/>
      <c r="Q424" s="29"/>
      <c r="R424" s="29"/>
      <c r="S424" s="29"/>
      <c r="T424" s="29"/>
      <c r="U424" s="29"/>
      <c r="V424" s="29"/>
      <c r="W424" s="29"/>
      <c r="X424" s="29"/>
      <c r="Y424" s="29"/>
      <c r="Z424" s="29"/>
    </row>
    <row r="425" spans="1:26" ht="15.75" customHeight="1">
      <c r="A425" s="29"/>
      <c r="B425" s="29"/>
      <c r="C425" s="29"/>
      <c r="D425" s="29"/>
      <c r="E425" s="29"/>
      <c r="F425" s="29"/>
      <c r="G425" s="29"/>
      <c r="H425" s="579"/>
      <c r="I425" s="29"/>
      <c r="J425" s="29"/>
      <c r="K425" s="29"/>
      <c r="L425" s="29"/>
      <c r="M425" s="29"/>
      <c r="N425" s="29"/>
      <c r="O425" s="29"/>
      <c r="P425" s="29"/>
      <c r="Q425" s="29"/>
      <c r="R425" s="29"/>
      <c r="S425" s="29"/>
      <c r="T425" s="29"/>
      <c r="U425" s="29"/>
      <c r="V425" s="29"/>
      <c r="W425" s="29"/>
      <c r="X425" s="29"/>
      <c r="Y425" s="29"/>
      <c r="Z425" s="29"/>
    </row>
    <row r="426" spans="1:26" ht="15.75" customHeight="1">
      <c r="A426" s="29"/>
      <c r="B426" s="29"/>
      <c r="C426" s="29"/>
      <c r="D426" s="29"/>
      <c r="E426" s="29"/>
      <c r="F426" s="29"/>
      <c r="G426" s="29"/>
      <c r="H426" s="579"/>
      <c r="I426" s="29"/>
      <c r="J426" s="29"/>
      <c r="K426" s="29"/>
      <c r="L426" s="29"/>
      <c r="M426" s="29"/>
      <c r="N426" s="29"/>
      <c r="O426" s="29"/>
      <c r="P426" s="29"/>
      <c r="Q426" s="29"/>
      <c r="R426" s="29"/>
      <c r="S426" s="29"/>
      <c r="T426" s="29"/>
      <c r="U426" s="29"/>
      <c r="V426" s="29"/>
      <c r="W426" s="29"/>
      <c r="X426" s="29"/>
      <c r="Y426" s="29"/>
      <c r="Z426" s="29"/>
    </row>
    <row r="427" spans="1:26" ht="15.75" customHeight="1">
      <c r="A427" s="29"/>
      <c r="B427" s="29"/>
      <c r="C427" s="29"/>
      <c r="D427" s="29"/>
      <c r="E427" s="29"/>
      <c r="F427" s="29"/>
      <c r="G427" s="29"/>
      <c r="H427" s="579"/>
      <c r="I427" s="29"/>
      <c r="J427" s="29"/>
      <c r="K427" s="29"/>
      <c r="L427" s="29"/>
      <c r="M427" s="29"/>
      <c r="N427" s="29"/>
      <c r="O427" s="29"/>
      <c r="P427" s="29"/>
      <c r="Q427" s="29"/>
      <c r="R427" s="29"/>
      <c r="S427" s="29"/>
      <c r="T427" s="29"/>
      <c r="U427" s="29"/>
      <c r="V427" s="29"/>
      <c r="W427" s="29"/>
      <c r="X427" s="29"/>
      <c r="Y427" s="29"/>
      <c r="Z427" s="29"/>
    </row>
    <row r="428" spans="1:26" ht="15.75" customHeight="1">
      <c r="A428" s="29"/>
      <c r="B428" s="29"/>
      <c r="C428" s="29"/>
      <c r="D428" s="29"/>
      <c r="E428" s="29"/>
      <c r="F428" s="29"/>
      <c r="G428" s="29"/>
      <c r="H428" s="579"/>
      <c r="I428" s="29"/>
      <c r="J428" s="29"/>
      <c r="K428" s="29"/>
      <c r="L428" s="29"/>
      <c r="M428" s="29"/>
      <c r="N428" s="29"/>
      <c r="O428" s="29"/>
      <c r="P428" s="29"/>
      <c r="Q428" s="29"/>
      <c r="R428" s="29"/>
      <c r="S428" s="29"/>
      <c r="T428" s="29"/>
      <c r="U428" s="29"/>
      <c r="V428" s="29"/>
      <c r="W428" s="29"/>
      <c r="X428" s="29"/>
      <c r="Y428" s="29"/>
      <c r="Z428" s="29"/>
    </row>
    <row r="429" spans="1:26" ht="15.75" customHeight="1">
      <c r="A429" s="29"/>
      <c r="B429" s="29"/>
      <c r="C429" s="29"/>
      <c r="D429" s="29"/>
      <c r="E429" s="29"/>
      <c r="F429" s="29"/>
      <c r="G429" s="29"/>
      <c r="H429" s="579"/>
      <c r="I429" s="29"/>
      <c r="J429" s="29"/>
      <c r="K429" s="29"/>
      <c r="L429" s="29"/>
      <c r="M429" s="29"/>
      <c r="N429" s="29"/>
      <c r="O429" s="29"/>
      <c r="P429" s="29"/>
      <c r="Q429" s="29"/>
      <c r="R429" s="29"/>
      <c r="S429" s="29"/>
      <c r="T429" s="29"/>
      <c r="U429" s="29"/>
      <c r="V429" s="29"/>
      <c r="W429" s="29"/>
      <c r="X429" s="29"/>
      <c r="Y429" s="29"/>
      <c r="Z429" s="29"/>
    </row>
    <row r="430" spans="1:26" ht="15.75" customHeight="1">
      <c r="A430" s="29"/>
      <c r="B430" s="29"/>
      <c r="C430" s="29"/>
      <c r="D430" s="29"/>
      <c r="E430" s="29"/>
      <c r="F430" s="29"/>
      <c r="G430" s="29"/>
      <c r="H430" s="579"/>
      <c r="I430" s="29"/>
      <c r="J430" s="29"/>
      <c r="K430" s="29"/>
      <c r="L430" s="29"/>
      <c r="M430" s="29"/>
      <c r="N430" s="29"/>
      <c r="O430" s="29"/>
      <c r="P430" s="29"/>
      <c r="Q430" s="29"/>
      <c r="R430" s="29"/>
      <c r="S430" s="29"/>
      <c r="T430" s="29"/>
      <c r="U430" s="29"/>
      <c r="V430" s="29"/>
      <c r="W430" s="29"/>
      <c r="X430" s="29"/>
      <c r="Y430" s="29"/>
      <c r="Z430" s="29"/>
    </row>
    <row r="431" spans="1:26" ht="15.75" customHeight="1">
      <c r="A431" s="29"/>
      <c r="B431" s="29"/>
      <c r="C431" s="29"/>
      <c r="D431" s="29"/>
      <c r="E431" s="29"/>
      <c r="F431" s="29"/>
      <c r="G431" s="29"/>
      <c r="H431" s="579"/>
      <c r="I431" s="29"/>
      <c r="J431" s="29"/>
      <c r="K431" s="29"/>
      <c r="L431" s="29"/>
      <c r="M431" s="29"/>
      <c r="N431" s="29"/>
      <c r="O431" s="29"/>
      <c r="P431" s="29"/>
      <c r="Q431" s="29"/>
      <c r="R431" s="29"/>
      <c r="S431" s="29"/>
      <c r="T431" s="29"/>
      <c r="U431" s="29"/>
      <c r="V431" s="29"/>
      <c r="W431" s="29"/>
      <c r="X431" s="29"/>
      <c r="Y431" s="29"/>
      <c r="Z431" s="29"/>
    </row>
    <row r="432" spans="1:26" ht="15.75" customHeight="1">
      <c r="A432" s="29"/>
      <c r="B432" s="29"/>
      <c r="C432" s="29"/>
      <c r="D432" s="29"/>
      <c r="E432" s="29"/>
      <c r="F432" s="29"/>
      <c r="G432" s="29"/>
      <c r="H432" s="579"/>
      <c r="I432" s="29"/>
      <c r="J432" s="29"/>
      <c r="K432" s="29"/>
      <c r="L432" s="29"/>
      <c r="M432" s="29"/>
      <c r="N432" s="29"/>
      <c r="O432" s="29"/>
      <c r="P432" s="29"/>
      <c r="Q432" s="29"/>
      <c r="R432" s="29"/>
      <c r="S432" s="29"/>
      <c r="T432" s="29"/>
      <c r="U432" s="29"/>
      <c r="V432" s="29"/>
      <c r="W432" s="29"/>
      <c r="X432" s="29"/>
      <c r="Y432" s="29"/>
      <c r="Z432" s="29"/>
    </row>
    <row r="433" spans="1:26" ht="15.75" customHeight="1">
      <c r="A433" s="29"/>
      <c r="B433" s="29"/>
      <c r="C433" s="29"/>
      <c r="D433" s="29"/>
      <c r="E433" s="29"/>
      <c r="F433" s="29"/>
      <c r="G433" s="29"/>
      <c r="H433" s="579"/>
      <c r="I433" s="29"/>
      <c r="J433" s="29"/>
      <c r="K433" s="29"/>
      <c r="L433" s="29"/>
      <c r="M433" s="29"/>
      <c r="N433" s="29"/>
      <c r="O433" s="29"/>
      <c r="P433" s="29"/>
      <c r="Q433" s="29"/>
      <c r="R433" s="29"/>
      <c r="S433" s="29"/>
      <c r="T433" s="29"/>
      <c r="U433" s="29"/>
      <c r="V433" s="29"/>
      <c r="W433" s="29"/>
      <c r="X433" s="29"/>
      <c r="Y433" s="29"/>
      <c r="Z433" s="29"/>
    </row>
    <row r="434" spans="1:26" ht="15.75" customHeight="1">
      <c r="A434" s="29"/>
      <c r="B434" s="29"/>
      <c r="C434" s="29"/>
      <c r="D434" s="29"/>
      <c r="E434" s="29"/>
      <c r="F434" s="29"/>
      <c r="G434" s="29"/>
      <c r="H434" s="579"/>
      <c r="I434" s="29"/>
      <c r="J434" s="29"/>
      <c r="K434" s="29"/>
      <c r="L434" s="29"/>
      <c r="M434" s="29"/>
      <c r="N434" s="29"/>
      <c r="O434" s="29"/>
      <c r="P434" s="29"/>
      <c r="Q434" s="29"/>
      <c r="R434" s="29"/>
      <c r="S434" s="29"/>
      <c r="T434" s="29"/>
      <c r="U434" s="29"/>
      <c r="V434" s="29"/>
      <c r="W434" s="29"/>
      <c r="X434" s="29"/>
      <c r="Y434" s="29"/>
      <c r="Z434" s="29"/>
    </row>
    <row r="435" spans="1:26" ht="15.75" customHeight="1">
      <c r="A435" s="29"/>
      <c r="B435" s="29"/>
      <c r="C435" s="29"/>
      <c r="D435" s="29"/>
      <c r="E435" s="29"/>
      <c r="F435" s="29"/>
      <c r="G435" s="29"/>
      <c r="H435" s="579"/>
      <c r="I435" s="29"/>
      <c r="J435" s="29"/>
      <c r="K435" s="29"/>
      <c r="L435" s="29"/>
      <c r="M435" s="29"/>
      <c r="N435" s="29"/>
      <c r="O435" s="29"/>
      <c r="P435" s="29"/>
      <c r="Q435" s="29"/>
      <c r="R435" s="29"/>
      <c r="S435" s="29"/>
      <c r="T435" s="29"/>
      <c r="U435" s="29"/>
      <c r="V435" s="29"/>
      <c r="W435" s="29"/>
      <c r="X435" s="29"/>
      <c r="Y435" s="29"/>
      <c r="Z435" s="29"/>
    </row>
    <row r="436" spans="1:26" ht="15.75" customHeight="1">
      <c r="A436" s="29"/>
      <c r="B436" s="29"/>
      <c r="C436" s="29"/>
      <c r="D436" s="29"/>
      <c r="E436" s="29"/>
      <c r="F436" s="29"/>
      <c r="G436" s="29"/>
      <c r="H436" s="579"/>
      <c r="I436" s="29"/>
      <c r="J436" s="29"/>
      <c r="K436" s="29"/>
      <c r="L436" s="29"/>
      <c r="M436" s="29"/>
      <c r="N436" s="29"/>
      <c r="O436" s="29"/>
      <c r="P436" s="29"/>
      <c r="Q436" s="29"/>
      <c r="R436" s="29"/>
      <c r="S436" s="29"/>
      <c r="T436" s="29"/>
      <c r="U436" s="29"/>
      <c r="V436" s="29"/>
      <c r="W436" s="29"/>
      <c r="X436" s="29"/>
      <c r="Y436" s="29"/>
      <c r="Z436" s="29"/>
    </row>
    <row r="437" spans="1:26" ht="15.75" customHeight="1">
      <c r="A437" s="29"/>
      <c r="B437" s="29"/>
      <c r="C437" s="29"/>
      <c r="D437" s="29"/>
      <c r="E437" s="29"/>
      <c r="F437" s="29"/>
      <c r="G437" s="29"/>
      <c r="H437" s="579"/>
      <c r="I437" s="29"/>
      <c r="J437" s="29"/>
      <c r="K437" s="29"/>
      <c r="L437" s="29"/>
      <c r="M437" s="29"/>
      <c r="N437" s="29"/>
      <c r="O437" s="29"/>
      <c r="P437" s="29"/>
      <c r="Q437" s="29"/>
      <c r="R437" s="29"/>
      <c r="S437" s="29"/>
      <c r="T437" s="29"/>
      <c r="U437" s="29"/>
      <c r="V437" s="29"/>
      <c r="W437" s="29"/>
      <c r="X437" s="29"/>
      <c r="Y437" s="29"/>
      <c r="Z437" s="29"/>
    </row>
    <row r="438" spans="1:26" ht="15.75" customHeight="1">
      <c r="A438" s="29"/>
      <c r="B438" s="29"/>
      <c r="C438" s="29"/>
      <c r="D438" s="29"/>
      <c r="E438" s="29"/>
      <c r="F438" s="29"/>
      <c r="G438" s="29"/>
      <c r="H438" s="579"/>
      <c r="I438" s="29"/>
      <c r="J438" s="29"/>
      <c r="K438" s="29"/>
      <c r="L438" s="29"/>
      <c r="M438" s="29"/>
      <c r="N438" s="29"/>
      <c r="O438" s="29"/>
      <c r="P438" s="29"/>
      <c r="Q438" s="29"/>
      <c r="R438" s="29"/>
      <c r="S438" s="29"/>
      <c r="T438" s="29"/>
      <c r="U438" s="29"/>
      <c r="V438" s="29"/>
      <c r="W438" s="29"/>
      <c r="X438" s="29"/>
      <c r="Y438" s="29"/>
      <c r="Z438" s="29"/>
    </row>
    <row r="439" spans="1:26" ht="15.75" customHeight="1">
      <c r="A439" s="29"/>
      <c r="B439" s="29"/>
      <c r="C439" s="29"/>
      <c r="D439" s="29"/>
      <c r="E439" s="29"/>
      <c r="F439" s="29"/>
      <c r="G439" s="29"/>
      <c r="H439" s="579"/>
      <c r="I439" s="29"/>
      <c r="J439" s="29"/>
      <c r="K439" s="29"/>
      <c r="L439" s="29"/>
      <c r="M439" s="29"/>
      <c r="N439" s="29"/>
      <c r="O439" s="29"/>
      <c r="P439" s="29"/>
      <c r="Q439" s="29"/>
      <c r="R439" s="29"/>
      <c r="S439" s="29"/>
      <c r="T439" s="29"/>
      <c r="U439" s="29"/>
      <c r="V439" s="29"/>
      <c r="W439" s="29"/>
      <c r="X439" s="29"/>
      <c r="Y439" s="29"/>
      <c r="Z439" s="29"/>
    </row>
    <row r="440" spans="1:26" ht="15.75" customHeight="1">
      <c r="A440" s="29"/>
      <c r="B440" s="29"/>
      <c r="C440" s="29"/>
      <c r="D440" s="29"/>
      <c r="E440" s="29"/>
      <c r="F440" s="29"/>
      <c r="G440" s="29"/>
      <c r="H440" s="579"/>
      <c r="I440" s="29"/>
      <c r="J440" s="29"/>
      <c r="K440" s="29"/>
      <c r="L440" s="29"/>
      <c r="M440" s="29"/>
      <c r="N440" s="29"/>
      <c r="O440" s="29"/>
      <c r="P440" s="29"/>
      <c r="Q440" s="29"/>
      <c r="R440" s="29"/>
      <c r="S440" s="29"/>
      <c r="T440" s="29"/>
      <c r="U440" s="29"/>
      <c r="V440" s="29"/>
      <c r="W440" s="29"/>
      <c r="X440" s="29"/>
      <c r="Y440" s="29"/>
      <c r="Z440" s="29"/>
    </row>
    <row r="441" spans="1:26" ht="15.75" customHeight="1">
      <c r="A441" s="29"/>
      <c r="B441" s="29"/>
      <c r="C441" s="29"/>
      <c r="D441" s="29"/>
      <c r="E441" s="29"/>
      <c r="F441" s="29"/>
      <c r="G441" s="29"/>
      <c r="H441" s="579"/>
      <c r="I441" s="29"/>
      <c r="J441" s="29"/>
      <c r="K441" s="29"/>
      <c r="L441" s="29"/>
      <c r="M441" s="29"/>
      <c r="N441" s="29"/>
      <c r="O441" s="29"/>
      <c r="P441" s="29"/>
      <c r="Q441" s="29"/>
      <c r="R441" s="29"/>
      <c r="S441" s="29"/>
      <c r="T441" s="29"/>
      <c r="U441" s="29"/>
      <c r="V441" s="29"/>
      <c r="W441" s="29"/>
      <c r="X441" s="29"/>
      <c r="Y441" s="29"/>
      <c r="Z441" s="29"/>
    </row>
    <row r="442" spans="1:26" ht="15.75" customHeight="1">
      <c r="A442" s="29"/>
      <c r="B442" s="29"/>
      <c r="C442" s="29"/>
      <c r="D442" s="29"/>
      <c r="E442" s="29"/>
      <c r="F442" s="29"/>
      <c r="G442" s="29"/>
      <c r="H442" s="579"/>
      <c r="I442" s="29"/>
      <c r="J442" s="29"/>
      <c r="K442" s="29"/>
      <c r="L442" s="29"/>
      <c r="M442" s="29"/>
      <c r="N442" s="29"/>
      <c r="O442" s="29"/>
      <c r="P442" s="29"/>
      <c r="Q442" s="29"/>
      <c r="R442" s="29"/>
      <c r="S442" s="29"/>
      <c r="T442" s="29"/>
      <c r="U442" s="29"/>
      <c r="V442" s="29"/>
      <c r="W442" s="29"/>
      <c r="X442" s="29"/>
      <c r="Y442" s="29"/>
      <c r="Z442" s="29"/>
    </row>
    <row r="443" spans="1:26" ht="15.75" customHeight="1">
      <c r="A443" s="29"/>
      <c r="B443" s="29"/>
      <c r="C443" s="29"/>
      <c r="D443" s="29"/>
      <c r="E443" s="29"/>
      <c r="F443" s="29"/>
      <c r="G443" s="29"/>
      <c r="H443" s="579"/>
      <c r="I443" s="29"/>
      <c r="J443" s="29"/>
      <c r="K443" s="29"/>
      <c r="L443" s="29"/>
      <c r="M443" s="29"/>
      <c r="N443" s="29"/>
      <c r="O443" s="29"/>
      <c r="P443" s="29"/>
      <c r="Q443" s="29"/>
      <c r="R443" s="29"/>
      <c r="S443" s="29"/>
      <c r="T443" s="29"/>
      <c r="U443" s="29"/>
      <c r="V443" s="29"/>
      <c r="W443" s="29"/>
      <c r="X443" s="29"/>
      <c r="Y443" s="29"/>
      <c r="Z443" s="29"/>
    </row>
    <row r="444" spans="1:26" ht="15.75" customHeight="1">
      <c r="A444" s="29"/>
      <c r="B444" s="29"/>
      <c r="C444" s="29"/>
      <c r="D444" s="29"/>
      <c r="E444" s="29"/>
      <c r="F444" s="29"/>
      <c r="G444" s="29"/>
      <c r="H444" s="579"/>
      <c r="I444" s="29"/>
      <c r="J444" s="29"/>
      <c r="K444" s="29"/>
      <c r="L444" s="29"/>
      <c r="M444" s="29"/>
      <c r="N444" s="29"/>
      <c r="O444" s="29"/>
      <c r="P444" s="29"/>
      <c r="Q444" s="29"/>
      <c r="R444" s="29"/>
      <c r="S444" s="29"/>
      <c r="T444" s="29"/>
      <c r="U444" s="29"/>
      <c r="V444" s="29"/>
      <c r="W444" s="29"/>
      <c r="X444" s="29"/>
      <c r="Y444" s="29"/>
      <c r="Z444" s="29"/>
    </row>
    <row r="445" spans="1:26" ht="15.75" customHeight="1">
      <c r="A445" s="29"/>
      <c r="B445" s="29"/>
      <c r="C445" s="29"/>
      <c r="D445" s="29"/>
      <c r="E445" s="29"/>
      <c r="F445" s="29"/>
      <c r="G445" s="29"/>
      <c r="H445" s="579"/>
      <c r="I445" s="29"/>
      <c r="J445" s="29"/>
      <c r="K445" s="29"/>
      <c r="L445" s="29"/>
      <c r="M445" s="29"/>
      <c r="N445" s="29"/>
      <c r="O445" s="29"/>
      <c r="P445" s="29"/>
      <c r="Q445" s="29"/>
      <c r="R445" s="29"/>
      <c r="S445" s="29"/>
      <c r="T445" s="29"/>
      <c r="U445" s="29"/>
      <c r="V445" s="29"/>
      <c r="W445" s="29"/>
      <c r="X445" s="29"/>
      <c r="Y445" s="29"/>
      <c r="Z445" s="29"/>
    </row>
    <row r="446" spans="1:26" ht="15.75" customHeight="1">
      <c r="A446" s="29"/>
      <c r="B446" s="29"/>
      <c r="C446" s="29"/>
      <c r="D446" s="29"/>
      <c r="E446" s="29"/>
      <c r="F446" s="29"/>
      <c r="G446" s="29"/>
      <c r="H446" s="579"/>
      <c r="I446" s="29"/>
      <c r="J446" s="29"/>
      <c r="K446" s="29"/>
      <c r="L446" s="29"/>
      <c r="M446" s="29"/>
      <c r="N446" s="29"/>
      <c r="O446" s="29"/>
      <c r="P446" s="29"/>
      <c r="Q446" s="29"/>
      <c r="R446" s="29"/>
      <c r="S446" s="29"/>
      <c r="T446" s="29"/>
      <c r="U446" s="29"/>
      <c r="V446" s="29"/>
      <c r="W446" s="29"/>
      <c r="X446" s="29"/>
      <c r="Y446" s="29"/>
      <c r="Z446" s="29"/>
    </row>
    <row r="447" spans="1:26" ht="15.75" customHeight="1">
      <c r="A447" s="29"/>
      <c r="B447" s="29"/>
      <c r="C447" s="29"/>
      <c r="D447" s="29"/>
      <c r="E447" s="29"/>
      <c r="F447" s="29"/>
      <c r="G447" s="29"/>
      <c r="H447" s="579"/>
      <c r="I447" s="29"/>
      <c r="J447" s="29"/>
      <c r="K447" s="29"/>
      <c r="L447" s="29"/>
      <c r="M447" s="29"/>
      <c r="N447" s="29"/>
      <c r="O447" s="29"/>
      <c r="P447" s="29"/>
      <c r="Q447" s="29"/>
      <c r="R447" s="29"/>
      <c r="S447" s="29"/>
      <c r="T447" s="29"/>
      <c r="U447" s="29"/>
      <c r="V447" s="29"/>
      <c r="W447" s="29"/>
      <c r="X447" s="29"/>
      <c r="Y447" s="29"/>
      <c r="Z447" s="29"/>
    </row>
    <row r="448" spans="1:26" ht="15.75" customHeight="1">
      <c r="A448" s="29"/>
      <c r="B448" s="29"/>
      <c r="C448" s="29"/>
      <c r="D448" s="29"/>
      <c r="E448" s="29"/>
      <c r="F448" s="29"/>
      <c r="G448" s="29"/>
      <c r="H448" s="579"/>
      <c r="I448" s="29"/>
      <c r="J448" s="29"/>
      <c r="K448" s="29"/>
      <c r="L448" s="29"/>
      <c r="M448" s="29"/>
      <c r="N448" s="29"/>
      <c r="O448" s="29"/>
      <c r="P448" s="29"/>
      <c r="Q448" s="29"/>
      <c r="R448" s="29"/>
      <c r="S448" s="29"/>
      <c r="T448" s="29"/>
      <c r="U448" s="29"/>
      <c r="V448" s="29"/>
      <c r="W448" s="29"/>
      <c r="X448" s="29"/>
      <c r="Y448" s="29"/>
      <c r="Z448" s="29"/>
    </row>
    <row r="449" spans="1:26" ht="15.75" customHeight="1">
      <c r="A449" s="29"/>
      <c r="B449" s="29"/>
      <c r="C449" s="29"/>
      <c r="D449" s="29"/>
      <c r="E449" s="29"/>
      <c r="F449" s="29"/>
      <c r="G449" s="29"/>
      <c r="H449" s="579"/>
      <c r="I449" s="29"/>
      <c r="J449" s="29"/>
      <c r="K449" s="29"/>
      <c r="L449" s="29"/>
      <c r="M449" s="29"/>
      <c r="N449" s="29"/>
      <c r="O449" s="29"/>
      <c r="P449" s="29"/>
      <c r="Q449" s="29"/>
      <c r="R449" s="29"/>
      <c r="S449" s="29"/>
      <c r="T449" s="29"/>
      <c r="U449" s="29"/>
      <c r="V449" s="29"/>
      <c r="W449" s="29"/>
      <c r="X449" s="29"/>
      <c r="Y449" s="29"/>
      <c r="Z449" s="29"/>
    </row>
    <row r="450" spans="1:26" ht="15.75" customHeight="1">
      <c r="A450" s="29"/>
      <c r="B450" s="29"/>
      <c r="C450" s="29"/>
      <c r="D450" s="29"/>
      <c r="E450" s="29"/>
      <c r="F450" s="29"/>
      <c r="G450" s="29"/>
      <c r="H450" s="579"/>
      <c r="I450" s="29"/>
      <c r="J450" s="29"/>
      <c r="K450" s="29"/>
      <c r="L450" s="29"/>
      <c r="M450" s="29"/>
      <c r="N450" s="29"/>
      <c r="O450" s="29"/>
      <c r="P450" s="29"/>
      <c r="Q450" s="29"/>
      <c r="R450" s="29"/>
      <c r="S450" s="29"/>
      <c r="T450" s="29"/>
      <c r="U450" s="29"/>
      <c r="V450" s="29"/>
      <c r="W450" s="29"/>
      <c r="X450" s="29"/>
      <c r="Y450" s="29"/>
      <c r="Z450" s="29"/>
    </row>
    <row r="451" spans="1:26" ht="15.75" customHeight="1">
      <c r="A451" s="29"/>
      <c r="B451" s="29"/>
      <c r="C451" s="29"/>
      <c r="D451" s="29"/>
      <c r="E451" s="29"/>
      <c r="F451" s="29"/>
      <c r="G451" s="29"/>
      <c r="H451" s="579"/>
      <c r="I451" s="29"/>
      <c r="J451" s="29"/>
      <c r="K451" s="29"/>
      <c r="L451" s="29"/>
      <c r="M451" s="29"/>
      <c r="N451" s="29"/>
      <c r="O451" s="29"/>
      <c r="P451" s="29"/>
      <c r="Q451" s="29"/>
      <c r="R451" s="29"/>
      <c r="S451" s="29"/>
      <c r="T451" s="29"/>
      <c r="U451" s="29"/>
      <c r="V451" s="29"/>
      <c r="W451" s="29"/>
      <c r="X451" s="29"/>
      <c r="Y451" s="29"/>
      <c r="Z451" s="29"/>
    </row>
    <row r="452" spans="1:26" ht="15.75" customHeight="1">
      <c r="A452" s="29"/>
      <c r="B452" s="29"/>
      <c r="C452" s="29"/>
      <c r="D452" s="29"/>
      <c r="E452" s="29"/>
      <c r="F452" s="29"/>
      <c r="G452" s="29"/>
      <c r="H452" s="579"/>
      <c r="I452" s="29"/>
      <c r="J452" s="29"/>
      <c r="K452" s="29"/>
      <c r="L452" s="29"/>
      <c r="M452" s="29"/>
      <c r="N452" s="29"/>
      <c r="O452" s="29"/>
      <c r="P452" s="29"/>
      <c r="Q452" s="29"/>
      <c r="R452" s="29"/>
      <c r="S452" s="29"/>
      <c r="T452" s="29"/>
      <c r="U452" s="29"/>
      <c r="V452" s="29"/>
      <c r="W452" s="29"/>
      <c r="X452" s="29"/>
      <c r="Y452" s="29"/>
      <c r="Z452" s="29"/>
    </row>
    <row r="453" spans="1:26" ht="15.75" customHeight="1">
      <c r="A453" s="29"/>
      <c r="B453" s="29"/>
      <c r="C453" s="29"/>
      <c r="D453" s="29"/>
      <c r="E453" s="29"/>
      <c r="F453" s="29"/>
      <c r="G453" s="29"/>
      <c r="H453" s="579"/>
      <c r="I453" s="29"/>
      <c r="J453" s="29"/>
      <c r="K453" s="29"/>
      <c r="L453" s="29"/>
      <c r="M453" s="29"/>
      <c r="N453" s="29"/>
      <c r="O453" s="29"/>
      <c r="P453" s="29"/>
      <c r="Q453" s="29"/>
      <c r="R453" s="29"/>
      <c r="S453" s="29"/>
      <c r="T453" s="29"/>
      <c r="U453" s="29"/>
      <c r="V453" s="29"/>
      <c r="W453" s="29"/>
      <c r="X453" s="29"/>
      <c r="Y453" s="29"/>
      <c r="Z453" s="29"/>
    </row>
    <row r="454" spans="1:26" ht="15.75" customHeight="1">
      <c r="A454" s="29"/>
      <c r="B454" s="29"/>
      <c r="C454" s="29"/>
      <c r="D454" s="29"/>
      <c r="E454" s="29"/>
      <c r="F454" s="29"/>
      <c r="G454" s="29"/>
      <c r="H454" s="579"/>
      <c r="I454" s="29"/>
      <c r="J454" s="29"/>
      <c r="K454" s="29"/>
      <c r="L454" s="29"/>
      <c r="M454" s="29"/>
      <c r="N454" s="29"/>
      <c r="O454" s="29"/>
      <c r="P454" s="29"/>
      <c r="Q454" s="29"/>
      <c r="R454" s="29"/>
      <c r="S454" s="29"/>
      <c r="T454" s="29"/>
      <c r="U454" s="29"/>
      <c r="V454" s="29"/>
      <c r="W454" s="29"/>
      <c r="X454" s="29"/>
      <c r="Y454" s="29"/>
      <c r="Z454" s="29"/>
    </row>
    <row r="455" spans="1:26" ht="15.75" customHeight="1">
      <c r="A455" s="29"/>
      <c r="B455" s="29"/>
      <c r="C455" s="29"/>
      <c r="D455" s="29"/>
      <c r="E455" s="29"/>
      <c r="F455" s="29"/>
      <c r="G455" s="29"/>
      <c r="H455" s="579"/>
      <c r="I455" s="29"/>
      <c r="J455" s="29"/>
      <c r="K455" s="29"/>
      <c r="L455" s="29"/>
      <c r="M455" s="29"/>
      <c r="N455" s="29"/>
      <c r="O455" s="29"/>
      <c r="P455" s="29"/>
      <c r="Q455" s="29"/>
      <c r="R455" s="29"/>
      <c r="S455" s="29"/>
      <c r="T455" s="29"/>
      <c r="U455" s="29"/>
      <c r="V455" s="29"/>
      <c r="W455" s="29"/>
      <c r="X455" s="29"/>
      <c r="Y455" s="29"/>
      <c r="Z455" s="29"/>
    </row>
    <row r="456" spans="1:26" ht="15.75" customHeight="1">
      <c r="A456" s="29"/>
      <c r="B456" s="29"/>
      <c r="C456" s="29"/>
      <c r="D456" s="29"/>
      <c r="E456" s="29"/>
      <c r="F456" s="29"/>
      <c r="G456" s="29"/>
      <c r="H456" s="579"/>
      <c r="I456" s="29"/>
      <c r="J456" s="29"/>
      <c r="K456" s="29"/>
      <c r="L456" s="29"/>
      <c r="M456" s="29"/>
      <c r="N456" s="29"/>
      <c r="O456" s="29"/>
      <c r="P456" s="29"/>
      <c r="Q456" s="29"/>
      <c r="R456" s="29"/>
      <c r="S456" s="29"/>
      <c r="T456" s="29"/>
      <c r="U456" s="29"/>
      <c r="V456" s="29"/>
      <c r="W456" s="29"/>
      <c r="X456" s="29"/>
      <c r="Y456" s="29"/>
      <c r="Z456" s="29"/>
    </row>
    <row r="457" spans="1:26" ht="15.75" customHeight="1">
      <c r="A457" s="29"/>
      <c r="B457" s="29"/>
      <c r="C457" s="29"/>
      <c r="D457" s="29"/>
      <c r="E457" s="29"/>
      <c r="F457" s="29"/>
      <c r="G457" s="29"/>
      <c r="H457" s="579"/>
      <c r="I457" s="29"/>
      <c r="J457" s="29"/>
      <c r="K457" s="29"/>
      <c r="L457" s="29"/>
      <c r="M457" s="29"/>
      <c r="N457" s="29"/>
      <c r="O457" s="29"/>
      <c r="P457" s="29"/>
      <c r="Q457" s="29"/>
      <c r="R457" s="29"/>
      <c r="S457" s="29"/>
      <c r="T457" s="29"/>
      <c r="U457" s="29"/>
      <c r="V457" s="29"/>
      <c r="W457" s="29"/>
      <c r="X457" s="29"/>
      <c r="Y457" s="29"/>
      <c r="Z457" s="29"/>
    </row>
    <row r="458" spans="1:26" ht="15.75" customHeight="1">
      <c r="A458" s="29"/>
      <c r="B458" s="29"/>
      <c r="C458" s="29"/>
      <c r="D458" s="29"/>
      <c r="E458" s="29"/>
      <c r="F458" s="29"/>
      <c r="G458" s="29"/>
      <c r="H458" s="579"/>
      <c r="I458" s="29"/>
      <c r="J458" s="29"/>
      <c r="K458" s="29"/>
      <c r="L458" s="29"/>
      <c r="M458" s="29"/>
      <c r="N458" s="29"/>
      <c r="O458" s="29"/>
      <c r="P458" s="29"/>
      <c r="Q458" s="29"/>
      <c r="R458" s="29"/>
      <c r="S458" s="29"/>
      <c r="T458" s="29"/>
      <c r="U458" s="29"/>
      <c r="V458" s="29"/>
      <c r="W458" s="29"/>
      <c r="X458" s="29"/>
      <c r="Y458" s="29"/>
      <c r="Z458" s="29"/>
    </row>
    <row r="459" spans="1:26" ht="15.75" customHeight="1">
      <c r="A459" s="29"/>
      <c r="B459" s="29"/>
      <c r="C459" s="29"/>
      <c r="D459" s="29"/>
      <c r="E459" s="29"/>
      <c r="F459" s="29"/>
      <c r="G459" s="29"/>
      <c r="H459" s="579"/>
      <c r="I459" s="29"/>
      <c r="J459" s="29"/>
      <c r="K459" s="29"/>
      <c r="L459" s="29"/>
      <c r="M459" s="29"/>
      <c r="N459" s="29"/>
      <c r="O459" s="29"/>
      <c r="P459" s="29"/>
      <c r="Q459" s="29"/>
      <c r="R459" s="29"/>
      <c r="S459" s="29"/>
      <c r="T459" s="29"/>
      <c r="U459" s="29"/>
      <c r="V459" s="29"/>
      <c r="W459" s="29"/>
      <c r="X459" s="29"/>
      <c r="Y459" s="29"/>
      <c r="Z459" s="29"/>
    </row>
    <row r="460" spans="1:26" ht="15.75" customHeight="1">
      <c r="A460" s="29"/>
      <c r="B460" s="29"/>
      <c r="C460" s="29"/>
      <c r="D460" s="29"/>
      <c r="E460" s="29"/>
      <c r="F460" s="29"/>
      <c r="G460" s="29"/>
      <c r="H460" s="579"/>
      <c r="I460" s="29"/>
      <c r="J460" s="29"/>
      <c r="K460" s="29"/>
      <c r="L460" s="29"/>
      <c r="M460" s="29"/>
      <c r="N460" s="29"/>
      <c r="O460" s="29"/>
      <c r="P460" s="29"/>
      <c r="Q460" s="29"/>
      <c r="R460" s="29"/>
      <c r="S460" s="29"/>
      <c r="T460" s="29"/>
      <c r="U460" s="29"/>
      <c r="V460" s="29"/>
      <c r="W460" s="29"/>
      <c r="X460" s="29"/>
      <c r="Y460" s="29"/>
      <c r="Z460" s="29"/>
    </row>
    <row r="461" spans="1:26" ht="15.75" customHeight="1">
      <c r="A461" s="29"/>
      <c r="B461" s="29"/>
      <c r="C461" s="29"/>
      <c r="D461" s="29"/>
      <c r="E461" s="29"/>
      <c r="F461" s="29"/>
      <c r="G461" s="29"/>
      <c r="H461" s="579"/>
      <c r="I461" s="29"/>
      <c r="J461" s="29"/>
      <c r="K461" s="29"/>
      <c r="L461" s="29"/>
      <c r="M461" s="29"/>
      <c r="N461" s="29"/>
      <c r="O461" s="29"/>
      <c r="P461" s="29"/>
      <c r="Q461" s="29"/>
      <c r="R461" s="29"/>
      <c r="S461" s="29"/>
      <c r="T461" s="29"/>
      <c r="U461" s="29"/>
      <c r="V461" s="29"/>
      <c r="W461" s="29"/>
      <c r="X461" s="29"/>
      <c r="Y461" s="29"/>
      <c r="Z461" s="29"/>
    </row>
    <row r="462" spans="1:26" ht="15.75" customHeight="1">
      <c r="A462" s="29"/>
      <c r="B462" s="29"/>
      <c r="C462" s="29"/>
      <c r="D462" s="29"/>
      <c r="E462" s="29"/>
      <c r="F462" s="29"/>
      <c r="G462" s="29"/>
      <c r="H462" s="579"/>
      <c r="I462" s="29"/>
      <c r="J462" s="29"/>
      <c r="K462" s="29"/>
      <c r="L462" s="29"/>
      <c r="M462" s="29"/>
      <c r="N462" s="29"/>
      <c r="O462" s="29"/>
      <c r="P462" s="29"/>
      <c r="Q462" s="29"/>
      <c r="R462" s="29"/>
      <c r="S462" s="29"/>
      <c r="T462" s="29"/>
      <c r="U462" s="29"/>
      <c r="V462" s="29"/>
      <c r="W462" s="29"/>
      <c r="X462" s="29"/>
      <c r="Y462" s="29"/>
      <c r="Z462" s="29"/>
    </row>
    <row r="463" spans="1:26" ht="15.75" customHeight="1">
      <c r="A463" s="29"/>
      <c r="B463" s="29"/>
      <c r="C463" s="29"/>
      <c r="D463" s="29"/>
      <c r="E463" s="29"/>
      <c r="F463" s="29"/>
      <c r="G463" s="29"/>
      <c r="H463" s="579"/>
      <c r="I463" s="29"/>
      <c r="J463" s="29"/>
      <c r="K463" s="29"/>
      <c r="L463" s="29"/>
      <c r="M463" s="29"/>
      <c r="N463" s="29"/>
      <c r="O463" s="29"/>
      <c r="P463" s="29"/>
      <c r="Q463" s="29"/>
      <c r="R463" s="29"/>
      <c r="S463" s="29"/>
      <c r="T463" s="29"/>
      <c r="U463" s="29"/>
      <c r="V463" s="29"/>
      <c r="W463" s="29"/>
      <c r="X463" s="29"/>
      <c r="Y463" s="29"/>
      <c r="Z463" s="29"/>
    </row>
    <row r="464" spans="1:26" ht="15.75" customHeight="1">
      <c r="A464" s="29"/>
      <c r="B464" s="29"/>
      <c r="C464" s="29"/>
      <c r="D464" s="29"/>
      <c r="E464" s="29"/>
      <c r="F464" s="29"/>
      <c r="G464" s="29"/>
      <c r="H464" s="579"/>
      <c r="I464" s="29"/>
      <c r="J464" s="29"/>
      <c r="K464" s="29"/>
      <c r="L464" s="29"/>
      <c r="M464" s="29"/>
      <c r="N464" s="29"/>
      <c r="O464" s="29"/>
      <c r="P464" s="29"/>
      <c r="Q464" s="29"/>
      <c r="R464" s="29"/>
      <c r="S464" s="29"/>
      <c r="T464" s="29"/>
      <c r="U464" s="29"/>
      <c r="V464" s="29"/>
      <c r="W464" s="29"/>
      <c r="X464" s="29"/>
      <c r="Y464" s="29"/>
      <c r="Z464" s="29"/>
    </row>
    <row r="465" spans="1:26" ht="15.75" customHeight="1">
      <c r="A465" s="29"/>
      <c r="B465" s="29"/>
      <c r="C465" s="29"/>
      <c r="D465" s="29"/>
      <c r="E465" s="29"/>
      <c r="F465" s="29"/>
      <c r="G465" s="29"/>
      <c r="H465" s="579"/>
      <c r="I465" s="29"/>
      <c r="J465" s="29"/>
      <c r="K465" s="29"/>
      <c r="L465" s="29"/>
      <c r="M465" s="29"/>
      <c r="N465" s="29"/>
      <c r="O465" s="29"/>
      <c r="P465" s="29"/>
      <c r="Q465" s="29"/>
      <c r="R465" s="29"/>
      <c r="S465" s="29"/>
      <c r="T465" s="29"/>
      <c r="U465" s="29"/>
      <c r="V465" s="29"/>
      <c r="W465" s="29"/>
      <c r="X465" s="29"/>
      <c r="Y465" s="29"/>
      <c r="Z465" s="29"/>
    </row>
    <row r="466" spans="1:26" ht="15.75" customHeight="1">
      <c r="A466" s="29"/>
      <c r="B466" s="29"/>
      <c r="C466" s="29"/>
      <c r="D466" s="29"/>
      <c r="E466" s="29"/>
      <c r="F466" s="29"/>
      <c r="G466" s="29"/>
      <c r="H466" s="579"/>
      <c r="I466" s="29"/>
      <c r="J466" s="29"/>
      <c r="K466" s="29"/>
      <c r="L466" s="29"/>
      <c r="M466" s="29"/>
      <c r="N466" s="29"/>
      <c r="O466" s="29"/>
      <c r="P466" s="29"/>
      <c r="Q466" s="29"/>
      <c r="R466" s="29"/>
      <c r="S466" s="29"/>
      <c r="T466" s="29"/>
      <c r="U466" s="29"/>
      <c r="V466" s="29"/>
      <c r="W466" s="29"/>
      <c r="X466" s="29"/>
      <c r="Y466" s="29"/>
      <c r="Z466" s="29"/>
    </row>
    <row r="467" spans="1:26" ht="15.75" customHeight="1">
      <c r="A467" s="29"/>
      <c r="B467" s="29"/>
      <c r="C467" s="29"/>
      <c r="D467" s="29"/>
      <c r="E467" s="29"/>
      <c r="F467" s="29"/>
      <c r="G467" s="29"/>
      <c r="H467" s="579"/>
      <c r="I467" s="29"/>
      <c r="J467" s="29"/>
      <c r="K467" s="29"/>
      <c r="L467" s="29"/>
      <c r="M467" s="29"/>
      <c r="N467" s="29"/>
      <c r="O467" s="29"/>
      <c r="P467" s="29"/>
      <c r="Q467" s="29"/>
      <c r="R467" s="29"/>
      <c r="S467" s="29"/>
      <c r="T467" s="29"/>
      <c r="U467" s="29"/>
      <c r="V467" s="29"/>
      <c r="W467" s="29"/>
      <c r="X467" s="29"/>
      <c r="Y467" s="29"/>
      <c r="Z467" s="29"/>
    </row>
    <row r="468" spans="1:26" ht="15.75" customHeight="1">
      <c r="A468" s="29"/>
      <c r="B468" s="29"/>
      <c r="C468" s="29"/>
      <c r="D468" s="29"/>
      <c r="E468" s="29"/>
      <c r="F468" s="29"/>
      <c r="G468" s="29"/>
      <c r="H468" s="579"/>
      <c r="I468" s="29"/>
      <c r="J468" s="29"/>
      <c r="K468" s="29"/>
      <c r="L468" s="29"/>
      <c r="M468" s="29"/>
      <c r="N468" s="29"/>
      <c r="O468" s="29"/>
      <c r="P468" s="29"/>
      <c r="Q468" s="29"/>
      <c r="R468" s="29"/>
      <c r="S468" s="29"/>
      <c r="T468" s="29"/>
      <c r="U468" s="29"/>
      <c r="V468" s="29"/>
      <c r="W468" s="29"/>
      <c r="X468" s="29"/>
      <c r="Y468" s="29"/>
      <c r="Z468" s="29"/>
    </row>
    <row r="469" spans="1:26" ht="15.75" customHeight="1">
      <c r="A469" s="29"/>
      <c r="B469" s="29"/>
      <c r="C469" s="29"/>
      <c r="D469" s="29"/>
      <c r="E469" s="29"/>
      <c r="F469" s="29"/>
      <c r="G469" s="29"/>
      <c r="H469" s="579"/>
      <c r="I469" s="29"/>
      <c r="J469" s="29"/>
      <c r="K469" s="29"/>
      <c r="L469" s="29"/>
      <c r="M469" s="29"/>
      <c r="N469" s="29"/>
      <c r="O469" s="29"/>
      <c r="P469" s="29"/>
      <c r="Q469" s="29"/>
      <c r="R469" s="29"/>
      <c r="S469" s="29"/>
      <c r="T469" s="29"/>
      <c r="U469" s="29"/>
      <c r="V469" s="29"/>
      <c r="W469" s="29"/>
      <c r="X469" s="29"/>
      <c r="Y469" s="29"/>
      <c r="Z469" s="29"/>
    </row>
    <row r="470" spans="1:26" ht="15.75" customHeight="1">
      <c r="A470" s="29"/>
      <c r="B470" s="29"/>
      <c r="C470" s="29"/>
      <c r="D470" s="29"/>
      <c r="E470" s="29"/>
      <c r="F470" s="29"/>
      <c r="G470" s="29"/>
      <c r="H470" s="579"/>
      <c r="I470" s="29"/>
      <c r="J470" s="29"/>
      <c r="K470" s="29"/>
      <c r="L470" s="29"/>
      <c r="M470" s="29"/>
      <c r="N470" s="29"/>
      <c r="O470" s="29"/>
      <c r="P470" s="29"/>
      <c r="Q470" s="29"/>
      <c r="R470" s="29"/>
      <c r="S470" s="29"/>
      <c r="T470" s="29"/>
      <c r="U470" s="29"/>
      <c r="V470" s="29"/>
      <c r="W470" s="29"/>
      <c r="X470" s="29"/>
      <c r="Y470" s="29"/>
      <c r="Z470" s="29"/>
    </row>
    <row r="471" spans="1:26" ht="15.75" customHeight="1">
      <c r="A471" s="29"/>
      <c r="B471" s="29"/>
      <c r="C471" s="29"/>
      <c r="D471" s="29"/>
      <c r="E471" s="29"/>
      <c r="F471" s="29"/>
      <c r="G471" s="29"/>
      <c r="H471" s="579"/>
      <c r="I471" s="29"/>
      <c r="J471" s="29"/>
      <c r="K471" s="29"/>
      <c r="L471" s="29"/>
      <c r="M471" s="29"/>
      <c r="N471" s="29"/>
      <c r="O471" s="29"/>
      <c r="P471" s="29"/>
      <c r="Q471" s="29"/>
      <c r="R471" s="29"/>
      <c r="S471" s="29"/>
      <c r="T471" s="29"/>
      <c r="U471" s="29"/>
      <c r="V471" s="29"/>
      <c r="W471" s="29"/>
      <c r="X471" s="29"/>
      <c r="Y471" s="29"/>
      <c r="Z471" s="29"/>
    </row>
    <row r="472" spans="1:26" ht="15.75" customHeight="1">
      <c r="A472" s="29"/>
      <c r="B472" s="29"/>
      <c r="C472" s="29"/>
      <c r="D472" s="29"/>
      <c r="E472" s="29"/>
      <c r="F472" s="29"/>
      <c r="G472" s="29"/>
      <c r="H472" s="579"/>
      <c r="I472" s="29"/>
      <c r="J472" s="29"/>
      <c r="K472" s="29"/>
      <c r="L472" s="29"/>
      <c r="M472" s="29"/>
      <c r="N472" s="29"/>
      <c r="O472" s="29"/>
      <c r="P472" s="29"/>
      <c r="Q472" s="29"/>
      <c r="R472" s="29"/>
      <c r="S472" s="29"/>
      <c r="T472" s="29"/>
      <c r="U472" s="29"/>
      <c r="V472" s="29"/>
      <c r="W472" s="29"/>
      <c r="X472" s="29"/>
      <c r="Y472" s="29"/>
      <c r="Z472" s="29"/>
    </row>
    <row r="473" spans="1:26" ht="15.75" customHeight="1">
      <c r="A473" s="29"/>
      <c r="B473" s="29"/>
      <c r="C473" s="29"/>
      <c r="D473" s="29"/>
      <c r="E473" s="29"/>
      <c r="F473" s="29"/>
      <c r="G473" s="29"/>
      <c r="H473" s="579"/>
      <c r="I473" s="29"/>
      <c r="J473" s="29"/>
      <c r="K473" s="29"/>
      <c r="L473" s="29"/>
      <c r="M473" s="29"/>
      <c r="N473" s="29"/>
      <c r="O473" s="29"/>
      <c r="P473" s="29"/>
      <c r="Q473" s="29"/>
      <c r="R473" s="29"/>
      <c r="S473" s="29"/>
      <c r="T473" s="29"/>
      <c r="U473" s="29"/>
      <c r="V473" s="29"/>
      <c r="W473" s="29"/>
      <c r="X473" s="29"/>
      <c r="Y473" s="29"/>
      <c r="Z473" s="29"/>
    </row>
    <row r="474" spans="1:26" ht="15.75" customHeight="1">
      <c r="A474" s="29"/>
      <c r="B474" s="29"/>
      <c r="C474" s="29"/>
      <c r="D474" s="29"/>
      <c r="E474" s="29"/>
      <c r="F474" s="29"/>
      <c r="G474" s="29"/>
      <c r="H474" s="579"/>
      <c r="I474" s="29"/>
      <c r="J474" s="29"/>
      <c r="K474" s="29"/>
      <c r="L474" s="29"/>
      <c r="M474" s="29"/>
      <c r="N474" s="29"/>
      <c r="O474" s="29"/>
      <c r="P474" s="29"/>
      <c r="Q474" s="29"/>
      <c r="R474" s="29"/>
      <c r="S474" s="29"/>
      <c r="T474" s="29"/>
      <c r="U474" s="29"/>
      <c r="V474" s="29"/>
      <c r="W474" s="29"/>
      <c r="X474" s="29"/>
      <c r="Y474" s="29"/>
      <c r="Z474" s="29"/>
    </row>
    <row r="475" spans="1:26" ht="15.75" customHeight="1">
      <c r="A475" s="29"/>
      <c r="B475" s="29"/>
      <c r="C475" s="29"/>
      <c r="D475" s="29"/>
      <c r="E475" s="29"/>
      <c r="F475" s="29"/>
      <c r="G475" s="29"/>
      <c r="H475" s="579"/>
      <c r="I475" s="29"/>
      <c r="J475" s="29"/>
      <c r="K475" s="29"/>
      <c r="L475" s="29"/>
      <c r="M475" s="29"/>
      <c r="N475" s="29"/>
      <c r="O475" s="29"/>
      <c r="P475" s="29"/>
      <c r="Q475" s="29"/>
      <c r="R475" s="29"/>
      <c r="S475" s="29"/>
      <c r="T475" s="29"/>
      <c r="U475" s="29"/>
      <c r="V475" s="29"/>
      <c r="W475" s="29"/>
      <c r="X475" s="29"/>
      <c r="Y475" s="29"/>
      <c r="Z475" s="29"/>
    </row>
    <row r="476" spans="1:26" ht="15.75" customHeight="1">
      <c r="A476" s="29"/>
      <c r="B476" s="29"/>
      <c r="C476" s="29"/>
      <c r="D476" s="29"/>
      <c r="E476" s="29"/>
      <c r="F476" s="29"/>
      <c r="G476" s="29"/>
      <c r="H476" s="579"/>
      <c r="I476" s="29"/>
      <c r="J476" s="29"/>
      <c r="K476" s="29"/>
      <c r="L476" s="29"/>
      <c r="M476" s="29"/>
      <c r="N476" s="29"/>
      <c r="O476" s="29"/>
      <c r="P476" s="29"/>
      <c r="Q476" s="29"/>
      <c r="R476" s="29"/>
      <c r="S476" s="29"/>
      <c r="T476" s="29"/>
      <c r="U476" s="29"/>
      <c r="V476" s="29"/>
      <c r="W476" s="29"/>
      <c r="X476" s="29"/>
      <c r="Y476" s="29"/>
      <c r="Z476" s="29"/>
    </row>
    <row r="477" spans="1:26" ht="15.75" customHeight="1">
      <c r="A477" s="29"/>
      <c r="B477" s="29"/>
      <c r="C477" s="29"/>
      <c r="D477" s="29"/>
      <c r="E477" s="29"/>
      <c r="F477" s="29"/>
      <c r="G477" s="29"/>
      <c r="H477" s="579"/>
      <c r="I477" s="29"/>
      <c r="J477" s="29"/>
      <c r="K477" s="29"/>
      <c r="L477" s="29"/>
      <c r="M477" s="29"/>
      <c r="N477" s="29"/>
      <c r="O477" s="29"/>
      <c r="P477" s="29"/>
      <c r="Q477" s="29"/>
      <c r="R477" s="29"/>
      <c r="S477" s="29"/>
      <c r="T477" s="29"/>
      <c r="U477" s="29"/>
      <c r="V477" s="29"/>
      <c r="W477" s="29"/>
      <c r="X477" s="29"/>
      <c r="Y477" s="29"/>
      <c r="Z477" s="29"/>
    </row>
    <row r="478" spans="1:26" ht="15.75" customHeight="1">
      <c r="A478" s="29"/>
      <c r="B478" s="29"/>
      <c r="C478" s="29"/>
      <c r="D478" s="29"/>
      <c r="E478" s="29"/>
      <c r="F478" s="29"/>
      <c r="G478" s="29"/>
      <c r="H478" s="579"/>
      <c r="I478" s="29"/>
      <c r="J478" s="29"/>
      <c r="K478" s="29"/>
      <c r="L478" s="29"/>
      <c r="M478" s="29"/>
      <c r="N478" s="29"/>
      <c r="O478" s="29"/>
      <c r="P478" s="29"/>
      <c r="Q478" s="29"/>
      <c r="R478" s="29"/>
      <c r="S478" s="29"/>
      <c r="T478" s="29"/>
      <c r="U478" s="29"/>
      <c r="V478" s="29"/>
      <c r="W478" s="29"/>
      <c r="X478" s="29"/>
      <c r="Y478" s="29"/>
      <c r="Z478" s="29"/>
    </row>
    <row r="479" spans="1:26" ht="15.75" customHeight="1">
      <c r="A479" s="29"/>
      <c r="B479" s="29"/>
      <c r="C479" s="29"/>
      <c r="D479" s="29"/>
      <c r="E479" s="29"/>
      <c r="F479" s="29"/>
      <c r="G479" s="29"/>
      <c r="H479" s="579"/>
      <c r="I479" s="29"/>
      <c r="J479" s="29"/>
      <c r="K479" s="29"/>
      <c r="L479" s="29"/>
      <c r="M479" s="29"/>
      <c r="N479" s="29"/>
      <c r="O479" s="29"/>
      <c r="P479" s="29"/>
      <c r="Q479" s="29"/>
      <c r="R479" s="29"/>
      <c r="S479" s="29"/>
      <c r="T479" s="29"/>
      <c r="U479" s="29"/>
      <c r="V479" s="29"/>
      <c r="W479" s="29"/>
      <c r="X479" s="29"/>
      <c r="Y479" s="29"/>
      <c r="Z479" s="29"/>
    </row>
    <row r="480" spans="1:26" ht="15.75" customHeight="1">
      <c r="A480" s="29"/>
      <c r="B480" s="29"/>
      <c r="C480" s="29"/>
      <c r="D480" s="29"/>
      <c r="E480" s="29"/>
      <c r="F480" s="29"/>
      <c r="G480" s="29"/>
      <c r="H480" s="579"/>
      <c r="I480" s="29"/>
      <c r="J480" s="29"/>
      <c r="K480" s="29"/>
      <c r="L480" s="29"/>
      <c r="M480" s="29"/>
      <c r="N480" s="29"/>
      <c r="O480" s="29"/>
      <c r="P480" s="29"/>
      <c r="Q480" s="29"/>
      <c r="R480" s="29"/>
      <c r="S480" s="29"/>
      <c r="T480" s="29"/>
      <c r="U480" s="29"/>
      <c r="V480" s="29"/>
      <c r="W480" s="29"/>
      <c r="X480" s="29"/>
      <c r="Y480" s="29"/>
      <c r="Z480" s="29"/>
    </row>
    <row r="481" spans="1:26" ht="15.75" customHeight="1">
      <c r="A481" s="29"/>
      <c r="B481" s="29"/>
      <c r="C481" s="29"/>
      <c r="D481" s="29"/>
      <c r="E481" s="29"/>
      <c r="F481" s="29"/>
      <c r="G481" s="29"/>
      <c r="H481" s="579"/>
      <c r="I481" s="29"/>
      <c r="J481" s="29"/>
      <c r="K481" s="29"/>
      <c r="L481" s="29"/>
      <c r="M481" s="29"/>
      <c r="N481" s="29"/>
      <c r="O481" s="29"/>
      <c r="P481" s="29"/>
      <c r="Q481" s="29"/>
      <c r="R481" s="29"/>
      <c r="S481" s="29"/>
      <c r="T481" s="29"/>
      <c r="U481" s="29"/>
      <c r="V481" s="29"/>
      <c r="W481" s="29"/>
      <c r="X481" s="29"/>
      <c r="Y481" s="29"/>
      <c r="Z481" s="29"/>
    </row>
    <row r="482" spans="1:26" ht="15.75" customHeight="1">
      <c r="A482" s="29"/>
      <c r="B482" s="29"/>
      <c r="C482" s="29"/>
      <c r="D482" s="29"/>
      <c r="E482" s="29"/>
      <c r="F482" s="29"/>
      <c r="G482" s="29"/>
      <c r="H482" s="579"/>
      <c r="I482" s="29"/>
      <c r="J482" s="29"/>
      <c r="K482" s="29"/>
      <c r="L482" s="29"/>
      <c r="M482" s="29"/>
      <c r="N482" s="29"/>
      <c r="O482" s="29"/>
      <c r="P482" s="29"/>
      <c r="Q482" s="29"/>
      <c r="R482" s="29"/>
      <c r="S482" s="29"/>
      <c r="T482" s="29"/>
      <c r="U482" s="29"/>
      <c r="V482" s="29"/>
      <c r="W482" s="29"/>
      <c r="X482" s="29"/>
      <c r="Y482" s="29"/>
      <c r="Z482" s="29"/>
    </row>
    <row r="483" spans="1:26" ht="15.75" customHeight="1">
      <c r="A483" s="29"/>
      <c r="B483" s="29"/>
      <c r="C483" s="29"/>
      <c r="D483" s="29"/>
      <c r="E483" s="29"/>
      <c r="F483" s="29"/>
      <c r="G483" s="29"/>
      <c r="H483" s="579"/>
      <c r="I483" s="29"/>
      <c r="J483" s="29"/>
      <c r="K483" s="29"/>
      <c r="L483" s="29"/>
      <c r="M483" s="29"/>
      <c r="N483" s="29"/>
      <c r="O483" s="29"/>
      <c r="P483" s="29"/>
      <c r="Q483" s="29"/>
      <c r="R483" s="29"/>
      <c r="S483" s="29"/>
      <c r="T483" s="29"/>
      <c r="U483" s="29"/>
      <c r="V483" s="29"/>
      <c r="W483" s="29"/>
      <c r="X483" s="29"/>
      <c r="Y483" s="29"/>
      <c r="Z483" s="29"/>
    </row>
    <row r="484" spans="1:26" ht="15.75" customHeight="1">
      <c r="A484" s="29"/>
      <c r="B484" s="29"/>
      <c r="C484" s="29"/>
      <c r="D484" s="29"/>
      <c r="E484" s="29"/>
      <c r="F484" s="29"/>
      <c r="G484" s="29"/>
      <c r="H484" s="579"/>
      <c r="I484" s="29"/>
      <c r="J484" s="29"/>
      <c r="K484" s="29"/>
      <c r="L484" s="29"/>
      <c r="M484" s="29"/>
      <c r="N484" s="29"/>
      <c r="O484" s="29"/>
      <c r="P484" s="29"/>
      <c r="Q484" s="29"/>
      <c r="R484" s="29"/>
      <c r="S484" s="29"/>
      <c r="T484" s="29"/>
      <c r="U484" s="29"/>
      <c r="V484" s="29"/>
      <c r="W484" s="29"/>
      <c r="X484" s="29"/>
      <c r="Y484" s="29"/>
      <c r="Z484" s="29"/>
    </row>
    <row r="485" spans="1:26" ht="15.75" customHeight="1">
      <c r="A485" s="29"/>
      <c r="B485" s="29"/>
      <c r="C485" s="29"/>
      <c r="D485" s="29"/>
      <c r="E485" s="29"/>
      <c r="F485" s="29"/>
      <c r="G485" s="29"/>
      <c r="H485" s="579"/>
      <c r="I485" s="29"/>
      <c r="J485" s="29"/>
      <c r="K485" s="29"/>
      <c r="L485" s="29"/>
      <c r="M485" s="29"/>
      <c r="N485" s="29"/>
      <c r="O485" s="29"/>
      <c r="P485" s="29"/>
      <c r="Q485" s="29"/>
      <c r="R485" s="29"/>
      <c r="S485" s="29"/>
      <c r="T485" s="29"/>
      <c r="U485" s="29"/>
      <c r="V485" s="29"/>
      <c r="W485" s="29"/>
      <c r="X485" s="29"/>
      <c r="Y485" s="29"/>
      <c r="Z485" s="29"/>
    </row>
    <row r="486" spans="1:26" ht="15.75" customHeight="1">
      <c r="A486" s="29"/>
      <c r="B486" s="29"/>
      <c r="C486" s="29"/>
      <c r="D486" s="29"/>
      <c r="E486" s="29"/>
      <c r="F486" s="29"/>
      <c r="G486" s="29"/>
      <c r="H486" s="579"/>
      <c r="I486" s="29"/>
      <c r="J486" s="29"/>
      <c r="K486" s="29"/>
      <c r="L486" s="29"/>
      <c r="M486" s="29"/>
      <c r="N486" s="29"/>
      <c r="O486" s="29"/>
      <c r="P486" s="29"/>
      <c r="Q486" s="29"/>
      <c r="R486" s="29"/>
      <c r="S486" s="29"/>
      <c r="T486" s="29"/>
      <c r="U486" s="29"/>
      <c r="V486" s="29"/>
      <c r="W486" s="29"/>
      <c r="X486" s="29"/>
      <c r="Y486" s="29"/>
      <c r="Z486" s="29"/>
    </row>
    <row r="487" spans="1:26" ht="15.75" customHeight="1">
      <c r="A487" s="29"/>
      <c r="B487" s="29"/>
      <c r="C487" s="29"/>
      <c r="D487" s="29"/>
      <c r="E487" s="29"/>
      <c r="F487" s="29"/>
      <c r="G487" s="29"/>
      <c r="H487" s="579"/>
      <c r="I487" s="29"/>
      <c r="J487" s="29"/>
      <c r="K487" s="29"/>
      <c r="L487" s="29"/>
      <c r="M487" s="29"/>
      <c r="N487" s="29"/>
      <c r="O487" s="29"/>
      <c r="P487" s="29"/>
      <c r="Q487" s="29"/>
      <c r="R487" s="29"/>
      <c r="S487" s="29"/>
      <c r="T487" s="29"/>
      <c r="U487" s="29"/>
      <c r="V487" s="29"/>
      <c r="W487" s="29"/>
      <c r="X487" s="29"/>
      <c r="Y487" s="29"/>
      <c r="Z487" s="29"/>
    </row>
    <row r="488" spans="1:26" ht="15.75" customHeight="1">
      <c r="A488" s="29"/>
      <c r="B488" s="29"/>
      <c r="C488" s="29"/>
      <c r="D488" s="29"/>
      <c r="E488" s="29"/>
      <c r="F488" s="29"/>
      <c r="G488" s="29"/>
      <c r="H488" s="579"/>
      <c r="I488" s="29"/>
      <c r="J488" s="29"/>
      <c r="K488" s="29"/>
      <c r="L488" s="29"/>
      <c r="M488" s="29"/>
      <c r="N488" s="29"/>
      <c r="O488" s="29"/>
      <c r="P488" s="29"/>
      <c r="Q488" s="29"/>
      <c r="R488" s="29"/>
      <c r="S488" s="29"/>
      <c r="T488" s="29"/>
      <c r="U488" s="29"/>
      <c r="V488" s="29"/>
      <c r="W488" s="29"/>
      <c r="X488" s="29"/>
      <c r="Y488" s="29"/>
      <c r="Z488" s="29"/>
    </row>
    <row r="489" spans="1:26" ht="15.75" customHeight="1">
      <c r="A489" s="29"/>
      <c r="B489" s="29"/>
      <c r="C489" s="29"/>
      <c r="D489" s="29"/>
      <c r="E489" s="29"/>
      <c r="F489" s="29"/>
      <c r="G489" s="29"/>
      <c r="H489" s="579"/>
      <c r="I489" s="29"/>
      <c r="J489" s="29"/>
      <c r="K489" s="29"/>
      <c r="L489" s="29"/>
      <c r="M489" s="29"/>
      <c r="N489" s="29"/>
      <c r="O489" s="29"/>
      <c r="P489" s="29"/>
      <c r="Q489" s="29"/>
      <c r="R489" s="29"/>
      <c r="S489" s="29"/>
      <c r="T489" s="29"/>
      <c r="U489" s="29"/>
      <c r="V489" s="29"/>
      <c r="W489" s="29"/>
      <c r="X489" s="29"/>
      <c r="Y489" s="29"/>
      <c r="Z489" s="29"/>
    </row>
    <row r="490" spans="1:26" ht="15.75" customHeight="1">
      <c r="A490" s="29"/>
      <c r="B490" s="29"/>
      <c r="C490" s="29"/>
      <c r="D490" s="29"/>
      <c r="E490" s="29"/>
      <c r="F490" s="29"/>
      <c r="G490" s="29"/>
      <c r="H490" s="579"/>
      <c r="I490" s="29"/>
      <c r="J490" s="29"/>
      <c r="K490" s="29"/>
      <c r="L490" s="29"/>
      <c r="M490" s="29"/>
      <c r="N490" s="29"/>
      <c r="O490" s="29"/>
      <c r="P490" s="29"/>
      <c r="Q490" s="29"/>
      <c r="R490" s="29"/>
      <c r="S490" s="29"/>
      <c r="T490" s="29"/>
      <c r="U490" s="29"/>
      <c r="V490" s="29"/>
      <c r="W490" s="29"/>
      <c r="X490" s="29"/>
      <c r="Y490" s="29"/>
      <c r="Z490" s="29"/>
    </row>
    <row r="491" spans="1:26" ht="15.75" customHeight="1">
      <c r="A491" s="29"/>
      <c r="B491" s="29"/>
      <c r="C491" s="29"/>
      <c r="D491" s="29"/>
      <c r="E491" s="29"/>
      <c r="F491" s="29"/>
      <c r="G491" s="29"/>
      <c r="H491" s="579"/>
      <c r="I491" s="29"/>
      <c r="J491" s="29"/>
      <c r="K491" s="29"/>
      <c r="L491" s="29"/>
      <c r="M491" s="29"/>
      <c r="N491" s="29"/>
      <c r="O491" s="29"/>
      <c r="P491" s="29"/>
      <c r="Q491" s="29"/>
      <c r="R491" s="29"/>
      <c r="S491" s="29"/>
      <c r="T491" s="29"/>
      <c r="U491" s="29"/>
      <c r="V491" s="29"/>
      <c r="W491" s="29"/>
      <c r="X491" s="29"/>
      <c r="Y491" s="29"/>
      <c r="Z491" s="29"/>
    </row>
    <row r="492" spans="1:26" ht="15.75" customHeight="1">
      <c r="A492" s="29"/>
      <c r="B492" s="29"/>
      <c r="C492" s="29"/>
      <c r="D492" s="29"/>
      <c r="E492" s="29"/>
      <c r="F492" s="29"/>
      <c r="G492" s="29"/>
      <c r="H492" s="579"/>
      <c r="I492" s="29"/>
      <c r="J492" s="29"/>
      <c r="K492" s="29"/>
      <c r="L492" s="29"/>
      <c r="M492" s="29"/>
      <c r="N492" s="29"/>
      <c r="O492" s="29"/>
      <c r="P492" s="29"/>
      <c r="Q492" s="29"/>
      <c r="R492" s="29"/>
      <c r="S492" s="29"/>
      <c r="T492" s="29"/>
      <c r="U492" s="29"/>
      <c r="V492" s="29"/>
      <c r="W492" s="29"/>
      <c r="X492" s="29"/>
      <c r="Y492" s="29"/>
      <c r="Z492" s="29"/>
    </row>
    <row r="493" spans="1:26" ht="15.75" customHeight="1">
      <c r="A493" s="29"/>
      <c r="B493" s="29"/>
      <c r="C493" s="29"/>
      <c r="D493" s="29"/>
      <c r="E493" s="29"/>
      <c r="F493" s="29"/>
      <c r="G493" s="29"/>
      <c r="H493" s="579"/>
      <c r="I493" s="29"/>
      <c r="J493" s="29"/>
      <c r="K493" s="29"/>
      <c r="L493" s="29"/>
      <c r="M493" s="29"/>
      <c r="N493" s="29"/>
      <c r="O493" s="29"/>
      <c r="P493" s="29"/>
      <c r="Q493" s="29"/>
      <c r="R493" s="29"/>
      <c r="S493" s="29"/>
      <c r="T493" s="29"/>
      <c r="U493" s="29"/>
      <c r="V493" s="29"/>
      <c r="W493" s="29"/>
      <c r="X493" s="29"/>
      <c r="Y493" s="29"/>
      <c r="Z493" s="29"/>
    </row>
    <row r="494" spans="1:26" ht="15.75" customHeight="1">
      <c r="A494" s="29"/>
      <c r="B494" s="29"/>
      <c r="C494" s="29"/>
      <c r="D494" s="29"/>
      <c r="E494" s="29"/>
      <c r="F494" s="29"/>
      <c r="G494" s="29"/>
      <c r="H494" s="579"/>
      <c r="I494" s="29"/>
      <c r="J494" s="29"/>
      <c r="K494" s="29"/>
      <c r="L494" s="29"/>
      <c r="M494" s="29"/>
      <c r="N494" s="29"/>
      <c r="O494" s="29"/>
      <c r="P494" s="29"/>
      <c r="Q494" s="29"/>
      <c r="R494" s="29"/>
      <c r="S494" s="29"/>
      <c r="T494" s="29"/>
      <c r="U494" s="29"/>
      <c r="V494" s="29"/>
      <c r="W494" s="29"/>
      <c r="X494" s="29"/>
      <c r="Y494" s="29"/>
      <c r="Z494" s="29"/>
    </row>
    <row r="495" spans="1:26" ht="15.75" customHeight="1">
      <c r="A495" s="29"/>
      <c r="B495" s="29"/>
      <c r="C495" s="29"/>
      <c r="D495" s="29"/>
      <c r="E495" s="29"/>
      <c r="F495" s="29"/>
      <c r="G495" s="29"/>
      <c r="H495" s="579"/>
      <c r="I495" s="29"/>
      <c r="J495" s="29"/>
      <c r="K495" s="29"/>
      <c r="L495" s="29"/>
      <c r="M495" s="29"/>
      <c r="N495" s="29"/>
      <c r="O495" s="29"/>
      <c r="P495" s="29"/>
      <c r="Q495" s="29"/>
      <c r="R495" s="29"/>
      <c r="S495" s="29"/>
      <c r="T495" s="29"/>
      <c r="U495" s="29"/>
      <c r="V495" s="29"/>
      <c r="W495" s="29"/>
      <c r="X495" s="29"/>
      <c r="Y495" s="29"/>
      <c r="Z495" s="29"/>
    </row>
    <row r="496" spans="1:26" ht="15.75" customHeight="1">
      <c r="A496" s="29"/>
      <c r="B496" s="29"/>
      <c r="C496" s="29"/>
      <c r="D496" s="29"/>
      <c r="E496" s="29"/>
      <c r="F496" s="29"/>
      <c r="G496" s="29"/>
      <c r="H496" s="579"/>
      <c r="I496" s="29"/>
      <c r="J496" s="29"/>
      <c r="K496" s="29"/>
      <c r="L496" s="29"/>
      <c r="M496" s="29"/>
      <c r="N496" s="29"/>
      <c r="O496" s="29"/>
      <c r="P496" s="29"/>
      <c r="Q496" s="29"/>
      <c r="R496" s="29"/>
      <c r="S496" s="29"/>
      <c r="T496" s="29"/>
      <c r="U496" s="29"/>
      <c r="V496" s="29"/>
      <c r="W496" s="29"/>
      <c r="X496" s="29"/>
      <c r="Y496" s="29"/>
      <c r="Z496" s="29"/>
    </row>
    <row r="497" spans="1:26" ht="15.75" customHeight="1">
      <c r="A497" s="29"/>
      <c r="B497" s="29"/>
      <c r="C497" s="29"/>
      <c r="D497" s="29"/>
      <c r="E497" s="29"/>
      <c r="F497" s="29"/>
      <c r="G497" s="29"/>
      <c r="H497" s="579"/>
      <c r="I497" s="29"/>
      <c r="J497" s="29"/>
      <c r="K497" s="29"/>
      <c r="L497" s="29"/>
      <c r="M497" s="29"/>
      <c r="N497" s="29"/>
      <c r="O497" s="29"/>
      <c r="P497" s="29"/>
      <c r="Q497" s="29"/>
      <c r="R497" s="29"/>
      <c r="S497" s="29"/>
      <c r="T497" s="29"/>
      <c r="U497" s="29"/>
      <c r="V497" s="29"/>
      <c r="W497" s="29"/>
      <c r="X497" s="29"/>
      <c r="Y497" s="29"/>
      <c r="Z497" s="29"/>
    </row>
    <row r="498" spans="1:26" ht="15.75" customHeight="1">
      <c r="A498" s="29"/>
      <c r="B498" s="29"/>
      <c r="C498" s="29"/>
      <c r="D498" s="29"/>
      <c r="E498" s="29"/>
      <c r="F498" s="29"/>
      <c r="G498" s="29"/>
      <c r="H498" s="579"/>
      <c r="I498" s="29"/>
      <c r="J498" s="29"/>
      <c r="K498" s="29"/>
      <c r="L498" s="29"/>
      <c r="M498" s="29"/>
      <c r="N498" s="29"/>
      <c r="O498" s="29"/>
      <c r="P498" s="29"/>
      <c r="Q498" s="29"/>
      <c r="R498" s="29"/>
      <c r="S498" s="29"/>
      <c r="T498" s="29"/>
      <c r="U498" s="29"/>
      <c r="V498" s="29"/>
      <c r="W498" s="29"/>
      <c r="X498" s="29"/>
      <c r="Y498" s="29"/>
      <c r="Z498" s="29"/>
    </row>
    <row r="499" spans="1:26" ht="15.75" customHeight="1">
      <c r="A499" s="29"/>
      <c r="B499" s="29"/>
      <c r="C499" s="29"/>
      <c r="D499" s="29"/>
      <c r="E499" s="29"/>
      <c r="F499" s="29"/>
      <c r="G499" s="29"/>
      <c r="H499" s="579"/>
      <c r="I499" s="29"/>
      <c r="J499" s="29"/>
      <c r="K499" s="29"/>
      <c r="L499" s="29"/>
      <c r="M499" s="29"/>
      <c r="N499" s="29"/>
      <c r="O499" s="29"/>
      <c r="P499" s="29"/>
      <c r="Q499" s="29"/>
      <c r="R499" s="29"/>
      <c r="S499" s="29"/>
      <c r="T499" s="29"/>
      <c r="U499" s="29"/>
      <c r="V499" s="29"/>
      <c r="W499" s="29"/>
      <c r="X499" s="29"/>
      <c r="Y499" s="29"/>
      <c r="Z499" s="29"/>
    </row>
    <row r="500" spans="1:26" ht="15.75" customHeight="1">
      <c r="A500" s="29"/>
      <c r="B500" s="29"/>
      <c r="C500" s="29"/>
      <c r="D500" s="29"/>
      <c r="E500" s="29"/>
      <c r="F500" s="29"/>
      <c r="G500" s="29"/>
      <c r="H500" s="579"/>
      <c r="I500" s="29"/>
      <c r="J500" s="29"/>
      <c r="K500" s="29"/>
      <c r="L500" s="29"/>
      <c r="M500" s="29"/>
      <c r="N500" s="29"/>
      <c r="O500" s="29"/>
      <c r="P500" s="29"/>
      <c r="Q500" s="29"/>
      <c r="R500" s="29"/>
      <c r="S500" s="29"/>
      <c r="T500" s="29"/>
      <c r="U500" s="29"/>
      <c r="V500" s="29"/>
      <c r="W500" s="29"/>
      <c r="X500" s="29"/>
      <c r="Y500" s="29"/>
      <c r="Z500" s="29"/>
    </row>
    <row r="501" spans="1:26" ht="15.75" customHeight="1">
      <c r="A501" s="29"/>
      <c r="B501" s="29"/>
      <c r="C501" s="29"/>
      <c r="D501" s="29"/>
      <c r="E501" s="29"/>
      <c r="F501" s="29"/>
      <c r="G501" s="29"/>
      <c r="H501" s="579"/>
      <c r="I501" s="29"/>
      <c r="J501" s="29"/>
      <c r="K501" s="29"/>
      <c r="L501" s="29"/>
      <c r="M501" s="29"/>
      <c r="N501" s="29"/>
      <c r="O501" s="29"/>
      <c r="P501" s="29"/>
      <c r="Q501" s="29"/>
      <c r="R501" s="29"/>
      <c r="S501" s="29"/>
      <c r="T501" s="29"/>
      <c r="U501" s="29"/>
      <c r="V501" s="29"/>
      <c r="W501" s="29"/>
      <c r="X501" s="29"/>
      <c r="Y501" s="29"/>
      <c r="Z501" s="29"/>
    </row>
    <row r="502" spans="1:26" ht="15.75" customHeight="1">
      <c r="A502" s="29"/>
      <c r="B502" s="29"/>
      <c r="C502" s="29"/>
      <c r="D502" s="29"/>
      <c r="E502" s="29"/>
      <c r="F502" s="29"/>
      <c r="G502" s="29"/>
      <c r="H502" s="579"/>
      <c r="I502" s="29"/>
      <c r="J502" s="29"/>
      <c r="K502" s="29"/>
      <c r="L502" s="29"/>
      <c r="M502" s="29"/>
      <c r="N502" s="29"/>
      <c r="O502" s="29"/>
      <c r="P502" s="29"/>
      <c r="Q502" s="29"/>
      <c r="R502" s="29"/>
      <c r="S502" s="29"/>
      <c r="T502" s="29"/>
      <c r="U502" s="29"/>
      <c r="V502" s="29"/>
      <c r="W502" s="29"/>
      <c r="X502" s="29"/>
      <c r="Y502" s="29"/>
      <c r="Z502" s="29"/>
    </row>
    <row r="503" spans="1:26" ht="15.75" customHeight="1">
      <c r="A503" s="29"/>
      <c r="B503" s="29"/>
      <c r="C503" s="29"/>
      <c r="D503" s="29"/>
      <c r="E503" s="29"/>
      <c r="F503" s="29"/>
      <c r="G503" s="29"/>
      <c r="H503" s="579"/>
      <c r="I503" s="29"/>
      <c r="J503" s="29"/>
      <c r="K503" s="29"/>
      <c r="L503" s="29"/>
      <c r="M503" s="29"/>
      <c r="N503" s="29"/>
      <c r="O503" s="29"/>
      <c r="P503" s="29"/>
      <c r="Q503" s="29"/>
      <c r="R503" s="29"/>
      <c r="S503" s="29"/>
      <c r="T503" s="29"/>
      <c r="U503" s="29"/>
      <c r="V503" s="29"/>
      <c r="W503" s="29"/>
      <c r="X503" s="29"/>
      <c r="Y503" s="29"/>
      <c r="Z503" s="29"/>
    </row>
    <row r="504" spans="1:26" ht="15.75" customHeight="1">
      <c r="A504" s="29"/>
      <c r="B504" s="29"/>
      <c r="C504" s="29"/>
      <c r="D504" s="29"/>
      <c r="E504" s="29"/>
      <c r="F504" s="29"/>
      <c r="G504" s="29"/>
      <c r="H504" s="579"/>
      <c r="I504" s="29"/>
      <c r="J504" s="29"/>
      <c r="K504" s="29"/>
      <c r="L504" s="29"/>
      <c r="M504" s="29"/>
      <c r="N504" s="29"/>
      <c r="O504" s="29"/>
      <c r="P504" s="29"/>
      <c r="Q504" s="29"/>
      <c r="R504" s="29"/>
      <c r="S504" s="29"/>
      <c r="T504" s="29"/>
      <c r="U504" s="29"/>
      <c r="V504" s="29"/>
      <c r="W504" s="29"/>
      <c r="X504" s="29"/>
      <c r="Y504" s="29"/>
      <c r="Z504" s="29"/>
    </row>
    <row r="505" spans="1:26" ht="15.75" customHeight="1">
      <c r="A505" s="29"/>
      <c r="B505" s="29"/>
      <c r="C505" s="29"/>
      <c r="D505" s="29"/>
      <c r="E505" s="29"/>
      <c r="F505" s="29"/>
      <c r="G505" s="29"/>
      <c r="H505" s="579"/>
      <c r="I505" s="29"/>
      <c r="J505" s="29"/>
      <c r="K505" s="29"/>
      <c r="L505" s="29"/>
      <c r="M505" s="29"/>
      <c r="N505" s="29"/>
      <c r="O505" s="29"/>
      <c r="P505" s="29"/>
      <c r="Q505" s="29"/>
      <c r="R505" s="29"/>
      <c r="S505" s="29"/>
      <c r="T505" s="29"/>
      <c r="U505" s="29"/>
      <c r="V505" s="29"/>
      <c r="W505" s="29"/>
      <c r="X505" s="29"/>
      <c r="Y505" s="29"/>
      <c r="Z505" s="29"/>
    </row>
    <row r="506" spans="1:26" ht="15.75" customHeight="1">
      <c r="A506" s="29"/>
      <c r="B506" s="29"/>
      <c r="C506" s="29"/>
      <c r="D506" s="29"/>
      <c r="E506" s="29"/>
      <c r="F506" s="29"/>
      <c r="G506" s="29"/>
      <c r="H506" s="579"/>
      <c r="I506" s="29"/>
      <c r="J506" s="29"/>
      <c r="K506" s="29"/>
      <c r="L506" s="29"/>
      <c r="M506" s="29"/>
      <c r="N506" s="29"/>
      <c r="O506" s="29"/>
      <c r="P506" s="29"/>
      <c r="Q506" s="29"/>
      <c r="R506" s="29"/>
      <c r="S506" s="29"/>
      <c r="T506" s="29"/>
      <c r="U506" s="29"/>
      <c r="V506" s="29"/>
      <c r="W506" s="29"/>
      <c r="X506" s="29"/>
      <c r="Y506" s="29"/>
      <c r="Z506" s="29"/>
    </row>
    <row r="507" spans="1:26" ht="15.75" customHeight="1">
      <c r="A507" s="29"/>
      <c r="B507" s="29"/>
      <c r="C507" s="29"/>
      <c r="D507" s="29"/>
      <c r="E507" s="29"/>
      <c r="F507" s="29"/>
      <c r="G507" s="29"/>
      <c r="H507" s="579"/>
      <c r="I507" s="29"/>
      <c r="J507" s="29"/>
      <c r="K507" s="29"/>
      <c r="L507" s="29"/>
      <c r="M507" s="29"/>
      <c r="N507" s="29"/>
      <c r="O507" s="29"/>
      <c r="P507" s="29"/>
      <c r="Q507" s="29"/>
      <c r="R507" s="29"/>
      <c r="S507" s="29"/>
      <c r="T507" s="29"/>
      <c r="U507" s="29"/>
      <c r="V507" s="29"/>
      <c r="W507" s="29"/>
      <c r="X507" s="29"/>
      <c r="Y507" s="29"/>
      <c r="Z507" s="29"/>
    </row>
    <row r="508" spans="1:26" ht="15.75" customHeight="1">
      <c r="A508" s="29"/>
      <c r="B508" s="29"/>
      <c r="C508" s="29"/>
      <c r="D508" s="29"/>
      <c r="E508" s="29"/>
      <c r="F508" s="29"/>
      <c r="G508" s="29"/>
      <c r="H508" s="579"/>
      <c r="I508" s="29"/>
      <c r="J508" s="29"/>
      <c r="K508" s="29"/>
      <c r="L508" s="29"/>
      <c r="M508" s="29"/>
      <c r="N508" s="29"/>
      <c r="O508" s="29"/>
      <c r="P508" s="29"/>
      <c r="Q508" s="29"/>
      <c r="R508" s="29"/>
      <c r="S508" s="29"/>
      <c r="T508" s="29"/>
      <c r="U508" s="29"/>
      <c r="V508" s="29"/>
      <c r="W508" s="29"/>
      <c r="X508" s="29"/>
      <c r="Y508" s="29"/>
      <c r="Z508" s="29"/>
    </row>
    <row r="509" spans="1:26" ht="15.75" customHeight="1">
      <c r="A509" s="29"/>
      <c r="B509" s="29"/>
      <c r="C509" s="29"/>
      <c r="D509" s="29"/>
      <c r="E509" s="29"/>
      <c r="F509" s="29"/>
      <c r="G509" s="29"/>
      <c r="H509" s="579"/>
      <c r="I509" s="29"/>
      <c r="J509" s="29"/>
      <c r="K509" s="29"/>
      <c r="L509" s="29"/>
      <c r="M509" s="29"/>
      <c r="N509" s="29"/>
      <c r="O509" s="29"/>
      <c r="P509" s="29"/>
      <c r="Q509" s="29"/>
      <c r="R509" s="29"/>
      <c r="S509" s="29"/>
      <c r="T509" s="29"/>
      <c r="U509" s="29"/>
      <c r="V509" s="29"/>
      <c r="W509" s="29"/>
      <c r="X509" s="29"/>
      <c r="Y509" s="29"/>
      <c r="Z509" s="29"/>
    </row>
    <row r="510" spans="1:26" ht="15.75" customHeight="1">
      <c r="A510" s="29"/>
      <c r="B510" s="29"/>
      <c r="C510" s="29"/>
      <c r="D510" s="29"/>
      <c r="E510" s="29"/>
      <c r="F510" s="29"/>
      <c r="G510" s="29"/>
      <c r="H510" s="579"/>
      <c r="I510" s="29"/>
      <c r="J510" s="29"/>
      <c r="K510" s="29"/>
      <c r="L510" s="29"/>
      <c r="M510" s="29"/>
      <c r="N510" s="29"/>
      <c r="O510" s="29"/>
      <c r="P510" s="29"/>
      <c r="Q510" s="29"/>
      <c r="R510" s="29"/>
      <c r="S510" s="29"/>
      <c r="T510" s="29"/>
      <c r="U510" s="29"/>
      <c r="V510" s="29"/>
      <c r="W510" s="29"/>
      <c r="X510" s="29"/>
      <c r="Y510" s="29"/>
      <c r="Z510" s="29"/>
    </row>
    <row r="511" spans="1:26" ht="15.75" customHeight="1">
      <c r="A511" s="29"/>
      <c r="B511" s="29"/>
      <c r="C511" s="29"/>
      <c r="D511" s="29"/>
      <c r="E511" s="29"/>
      <c r="F511" s="29"/>
      <c r="G511" s="29"/>
      <c r="H511" s="579"/>
      <c r="I511" s="29"/>
      <c r="J511" s="29"/>
      <c r="K511" s="29"/>
      <c r="L511" s="29"/>
      <c r="M511" s="29"/>
      <c r="N511" s="29"/>
      <c r="O511" s="29"/>
      <c r="P511" s="29"/>
      <c r="Q511" s="29"/>
      <c r="R511" s="29"/>
      <c r="S511" s="29"/>
      <c r="T511" s="29"/>
      <c r="U511" s="29"/>
      <c r="V511" s="29"/>
      <c r="W511" s="29"/>
      <c r="X511" s="29"/>
      <c r="Y511" s="29"/>
      <c r="Z511" s="29"/>
    </row>
    <row r="512" spans="1:26" ht="15.75" customHeight="1">
      <c r="A512" s="29"/>
      <c r="B512" s="29"/>
      <c r="C512" s="29"/>
      <c r="D512" s="29"/>
      <c r="E512" s="29"/>
      <c r="F512" s="29"/>
      <c r="G512" s="29"/>
      <c r="H512" s="579"/>
      <c r="I512" s="29"/>
      <c r="J512" s="29"/>
      <c r="K512" s="29"/>
      <c r="L512" s="29"/>
      <c r="M512" s="29"/>
      <c r="N512" s="29"/>
      <c r="O512" s="29"/>
      <c r="P512" s="29"/>
      <c r="Q512" s="29"/>
      <c r="R512" s="29"/>
      <c r="S512" s="29"/>
      <c r="T512" s="29"/>
      <c r="U512" s="29"/>
      <c r="V512" s="29"/>
      <c r="W512" s="29"/>
      <c r="X512" s="29"/>
      <c r="Y512" s="29"/>
      <c r="Z512" s="29"/>
    </row>
    <row r="513" spans="1:26" ht="15.75" customHeight="1">
      <c r="A513" s="29"/>
      <c r="B513" s="29"/>
      <c r="C513" s="29"/>
      <c r="D513" s="29"/>
      <c r="E513" s="29"/>
      <c r="F513" s="29"/>
      <c r="G513" s="29"/>
      <c r="H513" s="579"/>
      <c r="I513" s="29"/>
      <c r="J513" s="29"/>
      <c r="K513" s="29"/>
      <c r="L513" s="29"/>
      <c r="M513" s="29"/>
      <c r="N513" s="29"/>
      <c r="O513" s="29"/>
      <c r="P513" s="29"/>
      <c r="Q513" s="29"/>
      <c r="R513" s="29"/>
      <c r="S513" s="29"/>
      <c r="T513" s="29"/>
      <c r="U513" s="29"/>
      <c r="V513" s="29"/>
      <c r="W513" s="29"/>
      <c r="X513" s="29"/>
      <c r="Y513" s="29"/>
      <c r="Z513" s="29"/>
    </row>
    <row r="514" spans="1:26" ht="15.75" customHeight="1">
      <c r="A514" s="29"/>
      <c r="B514" s="29"/>
      <c r="C514" s="29"/>
      <c r="D514" s="29"/>
      <c r="E514" s="29"/>
      <c r="F514" s="29"/>
      <c r="G514" s="29"/>
      <c r="H514" s="579"/>
      <c r="I514" s="29"/>
      <c r="J514" s="29"/>
      <c r="K514" s="29"/>
      <c r="L514" s="29"/>
      <c r="M514" s="29"/>
      <c r="N514" s="29"/>
      <c r="O514" s="29"/>
      <c r="P514" s="29"/>
      <c r="Q514" s="29"/>
      <c r="R514" s="29"/>
      <c r="S514" s="29"/>
      <c r="T514" s="29"/>
      <c r="U514" s="29"/>
      <c r="V514" s="29"/>
      <c r="W514" s="29"/>
      <c r="X514" s="29"/>
      <c r="Y514" s="29"/>
      <c r="Z514" s="29"/>
    </row>
    <row r="515" spans="1:26" ht="15.75" customHeight="1">
      <c r="A515" s="29"/>
      <c r="B515" s="29"/>
      <c r="C515" s="29"/>
      <c r="D515" s="29"/>
      <c r="E515" s="29"/>
      <c r="F515" s="29"/>
      <c r="G515" s="29"/>
      <c r="H515" s="579"/>
      <c r="I515" s="29"/>
      <c r="J515" s="29"/>
      <c r="K515" s="29"/>
      <c r="L515" s="29"/>
      <c r="M515" s="29"/>
      <c r="N515" s="29"/>
      <c r="O515" s="29"/>
      <c r="P515" s="29"/>
      <c r="Q515" s="29"/>
      <c r="R515" s="29"/>
      <c r="S515" s="29"/>
      <c r="T515" s="29"/>
      <c r="U515" s="29"/>
      <c r="V515" s="29"/>
      <c r="W515" s="29"/>
      <c r="X515" s="29"/>
      <c r="Y515" s="29"/>
      <c r="Z515" s="29"/>
    </row>
    <row r="516" spans="1:26" ht="15.75" customHeight="1">
      <c r="A516" s="29"/>
      <c r="B516" s="29"/>
      <c r="C516" s="29"/>
      <c r="D516" s="29"/>
      <c r="E516" s="29"/>
      <c r="F516" s="29"/>
      <c r="G516" s="29"/>
      <c r="H516" s="579"/>
      <c r="I516" s="29"/>
      <c r="J516" s="29"/>
      <c r="K516" s="29"/>
      <c r="L516" s="29"/>
      <c r="M516" s="29"/>
      <c r="N516" s="29"/>
      <c r="O516" s="29"/>
      <c r="P516" s="29"/>
      <c r="Q516" s="29"/>
      <c r="R516" s="29"/>
      <c r="S516" s="29"/>
      <c r="T516" s="29"/>
      <c r="U516" s="29"/>
      <c r="V516" s="29"/>
      <c r="W516" s="29"/>
      <c r="X516" s="29"/>
      <c r="Y516" s="29"/>
      <c r="Z516" s="29"/>
    </row>
    <row r="517" spans="1:26" ht="15.75" customHeight="1">
      <c r="A517" s="29"/>
      <c r="B517" s="29"/>
      <c r="C517" s="29"/>
      <c r="D517" s="29"/>
      <c r="E517" s="29"/>
      <c r="F517" s="29"/>
      <c r="G517" s="29"/>
      <c r="H517" s="579"/>
      <c r="I517" s="29"/>
      <c r="J517" s="29"/>
      <c r="K517" s="29"/>
      <c r="L517" s="29"/>
      <c r="M517" s="29"/>
      <c r="N517" s="29"/>
      <c r="O517" s="29"/>
      <c r="P517" s="29"/>
      <c r="Q517" s="29"/>
      <c r="R517" s="29"/>
      <c r="S517" s="29"/>
      <c r="T517" s="29"/>
      <c r="U517" s="29"/>
      <c r="V517" s="29"/>
      <c r="W517" s="29"/>
      <c r="X517" s="29"/>
      <c r="Y517" s="29"/>
      <c r="Z517" s="29"/>
    </row>
    <row r="518" spans="1:26" ht="15.75" customHeight="1">
      <c r="A518" s="29"/>
      <c r="B518" s="29"/>
      <c r="C518" s="29"/>
      <c r="D518" s="29"/>
      <c r="E518" s="29"/>
      <c r="F518" s="29"/>
      <c r="G518" s="29"/>
      <c r="H518" s="579"/>
      <c r="I518" s="29"/>
      <c r="J518" s="29"/>
      <c r="K518" s="29"/>
      <c r="L518" s="29"/>
      <c r="M518" s="29"/>
      <c r="N518" s="29"/>
      <c r="O518" s="29"/>
      <c r="P518" s="29"/>
      <c r="Q518" s="29"/>
      <c r="R518" s="29"/>
      <c r="S518" s="29"/>
      <c r="T518" s="29"/>
      <c r="U518" s="29"/>
      <c r="V518" s="29"/>
      <c r="W518" s="29"/>
      <c r="X518" s="29"/>
      <c r="Y518" s="29"/>
      <c r="Z518" s="29"/>
    </row>
    <row r="519" spans="1:26" ht="15.75" customHeight="1">
      <c r="A519" s="29"/>
      <c r="B519" s="29"/>
      <c r="C519" s="29"/>
      <c r="D519" s="29"/>
      <c r="E519" s="29"/>
      <c r="F519" s="29"/>
      <c r="G519" s="29"/>
      <c r="H519" s="579"/>
      <c r="I519" s="29"/>
      <c r="J519" s="29"/>
      <c r="K519" s="29"/>
      <c r="L519" s="29"/>
      <c r="M519" s="29"/>
      <c r="N519" s="29"/>
      <c r="O519" s="29"/>
      <c r="P519" s="29"/>
      <c r="Q519" s="29"/>
      <c r="R519" s="29"/>
      <c r="S519" s="29"/>
      <c r="T519" s="29"/>
      <c r="U519" s="29"/>
      <c r="V519" s="29"/>
      <c r="W519" s="29"/>
      <c r="X519" s="29"/>
      <c r="Y519" s="29"/>
      <c r="Z519" s="29"/>
    </row>
    <row r="520" spans="1:26" ht="15.75" customHeight="1">
      <c r="A520" s="29"/>
      <c r="B520" s="29"/>
      <c r="C520" s="29"/>
      <c r="D520" s="29"/>
      <c r="E520" s="29"/>
      <c r="F520" s="29"/>
      <c r="G520" s="29"/>
      <c r="H520" s="579"/>
      <c r="I520" s="29"/>
      <c r="J520" s="29"/>
      <c r="K520" s="29"/>
      <c r="L520" s="29"/>
      <c r="M520" s="29"/>
      <c r="N520" s="29"/>
      <c r="O520" s="29"/>
      <c r="P520" s="29"/>
      <c r="Q520" s="29"/>
      <c r="R520" s="29"/>
      <c r="S520" s="29"/>
      <c r="T520" s="29"/>
      <c r="U520" s="29"/>
      <c r="V520" s="29"/>
      <c r="W520" s="29"/>
      <c r="X520" s="29"/>
      <c r="Y520" s="29"/>
      <c r="Z520" s="29"/>
    </row>
    <row r="521" spans="1:26" ht="15.75" customHeight="1">
      <c r="A521" s="29"/>
      <c r="B521" s="29"/>
      <c r="C521" s="29"/>
      <c r="D521" s="29"/>
      <c r="E521" s="29"/>
      <c r="F521" s="29"/>
      <c r="G521" s="29"/>
      <c r="H521" s="579"/>
      <c r="I521" s="29"/>
      <c r="J521" s="29"/>
      <c r="K521" s="29"/>
      <c r="L521" s="29"/>
      <c r="M521" s="29"/>
      <c r="N521" s="29"/>
      <c r="O521" s="29"/>
      <c r="P521" s="29"/>
      <c r="Q521" s="29"/>
      <c r="R521" s="29"/>
      <c r="S521" s="29"/>
      <c r="T521" s="29"/>
      <c r="U521" s="29"/>
      <c r="V521" s="29"/>
      <c r="W521" s="29"/>
      <c r="X521" s="29"/>
      <c r="Y521" s="29"/>
      <c r="Z521" s="29"/>
    </row>
    <row r="522" spans="1:26" ht="15.75" customHeight="1">
      <c r="A522" s="29"/>
      <c r="B522" s="29"/>
      <c r="C522" s="29"/>
      <c r="D522" s="29"/>
      <c r="E522" s="29"/>
      <c r="F522" s="29"/>
      <c r="G522" s="29"/>
      <c r="H522" s="579"/>
      <c r="I522" s="29"/>
      <c r="J522" s="29"/>
      <c r="K522" s="29"/>
      <c r="L522" s="29"/>
      <c r="M522" s="29"/>
      <c r="N522" s="29"/>
      <c r="O522" s="29"/>
      <c r="P522" s="29"/>
      <c r="Q522" s="29"/>
      <c r="R522" s="29"/>
      <c r="S522" s="29"/>
      <c r="T522" s="29"/>
      <c r="U522" s="29"/>
      <c r="V522" s="29"/>
      <c r="W522" s="29"/>
      <c r="X522" s="29"/>
      <c r="Y522" s="29"/>
      <c r="Z522" s="29"/>
    </row>
    <row r="523" spans="1:26" ht="15.75" customHeight="1">
      <c r="A523" s="29"/>
      <c r="B523" s="29"/>
      <c r="C523" s="29"/>
      <c r="D523" s="29"/>
      <c r="E523" s="29"/>
      <c r="F523" s="29"/>
      <c r="G523" s="29"/>
      <c r="H523" s="579"/>
      <c r="I523" s="29"/>
      <c r="J523" s="29"/>
      <c r="K523" s="29"/>
      <c r="L523" s="29"/>
      <c r="M523" s="29"/>
      <c r="N523" s="29"/>
      <c r="O523" s="29"/>
      <c r="P523" s="29"/>
      <c r="Q523" s="29"/>
      <c r="R523" s="29"/>
      <c r="S523" s="29"/>
      <c r="T523" s="29"/>
      <c r="U523" s="29"/>
      <c r="V523" s="29"/>
      <c r="W523" s="29"/>
      <c r="X523" s="29"/>
      <c r="Y523" s="29"/>
      <c r="Z523" s="29"/>
    </row>
    <row r="524" spans="1:26" ht="15.75" customHeight="1">
      <c r="A524" s="29"/>
      <c r="B524" s="29"/>
      <c r="C524" s="29"/>
      <c r="D524" s="29"/>
      <c r="E524" s="29"/>
      <c r="F524" s="29"/>
      <c r="G524" s="29"/>
      <c r="H524" s="579"/>
      <c r="I524" s="29"/>
      <c r="J524" s="29"/>
      <c r="K524" s="29"/>
      <c r="L524" s="29"/>
      <c r="M524" s="29"/>
      <c r="N524" s="29"/>
      <c r="O524" s="29"/>
      <c r="P524" s="29"/>
      <c r="Q524" s="29"/>
      <c r="R524" s="29"/>
      <c r="S524" s="29"/>
      <c r="T524" s="29"/>
      <c r="U524" s="29"/>
      <c r="V524" s="29"/>
      <c r="W524" s="29"/>
      <c r="X524" s="29"/>
      <c r="Y524" s="29"/>
      <c r="Z524" s="29"/>
    </row>
    <row r="525" spans="1:26" ht="15.75" customHeight="1">
      <c r="A525" s="29"/>
      <c r="B525" s="29"/>
      <c r="C525" s="29"/>
      <c r="D525" s="29"/>
      <c r="E525" s="29"/>
      <c r="F525" s="29"/>
      <c r="G525" s="29"/>
      <c r="H525" s="579"/>
      <c r="I525" s="29"/>
      <c r="J525" s="29"/>
      <c r="K525" s="29"/>
      <c r="L525" s="29"/>
      <c r="M525" s="29"/>
      <c r="N525" s="29"/>
      <c r="O525" s="29"/>
      <c r="P525" s="29"/>
      <c r="Q525" s="29"/>
      <c r="R525" s="29"/>
      <c r="S525" s="29"/>
      <c r="T525" s="29"/>
      <c r="U525" s="29"/>
      <c r="V525" s="29"/>
      <c r="W525" s="29"/>
      <c r="X525" s="29"/>
      <c r="Y525" s="29"/>
      <c r="Z525" s="29"/>
    </row>
    <row r="526" spans="1:26" ht="15.75" customHeight="1">
      <c r="A526" s="29"/>
      <c r="B526" s="29"/>
      <c r="C526" s="29"/>
      <c r="D526" s="29"/>
      <c r="E526" s="29"/>
      <c r="F526" s="29"/>
      <c r="G526" s="29"/>
      <c r="H526" s="579"/>
      <c r="I526" s="29"/>
      <c r="J526" s="29"/>
      <c r="K526" s="29"/>
      <c r="L526" s="29"/>
      <c r="M526" s="29"/>
      <c r="N526" s="29"/>
      <c r="O526" s="29"/>
      <c r="P526" s="29"/>
      <c r="Q526" s="29"/>
      <c r="R526" s="29"/>
      <c r="S526" s="29"/>
      <c r="T526" s="29"/>
      <c r="U526" s="29"/>
      <c r="V526" s="29"/>
      <c r="W526" s="29"/>
      <c r="X526" s="29"/>
      <c r="Y526" s="29"/>
      <c r="Z526" s="29"/>
    </row>
    <row r="527" spans="1:26" ht="15.75" customHeight="1">
      <c r="A527" s="29"/>
      <c r="B527" s="29"/>
      <c r="C527" s="29"/>
      <c r="D527" s="29"/>
      <c r="E527" s="29"/>
      <c r="F527" s="29"/>
      <c r="G527" s="29"/>
      <c r="H527" s="579"/>
      <c r="I527" s="29"/>
      <c r="J527" s="29"/>
      <c r="K527" s="29"/>
      <c r="L527" s="29"/>
      <c r="M527" s="29"/>
      <c r="N527" s="29"/>
      <c r="O527" s="29"/>
      <c r="P527" s="29"/>
      <c r="Q527" s="29"/>
      <c r="R527" s="29"/>
      <c r="S527" s="29"/>
      <c r="T527" s="29"/>
      <c r="U527" s="29"/>
      <c r="V527" s="29"/>
      <c r="W527" s="29"/>
      <c r="X527" s="29"/>
      <c r="Y527" s="29"/>
      <c r="Z527" s="29"/>
    </row>
    <row r="528" spans="1:26" ht="15.75" customHeight="1">
      <c r="A528" s="29"/>
      <c r="B528" s="29"/>
      <c r="C528" s="29"/>
      <c r="D528" s="29"/>
      <c r="E528" s="29"/>
      <c r="F528" s="29"/>
      <c r="G528" s="29"/>
      <c r="H528" s="579"/>
      <c r="I528" s="29"/>
      <c r="J528" s="29"/>
      <c r="K528" s="29"/>
      <c r="L528" s="29"/>
      <c r="M528" s="29"/>
      <c r="N528" s="29"/>
      <c r="O528" s="29"/>
      <c r="P528" s="29"/>
      <c r="Q528" s="29"/>
      <c r="R528" s="29"/>
      <c r="S528" s="29"/>
      <c r="T528" s="29"/>
      <c r="U528" s="29"/>
      <c r="V528" s="29"/>
      <c r="W528" s="29"/>
      <c r="X528" s="29"/>
      <c r="Y528" s="29"/>
      <c r="Z528" s="29"/>
    </row>
    <row r="529" spans="1:26" ht="15.75" customHeight="1">
      <c r="A529" s="29"/>
      <c r="B529" s="29"/>
      <c r="C529" s="29"/>
      <c r="D529" s="29"/>
      <c r="E529" s="29"/>
      <c r="F529" s="29"/>
      <c r="G529" s="29"/>
      <c r="H529" s="579"/>
      <c r="I529" s="29"/>
      <c r="J529" s="29"/>
      <c r="K529" s="29"/>
      <c r="L529" s="29"/>
      <c r="M529" s="29"/>
      <c r="N529" s="29"/>
      <c r="O529" s="29"/>
      <c r="P529" s="29"/>
      <c r="Q529" s="29"/>
      <c r="R529" s="29"/>
      <c r="S529" s="29"/>
      <c r="T529" s="29"/>
      <c r="U529" s="29"/>
      <c r="V529" s="29"/>
      <c r="W529" s="29"/>
      <c r="X529" s="29"/>
      <c r="Y529" s="29"/>
      <c r="Z529" s="29"/>
    </row>
    <row r="530" spans="1:26" ht="15.75" customHeight="1">
      <c r="A530" s="29"/>
      <c r="B530" s="29"/>
      <c r="C530" s="29"/>
      <c r="D530" s="29"/>
      <c r="E530" s="29"/>
      <c r="F530" s="29"/>
      <c r="G530" s="29"/>
      <c r="H530" s="579"/>
      <c r="I530" s="29"/>
      <c r="J530" s="29"/>
      <c r="K530" s="29"/>
      <c r="L530" s="29"/>
      <c r="M530" s="29"/>
      <c r="N530" s="29"/>
      <c r="O530" s="29"/>
      <c r="P530" s="29"/>
      <c r="Q530" s="29"/>
      <c r="R530" s="29"/>
      <c r="S530" s="29"/>
      <c r="T530" s="29"/>
      <c r="U530" s="29"/>
      <c r="V530" s="29"/>
      <c r="W530" s="29"/>
      <c r="X530" s="29"/>
      <c r="Y530" s="29"/>
      <c r="Z530" s="29"/>
    </row>
    <row r="531" spans="1:26" ht="15.75" customHeight="1">
      <c r="A531" s="29"/>
      <c r="B531" s="29"/>
      <c r="C531" s="29"/>
      <c r="D531" s="29"/>
      <c r="E531" s="29"/>
      <c r="F531" s="29"/>
      <c r="G531" s="29"/>
      <c r="H531" s="579"/>
      <c r="I531" s="29"/>
      <c r="J531" s="29"/>
      <c r="K531" s="29"/>
      <c r="L531" s="29"/>
      <c r="M531" s="29"/>
      <c r="N531" s="29"/>
      <c r="O531" s="29"/>
      <c r="P531" s="29"/>
      <c r="Q531" s="29"/>
      <c r="R531" s="29"/>
      <c r="S531" s="29"/>
      <c r="T531" s="29"/>
      <c r="U531" s="29"/>
      <c r="V531" s="29"/>
      <c r="W531" s="29"/>
      <c r="X531" s="29"/>
      <c r="Y531" s="29"/>
      <c r="Z531" s="29"/>
    </row>
    <row r="532" spans="1:26" ht="15.75" customHeight="1">
      <c r="A532" s="29"/>
      <c r="B532" s="29"/>
      <c r="C532" s="29"/>
      <c r="D532" s="29"/>
      <c r="E532" s="29"/>
      <c r="F532" s="29"/>
      <c r="G532" s="29"/>
      <c r="H532" s="579"/>
      <c r="I532" s="29"/>
      <c r="J532" s="29"/>
      <c r="K532" s="29"/>
      <c r="L532" s="29"/>
      <c r="M532" s="29"/>
      <c r="N532" s="29"/>
      <c r="O532" s="29"/>
      <c r="P532" s="29"/>
      <c r="Q532" s="29"/>
      <c r="R532" s="29"/>
      <c r="S532" s="29"/>
      <c r="T532" s="29"/>
      <c r="U532" s="29"/>
      <c r="V532" s="29"/>
      <c r="W532" s="29"/>
      <c r="X532" s="29"/>
      <c r="Y532" s="29"/>
      <c r="Z532" s="29"/>
    </row>
    <row r="533" spans="1:26" ht="15.75" customHeight="1">
      <c r="A533" s="29"/>
      <c r="B533" s="29"/>
      <c r="C533" s="29"/>
      <c r="D533" s="29"/>
      <c r="E533" s="29"/>
      <c r="F533" s="29"/>
      <c r="G533" s="29"/>
      <c r="H533" s="579"/>
      <c r="I533" s="29"/>
      <c r="J533" s="29"/>
      <c r="K533" s="29"/>
      <c r="L533" s="29"/>
      <c r="M533" s="29"/>
      <c r="N533" s="29"/>
      <c r="O533" s="29"/>
      <c r="P533" s="29"/>
      <c r="Q533" s="29"/>
      <c r="R533" s="29"/>
      <c r="S533" s="29"/>
      <c r="T533" s="29"/>
      <c r="U533" s="29"/>
      <c r="V533" s="29"/>
      <c r="W533" s="29"/>
      <c r="X533" s="29"/>
      <c r="Y533" s="29"/>
      <c r="Z533" s="29"/>
    </row>
    <row r="534" spans="1:26" ht="15.75" customHeight="1">
      <c r="A534" s="29"/>
      <c r="B534" s="29"/>
      <c r="C534" s="29"/>
      <c r="D534" s="29"/>
      <c r="E534" s="29"/>
      <c r="F534" s="29"/>
      <c r="G534" s="29"/>
      <c r="H534" s="579"/>
      <c r="I534" s="29"/>
      <c r="J534" s="29"/>
      <c r="K534" s="29"/>
      <c r="L534" s="29"/>
      <c r="M534" s="29"/>
      <c r="N534" s="29"/>
      <c r="O534" s="29"/>
      <c r="P534" s="29"/>
      <c r="Q534" s="29"/>
      <c r="R534" s="29"/>
      <c r="S534" s="29"/>
      <c r="T534" s="29"/>
      <c r="U534" s="29"/>
      <c r="V534" s="29"/>
      <c r="W534" s="29"/>
      <c r="X534" s="29"/>
      <c r="Y534" s="29"/>
      <c r="Z534" s="29"/>
    </row>
    <row r="535" spans="1:26" ht="15.75" customHeight="1">
      <c r="A535" s="29"/>
      <c r="B535" s="29"/>
      <c r="C535" s="29"/>
      <c r="D535" s="29"/>
      <c r="E535" s="29"/>
      <c r="F535" s="29"/>
      <c r="G535" s="29"/>
      <c r="H535" s="579"/>
      <c r="I535" s="29"/>
      <c r="J535" s="29"/>
      <c r="K535" s="29"/>
      <c r="L535" s="29"/>
      <c r="M535" s="29"/>
      <c r="N535" s="29"/>
      <c r="O535" s="29"/>
      <c r="P535" s="29"/>
      <c r="Q535" s="29"/>
      <c r="R535" s="29"/>
      <c r="S535" s="29"/>
      <c r="T535" s="29"/>
      <c r="U535" s="29"/>
      <c r="V535" s="29"/>
      <c r="W535" s="29"/>
      <c r="X535" s="29"/>
      <c r="Y535" s="29"/>
      <c r="Z535" s="29"/>
    </row>
    <row r="536" spans="1:26" ht="15.75" customHeight="1">
      <c r="A536" s="29"/>
      <c r="B536" s="29"/>
      <c r="C536" s="29"/>
      <c r="D536" s="29"/>
      <c r="E536" s="29"/>
      <c r="F536" s="29"/>
      <c r="G536" s="29"/>
      <c r="H536" s="579"/>
      <c r="I536" s="29"/>
      <c r="J536" s="29"/>
      <c r="K536" s="29"/>
      <c r="L536" s="29"/>
      <c r="M536" s="29"/>
      <c r="N536" s="29"/>
      <c r="O536" s="29"/>
      <c r="P536" s="29"/>
      <c r="Q536" s="29"/>
      <c r="R536" s="29"/>
      <c r="S536" s="29"/>
      <c r="T536" s="29"/>
      <c r="U536" s="29"/>
      <c r="V536" s="29"/>
      <c r="W536" s="29"/>
      <c r="X536" s="29"/>
      <c r="Y536" s="29"/>
      <c r="Z536" s="29"/>
    </row>
    <row r="537" spans="1:26" ht="15.75" customHeight="1">
      <c r="A537" s="29"/>
      <c r="B537" s="29"/>
      <c r="C537" s="29"/>
      <c r="D537" s="29"/>
      <c r="E537" s="29"/>
      <c r="F537" s="29"/>
      <c r="G537" s="29"/>
      <c r="H537" s="579"/>
      <c r="I537" s="29"/>
      <c r="J537" s="29"/>
      <c r="K537" s="29"/>
      <c r="L537" s="29"/>
      <c r="M537" s="29"/>
      <c r="N537" s="29"/>
      <c r="O537" s="29"/>
      <c r="P537" s="29"/>
      <c r="Q537" s="29"/>
      <c r="R537" s="29"/>
      <c r="S537" s="29"/>
      <c r="T537" s="29"/>
      <c r="U537" s="29"/>
      <c r="V537" s="29"/>
      <c r="W537" s="29"/>
      <c r="X537" s="29"/>
      <c r="Y537" s="29"/>
      <c r="Z537" s="29"/>
    </row>
    <row r="538" spans="1:26" ht="15.75" customHeight="1">
      <c r="A538" s="29"/>
      <c r="B538" s="29"/>
      <c r="C538" s="29"/>
      <c r="D538" s="29"/>
      <c r="E538" s="29"/>
      <c r="F538" s="29"/>
      <c r="G538" s="29"/>
      <c r="H538" s="579"/>
      <c r="I538" s="29"/>
      <c r="J538" s="29"/>
      <c r="K538" s="29"/>
      <c r="L538" s="29"/>
      <c r="M538" s="29"/>
      <c r="N538" s="29"/>
      <c r="O538" s="29"/>
      <c r="P538" s="29"/>
      <c r="Q538" s="29"/>
      <c r="R538" s="29"/>
      <c r="S538" s="29"/>
      <c r="T538" s="29"/>
      <c r="U538" s="29"/>
      <c r="V538" s="29"/>
      <c r="W538" s="29"/>
      <c r="X538" s="29"/>
      <c r="Y538" s="29"/>
      <c r="Z538" s="29"/>
    </row>
    <row r="539" spans="1:26" ht="15.75" customHeight="1">
      <c r="A539" s="29"/>
      <c r="B539" s="29"/>
      <c r="C539" s="29"/>
      <c r="D539" s="29"/>
      <c r="E539" s="29"/>
      <c r="F539" s="29"/>
      <c r="G539" s="29"/>
      <c r="H539" s="579"/>
      <c r="I539" s="29"/>
      <c r="J539" s="29"/>
      <c r="K539" s="29"/>
      <c r="L539" s="29"/>
      <c r="M539" s="29"/>
      <c r="N539" s="29"/>
      <c r="O539" s="29"/>
      <c r="P539" s="29"/>
      <c r="Q539" s="29"/>
      <c r="R539" s="29"/>
      <c r="S539" s="29"/>
      <c r="T539" s="29"/>
      <c r="U539" s="29"/>
      <c r="V539" s="29"/>
      <c r="W539" s="29"/>
      <c r="X539" s="29"/>
      <c r="Y539" s="29"/>
      <c r="Z539" s="29"/>
    </row>
    <row r="540" spans="1:26" ht="15.75" customHeight="1">
      <c r="A540" s="29"/>
      <c r="B540" s="29"/>
      <c r="C540" s="29"/>
      <c r="D540" s="29"/>
      <c r="E540" s="29"/>
      <c r="F540" s="29"/>
      <c r="G540" s="29"/>
      <c r="H540" s="579"/>
      <c r="I540" s="29"/>
      <c r="J540" s="29"/>
      <c r="K540" s="29"/>
      <c r="L540" s="29"/>
      <c r="M540" s="29"/>
      <c r="N540" s="29"/>
      <c r="O540" s="29"/>
      <c r="P540" s="29"/>
      <c r="Q540" s="29"/>
      <c r="R540" s="29"/>
      <c r="S540" s="29"/>
      <c r="T540" s="29"/>
      <c r="U540" s="29"/>
      <c r="V540" s="29"/>
      <c r="W540" s="29"/>
      <c r="X540" s="29"/>
      <c r="Y540" s="29"/>
      <c r="Z540" s="29"/>
    </row>
    <row r="541" spans="1:26" ht="15.75" customHeight="1">
      <c r="A541" s="29"/>
      <c r="B541" s="29"/>
      <c r="C541" s="29"/>
      <c r="D541" s="29"/>
      <c r="E541" s="29"/>
      <c r="F541" s="29"/>
      <c r="G541" s="29"/>
      <c r="H541" s="579"/>
      <c r="I541" s="29"/>
      <c r="J541" s="29"/>
      <c r="K541" s="29"/>
      <c r="L541" s="29"/>
      <c r="M541" s="29"/>
      <c r="N541" s="29"/>
      <c r="O541" s="29"/>
      <c r="P541" s="29"/>
      <c r="Q541" s="29"/>
      <c r="R541" s="29"/>
      <c r="S541" s="29"/>
      <c r="T541" s="29"/>
      <c r="U541" s="29"/>
      <c r="V541" s="29"/>
      <c r="W541" s="29"/>
      <c r="X541" s="29"/>
      <c r="Y541" s="29"/>
      <c r="Z541" s="29"/>
    </row>
    <row r="542" spans="1:26" ht="15.75" customHeight="1">
      <c r="A542" s="29"/>
      <c r="B542" s="29"/>
      <c r="C542" s="29"/>
      <c r="D542" s="29"/>
      <c r="E542" s="29"/>
      <c r="F542" s="29"/>
      <c r="G542" s="29"/>
      <c r="H542" s="579"/>
      <c r="I542" s="29"/>
      <c r="J542" s="29"/>
      <c r="K542" s="29"/>
      <c r="L542" s="29"/>
      <c r="M542" s="29"/>
      <c r="N542" s="29"/>
      <c r="O542" s="29"/>
      <c r="P542" s="29"/>
      <c r="Q542" s="29"/>
      <c r="R542" s="29"/>
      <c r="S542" s="29"/>
      <c r="T542" s="29"/>
      <c r="U542" s="29"/>
      <c r="V542" s="29"/>
      <c r="W542" s="29"/>
      <c r="X542" s="29"/>
      <c r="Y542" s="29"/>
      <c r="Z542" s="29"/>
    </row>
    <row r="543" spans="1:26" ht="15.75" customHeight="1">
      <c r="A543" s="29"/>
      <c r="B543" s="29"/>
      <c r="C543" s="29"/>
      <c r="D543" s="29"/>
      <c r="E543" s="29"/>
      <c r="F543" s="29"/>
      <c r="G543" s="29"/>
      <c r="H543" s="579"/>
      <c r="I543" s="29"/>
      <c r="J543" s="29"/>
      <c r="K543" s="29"/>
      <c r="L543" s="29"/>
      <c r="M543" s="29"/>
      <c r="N543" s="29"/>
      <c r="O543" s="29"/>
      <c r="P543" s="29"/>
      <c r="Q543" s="29"/>
      <c r="R543" s="29"/>
      <c r="S543" s="29"/>
      <c r="T543" s="29"/>
      <c r="U543" s="29"/>
      <c r="V543" s="29"/>
      <c r="W543" s="29"/>
      <c r="X543" s="29"/>
      <c r="Y543" s="29"/>
      <c r="Z543" s="29"/>
    </row>
    <row r="544" spans="1:26" ht="15.75" customHeight="1">
      <c r="A544" s="29"/>
      <c r="B544" s="29"/>
      <c r="C544" s="29"/>
      <c r="D544" s="29"/>
      <c r="E544" s="29"/>
      <c r="F544" s="29"/>
      <c r="G544" s="29"/>
      <c r="H544" s="579"/>
      <c r="I544" s="29"/>
      <c r="J544" s="29"/>
      <c r="K544" s="29"/>
      <c r="L544" s="29"/>
      <c r="M544" s="29"/>
      <c r="N544" s="29"/>
      <c r="O544" s="29"/>
      <c r="P544" s="29"/>
      <c r="Q544" s="29"/>
      <c r="R544" s="29"/>
      <c r="S544" s="29"/>
      <c r="T544" s="29"/>
      <c r="U544" s="29"/>
      <c r="V544" s="29"/>
      <c r="W544" s="29"/>
      <c r="X544" s="29"/>
      <c r="Y544" s="29"/>
      <c r="Z544" s="29"/>
    </row>
    <row r="545" spans="1:26" ht="15.75" customHeight="1">
      <c r="A545" s="29"/>
      <c r="B545" s="29"/>
      <c r="C545" s="29"/>
      <c r="D545" s="29"/>
      <c r="E545" s="29"/>
      <c r="F545" s="29"/>
      <c r="G545" s="29"/>
      <c r="H545" s="579"/>
      <c r="I545" s="29"/>
      <c r="J545" s="29"/>
      <c r="K545" s="29"/>
      <c r="L545" s="29"/>
      <c r="M545" s="29"/>
      <c r="N545" s="29"/>
      <c r="O545" s="29"/>
      <c r="P545" s="29"/>
      <c r="Q545" s="29"/>
      <c r="R545" s="29"/>
      <c r="S545" s="29"/>
      <c r="T545" s="29"/>
      <c r="U545" s="29"/>
      <c r="V545" s="29"/>
      <c r="W545" s="29"/>
      <c r="X545" s="29"/>
      <c r="Y545" s="29"/>
      <c r="Z545" s="29"/>
    </row>
    <row r="546" spans="1:26" ht="15.75" customHeight="1">
      <c r="A546" s="29"/>
      <c r="B546" s="29"/>
      <c r="C546" s="29"/>
      <c r="D546" s="29"/>
      <c r="E546" s="29"/>
      <c r="F546" s="29"/>
      <c r="G546" s="29"/>
      <c r="H546" s="579"/>
      <c r="I546" s="29"/>
      <c r="J546" s="29"/>
      <c r="K546" s="29"/>
      <c r="L546" s="29"/>
      <c r="M546" s="29"/>
      <c r="N546" s="29"/>
      <c r="O546" s="29"/>
      <c r="P546" s="29"/>
      <c r="Q546" s="29"/>
      <c r="R546" s="29"/>
      <c r="S546" s="29"/>
      <c r="T546" s="29"/>
      <c r="U546" s="29"/>
      <c r="V546" s="29"/>
      <c r="W546" s="29"/>
      <c r="X546" s="29"/>
      <c r="Y546" s="29"/>
      <c r="Z546" s="29"/>
    </row>
    <row r="547" spans="1:26" ht="15.75" customHeight="1">
      <c r="A547" s="29"/>
      <c r="B547" s="29"/>
      <c r="C547" s="29"/>
      <c r="D547" s="29"/>
      <c r="E547" s="29"/>
      <c r="F547" s="29"/>
      <c r="G547" s="29"/>
      <c r="H547" s="579"/>
      <c r="I547" s="29"/>
      <c r="J547" s="29"/>
      <c r="K547" s="29"/>
      <c r="L547" s="29"/>
      <c r="M547" s="29"/>
      <c r="N547" s="29"/>
      <c r="O547" s="29"/>
      <c r="P547" s="29"/>
      <c r="Q547" s="29"/>
      <c r="R547" s="29"/>
      <c r="S547" s="29"/>
      <c r="T547" s="29"/>
      <c r="U547" s="29"/>
      <c r="V547" s="29"/>
      <c r="W547" s="29"/>
      <c r="X547" s="29"/>
      <c r="Y547" s="29"/>
      <c r="Z547" s="29"/>
    </row>
    <row r="548" spans="1:26" ht="15.75" customHeight="1">
      <c r="A548" s="29"/>
      <c r="B548" s="29"/>
      <c r="C548" s="29"/>
      <c r="D548" s="29"/>
      <c r="E548" s="29"/>
      <c r="F548" s="29"/>
      <c r="G548" s="29"/>
      <c r="H548" s="579"/>
      <c r="I548" s="29"/>
      <c r="J548" s="29"/>
      <c r="K548" s="29"/>
      <c r="L548" s="29"/>
      <c r="M548" s="29"/>
      <c r="N548" s="29"/>
      <c r="O548" s="29"/>
      <c r="P548" s="29"/>
      <c r="Q548" s="29"/>
      <c r="R548" s="29"/>
      <c r="S548" s="29"/>
      <c r="T548" s="29"/>
      <c r="U548" s="29"/>
      <c r="V548" s="29"/>
      <c r="W548" s="29"/>
      <c r="X548" s="29"/>
      <c r="Y548" s="29"/>
      <c r="Z548" s="29"/>
    </row>
    <row r="549" spans="1:26" ht="15.75" customHeight="1">
      <c r="A549" s="29"/>
      <c r="B549" s="29"/>
      <c r="C549" s="29"/>
      <c r="D549" s="29"/>
      <c r="E549" s="29"/>
      <c r="F549" s="29"/>
      <c r="G549" s="29"/>
      <c r="H549" s="579"/>
      <c r="I549" s="29"/>
      <c r="J549" s="29"/>
      <c r="K549" s="29"/>
      <c r="L549" s="29"/>
      <c r="M549" s="29"/>
      <c r="N549" s="29"/>
      <c r="O549" s="29"/>
      <c r="P549" s="29"/>
      <c r="Q549" s="29"/>
      <c r="R549" s="29"/>
      <c r="S549" s="29"/>
      <c r="T549" s="29"/>
      <c r="U549" s="29"/>
      <c r="V549" s="29"/>
      <c r="W549" s="29"/>
      <c r="X549" s="29"/>
      <c r="Y549" s="29"/>
      <c r="Z549" s="29"/>
    </row>
    <row r="550" spans="1:26" ht="15.75" customHeight="1">
      <c r="A550" s="29"/>
      <c r="B550" s="29"/>
      <c r="C550" s="29"/>
      <c r="D550" s="29"/>
      <c r="E550" s="29"/>
      <c r="F550" s="29"/>
      <c r="G550" s="29"/>
      <c r="H550" s="579"/>
      <c r="I550" s="29"/>
      <c r="J550" s="29"/>
      <c r="K550" s="29"/>
      <c r="L550" s="29"/>
      <c r="M550" s="29"/>
      <c r="N550" s="29"/>
      <c r="O550" s="29"/>
      <c r="P550" s="29"/>
      <c r="Q550" s="29"/>
      <c r="R550" s="29"/>
      <c r="S550" s="29"/>
      <c r="T550" s="29"/>
      <c r="U550" s="29"/>
      <c r="V550" s="29"/>
      <c r="W550" s="29"/>
      <c r="X550" s="29"/>
      <c r="Y550" s="29"/>
      <c r="Z550" s="29"/>
    </row>
    <row r="551" spans="1:26" ht="15.75" customHeight="1">
      <c r="A551" s="29"/>
      <c r="B551" s="29"/>
      <c r="C551" s="29"/>
      <c r="D551" s="29"/>
      <c r="E551" s="29"/>
      <c r="F551" s="29"/>
      <c r="G551" s="29"/>
      <c r="H551" s="579"/>
      <c r="I551" s="29"/>
      <c r="J551" s="29"/>
      <c r="K551" s="29"/>
      <c r="L551" s="29"/>
      <c r="M551" s="29"/>
      <c r="N551" s="29"/>
      <c r="O551" s="29"/>
      <c r="P551" s="29"/>
      <c r="Q551" s="29"/>
      <c r="R551" s="29"/>
      <c r="S551" s="29"/>
      <c r="T551" s="29"/>
      <c r="U551" s="29"/>
      <c r="V551" s="29"/>
      <c r="W551" s="29"/>
      <c r="X551" s="29"/>
      <c r="Y551" s="29"/>
      <c r="Z551" s="29"/>
    </row>
    <row r="552" spans="1:26" ht="15.75" customHeight="1">
      <c r="A552" s="29"/>
      <c r="B552" s="29"/>
      <c r="C552" s="29"/>
      <c r="D552" s="29"/>
      <c r="E552" s="29"/>
      <c r="F552" s="29"/>
      <c r="G552" s="29"/>
      <c r="H552" s="579"/>
      <c r="I552" s="29"/>
      <c r="J552" s="29"/>
      <c r="K552" s="29"/>
      <c r="L552" s="29"/>
      <c r="M552" s="29"/>
      <c r="N552" s="29"/>
      <c r="O552" s="29"/>
      <c r="P552" s="29"/>
      <c r="Q552" s="29"/>
      <c r="R552" s="29"/>
      <c r="S552" s="29"/>
      <c r="T552" s="29"/>
      <c r="U552" s="29"/>
      <c r="V552" s="29"/>
      <c r="W552" s="29"/>
      <c r="X552" s="29"/>
      <c r="Y552" s="29"/>
      <c r="Z552" s="29"/>
    </row>
    <row r="553" spans="1:26" ht="15.75" customHeight="1">
      <c r="A553" s="29"/>
      <c r="B553" s="29"/>
      <c r="C553" s="29"/>
      <c r="D553" s="29"/>
      <c r="E553" s="29"/>
      <c r="F553" s="29"/>
      <c r="G553" s="29"/>
      <c r="H553" s="579"/>
      <c r="I553" s="29"/>
      <c r="J553" s="29"/>
      <c r="K553" s="29"/>
      <c r="L553" s="29"/>
      <c r="M553" s="29"/>
      <c r="N553" s="29"/>
      <c r="O553" s="29"/>
      <c r="P553" s="29"/>
      <c r="Q553" s="29"/>
      <c r="R553" s="29"/>
      <c r="S553" s="29"/>
      <c r="T553" s="29"/>
      <c r="U553" s="29"/>
      <c r="V553" s="29"/>
      <c r="W553" s="29"/>
      <c r="X553" s="29"/>
      <c r="Y553" s="29"/>
      <c r="Z553" s="29"/>
    </row>
    <row r="554" spans="1:26" ht="15.75" customHeight="1">
      <c r="A554" s="29"/>
      <c r="B554" s="29"/>
      <c r="C554" s="29"/>
      <c r="D554" s="29"/>
      <c r="E554" s="29"/>
      <c r="F554" s="29"/>
      <c r="G554" s="29"/>
      <c r="H554" s="579"/>
      <c r="I554" s="29"/>
      <c r="J554" s="29"/>
      <c r="K554" s="29"/>
      <c r="L554" s="29"/>
      <c r="M554" s="29"/>
      <c r="N554" s="29"/>
      <c r="O554" s="29"/>
      <c r="P554" s="29"/>
      <c r="Q554" s="29"/>
      <c r="R554" s="29"/>
      <c r="S554" s="29"/>
      <c r="T554" s="29"/>
      <c r="U554" s="29"/>
      <c r="V554" s="29"/>
      <c r="W554" s="29"/>
      <c r="X554" s="29"/>
      <c r="Y554" s="29"/>
      <c r="Z554" s="29"/>
    </row>
    <row r="555" spans="1:26" ht="15.75" customHeight="1">
      <c r="A555" s="29"/>
      <c r="B555" s="29"/>
      <c r="C555" s="29"/>
      <c r="D555" s="29"/>
      <c r="E555" s="29"/>
      <c r="F555" s="29"/>
      <c r="G555" s="29"/>
      <c r="H555" s="579"/>
      <c r="I555" s="29"/>
      <c r="J555" s="29"/>
      <c r="K555" s="29"/>
      <c r="L555" s="29"/>
      <c r="M555" s="29"/>
      <c r="N555" s="29"/>
      <c r="O555" s="29"/>
      <c r="P555" s="29"/>
      <c r="Q555" s="29"/>
      <c r="R555" s="29"/>
      <c r="S555" s="29"/>
      <c r="T555" s="29"/>
      <c r="U555" s="29"/>
      <c r="V555" s="29"/>
      <c r="W555" s="29"/>
      <c r="X555" s="29"/>
      <c r="Y555" s="29"/>
      <c r="Z555" s="29"/>
    </row>
    <row r="556" spans="1:26" ht="15.75" customHeight="1">
      <c r="A556" s="29"/>
      <c r="B556" s="29"/>
      <c r="C556" s="29"/>
      <c r="D556" s="29"/>
      <c r="E556" s="29"/>
      <c r="F556" s="29"/>
      <c r="G556" s="29"/>
      <c r="H556" s="579"/>
      <c r="I556" s="29"/>
      <c r="J556" s="29"/>
      <c r="K556" s="29"/>
      <c r="L556" s="29"/>
      <c r="M556" s="29"/>
      <c r="N556" s="29"/>
      <c r="O556" s="29"/>
      <c r="P556" s="29"/>
      <c r="Q556" s="29"/>
      <c r="R556" s="29"/>
      <c r="S556" s="29"/>
      <c r="T556" s="29"/>
      <c r="U556" s="29"/>
      <c r="V556" s="29"/>
      <c r="W556" s="29"/>
      <c r="X556" s="29"/>
      <c r="Y556" s="29"/>
      <c r="Z556" s="29"/>
    </row>
    <row r="557" spans="1:26" ht="15.75" customHeight="1">
      <c r="A557" s="29"/>
      <c r="B557" s="29"/>
      <c r="C557" s="29"/>
      <c r="D557" s="29"/>
      <c r="E557" s="29"/>
      <c r="F557" s="29"/>
      <c r="G557" s="29"/>
      <c r="H557" s="579"/>
      <c r="I557" s="29"/>
      <c r="J557" s="29"/>
      <c r="K557" s="29"/>
      <c r="L557" s="29"/>
      <c r="M557" s="29"/>
      <c r="N557" s="29"/>
      <c r="O557" s="29"/>
      <c r="P557" s="29"/>
      <c r="Q557" s="29"/>
      <c r="R557" s="29"/>
      <c r="S557" s="29"/>
      <c r="T557" s="29"/>
      <c r="U557" s="29"/>
      <c r="V557" s="29"/>
      <c r="W557" s="29"/>
      <c r="X557" s="29"/>
      <c r="Y557" s="29"/>
      <c r="Z557" s="29"/>
    </row>
    <row r="558" spans="1:26" ht="15.75" customHeight="1">
      <c r="A558" s="29"/>
      <c r="B558" s="29"/>
      <c r="C558" s="29"/>
      <c r="D558" s="29"/>
      <c r="E558" s="29"/>
      <c r="F558" s="29"/>
      <c r="G558" s="29"/>
      <c r="H558" s="579"/>
      <c r="I558" s="29"/>
      <c r="J558" s="29"/>
      <c r="K558" s="29"/>
      <c r="L558" s="29"/>
      <c r="M558" s="29"/>
      <c r="N558" s="29"/>
      <c r="O558" s="29"/>
      <c r="P558" s="29"/>
      <c r="Q558" s="29"/>
      <c r="R558" s="29"/>
      <c r="S558" s="29"/>
      <c r="T558" s="29"/>
      <c r="U558" s="29"/>
      <c r="V558" s="29"/>
      <c r="W558" s="29"/>
      <c r="X558" s="29"/>
      <c r="Y558" s="29"/>
      <c r="Z558" s="29"/>
    </row>
    <row r="559" spans="1:26" ht="15.75" customHeight="1">
      <c r="A559" s="29"/>
      <c r="B559" s="29"/>
      <c r="C559" s="29"/>
      <c r="D559" s="29"/>
      <c r="E559" s="29"/>
      <c r="F559" s="29"/>
      <c r="G559" s="29"/>
      <c r="H559" s="579"/>
      <c r="I559" s="29"/>
      <c r="J559" s="29"/>
      <c r="K559" s="29"/>
      <c r="L559" s="29"/>
      <c r="M559" s="29"/>
      <c r="N559" s="29"/>
      <c r="O559" s="29"/>
      <c r="P559" s="29"/>
      <c r="Q559" s="29"/>
      <c r="R559" s="29"/>
      <c r="S559" s="29"/>
      <c r="T559" s="29"/>
      <c r="U559" s="29"/>
      <c r="V559" s="29"/>
      <c r="W559" s="29"/>
      <c r="X559" s="29"/>
      <c r="Y559" s="29"/>
      <c r="Z559" s="29"/>
    </row>
    <row r="560" spans="1:26" ht="15.75" customHeight="1">
      <c r="A560" s="29"/>
      <c r="B560" s="29"/>
      <c r="C560" s="29"/>
      <c r="D560" s="29"/>
      <c r="E560" s="29"/>
      <c r="F560" s="29"/>
      <c r="G560" s="29"/>
      <c r="H560" s="579"/>
      <c r="I560" s="29"/>
      <c r="J560" s="29"/>
      <c r="K560" s="29"/>
      <c r="L560" s="29"/>
      <c r="M560" s="29"/>
      <c r="N560" s="29"/>
      <c r="O560" s="29"/>
      <c r="P560" s="29"/>
      <c r="Q560" s="29"/>
      <c r="R560" s="29"/>
      <c r="S560" s="29"/>
      <c r="T560" s="29"/>
      <c r="U560" s="29"/>
      <c r="V560" s="29"/>
      <c r="W560" s="29"/>
      <c r="X560" s="29"/>
      <c r="Y560" s="29"/>
      <c r="Z560" s="29"/>
    </row>
    <row r="561" spans="1:26" ht="15.75" customHeight="1">
      <c r="A561" s="29"/>
      <c r="B561" s="29"/>
      <c r="C561" s="29"/>
      <c r="D561" s="29"/>
      <c r="E561" s="29"/>
      <c r="F561" s="29"/>
      <c r="G561" s="29"/>
      <c r="H561" s="579"/>
      <c r="I561" s="29"/>
      <c r="J561" s="29"/>
      <c r="K561" s="29"/>
      <c r="L561" s="29"/>
      <c r="M561" s="29"/>
      <c r="N561" s="29"/>
      <c r="O561" s="29"/>
      <c r="P561" s="29"/>
      <c r="Q561" s="29"/>
      <c r="R561" s="29"/>
      <c r="S561" s="29"/>
      <c r="T561" s="29"/>
      <c r="U561" s="29"/>
      <c r="V561" s="29"/>
      <c r="W561" s="29"/>
      <c r="X561" s="29"/>
      <c r="Y561" s="29"/>
      <c r="Z561" s="29"/>
    </row>
    <row r="562" spans="1:26" ht="15.75" customHeight="1">
      <c r="A562" s="29"/>
      <c r="B562" s="29"/>
      <c r="C562" s="29"/>
      <c r="D562" s="29"/>
      <c r="E562" s="29"/>
      <c r="F562" s="29"/>
      <c r="G562" s="29"/>
      <c r="H562" s="579"/>
      <c r="I562" s="29"/>
      <c r="J562" s="29"/>
      <c r="K562" s="29"/>
      <c r="L562" s="29"/>
      <c r="M562" s="29"/>
      <c r="N562" s="29"/>
      <c r="O562" s="29"/>
      <c r="P562" s="29"/>
      <c r="Q562" s="29"/>
      <c r="R562" s="29"/>
      <c r="S562" s="29"/>
      <c r="T562" s="29"/>
      <c r="U562" s="29"/>
      <c r="V562" s="29"/>
      <c r="W562" s="29"/>
      <c r="X562" s="29"/>
      <c r="Y562" s="29"/>
      <c r="Z562" s="29"/>
    </row>
    <row r="563" spans="1:26" ht="15.75" customHeight="1">
      <c r="A563" s="29"/>
      <c r="B563" s="29"/>
      <c r="C563" s="29"/>
      <c r="D563" s="29"/>
      <c r="E563" s="29"/>
      <c r="F563" s="29"/>
      <c r="G563" s="29"/>
      <c r="H563" s="579"/>
      <c r="I563" s="29"/>
      <c r="J563" s="29"/>
      <c r="K563" s="29"/>
      <c r="L563" s="29"/>
      <c r="M563" s="29"/>
      <c r="N563" s="29"/>
      <c r="O563" s="29"/>
      <c r="P563" s="29"/>
      <c r="Q563" s="29"/>
      <c r="R563" s="29"/>
      <c r="S563" s="29"/>
      <c r="T563" s="29"/>
      <c r="U563" s="29"/>
      <c r="V563" s="29"/>
      <c r="W563" s="29"/>
      <c r="X563" s="29"/>
      <c r="Y563" s="29"/>
      <c r="Z563" s="29"/>
    </row>
    <row r="564" spans="1:26" ht="15.75" customHeight="1">
      <c r="A564" s="29"/>
      <c r="B564" s="29"/>
      <c r="C564" s="29"/>
      <c r="D564" s="29"/>
      <c r="E564" s="29"/>
      <c r="F564" s="29"/>
      <c r="G564" s="29"/>
      <c r="H564" s="579"/>
      <c r="I564" s="29"/>
      <c r="J564" s="29"/>
      <c r="K564" s="29"/>
      <c r="L564" s="29"/>
      <c r="M564" s="29"/>
      <c r="N564" s="29"/>
      <c r="O564" s="29"/>
      <c r="P564" s="29"/>
      <c r="Q564" s="29"/>
      <c r="R564" s="29"/>
      <c r="S564" s="29"/>
      <c r="T564" s="29"/>
      <c r="U564" s="29"/>
      <c r="V564" s="29"/>
      <c r="W564" s="29"/>
      <c r="X564" s="29"/>
      <c r="Y564" s="29"/>
      <c r="Z564" s="29"/>
    </row>
    <row r="565" spans="1:26" ht="15.75" customHeight="1">
      <c r="A565" s="29"/>
      <c r="B565" s="29"/>
      <c r="C565" s="29"/>
      <c r="D565" s="29"/>
      <c r="E565" s="29"/>
      <c r="F565" s="29"/>
      <c r="G565" s="29"/>
      <c r="H565" s="579"/>
      <c r="I565" s="29"/>
      <c r="J565" s="29"/>
      <c r="K565" s="29"/>
      <c r="L565" s="29"/>
      <c r="M565" s="29"/>
      <c r="N565" s="29"/>
      <c r="O565" s="29"/>
      <c r="P565" s="29"/>
      <c r="Q565" s="29"/>
      <c r="R565" s="29"/>
      <c r="S565" s="29"/>
      <c r="T565" s="29"/>
      <c r="U565" s="29"/>
      <c r="V565" s="29"/>
      <c r="W565" s="29"/>
      <c r="X565" s="29"/>
      <c r="Y565" s="29"/>
      <c r="Z565" s="29"/>
    </row>
    <row r="566" spans="1:26" ht="15.75" customHeight="1">
      <c r="A566" s="29"/>
      <c r="B566" s="29"/>
      <c r="C566" s="29"/>
      <c r="D566" s="29"/>
      <c r="E566" s="29"/>
      <c r="F566" s="29"/>
      <c r="G566" s="29"/>
      <c r="H566" s="579"/>
      <c r="I566" s="29"/>
      <c r="J566" s="29"/>
      <c r="K566" s="29"/>
      <c r="L566" s="29"/>
      <c r="M566" s="29"/>
      <c r="N566" s="29"/>
      <c r="O566" s="29"/>
      <c r="P566" s="29"/>
      <c r="Q566" s="29"/>
      <c r="R566" s="29"/>
      <c r="S566" s="29"/>
      <c r="T566" s="29"/>
      <c r="U566" s="29"/>
      <c r="V566" s="29"/>
      <c r="W566" s="29"/>
      <c r="X566" s="29"/>
      <c r="Y566" s="29"/>
      <c r="Z566" s="29"/>
    </row>
    <row r="567" spans="1:26" ht="15.75" customHeight="1">
      <c r="A567" s="29"/>
      <c r="B567" s="29"/>
      <c r="C567" s="29"/>
      <c r="D567" s="29"/>
      <c r="E567" s="29"/>
      <c r="F567" s="29"/>
      <c r="G567" s="29"/>
      <c r="H567" s="579"/>
      <c r="I567" s="29"/>
      <c r="J567" s="29"/>
      <c r="K567" s="29"/>
      <c r="L567" s="29"/>
      <c r="M567" s="29"/>
      <c r="N567" s="29"/>
      <c r="O567" s="29"/>
      <c r="P567" s="29"/>
      <c r="Q567" s="29"/>
      <c r="R567" s="29"/>
      <c r="S567" s="29"/>
      <c r="T567" s="29"/>
      <c r="U567" s="29"/>
      <c r="V567" s="29"/>
      <c r="W567" s="29"/>
      <c r="X567" s="29"/>
      <c r="Y567" s="29"/>
      <c r="Z567" s="29"/>
    </row>
    <row r="568" spans="1:26" ht="15.75" customHeight="1">
      <c r="A568" s="29"/>
      <c r="B568" s="29"/>
      <c r="C568" s="29"/>
      <c r="D568" s="29"/>
      <c r="E568" s="29"/>
      <c r="F568" s="29"/>
      <c r="G568" s="29"/>
      <c r="H568" s="579"/>
      <c r="I568" s="29"/>
      <c r="J568" s="29"/>
      <c r="K568" s="29"/>
      <c r="L568" s="29"/>
      <c r="M568" s="29"/>
      <c r="N568" s="29"/>
      <c r="O568" s="29"/>
      <c r="P568" s="29"/>
      <c r="Q568" s="29"/>
      <c r="R568" s="29"/>
      <c r="S568" s="29"/>
      <c r="T568" s="29"/>
      <c r="U568" s="29"/>
      <c r="V568" s="29"/>
      <c r="W568" s="29"/>
      <c r="X568" s="29"/>
      <c r="Y568" s="29"/>
      <c r="Z568" s="29"/>
    </row>
    <row r="569" spans="1:26" ht="15.75" customHeight="1">
      <c r="A569" s="29"/>
      <c r="B569" s="29"/>
      <c r="C569" s="29"/>
      <c r="D569" s="29"/>
      <c r="E569" s="29"/>
      <c r="F569" s="29"/>
      <c r="G569" s="29"/>
      <c r="H569" s="579"/>
      <c r="I569" s="29"/>
      <c r="J569" s="29"/>
      <c r="K569" s="29"/>
      <c r="L569" s="29"/>
      <c r="M569" s="29"/>
      <c r="N569" s="29"/>
      <c r="O569" s="29"/>
      <c r="P569" s="29"/>
      <c r="Q569" s="29"/>
      <c r="R569" s="29"/>
      <c r="S569" s="29"/>
      <c r="T569" s="29"/>
      <c r="U569" s="29"/>
      <c r="V569" s="29"/>
      <c r="W569" s="29"/>
      <c r="X569" s="29"/>
      <c r="Y569" s="29"/>
      <c r="Z569" s="29"/>
    </row>
    <row r="570" spans="1:26" ht="15.75" customHeight="1">
      <c r="A570" s="29"/>
      <c r="B570" s="29"/>
      <c r="C570" s="29"/>
      <c r="D570" s="29"/>
      <c r="E570" s="29"/>
      <c r="F570" s="29"/>
      <c r="G570" s="29"/>
      <c r="H570" s="579"/>
      <c r="I570" s="29"/>
      <c r="J570" s="29"/>
      <c r="K570" s="29"/>
      <c r="L570" s="29"/>
      <c r="M570" s="29"/>
      <c r="N570" s="29"/>
      <c r="O570" s="29"/>
      <c r="P570" s="29"/>
      <c r="Q570" s="29"/>
      <c r="R570" s="29"/>
      <c r="S570" s="29"/>
      <c r="T570" s="29"/>
      <c r="U570" s="29"/>
      <c r="V570" s="29"/>
      <c r="W570" s="29"/>
      <c r="X570" s="29"/>
      <c r="Y570" s="29"/>
      <c r="Z570" s="29"/>
    </row>
    <row r="571" spans="1:26" ht="15.75" customHeight="1">
      <c r="A571" s="29"/>
      <c r="B571" s="29"/>
      <c r="C571" s="29"/>
      <c r="D571" s="29"/>
      <c r="E571" s="29"/>
      <c r="F571" s="29"/>
      <c r="G571" s="29"/>
      <c r="H571" s="579"/>
      <c r="I571" s="29"/>
      <c r="J571" s="29"/>
      <c r="K571" s="29"/>
      <c r="L571" s="29"/>
      <c r="M571" s="29"/>
      <c r="N571" s="29"/>
      <c r="O571" s="29"/>
      <c r="P571" s="29"/>
      <c r="Q571" s="29"/>
      <c r="R571" s="29"/>
      <c r="S571" s="29"/>
      <c r="T571" s="29"/>
      <c r="U571" s="29"/>
      <c r="V571" s="29"/>
      <c r="W571" s="29"/>
      <c r="X571" s="29"/>
      <c r="Y571" s="29"/>
      <c r="Z571" s="29"/>
    </row>
    <row r="572" spans="1:26" ht="15.75" customHeight="1">
      <c r="A572" s="29"/>
      <c r="B572" s="29"/>
      <c r="C572" s="29"/>
      <c r="D572" s="29"/>
      <c r="E572" s="29"/>
      <c r="F572" s="29"/>
      <c r="G572" s="29"/>
      <c r="H572" s="579"/>
      <c r="I572" s="29"/>
      <c r="J572" s="29"/>
      <c r="K572" s="29"/>
      <c r="L572" s="29"/>
      <c r="M572" s="29"/>
      <c r="N572" s="29"/>
      <c r="O572" s="29"/>
      <c r="P572" s="29"/>
      <c r="Q572" s="29"/>
      <c r="R572" s="29"/>
      <c r="S572" s="29"/>
      <c r="T572" s="29"/>
      <c r="U572" s="29"/>
      <c r="V572" s="29"/>
      <c r="W572" s="29"/>
      <c r="X572" s="29"/>
      <c r="Y572" s="29"/>
      <c r="Z572" s="29"/>
    </row>
    <row r="573" spans="1:26" ht="15.75" customHeight="1">
      <c r="A573" s="29"/>
      <c r="B573" s="29"/>
      <c r="C573" s="29"/>
      <c r="D573" s="29"/>
      <c r="E573" s="29"/>
      <c r="F573" s="29"/>
      <c r="G573" s="29"/>
      <c r="H573" s="579"/>
      <c r="I573" s="29"/>
      <c r="J573" s="29"/>
      <c r="K573" s="29"/>
      <c r="L573" s="29"/>
      <c r="M573" s="29"/>
      <c r="N573" s="29"/>
      <c r="O573" s="29"/>
      <c r="P573" s="29"/>
      <c r="Q573" s="29"/>
      <c r="R573" s="29"/>
      <c r="S573" s="29"/>
      <c r="T573" s="29"/>
      <c r="U573" s="29"/>
      <c r="V573" s="29"/>
      <c r="W573" s="29"/>
      <c r="X573" s="29"/>
      <c r="Y573" s="29"/>
      <c r="Z573" s="29"/>
    </row>
    <row r="574" spans="1:26" ht="15.75" customHeight="1">
      <c r="A574" s="29"/>
      <c r="B574" s="29"/>
      <c r="C574" s="29"/>
      <c r="D574" s="29"/>
      <c r="E574" s="29"/>
      <c r="F574" s="29"/>
      <c r="G574" s="29"/>
      <c r="H574" s="579"/>
      <c r="I574" s="29"/>
      <c r="J574" s="29"/>
      <c r="K574" s="29"/>
      <c r="L574" s="29"/>
      <c r="M574" s="29"/>
      <c r="N574" s="29"/>
      <c r="O574" s="29"/>
      <c r="P574" s="29"/>
      <c r="Q574" s="29"/>
      <c r="R574" s="29"/>
      <c r="S574" s="29"/>
      <c r="T574" s="29"/>
      <c r="U574" s="29"/>
      <c r="V574" s="29"/>
      <c r="W574" s="29"/>
      <c r="X574" s="29"/>
      <c r="Y574" s="29"/>
      <c r="Z574" s="29"/>
    </row>
    <row r="575" spans="1:26" ht="15.75" customHeight="1">
      <c r="A575" s="29"/>
      <c r="B575" s="29"/>
      <c r="C575" s="29"/>
      <c r="D575" s="29"/>
      <c r="E575" s="29"/>
      <c r="F575" s="29"/>
      <c r="G575" s="29"/>
      <c r="H575" s="579"/>
      <c r="I575" s="29"/>
      <c r="J575" s="29"/>
      <c r="K575" s="29"/>
      <c r="L575" s="29"/>
      <c r="M575" s="29"/>
      <c r="N575" s="29"/>
      <c r="O575" s="29"/>
      <c r="P575" s="29"/>
      <c r="Q575" s="29"/>
      <c r="R575" s="29"/>
      <c r="S575" s="29"/>
      <c r="T575" s="29"/>
      <c r="U575" s="29"/>
      <c r="V575" s="29"/>
      <c r="W575" s="29"/>
      <c r="X575" s="29"/>
      <c r="Y575" s="29"/>
      <c r="Z575" s="29"/>
    </row>
    <row r="576" spans="1:26" ht="15.75" customHeight="1">
      <c r="A576" s="29"/>
      <c r="B576" s="29"/>
      <c r="C576" s="29"/>
      <c r="D576" s="29"/>
      <c r="E576" s="29"/>
      <c r="F576" s="29"/>
      <c r="G576" s="29"/>
      <c r="H576" s="579"/>
      <c r="I576" s="29"/>
      <c r="J576" s="29"/>
      <c r="K576" s="29"/>
      <c r="L576" s="29"/>
      <c r="M576" s="29"/>
      <c r="N576" s="29"/>
      <c r="O576" s="29"/>
      <c r="P576" s="29"/>
      <c r="Q576" s="29"/>
      <c r="R576" s="29"/>
      <c r="S576" s="29"/>
      <c r="T576" s="29"/>
      <c r="U576" s="29"/>
      <c r="V576" s="29"/>
      <c r="W576" s="29"/>
      <c r="X576" s="29"/>
      <c r="Y576" s="29"/>
      <c r="Z576" s="29"/>
    </row>
    <row r="577" spans="1:26" ht="15.75" customHeight="1">
      <c r="A577" s="29"/>
      <c r="B577" s="29"/>
      <c r="C577" s="29"/>
      <c r="D577" s="29"/>
      <c r="E577" s="29"/>
      <c r="F577" s="29"/>
      <c r="G577" s="29"/>
      <c r="H577" s="579"/>
      <c r="I577" s="29"/>
      <c r="J577" s="29"/>
      <c r="K577" s="29"/>
      <c r="L577" s="29"/>
      <c r="M577" s="29"/>
      <c r="N577" s="29"/>
      <c r="O577" s="29"/>
      <c r="P577" s="29"/>
      <c r="Q577" s="29"/>
      <c r="R577" s="29"/>
      <c r="S577" s="29"/>
      <c r="T577" s="29"/>
      <c r="U577" s="29"/>
      <c r="V577" s="29"/>
      <c r="W577" s="29"/>
      <c r="X577" s="29"/>
      <c r="Y577" s="29"/>
      <c r="Z577" s="29"/>
    </row>
    <row r="578" spans="1:26" ht="15.75" customHeight="1">
      <c r="A578" s="29"/>
      <c r="B578" s="29"/>
      <c r="C578" s="29"/>
      <c r="D578" s="29"/>
      <c r="E578" s="29"/>
      <c r="F578" s="29"/>
      <c r="G578" s="29"/>
      <c r="H578" s="579"/>
      <c r="I578" s="29"/>
      <c r="J578" s="29"/>
      <c r="K578" s="29"/>
      <c r="L578" s="29"/>
      <c r="M578" s="29"/>
      <c r="N578" s="29"/>
      <c r="O578" s="29"/>
      <c r="P578" s="29"/>
      <c r="Q578" s="29"/>
      <c r="R578" s="29"/>
      <c r="S578" s="29"/>
      <c r="T578" s="29"/>
      <c r="U578" s="29"/>
      <c r="V578" s="29"/>
      <c r="W578" s="29"/>
      <c r="X578" s="29"/>
      <c r="Y578" s="29"/>
      <c r="Z578" s="29"/>
    </row>
    <row r="579" spans="1:26" ht="15.75" customHeight="1">
      <c r="A579" s="29"/>
      <c r="B579" s="29"/>
      <c r="C579" s="29"/>
      <c r="D579" s="29"/>
      <c r="E579" s="29"/>
      <c r="F579" s="29"/>
      <c r="G579" s="29"/>
      <c r="H579" s="579"/>
      <c r="I579" s="29"/>
      <c r="J579" s="29"/>
      <c r="K579" s="29"/>
      <c r="L579" s="29"/>
      <c r="M579" s="29"/>
      <c r="N579" s="29"/>
      <c r="O579" s="29"/>
      <c r="P579" s="29"/>
      <c r="Q579" s="29"/>
      <c r="R579" s="29"/>
      <c r="S579" s="29"/>
      <c r="T579" s="29"/>
      <c r="U579" s="29"/>
      <c r="V579" s="29"/>
      <c r="W579" s="29"/>
      <c r="X579" s="29"/>
      <c r="Y579" s="29"/>
      <c r="Z579" s="29"/>
    </row>
    <row r="580" spans="1:26" ht="15.75" customHeight="1">
      <c r="A580" s="29"/>
      <c r="B580" s="29"/>
      <c r="C580" s="29"/>
      <c r="D580" s="29"/>
      <c r="E580" s="29"/>
      <c r="F580" s="29"/>
      <c r="G580" s="29"/>
      <c r="H580" s="579"/>
      <c r="I580" s="29"/>
      <c r="J580" s="29"/>
      <c r="K580" s="29"/>
      <c r="L580" s="29"/>
      <c r="M580" s="29"/>
      <c r="N580" s="29"/>
      <c r="O580" s="29"/>
      <c r="P580" s="29"/>
      <c r="Q580" s="29"/>
      <c r="R580" s="29"/>
      <c r="S580" s="29"/>
      <c r="T580" s="29"/>
      <c r="U580" s="29"/>
      <c r="V580" s="29"/>
      <c r="W580" s="29"/>
      <c r="X580" s="29"/>
      <c r="Y580" s="29"/>
      <c r="Z580" s="29"/>
    </row>
    <row r="581" spans="1:26" ht="15.75" customHeight="1">
      <c r="A581" s="29"/>
      <c r="B581" s="29"/>
      <c r="C581" s="29"/>
      <c r="D581" s="29"/>
      <c r="E581" s="29"/>
      <c r="F581" s="29"/>
      <c r="G581" s="29"/>
      <c r="H581" s="579"/>
      <c r="I581" s="29"/>
      <c r="J581" s="29"/>
      <c r="K581" s="29"/>
      <c r="L581" s="29"/>
      <c r="M581" s="29"/>
      <c r="N581" s="29"/>
      <c r="O581" s="29"/>
      <c r="P581" s="29"/>
      <c r="Q581" s="29"/>
      <c r="R581" s="29"/>
      <c r="S581" s="29"/>
      <c r="T581" s="29"/>
      <c r="U581" s="29"/>
      <c r="V581" s="29"/>
      <c r="W581" s="29"/>
      <c r="X581" s="29"/>
      <c r="Y581" s="29"/>
      <c r="Z581" s="29"/>
    </row>
    <row r="582" spans="1:26" ht="15.75" customHeight="1">
      <c r="A582" s="29"/>
      <c r="B582" s="29"/>
      <c r="C582" s="29"/>
      <c r="D582" s="29"/>
      <c r="E582" s="29"/>
      <c r="F582" s="29"/>
      <c r="G582" s="29"/>
      <c r="H582" s="579"/>
      <c r="I582" s="29"/>
      <c r="J582" s="29"/>
      <c r="K582" s="29"/>
      <c r="L582" s="29"/>
      <c r="M582" s="29"/>
      <c r="N582" s="29"/>
      <c r="O582" s="29"/>
      <c r="P582" s="29"/>
      <c r="Q582" s="29"/>
      <c r="R582" s="29"/>
      <c r="S582" s="29"/>
      <c r="T582" s="29"/>
      <c r="U582" s="29"/>
      <c r="V582" s="29"/>
      <c r="W582" s="29"/>
      <c r="X582" s="29"/>
      <c r="Y582" s="29"/>
      <c r="Z582" s="29"/>
    </row>
    <row r="583" spans="1:26" ht="15.75" customHeight="1">
      <c r="A583" s="29"/>
      <c r="B583" s="29"/>
      <c r="C583" s="29"/>
      <c r="D583" s="29"/>
      <c r="E583" s="29"/>
      <c r="F583" s="29"/>
      <c r="G583" s="29"/>
      <c r="H583" s="579"/>
      <c r="I583" s="29"/>
      <c r="J583" s="29"/>
      <c r="K583" s="29"/>
      <c r="L583" s="29"/>
      <c r="M583" s="29"/>
      <c r="N583" s="29"/>
      <c r="O583" s="29"/>
      <c r="P583" s="29"/>
      <c r="Q583" s="29"/>
      <c r="R583" s="29"/>
      <c r="S583" s="29"/>
      <c r="T583" s="29"/>
      <c r="U583" s="29"/>
      <c r="V583" s="29"/>
      <c r="W583" s="29"/>
      <c r="X583" s="29"/>
      <c r="Y583" s="29"/>
      <c r="Z583" s="29"/>
    </row>
    <row r="584" spans="1:26" ht="15.75" customHeight="1">
      <c r="A584" s="29"/>
      <c r="B584" s="29"/>
      <c r="C584" s="29"/>
      <c r="D584" s="29"/>
      <c r="E584" s="29"/>
      <c r="F584" s="29"/>
      <c r="G584" s="29"/>
      <c r="H584" s="579"/>
      <c r="I584" s="29"/>
      <c r="J584" s="29"/>
      <c r="K584" s="29"/>
      <c r="L584" s="29"/>
      <c r="M584" s="29"/>
      <c r="N584" s="29"/>
      <c r="O584" s="29"/>
      <c r="P584" s="29"/>
      <c r="Q584" s="29"/>
      <c r="R584" s="29"/>
      <c r="S584" s="29"/>
      <c r="T584" s="29"/>
      <c r="U584" s="29"/>
      <c r="V584" s="29"/>
      <c r="W584" s="29"/>
      <c r="X584" s="29"/>
      <c r="Y584" s="29"/>
      <c r="Z584" s="29"/>
    </row>
    <row r="585" spans="1:26" ht="15.75" customHeight="1">
      <c r="A585" s="29"/>
      <c r="B585" s="29"/>
      <c r="C585" s="29"/>
      <c r="D585" s="29"/>
      <c r="E585" s="29"/>
      <c r="F585" s="29"/>
      <c r="G585" s="29"/>
      <c r="H585" s="579"/>
      <c r="I585" s="29"/>
      <c r="J585" s="29"/>
      <c r="K585" s="29"/>
      <c r="L585" s="29"/>
      <c r="M585" s="29"/>
      <c r="N585" s="29"/>
      <c r="O585" s="29"/>
      <c r="P585" s="29"/>
      <c r="Q585" s="29"/>
      <c r="R585" s="29"/>
      <c r="S585" s="29"/>
      <c r="T585" s="29"/>
      <c r="U585" s="29"/>
      <c r="V585" s="29"/>
      <c r="W585" s="29"/>
      <c r="X585" s="29"/>
      <c r="Y585" s="29"/>
      <c r="Z585" s="29"/>
    </row>
    <row r="586" spans="1:26" ht="15.75" customHeight="1">
      <c r="A586" s="29"/>
      <c r="B586" s="29"/>
      <c r="C586" s="29"/>
      <c r="D586" s="29"/>
      <c r="E586" s="29"/>
      <c r="F586" s="29"/>
      <c r="G586" s="29"/>
      <c r="H586" s="579"/>
      <c r="I586" s="29"/>
      <c r="J586" s="29"/>
      <c r="K586" s="29"/>
      <c r="L586" s="29"/>
      <c r="M586" s="29"/>
      <c r="N586" s="29"/>
      <c r="O586" s="29"/>
      <c r="P586" s="29"/>
      <c r="Q586" s="29"/>
      <c r="R586" s="29"/>
      <c r="S586" s="29"/>
      <c r="T586" s="29"/>
      <c r="U586" s="29"/>
      <c r="V586" s="29"/>
      <c r="W586" s="29"/>
      <c r="X586" s="29"/>
      <c r="Y586" s="29"/>
      <c r="Z586" s="29"/>
    </row>
    <row r="587" spans="1:26" ht="15.75" customHeight="1">
      <c r="A587" s="29"/>
      <c r="B587" s="29"/>
      <c r="C587" s="29"/>
      <c r="D587" s="29"/>
      <c r="E587" s="29"/>
      <c r="F587" s="29"/>
      <c r="G587" s="29"/>
      <c r="H587" s="579"/>
      <c r="I587" s="29"/>
      <c r="J587" s="29"/>
      <c r="K587" s="29"/>
      <c r="L587" s="29"/>
      <c r="M587" s="29"/>
      <c r="N587" s="29"/>
      <c r="O587" s="29"/>
      <c r="P587" s="29"/>
      <c r="Q587" s="29"/>
      <c r="R587" s="29"/>
      <c r="S587" s="29"/>
      <c r="T587" s="29"/>
      <c r="U587" s="29"/>
      <c r="V587" s="29"/>
      <c r="W587" s="29"/>
      <c r="X587" s="29"/>
      <c r="Y587" s="29"/>
      <c r="Z587" s="29"/>
    </row>
    <row r="588" spans="1:26" ht="15.75" customHeight="1">
      <c r="A588" s="29"/>
      <c r="B588" s="29"/>
      <c r="C588" s="29"/>
      <c r="D588" s="29"/>
      <c r="E588" s="29"/>
      <c r="F588" s="29"/>
      <c r="G588" s="29"/>
      <c r="H588" s="579"/>
      <c r="I588" s="29"/>
      <c r="J588" s="29"/>
      <c r="K588" s="29"/>
      <c r="L588" s="29"/>
      <c r="M588" s="29"/>
      <c r="N588" s="29"/>
      <c r="O588" s="29"/>
      <c r="P588" s="29"/>
      <c r="Q588" s="29"/>
      <c r="R588" s="29"/>
      <c r="S588" s="29"/>
      <c r="T588" s="29"/>
      <c r="U588" s="29"/>
      <c r="V588" s="29"/>
      <c r="W588" s="29"/>
      <c r="X588" s="29"/>
      <c r="Y588" s="29"/>
      <c r="Z588" s="29"/>
    </row>
    <row r="589" spans="1:26" ht="15.75" customHeight="1">
      <c r="A589" s="29"/>
      <c r="B589" s="29"/>
      <c r="C589" s="29"/>
      <c r="D589" s="29"/>
      <c r="E589" s="29"/>
      <c r="F589" s="29"/>
      <c r="G589" s="29"/>
      <c r="H589" s="579"/>
      <c r="I589" s="29"/>
      <c r="J589" s="29"/>
      <c r="K589" s="29"/>
      <c r="L589" s="29"/>
      <c r="M589" s="29"/>
      <c r="N589" s="29"/>
      <c r="O589" s="29"/>
      <c r="P589" s="29"/>
      <c r="Q589" s="29"/>
      <c r="R589" s="29"/>
      <c r="S589" s="29"/>
      <c r="T589" s="29"/>
      <c r="U589" s="29"/>
      <c r="V589" s="29"/>
      <c r="W589" s="29"/>
      <c r="X589" s="29"/>
      <c r="Y589" s="29"/>
      <c r="Z589" s="29"/>
    </row>
    <row r="590" spans="1:26" ht="15.75" customHeight="1">
      <c r="A590" s="29"/>
      <c r="B590" s="29"/>
      <c r="C590" s="29"/>
      <c r="D590" s="29"/>
      <c r="E590" s="29"/>
      <c r="F590" s="29"/>
      <c r="G590" s="29"/>
      <c r="H590" s="579"/>
      <c r="I590" s="29"/>
      <c r="J590" s="29"/>
      <c r="K590" s="29"/>
      <c r="L590" s="29"/>
      <c r="M590" s="29"/>
      <c r="N590" s="29"/>
      <c r="O590" s="29"/>
      <c r="P590" s="29"/>
      <c r="Q590" s="29"/>
      <c r="R590" s="29"/>
      <c r="S590" s="29"/>
      <c r="T590" s="29"/>
      <c r="U590" s="29"/>
      <c r="V590" s="29"/>
      <c r="W590" s="29"/>
      <c r="X590" s="29"/>
      <c r="Y590" s="29"/>
      <c r="Z590" s="29"/>
    </row>
    <row r="591" spans="1:26" ht="15.75" customHeight="1">
      <c r="A591" s="29"/>
      <c r="B591" s="29"/>
      <c r="C591" s="29"/>
      <c r="D591" s="29"/>
      <c r="E591" s="29"/>
      <c r="F591" s="29"/>
      <c r="G591" s="29"/>
      <c r="H591" s="579"/>
      <c r="I591" s="29"/>
      <c r="J591" s="29"/>
      <c r="K591" s="29"/>
      <c r="L591" s="29"/>
      <c r="M591" s="29"/>
      <c r="N591" s="29"/>
      <c r="O591" s="29"/>
      <c r="P591" s="29"/>
      <c r="Q591" s="29"/>
      <c r="R591" s="29"/>
      <c r="S591" s="29"/>
      <c r="T591" s="29"/>
      <c r="U591" s="29"/>
      <c r="V591" s="29"/>
      <c r="W591" s="29"/>
      <c r="X591" s="29"/>
      <c r="Y591" s="29"/>
      <c r="Z591" s="29"/>
    </row>
    <row r="592" spans="1:26" ht="15.75" customHeight="1">
      <c r="A592" s="29"/>
      <c r="B592" s="29"/>
      <c r="C592" s="29"/>
      <c r="D592" s="29"/>
      <c r="E592" s="29"/>
      <c r="F592" s="29"/>
      <c r="G592" s="29"/>
      <c r="H592" s="579"/>
      <c r="I592" s="29"/>
      <c r="J592" s="29"/>
      <c r="K592" s="29"/>
      <c r="L592" s="29"/>
      <c r="M592" s="29"/>
      <c r="N592" s="29"/>
      <c r="O592" s="29"/>
      <c r="P592" s="29"/>
      <c r="Q592" s="29"/>
      <c r="R592" s="29"/>
      <c r="S592" s="29"/>
      <c r="T592" s="29"/>
      <c r="U592" s="29"/>
      <c r="V592" s="29"/>
      <c r="W592" s="29"/>
      <c r="X592" s="29"/>
      <c r="Y592" s="29"/>
      <c r="Z592" s="29"/>
    </row>
    <row r="593" spans="1:26" ht="15.75" customHeight="1">
      <c r="A593" s="29"/>
      <c r="B593" s="29"/>
      <c r="C593" s="29"/>
      <c r="D593" s="29"/>
      <c r="E593" s="29"/>
      <c r="F593" s="29"/>
      <c r="G593" s="29"/>
      <c r="H593" s="579"/>
      <c r="I593" s="29"/>
      <c r="J593" s="29"/>
      <c r="K593" s="29"/>
      <c r="L593" s="29"/>
      <c r="M593" s="29"/>
      <c r="N593" s="29"/>
      <c r="O593" s="29"/>
      <c r="P593" s="29"/>
      <c r="Q593" s="29"/>
      <c r="R593" s="29"/>
      <c r="S593" s="29"/>
      <c r="T593" s="29"/>
      <c r="U593" s="29"/>
      <c r="V593" s="29"/>
      <c r="W593" s="29"/>
      <c r="X593" s="29"/>
      <c r="Y593" s="29"/>
      <c r="Z593" s="29"/>
    </row>
    <row r="594" spans="1:26" ht="15.75" customHeight="1">
      <c r="A594" s="29"/>
      <c r="B594" s="29"/>
      <c r="C594" s="29"/>
      <c r="D594" s="29"/>
      <c r="E594" s="29"/>
      <c r="F594" s="29"/>
      <c r="G594" s="29"/>
      <c r="H594" s="579"/>
      <c r="I594" s="29"/>
      <c r="J594" s="29"/>
      <c r="K594" s="29"/>
      <c r="L594" s="29"/>
      <c r="M594" s="29"/>
      <c r="N594" s="29"/>
      <c r="O594" s="29"/>
      <c r="P594" s="29"/>
      <c r="Q594" s="29"/>
      <c r="R594" s="29"/>
      <c r="S594" s="29"/>
      <c r="T594" s="29"/>
      <c r="U594" s="29"/>
      <c r="V594" s="29"/>
      <c r="W594" s="29"/>
      <c r="X594" s="29"/>
      <c r="Y594" s="29"/>
      <c r="Z594" s="29"/>
    </row>
    <row r="595" spans="1:26" ht="15.75" customHeight="1">
      <c r="A595" s="29"/>
      <c r="B595" s="29"/>
      <c r="C595" s="29"/>
      <c r="D595" s="29"/>
      <c r="E595" s="29"/>
      <c r="F595" s="29"/>
      <c r="G595" s="29"/>
      <c r="H595" s="579"/>
      <c r="I595" s="29"/>
      <c r="J595" s="29"/>
      <c r="K595" s="29"/>
      <c r="L595" s="29"/>
      <c r="M595" s="29"/>
      <c r="N595" s="29"/>
      <c r="O595" s="29"/>
      <c r="P595" s="29"/>
      <c r="Q595" s="29"/>
      <c r="R595" s="29"/>
      <c r="S595" s="29"/>
      <c r="T595" s="29"/>
      <c r="U595" s="29"/>
      <c r="V595" s="29"/>
      <c r="W595" s="29"/>
      <c r="X595" s="29"/>
      <c r="Y595" s="29"/>
      <c r="Z595" s="29"/>
    </row>
    <row r="596" spans="1:26" ht="15.75" customHeight="1">
      <c r="A596" s="29"/>
      <c r="B596" s="29"/>
      <c r="C596" s="29"/>
      <c r="D596" s="29"/>
      <c r="E596" s="29"/>
      <c r="F596" s="29"/>
      <c r="G596" s="29"/>
      <c r="H596" s="579"/>
      <c r="I596" s="29"/>
      <c r="J596" s="29"/>
      <c r="K596" s="29"/>
      <c r="L596" s="29"/>
      <c r="M596" s="29"/>
      <c r="N596" s="29"/>
      <c r="O596" s="29"/>
      <c r="P596" s="29"/>
      <c r="Q596" s="29"/>
      <c r="R596" s="29"/>
      <c r="S596" s="29"/>
      <c r="T596" s="29"/>
      <c r="U596" s="29"/>
      <c r="V596" s="29"/>
      <c r="W596" s="29"/>
      <c r="X596" s="29"/>
      <c r="Y596" s="29"/>
      <c r="Z596" s="29"/>
    </row>
    <row r="597" spans="1:26" ht="15.75" customHeight="1">
      <c r="A597" s="29"/>
      <c r="B597" s="29"/>
      <c r="C597" s="29"/>
      <c r="D597" s="29"/>
      <c r="E597" s="29"/>
      <c r="F597" s="29"/>
      <c r="G597" s="29"/>
      <c r="H597" s="579"/>
      <c r="I597" s="29"/>
      <c r="J597" s="29"/>
      <c r="K597" s="29"/>
      <c r="L597" s="29"/>
      <c r="M597" s="29"/>
      <c r="N597" s="29"/>
      <c r="O597" s="29"/>
      <c r="P597" s="29"/>
      <c r="Q597" s="29"/>
      <c r="R597" s="29"/>
      <c r="S597" s="29"/>
      <c r="T597" s="29"/>
      <c r="U597" s="29"/>
      <c r="V597" s="29"/>
      <c r="W597" s="29"/>
      <c r="X597" s="29"/>
      <c r="Y597" s="29"/>
      <c r="Z597" s="29"/>
    </row>
    <row r="598" spans="1:26" ht="15.75" customHeight="1">
      <c r="A598" s="29"/>
      <c r="B598" s="29"/>
      <c r="C598" s="29"/>
      <c r="D598" s="29"/>
      <c r="E598" s="29"/>
      <c r="F598" s="29"/>
      <c r="G598" s="29"/>
      <c r="H598" s="579"/>
      <c r="I598" s="29"/>
      <c r="J598" s="29"/>
      <c r="K598" s="29"/>
      <c r="L598" s="29"/>
      <c r="M598" s="29"/>
      <c r="N598" s="29"/>
      <c r="O598" s="29"/>
      <c r="P598" s="29"/>
      <c r="Q598" s="29"/>
      <c r="R598" s="29"/>
      <c r="S598" s="29"/>
      <c r="T598" s="29"/>
      <c r="U598" s="29"/>
      <c r="V598" s="29"/>
      <c r="W598" s="29"/>
      <c r="X598" s="29"/>
      <c r="Y598" s="29"/>
      <c r="Z598" s="29"/>
    </row>
    <row r="599" spans="1:26" ht="15.75" customHeight="1">
      <c r="A599" s="29"/>
      <c r="B599" s="29"/>
      <c r="C599" s="29"/>
      <c r="D599" s="29"/>
      <c r="E599" s="29"/>
      <c r="F599" s="29"/>
      <c r="G599" s="29"/>
      <c r="H599" s="579"/>
      <c r="I599" s="29"/>
      <c r="J599" s="29"/>
      <c r="K599" s="29"/>
      <c r="L599" s="29"/>
      <c r="M599" s="29"/>
      <c r="N599" s="29"/>
      <c r="O599" s="29"/>
      <c r="P599" s="29"/>
      <c r="Q599" s="29"/>
      <c r="R599" s="29"/>
      <c r="S599" s="29"/>
      <c r="T599" s="29"/>
      <c r="U599" s="29"/>
      <c r="V599" s="29"/>
      <c r="W599" s="29"/>
      <c r="X599" s="29"/>
      <c r="Y599" s="29"/>
      <c r="Z599" s="29"/>
    </row>
    <row r="600" spans="1:26" ht="15.75" customHeight="1">
      <c r="A600" s="29"/>
      <c r="B600" s="29"/>
      <c r="C600" s="29"/>
      <c r="D600" s="29"/>
      <c r="E600" s="29"/>
      <c r="F600" s="29"/>
      <c r="G600" s="29"/>
      <c r="H600" s="579"/>
      <c r="I600" s="29"/>
      <c r="J600" s="29"/>
      <c r="K600" s="29"/>
      <c r="L600" s="29"/>
      <c r="M600" s="29"/>
      <c r="N600" s="29"/>
      <c r="O600" s="29"/>
      <c r="P600" s="29"/>
      <c r="Q600" s="29"/>
      <c r="R600" s="29"/>
      <c r="S600" s="29"/>
      <c r="T600" s="29"/>
      <c r="U600" s="29"/>
      <c r="V600" s="29"/>
      <c r="W600" s="29"/>
      <c r="X600" s="29"/>
      <c r="Y600" s="29"/>
      <c r="Z600" s="29"/>
    </row>
    <row r="601" spans="1:26" ht="15.75" customHeight="1">
      <c r="A601" s="29"/>
      <c r="B601" s="29"/>
      <c r="C601" s="29"/>
      <c r="D601" s="29"/>
      <c r="E601" s="29"/>
      <c r="F601" s="29"/>
      <c r="G601" s="29"/>
      <c r="H601" s="579"/>
      <c r="I601" s="29"/>
      <c r="J601" s="29"/>
      <c r="K601" s="29"/>
      <c r="L601" s="29"/>
      <c r="M601" s="29"/>
      <c r="N601" s="29"/>
      <c r="O601" s="29"/>
      <c r="P601" s="29"/>
      <c r="Q601" s="29"/>
      <c r="R601" s="29"/>
      <c r="S601" s="29"/>
      <c r="T601" s="29"/>
      <c r="U601" s="29"/>
      <c r="V601" s="29"/>
      <c r="W601" s="29"/>
      <c r="X601" s="29"/>
      <c r="Y601" s="29"/>
      <c r="Z601" s="29"/>
    </row>
    <row r="602" spans="1:26" ht="15.75" customHeight="1">
      <c r="A602" s="29"/>
      <c r="B602" s="29"/>
      <c r="C602" s="29"/>
      <c r="D602" s="29"/>
      <c r="E602" s="29"/>
      <c r="F602" s="29"/>
      <c r="G602" s="29"/>
      <c r="H602" s="579"/>
      <c r="I602" s="29"/>
      <c r="J602" s="29"/>
      <c r="K602" s="29"/>
      <c r="L602" s="29"/>
      <c r="M602" s="29"/>
      <c r="N602" s="29"/>
      <c r="O602" s="29"/>
      <c r="P602" s="29"/>
      <c r="Q602" s="29"/>
      <c r="R602" s="29"/>
      <c r="S602" s="29"/>
      <c r="T602" s="29"/>
      <c r="U602" s="29"/>
      <c r="V602" s="29"/>
      <c r="W602" s="29"/>
      <c r="X602" s="29"/>
      <c r="Y602" s="29"/>
      <c r="Z602" s="29"/>
    </row>
    <row r="603" spans="1:26" ht="15.75" customHeight="1">
      <c r="A603" s="29"/>
      <c r="B603" s="29"/>
      <c r="C603" s="29"/>
      <c r="D603" s="29"/>
      <c r="E603" s="29"/>
      <c r="F603" s="29"/>
      <c r="G603" s="29"/>
      <c r="H603" s="579"/>
      <c r="I603" s="29"/>
      <c r="J603" s="29"/>
      <c r="K603" s="29"/>
      <c r="L603" s="29"/>
      <c r="M603" s="29"/>
      <c r="N603" s="29"/>
      <c r="O603" s="29"/>
      <c r="P603" s="29"/>
      <c r="Q603" s="29"/>
      <c r="R603" s="29"/>
      <c r="S603" s="29"/>
      <c r="T603" s="29"/>
      <c r="U603" s="29"/>
      <c r="V603" s="29"/>
      <c r="W603" s="29"/>
      <c r="X603" s="29"/>
      <c r="Y603" s="29"/>
      <c r="Z603" s="29"/>
    </row>
    <row r="604" spans="1:26" ht="15.75" customHeight="1">
      <c r="A604" s="29"/>
      <c r="B604" s="29"/>
      <c r="C604" s="29"/>
      <c r="D604" s="29"/>
      <c r="E604" s="29"/>
      <c r="F604" s="29"/>
      <c r="G604" s="29"/>
      <c r="H604" s="579"/>
      <c r="I604" s="29"/>
      <c r="J604" s="29"/>
      <c r="K604" s="29"/>
      <c r="L604" s="29"/>
      <c r="M604" s="29"/>
      <c r="N604" s="29"/>
      <c r="O604" s="29"/>
      <c r="P604" s="29"/>
      <c r="Q604" s="29"/>
      <c r="R604" s="29"/>
      <c r="S604" s="29"/>
      <c r="T604" s="29"/>
      <c r="U604" s="29"/>
      <c r="V604" s="29"/>
      <c r="W604" s="29"/>
      <c r="X604" s="29"/>
      <c r="Y604" s="29"/>
      <c r="Z604" s="29"/>
    </row>
    <row r="605" spans="1:26" ht="15.75" customHeight="1">
      <c r="A605" s="29"/>
      <c r="B605" s="29"/>
      <c r="C605" s="29"/>
      <c r="D605" s="29"/>
      <c r="E605" s="29"/>
      <c r="F605" s="29"/>
      <c r="G605" s="29"/>
      <c r="H605" s="579"/>
      <c r="I605" s="29"/>
      <c r="J605" s="29"/>
      <c r="K605" s="29"/>
      <c r="L605" s="29"/>
      <c r="M605" s="29"/>
      <c r="N605" s="29"/>
      <c r="O605" s="29"/>
      <c r="P605" s="29"/>
      <c r="Q605" s="29"/>
      <c r="R605" s="29"/>
      <c r="S605" s="29"/>
      <c r="T605" s="29"/>
      <c r="U605" s="29"/>
      <c r="V605" s="29"/>
      <c r="W605" s="29"/>
      <c r="X605" s="29"/>
      <c r="Y605" s="29"/>
      <c r="Z605" s="29"/>
    </row>
    <row r="606" spans="1:26" ht="15.75" customHeight="1">
      <c r="A606" s="29"/>
      <c r="B606" s="29"/>
      <c r="C606" s="29"/>
      <c r="D606" s="29"/>
      <c r="E606" s="29"/>
      <c r="F606" s="29"/>
      <c r="G606" s="29"/>
      <c r="H606" s="579"/>
      <c r="I606" s="29"/>
      <c r="J606" s="29"/>
      <c r="K606" s="29"/>
      <c r="L606" s="29"/>
      <c r="M606" s="29"/>
      <c r="N606" s="29"/>
      <c r="O606" s="29"/>
      <c r="P606" s="29"/>
      <c r="Q606" s="29"/>
      <c r="R606" s="29"/>
      <c r="S606" s="29"/>
      <c r="T606" s="29"/>
      <c r="U606" s="29"/>
      <c r="V606" s="29"/>
      <c r="W606" s="29"/>
      <c r="X606" s="29"/>
      <c r="Y606" s="29"/>
      <c r="Z606" s="29"/>
    </row>
    <row r="607" spans="1:26" ht="15.75" customHeight="1">
      <c r="A607" s="29"/>
      <c r="B607" s="29"/>
      <c r="C607" s="29"/>
      <c r="D607" s="29"/>
      <c r="E607" s="29"/>
      <c r="F607" s="29"/>
      <c r="G607" s="29"/>
      <c r="H607" s="579"/>
      <c r="I607" s="29"/>
      <c r="J607" s="29"/>
      <c r="K607" s="29"/>
      <c r="L607" s="29"/>
      <c r="M607" s="29"/>
      <c r="N607" s="29"/>
      <c r="O607" s="29"/>
      <c r="P607" s="29"/>
      <c r="Q607" s="29"/>
      <c r="R607" s="29"/>
      <c r="S607" s="29"/>
      <c r="T607" s="29"/>
      <c r="U607" s="29"/>
      <c r="V607" s="29"/>
      <c r="W607" s="29"/>
      <c r="X607" s="29"/>
      <c r="Y607" s="29"/>
      <c r="Z607" s="29"/>
    </row>
    <row r="608" spans="1:26" ht="15.75" customHeight="1">
      <c r="A608" s="29"/>
      <c r="B608" s="29"/>
      <c r="C608" s="29"/>
      <c r="D608" s="29"/>
      <c r="E608" s="29"/>
      <c r="F608" s="29"/>
      <c r="G608" s="29"/>
      <c r="H608" s="579"/>
      <c r="I608" s="29"/>
      <c r="J608" s="29"/>
      <c r="K608" s="29"/>
      <c r="L608" s="29"/>
      <c r="M608" s="29"/>
      <c r="N608" s="29"/>
      <c r="O608" s="29"/>
      <c r="P608" s="29"/>
      <c r="Q608" s="29"/>
      <c r="R608" s="29"/>
      <c r="S608" s="29"/>
      <c r="T608" s="29"/>
      <c r="U608" s="29"/>
      <c r="V608" s="29"/>
      <c r="W608" s="29"/>
      <c r="X608" s="29"/>
      <c r="Y608" s="29"/>
      <c r="Z608" s="29"/>
    </row>
    <row r="609" spans="1:26" ht="15.75" customHeight="1">
      <c r="A609" s="29"/>
      <c r="B609" s="29"/>
      <c r="C609" s="29"/>
      <c r="D609" s="29"/>
      <c r="E609" s="29"/>
      <c r="F609" s="29"/>
      <c r="G609" s="29"/>
      <c r="H609" s="579"/>
      <c r="I609" s="29"/>
      <c r="J609" s="29"/>
      <c r="K609" s="29"/>
      <c r="L609" s="29"/>
      <c r="M609" s="29"/>
      <c r="N609" s="29"/>
      <c r="O609" s="29"/>
      <c r="P609" s="29"/>
      <c r="Q609" s="29"/>
      <c r="R609" s="29"/>
      <c r="S609" s="29"/>
      <c r="T609" s="29"/>
      <c r="U609" s="29"/>
      <c r="V609" s="29"/>
      <c r="W609" s="29"/>
      <c r="X609" s="29"/>
      <c r="Y609" s="29"/>
      <c r="Z609" s="29"/>
    </row>
    <row r="610" spans="1:26" ht="15.75" customHeight="1">
      <c r="A610" s="29"/>
      <c r="B610" s="29"/>
      <c r="C610" s="29"/>
      <c r="D610" s="29"/>
      <c r="E610" s="29"/>
      <c r="F610" s="29"/>
      <c r="G610" s="29"/>
      <c r="H610" s="579"/>
      <c r="I610" s="29"/>
      <c r="J610" s="29"/>
      <c r="K610" s="29"/>
      <c r="L610" s="29"/>
      <c r="M610" s="29"/>
      <c r="N610" s="29"/>
      <c r="O610" s="29"/>
      <c r="P610" s="29"/>
      <c r="Q610" s="29"/>
      <c r="R610" s="29"/>
      <c r="S610" s="29"/>
      <c r="T610" s="29"/>
      <c r="U610" s="29"/>
      <c r="V610" s="29"/>
      <c r="W610" s="29"/>
      <c r="X610" s="29"/>
      <c r="Y610" s="29"/>
      <c r="Z610" s="29"/>
    </row>
    <row r="611" spans="1:26" ht="15.75" customHeight="1">
      <c r="A611" s="29"/>
      <c r="B611" s="29"/>
      <c r="C611" s="29"/>
      <c r="D611" s="29"/>
      <c r="E611" s="29"/>
      <c r="F611" s="29"/>
      <c r="G611" s="29"/>
      <c r="H611" s="579"/>
      <c r="I611" s="29"/>
      <c r="J611" s="29"/>
      <c r="K611" s="29"/>
      <c r="L611" s="29"/>
      <c r="M611" s="29"/>
      <c r="N611" s="29"/>
      <c r="O611" s="29"/>
      <c r="P611" s="29"/>
      <c r="Q611" s="29"/>
      <c r="R611" s="29"/>
      <c r="S611" s="29"/>
      <c r="T611" s="29"/>
      <c r="U611" s="29"/>
      <c r="V611" s="29"/>
      <c r="W611" s="29"/>
      <c r="X611" s="29"/>
      <c r="Y611" s="29"/>
      <c r="Z611" s="29"/>
    </row>
    <row r="612" spans="1:26" ht="15.75" customHeight="1">
      <c r="A612" s="29"/>
      <c r="B612" s="29"/>
      <c r="C612" s="29"/>
      <c r="D612" s="29"/>
      <c r="E612" s="29"/>
      <c r="F612" s="29"/>
      <c r="G612" s="29"/>
      <c r="H612" s="579"/>
      <c r="I612" s="29"/>
      <c r="J612" s="29"/>
      <c r="K612" s="29"/>
      <c r="L612" s="29"/>
      <c r="M612" s="29"/>
      <c r="N612" s="29"/>
      <c r="O612" s="29"/>
      <c r="P612" s="29"/>
      <c r="Q612" s="29"/>
      <c r="R612" s="29"/>
      <c r="S612" s="29"/>
      <c r="T612" s="29"/>
      <c r="U612" s="29"/>
      <c r="V612" s="29"/>
      <c r="W612" s="29"/>
      <c r="X612" s="29"/>
      <c r="Y612" s="29"/>
      <c r="Z612" s="29"/>
    </row>
    <row r="613" spans="1:26" ht="15.75" customHeight="1">
      <c r="A613" s="29"/>
      <c r="B613" s="29"/>
      <c r="C613" s="29"/>
      <c r="D613" s="29"/>
      <c r="E613" s="29"/>
      <c r="F613" s="29"/>
      <c r="G613" s="29"/>
      <c r="H613" s="579"/>
      <c r="I613" s="29"/>
      <c r="J613" s="29"/>
      <c r="K613" s="29"/>
      <c r="L613" s="29"/>
      <c r="M613" s="29"/>
      <c r="N613" s="29"/>
      <c r="O613" s="29"/>
      <c r="P613" s="29"/>
      <c r="Q613" s="29"/>
      <c r="R613" s="29"/>
      <c r="S613" s="29"/>
      <c r="T613" s="29"/>
      <c r="U613" s="29"/>
      <c r="V613" s="29"/>
      <c r="W613" s="29"/>
      <c r="X613" s="29"/>
      <c r="Y613" s="29"/>
      <c r="Z613" s="29"/>
    </row>
    <row r="614" spans="1:26" ht="15.75" customHeight="1">
      <c r="A614" s="29"/>
      <c r="B614" s="29"/>
      <c r="C614" s="29"/>
      <c r="D614" s="29"/>
      <c r="E614" s="29"/>
      <c r="F614" s="29"/>
      <c r="G614" s="29"/>
      <c r="H614" s="579"/>
      <c r="I614" s="29"/>
      <c r="J614" s="29"/>
      <c r="K614" s="29"/>
      <c r="L614" s="29"/>
      <c r="M614" s="29"/>
      <c r="N614" s="29"/>
      <c r="O614" s="29"/>
      <c r="P614" s="29"/>
      <c r="Q614" s="29"/>
      <c r="R614" s="29"/>
      <c r="S614" s="29"/>
      <c r="T614" s="29"/>
      <c r="U614" s="29"/>
      <c r="V614" s="29"/>
      <c r="W614" s="29"/>
      <c r="X614" s="29"/>
      <c r="Y614" s="29"/>
      <c r="Z614" s="29"/>
    </row>
    <row r="615" spans="1:26" ht="15.75" customHeight="1">
      <c r="A615" s="29"/>
      <c r="B615" s="29"/>
      <c r="C615" s="29"/>
      <c r="D615" s="29"/>
      <c r="E615" s="29"/>
      <c r="F615" s="29"/>
      <c r="G615" s="29"/>
      <c r="H615" s="579"/>
      <c r="I615" s="29"/>
      <c r="J615" s="29"/>
      <c r="K615" s="29"/>
      <c r="L615" s="29"/>
      <c r="M615" s="29"/>
      <c r="N615" s="29"/>
      <c r="O615" s="29"/>
      <c r="P615" s="29"/>
      <c r="Q615" s="29"/>
      <c r="R615" s="29"/>
      <c r="S615" s="29"/>
      <c r="T615" s="29"/>
      <c r="U615" s="29"/>
      <c r="V615" s="29"/>
      <c r="W615" s="29"/>
      <c r="X615" s="29"/>
      <c r="Y615" s="29"/>
      <c r="Z615" s="29"/>
    </row>
    <row r="616" spans="1:26" ht="15.75" customHeight="1">
      <c r="A616" s="29"/>
      <c r="B616" s="29"/>
      <c r="C616" s="29"/>
      <c r="D616" s="29"/>
      <c r="E616" s="29"/>
      <c r="F616" s="29"/>
      <c r="G616" s="29"/>
      <c r="H616" s="579"/>
      <c r="I616" s="29"/>
      <c r="J616" s="29"/>
      <c r="K616" s="29"/>
      <c r="L616" s="29"/>
      <c r="M616" s="29"/>
      <c r="N616" s="29"/>
      <c r="O616" s="29"/>
      <c r="P616" s="29"/>
      <c r="Q616" s="29"/>
      <c r="R616" s="29"/>
      <c r="S616" s="29"/>
      <c r="T616" s="29"/>
      <c r="U616" s="29"/>
      <c r="V616" s="29"/>
      <c r="W616" s="29"/>
      <c r="X616" s="29"/>
      <c r="Y616" s="29"/>
      <c r="Z616" s="29"/>
    </row>
    <row r="617" spans="1:26" ht="15.75" customHeight="1">
      <c r="A617" s="29"/>
      <c r="B617" s="29"/>
      <c r="C617" s="29"/>
      <c r="D617" s="29"/>
      <c r="E617" s="29"/>
      <c r="F617" s="29"/>
      <c r="G617" s="29"/>
      <c r="H617" s="579"/>
      <c r="I617" s="29"/>
      <c r="J617" s="29"/>
      <c r="K617" s="29"/>
      <c r="L617" s="29"/>
      <c r="M617" s="29"/>
      <c r="N617" s="29"/>
      <c r="O617" s="29"/>
      <c r="P617" s="29"/>
      <c r="Q617" s="29"/>
      <c r="R617" s="29"/>
      <c r="S617" s="29"/>
      <c r="T617" s="29"/>
      <c r="U617" s="29"/>
      <c r="V617" s="29"/>
      <c r="W617" s="29"/>
      <c r="X617" s="29"/>
      <c r="Y617" s="29"/>
      <c r="Z617" s="29"/>
    </row>
    <row r="618" spans="1:26" ht="15.75" customHeight="1">
      <c r="A618" s="29"/>
      <c r="B618" s="29"/>
      <c r="C618" s="29"/>
      <c r="D618" s="29"/>
      <c r="E618" s="29"/>
      <c r="F618" s="29"/>
      <c r="G618" s="29"/>
      <c r="H618" s="579"/>
      <c r="I618" s="29"/>
      <c r="J618" s="29"/>
      <c r="K618" s="29"/>
      <c r="L618" s="29"/>
      <c r="M618" s="29"/>
      <c r="N618" s="29"/>
      <c r="O618" s="29"/>
      <c r="P618" s="29"/>
      <c r="Q618" s="29"/>
      <c r="R618" s="29"/>
      <c r="S618" s="29"/>
      <c r="T618" s="29"/>
      <c r="U618" s="29"/>
      <c r="V618" s="29"/>
      <c r="W618" s="29"/>
      <c r="X618" s="29"/>
      <c r="Y618" s="29"/>
      <c r="Z618" s="29"/>
    </row>
    <row r="619" spans="1:26" ht="15.75" customHeight="1">
      <c r="A619" s="29"/>
      <c r="B619" s="29"/>
      <c r="C619" s="29"/>
      <c r="D619" s="29"/>
      <c r="E619" s="29"/>
      <c r="F619" s="29"/>
      <c r="G619" s="29"/>
      <c r="H619" s="579"/>
      <c r="I619" s="29"/>
      <c r="J619" s="29"/>
      <c r="K619" s="29"/>
      <c r="L619" s="29"/>
      <c r="M619" s="29"/>
      <c r="N619" s="29"/>
      <c r="O619" s="29"/>
      <c r="P619" s="29"/>
      <c r="Q619" s="29"/>
      <c r="R619" s="29"/>
      <c r="S619" s="29"/>
      <c r="T619" s="29"/>
      <c r="U619" s="29"/>
      <c r="V619" s="29"/>
      <c r="W619" s="29"/>
      <c r="X619" s="29"/>
      <c r="Y619" s="29"/>
      <c r="Z619" s="29"/>
    </row>
    <row r="620" spans="1:26" ht="15.75" customHeight="1">
      <c r="A620" s="29"/>
      <c r="B620" s="29"/>
      <c r="C620" s="29"/>
      <c r="D620" s="29"/>
      <c r="E620" s="29"/>
      <c r="F620" s="29"/>
      <c r="G620" s="29"/>
      <c r="H620" s="579"/>
      <c r="I620" s="29"/>
      <c r="J620" s="29"/>
      <c r="K620" s="29"/>
      <c r="L620" s="29"/>
      <c r="M620" s="29"/>
      <c r="N620" s="29"/>
      <c r="O620" s="29"/>
      <c r="P620" s="29"/>
      <c r="Q620" s="29"/>
      <c r="R620" s="29"/>
      <c r="S620" s="29"/>
      <c r="T620" s="29"/>
      <c r="U620" s="29"/>
      <c r="V620" s="29"/>
      <c r="W620" s="29"/>
      <c r="X620" s="29"/>
      <c r="Y620" s="29"/>
      <c r="Z620" s="29"/>
    </row>
    <row r="621" spans="1:26" ht="15.75" customHeight="1">
      <c r="A621" s="29"/>
      <c r="B621" s="29"/>
      <c r="C621" s="29"/>
      <c r="D621" s="29"/>
      <c r="E621" s="29"/>
      <c r="F621" s="29"/>
      <c r="G621" s="29"/>
      <c r="H621" s="579"/>
      <c r="I621" s="29"/>
      <c r="J621" s="29"/>
      <c r="K621" s="29"/>
      <c r="L621" s="29"/>
      <c r="M621" s="29"/>
      <c r="N621" s="29"/>
      <c r="O621" s="29"/>
      <c r="P621" s="29"/>
      <c r="Q621" s="29"/>
      <c r="R621" s="29"/>
      <c r="S621" s="29"/>
      <c r="T621" s="29"/>
      <c r="U621" s="29"/>
      <c r="V621" s="29"/>
      <c r="W621" s="29"/>
      <c r="X621" s="29"/>
      <c r="Y621" s="29"/>
      <c r="Z621" s="29"/>
    </row>
    <row r="622" spans="1:26" ht="15.75" customHeight="1">
      <c r="A622" s="29"/>
      <c r="B622" s="29"/>
      <c r="C622" s="29"/>
      <c r="D622" s="29"/>
      <c r="E622" s="29"/>
      <c r="F622" s="29"/>
      <c r="G622" s="29"/>
      <c r="H622" s="579"/>
      <c r="I622" s="29"/>
      <c r="J622" s="29"/>
      <c r="K622" s="29"/>
      <c r="L622" s="29"/>
      <c r="M622" s="29"/>
      <c r="N622" s="29"/>
      <c r="O622" s="29"/>
      <c r="P622" s="29"/>
      <c r="Q622" s="29"/>
      <c r="R622" s="29"/>
      <c r="S622" s="29"/>
      <c r="T622" s="29"/>
      <c r="U622" s="29"/>
      <c r="V622" s="29"/>
      <c r="W622" s="29"/>
      <c r="X622" s="29"/>
      <c r="Y622" s="29"/>
      <c r="Z622" s="29"/>
    </row>
    <row r="623" spans="1:26" ht="15.75" customHeight="1">
      <c r="A623" s="29"/>
      <c r="B623" s="29"/>
      <c r="C623" s="29"/>
      <c r="D623" s="29"/>
      <c r="E623" s="29"/>
      <c r="F623" s="29"/>
      <c r="G623" s="29"/>
      <c r="H623" s="579"/>
      <c r="I623" s="29"/>
      <c r="J623" s="29"/>
      <c r="K623" s="29"/>
      <c r="L623" s="29"/>
      <c r="M623" s="29"/>
      <c r="N623" s="29"/>
      <c r="O623" s="29"/>
      <c r="P623" s="29"/>
      <c r="Q623" s="29"/>
      <c r="R623" s="29"/>
      <c r="S623" s="29"/>
      <c r="T623" s="29"/>
      <c r="U623" s="29"/>
      <c r="V623" s="29"/>
      <c r="W623" s="29"/>
      <c r="X623" s="29"/>
      <c r="Y623" s="29"/>
      <c r="Z623" s="29"/>
    </row>
    <row r="624" spans="1:26" ht="15.75" customHeight="1">
      <c r="A624" s="29"/>
      <c r="B624" s="29"/>
      <c r="C624" s="29"/>
      <c r="D624" s="29"/>
      <c r="E624" s="29"/>
      <c r="F624" s="29"/>
      <c r="G624" s="29"/>
      <c r="H624" s="579"/>
      <c r="I624" s="29"/>
      <c r="J624" s="29"/>
      <c r="K624" s="29"/>
      <c r="L624" s="29"/>
      <c r="M624" s="29"/>
      <c r="N624" s="29"/>
      <c r="O624" s="29"/>
      <c r="P624" s="29"/>
      <c r="Q624" s="29"/>
      <c r="R624" s="29"/>
      <c r="S624" s="29"/>
      <c r="T624" s="29"/>
      <c r="U624" s="29"/>
      <c r="V624" s="29"/>
      <c r="W624" s="29"/>
      <c r="X624" s="29"/>
      <c r="Y624" s="29"/>
      <c r="Z624" s="29"/>
    </row>
    <row r="625" spans="1:26" ht="15.75" customHeight="1">
      <c r="A625" s="29"/>
      <c r="B625" s="29"/>
      <c r="C625" s="29"/>
      <c r="D625" s="29"/>
      <c r="E625" s="29"/>
      <c r="F625" s="29"/>
      <c r="G625" s="29"/>
      <c r="H625" s="579"/>
      <c r="I625" s="29"/>
      <c r="J625" s="29"/>
      <c r="K625" s="29"/>
      <c r="L625" s="29"/>
      <c r="M625" s="29"/>
      <c r="N625" s="29"/>
      <c r="O625" s="29"/>
      <c r="P625" s="29"/>
      <c r="Q625" s="29"/>
      <c r="R625" s="29"/>
      <c r="S625" s="29"/>
      <c r="T625" s="29"/>
      <c r="U625" s="29"/>
      <c r="V625" s="29"/>
      <c r="W625" s="29"/>
      <c r="X625" s="29"/>
      <c r="Y625" s="29"/>
      <c r="Z625" s="29"/>
    </row>
    <row r="626" spans="1:26" ht="15.75" customHeight="1">
      <c r="A626" s="29"/>
      <c r="B626" s="29"/>
      <c r="C626" s="29"/>
      <c r="D626" s="29"/>
      <c r="E626" s="29"/>
      <c r="F626" s="29"/>
      <c r="G626" s="29"/>
      <c r="H626" s="579"/>
      <c r="I626" s="29"/>
      <c r="J626" s="29"/>
      <c r="K626" s="29"/>
      <c r="L626" s="29"/>
      <c r="M626" s="29"/>
      <c r="N626" s="29"/>
      <c r="O626" s="29"/>
      <c r="P626" s="29"/>
      <c r="Q626" s="29"/>
      <c r="R626" s="29"/>
      <c r="S626" s="29"/>
      <c r="T626" s="29"/>
      <c r="U626" s="29"/>
      <c r="V626" s="29"/>
      <c r="W626" s="29"/>
      <c r="X626" s="29"/>
      <c r="Y626" s="29"/>
      <c r="Z626" s="29"/>
    </row>
    <row r="627" spans="1:26" ht="15.75" customHeight="1">
      <c r="A627" s="29"/>
      <c r="B627" s="29"/>
      <c r="C627" s="29"/>
      <c r="D627" s="29"/>
      <c r="E627" s="29"/>
      <c r="F627" s="29"/>
      <c r="G627" s="29"/>
      <c r="H627" s="579"/>
      <c r="I627" s="29"/>
      <c r="J627" s="29"/>
      <c r="K627" s="29"/>
      <c r="L627" s="29"/>
      <c r="M627" s="29"/>
      <c r="N627" s="29"/>
      <c r="O627" s="29"/>
      <c r="P627" s="29"/>
      <c r="Q627" s="29"/>
      <c r="R627" s="29"/>
      <c r="S627" s="29"/>
      <c r="T627" s="29"/>
      <c r="U627" s="29"/>
      <c r="V627" s="29"/>
      <c r="W627" s="29"/>
      <c r="X627" s="29"/>
      <c r="Y627" s="29"/>
      <c r="Z627" s="29"/>
    </row>
    <row r="628" spans="1:26" ht="15.75" customHeight="1">
      <c r="A628" s="29"/>
      <c r="B628" s="29"/>
      <c r="C628" s="29"/>
      <c r="D628" s="29"/>
      <c r="E628" s="29"/>
      <c r="F628" s="29"/>
      <c r="G628" s="29"/>
      <c r="H628" s="579"/>
      <c r="I628" s="29"/>
      <c r="J628" s="29"/>
      <c r="K628" s="29"/>
      <c r="L628" s="29"/>
      <c r="M628" s="29"/>
      <c r="N628" s="29"/>
      <c r="O628" s="29"/>
      <c r="P628" s="29"/>
      <c r="Q628" s="29"/>
      <c r="R628" s="29"/>
      <c r="S628" s="29"/>
      <c r="T628" s="29"/>
      <c r="U628" s="29"/>
      <c r="V628" s="29"/>
      <c r="W628" s="29"/>
      <c r="X628" s="29"/>
      <c r="Y628" s="29"/>
      <c r="Z628" s="29"/>
    </row>
    <row r="629" spans="1:26" ht="15.75" customHeight="1">
      <c r="A629" s="29"/>
      <c r="B629" s="29"/>
      <c r="C629" s="29"/>
      <c r="D629" s="29"/>
      <c r="E629" s="29"/>
      <c r="F629" s="29"/>
      <c r="G629" s="29"/>
      <c r="H629" s="579"/>
      <c r="I629" s="29"/>
      <c r="J629" s="29"/>
      <c r="K629" s="29"/>
      <c r="L629" s="29"/>
      <c r="M629" s="29"/>
      <c r="N629" s="29"/>
      <c r="O629" s="29"/>
      <c r="P629" s="29"/>
      <c r="Q629" s="29"/>
      <c r="R629" s="29"/>
      <c r="S629" s="29"/>
      <c r="T629" s="29"/>
      <c r="U629" s="29"/>
      <c r="V629" s="29"/>
      <c r="W629" s="29"/>
      <c r="X629" s="29"/>
      <c r="Y629" s="29"/>
      <c r="Z629" s="29"/>
    </row>
    <row r="630" spans="1:26" ht="15.75" customHeight="1">
      <c r="A630" s="29"/>
      <c r="B630" s="29"/>
      <c r="C630" s="29"/>
      <c r="D630" s="29"/>
      <c r="E630" s="29"/>
      <c r="F630" s="29"/>
      <c r="G630" s="29"/>
      <c r="H630" s="579"/>
      <c r="I630" s="29"/>
      <c r="J630" s="29"/>
      <c r="K630" s="29"/>
      <c r="L630" s="29"/>
      <c r="M630" s="29"/>
      <c r="N630" s="29"/>
      <c r="O630" s="29"/>
      <c r="P630" s="29"/>
      <c r="Q630" s="29"/>
      <c r="R630" s="29"/>
      <c r="S630" s="29"/>
      <c r="T630" s="29"/>
      <c r="U630" s="29"/>
      <c r="V630" s="29"/>
      <c r="W630" s="29"/>
      <c r="X630" s="29"/>
      <c r="Y630" s="29"/>
      <c r="Z630" s="29"/>
    </row>
    <row r="631" spans="1:26" ht="15.75" customHeight="1">
      <c r="A631" s="29"/>
      <c r="B631" s="29"/>
      <c r="C631" s="29"/>
      <c r="D631" s="29"/>
      <c r="E631" s="29"/>
      <c r="F631" s="29"/>
      <c r="G631" s="29"/>
      <c r="H631" s="579"/>
      <c r="I631" s="29"/>
      <c r="J631" s="29"/>
      <c r="K631" s="29"/>
      <c r="L631" s="29"/>
      <c r="M631" s="29"/>
      <c r="N631" s="29"/>
      <c r="O631" s="29"/>
      <c r="P631" s="29"/>
      <c r="Q631" s="29"/>
      <c r="R631" s="29"/>
      <c r="S631" s="29"/>
      <c r="T631" s="29"/>
      <c r="U631" s="29"/>
      <c r="V631" s="29"/>
      <c r="W631" s="29"/>
      <c r="X631" s="29"/>
      <c r="Y631" s="29"/>
      <c r="Z631" s="29"/>
    </row>
    <row r="632" spans="1:26" ht="15.75" customHeight="1">
      <c r="A632" s="29"/>
      <c r="B632" s="29"/>
      <c r="C632" s="29"/>
      <c r="D632" s="29"/>
      <c r="E632" s="29"/>
      <c r="F632" s="29"/>
      <c r="G632" s="29"/>
      <c r="H632" s="579"/>
      <c r="I632" s="29"/>
      <c r="J632" s="29"/>
      <c r="K632" s="29"/>
      <c r="L632" s="29"/>
      <c r="M632" s="29"/>
      <c r="N632" s="29"/>
      <c r="O632" s="29"/>
      <c r="P632" s="29"/>
      <c r="Q632" s="29"/>
      <c r="R632" s="29"/>
      <c r="S632" s="29"/>
      <c r="T632" s="29"/>
      <c r="U632" s="29"/>
      <c r="V632" s="29"/>
      <c r="W632" s="29"/>
      <c r="X632" s="29"/>
      <c r="Y632" s="29"/>
      <c r="Z632" s="29"/>
    </row>
    <row r="633" spans="1:26" ht="15.75" customHeight="1">
      <c r="A633" s="29"/>
      <c r="B633" s="29"/>
      <c r="C633" s="29"/>
      <c r="D633" s="29"/>
      <c r="E633" s="29"/>
      <c r="F633" s="29"/>
      <c r="G633" s="29"/>
      <c r="H633" s="579"/>
      <c r="I633" s="29"/>
      <c r="J633" s="29"/>
      <c r="K633" s="29"/>
      <c r="L633" s="29"/>
      <c r="M633" s="29"/>
      <c r="N633" s="29"/>
      <c r="O633" s="29"/>
      <c r="P633" s="29"/>
      <c r="Q633" s="29"/>
      <c r="R633" s="29"/>
      <c r="S633" s="29"/>
      <c r="T633" s="29"/>
      <c r="U633" s="29"/>
      <c r="V633" s="29"/>
      <c r="W633" s="29"/>
      <c r="X633" s="29"/>
      <c r="Y633" s="29"/>
      <c r="Z633" s="29"/>
    </row>
    <row r="634" spans="1:26" ht="15.75" customHeight="1">
      <c r="A634" s="29"/>
      <c r="B634" s="29"/>
      <c r="C634" s="29"/>
      <c r="D634" s="29"/>
      <c r="E634" s="29"/>
      <c r="F634" s="29"/>
      <c r="G634" s="29"/>
      <c r="H634" s="579"/>
      <c r="I634" s="29"/>
      <c r="J634" s="29"/>
      <c r="K634" s="29"/>
      <c r="L634" s="29"/>
      <c r="M634" s="29"/>
      <c r="N634" s="29"/>
      <c r="O634" s="29"/>
      <c r="P634" s="29"/>
      <c r="Q634" s="29"/>
      <c r="R634" s="29"/>
      <c r="S634" s="29"/>
      <c r="T634" s="29"/>
      <c r="U634" s="29"/>
      <c r="V634" s="29"/>
      <c r="W634" s="29"/>
      <c r="X634" s="29"/>
      <c r="Y634" s="29"/>
      <c r="Z634" s="29"/>
    </row>
    <row r="635" spans="1:26" ht="15.75" customHeight="1">
      <c r="A635" s="29"/>
      <c r="B635" s="29"/>
      <c r="C635" s="29"/>
      <c r="D635" s="29"/>
      <c r="E635" s="29"/>
      <c r="F635" s="29"/>
      <c r="G635" s="29"/>
      <c r="H635" s="579"/>
      <c r="I635" s="29"/>
      <c r="J635" s="29"/>
      <c r="K635" s="29"/>
      <c r="L635" s="29"/>
      <c r="M635" s="29"/>
      <c r="N635" s="29"/>
      <c r="O635" s="29"/>
      <c r="P635" s="29"/>
      <c r="Q635" s="29"/>
      <c r="R635" s="29"/>
      <c r="S635" s="29"/>
      <c r="T635" s="29"/>
      <c r="U635" s="29"/>
      <c r="V635" s="29"/>
      <c r="W635" s="29"/>
      <c r="X635" s="29"/>
      <c r="Y635" s="29"/>
      <c r="Z635" s="29"/>
    </row>
    <row r="636" spans="1:26" ht="15.75" customHeight="1">
      <c r="A636" s="29"/>
      <c r="B636" s="29"/>
      <c r="C636" s="29"/>
      <c r="D636" s="29"/>
      <c r="E636" s="29"/>
      <c r="F636" s="29"/>
      <c r="G636" s="29"/>
      <c r="H636" s="579"/>
      <c r="I636" s="29"/>
      <c r="J636" s="29"/>
      <c r="K636" s="29"/>
      <c r="L636" s="29"/>
      <c r="M636" s="29"/>
      <c r="N636" s="29"/>
      <c r="O636" s="29"/>
      <c r="P636" s="29"/>
      <c r="Q636" s="29"/>
      <c r="R636" s="29"/>
      <c r="S636" s="29"/>
      <c r="T636" s="29"/>
      <c r="U636" s="29"/>
      <c r="V636" s="29"/>
      <c r="W636" s="29"/>
      <c r="X636" s="29"/>
      <c r="Y636" s="29"/>
      <c r="Z636" s="29"/>
    </row>
    <row r="637" spans="1:26" ht="15.75" customHeight="1">
      <c r="A637" s="29"/>
      <c r="B637" s="29"/>
      <c r="C637" s="29"/>
      <c r="D637" s="29"/>
      <c r="E637" s="29"/>
      <c r="F637" s="29"/>
      <c r="G637" s="29"/>
      <c r="H637" s="579"/>
      <c r="I637" s="29"/>
      <c r="J637" s="29"/>
      <c r="K637" s="29"/>
      <c r="L637" s="29"/>
      <c r="M637" s="29"/>
      <c r="N637" s="29"/>
      <c r="O637" s="29"/>
      <c r="P637" s="29"/>
      <c r="Q637" s="29"/>
      <c r="R637" s="29"/>
      <c r="S637" s="29"/>
      <c r="T637" s="29"/>
      <c r="U637" s="29"/>
      <c r="V637" s="29"/>
      <c r="W637" s="29"/>
      <c r="X637" s="29"/>
      <c r="Y637" s="29"/>
      <c r="Z637" s="29"/>
    </row>
    <row r="638" spans="1:26" ht="15.75" customHeight="1">
      <c r="A638" s="29"/>
      <c r="B638" s="29"/>
      <c r="C638" s="29"/>
      <c r="D638" s="29"/>
      <c r="E638" s="29"/>
      <c r="F638" s="29"/>
      <c r="G638" s="29"/>
      <c r="H638" s="579"/>
      <c r="I638" s="29"/>
      <c r="J638" s="29"/>
      <c r="K638" s="29"/>
      <c r="L638" s="29"/>
      <c r="M638" s="29"/>
      <c r="N638" s="29"/>
      <c r="O638" s="29"/>
      <c r="P638" s="29"/>
      <c r="Q638" s="29"/>
      <c r="R638" s="29"/>
      <c r="S638" s="29"/>
      <c r="T638" s="29"/>
      <c r="U638" s="29"/>
      <c r="V638" s="29"/>
      <c r="W638" s="29"/>
      <c r="X638" s="29"/>
      <c r="Y638" s="29"/>
      <c r="Z638" s="29"/>
    </row>
    <row r="639" spans="1:26" ht="15.75" customHeight="1">
      <c r="A639" s="29"/>
      <c r="B639" s="29"/>
      <c r="C639" s="29"/>
      <c r="D639" s="29"/>
      <c r="E639" s="29"/>
      <c r="F639" s="29"/>
      <c r="G639" s="29"/>
      <c r="H639" s="579"/>
      <c r="I639" s="29"/>
      <c r="J639" s="29"/>
      <c r="K639" s="29"/>
      <c r="L639" s="29"/>
      <c r="M639" s="29"/>
      <c r="N639" s="29"/>
      <c r="O639" s="29"/>
      <c r="P639" s="29"/>
      <c r="Q639" s="29"/>
      <c r="R639" s="29"/>
      <c r="S639" s="29"/>
      <c r="T639" s="29"/>
      <c r="U639" s="29"/>
      <c r="V639" s="29"/>
      <c r="W639" s="29"/>
      <c r="X639" s="29"/>
      <c r="Y639" s="29"/>
      <c r="Z639" s="29"/>
    </row>
    <row r="640" spans="1:26" ht="15.75" customHeight="1">
      <c r="A640" s="29"/>
      <c r="B640" s="29"/>
      <c r="C640" s="29"/>
      <c r="D640" s="29"/>
      <c r="E640" s="29"/>
      <c r="F640" s="29"/>
      <c r="G640" s="29"/>
      <c r="H640" s="579"/>
      <c r="I640" s="29"/>
      <c r="J640" s="29"/>
      <c r="K640" s="29"/>
      <c r="L640" s="29"/>
      <c r="M640" s="29"/>
      <c r="N640" s="29"/>
      <c r="O640" s="29"/>
      <c r="P640" s="29"/>
      <c r="Q640" s="29"/>
      <c r="R640" s="29"/>
      <c r="S640" s="29"/>
      <c r="T640" s="29"/>
      <c r="U640" s="29"/>
      <c r="V640" s="29"/>
      <c r="W640" s="29"/>
      <c r="X640" s="29"/>
      <c r="Y640" s="29"/>
      <c r="Z640" s="29"/>
    </row>
    <row r="641" spans="1:26" ht="15.75" customHeight="1">
      <c r="A641" s="29"/>
      <c r="B641" s="29"/>
      <c r="C641" s="29"/>
      <c r="D641" s="29"/>
      <c r="E641" s="29"/>
      <c r="F641" s="29"/>
      <c r="G641" s="29"/>
      <c r="H641" s="579"/>
      <c r="I641" s="29"/>
      <c r="J641" s="29"/>
      <c r="K641" s="29"/>
      <c r="L641" s="29"/>
      <c r="M641" s="29"/>
      <c r="N641" s="29"/>
      <c r="O641" s="29"/>
      <c r="P641" s="29"/>
      <c r="Q641" s="29"/>
      <c r="R641" s="29"/>
      <c r="S641" s="29"/>
      <c r="T641" s="29"/>
      <c r="U641" s="29"/>
      <c r="V641" s="29"/>
      <c r="W641" s="29"/>
      <c r="X641" s="29"/>
      <c r="Y641" s="29"/>
      <c r="Z641" s="29"/>
    </row>
    <row r="642" spans="1:26" ht="15.75" customHeight="1">
      <c r="A642" s="29"/>
      <c r="B642" s="29"/>
      <c r="C642" s="29"/>
      <c r="D642" s="29"/>
      <c r="E642" s="29"/>
      <c r="F642" s="29"/>
      <c r="G642" s="29"/>
      <c r="H642" s="579"/>
      <c r="I642" s="29"/>
      <c r="J642" s="29"/>
      <c r="K642" s="29"/>
      <c r="L642" s="29"/>
      <c r="M642" s="29"/>
      <c r="N642" s="29"/>
      <c r="O642" s="29"/>
      <c r="P642" s="29"/>
      <c r="Q642" s="29"/>
      <c r="R642" s="29"/>
      <c r="S642" s="29"/>
      <c r="T642" s="29"/>
      <c r="U642" s="29"/>
      <c r="V642" s="29"/>
      <c r="W642" s="29"/>
      <c r="X642" s="29"/>
      <c r="Y642" s="29"/>
      <c r="Z642" s="29"/>
    </row>
    <row r="643" spans="1:26" ht="15.75" customHeight="1">
      <c r="A643" s="29"/>
      <c r="B643" s="29"/>
      <c r="C643" s="29"/>
      <c r="D643" s="29"/>
      <c r="E643" s="29"/>
      <c r="F643" s="29"/>
      <c r="G643" s="29"/>
      <c r="H643" s="579"/>
      <c r="I643" s="29"/>
      <c r="J643" s="29"/>
      <c r="K643" s="29"/>
      <c r="L643" s="29"/>
      <c r="M643" s="29"/>
      <c r="N643" s="29"/>
      <c r="O643" s="29"/>
      <c r="P643" s="29"/>
      <c r="Q643" s="29"/>
      <c r="R643" s="29"/>
      <c r="S643" s="29"/>
      <c r="T643" s="29"/>
      <c r="U643" s="29"/>
      <c r="V643" s="29"/>
      <c r="W643" s="29"/>
      <c r="X643" s="29"/>
      <c r="Y643" s="29"/>
      <c r="Z643" s="29"/>
    </row>
    <row r="644" spans="1:26" ht="15.75" customHeight="1">
      <c r="A644" s="29"/>
      <c r="B644" s="29"/>
      <c r="C644" s="29"/>
      <c r="D644" s="29"/>
      <c r="E644" s="29"/>
      <c r="F644" s="29"/>
      <c r="G644" s="29"/>
      <c r="H644" s="579"/>
      <c r="I644" s="29"/>
      <c r="J644" s="29"/>
      <c r="K644" s="29"/>
      <c r="L644" s="29"/>
      <c r="M644" s="29"/>
      <c r="N644" s="29"/>
      <c r="O644" s="29"/>
      <c r="P644" s="29"/>
      <c r="Q644" s="29"/>
      <c r="R644" s="29"/>
      <c r="S644" s="29"/>
      <c r="T644" s="29"/>
      <c r="U644" s="29"/>
      <c r="V644" s="29"/>
      <c r="W644" s="29"/>
      <c r="X644" s="29"/>
      <c r="Y644" s="29"/>
      <c r="Z644" s="29"/>
    </row>
    <row r="645" spans="1:26" ht="15.75" customHeight="1">
      <c r="A645" s="29"/>
      <c r="B645" s="29"/>
      <c r="C645" s="29"/>
      <c r="D645" s="29"/>
      <c r="E645" s="29"/>
      <c r="F645" s="29"/>
      <c r="G645" s="29"/>
      <c r="H645" s="579"/>
      <c r="I645" s="29"/>
      <c r="J645" s="29"/>
      <c r="K645" s="29"/>
      <c r="L645" s="29"/>
      <c r="M645" s="29"/>
      <c r="N645" s="29"/>
      <c r="O645" s="29"/>
      <c r="P645" s="29"/>
      <c r="Q645" s="29"/>
      <c r="R645" s="29"/>
      <c r="S645" s="29"/>
      <c r="T645" s="29"/>
      <c r="U645" s="29"/>
      <c r="V645" s="29"/>
      <c r="W645" s="29"/>
      <c r="X645" s="29"/>
      <c r="Y645" s="29"/>
      <c r="Z645" s="29"/>
    </row>
    <row r="646" spans="1:26" ht="15.75" customHeight="1">
      <c r="A646" s="29"/>
      <c r="B646" s="29"/>
      <c r="C646" s="29"/>
      <c r="D646" s="29"/>
      <c r="E646" s="29"/>
      <c r="F646" s="29"/>
      <c r="G646" s="29"/>
      <c r="H646" s="579"/>
      <c r="I646" s="29"/>
      <c r="J646" s="29"/>
      <c r="K646" s="29"/>
      <c r="L646" s="29"/>
      <c r="M646" s="29"/>
      <c r="N646" s="29"/>
      <c r="O646" s="29"/>
      <c r="P646" s="29"/>
      <c r="Q646" s="29"/>
      <c r="R646" s="29"/>
      <c r="S646" s="29"/>
      <c r="T646" s="29"/>
      <c r="U646" s="29"/>
      <c r="V646" s="29"/>
      <c r="W646" s="29"/>
      <c r="X646" s="29"/>
      <c r="Y646" s="29"/>
      <c r="Z646" s="29"/>
    </row>
    <row r="647" spans="1:26" ht="15.75" customHeight="1">
      <c r="A647" s="29"/>
      <c r="B647" s="29"/>
      <c r="C647" s="29"/>
      <c r="D647" s="29"/>
      <c r="E647" s="29"/>
      <c r="F647" s="29"/>
      <c r="G647" s="29"/>
      <c r="H647" s="579"/>
      <c r="I647" s="29"/>
      <c r="J647" s="29"/>
      <c r="K647" s="29"/>
      <c r="L647" s="29"/>
      <c r="M647" s="29"/>
      <c r="N647" s="29"/>
      <c r="O647" s="29"/>
      <c r="P647" s="29"/>
      <c r="Q647" s="29"/>
      <c r="R647" s="29"/>
      <c r="S647" s="29"/>
      <c r="T647" s="29"/>
      <c r="U647" s="29"/>
      <c r="V647" s="29"/>
      <c r="W647" s="29"/>
      <c r="X647" s="29"/>
      <c r="Y647" s="29"/>
      <c r="Z647" s="29"/>
    </row>
    <row r="648" spans="1:26" ht="15.75" customHeight="1">
      <c r="A648" s="29"/>
      <c r="B648" s="29"/>
      <c r="C648" s="29"/>
      <c r="D648" s="29"/>
      <c r="E648" s="29"/>
      <c r="F648" s="29"/>
      <c r="G648" s="29"/>
      <c r="H648" s="579"/>
      <c r="I648" s="29"/>
      <c r="J648" s="29"/>
      <c r="K648" s="29"/>
      <c r="L648" s="29"/>
      <c r="M648" s="29"/>
      <c r="N648" s="29"/>
      <c r="O648" s="29"/>
      <c r="P648" s="29"/>
      <c r="Q648" s="29"/>
      <c r="R648" s="29"/>
      <c r="S648" s="29"/>
      <c r="T648" s="29"/>
      <c r="U648" s="29"/>
      <c r="V648" s="29"/>
      <c r="W648" s="29"/>
      <c r="X648" s="29"/>
      <c r="Y648" s="29"/>
      <c r="Z648" s="29"/>
    </row>
    <row r="649" spans="1:26" ht="15.75" customHeight="1">
      <c r="A649" s="29"/>
      <c r="B649" s="29"/>
      <c r="C649" s="29"/>
      <c r="D649" s="29"/>
      <c r="E649" s="29"/>
      <c r="F649" s="29"/>
      <c r="G649" s="29"/>
      <c r="H649" s="579"/>
      <c r="I649" s="29"/>
      <c r="J649" s="29"/>
      <c r="K649" s="29"/>
      <c r="L649" s="29"/>
      <c r="M649" s="29"/>
      <c r="N649" s="29"/>
      <c r="O649" s="29"/>
      <c r="P649" s="29"/>
      <c r="Q649" s="29"/>
      <c r="R649" s="29"/>
      <c r="S649" s="29"/>
      <c r="T649" s="29"/>
      <c r="U649" s="29"/>
      <c r="V649" s="29"/>
      <c r="W649" s="29"/>
      <c r="X649" s="29"/>
      <c r="Y649" s="29"/>
      <c r="Z649" s="29"/>
    </row>
    <row r="650" spans="1:26" ht="15.75" customHeight="1">
      <c r="A650" s="29"/>
      <c r="B650" s="29"/>
      <c r="C650" s="29"/>
      <c r="D650" s="29"/>
      <c r="E650" s="29"/>
      <c r="F650" s="29"/>
      <c r="G650" s="29"/>
      <c r="H650" s="579"/>
      <c r="I650" s="29"/>
      <c r="J650" s="29"/>
      <c r="K650" s="29"/>
      <c r="L650" s="29"/>
      <c r="M650" s="29"/>
      <c r="N650" s="29"/>
      <c r="O650" s="29"/>
      <c r="P650" s="29"/>
      <c r="Q650" s="29"/>
      <c r="R650" s="29"/>
      <c r="S650" s="29"/>
      <c r="T650" s="29"/>
      <c r="U650" s="29"/>
      <c r="V650" s="29"/>
      <c r="W650" s="29"/>
      <c r="X650" s="29"/>
      <c r="Y650" s="29"/>
      <c r="Z650" s="29"/>
    </row>
    <row r="651" spans="1:26" ht="15.75" customHeight="1">
      <c r="A651" s="29"/>
      <c r="B651" s="29"/>
      <c r="C651" s="29"/>
      <c r="D651" s="29"/>
      <c r="E651" s="29"/>
      <c r="F651" s="29"/>
      <c r="G651" s="29"/>
      <c r="H651" s="579"/>
      <c r="I651" s="29"/>
      <c r="J651" s="29"/>
      <c r="K651" s="29"/>
      <c r="L651" s="29"/>
      <c r="M651" s="29"/>
      <c r="N651" s="29"/>
      <c r="O651" s="29"/>
      <c r="P651" s="29"/>
      <c r="Q651" s="29"/>
      <c r="R651" s="29"/>
      <c r="S651" s="29"/>
      <c r="T651" s="29"/>
      <c r="U651" s="29"/>
      <c r="V651" s="29"/>
      <c r="W651" s="29"/>
      <c r="X651" s="29"/>
      <c r="Y651" s="29"/>
      <c r="Z651" s="29"/>
    </row>
    <row r="652" spans="1:26" ht="15.75" customHeight="1">
      <c r="A652" s="29"/>
      <c r="B652" s="29"/>
      <c r="C652" s="29"/>
      <c r="D652" s="29"/>
      <c r="E652" s="29"/>
      <c r="F652" s="29"/>
      <c r="G652" s="29"/>
      <c r="H652" s="579"/>
      <c r="I652" s="29"/>
      <c r="J652" s="29"/>
      <c r="K652" s="29"/>
      <c r="L652" s="29"/>
      <c r="M652" s="29"/>
      <c r="N652" s="29"/>
      <c r="O652" s="29"/>
      <c r="P652" s="29"/>
      <c r="Q652" s="29"/>
      <c r="R652" s="29"/>
      <c r="S652" s="29"/>
      <c r="T652" s="29"/>
      <c r="U652" s="29"/>
      <c r="V652" s="29"/>
      <c r="W652" s="29"/>
      <c r="X652" s="29"/>
      <c r="Y652" s="29"/>
      <c r="Z652" s="29"/>
    </row>
    <row r="653" spans="1:26" ht="15.75" customHeight="1">
      <c r="A653" s="29"/>
      <c r="B653" s="29"/>
      <c r="C653" s="29"/>
      <c r="D653" s="29"/>
      <c r="E653" s="29"/>
      <c r="F653" s="29"/>
      <c r="G653" s="29"/>
      <c r="H653" s="579"/>
      <c r="I653" s="29"/>
      <c r="J653" s="29"/>
      <c r="K653" s="29"/>
      <c r="L653" s="29"/>
      <c r="M653" s="29"/>
      <c r="N653" s="29"/>
      <c r="O653" s="29"/>
      <c r="P653" s="29"/>
      <c r="Q653" s="29"/>
      <c r="R653" s="29"/>
      <c r="S653" s="29"/>
      <c r="T653" s="29"/>
      <c r="U653" s="29"/>
      <c r="V653" s="29"/>
      <c r="W653" s="29"/>
      <c r="X653" s="29"/>
      <c r="Y653" s="29"/>
      <c r="Z653" s="29"/>
    </row>
    <row r="654" spans="1:26" ht="15.75" customHeight="1">
      <c r="A654" s="29"/>
      <c r="B654" s="29"/>
      <c r="C654" s="29"/>
      <c r="D654" s="29"/>
      <c r="E654" s="29"/>
      <c r="F654" s="29"/>
      <c r="G654" s="29"/>
      <c r="H654" s="579"/>
      <c r="I654" s="29"/>
      <c r="J654" s="29"/>
      <c r="K654" s="29"/>
      <c r="L654" s="29"/>
      <c r="M654" s="29"/>
      <c r="N654" s="29"/>
      <c r="O654" s="29"/>
      <c r="P654" s="29"/>
      <c r="Q654" s="29"/>
      <c r="R654" s="29"/>
      <c r="S654" s="29"/>
      <c r="T654" s="29"/>
      <c r="U654" s="29"/>
      <c r="V654" s="29"/>
      <c r="W654" s="29"/>
      <c r="X654" s="29"/>
      <c r="Y654" s="29"/>
      <c r="Z654" s="29"/>
    </row>
    <row r="655" spans="1:26" ht="15.75" customHeight="1">
      <c r="A655" s="29"/>
      <c r="B655" s="29"/>
      <c r="C655" s="29"/>
      <c r="D655" s="29"/>
      <c r="E655" s="29"/>
      <c r="F655" s="29"/>
      <c r="G655" s="29"/>
      <c r="H655" s="579"/>
      <c r="I655" s="29"/>
      <c r="J655" s="29"/>
      <c r="K655" s="29"/>
      <c r="L655" s="29"/>
      <c r="M655" s="29"/>
      <c r="N655" s="29"/>
      <c r="O655" s="29"/>
      <c r="P655" s="29"/>
      <c r="Q655" s="29"/>
      <c r="R655" s="29"/>
      <c r="S655" s="29"/>
      <c r="T655" s="29"/>
      <c r="U655" s="29"/>
      <c r="V655" s="29"/>
      <c r="W655" s="29"/>
      <c r="X655" s="29"/>
      <c r="Y655" s="29"/>
      <c r="Z655" s="29"/>
    </row>
    <row r="656" spans="1:26" ht="15.75" customHeight="1">
      <c r="A656" s="29"/>
      <c r="B656" s="29"/>
      <c r="C656" s="29"/>
      <c r="D656" s="29"/>
      <c r="E656" s="29"/>
      <c r="F656" s="29"/>
      <c r="G656" s="29"/>
      <c r="H656" s="579"/>
      <c r="I656" s="29"/>
      <c r="J656" s="29"/>
      <c r="K656" s="29"/>
      <c r="L656" s="29"/>
      <c r="M656" s="29"/>
      <c r="N656" s="29"/>
      <c r="O656" s="29"/>
      <c r="P656" s="29"/>
      <c r="Q656" s="29"/>
      <c r="R656" s="29"/>
      <c r="S656" s="29"/>
      <c r="T656" s="29"/>
      <c r="U656" s="29"/>
      <c r="V656" s="29"/>
      <c r="W656" s="29"/>
      <c r="X656" s="29"/>
      <c r="Y656" s="29"/>
      <c r="Z656" s="29"/>
    </row>
    <row r="657" spans="1:26" ht="15.75" customHeight="1">
      <c r="A657" s="29"/>
      <c r="B657" s="29"/>
      <c r="C657" s="29"/>
      <c r="D657" s="29"/>
      <c r="E657" s="29"/>
      <c r="F657" s="29"/>
      <c r="G657" s="29"/>
      <c r="H657" s="579"/>
      <c r="I657" s="29"/>
      <c r="J657" s="29"/>
      <c r="K657" s="29"/>
      <c r="L657" s="29"/>
      <c r="M657" s="29"/>
      <c r="N657" s="29"/>
      <c r="O657" s="29"/>
      <c r="P657" s="29"/>
      <c r="Q657" s="29"/>
      <c r="R657" s="29"/>
      <c r="S657" s="29"/>
      <c r="T657" s="29"/>
      <c r="U657" s="29"/>
      <c r="V657" s="29"/>
      <c r="W657" s="29"/>
      <c r="X657" s="29"/>
      <c r="Y657" s="29"/>
      <c r="Z657" s="29"/>
    </row>
    <row r="658" spans="1:26" ht="15.75" customHeight="1">
      <c r="A658" s="29"/>
      <c r="B658" s="29"/>
      <c r="C658" s="29"/>
      <c r="D658" s="29"/>
      <c r="E658" s="29"/>
      <c r="F658" s="29"/>
      <c r="G658" s="29"/>
      <c r="H658" s="579"/>
      <c r="I658" s="29"/>
      <c r="J658" s="29"/>
      <c r="K658" s="29"/>
      <c r="L658" s="29"/>
      <c r="M658" s="29"/>
      <c r="N658" s="29"/>
      <c r="O658" s="29"/>
      <c r="P658" s="29"/>
      <c r="Q658" s="29"/>
      <c r="R658" s="29"/>
      <c r="S658" s="29"/>
      <c r="T658" s="29"/>
      <c r="U658" s="29"/>
      <c r="V658" s="29"/>
      <c r="W658" s="29"/>
      <c r="X658" s="29"/>
      <c r="Y658" s="29"/>
      <c r="Z658" s="29"/>
    </row>
    <row r="659" spans="1:26" ht="15.75" customHeight="1">
      <c r="A659" s="29"/>
      <c r="B659" s="29"/>
      <c r="C659" s="29"/>
      <c r="D659" s="29"/>
      <c r="E659" s="29"/>
      <c r="F659" s="29"/>
      <c r="G659" s="29"/>
      <c r="H659" s="579"/>
      <c r="I659" s="29"/>
      <c r="J659" s="29"/>
      <c r="K659" s="29"/>
      <c r="L659" s="29"/>
      <c r="M659" s="29"/>
      <c r="N659" s="29"/>
      <c r="O659" s="29"/>
      <c r="P659" s="29"/>
      <c r="Q659" s="29"/>
      <c r="R659" s="29"/>
      <c r="S659" s="29"/>
      <c r="T659" s="29"/>
      <c r="U659" s="29"/>
      <c r="V659" s="29"/>
      <c r="W659" s="29"/>
      <c r="X659" s="29"/>
      <c r="Y659" s="29"/>
      <c r="Z659" s="29"/>
    </row>
    <row r="660" spans="1:26" ht="15.75" customHeight="1">
      <c r="A660" s="29"/>
      <c r="B660" s="29"/>
      <c r="C660" s="29"/>
      <c r="D660" s="29"/>
      <c r="E660" s="29"/>
      <c r="F660" s="29"/>
      <c r="G660" s="29"/>
      <c r="H660" s="579"/>
      <c r="I660" s="29"/>
      <c r="J660" s="29"/>
      <c r="K660" s="29"/>
      <c r="L660" s="29"/>
      <c r="M660" s="29"/>
      <c r="N660" s="29"/>
      <c r="O660" s="29"/>
      <c r="P660" s="29"/>
      <c r="Q660" s="29"/>
      <c r="R660" s="29"/>
      <c r="S660" s="29"/>
      <c r="T660" s="29"/>
      <c r="U660" s="29"/>
      <c r="V660" s="29"/>
      <c r="W660" s="29"/>
      <c r="X660" s="29"/>
      <c r="Y660" s="29"/>
      <c r="Z660" s="29"/>
    </row>
    <row r="661" spans="1:26" ht="15.75" customHeight="1">
      <c r="A661" s="29"/>
      <c r="B661" s="29"/>
      <c r="C661" s="29"/>
      <c r="D661" s="29"/>
      <c r="E661" s="29"/>
      <c r="F661" s="29"/>
      <c r="G661" s="29"/>
      <c r="H661" s="579"/>
      <c r="I661" s="29"/>
      <c r="J661" s="29"/>
      <c r="K661" s="29"/>
      <c r="L661" s="29"/>
      <c r="M661" s="29"/>
      <c r="N661" s="29"/>
      <c r="O661" s="29"/>
      <c r="P661" s="29"/>
      <c r="Q661" s="29"/>
      <c r="R661" s="29"/>
      <c r="S661" s="29"/>
      <c r="T661" s="29"/>
      <c r="U661" s="29"/>
      <c r="V661" s="29"/>
      <c r="W661" s="29"/>
      <c r="X661" s="29"/>
      <c r="Y661" s="29"/>
      <c r="Z661" s="29"/>
    </row>
    <row r="662" spans="1:26" ht="15.75" customHeight="1">
      <c r="A662" s="29"/>
      <c r="B662" s="29"/>
      <c r="C662" s="29"/>
      <c r="D662" s="29"/>
      <c r="E662" s="29"/>
      <c r="F662" s="29"/>
      <c r="G662" s="29"/>
      <c r="H662" s="579"/>
      <c r="I662" s="29"/>
      <c r="J662" s="29"/>
      <c r="K662" s="29"/>
      <c r="L662" s="29"/>
      <c r="M662" s="29"/>
      <c r="N662" s="29"/>
      <c r="O662" s="29"/>
      <c r="P662" s="29"/>
      <c r="Q662" s="29"/>
      <c r="R662" s="29"/>
      <c r="S662" s="29"/>
      <c r="T662" s="29"/>
      <c r="U662" s="29"/>
      <c r="V662" s="29"/>
      <c r="W662" s="29"/>
      <c r="X662" s="29"/>
      <c r="Y662" s="29"/>
      <c r="Z662" s="29"/>
    </row>
    <row r="663" spans="1:26" ht="15.75" customHeight="1">
      <c r="A663" s="29"/>
      <c r="B663" s="29"/>
      <c r="C663" s="29"/>
      <c r="D663" s="29"/>
      <c r="E663" s="29"/>
      <c r="F663" s="29"/>
      <c r="G663" s="29"/>
      <c r="H663" s="579"/>
      <c r="I663" s="29"/>
      <c r="J663" s="29"/>
      <c r="K663" s="29"/>
      <c r="L663" s="29"/>
      <c r="M663" s="29"/>
      <c r="N663" s="29"/>
      <c r="O663" s="29"/>
      <c r="P663" s="29"/>
      <c r="Q663" s="29"/>
      <c r="R663" s="29"/>
      <c r="S663" s="29"/>
      <c r="T663" s="29"/>
      <c r="U663" s="29"/>
      <c r="V663" s="29"/>
      <c r="W663" s="29"/>
      <c r="X663" s="29"/>
      <c r="Y663" s="29"/>
      <c r="Z663" s="29"/>
    </row>
    <row r="664" spans="1:26" ht="15.75" customHeight="1">
      <c r="A664" s="29"/>
      <c r="B664" s="29"/>
      <c r="C664" s="29"/>
      <c r="D664" s="29"/>
      <c r="E664" s="29"/>
      <c r="F664" s="29"/>
      <c r="G664" s="29"/>
      <c r="H664" s="579"/>
      <c r="I664" s="29"/>
      <c r="J664" s="29"/>
      <c r="K664" s="29"/>
      <c r="L664" s="29"/>
      <c r="M664" s="29"/>
      <c r="N664" s="29"/>
      <c r="O664" s="29"/>
      <c r="P664" s="29"/>
      <c r="Q664" s="29"/>
      <c r="R664" s="29"/>
      <c r="S664" s="29"/>
      <c r="T664" s="29"/>
      <c r="U664" s="29"/>
      <c r="V664" s="29"/>
      <c r="W664" s="29"/>
      <c r="X664" s="29"/>
      <c r="Y664" s="29"/>
      <c r="Z664" s="29"/>
    </row>
    <row r="665" spans="1:26" ht="15.75" customHeight="1">
      <c r="A665" s="29"/>
      <c r="B665" s="29"/>
      <c r="C665" s="29"/>
      <c r="D665" s="29"/>
      <c r="E665" s="29"/>
      <c r="F665" s="29"/>
      <c r="G665" s="29"/>
      <c r="H665" s="579"/>
      <c r="I665" s="29"/>
      <c r="J665" s="29"/>
      <c r="K665" s="29"/>
      <c r="L665" s="29"/>
      <c r="M665" s="29"/>
      <c r="N665" s="29"/>
      <c r="O665" s="29"/>
      <c r="P665" s="29"/>
      <c r="Q665" s="29"/>
      <c r="R665" s="29"/>
      <c r="S665" s="29"/>
      <c r="T665" s="29"/>
      <c r="U665" s="29"/>
      <c r="V665" s="29"/>
      <c r="W665" s="29"/>
      <c r="X665" s="29"/>
      <c r="Y665" s="29"/>
      <c r="Z665" s="29"/>
    </row>
    <row r="666" spans="1:26" ht="15.75" customHeight="1">
      <c r="A666" s="29"/>
      <c r="B666" s="29"/>
      <c r="C666" s="29"/>
      <c r="D666" s="29"/>
      <c r="E666" s="29"/>
      <c r="F666" s="29"/>
      <c r="G666" s="29"/>
      <c r="H666" s="579"/>
      <c r="I666" s="29"/>
      <c r="J666" s="29"/>
      <c r="K666" s="29"/>
      <c r="L666" s="29"/>
      <c r="M666" s="29"/>
      <c r="N666" s="29"/>
      <c r="O666" s="29"/>
      <c r="P666" s="29"/>
      <c r="Q666" s="29"/>
      <c r="R666" s="29"/>
      <c r="S666" s="29"/>
      <c r="T666" s="29"/>
      <c r="U666" s="29"/>
      <c r="V666" s="29"/>
      <c r="W666" s="29"/>
      <c r="X666" s="29"/>
      <c r="Y666" s="29"/>
      <c r="Z666" s="29"/>
    </row>
    <row r="667" spans="1:26" ht="15.75" customHeight="1">
      <c r="A667" s="29"/>
      <c r="B667" s="29"/>
      <c r="C667" s="29"/>
      <c r="D667" s="29"/>
      <c r="E667" s="29"/>
      <c r="F667" s="29"/>
      <c r="G667" s="29"/>
      <c r="H667" s="579"/>
      <c r="I667" s="29"/>
      <c r="J667" s="29"/>
      <c r="K667" s="29"/>
      <c r="L667" s="29"/>
      <c r="M667" s="29"/>
      <c r="N667" s="29"/>
      <c r="O667" s="29"/>
      <c r="P667" s="29"/>
      <c r="Q667" s="29"/>
      <c r="R667" s="29"/>
      <c r="S667" s="29"/>
      <c r="T667" s="29"/>
      <c r="U667" s="29"/>
      <c r="V667" s="29"/>
      <c r="W667" s="29"/>
      <c r="X667" s="29"/>
      <c r="Y667" s="29"/>
      <c r="Z667" s="29"/>
    </row>
    <row r="668" spans="1:26" ht="15.75" customHeight="1">
      <c r="A668" s="29"/>
      <c r="B668" s="29"/>
      <c r="C668" s="29"/>
      <c r="D668" s="29"/>
      <c r="E668" s="29"/>
      <c r="F668" s="29"/>
      <c r="G668" s="29"/>
      <c r="H668" s="579"/>
      <c r="I668" s="29"/>
      <c r="J668" s="29"/>
      <c r="K668" s="29"/>
      <c r="L668" s="29"/>
      <c r="M668" s="29"/>
      <c r="N668" s="29"/>
      <c r="O668" s="29"/>
      <c r="P668" s="29"/>
      <c r="Q668" s="29"/>
      <c r="R668" s="29"/>
      <c r="S668" s="29"/>
      <c r="T668" s="29"/>
      <c r="U668" s="29"/>
      <c r="V668" s="29"/>
      <c r="W668" s="29"/>
      <c r="X668" s="29"/>
      <c r="Y668" s="29"/>
      <c r="Z668" s="29"/>
    </row>
    <row r="669" spans="1:26" ht="15.75" customHeight="1">
      <c r="A669" s="29"/>
      <c r="B669" s="29"/>
      <c r="C669" s="29"/>
      <c r="D669" s="29"/>
      <c r="E669" s="29"/>
      <c r="F669" s="29"/>
      <c r="G669" s="29"/>
      <c r="H669" s="579"/>
      <c r="I669" s="29"/>
      <c r="J669" s="29"/>
      <c r="K669" s="29"/>
      <c r="L669" s="29"/>
      <c r="M669" s="29"/>
      <c r="N669" s="29"/>
      <c r="O669" s="29"/>
      <c r="P669" s="29"/>
      <c r="Q669" s="29"/>
      <c r="R669" s="29"/>
      <c r="S669" s="29"/>
      <c r="T669" s="29"/>
      <c r="U669" s="29"/>
      <c r="V669" s="29"/>
      <c r="W669" s="29"/>
      <c r="X669" s="29"/>
      <c r="Y669" s="29"/>
      <c r="Z669" s="29"/>
    </row>
    <row r="670" spans="1:26" ht="15.75" customHeight="1">
      <c r="A670" s="29"/>
      <c r="B670" s="29"/>
      <c r="C670" s="29"/>
      <c r="D670" s="29"/>
      <c r="E670" s="29"/>
      <c r="F670" s="29"/>
      <c r="G670" s="29"/>
      <c r="H670" s="579"/>
      <c r="I670" s="29"/>
      <c r="J670" s="29"/>
      <c r="K670" s="29"/>
      <c r="L670" s="29"/>
      <c r="M670" s="29"/>
      <c r="N670" s="29"/>
      <c r="O670" s="29"/>
      <c r="P670" s="29"/>
      <c r="Q670" s="29"/>
      <c r="R670" s="29"/>
      <c r="S670" s="29"/>
      <c r="T670" s="29"/>
      <c r="U670" s="29"/>
      <c r="V670" s="29"/>
      <c r="W670" s="29"/>
      <c r="X670" s="29"/>
      <c r="Y670" s="29"/>
      <c r="Z670" s="29"/>
    </row>
    <row r="671" spans="1:26" ht="15.75" customHeight="1">
      <c r="A671" s="29"/>
      <c r="B671" s="29"/>
      <c r="C671" s="29"/>
      <c r="D671" s="29"/>
      <c r="E671" s="29"/>
      <c r="F671" s="29"/>
      <c r="G671" s="29"/>
      <c r="H671" s="579"/>
      <c r="I671" s="29"/>
      <c r="J671" s="29"/>
      <c r="K671" s="29"/>
      <c r="L671" s="29"/>
      <c r="M671" s="29"/>
      <c r="N671" s="29"/>
      <c r="O671" s="29"/>
      <c r="P671" s="29"/>
      <c r="Q671" s="29"/>
      <c r="R671" s="29"/>
      <c r="S671" s="29"/>
      <c r="T671" s="29"/>
      <c r="U671" s="29"/>
      <c r="V671" s="29"/>
      <c r="W671" s="29"/>
      <c r="X671" s="29"/>
      <c r="Y671" s="29"/>
      <c r="Z671" s="29"/>
    </row>
    <row r="672" spans="1:26" ht="15.75" customHeight="1">
      <c r="A672" s="29"/>
      <c r="B672" s="29"/>
      <c r="C672" s="29"/>
      <c r="D672" s="29"/>
      <c r="E672" s="29"/>
      <c r="F672" s="29"/>
      <c r="G672" s="29"/>
      <c r="H672" s="579"/>
      <c r="I672" s="29"/>
      <c r="J672" s="29"/>
      <c r="K672" s="29"/>
      <c r="L672" s="29"/>
      <c r="M672" s="29"/>
      <c r="N672" s="29"/>
      <c r="O672" s="29"/>
      <c r="P672" s="29"/>
      <c r="Q672" s="29"/>
      <c r="R672" s="29"/>
      <c r="S672" s="29"/>
      <c r="T672" s="29"/>
      <c r="U672" s="29"/>
      <c r="V672" s="29"/>
      <c r="W672" s="29"/>
      <c r="X672" s="29"/>
      <c r="Y672" s="29"/>
      <c r="Z672" s="29"/>
    </row>
    <row r="673" spans="1:26" ht="15.75" customHeight="1">
      <c r="A673" s="29"/>
      <c r="B673" s="29"/>
      <c r="C673" s="29"/>
      <c r="D673" s="29"/>
      <c r="E673" s="29"/>
      <c r="F673" s="29"/>
      <c r="G673" s="29"/>
      <c r="H673" s="579"/>
      <c r="I673" s="29"/>
      <c r="J673" s="29"/>
      <c r="K673" s="29"/>
      <c r="L673" s="29"/>
      <c r="M673" s="29"/>
      <c r="N673" s="29"/>
      <c r="O673" s="29"/>
      <c r="P673" s="29"/>
      <c r="Q673" s="29"/>
      <c r="R673" s="29"/>
      <c r="S673" s="29"/>
      <c r="T673" s="29"/>
      <c r="U673" s="29"/>
      <c r="V673" s="29"/>
      <c r="W673" s="29"/>
      <c r="X673" s="29"/>
      <c r="Y673" s="29"/>
      <c r="Z673" s="29"/>
    </row>
    <row r="674" spans="1:26" ht="15.75" customHeight="1">
      <c r="A674" s="29"/>
      <c r="B674" s="29"/>
      <c r="C674" s="29"/>
      <c r="D674" s="29"/>
      <c r="E674" s="29"/>
      <c r="F674" s="29"/>
      <c r="G674" s="29"/>
      <c r="H674" s="579"/>
      <c r="I674" s="29"/>
      <c r="J674" s="29"/>
      <c r="K674" s="29"/>
      <c r="L674" s="29"/>
      <c r="M674" s="29"/>
      <c r="N674" s="29"/>
      <c r="O674" s="29"/>
      <c r="P674" s="29"/>
      <c r="Q674" s="29"/>
      <c r="R674" s="29"/>
      <c r="S674" s="29"/>
      <c r="T674" s="29"/>
      <c r="U674" s="29"/>
      <c r="V674" s="29"/>
      <c r="W674" s="29"/>
      <c r="X674" s="29"/>
      <c r="Y674" s="29"/>
      <c r="Z674" s="29"/>
    </row>
    <row r="675" spans="1:26" ht="15.75" customHeight="1">
      <c r="A675" s="29"/>
      <c r="B675" s="29"/>
      <c r="C675" s="29"/>
      <c r="D675" s="29"/>
      <c r="E675" s="29"/>
      <c r="F675" s="29"/>
      <c r="G675" s="29"/>
      <c r="H675" s="579"/>
      <c r="I675" s="29"/>
      <c r="J675" s="29"/>
      <c r="K675" s="29"/>
      <c r="L675" s="29"/>
      <c r="M675" s="29"/>
      <c r="N675" s="29"/>
      <c r="O675" s="29"/>
      <c r="P675" s="29"/>
      <c r="Q675" s="29"/>
      <c r="R675" s="29"/>
      <c r="S675" s="29"/>
      <c r="T675" s="29"/>
      <c r="U675" s="29"/>
      <c r="V675" s="29"/>
      <c r="W675" s="29"/>
      <c r="X675" s="29"/>
      <c r="Y675" s="29"/>
      <c r="Z675" s="29"/>
    </row>
    <row r="676" spans="1:26" ht="15.75" customHeight="1">
      <c r="A676" s="29"/>
      <c r="B676" s="29"/>
      <c r="C676" s="29"/>
      <c r="D676" s="29"/>
      <c r="E676" s="29"/>
      <c r="F676" s="29"/>
      <c r="G676" s="29"/>
      <c r="H676" s="579"/>
      <c r="I676" s="29"/>
      <c r="J676" s="29"/>
      <c r="K676" s="29"/>
      <c r="L676" s="29"/>
      <c r="M676" s="29"/>
      <c r="N676" s="29"/>
      <c r="O676" s="29"/>
      <c r="P676" s="29"/>
      <c r="Q676" s="29"/>
      <c r="R676" s="29"/>
      <c r="S676" s="29"/>
      <c r="T676" s="29"/>
      <c r="U676" s="29"/>
      <c r="V676" s="29"/>
      <c r="W676" s="29"/>
      <c r="X676" s="29"/>
      <c r="Y676" s="29"/>
      <c r="Z676" s="29"/>
    </row>
    <row r="677" spans="1:26" ht="15.75" customHeight="1">
      <c r="A677" s="29"/>
      <c r="B677" s="29"/>
      <c r="C677" s="29"/>
      <c r="D677" s="29"/>
      <c r="E677" s="29"/>
      <c r="F677" s="29"/>
      <c r="G677" s="29"/>
      <c r="H677" s="579"/>
      <c r="I677" s="29"/>
      <c r="J677" s="29"/>
      <c r="K677" s="29"/>
      <c r="L677" s="29"/>
      <c r="M677" s="29"/>
      <c r="N677" s="29"/>
      <c r="O677" s="29"/>
      <c r="P677" s="29"/>
      <c r="Q677" s="29"/>
      <c r="R677" s="29"/>
      <c r="S677" s="29"/>
      <c r="T677" s="29"/>
      <c r="U677" s="29"/>
      <c r="V677" s="29"/>
      <c r="W677" s="29"/>
      <c r="X677" s="29"/>
      <c r="Y677" s="29"/>
      <c r="Z677" s="29"/>
    </row>
    <row r="678" spans="1:26" ht="15.75" customHeight="1">
      <c r="A678" s="29"/>
      <c r="B678" s="29"/>
      <c r="C678" s="29"/>
      <c r="D678" s="29"/>
      <c r="E678" s="29"/>
      <c r="F678" s="29"/>
      <c r="G678" s="29"/>
      <c r="H678" s="579"/>
      <c r="I678" s="29"/>
      <c r="J678" s="29"/>
      <c r="K678" s="29"/>
      <c r="L678" s="29"/>
      <c r="M678" s="29"/>
      <c r="N678" s="29"/>
      <c r="O678" s="29"/>
      <c r="P678" s="29"/>
      <c r="Q678" s="29"/>
      <c r="R678" s="29"/>
      <c r="S678" s="29"/>
      <c r="T678" s="29"/>
      <c r="U678" s="29"/>
      <c r="V678" s="29"/>
      <c r="W678" s="29"/>
      <c r="X678" s="29"/>
      <c r="Y678" s="29"/>
      <c r="Z678" s="29"/>
    </row>
    <row r="679" spans="1:26" ht="15.75" customHeight="1">
      <c r="A679" s="29"/>
      <c r="B679" s="29"/>
      <c r="C679" s="29"/>
      <c r="D679" s="29"/>
      <c r="E679" s="29"/>
      <c r="F679" s="29"/>
      <c r="G679" s="29"/>
      <c r="H679" s="579"/>
      <c r="I679" s="29"/>
      <c r="J679" s="29"/>
      <c r="K679" s="29"/>
      <c r="L679" s="29"/>
      <c r="M679" s="29"/>
      <c r="N679" s="29"/>
      <c r="O679" s="29"/>
      <c r="P679" s="29"/>
      <c r="Q679" s="29"/>
      <c r="R679" s="29"/>
      <c r="S679" s="29"/>
      <c r="T679" s="29"/>
      <c r="U679" s="29"/>
      <c r="V679" s="29"/>
      <c r="W679" s="29"/>
      <c r="X679" s="29"/>
      <c r="Y679" s="29"/>
      <c r="Z679" s="29"/>
    </row>
    <row r="680" spans="1:26" ht="15.75" customHeight="1">
      <c r="A680" s="29"/>
      <c r="B680" s="29"/>
      <c r="C680" s="29"/>
      <c r="D680" s="29"/>
      <c r="E680" s="29"/>
      <c r="F680" s="29"/>
      <c r="G680" s="29"/>
      <c r="H680" s="579"/>
      <c r="I680" s="29"/>
      <c r="J680" s="29"/>
      <c r="K680" s="29"/>
      <c r="L680" s="29"/>
      <c r="M680" s="29"/>
      <c r="N680" s="29"/>
      <c r="O680" s="29"/>
      <c r="P680" s="29"/>
      <c r="Q680" s="29"/>
      <c r="R680" s="29"/>
      <c r="S680" s="29"/>
      <c r="T680" s="29"/>
      <c r="U680" s="29"/>
      <c r="V680" s="29"/>
      <c r="W680" s="29"/>
      <c r="X680" s="29"/>
      <c r="Y680" s="29"/>
      <c r="Z680" s="29"/>
    </row>
    <row r="681" spans="1:26" ht="15.75" customHeight="1">
      <c r="A681" s="29"/>
      <c r="B681" s="29"/>
      <c r="C681" s="29"/>
      <c r="D681" s="29"/>
      <c r="E681" s="29"/>
      <c r="F681" s="29"/>
      <c r="G681" s="29"/>
      <c r="H681" s="579"/>
      <c r="I681" s="29"/>
      <c r="J681" s="29"/>
      <c r="K681" s="29"/>
      <c r="L681" s="29"/>
      <c r="M681" s="29"/>
      <c r="N681" s="29"/>
      <c r="O681" s="29"/>
      <c r="P681" s="29"/>
      <c r="Q681" s="29"/>
      <c r="R681" s="29"/>
      <c r="S681" s="29"/>
      <c r="T681" s="29"/>
      <c r="U681" s="29"/>
      <c r="V681" s="29"/>
      <c r="W681" s="29"/>
      <c r="X681" s="29"/>
      <c r="Y681" s="29"/>
      <c r="Z681" s="29"/>
    </row>
    <row r="682" spans="1:26" ht="15.75" customHeight="1">
      <c r="A682" s="29"/>
      <c r="B682" s="29"/>
      <c r="C682" s="29"/>
      <c r="D682" s="29"/>
      <c r="E682" s="29"/>
      <c r="F682" s="29"/>
      <c r="G682" s="29"/>
      <c r="H682" s="579"/>
      <c r="I682" s="29"/>
      <c r="J682" s="29"/>
      <c r="K682" s="29"/>
      <c r="L682" s="29"/>
      <c r="M682" s="29"/>
      <c r="N682" s="29"/>
      <c r="O682" s="29"/>
      <c r="P682" s="29"/>
      <c r="Q682" s="29"/>
      <c r="R682" s="29"/>
      <c r="S682" s="29"/>
      <c r="T682" s="29"/>
      <c r="U682" s="29"/>
      <c r="V682" s="29"/>
      <c r="W682" s="29"/>
      <c r="X682" s="29"/>
      <c r="Y682" s="29"/>
      <c r="Z682" s="29"/>
    </row>
    <row r="683" spans="1:26" ht="15.75" customHeight="1">
      <c r="A683" s="29"/>
      <c r="B683" s="29"/>
      <c r="C683" s="29"/>
      <c r="D683" s="29"/>
      <c r="E683" s="29"/>
      <c r="F683" s="29"/>
      <c r="G683" s="29"/>
      <c r="H683" s="579"/>
      <c r="I683" s="29"/>
      <c r="J683" s="29"/>
      <c r="K683" s="29"/>
      <c r="L683" s="29"/>
      <c r="M683" s="29"/>
      <c r="N683" s="29"/>
      <c r="O683" s="29"/>
      <c r="P683" s="29"/>
      <c r="Q683" s="29"/>
      <c r="R683" s="29"/>
      <c r="S683" s="29"/>
      <c r="T683" s="29"/>
      <c r="U683" s="29"/>
      <c r="V683" s="29"/>
      <c r="W683" s="29"/>
      <c r="X683" s="29"/>
      <c r="Y683" s="29"/>
      <c r="Z683" s="29"/>
    </row>
    <row r="684" spans="1:26" ht="15.75" customHeight="1">
      <c r="A684" s="29"/>
      <c r="B684" s="29"/>
      <c r="C684" s="29"/>
      <c r="D684" s="29"/>
      <c r="E684" s="29"/>
      <c r="F684" s="29"/>
      <c r="G684" s="29"/>
      <c r="H684" s="579"/>
      <c r="I684" s="29"/>
      <c r="J684" s="29"/>
      <c r="K684" s="29"/>
      <c r="L684" s="29"/>
      <c r="M684" s="29"/>
      <c r="N684" s="29"/>
      <c r="O684" s="29"/>
      <c r="P684" s="29"/>
      <c r="Q684" s="29"/>
      <c r="R684" s="29"/>
      <c r="S684" s="29"/>
      <c r="T684" s="29"/>
      <c r="U684" s="29"/>
      <c r="V684" s="29"/>
      <c r="W684" s="29"/>
      <c r="X684" s="29"/>
      <c r="Y684" s="29"/>
      <c r="Z684" s="29"/>
    </row>
    <row r="685" spans="1:26" ht="15.75" customHeight="1">
      <c r="A685" s="29"/>
      <c r="B685" s="29"/>
      <c r="C685" s="29"/>
      <c r="D685" s="29"/>
      <c r="E685" s="29"/>
      <c r="F685" s="29"/>
      <c r="G685" s="29"/>
      <c r="H685" s="579"/>
      <c r="I685" s="29"/>
      <c r="J685" s="29"/>
      <c r="K685" s="29"/>
      <c r="L685" s="29"/>
      <c r="M685" s="29"/>
      <c r="N685" s="29"/>
      <c r="O685" s="29"/>
      <c r="P685" s="29"/>
      <c r="Q685" s="29"/>
      <c r="R685" s="29"/>
      <c r="S685" s="29"/>
      <c r="T685" s="29"/>
      <c r="U685" s="29"/>
      <c r="V685" s="29"/>
      <c r="W685" s="29"/>
      <c r="X685" s="29"/>
      <c r="Y685" s="29"/>
      <c r="Z685" s="29"/>
    </row>
    <row r="686" spans="1:26" ht="15.75" customHeight="1">
      <c r="A686" s="29"/>
      <c r="B686" s="29"/>
      <c r="C686" s="29"/>
      <c r="D686" s="29"/>
      <c r="E686" s="29"/>
      <c r="F686" s="29"/>
      <c r="G686" s="29"/>
      <c r="H686" s="579"/>
      <c r="I686" s="29"/>
      <c r="J686" s="29"/>
      <c r="K686" s="29"/>
      <c r="L686" s="29"/>
      <c r="M686" s="29"/>
      <c r="N686" s="29"/>
      <c r="O686" s="29"/>
      <c r="P686" s="29"/>
      <c r="Q686" s="29"/>
      <c r="R686" s="29"/>
      <c r="S686" s="29"/>
      <c r="T686" s="29"/>
      <c r="U686" s="29"/>
      <c r="V686" s="29"/>
      <c r="W686" s="29"/>
      <c r="X686" s="29"/>
      <c r="Y686" s="29"/>
      <c r="Z686" s="29"/>
    </row>
    <row r="687" spans="1:26" ht="15.75" customHeight="1">
      <c r="A687" s="29"/>
      <c r="B687" s="29"/>
      <c r="C687" s="29"/>
      <c r="D687" s="29"/>
      <c r="E687" s="29"/>
      <c r="F687" s="29"/>
      <c r="G687" s="29"/>
      <c r="H687" s="579"/>
      <c r="I687" s="29"/>
      <c r="J687" s="29"/>
      <c r="K687" s="29"/>
      <c r="L687" s="29"/>
      <c r="M687" s="29"/>
      <c r="N687" s="29"/>
      <c r="O687" s="29"/>
      <c r="P687" s="29"/>
      <c r="Q687" s="29"/>
      <c r="R687" s="29"/>
      <c r="S687" s="29"/>
      <c r="T687" s="29"/>
      <c r="U687" s="29"/>
      <c r="V687" s="29"/>
      <c r="W687" s="29"/>
      <c r="X687" s="29"/>
      <c r="Y687" s="29"/>
      <c r="Z687" s="29"/>
    </row>
    <row r="688" spans="1:26" ht="15.75" customHeight="1">
      <c r="A688" s="29"/>
      <c r="B688" s="29"/>
      <c r="C688" s="29"/>
      <c r="D688" s="29"/>
      <c r="E688" s="29"/>
      <c r="F688" s="29"/>
      <c r="G688" s="29"/>
      <c r="H688" s="579"/>
      <c r="I688" s="29"/>
      <c r="J688" s="29"/>
      <c r="K688" s="29"/>
      <c r="L688" s="29"/>
      <c r="M688" s="29"/>
      <c r="N688" s="29"/>
      <c r="O688" s="29"/>
      <c r="P688" s="29"/>
      <c r="Q688" s="29"/>
      <c r="R688" s="29"/>
      <c r="S688" s="29"/>
      <c r="T688" s="29"/>
      <c r="U688" s="29"/>
      <c r="V688" s="29"/>
      <c r="W688" s="29"/>
      <c r="X688" s="29"/>
      <c r="Y688" s="29"/>
      <c r="Z688" s="29"/>
    </row>
    <row r="689" spans="1:26" ht="15.75" customHeight="1">
      <c r="A689" s="29"/>
      <c r="B689" s="29"/>
      <c r="C689" s="29"/>
      <c r="D689" s="29"/>
      <c r="E689" s="29"/>
      <c r="F689" s="29"/>
      <c r="G689" s="29"/>
      <c r="H689" s="579"/>
      <c r="I689" s="29"/>
      <c r="J689" s="29"/>
      <c r="K689" s="29"/>
      <c r="L689" s="29"/>
      <c r="M689" s="29"/>
      <c r="N689" s="29"/>
      <c r="O689" s="29"/>
      <c r="P689" s="29"/>
      <c r="Q689" s="29"/>
      <c r="R689" s="29"/>
      <c r="S689" s="29"/>
      <c r="T689" s="29"/>
      <c r="U689" s="29"/>
      <c r="V689" s="29"/>
      <c r="W689" s="29"/>
      <c r="X689" s="29"/>
      <c r="Y689" s="29"/>
      <c r="Z689" s="29"/>
    </row>
    <row r="690" spans="1:26" ht="15.75" customHeight="1">
      <c r="A690" s="29"/>
      <c r="B690" s="29"/>
      <c r="C690" s="29"/>
      <c r="D690" s="29"/>
      <c r="E690" s="29"/>
      <c r="F690" s="29"/>
      <c r="G690" s="29"/>
      <c r="H690" s="579"/>
      <c r="I690" s="29"/>
      <c r="J690" s="29"/>
      <c r="K690" s="29"/>
      <c r="L690" s="29"/>
      <c r="M690" s="29"/>
      <c r="N690" s="29"/>
      <c r="O690" s="29"/>
      <c r="P690" s="29"/>
      <c r="Q690" s="29"/>
      <c r="R690" s="29"/>
      <c r="S690" s="29"/>
      <c r="T690" s="29"/>
      <c r="U690" s="29"/>
      <c r="V690" s="29"/>
      <c r="W690" s="29"/>
      <c r="X690" s="29"/>
      <c r="Y690" s="29"/>
      <c r="Z690" s="29"/>
    </row>
    <row r="691" spans="1:26" ht="15.75" customHeight="1">
      <c r="A691" s="29"/>
      <c r="B691" s="29"/>
      <c r="C691" s="29"/>
      <c r="D691" s="29"/>
      <c r="E691" s="29"/>
      <c r="F691" s="29"/>
      <c r="G691" s="29"/>
      <c r="H691" s="579"/>
      <c r="I691" s="29"/>
      <c r="J691" s="29"/>
      <c r="K691" s="29"/>
      <c r="L691" s="29"/>
      <c r="M691" s="29"/>
      <c r="N691" s="29"/>
      <c r="O691" s="29"/>
      <c r="P691" s="29"/>
      <c r="Q691" s="29"/>
      <c r="R691" s="29"/>
      <c r="S691" s="29"/>
      <c r="T691" s="29"/>
      <c r="U691" s="29"/>
      <c r="V691" s="29"/>
      <c r="W691" s="29"/>
      <c r="X691" s="29"/>
      <c r="Y691" s="29"/>
      <c r="Z691" s="29"/>
    </row>
    <row r="692" spans="1:26" ht="15.75" customHeight="1">
      <c r="A692" s="29"/>
      <c r="B692" s="29"/>
      <c r="C692" s="29"/>
      <c r="D692" s="29"/>
      <c r="E692" s="29"/>
      <c r="F692" s="29"/>
      <c r="G692" s="29"/>
      <c r="H692" s="579"/>
      <c r="I692" s="29"/>
      <c r="J692" s="29"/>
      <c r="K692" s="29"/>
      <c r="L692" s="29"/>
      <c r="M692" s="29"/>
      <c r="N692" s="29"/>
      <c r="O692" s="29"/>
      <c r="P692" s="29"/>
      <c r="Q692" s="29"/>
      <c r="R692" s="29"/>
      <c r="S692" s="29"/>
      <c r="T692" s="29"/>
      <c r="U692" s="29"/>
      <c r="V692" s="29"/>
      <c r="W692" s="29"/>
      <c r="X692" s="29"/>
      <c r="Y692" s="29"/>
      <c r="Z692" s="29"/>
    </row>
    <row r="693" spans="1:26" ht="15.75" customHeight="1">
      <c r="A693" s="29"/>
      <c r="B693" s="29"/>
      <c r="C693" s="29"/>
      <c r="D693" s="29"/>
      <c r="E693" s="29"/>
      <c r="F693" s="29"/>
      <c r="G693" s="29"/>
      <c r="H693" s="579"/>
      <c r="I693" s="29"/>
      <c r="J693" s="29"/>
      <c r="K693" s="29"/>
      <c r="L693" s="29"/>
      <c r="M693" s="29"/>
      <c r="N693" s="29"/>
      <c r="O693" s="29"/>
      <c r="P693" s="29"/>
      <c r="Q693" s="29"/>
      <c r="R693" s="29"/>
      <c r="S693" s="29"/>
      <c r="T693" s="29"/>
      <c r="U693" s="29"/>
      <c r="V693" s="29"/>
      <c r="W693" s="29"/>
      <c r="X693" s="29"/>
      <c r="Y693" s="29"/>
      <c r="Z693" s="29"/>
    </row>
    <row r="694" spans="1:26" ht="15.75" customHeight="1">
      <c r="A694" s="29"/>
      <c r="B694" s="29"/>
      <c r="C694" s="29"/>
      <c r="D694" s="29"/>
      <c r="E694" s="29"/>
      <c r="F694" s="29"/>
      <c r="G694" s="29"/>
      <c r="H694" s="579"/>
      <c r="I694" s="29"/>
      <c r="J694" s="29"/>
      <c r="K694" s="29"/>
      <c r="L694" s="29"/>
      <c r="M694" s="29"/>
      <c r="N694" s="29"/>
      <c r="O694" s="29"/>
      <c r="P694" s="29"/>
      <c r="Q694" s="29"/>
      <c r="R694" s="29"/>
      <c r="S694" s="29"/>
      <c r="T694" s="29"/>
      <c r="U694" s="29"/>
      <c r="V694" s="29"/>
      <c r="W694" s="29"/>
      <c r="X694" s="29"/>
      <c r="Y694" s="29"/>
      <c r="Z694" s="29"/>
    </row>
    <row r="695" spans="1:26" ht="15.75" customHeight="1">
      <c r="A695" s="29"/>
      <c r="B695" s="29"/>
      <c r="C695" s="29"/>
      <c r="D695" s="29"/>
      <c r="E695" s="29"/>
      <c r="F695" s="29"/>
      <c r="G695" s="29"/>
      <c r="H695" s="579"/>
      <c r="I695" s="29"/>
      <c r="J695" s="29"/>
      <c r="K695" s="29"/>
      <c r="L695" s="29"/>
      <c r="M695" s="29"/>
      <c r="N695" s="29"/>
      <c r="O695" s="29"/>
      <c r="P695" s="29"/>
      <c r="Q695" s="29"/>
      <c r="R695" s="29"/>
      <c r="S695" s="29"/>
      <c r="T695" s="29"/>
      <c r="U695" s="29"/>
      <c r="V695" s="29"/>
      <c r="W695" s="29"/>
      <c r="X695" s="29"/>
      <c r="Y695" s="29"/>
      <c r="Z695" s="29"/>
    </row>
    <row r="696" spans="1:26" ht="15.75" customHeight="1">
      <c r="A696" s="29"/>
      <c r="B696" s="29"/>
      <c r="C696" s="29"/>
      <c r="D696" s="29"/>
      <c r="E696" s="29"/>
      <c r="F696" s="29"/>
      <c r="G696" s="29"/>
      <c r="H696" s="579"/>
      <c r="I696" s="29"/>
      <c r="J696" s="29"/>
      <c r="K696" s="29"/>
      <c r="L696" s="29"/>
      <c r="M696" s="29"/>
      <c r="N696" s="29"/>
      <c r="O696" s="29"/>
      <c r="P696" s="29"/>
      <c r="Q696" s="29"/>
      <c r="R696" s="29"/>
      <c r="S696" s="29"/>
      <c r="T696" s="29"/>
      <c r="U696" s="29"/>
      <c r="V696" s="29"/>
      <c r="W696" s="29"/>
      <c r="X696" s="29"/>
      <c r="Y696" s="29"/>
      <c r="Z696" s="29"/>
    </row>
    <row r="697" spans="1:26" ht="15.75" customHeight="1">
      <c r="A697" s="29"/>
      <c r="B697" s="29"/>
      <c r="C697" s="29"/>
      <c r="D697" s="29"/>
      <c r="E697" s="29"/>
      <c r="F697" s="29"/>
      <c r="G697" s="29"/>
      <c r="H697" s="579"/>
      <c r="I697" s="29"/>
      <c r="J697" s="29"/>
      <c r="K697" s="29"/>
      <c r="L697" s="29"/>
      <c r="M697" s="29"/>
      <c r="N697" s="29"/>
      <c r="O697" s="29"/>
      <c r="P697" s="29"/>
      <c r="Q697" s="29"/>
      <c r="R697" s="29"/>
      <c r="S697" s="29"/>
      <c r="T697" s="29"/>
      <c r="U697" s="29"/>
      <c r="V697" s="29"/>
      <c r="W697" s="29"/>
      <c r="X697" s="29"/>
      <c r="Y697" s="29"/>
      <c r="Z697" s="29"/>
    </row>
    <row r="698" spans="1:26" ht="15.75" customHeight="1">
      <c r="A698" s="29"/>
      <c r="B698" s="29"/>
      <c r="C698" s="29"/>
      <c r="D698" s="29"/>
      <c r="E698" s="29"/>
      <c r="F698" s="29"/>
      <c r="G698" s="29"/>
      <c r="H698" s="579"/>
      <c r="I698" s="29"/>
      <c r="J698" s="29"/>
      <c r="K698" s="29"/>
      <c r="L698" s="29"/>
      <c r="M698" s="29"/>
      <c r="N698" s="29"/>
      <c r="O698" s="29"/>
      <c r="P698" s="29"/>
      <c r="Q698" s="29"/>
      <c r="R698" s="29"/>
      <c r="S698" s="29"/>
      <c r="T698" s="29"/>
      <c r="U698" s="29"/>
      <c r="V698" s="29"/>
      <c r="W698" s="29"/>
      <c r="X698" s="29"/>
      <c r="Y698" s="29"/>
      <c r="Z698" s="29"/>
    </row>
    <row r="699" spans="1:26" ht="15.75" customHeight="1">
      <c r="A699" s="29"/>
      <c r="B699" s="29"/>
      <c r="C699" s="29"/>
      <c r="D699" s="29"/>
      <c r="E699" s="29"/>
      <c r="F699" s="29"/>
      <c r="G699" s="29"/>
      <c r="H699" s="579"/>
      <c r="I699" s="29"/>
      <c r="J699" s="29"/>
      <c r="K699" s="29"/>
      <c r="L699" s="29"/>
      <c r="M699" s="29"/>
      <c r="N699" s="29"/>
      <c r="O699" s="29"/>
      <c r="P699" s="29"/>
      <c r="Q699" s="29"/>
      <c r="R699" s="29"/>
      <c r="S699" s="29"/>
      <c r="T699" s="29"/>
      <c r="U699" s="29"/>
      <c r="V699" s="29"/>
      <c r="W699" s="29"/>
      <c r="X699" s="29"/>
      <c r="Y699" s="29"/>
      <c r="Z699" s="29"/>
    </row>
    <row r="700" spans="1:26" ht="15.75" customHeight="1">
      <c r="A700" s="29"/>
      <c r="B700" s="29"/>
      <c r="C700" s="29"/>
      <c r="D700" s="29"/>
      <c r="E700" s="29"/>
      <c r="F700" s="29"/>
      <c r="G700" s="29"/>
      <c r="H700" s="579"/>
      <c r="I700" s="29"/>
      <c r="J700" s="29"/>
      <c r="K700" s="29"/>
      <c r="L700" s="29"/>
      <c r="M700" s="29"/>
      <c r="N700" s="29"/>
      <c r="O700" s="29"/>
      <c r="P700" s="29"/>
      <c r="Q700" s="29"/>
      <c r="R700" s="29"/>
      <c r="S700" s="29"/>
      <c r="T700" s="29"/>
      <c r="U700" s="29"/>
      <c r="V700" s="29"/>
      <c r="W700" s="29"/>
      <c r="X700" s="29"/>
      <c r="Y700" s="29"/>
      <c r="Z700" s="29"/>
    </row>
    <row r="701" spans="1:26" ht="15.75" customHeight="1">
      <c r="A701" s="29"/>
      <c r="B701" s="29"/>
      <c r="C701" s="29"/>
      <c r="D701" s="29"/>
      <c r="E701" s="29"/>
      <c r="F701" s="29"/>
      <c r="G701" s="29"/>
      <c r="H701" s="579"/>
      <c r="I701" s="29"/>
      <c r="J701" s="29"/>
      <c r="K701" s="29"/>
      <c r="L701" s="29"/>
      <c r="M701" s="29"/>
      <c r="N701" s="29"/>
      <c r="O701" s="29"/>
      <c r="P701" s="29"/>
      <c r="Q701" s="29"/>
      <c r="R701" s="29"/>
      <c r="S701" s="29"/>
      <c r="T701" s="29"/>
      <c r="U701" s="29"/>
      <c r="V701" s="29"/>
      <c r="W701" s="29"/>
      <c r="X701" s="29"/>
      <c r="Y701" s="29"/>
      <c r="Z701" s="29"/>
    </row>
    <row r="702" spans="1:26" ht="15.75" customHeight="1">
      <c r="A702" s="29"/>
      <c r="B702" s="29"/>
      <c r="C702" s="29"/>
      <c r="D702" s="29"/>
      <c r="E702" s="29"/>
      <c r="F702" s="29"/>
      <c r="G702" s="29"/>
      <c r="H702" s="579"/>
      <c r="I702" s="29"/>
      <c r="J702" s="29"/>
      <c r="K702" s="29"/>
      <c r="L702" s="29"/>
      <c r="M702" s="29"/>
      <c r="N702" s="29"/>
      <c r="O702" s="29"/>
      <c r="P702" s="29"/>
      <c r="Q702" s="29"/>
      <c r="R702" s="29"/>
      <c r="S702" s="29"/>
      <c r="T702" s="29"/>
      <c r="U702" s="29"/>
      <c r="V702" s="29"/>
      <c r="W702" s="29"/>
      <c r="X702" s="29"/>
      <c r="Y702" s="29"/>
      <c r="Z702" s="29"/>
    </row>
    <row r="703" spans="1:26" ht="15.75" customHeight="1">
      <c r="A703" s="29"/>
      <c r="B703" s="29"/>
      <c r="C703" s="29"/>
      <c r="D703" s="29"/>
      <c r="E703" s="29"/>
      <c r="F703" s="29"/>
      <c r="G703" s="29"/>
      <c r="H703" s="579"/>
      <c r="I703" s="29"/>
      <c r="J703" s="29"/>
      <c r="K703" s="29"/>
      <c r="L703" s="29"/>
      <c r="M703" s="29"/>
      <c r="N703" s="29"/>
      <c r="O703" s="29"/>
      <c r="P703" s="29"/>
      <c r="Q703" s="29"/>
      <c r="R703" s="29"/>
      <c r="S703" s="29"/>
      <c r="T703" s="29"/>
      <c r="U703" s="29"/>
      <c r="V703" s="29"/>
      <c r="W703" s="29"/>
      <c r="X703" s="29"/>
      <c r="Y703" s="29"/>
      <c r="Z703" s="29"/>
    </row>
    <row r="704" spans="1:26" ht="15.75" customHeight="1">
      <c r="A704" s="29"/>
      <c r="B704" s="29"/>
      <c r="C704" s="29"/>
      <c r="D704" s="29"/>
      <c r="E704" s="29"/>
      <c r="F704" s="29"/>
      <c r="G704" s="29"/>
      <c r="H704" s="579"/>
      <c r="I704" s="29"/>
      <c r="J704" s="29"/>
      <c r="K704" s="29"/>
      <c r="L704" s="29"/>
      <c r="M704" s="29"/>
      <c r="N704" s="29"/>
      <c r="O704" s="29"/>
      <c r="P704" s="29"/>
      <c r="Q704" s="29"/>
      <c r="R704" s="29"/>
      <c r="S704" s="29"/>
      <c r="T704" s="29"/>
      <c r="U704" s="29"/>
      <c r="V704" s="29"/>
      <c r="W704" s="29"/>
      <c r="X704" s="29"/>
      <c r="Y704" s="29"/>
      <c r="Z704" s="29"/>
    </row>
    <row r="705" spans="1:26" ht="15.75" customHeight="1">
      <c r="A705" s="29"/>
      <c r="B705" s="29"/>
      <c r="C705" s="29"/>
      <c r="D705" s="29"/>
      <c r="E705" s="29"/>
      <c r="F705" s="29"/>
      <c r="G705" s="29"/>
      <c r="H705" s="579"/>
      <c r="I705" s="29"/>
      <c r="J705" s="29"/>
      <c r="K705" s="29"/>
      <c r="L705" s="29"/>
      <c r="M705" s="29"/>
      <c r="N705" s="29"/>
      <c r="O705" s="29"/>
      <c r="P705" s="29"/>
      <c r="Q705" s="29"/>
      <c r="R705" s="29"/>
      <c r="S705" s="29"/>
      <c r="T705" s="29"/>
      <c r="U705" s="29"/>
      <c r="V705" s="29"/>
      <c r="W705" s="29"/>
      <c r="X705" s="29"/>
      <c r="Y705" s="29"/>
      <c r="Z705" s="29"/>
    </row>
    <row r="706" spans="1:26" ht="15.75" customHeight="1">
      <c r="A706" s="29"/>
      <c r="B706" s="29"/>
      <c r="C706" s="29"/>
      <c r="D706" s="29"/>
      <c r="E706" s="29"/>
      <c r="F706" s="29"/>
      <c r="G706" s="29"/>
      <c r="H706" s="579"/>
      <c r="I706" s="29"/>
      <c r="J706" s="29"/>
      <c r="K706" s="29"/>
      <c r="L706" s="29"/>
      <c r="M706" s="29"/>
      <c r="N706" s="29"/>
      <c r="O706" s="29"/>
      <c r="P706" s="29"/>
      <c r="Q706" s="29"/>
      <c r="R706" s="29"/>
      <c r="S706" s="29"/>
      <c r="T706" s="29"/>
      <c r="U706" s="29"/>
      <c r="V706" s="29"/>
      <c r="W706" s="29"/>
      <c r="X706" s="29"/>
      <c r="Y706" s="29"/>
      <c r="Z706" s="29"/>
    </row>
    <row r="707" spans="1:26" ht="15.75" customHeight="1">
      <c r="A707" s="29"/>
      <c r="B707" s="29"/>
      <c r="C707" s="29"/>
      <c r="D707" s="29"/>
      <c r="E707" s="29"/>
      <c r="F707" s="29"/>
      <c r="G707" s="29"/>
      <c r="H707" s="579"/>
      <c r="I707" s="29"/>
      <c r="J707" s="29"/>
      <c r="K707" s="29"/>
      <c r="L707" s="29"/>
      <c r="M707" s="29"/>
      <c r="N707" s="29"/>
      <c r="O707" s="29"/>
      <c r="P707" s="29"/>
      <c r="Q707" s="29"/>
      <c r="R707" s="29"/>
      <c r="S707" s="29"/>
      <c r="T707" s="29"/>
      <c r="U707" s="29"/>
      <c r="V707" s="29"/>
      <c r="W707" s="29"/>
      <c r="X707" s="29"/>
      <c r="Y707" s="29"/>
      <c r="Z707" s="29"/>
    </row>
    <row r="708" spans="1:26" ht="15.75" customHeight="1">
      <c r="A708" s="29"/>
      <c r="B708" s="29"/>
      <c r="C708" s="29"/>
      <c r="D708" s="29"/>
      <c r="E708" s="29"/>
      <c r="F708" s="29"/>
      <c r="G708" s="29"/>
      <c r="H708" s="579"/>
      <c r="I708" s="29"/>
      <c r="J708" s="29"/>
      <c r="K708" s="29"/>
      <c r="L708" s="29"/>
      <c r="M708" s="29"/>
      <c r="N708" s="29"/>
      <c r="O708" s="29"/>
      <c r="P708" s="29"/>
      <c r="Q708" s="29"/>
      <c r="R708" s="29"/>
      <c r="S708" s="29"/>
      <c r="T708" s="29"/>
      <c r="U708" s="29"/>
      <c r="V708" s="29"/>
      <c r="W708" s="29"/>
      <c r="X708" s="29"/>
      <c r="Y708" s="29"/>
      <c r="Z708" s="29"/>
    </row>
    <row r="709" spans="1:26" ht="15.75" customHeight="1">
      <c r="A709" s="29"/>
      <c r="B709" s="29"/>
      <c r="C709" s="29"/>
      <c r="D709" s="29"/>
      <c r="E709" s="29"/>
      <c r="F709" s="29"/>
      <c r="G709" s="29"/>
      <c r="H709" s="579"/>
      <c r="I709" s="29"/>
      <c r="J709" s="29"/>
      <c r="K709" s="29"/>
      <c r="L709" s="29"/>
      <c r="M709" s="29"/>
      <c r="N709" s="29"/>
      <c r="O709" s="29"/>
      <c r="P709" s="29"/>
      <c r="Q709" s="29"/>
      <c r="R709" s="29"/>
      <c r="S709" s="29"/>
      <c r="T709" s="29"/>
      <c r="U709" s="29"/>
      <c r="V709" s="29"/>
      <c r="W709" s="29"/>
      <c r="X709" s="29"/>
      <c r="Y709" s="29"/>
      <c r="Z709" s="29"/>
    </row>
    <row r="710" spans="1:26" ht="15.75" customHeight="1">
      <c r="A710" s="29"/>
      <c r="B710" s="29"/>
      <c r="C710" s="29"/>
      <c r="D710" s="29"/>
      <c r="E710" s="29"/>
      <c r="F710" s="29"/>
      <c r="G710" s="29"/>
      <c r="H710" s="579"/>
      <c r="I710" s="29"/>
      <c r="J710" s="29"/>
      <c r="K710" s="29"/>
      <c r="L710" s="29"/>
      <c r="M710" s="29"/>
      <c r="N710" s="29"/>
      <c r="O710" s="29"/>
      <c r="P710" s="29"/>
      <c r="Q710" s="29"/>
      <c r="R710" s="29"/>
      <c r="S710" s="29"/>
      <c r="T710" s="29"/>
      <c r="U710" s="29"/>
      <c r="V710" s="29"/>
      <c r="W710" s="29"/>
      <c r="X710" s="29"/>
      <c r="Y710" s="29"/>
      <c r="Z710" s="29"/>
    </row>
    <row r="711" spans="1:26" ht="15.75" customHeight="1">
      <c r="A711" s="29"/>
      <c r="B711" s="29"/>
      <c r="C711" s="29"/>
      <c r="D711" s="29"/>
      <c r="E711" s="29"/>
      <c r="F711" s="29"/>
      <c r="G711" s="29"/>
      <c r="H711" s="579"/>
      <c r="I711" s="29"/>
      <c r="J711" s="29"/>
      <c r="K711" s="29"/>
      <c r="L711" s="29"/>
      <c r="M711" s="29"/>
      <c r="N711" s="29"/>
      <c r="O711" s="29"/>
      <c r="P711" s="29"/>
      <c r="Q711" s="29"/>
      <c r="R711" s="29"/>
      <c r="S711" s="29"/>
      <c r="T711" s="29"/>
      <c r="U711" s="29"/>
      <c r="V711" s="29"/>
      <c r="W711" s="29"/>
      <c r="X711" s="29"/>
      <c r="Y711" s="29"/>
      <c r="Z711" s="29"/>
    </row>
    <row r="712" spans="1:26" ht="15.75" customHeight="1">
      <c r="A712" s="29"/>
      <c r="B712" s="29"/>
      <c r="C712" s="29"/>
      <c r="D712" s="29"/>
      <c r="E712" s="29"/>
      <c r="F712" s="29"/>
      <c r="G712" s="29"/>
      <c r="H712" s="579"/>
      <c r="I712" s="29"/>
      <c r="J712" s="29"/>
      <c r="K712" s="29"/>
      <c r="L712" s="29"/>
      <c r="M712" s="29"/>
      <c r="N712" s="29"/>
      <c r="O712" s="29"/>
      <c r="P712" s="29"/>
      <c r="Q712" s="29"/>
      <c r="R712" s="29"/>
      <c r="S712" s="29"/>
      <c r="T712" s="29"/>
      <c r="U712" s="29"/>
      <c r="V712" s="29"/>
      <c r="W712" s="29"/>
      <c r="X712" s="29"/>
      <c r="Y712" s="29"/>
      <c r="Z712" s="29"/>
    </row>
    <row r="713" spans="1:26" ht="15.75" customHeight="1">
      <c r="A713" s="29"/>
      <c r="B713" s="29"/>
      <c r="C713" s="29"/>
      <c r="D713" s="29"/>
      <c r="E713" s="29"/>
      <c r="F713" s="29"/>
      <c r="G713" s="29"/>
      <c r="H713" s="579"/>
      <c r="I713" s="29"/>
      <c r="J713" s="29"/>
      <c r="K713" s="29"/>
      <c r="L713" s="29"/>
      <c r="M713" s="29"/>
      <c r="N713" s="29"/>
      <c r="O713" s="29"/>
      <c r="P713" s="29"/>
      <c r="Q713" s="29"/>
      <c r="R713" s="29"/>
      <c r="S713" s="29"/>
      <c r="T713" s="29"/>
      <c r="U713" s="29"/>
      <c r="V713" s="29"/>
      <c r="W713" s="29"/>
      <c r="X713" s="29"/>
      <c r="Y713" s="29"/>
      <c r="Z713" s="29"/>
    </row>
    <row r="714" spans="1:26" ht="15.75" customHeight="1">
      <c r="A714" s="29"/>
      <c r="B714" s="29"/>
      <c r="C714" s="29"/>
      <c r="D714" s="29"/>
      <c r="E714" s="29"/>
      <c r="F714" s="29"/>
      <c r="G714" s="29"/>
      <c r="H714" s="579"/>
      <c r="I714" s="29"/>
      <c r="J714" s="29"/>
      <c r="K714" s="29"/>
      <c r="L714" s="29"/>
      <c r="M714" s="29"/>
      <c r="N714" s="29"/>
      <c r="O714" s="29"/>
      <c r="P714" s="29"/>
      <c r="Q714" s="29"/>
      <c r="R714" s="29"/>
      <c r="S714" s="29"/>
      <c r="T714" s="29"/>
      <c r="U714" s="29"/>
      <c r="V714" s="29"/>
      <c r="W714" s="29"/>
      <c r="X714" s="29"/>
      <c r="Y714" s="29"/>
      <c r="Z714" s="29"/>
    </row>
    <row r="715" spans="1:26" ht="15.75" customHeight="1">
      <c r="A715" s="29"/>
      <c r="B715" s="29"/>
      <c r="C715" s="29"/>
      <c r="D715" s="29"/>
      <c r="E715" s="29"/>
      <c r="F715" s="29"/>
      <c r="G715" s="29"/>
      <c r="H715" s="579"/>
      <c r="I715" s="29"/>
      <c r="J715" s="29"/>
      <c r="K715" s="29"/>
      <c r="L715" s="29"/>
      <c r="M715" s="29"/>
      <c r="N715" s="29"/>
      <c r="O715" s="29"/>
      <c r="P715" s="29"/>
      <c r="Q715" s="29"/>
      <c r="R715" s="29"/>
      <c r="S715" s="29"/>
      <c r="T715" s="29"/>
      <c r="U715" s="29"/>
      <c r="V715" s="29"/>
      <c r="W715" s="29"/>
      <c r="X715" s="29"/>
      <c r="Y715" s="29"/>
      <c r="Z715" s="29"/>
    </row>
    <row r="716" spans="1:26" ht="15.75" customHeight="1">
      <c r="A716" s="29"/>
      <c r="B716" s="29"/>
      <c r="C716" s="29"/>
      <c r="D716" s="29"/>
      <c r="E716" s="29"/>
      <c r="F716" s="29"/>
      <c r="G716" s="29"/>
      <c r="H716" s="579"/>
      <c r="I716" s="29"/>
      <c r="J716" s="29"/>
      <c r="K716" s="29"/>
      <c r="L716" s="29"/>
      <c r="M716" s="29"/>
      <c r="N716" s="29"/>
      <c r="O716" s="29"/>
      <c r="P716" s="29"/>
      <c r="Q716" s="29"/>
      <c r="R716" s="29"/>
      <c r="S716" s="29"/>
      <c r="T716" s="29"/>
      <c r="U716" s="29"/>
      <c r="V716" s="29"/>
      <c r="W716" s="29"/>
      <c r="X716" s="29"/>
      <c r="Y716" s="29"/>
      <c r="Z716" s="29"/>
    </row>
    <row r="717" spans="1:26" ht="15.75" customHeight="1">
      <c r="A717" s="29"/>
      <c r="B717" s="29"/>
      <c r="C717" s="29"/>
      <c r="D717" s="29"/>
      <c r="E717" s="29"/>
      <c r="F717" s="29"/>
      <c r="G717" s="29"/>
      <c r="H717" s="579"/>
      <c r="I717" s="29"/>
      <c r="J717" s="29"/>
      <c r="K717" s="29"/>
      <c r="L717" s="29"/>
      <c r="M717" s="29"/>
      <c r="N717" s="29"/>
      <c r="O717" s="29"/>
      <c r="P717" s="29"/>
      <c r="Q717" s="29"/>
      <c r="R717" s="29"/>
      <c r="S717" s="29"/>
      <c r="T717" s="29"/>
      <c r="U717" s="29"/>
      <c r="V717" s="29"/>
      <c r="W717" s="29"/>
      <c r="X717" s="29"/>
      <c r="Y717" s="29"/>
      <c r="Z717" s="29"/>
    </row>
    <row r="718" spans="1:26" ht="15.75" customHeight="1">
      <c r="A718" s="29"/>
      <c r="B718" s="29"/>
      <c r="C718" s="29"/>
      <c r="D718" s="29"/>
      <c r="E718" s="29"/>
      <c r="F718" s="29"/>
      <c r="G718" s="29"/>
      <c r="H718" s="579"/>
      <c r="I718" s="29"/>
      <c r="J718" s="29"/>
      <c r="K718" s="29"/>
      <c r="L718" s="29"/>
      <c r="M718" s="29"/>
      <c r="N718" s="29"/>
      <c r="O718" s="29"/>
      <c r="P718" s="29"/>
      <c r="Q718" s="29"/>
      <c r="R718" s="29"/>
      <c r="S718" s="29"/>
      <c r="T718" s="29"/>
      <c r="U718" s="29"/>
      <c r="V718" s="29"/>
      <c r="W718" s="29"/>
      <c r="X718" s="29"/>
      <c r="Y718" s="29"/>
      <c r="Z718" s="29"/>
    </row>
    <row r="719" spans="1:26" ht="15.75" customHeight="1">
      <c r="A719" s="29"/>
      <c r="B719" s="29"/>
      <c r="C719" s="29"/>
      <c r="D719" s="29"/>
      <c r="E719" s="29"/>
      <c r="F719" s="29"/>
      <c r="G719" s="29"/>
      <c r="H719" s="579"/>
      <c r="I719" s="29"/>
      <c r="J719" s="29"/>
      <c r="K719" s="29"/>
      <c r="L719" s="29"/>
      <c r="M719" s="29"/>
      <c r="N719" s="29"/>
      <c r="O719" s="29"/>
      <c r="P719" s="29"/>
      <c r="Q719" s="29"/>
      <c r="R719" s="29"/>
      <c r="S719" s="29"/>
      <c r="T719" s="29"/>
      <c r="U719" s="29"/>
      <c r="V719" s="29"/>
      <c r="W719" s="29"/>
      <c r="X719" s="29"/>
      <c r="Y719" s="29"/>
      <c r="Z719" s="29"/>
    </row>
    <row r="720" spans="1:26" ht="15.75" customHeight="1">
      <c r="A720" s="29"/>
      <c r="B720" s="29"/>
      <c r="C720" s="29"/>
      <c r="D720" s="29"/>
      <c r="E720" s="29"/>
      <c r="F720" s="29"/>
      <c r="G720" s="29"/>
      <c r="H720" s="579"/>
      <c r="I720" s="29"/>
      <c r="J720" s="29"/>
      <c r="K720" s="29"/>
      <c r="L720" s="29"/>
      <c r="M720" s="29"/>
      <c r="N720" s="29"/>
      <c r="O720" s="29"/>
      <c r="P720" s="29"/>
      <c r="Q720" s="29"/>
      <c r="R720" s="29"/>
      <c r="S720" s="29"/>
      <c r="T720" s="29"/>
      <c r="U720" s="29"/>
      <c r="V720" s="29"/>
      <c r="W720" s="29"/>
      <c r="X720" s="29"/>
      <c r="Y720" s="29"/>
      <c r="Z720" s="29"/>
    </row>
    <row r="721" spans="1:26" ht="15.75" customHeight="1">
      <c r="A721" s="29"/>
      <c r="B721" s="29"/>
      <c r="C721" s="29"/>
      <c r="D721" s="29"/>
      <c r="E721" s="29"/>
      <c r="F721" s="29"/>
      <c r="G721" s="29"/>
      <c r="H721" s="579"/>
      <c r="I721" s="29"/>
      <c r="J721" s="29"/>
      <c r="K721" s="29"/>
      <c r="L721" s="29"/>
      <c r="M721" s="29"/>
      <c r="N721" s="29"/>
      <c r="O721" s="29"/>
      <c r="P721" s="29"/>
      <c r="Q721" s="29"/>
      <c r="R721" s="29"/>
      <c r="S721" s="29"/>
      <c r="T721" s="29"/>
      <c r="U721" s="29"/>
      <c r="V721" s="29"/>
      <c r="W721" s="29"/>
      <c r="X721" s="29"/>
      <c r="Y721" s="29"/>
      <c r="Z721" s="29"/>
    </row>
    <row r="722" spans="1:26" ht="15.75" customHeight="1">
      <c r="A722" s="29"/>
      <c r="B722" s="29"/>
      <c r="C722" s="29"/>
      <c r="D722" s="29"/>
      <c r="E722" s="29"/>
      <c r="F722" s="29"/>
      <c r="G722" s="29"/>
      <c r="H722" s="579"/>
      <c r="I722" s="29"/>
      <c r="J722" s="29"/>
      <c r="K722" s="29"/>
      <c r="L722" s="29"/>
      <c r="M722" s="29"/>
      <c r="N722" s="29"/>
      <c r="O722" s="29"/>
      <c r="P722" s="29"/>
      <c r="Q722" s="29"/>
      <c r="R722" s="29"/>
      <c r="S722" s="29"/>
      <c r="T722" s="29"/>
      <c r="U722" s="29"/>
      <c r="V722" s="29"/>
      <c r="W722" s="29"/>
      <c r="X722" s="29"/>
      <c r="Y722" s="29"/>
      <c r="Z722" s="29"/>
    </row>
    <row r="723" spans="1:26" ht="15.75" customHeight="1">
      <c r="A723" s="29"/>
      <c r="B723" s="29"/>
      <c r="C723" s="29"/>
      <c r="D723" s="29"/>
      <c r="E723" s="29"/>
      <c r="F723" s="29"/>
      <c r="G723" s="29"/>
      <c r="H723" s="579"/>
      <c r="I723" s="29"/>
      <c r="J723" s="29"/>
      <c r="K723" s="29"/>
      <c r="L723" s="29"/>
      <c r="M723" s="29"/>
      <c r="N723" s="29"/>
      <c r="O723" s="29"/>
      <c r="P723" s="29"/>
      <c r="Q723" s="29"/>
      <c r="R723" s="29"/>
      <c r="S723" s="29"/>
      <c r="T723" s="29"/>
      <c r="U723" s="29"/>
      <c r="V723" s="29"/>
      <c r="W723" s="29"/>
      <c r="X723" s="29"/>
      <c r="Y723" s="29"/>
      <c r="Z723" s="29"/>
    </row>
    <row r="724" spans="1:26" ht="15.75" customHeight="1">
      <c r="A724" s="29"/>
      <c r="B724" s="29"/>
      <c r="C724" s="29"/>
      <c r="D724" s="29"/>
      <c r="E724" s="29"/>
      <c r="F724" s="29"/>
      <c r="G724" s="29"/>
      <c r="H724" s="579"/>
      <c r="I724" s="29"/>
      <c r="J724" s="29"/>
      <c r="K724" s="29"/>
      <c r="L724" s="29"/>
      <c r="M724" s="29"/>
      <c r="N724" s="29"/>
      <c r="O724" s="29"/>
      <c r="P724" s="29"/>
      <c r="Q724" s="29"/>
      <c r="R724" s="29"/>
      <c r="S724" s="29"/>
      <c r="T724" s="29"/>
      <c r="U724" s="29"/>
      <c r="V724" s="29"/>
      <c r="W724" s="29"/>
      <c r="X724" s="29"/>
      <c r="Y724" s="29"/>
      <c r="Z724" s="29"/>
    </row>
    <row r="725" spans="1:26" ht="15.75" customHeight="1">
      <c r="A725" s="29"/>
      <c r="B725" s="29"/>
      <c r="C725" s="29"/>
      <c r="D725" s="29"/>
      <c r="E725" s="29"/>
      <c r="F725" s="29"/>
      <c r="G725" s="29"/>
      <c r="H725" s="579"/>
      <c r="I725" s="29"/>
      <c r="J725" s="29"/>
      <c r="K725" s="29"/>
      <c r="L725" s="29"/>
      <c r="M725" s="29"/>
      <c r="N725" s="29"/>
      <c r="O725" s="29"/>
      <c r="P725" s="29"/>
      <c r="Q725" s="29"/>
      <c r="R725" s="29"/>
      <c r="S725" s="29"/>
      <c r="T725" s="29"/>
      <c r="U725" s="29"/>
      <c r="V725" s="29"/>
      <c r="W725" s="29"/>
      <c r="X725" s="29"/>
      <c r="Y725" s="29"/>
      <c r="Z725" s="29"/>
    </row>
    <row r="726" spans="1:26" ht="15.75" customHeight="1">
      <c r="A726" s="29"/>
      <c r="B726" s="29"/>
      <c r="C726" s="29"/>
      <c r="D726" s="29"/>
      <c r="E726" s="29"/>
      <c r="F726" s="29"/>
      <c r="G726" s="29"/>
      <c r="H726" s="579"/>
      <c r="I726" s="29"/>
      <c r="J726" s="29"/>
      <c r="K726" s="29"/>
      <c r="L726" s="29"/>
      <c r="M726" s="29"/>
      <c r="N726" s="29"/>
      <c r="O726" s="29"/>
      <c r="P726" s="29"/>
      <c r="Q726" s="29"/>
      <c r="R726" s="29"/>
      <c r="S726" s="29"/>
      <c r="T726" s="29"/>
      <c r="U726" s="29"/>
      <c r="V726" s="29"/>
      <c r="W726" s="29"/>
      <c r="X726" s="29"/>
      <c r="Y726" s="29"/>
      <c r="Z726" s="29"/>
    </row>
    <row r="727" spans="1:26" ht="15.75" customHeight="1">
      <c r="A727" s="29"/>
      <c r="B727" s="29"/>
      <c r="C727" s="29"/>
      <c r="D727" s="29"/>
      <c r="E727" s="29"/>
      <c r="F727" s="29"/>
      <c r="G727" s="29"/>
      <c r="H727" s="579"/>
      <c r="I727" s="29"/>
      <c r="J727" s="29"/>
      <c r="K727" s="29"/>
      <c r="L727" s="29"/>
      <c r="M727" s="29"/>
      <c r="N727" s="29"/>
      <c r="O727" s="29"/>
      <c r="P727" s="29"/>
      <c r="Q727" s="29"/>
      <c r="R727" s="29"/>
      <c r="S727" s="29"/>
      <c r="T727" s="29"/>
      <c r="U727" s="29"/>
      <c r="V727" s="29"/>
      <c r="W727" s="29"/>
      <c r="X727" s="29"/>
      <c r="Y727" s="29"/>
      <c r="Z727" s="29"/>
    </row>
    <row r="728" spans="1:26" ht="15.75" customHeight="1">
      <c r="A728" s="29"/>
      <c r="B728" s="29"/>
      <c r="C728" s="29"/>
      <c r="D728" s="29"/>
      <c r="E728" s="29"/>
      <c r="F728" s="29"/>
      <c r="G728" s="29"/>
      <c r="H728" s="579"/>
      <c r="I728" s="29"/>
      <c r="J728" s="29"/>
      <c r="K728" s="29"/>
      <c r="L728" s="29"/>
      <c r="M728" s="29"/>
      <c r="N728" s="29"/>
      <c r="O728" s="29"/>
      <c r="P728" s="29"/>
      <c r="Q728" s="29"/>
      <c r="R728" s="29"/>
      <c r="S728" s="29"/>
      <c r="T728" s="29"/>
      <c r="U728" s="29"/>
      <c r="V728" s="29"/>
      <c r="W728" s="29"/>
      <c r="X728" s="29"/>
      <c r="Y728" s="29"/>
      <c r="Z728" s="29"/>
    </row>
    <row r="729" spans="1:26" ht="15.75" customHeight="1">
      <c r="A729" s="29"/>
      <c r="B729" s="29"/>
      <c r="C729" s="29"/>
      <c r="D729" s="29"/>
      <c r="E729" s="29"/>
      <c r="F729" s="29"/>
      <c r="G729" s="29"/>
      <c r="H729" s="579"/>
      <c r="I729" s="29"/>
      <c r="J729" s="29"/>
      <c r="K729" s="29"/>
      <c r="L729" s="29"/>
      <c r="M729" s="29"/>
      <c r="N729" s="29"/>
      <c r="O729" s="29"/>
      <c r="P729" s="29"/>
      <c r="Q729" s="29"/>
      <c r="R729" s="29"/>
      <c r="S729" s="29"/>
      <c r="T729" s="29"/>
      <c r="U729" s="29"/>
      <c r="V729" s="29"/>
      <c r="W729" s="29"/>
      <c r="X729" s="29"/>
      <c r="Y729" s="29"/>
      <c r="Z729" s="29"/>
    </row>
    <row r="730" spans="1:26" ht="15.75" customHeight="1">
      <c r="A730" s="29"/>
      <c r="B730" s="29"/>
      <c r="C730" s="29"/>
      <c r="D730" s="29"/>
      <c r="E730" s="29"/>
      <c r="F730" s="29"/>
      <c r="G730" s="29"/>
      <c r="H730" s="579"/>
      <c r="I730" s="29"/>
      <c r="J730" s="29"/>
      <c r="K730" s="29"/>
      <c r="L730" s="29"/>
      <c r="M730" s="29"/>
      <c r="N730" s="29"/>
      <c r="O730" s="29"/>
      <c r="P730" s="29"/>
      <c r="Q730" s="29"/>
      <c r="R730" s="29"/>
      <c r="S730" s="29"/>
      <c r="T730" s="29"/>
      <c r="U730" s="29"/>
      <c r="V730" s="29"/>
      <c r="W730" s="29"/>
      <c r="X730" s="29"/>
      <c r="Y730" s="29"/>
      <c r="Z730" s="29"/>
    </row>
    <row r="731" spans="1:26" ht="15.75" customHeight="1">
      <c r="A731" s="29"/>
      <c r="B731" s="29"/>
      <c r="C731" s="29"/>
      <c r="D731" s="29"/>
      <c r="E731" s="29"/>
      <c r="F731" s="29"/>
      <c r="G731" s="29"/>
      <c r="H731" s="579"/>
      <c r="I731" s="29"/>
      <c r="J731" s="29"/>
      <c r="K731" s="29"/>
      <c r="L731" s="29"/>
      <c r="M731" s="29"/>
      <c r="N731" s="29"/>
      <c r="O731" s="29"/>
      <c r="P731" s="29"/>
      <c r="Q731" s="29"/>
      <c r="R731" s="29"/>
      <c r="S731" s="29"/>
      <c r="T731" s="29"/>
      <c r="U731" s="29"/>
      <c r="V731" s="29"/>
      <c r="W731" s="29"/>
      <c r="X731" s="29"/>
      <c r="Y731" s="29"/>
      <c r="Z731" s="29"/>
    </row>
    <row r="732" spans="1:26" ht="15.75" customHeight="1">
      <c r="A732" s="29"/>
      <c r="B732" s="29"/>
      <c r="C732" s="29"/>
      <c r="D732" s="29"/>
      <c r="E732" s="29"/>
      <c r="F732" s="29"/>
      <c r="G732" s="29"/>
      <c r="H732" s="579"/>
      <c r="I732" s="29"/>
      <c r="J732" s="29"/>
      <c r="K732" s="29"/>
      <c r="L732" s="29"/>
      <c r="M732" s="29"/>
      <c r="N732" s="29"/>
      <c r="O732" s="29"/>
      <c r="P732" s="29"/>
      <c r="Q732" s="29"/>
      <c r="R732" s="29"/>
      <c r="S732" s="29"/>
      <c r="T732" s="29"/>
      <c r="U732" s="29"/>
      <c r="V732" s="29"/>
      <c r="W732" s="29"/>
      <c r="X732" s="29"/>
      <c r="Y732" s="29"/>
      <c r="Z732" s="29"/>
    </row>
    <row r="733" spans="1:26" ht="15.75" customHeight="1">
      <c r="A733" s="29"/>
      <c r="B733" s="29"/>
      <c r="C733" s="29"/>
      <c r="D733" s="29"/>
      <c r="E733" s="29"/>
      <c r="F733" s="29"/>
      <c r="G733" s="29"/>
      <c r="H733" s="579"/>
      <c r="I733" s="29"/>
      <c r="J733" s="29"/>
      <c r="K733" s="29"/>
      <c r="L733" s="29"/>
      <c r="M733" s="29"/>
      <c r="N733" s="29"/>
      <c r="O733" s="29"/>
      <c r="P733" s="29"/>
      <c r="Q733" s="29"/>
      <c r="R733" s="29"/>
      <c r="S733" s="29"/>
      <c r="T733" s="29"/>
      <c r="U733" s="29"/>
      <c r="V733" s="29"/>
      <c r="W733" s="29"/>
      <c r="X733" s="29"/>
      <c r="Y733" s="29"/>
      <c r="Z733" s="29"/>
    </row>
    <row r="734" spans="1:26" ht="15.75" customHeight="1">
      <c r="A734" s="29"/>
      <c r="B734" s="29"/>
      <c r="C734" s="29"/>
      <c r="D734" s="29"/>
      <c r="E734" s="29"/>
      <c r="F734" s="29"/>
      <c r="G734" s="29"/>
      <c r="H734" s="579"/>
      <c r="I734" s="29"/>
      <c r="J734" s="29"/>
      <c r="K734" s="29"/>
      <c r="L734" s="29"/>
      <c r="M734" s="29"/>
      <c r="N734" s="29"/>
      <c r="O734" s="29"/>
      <c r="P734" s="29"/>
      <c r="Q734" s="29"/>
      <c r="R734" s="29"/>
      <c r="S734" s="29"/>
      <c r="T734" s="29"/>
      <c r="U734" s="29"/>
      <c r="V734" s="29"/>
      <c r="W734" s="29"/>
      <c r="X734" s="29"/>
      <c r="Y734" s="29"/>
      <c r="Z734" s="29"/>
    </row>
    <row r="735" spans="1:26" ht="15.75" customHeight="1">
      <c r="A735" s="29"/>
      <c r="B735" s="29"/>
      <c r="C735" s="29"/>
      <c r="D735" s="29"/>
      <c r="E735" s="29"/>
      <c r="F735" s="29"/>
      <c r="G735" s="29"/>
      <c r="H735" s="579"/>
      <c r="I735" s="29"/>
      <c r="J735" s="29"/>
      <c r="K735" s="29"/>
      <c r="L735" s="29"/>
      <c r="M735" s="29"/>
      <c r="N735" s="29"/>
      <c r="O735" s="29"/>
      <c r="P735" s="29"/>
      <c r="Q735" s="29"/>
      <c r="R735" s="29"/>
      <c r="S735" s="29"/>
      <c r="T735" s="29"/>
      <c r="U735" s="29"/>
      <c r="V735" s="29"/>
      <c r="W735" s="29"/>
      <c r="X735" s="29"/>
      <c r="Y735" s="29"/>
      <c r="Z735" s="29"/>
    </row>
    <row r="736" spans="1:26" ht="15.75" customHeight="1">
      <c r="A736" s="29"/>
      <c r="B736" s="29"/>
      <c r="C736" s="29"/>
      <c r="D736" s="29"/>
      <c r="E736" s="29"/>
      <c r="F736" s="29"/>
      <c r="G736" s="29"/>
      <c r="H736" s="579"/>
      <c r="I736" s="29"/>
      <c r="J736" s="29"/>
      <c r="K736" s="29"/>
      <c r="L736" s="29"/>
      <c r="M736" s="29"/>
      <c r="N736" s="29"/>
      <c r="O736" s="29"/>
      <c r="P736" s="29"/>
      <c r="Q736" s="29"/>
      <c r="R736" s="29"/>
      <c r="S736" s="29"/>
      <c r="T736" s="29"/>
      <c r="U736" s="29"/>
      <c r="V736" s="29"/>
      <c r="W736" s="29"/>
      <c r="X736" s="29"/>
      <c r="Y736" s="29"/>
      <c r="Z736" s="29"/>
    </row>
    <row r="737" spans="1:26" ht="15.75" customHeight="1">
      <c r="A737" s="29"/>
      <c r="B737" s="29"/>
      <c r="C737" s="29"/>
      <c r="D737" s="29"/>
      <c r="E737" s="29"/>
      <c r="F737" s="29"/>
      <c r="G737" s="29"/>
      <c r="H737" s="579"/>
      <c r="I737" s="29"/>
      <c r="J737" s="29"/>
      <c r="K737" s="29"/>
      <c r="L737" s="29"/>
      <c r="M737" s="29"/>
      <c r="N737" s="29"/>
      <c r="O737" s="29"/>
      <c r="P737" s="29"/>
      <c r="Q737" s="29"/>
      <c r="R737" s="29"/>
      <c r="S737" s="29"/>
      <c r="T737" s="29"/>
      <c r="U737" s="29"/>
      <c r="V737" s="29"/>
      <c r="W737" s="29"/>
      <c r="X737" s="29"/>
      <c r="Y737" s="29"/>
      <c r="Z737" s="29"/>
    </row>
    <row r="738" spans="1:26" ht="15.75" customHeight="1">
      <c r="A738" s="29"/>
      <c r="B738" s="29"/>
      <c r="C738" s="29"/>
      <c r="D738" s="29"/>
      <c r="E738" s="29"/>
      <c r="F738" s="29"/>
      <c r="G738" s="29"/>
      <c r="H738" s="579"/>
      <c r="I738" s="29"/>
      <c r="J738" s="29"/>
      <c r="K738" s="29"/>
      <c r="L738" s="29"/>
      <c r="M738" s="29"/>
      <c r="N738" s="29"/>
      <c r="O738" s="29"/>
      <c r="P738" s="29"/>
      <c r="Q738" s="29"/>
      <c r="R738" s="29"/>
      <c r="S738" s="29"/>
      <c r="T738" s="29"/>
      <c r="U738" s="29"/>
      <c r="V738" s="29"/>
      <c r="W738" s="29"/>
      <c r="X738" s="29"/>
      <c r="Y738" s="29"/>
      <c r="Z738" s="29"/>
    </row>
    <row r="739" spans="1:26" ht="15.75" customHeight="1">
      <c r="A739" s="29"/>
      <c r="B739" s="29"/>
      <c r="C739" s="29"/>
      <c r="D739" s="29"/>
      <c r="E739" s="29"/>
      <c r="F739" s="29"/>
      <c r="G739" s="29"/>
      <c r="H739" s="579"/>
      <c r="I739" s="29"/>
      <c r="J739" s="29"/>
      <c r="K739" s="29"/>
      <c r="L739" s="29"/>
      <c r="M739" s="29"/>
      <c r="N739" s="29"/>
      <c r="O739" s="29"/>
      <c r="P739" s="29"/>
      <c r="Q739" s="29"/>
      <c r="R739" s="29"/>
      <c r="S739" s="29"/>
      <c r="T739" s="29"/>
      <c r="U739" s="29"/>
      <c r="V739" s="29"/>
      <c r="W739" s="29"/>
      <c r="X739" s="29"/>
      <c r="Y739" s="29"/>
      <c r="Z739" s="29"/>
    </row>
    <row r="740" spans="1:26" ht="15.75" customHeight="1">
      <c r="A740" s="29"/>
      <c r="B740" s="29"/>
      <c r="C740" s="29"/>
      <c r="D740" s="29"/>
      <c r="E740" s="29"/>
      <c r="F740" s="29"/>
      <c r="G740" s="29"/>
      <c r="H740" s="579"/>
      <c r="I740" s="29"/>
      <c r="J740" s="29"/>
      <c r="K740" s="29"/>
      <c r="L740" s="29"/>
      <c r="M740" s="29"/>
      <c r="N740" s="29"/>
      <c r="O740" s="29"/>
      <c r="P740" s="29"/>
      <c r="Q740" s="29"/>
      <c r="R740" s="29"/>
      <c r="S740" s="29"/>
      <c r="T740" s="29"/>
      <c r="U740" s="29"/>
      <c r="V740" s="29"/>
      <c r="W740" s="29"/>
      <c r="X740" s="29"/>
      <c r="Y740" s="29"/>
      <c r="Z740" s="29"/>
    </row>
    <row r="741" spans="1:26" ht="15.75" customHeight="1">
      <c r="A741" s="29"/>
      <c r="B741" s="29"/>
      <c r="C741" s="29"/>
      <c r="D741" s="29"/>
      <c r="E741" s="29"/>
      <c r="F741" s="29"/>
      <c r="G741" s="29"/>
      <c r="H741" s="579"/>
      <c r="I741" s="29"/>
      <c r="J741" s="29"/>
      <c r="K741" s="29"/>
      <c r="L741" s="29"/>
      <c r="M741" s="29"/>
      <c r="N741" s="29"/>
      <c r="O741" s="29"/>
      <c r="P741" s="29"/>
      <c r="Q741" s="29"/>
      <c r="R741" s="29"/>
      <c r="S741" s="29"/>
      <c r="T741" s="29"/>
      <c r="U741" s="29"/>
      <c r="V741" s="29"/>
      <c r="W741" s="29"/>
      <c r="X741" s="29"/>
      <c r="Y741" s="29"/>
      <c r="Z741" s="29"/>
    </row>
    <row r="742" spans="1:26" ht="15.75" customHeight="1">
      <c r="A742" s="29"/>
      <c r="B742" s="29"/>
      <c r="C742" s="29"/>
      <c r="D742" s="29"/>
      <c r="E742" s="29"/>
      <c r="F742" s="29"/>
      <c r="G742" s="29"/>
      <c r="H742" s="579"/>
      <c r="I742" s="29"/>
      <c r="J742" s="29"/>
      <c r="K742" s="29"/>
      <c r="L742" s="29"/>
      <c r="M742" s="29"/>
      <c r="N742" s="29"/>
      <c r="O742" s="29"/>
      <c r="P742" s="29"/>
      <c r="Q742" s="29"/>
      <c r="R742" s="29"/>
      <c r="S742" s="29"/>
      <c r="T742" s="29"/>
      <c r="U742" s="29"/>
      <c r="V742" s="29"/>
      <c r="W742" s="29"/>
      <c r="X742" s="29"/>
      <c r="Y742" s="29"/>
      <c r="Z742" s="29"/>
    </row>
    <row r="743" spans="1:26" ht="15.75" customHeight="1">
      <c r="A743" s="29"/>
      <c r="B743" s="29"/>
      <c r="C743" s="29"/>
      <c r="D743" s="29"/>
      <c r="E743" s="29"/>
      <c r="F743" s="29"/>
      <c r="G743" s="29"/>
      <c r="H743" s="579"/>
      <c r="I743" s="29"/>
      <c r="J743" s="29"/>
      <c r="K743" s="29"/>
      <c r="L743" s="29"/>
      <c r="M743" s="29"/>
      <c r="N743" s="29"/>
      <c r="O743" s="29"/>
      <c r="P743" s="29"/>
      <c r="Q743" s="29"/>
      <c r="R743" s="29"/>
      <c r="S743" s="29"/>
      <c r="T743" s="29"/>
      <c r="U743" s="29"/>
      <c r="V743" s="29"/>
      <c r="W743" s="29"/>
      <c r="X743" s="29"/>
      <c r="Y743" s="29"/>
      <c r="Z743" s="29"/>
    </row>
    <row r="744" spans="1:26" ht="15.75" customHeight="1">
      <c r="A744" s="29"/>
      <c r="B744" s="29"/>
      <c r="C744" s="29"/>
      <c r="D744" s="29"/>
      <c r="E744" s="29"/>
      <c r="F744" s="29"/>
      <c r="G744" s="29"/>
      <c r="H744" s="579"/>
      <c r="I744" s="29"/>
      <c r="J744" s="29"/>
      <c r="K744" s="29"/>
      <c r="L744" s="29"/>
      <c r="M744" s="29"/>
      <c r="N744" s="29"/>
      <c r="O744" s="29"/>
      <c r="P744" s="29"/>
      <c r="Q744" s="29"/>
      <c r="R744" s="29"/>
      <c r="S744" s="29"/>
      <c r="T744" s="29"/>
      <c r="U744" s="29"/>
      <c r="V744" s="29"/>
      <c r="W744" s="29"/>
      <c r="X744" s="29"/>
      <c r="Y744" s="29"/>
      <c r="Z744" s="29"/>
    </row>
    <row r="745" spans="1:26" ht="15.75" customHeight="1">
      <c r="A745" s="29"/>
      <c r="B745" s="29"/>
      <c r="C745" s="29"/>
      <c r="D745" s="29"/>
      <c r="E745" s="29"/>
      <c r="F745" s="29"/>
      <c r="G745" s="29"/>
      <c r="H745" s="579"/>
      <c r="I745" s="29"/>
      <c r="J745" s="29"/>
      <c r="K745" s="29"/>
      <c r="L745" s="29"/>
      <c r="M745" s="29"/>
      <c r="N745" s="29"/>
      <c r="O745" s="29"/>
      <c r="P745" s="29"/>
      <c r="Q745" s="29"/>
      <c r="R745" s="29"/>
      <c r="S745" s="29"/>
      <c r="T745" s="29"/>
      <c r="U745" s="29"/>
      <c r="V745" s="29"/>
      <c r="W745" s="29"/>
      <c r="X745" s="29"/>
      <c r="Y745" s="29"/>
      <c r="Z745" s="29"/>
    </row>
    <row r="746" spans="1:26" ht="15.75" customHeight="1">
      <c r="A746" s="29"/>
      <c r="B746" s="29"/>
      <c r="C746" s="29"/>
      <c r="D746" s="29"/>
      <c r="E746" s="29"/>
      <c r="F746" s="29"/>
      <c r="G746" s="29"/>
      <c r="H746" s="579"/>
      <c r="I746" s="29"/>
      <c r="J746" s="29"/>
      <c r="K746" s="29"/>
      <c r="L746" s="29"/>
      <c r="M746" s="29"/>
      <c r="N746" s="29"/>
      <c r="O746" s="29"/>
      <c r="P746" s="29"/>
      <c r="Q746" s="29"/>
      <c r="R746" s="29"/>
      <c r="S746" s="29"/>
      <c r="T746" s="29"/>
      <c r="U746" s="29"/>
      <c r="V746" s="29"/>
      <c r="W746" s="29"/>
      <c r="X746" s="29"/>
      <c r="Y746" s="29"/>
      <c r="Z746" s="29"/>
    </row>
    <row r="747" spans="1:26" ht="15.75" customHeight="1">
      <c r="A747" s="29"/>
      <c r="B747" s="29"/>
      <c r="C747" s="29"/>
      <c r="D747" s="29"/>
      <c r="E747" s="29"/>
      <c r="F747" s="29"/>
      <c r="G747" s="29"/>
      <c r="H747" s="579"/>
      <c r="I747" s="29"/>
      <c r="J747" s="29"/>
      <c r="K747" s="29"/>
      <c r="L747" s="29"/>
      <c r="M747" s="29"/>
      <c r="N747" s="29"/>
      <c r="O747" s="29"/>
      <c r="P747" s="29"/>
      <c r="Q747" s="29"/>
      <c r="R747" s="29"/>
      <c r="S747" s="29"/>
      <c r="T747" s="29"/>
      <c r="U747" s="29"/>
      <c r="V747" s="29"/>
      <c r="W747" s="29"/>
      <c r="X747" s="29"/>
      <c r="Y747" s="29"/>
      <c r="Z747" s="29"/>
    </row>
    <row r="748" spans="1:26" ht="15.75" customHeight="1">
      <c r="A748" s="29"/>
      <c r="B748" s="29"/>
      <c r="C748" s="29"/>
      <c r="D748" s="29"/>
      <c r="E748" s="29"/>
      <c r="F748" s="29"/>
      <c r="G748" s="29"/>
      <c r="H748" s="579"/>
      <c r="I748" s="29"/>
      <c r="J748" s="29"/>
      <c r="K748" s="29"/>
      <c r="L748" s="29"/>
      <c r="M748" s="29"/>
      <c r="N748" s="29"/>
      <c r="O748" s="29"/>
      <c r="P748" s="29"/>
      <c r="Q748" s="29"/>
      <c r="R748" s="29"/>
      <c r="S748" s="29"/>
      <c r="T748" s="29"/>
      <c r="U748" s="29"/>
      <c r="V748" s="29"/>
      <c r="W748" s="29"/>
      <c r="X748" s="29"/>
      <c r="Y748" s="29"/>
      <c r="Z748" s="29"/>
    </row>
    <row r="749" spans="1:26" ht="15.75" customHeight="1">
      <c r="A749" s="29"/>
      <c r="B749" s="29"/>
      <c r="C749" s="29"/>
      <c r="D749" s="29"/>
      <c r="E749" s="29"/>
      <c r="F749" s="29"/>
      <c r="G749" s="29"/>
      <c r="H749" s="579"/>
      <c r="I749" s="29"/>
      <c r="J749" s="29"/>
      <c r="K749" s="29"/>
      <c r="L749" s="29"/>
      <c r="M749" s="29"/>
      <c r="N749" s="29"/>
      <c r="O749" s="29"/>
      <c r="P749" s="29"/>
      <c r="Q749" s="29"/>
      <c r="R749" s="29"/>
      <c r="S749" s="29"/>
      <c r="T749" s="29"/>
      <c r="U749" s="29"/>
      <c r="V749" s="29"/>
      <c r="W749" s="29"/>
      <c r="X749" s="29"/>
      <c r="Y749" s="29"/>
      <c r="Z749" s="29"/>
    </row>
    <row r="750" spans="1:26" ht="15.75" customHeight="1">
      <c r="A750" s="29"/>
      <c r="B750" s="29"/>
      <c r="C750" s="29"/>
      <c r="D750" s="29"/>
      <c r="E750" s="29"/>
      <c r="F750" s="29"/>
      <c r="G750" s="29"/>
      <c r="H750" s="579"/>
      <c r="I750" s="29"/>
      <c r="J750" s="29"/>
      <c r="K750" s="29"/>
      <c r="L750" s="29"/>
      <c r="M750" s="29"/>
      <c r="N750" s="29"/>
      <c r="O750" s="29"/>
      <c r="P750" s="29"/>
      <c r="Q750" s="29"/>
      <c r="R750" s="29"/>
      <c r="S750" s="29"/>
      <c r="T750" s="29"/>
      <c r="U750" s="29"/>
      <c r="V750" s="29"/>
      <c r="W750" s="29"/>
      <c r="X750" s="29"/>
      <c r="Y750" s="29"/>
      <c r="Z750" s="29"/>
    </row>
    <row r="751" spans="1:26" ht="15.75" customHeight="1">
      <c r="A751" s="29"/>
      <c r="B751" s="29"/>
      <c r="C751" s="29"/>
      <c r="D751" s="29"/>
      <c r="E751" s="29"/>
      <c r="F751" s="29"/>
      <c r="G751" s="29"/>
      <c r="H751" s="579"/>
      <c r="I751" s="29"/>
      <c r="J751" s="29"/>
      <c r="K751" s="29"/>
      <c r="L751" s="29"/>
      <c r="M751" s="29"/>
      <c r="N751" s="29"/>
      <c r="O751" s="29"/>
      <c r="P751" s="29"/>
      <c r="Q751" s="29"/>
      <c r="R751" s="29"/>
      <c r="S751" s="29"/>
      <c r="T751" s="29"/>
      <c r="U751" s="29"/>
      <c r="V751" s="29"/>
      <c r="W751" s="29"/>
      <c r="X751" s="29"/>
      <c r="Y751" s="29"/>
      <c r="Z751" s="29"/>
    </row>
    <row r="752" spans="1:26" ht="15.75" customHeight="1">
      <c r="A752" s="29"/>
      <c r="B752" s="29"/>
      <c r="C752" s="29"/>
      <c r="D752" s="29"/>
      <c r="E752" s="29"/>
      <c r="F752" s="29"/>
      <c r="G752" s="29"/>
      <c r="H752" s="579"/>
      <c r="I752" s="29"/>
      <c r="J752" s="29"/>
      <c r="K752" s="29"/>
      <c r="L752" s="29"/>
      <c r="M752" s="29"/>
      <c r="N752" s="29"/>
      <c r="O752" s="29"/>
      <c r="P752" s="29"/>
      <c r="Q752" s="29"/>
      <c r="R752" s="29"/>
      <c r="S752" s="29"/>
      <c r="T752" s="29"/>
      <c r="U752" s="29"/>
      <c r="V752" s="29"/>
      <c r="W752" s="29"/>
      <c r="X752" s="29"/>
      <c r="Y752" s="29"/>
      <c r="Z752" s="29"/>
    </row>
    <row r="753" spans="1:26" ht="15.75" customHeight="1">
      <c r="A753" s="29"/>
      <c r="B753" s="29"/>
      <c r="C753" s="29"/>
      <c r="D753" s="29"/>
      <c r="E753" s="29"/>
      <c r="F753" s="29"/>
      <c r="G753" s="29"/>
      <c r="H753" s="579"/>
      <c r="I753" s="29"/>
      <c r="J753" s="29"/>
      <c r="K753" s="29"/>
      <c r="L753" s="29"/>
      <c r="M753" s="29"/>
      <c r="N753" s="29"/>
      <c r="O753" s="29"/>
      <c r="P753" s="29"/>
      <c r="Q753" s="29"/>
      <c r="R753" s="29"/>
      <c r="S753" s="29"/>
      <c r="T753" s="29"/>
      <c r="U753" s="29"/>
      <c r="V753" s="29"/>
      <c r="W753" s="29"/>
      <c r="X753" s="29"/>
      <c r="Y753" s="29"/>
      <c r="Z753" s="29"/>
    </row>
    <row r="754" spans="1:26" ht="15.75" customHeight="1">
      <c r="A754" s="29"/>
      <c r="B754" s="29"/>
      <c r="C754" s="29"/>
      <c r="D754" s="29"/>
      <c r="E754" s="29"/>
      <c r="F754" s="29"/>
      <c r="G754" s="29"/>
      <c r="H754" s="579"/>
      <c r="I754" s="29"/>
      <c r="J754" s="29"/>
      <c r="K754" s="29"/>
      <c r="L754" s="29"/>
      <c r="M754" s="29"/>
      <c r="N754" s="29"/>
      <c r="O754" s="29"/>
      <c r="P754" s="29"/>
      <c r="Q754" s="29"/>
      <c r="R754" s="29"/>
      <c r="S754" s="29"/>
      <c r="T754" s="29"/>
      <c r="U754" s="29"/>
      <c r="V754" s="29"/>
      <c r="W754" s="29"/>
      <c r="X754" s="29"/>
      <c r="Y754" s="29"/>
      <c r="Z754" s="29"/>
    </row>
    <row r="755" spans="1:26" ht="15.75" customHeight="1">
      <c r="A755" s="29"/>
      <c r="B755" s="29"/>
      <c r="C755" s="29"/>
      <c r="D755" s="29"/>
      <c r="E755" s="29"/>
      <c r="F755" s="29"/>
      <c r="G755" s="29"/>
      <c r="H755" s="579"/>
      <c r="I755" s="29"/>
      <c r="J755" s="29"/>
      <c r="K755" s="29"/>
      <c r="L755" s="29"/>
      <c r="M755" s="29"/>
      <c r="N755" s="29"/>
      <c r="O755" s="29"/>
      <c r="P755" s="29"/>
      <c r="Q755" s="29"/>
      <c r="R755" s="29"/>
      <c r="S755" s="29"/>
      <c r="T755" s="29"/>
      <c r="U755" s="29"/>
      <c r="V755" s="29"/>
      <c r="W755" s="29"/>
      <c r="X755" s="29"/>
      <c r="Y755" s="29"/>
      <c r="Z755" s="29"/>
    </row>
    <row r="756" spans="1:26" ht="15.75" customHeight="1">
      <c r="A756" s="29"/>
      <c r="B756" s="29"/>
      <c r="C756" s="29"/>
      <c r="D756" s="29"/>
      <c r="E756" s="29"/>
      <c r="F756" s="29"/>
      <c r="G756" s="29"/>
      <c r="H756" s="579"/>
      <c r="I756" s="29"/>
      <c r="J756" s="29"/>
      <c r="K756" s="29"/>
      <c r="L756" s="29"/>
      <c r="M756" s="29"/>
      <c r="N756" s="29"/>
      <c r="O756" s="29"/>
      <c r="P756" s="29"/>
      <c r="Q756" s="29"/>
      <c r="R756" s="29"/>
      <c r="S756" s="29"/>
      <c r="T756" s="29"/>
      <c r="U756" s="29"/>
      <c r="V756" s="29"/>
      <c r="W756" s="29"/>
      <c r="X756" s="29"/>
      <c r="Y756" s="29"/>
      <c r="Z756" s="29"/>
    </row>
    <row r="757" spans="1:26" ht="15.75" customHeight="1">
      <c r="A757" s="29"/>
      <c r="B757" s="29"/>
      <c r="C757" s="29"/>
      <c r="D757" s="29"/>
      <c r="E757" s="29"/>
      <c r="F757" s="29"/>
      <c r="G757" s="29"/>
      <c r="H757" s="579"/>
      <c r="I757" s="29"/>
      <c r="J757" s="29"/>
      <c r="K757" s="29"/>
      <c r="L757" s="29"/>
      <c r="M757" s="29"/>
      <c r="N757" s="29"/>
      <c r="O757" s="29"/>
      <c r="P757" s="29"/>
      <c r="Q757" s="29"/>
      <c r="R757" s="29"/>
      <c r="S757" s="29"/>
      <c r="T757" s="29"/>
      <c r="U757" s="29"/>
      <c r="V757" s="29"/>
      <c r="W757" s="29"/>
      <c r="X757" s="29"/>
      <c r="Y757" s="29"/>
      <c r="Z757" s="29"/>
    </row>
    <row r="758" spans="1:26" ht="15.75" customHeight="1">
      <c r="A758" s="29"/>
      <c r="B758" s="29"/>
      <c r="C758" s="29"/>
      <c r="D758" s="29"/>
      <c r="E758" s="29"/>
      <c r="F758" s="29"/>
      <c r="G758" s="29"/>
      <c r="H758" s="579"/>
      <c r="I758" s="29"/>
      <c r="J758" s="29"/>
      <c r="K758" s="29"/>
      <c r="L758" s="29"/>
      <c r="M758" s="29"/>
      <c r="N758" s="29"/>
      <c r="O758" s="29"/>
      <c r="P758" s="29"/>
      <c r="Q758" s="29"/>
      <c r="R758" s="29"/>
      <c r="S758" s="29"/>
      <c r="T758" s="29"/>
      <c r="U758" s="29"/>
      <c r="V758" s="29"/>
      <c r="W758" s="29"/>
      <c r="X758" s="29"/>
      <c r="Y758" s="29"/>
      <c r="Z758" s="29"/>
    </row>
    <row r="759" spans="1:26" ht="15.75" customHeight="1">
      <c r="A759" s="29"/>
      <c r="B759" s="29"/>
      <c r="C759" s="29"/>
      <c r="D759" s="29"/>
      <c r="E759" s="29"/>
      <c r="F759" s="29"/>
      <c r="G759" s="29"/>
      <c r="H759" s="579"/>
      <c r="I759" s="29"/>
      <c r="J759" s="29"/>
      <c r="K759" s="29"/>
      <c r="L759" s="29"/>
      <c r="M759" s="29"/>
      <c r="N759" s="29"/>
      <c r="O759" s="29"/>
      <c r="P759" s="29"/>
      <c r="Q759" s="29"/>
      <c r="R759" s="29"/>
      <c r="S759" s="29"/>
      <c r="T759" s="29"/>
      <c r="U759" s="29"/>
      <c r="V759" s="29"/>
      <c r="W759" s="29"/>
      <c r="X759" s="29"/>
      <c r="Y759" s="29"/>
      <c r="Z759" s="29"/>
    </row>
    <row r="760" spans="1:26" ht="15.75" customHeight="1">
      <c r="A760" s="29"/>
      <c r="B760" s="29"/>
      <c r="C760" s="29"/>
      <c r="D760" s="29"/>
      <c r="E760" s="29"/>
      <c r="F760" s="29"/>
      <c r="G760" s="29"/>
      <c r="H760" s="579"/>
      <c r="I760" s="29"/>
      <c r="J760" s="29"/>
      <c r="K760" s="29"/>
      <c r="L760" s="29"/>
      <c r="M760" s="29"/>
      <c r="N760" s="29"/>
      <c r="O760" s="29"/>
      <c r="P760" s="29"/>
      <c r="Q760" s="29"/>
      <c r="R760" s="29"/>
      <c r="S760" s="29"/>
      <c r="T760" s="29"/>
      <c r="U760" s="29"/>
      <c r="V760" s="29"/>
      <c r="W760" s="29"/>
      <c r="X760" s="29"/>
      <c r="Y760" s="29"/>
      <c r="Z760" s="29"/>
    </row>
    <row r="761" spans="1:26" ht="15.75" customHeight="1">
      <c r="A761" s="29"/>
      <c r="B761" s="29"/>
      <c r="C761" s="29"/>
      <c r="D761" s="29"/>
      <c r="E761" s="29"/>
      <c r="F761" s="29"/>
      <c r="G761" s="29"/>
      <c r="H761" s="579"/>
      <c r="I761" s="29"/>
      <c r="J761" s="29"/>
      <c r="K761" s="29"/>
      <c r="L761" s="29"/>
      <c r="M761" s="29"/>
      <c r="N761" s="29"/>
      <c r="O761" s="29"/>
      <c r="P761" s="29"/>
      <c r="Q761" s="29"/>
      <c r="R761" s="29"/>
      <c r="S761" s="29"/>
      <c r="T761" s="29"/>
      <c r="U761" s="29"/>
      <c r="V761" s="29"/>
      <c r="W761" s="29"/>
      <c r="X761" s="29"/>
      <c r="Y761" s="29"/>
      <c r="Z761" s="29"/>
    </row>
    <row r="762" spans="1:26" ht="15.75" customHeight="1">
      <c r="A762" s="29"/>
      <c r="B762" s="29"/>
      <c r="C762" s="29"/>
      <c r="D762" s="29"/>
      <c r="E762" s="29"/>
      <c r="F762" s="29"/>
      <c r="G762" s="29"/>
      <c r="H762" s="579"/>
      <c r="I762" s="29"/>
      <c r="J762" s="29"/>
      <c r="K762" s="29"/>
      <c r="L762" s="29"/>
      <c r="M762" s="29"/>
      <c r="N762" s="29"/>
      <c r="O762" s="29"/>
      <c r="P762" s="29"/>
      <c r="Q762" s="29"/>
      <c r="R762" s="29"/>
      <c r="S762" s="29"/>
      <c r="T762" s="29"/>
      <c r="U762" s="29"/>
      <c r="V762" s="29"/>
      <c r="W762" s="29"/>
      <c r="X762" s="29"/>
      <c r="Y762" s="29"/>
      <c r="Z762" s="29"/>
    </row>
    <row r="763" spans="1:26" ht="15.75" customHeight="1">
      <c r="A763" s="29"/>
      <c r="B763" s="29"/>
      <c r="C763" s="29"/>
      <c r="D763" s="29"/>
      <c r="E763" s="29"/>
      <c r="F763" s="29"/>
      <c r="G763" s="29"/>
      <c r="H763" s="579"/>
      <c r="I763" s="29"/>
      <c r="J763" s="29"/>
      <c r="K763" s="29"/>
      <c r="L763" s="29"/>
      <c r="M763" s="29"/>
      <c r="N763" s="29"/>
      <c r="O763" s="29"/>
      <c r="P763" s="29"/>
      <c r="Q763" s="29"/>
      <c r="R763" s="29"/>
      <c r="S763" s="29"/>
      <c r="T763" s="29"/>
      <c r="U763" s="29"/>
      <c r="V763" s="29"/>
      <c r="W763" s="29"/>
      <c r="X763" s="29"/>
      <c r="Y763" s="29"/>
      <c r="Z763" s="29"/>
    </row>
    <row r="764" spans="1:26" ht="15.75" customHeight="1">
      <c r="A764" s="29"/>
      <c r="B764" s="29"/>
      <c r="C764" s="29"/>
      <c r="D764" s="29"/>
      <c r="E764" s="29"/>
      <c r="F764" s="29"/>
      <c r="G764" s="29"/>
      <c r="H764" s="579"/>
      <c r="I764" s="29"/>
      <c r="J764" s="29"/>
      <c r="K764" s="29"/>
      <c r="L764" s="29"/>
      <c r="M764" s="29"/>
      <c r="N764" s="29"/>
      <c r="O764" s="29"/>
      <c r="P764" s="29"/>
      <c r="Q764" s="29"/>
      <c r="R764" s="29"/>
      <c r="S764" s="29"/>
      <c r="T764" s="29"/>
      <c r="U764" s="29"/>
      <c r="V764" s="29"/>
      <c r="W764" s="29"/>
      <c r="X764" s="29"/>
      <c r="Y764" s="29"/>
      <c r="Z764" s="29"/>
    </row>
    <row r="765" spans="1:26" ht="15.75" customHeight="1">
      <c r="A765" s="29"/>
      <c r="B765" s="29"/>
      <c r="C765" s="29"/>
      <c r="D765" s="29"/>
      <c r="E765" s="29"/>
      <c r="F765" s="29"/>
      <c r="G765" s="29"/>
      <c r="H765" s="579"/>
      <c r="I765" s="29"/>
      <c r="J765" s="29"/>
      <c r="K765" s="29"/>
      <c r="L765" s="29"/>
      <c r="M765" s="29"/>
      <c r="N765" s="29"/>
      <c r="O765" s="29"/>
      <c r="P765" s="29"/>
      <c r="Q765" s="29"/>
      <c r="R765" s="29"/>
      <c r="S765" s="29"/>
      <c r="T765" s="29"/>
      <c r="U765" s="29"/>
      <c r="V765" s="29"/>
      <c r="W765" s="29"/>
      <c r="X765" s="29"/>
      <c r="Y765" s="29"/>
      <c r="Z765" s="29"/>
    </row>
    <row r="766" spans="1:26" ht="15.75" customHeight="1">
      <c r="A766" s="29"/>
      <c r="B766" s="29"/>
      <c r="C766" s="29"/>
      <c r="D766" s="29"/>
      <c r="E766" s="29"/>
      <c r="F766" s="29"/>
      <c r="G766" s="29"/>
      <c r="H766" s="579"/>
      <c r="I766" s="29"/>
      <c r="J766" s="29"/>
      <c r="K766" s="29"/>
      <c r="L766" s="29"/>
      <c r="M766" s="29"/>
      <c r="N766" s="29"/>
      <c r="O766" s="29"/>
      <c r="P766" s="29"/>
      <c r="Q766" s="29"/>
      <c r="R766" s="29"/>
      <c r="S766" s="29"/>
      <c r="T766" s="29"/>
      <c r="U766" s="29"/>
      <c r="V766" s="29"/>
      <c r="W766" s="29"/>
      <c r="X766" s="29"/>
      <c r="Y766" s="29"/>
      <c r="Z766" s="29"/>
    </row>
    <row r="767" spans="1:26" ht="15.75" customHeight="1">
      <c r="A767" s="29"/>
      <c r="B767" s="29"/>
      <c r="C767" s="29"/>
      <c r="D767" s="29"/>
      <c r="E767" s="29"/>
      <c r="F767" s="29"/>
      <c r="G767" s="29"/>
      <c r="H767" s="579"/>
      <c r="I767" s="29"/>
      <c r="J767" s="29"/>
      <c r="K767" s="29"/>
      <c r="L767" s="29"/>
      <c r="M767" s="29"/>
      <c r="N767" s="29"/>
      <c r="O767" s="29"/>
      <c r="P767" s="29"/>
      <c r="Q767" s="29"/>
      <c r="R767" s="29"/>
      <c r="S767" s="29"/>
      <c r="T767" s="29"/>
      <c r="U767" s="29"/>
      <c r="V767" s="29"/>
      <c r="W767" s="29"/>
      <c r="X767" s="29"/>
      <c r="Y767" s="29"/>
      <c r="Z767" s="29"/>
    </row>
    <row r="768" spans="1:26" ht="15.75" customHeight="1">
      <c r="A768" s="29"/>
      <c r="B768" s="29"/>
      <c r="C768" s="29"/>
      <c r="D768" s="29"/>
      <c r="E768" s="29"/>
      <c r="F768" s="29"/>
      <c r="G768" s="29"/>
      <c r="H768" s="579"/>
      <c r="I768" s="29"/>
      <c r="J768" s="29"/>
      <c r="K768" s="29"/>
      <c r="L768" s="29"/>
      <c r="M768" s="29"/>
      <c r="N768" s="29"/>
      <c r="O768" s="29"/>
      <c r="P768" s="29"/>
      <c r="Q768" s="29"/>
      <c r="R768" s="29"/>
      <c r="S768" s="29"/>
      <c r="T768" s="29"/>
      <c r="U768" s="29"/>
      <c r="V768" s="29"/>
      <c r="W768" s="29"/>
      <c r="X768" s="29"/>
      <c r="Y768" s="29"/>
      <c r="Z768" s="29"/>
    </row>
    <row r="769" spans="1:26" ht="15.75" customHeight="1">
      <c r="A769" s="29"/>
      <c r="B769" s="29"/>
      <c r="C769" s="29"/>
      <c r="D769" s="29"/>
      <c r="E769" s="29"/>
      <c r="F769" s="29"/>
      <c r="G769" s="29"/>
      <c r="H769" s="579"/>
      <c r="I769" s="29"/>
      <c r="J769" s="29"/>
      <c r="K769" s="29"/>
      <c r="L769" s="29"/>
      <c r="M769" s="29"/>
      <c r="N769" s="29"/>
      <c r="O769" s="29"/>
      <c r="P769" s="29"/>
      <c r="Q769" s="29"/>
      <c r="R769" s="29"/>
      <c r="S769" s="29"/>
      <c r="T769" s="29"/>
      <c r="U769" s="29"/>
      <c r="V769" s="29"/>
      <c r="W769" s="29"/>
      <c r="X769" s="29"/>
      <c r="Y769" s="29"/>
      <c r="Z769" s="29"/>
    </row>
    <row r="770" spans="1:26" ht="15.75" customHeight="1">
      <c r="A770" s="29"/>
      <c r="B770" s="29"/>
      <c r="C770" s="29"/>
      <c r="D770" s="29"/>
      <c r="E770" s="29"/>
      <c r="F770" s="29"/>
      <c r="G770" s="29"/>
      <c r="H770" s="579"/>
      <c r="I770" s="29"/>
      <c r="J770" s="29"/>
      <c r="K770" s="29"/>
      <c r="L770" s="29"/>
      <c r="M770" s="29"/>
      <c r="N770" s="29"/>
      <c r="O770" s="29"/>
      <c r="P770" s="29"/>
      <c r="Q770" s="29"/>
      <c r="R770" s="29"/>
      <c r="S770" s="29"/>
      <c r="T770" s="29"/>
      <c r="U770" s="29"/>
      <c r="V770" s="29"/>
      <c r="W770" s="29"/>
      <c r="X770" s="29"/>
      <c r="Y770" s="29"/>
      <c r="Z770" s="29"/>
    </row>
    <row r="771" spans="1:26" ht="15.75" customHeight="1">
      <c r="A771" s="29"/>
      <c r="B771" s="29"/>
      <c r="C771" s="29"/>
      <c r="D771" s="29"/>
      <c r="E771" s="29"/>
      <c r="F771" s="29"/>
      <c r="G771" s="29"/>
      <c r="H771" s="579"/>
      <c r="I771" s="29"/>
      <c r="J771" s="29"/>
      <c r="K771" s="29"/>
      <c r="L771" s="29"/>
      <c r="M771" s="29"/>
      <c r="N771" s="29"/>
      <c r="O771" s="29"/>
      <c r="P771" s="29"/>
      <c r="Q771" s="29"/>
      <c r="R771" s="29"/>
      <c r="S771" s="29"/>
      <c r="T771" s="29"/>
      <c r="U771" s="29"/>
      <c r="V771" s="29"/>
      <c r="W771" s="29"/>
      <c r="X771" s="29"/>
      <c r="Y771" s="29"/>
      <c r="Z771" s="29"/>
    </row>
    <row r="772" spans="1:26" ht="15.75" customHeight="1">
      <c r="A772" s="29"/>
      <c r="B772" s="29"/>
      <c r="C772" s="29"/>
      <c r="D772" s="29"/>
      <c r="E772" s="29"/>
      <c r="F772" s="29"/>
      <c r="G772" s="29"/>
      <c r="H772" s="579"/>
      <c r="I772" s="29"/>
      <c r="J772" s="29"/>
      <c r="K772" s="29"/>
      <c r="L772" s="29"/>
      <c r="M772" s="29"/>
      <c r="N772" s="29"/>
      <c r="O772" s="29"/>
      <c r="P772" s="29"/>
      <c r="Q772" s="29"/>
      <c r="R772" s="29"/>
      <c r="S772" s="29"/>
      <c r="T772" s="29"/>
      <c r="U772" s="29"/>
      <c r="V772" s="29"/>
      <c r="W772" s="29"/>
      <c r="X772" s="29"/>
      <c r="Y772" s="29"/>
      <c r="Z772" s="29"/>
    </row>
    <row r="773" spans="1:26" ht="15.75" customHeight="1">
      <c r="A773" s="29"/>
      <c r="B773" s="29"/>
      <c r="C773" s="29"/>
      <c r="D773" s="29"/>
      <c r="E773" s="29"/>
      <c r="F773" s="29"/>
      <c r="G773" s="29"/>
      <c r="H773" s="579"/>
      <c r="I773" s="29"/>
      <c r="J773" s="29"/>
      <c r="K773" s="29"/>
      <c r="L773" s="29"/>
      <c r="M773" s="29"/>
      <c r="N773" s="29"/>
      <c r="O773" s="29"/>
      <c r="P773" s="29"/>
      <c r="Q773" s="29"/>
      <c r="R773" s="29"/>
      <c r="S773" s="29"/>
      <c r="T773" s="29"/>
      <c r="U773" s="29"/>
      <c r="V773" s="29"/>
      <c r="W773" s="29"/>
      <c r="X773" s="29"/>
      <c r="Y773" s="29"/>
      <c r="Z773" s="29"/>
    </row>
    <row r="774" spans="1:26" ht="15.75" customHeight="1">
      <c r="A774" s="29"/>
      <c r="B774" s="29"/>
      <c r="C774" s="29"/>
      <c r="D774" s="29"/>
      <c r="E774" s="29"/>
      <c r="F774" s="29"/>
      <c r="G774" s="29"/>
      <c r="H774" s="579"/>
      <c r="I774" s="29"/>
      <c r="J774" s="29"/>
      <c r="K774" s="29"/>
      <c r="L774" s="29"/>
      <c r="M774" s="29"/>
      <c r="N774" s="29"/>
      <c r="O774" s="29"/>
      <c r="P774" s="29"/>
      <c r="Q774" s="29"/>
      <c r="R774" s="29"/>
      <c r="S774" s="29"/>
      <c r="T774" s="29"/>
      <c r="U774" s="29"/>
      <c r="V774" s="29"/>
      <c r="W774" s="29"/>
      <c r="X774" s="29"/>
      <c r="Y774" s="29"/>
      <c r="Z774" s="29"/>
    </row>
    <row r="775" spans="1:26" ht="15.75" customHeight="1">
      <c r="A775" s="29"/>
      <c r="B775" s="29"/>
      <c r="C775" s="29"/>
      <c r="D775" s="29"/>
      <c r="E775" s="29"/>
      <c r="F775" s="29"/>
      <c r="G775" s="29"/>
      <c r="H775" s="579"/>
      <c r="I775" s="29"/>
      <c r="J775" s="29"/>
      <c r="K775" s="29"/>
      <c r="L775" s="29"/>
      <c r="M775" s="29"/>
      <c r="N775" s="29"/>
      <c r="O775" s="29"/>
      <c r="P775" s="29"/>
      <c r="Q775" s="29"/>
      <c r="R775" s="29"/>
      <c r="S775" s="29"/>
      <c r="T775" s="29"/>
      <c r="U775" s="29"/>
      <c r="V775" s="29"/>
      <c r="W775" s="29"/>
      <c r="X775" s="29"/>
      <c r="Y775" s="29"/>
      <c r="Z775" s="29"/>
    </row>
    <row r="776" spans="1:26" ht="15.75" customHeight="1">
      <c r="A776" s="29"/>
      <c r="B776" s="29"/>
      <c r="C776" s="29"/>
      <c r="D776" s="29"/>
      <c r="E776" s="29"/>
      <c r="F776" s="29"/>
      <c r="G776" s="29"/>
      <c r="H776" s="579"/>
      <c r="I776" s="29"/>
      <c r="J776" s="29"/>
      <c r="K776" s="29"/>
      <c r="L776" s="29"/>
      <c r="M776" s="29"/>
      <c r="N776" s="29"/>
      <c r="O776" s="29"/>
      <c r="P776" s="29"/>
      <c r="Q776" s="29"/>
      <c r="R776" s="29"/>
      <c r="S776" s="29"/>
      <c r="T776" s="29"/>
      <c r="U776" s="29"/>
      <c r="V776" s="29"/>
      <c r="W776" s="29"/>
      <c r="X776" s="29"/>
      <c r="Y776" s="29"/>
      <c r="Z776" s="29"/>
    </row>
    <row r="777" spans="1:26" ht="15.75" customHeight="1">
      <c r="A777" s="29"/>
      <c r="B777" s="29"/>
      <c r="C777" s="29"/>
      <c r="D777" s="29"/>
      <c r="E777" s="29"/>
      <c r="F777" s="29"/>
      <c r="G777" s="29"/>
      <c r="H777" s="579"/>
      <c r="I777" s="29"/>
      <c r="J777" s="29"/>
      <c r="K777" s="29"/>
      <c r="L777" s="29"/>
      <c r="M777" s="29"/>
      <c r="N777" s="29"/>
      <c r="O777" s="29"/>
      <c r="P777" s="29"/>
      <c r="Q777" s="29"/>
      <c r="R777" s="29"/>
      <c r="S777" s="29"/>
      <c r="T777" s="29"/>
      <c r="U777" s="29"/>
      <c r="V777" s="29"/>
      <c r="W777" s="29"/>
      <c r="X777" s="29"/>
      <c r="Y777" s="29"/>
      <c r="Z777" s="29"/>
    </row>
    <row r="778" spans="1:26" ht="15.75" customHeight="1">
      <c r="A778" s="29"/>
      <c r="B778" s="29"/>
      <c r="C778" s="29"/>
      <c r="D778" s="29"/>
      <c r="E778" s="29"/>
      <c r="F778" s="29"/>
      <c r="G778" s="29"/>
      <c r="H778" s="579"/>
      <c r="I778" s="29"/>
      <c r="J778" s="29"/>
      <c r="K778" s="29"/>
      <c r="L778" s="29"/>
      <c r="M778" s="29"/>
      <c r="N778" s="29"/>
      <c r="O778" s="29"/>
      <c r="P778" s="29"/>
      <c r="Q778" s="29"/>
      <c r="R778" s="29"/>
      <c r="S778" s="29"/>
      <c r="T778" s="29"/>
      <c r="U778" s="29"/>
      <c r="V778" s="29"/>
      <c r="W778" s="29"/>
      <c r="X778" s="29"/>
      <c r="Y778" s="29"/>
      <c r="Z778" s="29"/>
    </row>
    <row r="779" spans="1:26" ht="15.75" customHeight="1">
      <c r="A779" s="29"/>
      <c r="B779" s="29"/>
      <c r="C779" s="29"/>
      <c r="D779" s="29"/>
      <c r="E779" s="29"/>
      <c r="F779" s="29"/>
      <c r="G779" s="29"/>
      <c r="H779" s="579"/>
      <c r="I779" s="29"/>
      <c r="J779" s="29"/>
      <c r="K779" s="29"/>
      <c r="L779" s="29"/>
      <c r="M779" s="29"/>
      <c r="N779" s="29"/>
      <c r="O779" s="29"/>
      <c r="P779" s="29"/>
      <c r="Q779" s="29"/>
      <c r="R779" s="29"/>
      <c r="S779" s="29"/>
      <c r="T779" s="29"/>
      <c r="U779" s="29"/>
      <c r="V779" s="29"/>
      <c r="W779" s="29"/>
      <c r="X779" s="29"/>
      <c r="Y779" s="29"/>
      <c r="Z779" s="29"/>
    </row>
    <row r="780" spans="1:26" ht="15.75" customHeight="1">
      <c r="A780" s="29"/>
      <c r="B780" s="29"/>
      <c r="C780" s="29"/>
      <c r="D780" s="29"/>
      <c r="E780" s="29"/>
      <c r="F780" s="29"/>
      <c r="G780" s="29"/>
      <c r="H780" s="579"/>
      <c r="I780" s="29"/>
      <c r="J780" s="29"/>
      <c r="K780" s="29"/>
      <c r="L780" s="29"/>
      <c r="M780" s="29"/>
      <c r="N780" s="29"/>
      <c r="O780" s="29"/>
      <c r="P780" s="29"/>
      <c r="Q780" s="29"/>
      <c r="R780" s="29"/>
      <c r="S780" s="29"/>
      <c r="T780" s="29"/>
      <c r="U780" s="29"/>
      <c r="V780" s="29"/>
      <c r="W780" s="29"/>
      <c r="X780" s="29"/>
      <c r="Y780" s="29"/>
      <c r="Z780" s="29"/>
    </row>
    <row r="781" spans="1:26" ht="15.75" customHeight="1">
      <c r="A781" s="29"/>
      <c r="B781" s="29"/>
      <c r="C781" s="29"/>
      <c r="D781" s="29"/>
      <c r="E781" s="29"/>
      <c r="F781" s="29"/>
      <c r="G781" s="29"/>
      <c r="H781" s="579"/>
      <c r="I781" s="29"/>
      <c r="J781" s="29"/>
      <c r="K781" s="29"/>
      <c r="L781" s="29"/>
      <c r="M781" s="29"/>
      <c r="N781" s="29"/>
      <c r="O781" s="29"/>
      <c r="P781" s="29"/>
      <c r="Q781" s="29"/>
      <c r="R781" s="29"/>
      <c r="S781" s="29"/>
      <c r="T781" s="29"/>
      <c r="U781" s="29"/>
      <c r="V781" s="29"/>
      <c r="W781" s="29"/>
      <c r="X781" s="29"/>
      <c r="Y781" s="29"/>
      <c r="Z781" s="29"/>
    </row>
    <row r="782" spans="1:26" ht="15.75" customHeight="1">
      <c r="A782" s="29"/>
      <c r="B782" s="29"/>
      <c r="C782" s="29"/>
      <c r="D782" s="29"/>
      <c r="E782" s="29"/>
      <c r="F782" s="29"/>
      <c r="G782" s="29"/>
      <c r="H782" s="579"/>
      <c r="I782" s="29"/>
      <c r="J782" s="29"/>
      <c r="K782" s="29"/>
      <c r="L782" s="29"/>
      <c r="M782" s="29"/>
      <c r="N782" s="29"/>
      <c r="O782" s="29"/>
      <c r="P782" s="29"/>
      <c r="Q782" s="29"/>
      <c r="R782" s="29"/>
      <c r="S782" s="29"/>
      <c r="T782" s="29"/>
      <c r="U782" s="29"/>
      <c r="V782" s="29"/>
      <c r="W782" s="29"/>
      <c r="X782" s="29"/>
      <c r="Y782" s="29"/>
      <c r="Z782" s="29"/>
    </row>
    <row r="783" spans="1:26" ht="15.75" customHeight="1">
      <c r="A783" s="29"/>
      <c r="B783" s="29"/>
      <c r="C783" s="29"/>
      <c r="D783" s="29"/>
      <c r="E783" s="29"/>
      <c r="F783" s="29"/>
      <c r="G783" s="29"/>
      <c r="H783" s="579"/>
      <c r="I783" s="29"/>
      <c r="J783" s="29"/>
      <c r="K783" s="29"/>
      <c r="L783" s="29"/>
      <c r="M783" s="29"/>
      <c r="N783" s="29"/>
      <c r="O783" s="29"/>
      <c r="P783" s="29"/>
      <c r="Q783" s="29"/>
      <c r="R783" s="29"/>
      <c r="S783" s="29"/>
      <c r="T783" s="29"/>
      <c r="U783" s="29"/>
      <c r="V783" s="29"/>
      <c r="W783" s="29"/>
      <c r="X783" s="29"/>
      <c r="Y783" s="29"/>
      <c r="Z783" s="29"/>
    </row>
    <row r="784" spans="1:26" ht="15.75" customHeight="1">
      <c r="A784" s="29"/>
      <c r="B784" s="29"/>
      <c r="C784" s="29"/>
      <c r="D784" s="29"/>
      <c r="E784" s="29"/>
      <c r="F784" s="29"/>
      <c r="G784" s="29"/>
      <c r="H784" s="579"/>
      <c r="I784" s="29"/>
      <c r="J784" s="29"/>
      <c r="K784" s="29"/>
      <c r="L784" s="29"/>
      <c r="M784" s="29"/>
      <c r="N784" s="29"/>
      <c r="O784" s="29"/>
      <c r="P784" s="29"/>
      <c r="Q784" s="29"/>
      <c r="R784" s="29"/>
      <c r="S784" s="29"/>
      <c r="T784" s="29"/>
      <c r="U784" s="29"/>
      <c r="V784" s="29"/>
      <c r="W784" s="29"/>
      <c r="X784" s="29"/>
      <c r="Y784" s="29"/>
      <c r="Z784" s="29"/>
    </row>
    <row r="785" spans="1:26" ht="15.75" customHeight="1">
      <c r="A785" s="29"/>
      <c r="B785" s="29"/>
      <c r="C785" s="29"/>
      <c r="D785" s="29"/>
      <c r="E785" s="29"/>
      <c r="F785" s="29"/>
      <c r="G785" s="29"/>
      <c r="H785" s="579"/>
      <c r="I785" s="29"/>
      <c r="J785" s="29"/>
      <c r="K785" s="29"/>
      <c r="L785" s="29"/>
      <c r="M785" s="29"/>
      <c r="N785" s="29"/>
      <c r="O785" s="29"/>
      <c r="P785" s="29"/>
      <c r="Q785" s="29"/>
      <c r="R785" s="29"/>
      <c r="S785" s="29"/>
      <c r="T785" s="29"/>
      <c r="U785" s="29"/>
      <c r="V785" s="29"/>
      <c r="W785" s="29"/>
      <c r="X785" s="29"/>
      <c r="Y785" s="29"/>
      <c r="Z785" s="29"/>
    </row>
    <row r="786" spans="1:26" ht="15.75" customHeight="1">
      <c r="A786" s="29"/>
      <c r="B786" s="29"/>
      <c r="C786" s="29"/>
      <c r="D786" s="29"/>
      <c r="E786" s="29"/>
      <c r="F786" s="29"/>
      <c r="G786" s="29"/>
      <c r="H786" s="579"/>
      <c r="I786" s="29"/>
      <c r="J786" s="29"/>
      <c r="K786" s="29"/>
      <c r="L786" s="29"/>
      <c r="M786" s="29"/>
      <c r="N786" s="29"/>
      <c r="O786" s="29"/>
      <c r="P786" s="29"/>
      <c r="Q786" s="29"/>
      <c r="R786" s="29"/>
      <c r="S786" s="29"/>
      <c r="T786" s="29"/>
      <c r="U786" s="29"/>
      <c r="V786" s="29"/>
      <c r="W786" s="29"/>
      <c r="X786" s="29"/>
      <c r="Y786" s="29"/>
      <c r="Z786" s="29"/>
    </row>
    <row r="787" spans="1:26" ht="15.75" customHeight="1">
      <c r="A787" s="29"/>
      <c r="B787" s="29"/>
      <c r="C787" s="29"/>
      <c r="D787" s="29"/>
      <c r="E787" s="29"/>
      <c r="F787" s="29"/>
      <c r="G787" s="29"/>
      <c r="H787" s="579"/>
      <c r="I787" s="29"/>
      <c r="J787" s="29"/>
      <c r="K787" s="29"/>
      <c r="L787" s="29"/>
      <c r="M787" s="29"/>
      <c r="N787" s="29"/>
      <c r="O787" s="29"/>
      <c r="P787" s="29"/>
      <c r="Q787" s="29"/>
      <c r="R787" s="29"/>
      <c r="S787" s="29"/>
      <c r="T787" s="29"/>
      <c r="U787" s="29"/>
      <c r="V787" s="29"/>
      <c r="W787" s="29"/>
      <c r="X787" s="29"/>
      <c r="Y787" s="29"/>
      <c r="Z787" s="29"/>
    </row>
    <row r="788" spans="1:26" ht="15.75" customHeight="1">
      <c r="A788" s="29"/>
      <c r="B788" s="29"/>
      <c r="C788" s="29"/>
      <c r="D788" s="29"/>
      <c r="E788" s="29"/>
      <c r="F788" s="29"/>
      <c r="G788" s="29"/>
      <c r="H788" s="579"/>
      <c r="I788" s="29"/>
      <c r="J788" s="29"/>
      <c r="K788" s="29"/>
      <c r="L788" s="29"/>
      <c r="M788" s="29"/>
      <c r="N788" s="29"/>
      <c r="O788" s="29"/>
      <c r="P788" s="29"/>
      <c r="Q788" s="29"/>
      <c r="R788" s="29"/>
      <c r="S788" s="29"/>
      <c r="T788" s="29"/>
      <c r="U788" s="29"/>
      <c r="V788" s="29"/>
      <c r="W788" s="29"/>
      <c r="X788" s="29"/>
      <c r="Y788" s="29"/>
      <c r="Z788" s="29"/>
    </row>
    <row r="789" spans="1:26" ht="15.75" customHeight="1">
      <c r="A789" s="29"/>
      <c r="B789" s="29"/>
      <c r="C789" s="29"/>
      <c r="D789" s="29"/>
      <c r="E789" s="29"/>
      <c r="F789" s="29"/>
      <c r="G789" s="29"/>
      <c r="H789" s="579"/>
      <c r="I789" s="29"/>
      <c r="J789" s="29"/>
      <c r="K789" s="29"/>
      <c r="L789" s="29"/>
      <c r="M789" s="29"/>
      <c r="N789" s="29"/>
      <c r="O789" s="29"/>
      <c r="P789" s="29"/>
      <c r="Q789" s="29"/>
      <c r="R789" s="29"/>
      <c r="S789" s="29"/>
      <c r="T789" s="29"/>
      <c r="U789" s="29"/>
      <c r="V789" s="29"/>
      <c r="W789" s="29"/>
      <c r="X789" s="29"/>
      <c r="Y789" s="29"/>
      <c r="Z789" s="29"/>
    </row>
    <row r="790" spans="1:26" ht="15.75" customHeight="1">
      <c r="A790" s="29"/>
      <c r="B790" s="29"/>
      <c r="C790" s="29"/>
      <c r="D790" s="29"/>
      <c r="E790" s="29"/>
      <c r="F790" s="29"/>
      <c r="G790" s="29"/>
      <c r="H790" s="579"/>
      <c r="I790" s="29"/>
      <c r="J790" s="29"/>
      <c r="K790" s="29"/>
      <c r="L790" s="29"/>
      <c r="M790" s="29"/>
      <c r="N790" s="29"/>
      <c r="O790" s="29"/>
      <c r="P790" s="29"/>
      <c r="Q790" s="29"/>
      <c r="R790" s="29"/>
      <c r="S790" s="29"/>
      <c r="T790" s="29"/>
      <c r="U790" s="29"/>
      <c r="V790" s="29"/>
      <c r="W790" s="29"/>
      <c r="X790" s="29"/>
      <c r="Y790" s="29"/>
      <c r="Z790" s="29"/>
    </row>
    <row r="791" spans="1:26" ht="15.75" customHeight="1">
      <c r="A791" s="29"/>
      <c r="B791" s="29"/>
      <c r="C791" s="29"/>
      <c r="D791" s="29"/>
      <c r="E791" s="29"/>
      <c r="F791" s="29"/>
      <c r="G791" s="29"/>
      <c r="H791" s="579"/>
      <c r="I791" s="29"/>
      <c r="J791" s="29"/>
      <c r="K791" s="29"/>
      <c r="L791" s="29"/>
      <c r="M791" s="29"/>
      <c r="N791" s="29"/>
      <c r="O791" s="29"/>
      <c r="P791" s="29"/>
      <c r="Q791" s="29"/>
      <c r="R791" s="29"/>
      <c r="S791" s="29"/>
      <c r="T791" s="29"/>
      <c r="U791" s="29"/>
      <c r="V791" s="29"/>
      <c r="W791" s="29"/>
      <c r="X791" s="29"/>
      <c r="Y791" s="29"/>
      <c r="Z791" s="29"/>
    </row>
    <row r="792" spans="1:26" ht="15.75" customHeight="1">
      <c r="A792" s="29"/>
      <c r="B792" s="29"/>
      <c r="C792" s="29"/>
      <c r="D792" s="29"/>
      <c r="E792" s="29"/>
      <c r="F792" s="29"/>
      <c r="G792" s="29"/>
      <c r="H792" s="579"/>
      <c r="I792" s="29"/>
      <c r="J792" s="29"/>
      <c r="K792" s="29"/>
      <c r="L792" s="29"/>
      <c r="M792" s="29"/>
      <c r="N792" s="29"/>
      <c r="O792" s="29"/>
      <c r="P792" s="29"/>
      <c r="Q792" s="29"/>
      <c r="R792" s="29"/>
      <c r="S792" s="29"/>
      <c r="T792" s="29"/>
      <c r="U792" s="29"/>
      <c r="V792" s="29"/>
      <c r="W792" s="29"/>
      <c r="X792" s="29"/>
      <c r="Y792" s="29"/>
      <c r="Z792" s="29"/>
    </row>
    <row r="793" spans="1:26" ht="15.75" customHeight="1">
      <c r="A793" s="29"/>
      <c r="B793" s="29"/>
      <c r="C793" s="29"/>
      <c r="D793" s="29"/>
      <c r="E793" s="29"/>
      <c r="F793" s="29"/>
      <c r="G793" s="29"/>
      <c r="H793" s="579"/>
      <c r="I793" s="29"/>
      <c r="J793" s="29"/>
      <c r="K793" s="29"/>
      <c r="L793" s="29"/>
      <c r="M793" s="29"/>
      <c r="N793" s="29"/>
      <c r="O793" s="29"/>
      <c r="P793" s="29"/>
      <c r="Q793" s="29"/>
      <c r="R793" s="29"/>
      <c r="S793" s="29"/>
      <c r="T793" s="29"/>
      <c r="U793" s="29"/>
      <c r="V793" s="29"/>
      <c r="W793" s="29"/>
      <c r="X793" s="29"/>
      <c r="Y793" s="29"/>
      <c r="Z793" s="29"/>
    </row>
    <row r="794" spans="1:26" ht="15.75" customHeight="1">
      <c r="A794" s="29"/>
      <c r="B794" s="29"/>
      <c r="C794" s="29"/>
      <c r="D794" s="29"/>
      <c r="E794" s="29"/>
      <c r="F794" s="29"/>
      <c r="G794" s="29"/>
      <c r="H794" s="579"/>
      <c r="I794" s="29"/>
      <c r="J794" s="29"/>
      <c r="K794" s="29"/>
      <c r="L794" s="29"/>
      <c r="M794" s="29"/>
      <c r="N794" s="29"/>
      <c r="O794" s="29"/>
      <c r="P794" s="29"/>
      <c r="Q794" s="29"/>
      <c r="R794" s="29"/>
      <c r="S794" s="29"/>
      <c r="T794" s="29"/>
      <c r="U794" s="29"/>
      <c r="V794" s="29"/>
      <c r="W794" s="29"/>
      <c r="X794" s="29"/>
      <c r="Y794" s="29"/>
      <c r="Z794" s="29"/>
    </row>
    <row r="795" spans="1:26" ht="15.75" customHeight="1">
      <c r="A795" s="29"/>
      <c r="B795" s="29"/>
      <c r="C795" s="29"/>
      <c r="D795" s="29"/>
      <c r="E795" s="29"/>
      <c r="F795" s="29"/>
      <c r="G795" s="29"/>
      <c r="H795" s="579"/>
      <c r="I795" s="29"/>
      <c r="J795" s="29"/>
      <c r="K795" s="29"/>
      <c r="L795" s="29"/>
      <c r="M795" s="29"/>
      <c r="N795" s="29"/>
      <c r="O795" s="29"/>
      <c r="P795" s="29"/>
      <c r="Q795" s="29"/>
      <c r="R795" s="29"/>
      <c r="S795" s="29"/>
      <c r="T795" s="29"/>
      <c r="U795" s="29"/>
      <c r="V795" s="29"/>
      <c r="W795" s="29"/>
      <c r="X795" s="29"/>
      <c r="Y795" s="29"/>
      <c r="Z795" s="29"/>
    </row>
    <row r="796" spans="1:26" ht="15.75" customHeight="1">
      <c r="A796" s="29"/>
      <c r="B796" s="29"/>
      <c r="C796" s="29"/>
      <c r="D796" s="29"/>
      <c r="E796" s="29"/>
      <c r="F796" s="29"/>
      <c r="G796" s="29"/>
      <c r="H796" s="579"/>
      <c r="I796" s="29"/>
      <c r="J796" s="29"/>
      <c r="K796" s="29"/>
      <c r="L796" s="29"/>
      <c r="M796" s="29"/>
      <c r="N796" s="29"/>
      <c r="O796" s="29"/>
      <c r="P796" s="29"/>
      <c r="Q796" s="29"/>
      <c r="R796" s="29"/>
      <c r="S796" s="29"/>
      <c r="T796" s="29"/>
      <c r="U796" s="29"/>
      <c r="V796" s="29"/>
      <c r="W796" s="29"/>
      <c r="X796" s="29"/>
      <c r="Y796" s="29"/>
      <c r="Z796" s="29"/>
    </row>
    <row r="797" spans="1:26" ht="15.75" customHeight="1">
      <c r="A797" s="29"/>
      <c r="B797" s="29"/>
      <c r="C797" s="29"/>
      <c r="D797" s="29"/>
      <c r="E797" s="29"/>
      <c r="F797" s="29"/>
      <c r="G797" s="29"/>
      <c r="H797" s="579"/>
      <c r="I797" s="29"/>
      <c r="J797" s="29"/>
      <c r="K797" s="29"/>
      <c r="L797" s="29"/>
      <c r="M797" s="29"/>
      <c r="N797" s="29"/>
      <c r="O797" s="29"/>
      <c r="P797" s="29"/>
      <c r="Q797" s="29"/>
      <c r="R797" s="29"/>
      <c r="S797" s="29"/>
      <c r="T797" s="29"/>
      <c r="U797" s="29"/>
      <c r="V797" s="29"/>
      <c r="W797" s="29"/>
      <c r="X797" s="29"/>
      <c r="Y797" s="29"/>
      <c r="Z797" s="29"/>
    </row>
    <row r="798" spans="1:26" ht="15.75" customHeight="1">
      <c r="A798" s="29"/>
      <c r="B798" s="29"/>
      <c r="C798" s="29"/>
      <c r="D798" s="29"/>
      <c r="E798" s="29"/>
      <c r="F798" s="29"/>
      <c r="G798" s="29"/>
      <c r="H798" s="579"/>
      <c r="I798" s="29"/>
      <c r="J798" s="29"/>
      <c r="K798" s="29"/>
      <c r="L798" s="29"/>
      <c r="M798" s="29"/>
      <c r="N798" s="29"/>
      <c r="O798" s="29"/>
      <c r="P798" s="29"/>
      <c r="Q798" s="29"/>
      <c r="R798" s="29"/>
      <c r="S798" s="29"/>
      <c r="T798" s="29"/>
      <c r="U798" s="29"/>
      <c r="V798" s="29"/>
      <c r="W798" s="29"/>
      <c r="X798" s="29"/>
      <c r="Y798" s="29"/>
      <c r="Z798" s="29"/>
    </row>
    <row r="799" spans="1:26" ht="15.75" customHeight="1">
      <c r="A799" s="29"/>
      <c r="B799" s="29"/>
      <c r="C799" s="29"/>
      <c r="D799" s="29"/>
      <c r="E799" s="29"/>
      <c r="F799" s="29"/>
      <c r="G799" s="29"/>
      <c r="H799" s="579"/>
      <c r="I799" s="29"/>
      <c r="J799" s="29"/>
      <c r="K799" s="29"/>
      <c r="L799" s="29"/>
      <c r="M799" s="29"/>
      <c r="N799" s="29"/>
      <c r="O799" s="29"/>
      <c r="P799" s="29"/>
      <c r="Q799" s="29"/>
      <c r="R799" s="29"/>
      <c r="S799" s="29"/>
      <c r="T799" s="29"/>
      <c r="U799" s="29"/>
      <c r="V799" s="29"/>
      <c r="W799" s="29"/>
      <c r="X799" s="29"/>
      <c r="Y799" s="29"/>
      <c r="Z799" s="29"/>
    </row>
    <row r="800" spans="1:26" ht="15.75" customHeight="1">
      <c r="A800" s="29"/>
      <c r="B800" s="29"/>
      <c r="C800" s="29"/>
      <c r="D800" s="29"/>
      <c r="E800" s="29"/>
      <c r="F800" s="29"/>
      <c r="G800" s="29"/>
      <c r="H800" s="579"/>
      <c r="I800" s="29"/>
      <c r="J800" s="29"/>
      <c r="K800" s="29"/>
      <c r="L800" s="29"/>
      <c r="M800" s="29"/>
      <c r="N800" s="29"/>
      <c r="O800" s="29"/>
      <c r="P800" s="29"/>
      <c r="Q800" s="29"/>
      <c r="R800" s="29"/>
      <c r="S800" s="29"/>
      <c r="T800" s="29"/>
      <c r="U800" s="29"/>
      <c r="V800" s="29"/>
      <c r="W800" s="29"/>
      <c r="X800" s="29"/>
      <c r="Y800" s="29"/>
      <c r="Z800" s="29"/>
    </row>
    <row r="801" spans="1:26" ht="15.75" customHeight="1">
      <c r="A801" s="29"/>
      <c r="B801" s="29"/>
      <c r="C801" s="29"/>
      <c r="D801" s="29"/>
      <c r="E801" s="29"/>
      <c r="F801" s="29"/>
      <c r="G801" s="29"/>
      <c r="H801" s="579"/>
      <c r="I801" s="29"/>
      <c r="J801" s="29"/>
      <c r="K801" s="29"/>
      <c r="L801" s="29"/>
      <c r="M801" s="29"/>
      <c r="N801" s="29"/>
      <c r="O801" s="29"/>
      <c r="P801" s="29"/>
      <c r="Q801" s="29"/>
      <c r="R801" s="29"/>
      <c r="S801" s="29"/>
      <c r="T801" s="29"/>
      <c r="U801" s="29"/>
      <c r="V801" s="29"/>
      <c r="W801" s="29"/>
      <c r="X801" s="29"/>
      <c r="Y801" s="29"/>
      <c r="Z801" s="29"/>
    </row>
    <row r="802" spans="1:26" ht="15.75" customHeight="1">
      <c r="A802" s="29"/>
      <c r="B802" s="29"/>
      <c r="C802" s="29"/>
      <c r="D802" s="29"/>
      <c r="E802" s="29"/>
      <c r="F802" s="29"/>
      <c r="G802" s="29"/>
      <c r="H802" s="579"/>
      <c r="I802" s="29"/>
      <c r="J802" s="29"/>
      <c r="K802" s="29"/>
      <c r="L802" s="29"/>
      <c r="M802" s="29"/>
      <c r="N802" s="29"/>
      <c r="O802" s="29"/>
      <c r="P802" s="29"/>
      <c r="Q802" s="29"/>
      <c r="R802" s="29"/>
      <c r="S802" s="29"/>
      <c r="T802" s="29"/>
      <c r="U802" s="29"/>
      <c r="V802" s="29"/>
      <c r="W802" s="29"/>
      <c r="X802" s="29"/>
      <c r="Y802" s="29"/>
      <c r="Z802" s="29"/>
    </row>
    <row r="803" spans="1:26" ht="15.75" customHeight="1">
      <c r="A803" s="29"/>
      <c r="B803" s="29"/>
      <c r="C803" s="29"/>
      <c r="D803" s="29"/>
      <c r="E803" s="29"/>
      <c r="F803" s="29"/>
      <c r="G803" s="29"/>
      <c r="H803" s="579"/>
      <c r="I803" s="29"/>
      <c r="J803" s="29"/>
      <c r="K803" s="29"/>
      <c r="L803" s="29"/>
      <c r="M803" s="29"/>
      <c r="N803" s="29"/>
      <c r="O803" s="29"/>
      <c r="P803" s="29"/>
      <c r="Q803" s="29"/>
      <c r="R803" s="29"/>
      <c r="S803" s="29"/>
      <c r="T803" s="29"/>
      <c r="U803" s="29"/>
      <c r="V803" s="29"/>
      <c r="W803" s="29"/>
      <c r="X803" s="29"/>
      <c r="Y803" s="29"/>
      <c r="Z803" s="29"/>
    </row>
    <row r="804" spans="1:26" ht="15.75" customHeight="1">
      <c r="A804" s="29"/>
      <c r="B804" s="29"/>
      <c r="C804" s="29"/>
      <c r="D804" s="29"/>
      <c r="E804" s="29"/>
      <c r="F804" s="29"/>
      <c r="G804" s="29"/>
      <c r="H804" s="579"/>
      <c r="I804" s="29"/>
      <c r="J804" s="29"/>
      <c r="K804" s="29"/>
      <c r="L804" s="29"/>
      <c r="M804" s="29"/>
      <c r="N804" s="29"/>
      <c r="O804" s="29"/>
      <c r="P804" s="29"/>
      <c r="Q804" s="29"/>
      <c r="R804" s="29"/>
      <c r="S804" s="29"/>
      <c r="T804" s="29"/>
      <c r="U804" s="29"/>
      <c r="V804" s="29"/>
      <c r="W804" s="29"/>
      <c r="X804" s="29"/>
      <c r="Y804" s="29"/>
      <c r="Z804" s="29"/>
    </row>
    <row r="805" spans="1:26" ht="15.75" customHeight="1">
      <c r="A805" s="29"/>
      <c r="B805" s="29"/>
      <c r="C805" s="29"/>
      <c r="D805" s="29"/>
      <c r="E805" s="29"/>
      <c r="F805" s="29"/>
      <c r="G805" s="29"/>
      <c r="H805" s="579"/>
      <c r="I805" s="29"/>
      <c r="J805" s="29"/>
      <c r="K805" s="29"/>
      <c r="L805" s="29"/>
      <c r="M805" s="29"/>
      <c r="N805" s="29"/>
      <c r="O805" s="29"/>
      <c r="P805" s="29"/>
      <c r="Q805" s="29"/>
      <c r="R805" s="29"/>
      <c r="S805" s="29"/>
      <c r="T805" s="29"/>
      <c r="U805" s="29"/>
      <c r="V805" s="29"/>
      <c r="W805" s="29"/>
      <c r="X805" s="29"/>
      <c r="Y805" s="29"/>
      <c r="Z805" s="29"/>
    </row>
    <row r="806" spans="1:26" ht="15.75" customHeight="1">
      <c r="A806" s="29"/>
      <c r="B806" s="29"/>
      <c r="C806" s="29"/>
      <c r="D806" s="29"/>
      <c r="E806" s="29"/>
      <c r="F806" s="29"/>
      <c r="G806" s="29"/>
      <c r="H806" s="579"/>
      <c r="I806" s="29"/>
      <c r="J806" s="29"/>
      <c r="K806" s="29"/>
      <c r="L806" s="29"/>
      <c r="M806" s="29"/>
      <c r="N806" s="29"/>
      <c r="O806" s="29"/>
      <c r="P806" s="29"/>
      <c r="Q806" s="29"/>
      <c r="R806" s="29"/>
      <c r="S806" s="29"/>
      <c r="T806" s="29"/>
      <c r="U806" s="29"/>
      <c r="V806" s="29"/>
      <c r="W806" s="29"/>
      <c r="X806" s="29"/>
      <c r="Y806" s="29"/>
      <c r="Z806" s="29"/>
    </row>
    <row r="807" spans="1:26" ht="15.75" customHeight="1">
      <c r="A807" s="29"/>
      <c r="B807" s="29"/>
      <c r="C807" s="29"/>
      <c r="D807" s="29"/>
      <c r="E807" s="29"/>
      <c r="F807" s="29"/>
      <c r="G807" s="29"/>
      <c r="H807" s="579"/>
      <c r="I807" s="29"/>
      <c r="J807" s="29"/>
      <c r="K807" s="29"/>
      <c r="L807" s="29"/>
      <c r="M807" s="29"/>
      <c r="N807" s="29"/>
      <c r="O807" s="29"/>
      <c r="P807" s="29"/>
      <c r="Q807" s="29"/>
      <c r="R807" s="29"/>
      <c r="S807" s="29"/>
      <c r="T807" s="29"/>
      <c r="U807" s="29"/>
      <c r="V807" s="29"/>
      <c r="W807" s="29"/>
      <c r="X807" s="29"/>
      <c r="Y807" s="29"/>
      <c r="Z807" s="29"/>
    </row>
    <row r="808" spans="1:26" ht="15.75" customHeight="1">
      <c r="A808" s="29"/>
      <c r="B808" s="29"/>
      <c r="C808" s="29"/>
      <c r="D808" s="29"/>
      <c r="E808" s="29"/>
      <c r="F808" s="29"/>
      <c r="G808" s="29"/>
      <c r="H808" s="579"/>
      <c r="I808" s="29"/>
      <c r="J808" s="29"/>
      <c r="K808" s="29"/>
      <c r="L808" s="29"/>
      <c r="M808" s="29"/>
      <c r="N808" s="29"/>
      <c r="O808" s="29"/>
      <c r="P808" s="29"/>
      <c r="Q808" s="29"/>
      <c r="R808" s="29"/>
      <c r="S808" s="29"/>
      <c r="T808" s="29"/>
      <c r="U808" s="29"/>
      <c r="V808" s="29"/>
      <c r="W808" s="29"/>
      <c r="X808" s="29"/>
      <c r="Y808" s="29"/>
      <c r="Z808" s="29"/>
    </row>
    <row r="809" spans="1:26" ht="15.75" customHeight="1">
      <c r="A809" s="29"/>
      <c r="B809" s="29"/>
      <c r="C809" s="29"/>
      <c r="D809" s="29"/>
      <c r="E809" s="29"/>
      <c r="F809" s="29"/>
      <c r="G809" s="29"/>
      <c r="H809" s="579"/>
      <c r="I809" s="29"/>
      <c r="J809" s="29"/>
      <c r="K809" s="29"/>
      <c r="L809" s="29"/>
      <c r="M809" s="29"/>
      <c r="N809" s="29"/>
      <c r="O809" s="29"/>
      <c r="P809" s="29"/>
      <c r="Q809" s="29"/>
      <c r="R809" s="29"/>
      <c r="S809" s="29"/>
      <c r="T809" s="29"/>
      <c r="U809" s="29"/>
      <c r="V809" s="29"/>
      <c r="W809" s="29"/>
      <c r="X809" s="29"/>
      <c r="Y809" s="29"/>
      <c r="Z809" s="29"/>
    </row>
    <row r="810" spans="1:26" ht="15.75" customHeight="1">
      <c r="A810" s="29"/>
      <c r="B810" s="29"/>
      <c r="C810" s="29"/>
      <c r="D810" s="29"/>
      <c r="E810" s="29"/>
      <c r="F810" s="29"/>
      <c r="G810" s="29"/>
      <c r="H810" s="579"/>
      <c r="I810" s="29"/>
      <c r="J810" s="29"/>
      <c r="K810" s="29"/>
      <c r="L810" s="29"/>
      <c r="M810" s="29"/>
      <c r="N810" s="29"/>
      <c r="O810" s="29"/>
      <c r="P810" s="29"/>
      <c r="Q810" s="29"/>
      <c r="R810" s="29"/>
      <c r="S810" s="29"/>
      <c r="T810" s="29"/>
      <c r="U810" s="29"/>
      <c r="V810" s="29"/>
      <c r="W810" s="29"/>
      <c r="X810" s="29"/>
      <c r="Y810" s="29"/>
      <c r="Z810" s="29"/>
    </row>
    <row r="811" spans="1:26" ht="15.75" customHeight="1">
      <c r="A811" s="29"/>
      <c r="B811" s="29"/>
      <c r="C811" s="29"/>
      <c r="D811" s="29"/>
      <c r="E811" s="29"/>
      <c r="F811" s="29"/>
      <c r="G811" s="29"/>
      <c r="H811" s="579"/>
      <c r="I811" s="29"/>
      <c r="J811" s="29"/>
      <c r="K811" s="29"/>
      <c r="L811" s="29"/>
      <c r="M811" s="29"/>
      <c r="N811" s="29"/>
      <c r="O811" s="29"/>
      <c r="P811" s="29"/>
      <c r="Q811" s="29"/>
      <c r="R811" s="29"/>
      <c r="S811" s="29"/>
      <c r="T811" s="29"/>
      <c r="U811" s="29"/>
      <c r="V811" s="29"/>
      <c r="W811" s="29"/>
      <c r="X811" s="29"/>
      <c r="Y811" s="29"/>
      <c r="Z811" s="29"/>
    </row>
    <row r="812" spans="1:26" ht="15.75" customHeight="1">
      <c r="A812" s="29"/>
      <c r="B812" s="29"/>
      <c r="C812" s="29"/>
      <c r="D812" s="29"/>
      <c r="E812" s="29"/>
      <c r="F812" s="29"/>
      <c r="G812" s="29"/>
      <c r="H812" s="579"/>
      <c r="I812" s="29"/>
      <c r="J812" s="29"/>
      <c r="K812" s="29"/>
      <c r="L812" s="29"/>
      <c r="M812" s="29"/>
      <c r="N812" s="29"/>
      <c r="O812" s="29"/>
      <c r="P812" s="29"/>
      <c r="Q812" s="29"/>
      <c r="R812" s="29"/>
      <c r="S812" s="29"/>
      <c r="T812" s="29"/>
      <c r="U812" s="29"/>
      <c r="V812" s="29"/>
      <c r="W812" s="29"/>
      <c r="X812" s="29"/>
      <c r="Y812" s="29"/>
      <c r="Z812" s="29"/>
    </row>
    <row r="813" spans="1:26" ht="15.75" customHeight="1">
      <c r="A813" s="29"/>
      <c r="B813" s="29"/>
      <c r="C813" s="29"/>
      <c r="D813" s="29"/>
      <c r="E813" s="29"/>
      <c r="F813" s="29"/>
      <c r="G813" s="29"/>
      <c r="H813" s="579"/>
      <c r="I813" s="29"/>
      <c r="J813" s="29"/>
      <c r="K813" s="29"/>
      <c r="L813" s="29"/>
      <c r="M813" s="29"/>
      <c r="N813" s="29"/>
      <c r="O813" s="29"/>
      <c r="P813" s="29"/>
      <c r="Q813" s="29"/>
      <c r="R813" s="29"/>
      <c r="S813" s="29"/>
      <c r="T813" s="29"/>
      <c r="U813" s="29"/>
      <c r="V813" s="29"/>
      <c r="W813" s="29"/>
      <c r="X813" s="29"/>
      <c r="Y813" s="29"/>
      <c r="Z813" s="29"/>
    </row>
    <row r="814" spans="1:26" ht="15.75" customHeight="1">
      <c r="A814" s="29"/>
      <c r="B814" s="29"/>
      <c r="C814" s="29"/>
      <c r="D814" s="29"/>
      <c r="E814" s="29"/>
      <c r="F814" s="29"/>
      <c r="G814" s="29"/>
      <c r="H814" s="579"/>
      <c r="I814" s="29"/>
      <c r="J814" s="29"/>
      <c r="K814" s="29"/>
      <c r="L814" s="29"/>
      <c r="M814" s="29"/>
      <c r="N814" s="29"/>
      <c r="O814" s="29"/>
      <c r="P814" s="29"/>
      <c r="Q814" s="29"/>
      <c r="R814" s="29"/>
      <c r="S814" s="29"/>
      <c r="T814" s="29"/>
      <c r="U814" s="29"/>
      <c r="V814" s="29"/>
      <c r="W814" s="29"/>
      <c r="X814" s="29"/>
      <c r="Y814" s="29"/>
      <c r="Z814" s="29"/>
    </row>
    <row r="815" spans="1:26" ht="15.75" customHeight="1">
      <c r="A815" s="29"/>
      <c r="B815" s="29"/>
      <c r="C815" s="29"/>
      <c r="D815" s="29"/>
      <c r="E815" s="29"/>
      <c r="F815" s="29"/>
      <c r="G815" s="29"/>
      <c r="H815" s="579"/>
      <c r="I815" s="29"/>
      <c r="J815" s="29"/>
      <c r="K815" s="29"/>
      <c r="L815" s="29"/>
      <c r="M815" s="29"/>
      <c r="N815" s="29"/>
      <c r="O815" s="29"/>
      <c r="P815" s="29"/>
      <c r="Q815" s="29"/>
      <c r="R815" s="29"/>
      <c r="S815" s="29"/>
      <c r="T815" s="29"/>
      <c r="U815" s="29"/>
      <c r="V815" s="29"/>
      <c r="W815" s="29"/>
      <c r="X815" s="29"/>
      <c r="Y815" s="29"/>
      <c r="Z815" s="29"/>
    </row>
    <row r="816" spans="1:26" ht="15.75" customHeight="1">
      <c r="A816" s="29"/>
      <c r="B816" s="29"/>
      <c r="C816" s="29"/>
      <c r="D816" s="29"/>
      <c r="E816" s="29"/>
      <c r="F816" s="29"/>
      <c r="G816" s="29"/>
      <c r="H816" s="579"/>
      <c r="I816" s="29"/>
      <c r="J816" s="29"/>
      <c r="K816" s="29"/>
      <c r="L816" s="29"/>
      <c r="M816" s="29"/>
      <c r="N816" s="29"/>
      <c r="O816" s="29"/>
      <c r="P816" s="29"/>
      <c r="Q816" s="29"/>
      <c r="R816" s="29"/>
      <c r="S816" s="29"/>
      <c r="T816" s="29"/>
      <c r="U816" s="29"/>
      <c r="V816" s="29"/>
      <c r="W816" s="29"/>
      <c r="X816" s="29"/>
      <c r="Y816" s="29"/>
      <c r="Z816" s="29"/>
    </row>
    <row r="817" spans="1:26" ht="15.75" customHeight="1">
      <c r="A817" s="29"/>
      <c r="B817" s="29"/>
      <c r="C817" s="29"/>
      <c r="D817" s="29"/>
      <c r="E817" s="29"/>
      <c r="F817" s="29"/>
      <c r="G817" s="29"/>
      <c r="H817" s="579"/>
      <c r="I817" s="29"/>
      <c r="J817" s="29"/>
      <c r="K817" s="29"/>
      <c r="L817" s="29"/>
      <c r="M817" s="29"/>
      <c r="N817" s="29"/>
      <c r="O817" s="29"/>
      <c r="P817" s="29"/>
      <c r="Q817" s="29"/>
      <c r="R817" s="29"/>
      <c r="S817" s="29"/>
      <c r="T817" s="29"/>
      <c r="U817" s="29"/>
      <c r="V817" s="29"/>
      <c r="W817" s="29"/>
      <c r="X817" s="29"/>
      <c r="Y817" s="29"/>
      <c r="Z817" s="29"/>
    </row>
    <row r="818" spans="1:26" ht="15.75" customHeight="1">
      <c r="A818" s="29"/>
      <c r="B818" s="29"/>
      <c r="C818" s="29"/>
      <c r="D818" s="29"/>
      <c r="E818" s="29"/>
      <c r="F818" s="29"/>
      <c r="G818" s="29"/>
      <c r="H818" s="579"/>
      <c r="I818" s="29"/>
      <c r="J818" s="29"/>
      <c r="K818" s="29"/>
      <c r="L818" s="29"/>
      <c r="M818" s="29"/>
      <c r="N818" s="29"/>
      <c r="O818" s="29"/>
      <c r="P818" s="29"/>
      <c r="Q818" s="29"/>
      <c r="R818" s="29"/>
      <c r="S818" s="29"/>
      <c r="T818" s="29"/>
      <c r="U818" s="29"/>
      <c r="V818" s="29"/>
      <c r="W818" s="29"/>
      <c r="X818" s="29"/>
      <c r="Y818" s="29"/>
      <c r="Z818" s="29"/>
    </row>
    <row r="819" spans="1:26" ht="15.75" customHeight="1">
      <c r="A819" s="29"/>
      <c r="B819" s="29"/>
      <c r="C819" s="29"/>
      <c r="D819" s="29"/>
      <c r="E819" s="29"/>
      <c r="F819" s="29"/>
      <c r="G819" s="29"/>
      <c r="H819" s="579"/>
      <c r="I819" s="29"/>
      <c r="J819" s="29"/>
      <c r="K819" s="29"/>
      <c r="L819" s="29"/>
      <c r="M819" s="29"/>
      <c r="N819" s="29"/>
      <c r="O819" s="29"/>
      <c r="P819" s="29"/>
      <c r="Q819" s="29"/>
      <c r="R819" s="29"/>
      <c r="S819" s="29"/>
      <c r="T819" s="29"/>
      <c r="U819" s="29"/>
      <c r="V819" s="29"/>
      <c r="W819" s="29"/>
      <c r="X819" s="29"/>
      <c r="Y819" s="29"/>
      <c r="Z819" s="29"/>
    </row>
    <row r="820" spans="1:26" ht="15.75" customHeight="1">
      <c r="A820" s="29"/>
      <c r="B820" s="29"/>
      <c r="C820" s="29"/>
      <c r="D820" s="29"/>
      <c r="E820" s="29"/>
      <c r="F820" s="29"/>
      <c r="G820" s="29"/>
      <c r="H820" s="579"/>
      <c r="I820" s="29"/>
      <c r="J820" s="29"/>
      <c r="K820" s="29"/>
      <c r="L820" s="29"/>
      <c r="M820" s="29"/>
      <c r="N820" s="29"/>
      <c r="O820" s="29"/>
      <c r="P820" s="29"/>
      <c r="Q820" s="29"/>
      <c r="R820" s="29"/>
      <c r="S820" s="29"/>
      <c r="T820" s="29"/>
      <c r="U820" s="29"/>
      <c r="V820" s="29"/>
      <c r="W820" s="29"/>
      <c r="X820" s="29"/>
      <c r="Y820" s="29"/>
      <c r="Z820" s="29"/>
    </row>
    <row r="821" spans="1:26" ht="15.75" customHeight="1">
      <c r="A821" s="29"/>
      <c r="B821" s="29"/>
      <c r="C821" s="29"/>
      <c r="D821" s="29"/>
      <c r="E821" s="29"/>
      <c r="F821" s="29"/>
      <c r="G821" s="29"/>
      <c r="H821" s="579"/>
      <c r="I821" s="29"/>
      <c r="J821" s="29"/>
      <c r="K821" s="29"/>
      <c r="L821" s="29"/>
      <c r="M821" s="29"/>
      <c r="N821" s="29"/>
      <c r="O821" s="29"/>
      <c r="P821" s="29"/>
      <c r="Q821" s="29"/>
      <c r="R821" s="29"/>
      <c r="S821" s="29"/>
      <c r="T821" s="29"/>
      <c r="U821" s="29"/>
      <c r="V821" s="29"/>
      <c r="W821" s="29"/>
      <c r="X821" s="29"/>
      <c r="Y821" s="29"/>
      <c r="Z821" s="29"/>
    </row>
    <row r="822" spans="1:26" ht="15.75" customHeight="1">
      <c r="A822" s="29"/>
      <c r="B822" s="29"/>
      <c r="C822" s="29"/>
      <c r="D822" s="29"/>
      <c r="E822" s="29"/>
      <c r="F822" s="29"/>
      <c r="G822" s="29"/>
      <c r="H822" s="579"/>
      <c r="I822" s="29"/>
      <c r="J822" s="29"/>
      <c r="K822" s="29"/>
      <c r="L822" s="29"/>
      <c r="M822" s="29"/>
      <c r="N822" s="29"/>
      <c r="O822" s="29"/>
      <c r="P822" s="29"/>
      <c r="Q822" s="29"/>
      <c r="R822" s="29"/>
      <c r="S822" s="29"/>
      <c r="T822" s="29"/>
      <c r="U822" s="29"/>
      <c r="V822" s="29"/>
      <c r="W822" s="29"/>
      <c r="X822" s="29"/>
      <c r="Y822" s="29"/>
      <c r="Z822" s="29"/>
    </row>
    <row r="823" spans="1:26" ht="15.75" customHeight="1">
      <c r="A823" s="29"/>
      <c r="B823" s="29"/>
      <c r="C823" s="29"/>
      <c r="D823" s="29"/>
      <c r="E823" s="29"/>
      <c r="F823" s="29"/>
      <c r="G823" s="29"/>
      <c r="H823" s="579"/>
      <c r="I823" s="29"/>
      <c r="J823" s="29"/>
      <c r="K823" s="29"/>
      <c r="L823" s="29"/>
      <c r="M823" s="29"/>
      <c r="N823" s="29"/>
      <c r="O823" s="29"/>
      <c r="P823" s="29"/>
      <c r="Q823" s="29"/>
      <c r="R823" s="29"/>
      <c r="S823" s="29"/>
      <c r="T823" s="29"/>
      <c r="U823" s="29"/>
      <c r="V823" s="29"/>
      <c r="W823" s="29"/>
      <c r="X823" s="29"/>
      <c r="Y823" s="29"/>
      <c r="Z823" s="29"/>
    </row>
    <row r="824" spans="1:26" ht="15.75" customHeight="1">
      <c r="A824" s="29"/>
      <c r="B824" s="29"/>
      <c r="C824" s="29"/>
      <c r="D824" s="29"/>
      <c r="E824" s="29"/>
      <c r="F824" s="29"/>
      <c r="G824" s="29"/>
      <c r="H824" s="579"/>
      <c r="I824" s="29"/>
      <c r="J824" s="29"/>
      <c r="K824" s="29"/>
      <c r="L824" s="29"/>
      <c r="M824" s="29"/>
      <c r="N824" s="29"/>
      <c r="O824" s="29"/>
      <c r="P824" s="29"/>
      <c r="Q824" s="29"/>
      <c r="R824" s="29"/>
      <c r="S824" s="29"/>
      <c r="T824" s="29"/>
      <c r="U824" s="29"/>
      <c r="V824" s="29"/>
      <c r="W824" s="29"/>
      <c r="X824" s="29"/>
      <c r="Y824" s="29"/>
      <c r="Z824" s="29"/>
    </row>
    <row r="825" spans="1:26" ht="15.75" customHeight="1">
      <c r="A825" s="29"/>
      <c r="B825" s="29"/>
      <c r="C825" s="29"/>
      <c r="D825" s="29"/>
      <c r="E825" s="29"/>
      <c r="F825" s="29"/>
      <c r="G825" s="29"/>
      <c r="H825" s="579"/>
      <c r="I825" s="29"/>
      <c r="J825" s="29"/>
      <c r="K825" s="29"/>
      <c r="L825" s="29"/>
      <c r="M825" s="29"/>
      <c r="N825" s="29"/>
      <c r="O825" s="29"/>
      <c r="P825" s="29"/>
      <c r="Q825" s="29"/>
      <c r="R825" s="29"/>
      <c r="S825" s="29"/>
      <c r="T825" s="29"/>
      <c r="U825" s="29"/>
      <c r="V825" s="29"/>
      <c r="W825" s="29"/>
      <c r="X825" s="29"/>
      <c r="Y825" s="29"/>
      <c r="Z825" s="29"/>
    </row>
    <row r="826" spans="1:26" ht="15.75" customHeight="1">
      <c r="A826" s="29"/>
      <c r="B826" s="29"/>
      <c r="C826" s="29"/>
      <c r="D826" s="29"/>
      <c r="E826" s="29"/>
      <c r="F826" s="29"/>
      <c r="G826" s="29"/>
      <c r="H826" s="579"/>
      <c r="I826" s="29"/>
      <c r="J826" s="29"/>
      <c r="K826" s="29"/>
      <c r="L826" s="29"/>
      <c r="M826" s="29"/>
      <c r="N826" s="29"/>
      <c r="O826" s="29"/>
      <c r="P826" s="29"/>
      <c r="Q826" s="29"/>
      <c r="R826" s="29"/>
      <c r="S826" s="29"/>
      <c r="T826" s="29"/>
      <c r="U826" s="29"/>
      <c r="V826" s="29"/>
      <c r="W826" s="29"/>
      <c r="X826" s="29"/>
      <c r="Y826" s="29"/>
      <c r="Z826" s="29"/>
    </row>
    <row r="827" spans="1:26" ht="15.75" customHeight="1">
      <c r="A827" s="29"/>
      <c r="B827" s="29"/>
      <c r="C827" s="29"/>
      <c r="D827" s="29"/>
      <c r="E827" s="29"/>
      <c r="F827" s="29"/>
      <c r="G827" s="29"/>
      <c r="H827" s="579"/>
      <c r="I827" s="29"/>
      <c r="J827" s="29"/>
      <c r="K827" s="29"/>
      <c r="L827" s="29"/>
      <c r="M827" s="29"/>
      <c r="N827" s="29"/>
      <c r="O827" s="29"/>
      <c r="P827" s="29"/>
      <c r="Q827" s="29"/>
      <c r="R827" s="29"/>
      <c r="S827" s="29"/>
      <c r="T827" s="29"/>
      <c r="U827" s="29"/>
      <c r="V827" s="29"/>
      <c r="W827" s="29"/>
      <c r="X827" s="29"/>
      <c r="Y827" s="29"/>
      <c r="Z827" s="29"/>
    </row>
    <row r="828" spans="1:26" ht="15.75" customHeight="1">
      <c r="A828" s="29"/>
      <c r="B828" s="29"/>
      <c r="C828" s="29"/>
      <c r="D828" s="29"/>
      <c r="E828" s="29"/>
      <c r="F828" s="29"/>
      <c r="G828" s="29"/>
      <c r="H828" s="579"/>
      <c r="I828" s="29"/>
      <c r="J828" s="29"/>
      <c r="K828" s="29"/>
      <c r="L828" s="29"/>
      <c r="M828" s="29"/>
      <c r="N828" s="29"/>
      <c r="O828" s="29"/>
      <c r="P828" s="29"/>
      <c r="Q828" s="29"/>
      <c r="R828" s="29"/>
      <c r="S828" s="29"/>
      <c r="T828" s="29"/>
      <c r="U828" s="29"/>
      <c r="V828" s="29"/>
      <c r="W828" s="29"/>
      <c r="X828" s="29"/>
      <c r="Y828" s="29"/>
      <c r="Z828" s="29"/>
    </row>
    <row r="829" spans="1:26" ht="15.75" customHeight="1">
      <c r="A829" s="29"/>
      <c r="B829" s="29"/>
      <c r="C829" s="29"/>
      <c r="D829" s="29"/>
      <c r="E829" s="29"/>
      <c r="F829" s="29"/>
      <c r="G829" s="29"/>
      <c r="H829" s="579"/>
      <c r="I829" s="29"/>
      <c r="J829" s="29"/>
      <c r="K829" s="29"/>
      <c r="L829" s="29"/>
      <c r="M829" s="29"/>
      <c r="N829" s="29"/>
      <c r="O829" s="29"/>
      <c r="P829" s="29"/>
      <c r="Q829" s="29"/>
      <c r="R829" s="29"/>
      <c r="S829" s="29"/>
      <c r="T829" s="29"/>
      <c r="U829" s="29"/>
      <c r="V829" s="29"/>
      <c r="W829" s="29"/>
      <c r="X829" s="29"/>
      <c r="Y829" s="29"/>
      <c r="Z829" s="29"/>
    </row>
    <row r="830" spans="1:26" ht="15.75" customHeight="1">
      <c r="A830" s="29"/>
      <c r="B830" s="29"/>
      <c r="C830" s="29"/>
      <c r="D830" s="29"/>
      <c r="E830" s="29"/>
      <c r="F830" s="29"/>
      <c r="G830" s="29"/>
      <c r="H830" s="579"/>
      <c r="I830" s="29"/>
      <c r="J830" s="29"/>
      <c r="K830" s="29"/>
      <c r="L830" s="29"/>
      <c r="M830" s="29"/>
      <c r="N830" s="29"/>
      <c r="O830" s="29"/>
      <c r="P830" s="29"/>
      <c r="Q830" s="29"/>
      <c r="R830" s="29"/>
      <c r="S830" s="29"/>
      <c r="T830" s="29"/>
      <c r="U830" s="29"/>
      <c r="V830" s="29"/>
      <c r="W830" s="29"/>
      <c r="X830" s="29"/>
      <c r="Y830" s="29"/>
      <c r="Z830" s="29"/>
    </row>
    <row r="831" spans="1:26" ht="15.75" customHeight="1">
      <c r="A831" s="29"/>
      <c r="B831" s="29"/>
      <c r="C831" s="29"/>
      <c r="D831" s="29"/>
      <c r="E831" s="29"/>
      <c r="F831" s="29"/>
      <c r="G831" s="29"/>
      <c r="H831" s="579"/>
      <c r="I831" s="29"/>
      <c r="J831" s="29"/>
      <c r="K831" s="29"/>
      <c r="L831" s="29"/>
      <c r="M831" s="29"/>
      <c r="N831" s="29"/>
      <c r="O831" s="29"/>
      <c r="P831" s="29"/>
      <c r="Q831" s="29"/>
      <c r="R831" s="29"/>
      <c r="S831" s="29"/>
      <c r="T831" s="29"/>
      <c r="U831" s="29"/>
      <c r="V831" s="29"/>
      <c r="W831" s="29"/>
      <c r="X831" s="29"/>
      <c r="Y831" s="29"/>
      <c r="Z831" s="29"/>
    </row>
    <row r="832" spans="1:26" ht="15.75" customHeight="1">
      <c r="A832" s="29"/>
      <c r="B832" s="29"/>
      <c r="C832" s="29"/>
      <c r="D832" s="29"/>
      <c r="E832" s="29"/>
      <c r="F832" s="29"/>
      <c r="G832" s="29"/>
      <c r="H832" s="579"/>
      <c r="I832" s="29"/>
      <c r="J832" s="29"/>
      <c r="K832" s="29"/>
      <c r="L832" s="29"/>
      <c r="M832" s="29"/>
      <c r="N832" s="29"/>
      <c r="O832" s="29"/>
      <c r="P832" s="29"/>
      <c r="Q832" s="29"/>
      <c r="R832" s="29"/>
      <c r="S832" s="29"/>
      <c r="T832" s="29"/>
      <c r="U832" s="29"/>
      <c r="V832" s="29"/>
      <c r="W832" s="29"/>
      <c r="X832" s="29"/>
      <c r="Y832" s="29"/>
      <c r="Z832" s="29"/>
    </row>
    <row r="833" spans="1:26" ht="15.75" customHeight="1">
      <c r="A833" s="29"/>
      <c r="B833" s="29"/>
      <c r="C833" s="29"/>
      <c r="D833" s="29"/>
      <c r="E833" s="29"/>
      <c r="F833" s="29"/>
      <c r="G833" s="29"/>
      <c r="H833" s="579"/>
      <c r="I833" s="29"/>
      <c r="J833" s="29"/>
      <c r="K833" s="29"/>
      <c r="L833" s="29"/>
      <c r="M833" s="29"/>
      <c r="N833" s="29"/>
      <c r="O833" s="29"/>
      <c r="P833" s="29"/>
      <c r="Q833" s="29"/>
      <c r="R833" s="29"/>
      <c r="S833" s="29"/>
      <c r="T833" s="29"/>
      <c r="U833" s="29"/>
      <c r="V833" s="29"/>
      <c r="W833" s="29"/>
      <c r="X833" s="29"/>
      <c r="Y833" s="29"/>
      <c r="Z833" s="29"/>
    </row>
    <row r="834" spans="1:26" ht="15.75" customHeight="1">
      <c r="A834" s="29"/>
      <c r="B834" s="29"/>
      <c r="C834" s="29"/>
      <c r="D834" s="29"/>
      <c r="E834" s="29"/>
      <c r="F834" s="29"/>
      <c r="G834" s="29"/>
      <c r="H834" s="579"/>
      <c r="I834" s="29"/>
      <c r="J834" s="29"/>
      <c r="K834" s="29"/>
      <c r="L834" s="29"/>
      <c r="M834" s="29"/>
      <c r="N834" s="29"/>
      <c r="O834" s="29"/>
      <c r="P834" s="29"/>
      <c r="Q834" s="29"/>
      <c r="R834" s="29"/>
      <c r="S834" s="29"/>
      <c r="T834" s="29"/>
      <c r="U834" s="29"/>
      <c r="V834" s="29"/>
      <c r="W834" s="29"/>
      <c r="X834" s="29"/>
      <c r="Y834" s="29"/>
      <c r="Z834" s="29"/>
    </row>
    <row r="835" spans="1:26" ht="15.75" customHeight="1">
      <c r="A835" s="29"/>
      <c r="B835" s="29"/>
      <c r="C835" s="29"/>
      <c r="D835" s="29"/>
      <c r="E835" s="29"/>
      <c r="F835" s="29"/>
      <c r="G835" s="29"/>
      <c r="H835" s="579"/>
      <c r="I835" s="29"/>
      <c r="J835" s="29"/>
      <c r="K835" s="29"/>
      <c r="L835" s="29"/>
      <c r="M835" s="29"/>
      <c r="N835" s="29"/>
      <c r="O835" s="29"/>
      <c r="P835" s="29"/>
      <c r="Q835" s="29"/>
      <c r="R835" s="29"/>
      <c r="S835" s="29"/>
      <c r="T835" s="29"/>
      <c r="U835" s="29"/>
      <c r="V835" s="29"/>
      <c r="W835" s="29"/>
      <c r="X835" s="29"/>
      <c r="Y835" s="29"/>
      <c r="Z835" s="29"/>
    </row>
    <row r="836" spans="1:26" ht="15.75" customHeight="1">
      <c r="A836" s="29"/>
      <c r="B836" s="29"/>
      <c r="C836" s="29"/>
      <c r="D836" s="29"/>
      <c r="E836" s="29"/>
      <c r="F836" s="29"/>
      <c r="G836" s="29"/>
      <c r="H836" s="579"/>
      <c r="I836" s="29"/>
      <c r="J836" s="29"/>
      <c r="K836" s="29"/>
      <c r="L836" s="29"/>
      <c r="M836" s="29"/>
      <c r="N836" s="29"/>
      <c r="O836" s="29"/>
      <c r="P836" s="29"/>
      <c r="Q836" s="29"/>
      <c r="R836" s="29"/>
      <c r="S836" s="29"/>
      <c r="T836" s="29"/>
      <c r="U836" s="29"/>
      <c r="V836" s="29"/>
      <c r="W836" s="29"/>
      <c r="X836" s="29"/>
      <c r="Y836" s="29"/>
      <c r="Z836" s="29"/>
    </row>
    <row r="837" spans="1:26" ht="15.75" customHeight="1">
      <c r="A837" s="29"/>
      <c r="B837" s="29"/>
      <c r="C837" s="29"/>
      <c r="D837" s="29"/>
      <c r="E837" s="29"/>
      <c r="F837" s="29"/>
      <c r="G837" s="29"/>
      <c r="H837" s="579"/>
      <c r="I837" s="29"/>
      <c r="J837" s="29"/>
      <c r="K837" s="29"/>
      <c r="L837" s="29"/>
      <c r="M837" s="29"/>
      <c r="N837" s="29"/>
      <c r="O837" s="29"/>
      <c r="P837" s="29"/>
      <c r="Q837" s="29"/>
      <c r="R837" s="29"/>
      <c r="S837" s="29"/>
      <c r="T837" s="29"/>
      <c r="U837" s="29"/>
      <c r="V837" s="29"/>
      <c r="W837" s="29"/>
      <c r="X837" s="29"/>
      <c r="Y837" s="29"/>
      <c r="Z837" s="29"/>
    </row>
    <row r="838" spans="1:26" ht="15.75" customHeight="1">
      <c r="A838" s="29"/>
      <c r="B838" s="29"/>
      <c r="C838" s="29"/>
      <c r="D838" s="29"/>
      <c r="E838" s="29"/>
      <c r="F838" s="29"/>
      <c r="G838" s="29"/>
      <c r="H838" s="579"/>
      <c r="I838" s="29"/>
      <c r="J838" s="29"/>
      <c r="K838" s="29"/>
      <c r="L838" s="29"/>
      <c r="M838" s="29"/>
      <c r="N838" s="29"/>
      <c r="O838" s="29"/>
      <c r="P838" s="29"/>
      <c r="Q838" s="29"/>
      <c r="R838" s="29"/>
      <c r="S838" s="29"/>
      <c r="T838" s="29"/>
      <c r="U838" s="29"/>
      <c r="V838" s="29"/>
      <c r="W838" s="29"/>
      <c r="X838" s="29"/>
      <c r="Y838" s="29"/>
      <c r="Z838" s="29"/>
    </row>
    <row r="839" spans="1:26" ht="15.75" customHeight="1">
      <c r="A839" s="29"/>
      <c r="B839" s="29"/>
      <c r="C839" s="29"/>
      <c r="D839" s="29"/>
      <c r="E839" s="29"/>
      <c r="F839" s="29"/>
      <c r="G839" s="29"/>
      <c r="H839" s="579"/>
      <c r="I839" s="29"/>
      <c r="J839" s="29"/>
      <c r="K839" s="29"/>
      <c r="L839" s="29"/>
      <c r="M839" s="29"/>
      <c r="N839" s="29"/>
      <c r="O839" s="29"/>
      <c r="P839" s="29"/>
      <c r="Q839" s="29"/>
      <c r="R839" s="29"/>
      <c r="S839" s="29"/>
      <c r="T839" s="29"/>
      <c r="U839" s="29"/>
      <c r="V839" s="29"/>
      <c r="W839" s="29"/>
      <c r="X839" s="29"/>
      <c r="Y839" s="29"/>
      <c r="Z839" s="29"/>
    </row>
    <row r="840" spans="1:26" ht="15.75" customHeight="1">
      <c r="A840" s="29"/>
      <c r="B840" s="29"/>
      <c r="C840" s="29"/>
      <c r="D840" s="29"/>
      <c r="E840" s="29"/>
      <c r="F840" s="29"/>
      <c r="G840" s="29"/>
      <c r="H840" s="579"/>
      <c r="I840" s="29"/>
      <c r="J840" s="29"/>
      <c r="K840" s="29"/>
      <c r="L840" s="29"/>
      <c r="M840" s="29"/>
      <c r="N840" s="29"/>
      <c r="O840" s="29"/>
      <c r="P840" s="29"/>
      <c r="Q840" s="29"/>
      <c r="R840" s="29"/>
      <c r="S840" s="29"/>
      <c r="T840" s="29"/>
      <c r="U840" s="29"/>
      <c r="V840" s="29"/>
      <c r="W840" s="29"/>
      <c r="X840" s="29"/>
      <c r="Y840" s="29"/>
      <c r="Z840" s="29"/>
    </row>
    <row r="841" spans="1:26" ht="15.75" customHeight="1">
      <c r="A841" s="29"/>
      <c r="B841" s="29"/>
      <c r="C841" s="29"/>
      <c r="D841" s="29"/>
      <c r="E841" s="29"/>
      <c r="F841" s="29"/>
      <c r="G841" s="29"/>
      <c r="H841" s="579"/>
      <c r="I841" s="29"/>
      <c r="J841" s="29"/>
      <c r="K841" s="29"/>
      <c r="L841" s="29"/>
      <c r="M841" s="29"/>
      <c r="N841" s="29"/>
      <c r="O841" s="29"/>
      <c r="P841" s="29"/>
      <c r="Q841" s="29"/>
      <c r="R841" s="29"/>
      <c r="S841" s="29"/>
      <c r="T841" s="29"/>
      <c r="U841" s="29"/>
      <c r="V841" s="29"/>
      <c r="W841" s="29"/>
      <c r="X841" s="29"/>
      <c r="Y841" s="29"/>
      <c r="Z841" s="29"/>
    </row>
    <row r="842" spans="1:26" ht="15.75" customHeight="1">
      <c r="A842" s="29"/>
      <c r="B842" s="29"/>
      <c r="C842" s="29"/>
      <c r="D842" s="29"/>
      <c r="E842" s="29"/>
      <c r="F842" s="29"/>
      <c r="G842" s="29"/>
      <c r="H842" s="579"/>
      <c r="I842" s="29"/>
      <c r="J842" s="29"/>
      <c r="K842" s="29"/>
      <c r="L842" s="29"/>
      <c r="M842" s="29"/>
      <c r="N842" s="29"/>
      <c r="O842" s="29"/>
      <c r="P842" s="29"/>
      <c r="Q842" s="29"/>
      <c r="R842" s="29"/>
      <c r="S842" s="29"/>
      <c r="T842" s="29"/>
      <c r="U842" s="29"/>
      <c r="V842" s="29"/>
      <c r="W842" s="29"/>
      <c r="X842" s="29"/>
      <c r="Y842" s="29"/>
      <c r="Z842" s="29"/>
    </row>
    <row r="843" spans="1:26" ht="15.75" customHeight="1">
      <c r="A843" s="29"/>
      <c r="B843" s="29"/>
      <c r="C843" s="29"/>
      <c r="D843" s="29"/>
      <c r="E843" s="29"/>
      <c r="F843" s="29"/>
      <c r="G843" s="29"/>
      <c r="H843" s="579"/>
      <c r="I843" s="29"/>
      <c r="J843" s="29"/>
      <c r="K843" s="29"/>
      <c r="L843" s="29"/>
      <c r="M843" s="29"/>
      <c r="N843" s="29"/>
      <c r="O843" s="29"/>
      <c r="P843" s="29"/>
      <c r="Q843" s="29"/>
      <c r="R843" s="29"/>
      <c r="S843" s="29"/>
      <c r="T843" s="29"/>
      <c r="U843" s="29"/>
      <c r="V843" s="29"/>
      <c r="W843" s="29"/>
      <c r="X843" s="29"/>
      <c r="Y843" s="29"/>
      <c r="Z843" s="29"/>
    </row>
    <row r="844" spans="1:26" ht="15.75" customHeight="1">
      <c r="A844" s="29"/>
      <c r="B844" s="29"/>
      <c r="C844" s="29"/>
      <c r="D844" s="29"/>
      <c r="E844" s="29"/>
      <c r="F844" s="29"/>
      <c r="G844" s="29"/>
      <c r="H844" s="579"/>
      <c r="I844" s="29"/>
      <c r="J844" s="29"/>
      <c r="K844" s="29"/>
      <c r="L844" s="29"/>
      <c r="M844" s="29"/>
      <c r="N844" s="29"/>
      <c r="O844" s="29"/>
      <c r="P844" s="29"/>
      <c r="Q844" s="29"/>
      <c r="R844" s="29"/>
      <c r="S844" s="29"/>
      <c r="T844" s="29"/>
      <c r="U844" s="29"/>
      <c r="V844" s="29"/>
      <c r="W844" s="29"/>
      <c r="X844" s="29"/>
      <c r="Y844" s="29"/>
      <c r="Z844" s="29"/>
    </row>
    <row r="845" spans="1:26" ht="15.75" customHeight="1">
      <c r="A845" s="29"/>
      <c r="B845" s="29"/>
      <c r="C845" s="29"/>
      <c r="D845" s="29"/>
      <c r="E845" s="29"/>
      <c r="F845" s="29"/>
      <c r="G845" s="29"/>
      <c r="H845" s="579"/>
      <c r="I845" s="29"/>
      <c r="J845" s="29"/>
      <c r="K845" s="29"/>
      <c r="L845" s="29"/>
      <c r="M845" s="29"/>
      <c r="N845" s="29"/>
      <c r="O845" s="29"/>
      <c r="P845" s="29"/>
      <c r="Q845" s="29"/>
      <c r="R845" s="29"/>
      <c r="S845" s="29"/>
      <c r="T845" s="29"/>
      <c r="U845" s="29"/>
      <c r="V845" s="29"/>
      <c r="W845" s="29"/>
      <c r="X845" s="29"/>
      <c r="Y845" s="29"/>
      <c r="Z845" s="29"/>
    </row>
    <row r="846" spans="1:26" ht="15.75" customHeight="1">
      <c r="A846" s="29"/>
      <c r="B846" s="29"/>
      <c r="C846" s="29"/>
      <c r="D846" s="29"/>
      <c r="E846" s="29"/>
      <c r="F846" s="29"/>
      <c r="G846" s="29"/>
      <c r="H846" s="579"/>
      <c r="I846" s="29"/>
      <c r="J846" s="29"/>
      <c r="K846" s="29"/>
      <c r="L846" s="29"/>
      <c r="M846" s="29"/>
      <c r="N846" s="29"/>
      <c r="O846" s="29"/>
      <c r="P846" s="29"/>
      <c r="Q846" s="29"/>
      <c r="R846" s="29"/>
      <c r="S846" s="29"/>
      <c r="T846" s="29"/>
      <c r="U846" s="29"/>
      <c r="V846" s="29"/>
      <c r="W846" s="29"/>
      <c r="X846" s="29"/>
      <c r="Y846" s="29"/>
      <c r="Z846" s="29"/>
    </row>
    <row r="847" spans="1:26" ht="15.75" customHeight="1">
      <c r="A847" s="29"/>
      <c r="B847" s="29"/>
      <c r="C847" s="29"/>
      <c r="D847" s="29"/>
      <c r="E847" s="29"/>
      <c r="F847" s="29"/>
      <c r="G847" s="29"/>
      <c r="H847" s="579"/>
      <c r="I847" s="29"/>
      <c r="J847" s="29"/>
      <c r="K847" s="29"/>
      <c r="L847" s="29"/>
      <c r="M847" s="29"/>
      <c r="N847" s="29"/>
      <c r="O847" s="29"/>
      <c r="P847" s="29"/>
      <c r="Q847" s="29"/>
      <c r="R847" s="29"/>
      <c r="S847" s="29"/>
      <c r="T847" s="29"/>
      <c r="U847" s="29"/>
      <c r="V847" s="29"/>
      <c r="W847" s="29"/>
      <c r="X847" s="29"/>
      <c r="Y847" s="29"/>
      <c r="Z847" s="29"/>
    </row>
    <row r="848" spans="1:26" ht="15.75" customHeight="1">
      <c r="A848" s="29"/>
      <c r="B848" s="29"/>
      <c r="C848" s="29"/>
      <c r="D848" s="29"/>
      <c r="E848" s="29"/>
      <c r="F848" s="29"/>
      <c r="G848" s="29"/>
      <c r="H848" s="579"/>
      <c r="I848" s="29"/>
      <c r="J848" s="29"/>
      <c r="K848" s="29"/>
      <c r="L848" s="29"/>
      <c r="M848" s="29"/>
      <c r="N848" s="29"/>
      <c r="O848" s="29"/>
      <c r="P848" s="29"/>
      <c r="Q848" s="29"/>
      <c r="R848" s="29"/>
      <c r="S848" s="29"/>
      <c r="T848" s="29"/>
      <c r="U848" s="29"/>
      <c r="V848" s="29"/>
      <c r="W848" s="29"/>
      <c r="X848" s="29"/>
      <c r="Y848" s="29"/>
      <c r="Z848" s="29"/>
    </row>
    <row r="849" spans="1:26" ht="15.75" customHeight="1">
      <c r="A849" s="29"/>
      <c r="B849" s="29"/>
      <c r="C849" s="29"/>
      <c r="D849" s="29"/>
      <c r="E849" s="29"/>
      <c r="F849" s="29"/>
      <c r="G849" s="29"/>
      <c r="H849" s="579"/>
      <c r="I849" s="29"/>
      <c r="J849" s="29"/>
      <c r="K849" s="29"/>
      <c r="L849" s="29"/>
      <c r="M849" s="29"/>
      <c r="N849" s="29"/>
      <c r="O849" s="29"/>
      <c r="P849" s="29"/>
      <c r="Q849" s="29"/>
      <c r="R849" s="29"/>
      <c r="S849" s="29"/>
      <c r="T849" s="29"/>
      <c r="U849" s="29"/>
      <c r="V849" s="29"/>
      <c r="W849" s="29"/>
      <c r="X849" s="29"/>
      <c r="Y849" s="29"/>
      <c r="Z849" s="29"/>
    </row>
    <row r="850" spans="1:26" ht="15.75" customHeight="1">
      <c r="A850" s="29"/>
      <c r="B850" s="29"/>
      <c r="C850" s="29"/>
      <c r="D850" s="29"/>
      <c r="E850" s="29"/>
      <c r="F850" s="29"/>
      <c r="G850" s="29"/>
      <c r="H850" s="579"/>
      <c r="I850" s="29"/>
      <c r="J850" s="29"/>
      <c r="K850" s="29"/>
      <c r="L850" s="29"/>
      <c r="M850" s="29"/>
      <c r="N850" s="29"/>
      <c r="O850" s="29"/>
      <c r="P850" s="29"/>
      <c r="Q850" s="29"/>
      <c r="R850" s="29"/>
      <c r="S850" s="29"/>
      <c r="T850" s="29"/>
      <c r="U850" s="29"/>
      <c r="V850" s="29"/>
      <c r="W850" s="29"/>
      <c r="X850" s="29"/>
      <c r="Y850" s="29"/>
      <c r="Z850" s="29"/>
    </row>
    <row r="851" spans="1:26" ht="15.75" customHeight="1">
      <c r="A851" s="29"/>
      <c r="B851" s="29"/>
      <c r="C851" s="29"/>
      <c r="D851" s="29"/>
      <c r="E851" s="29"/>
      <c r="F851" s="29"/>
      <c r="G851" s="29"/>
      <c r="H851" s="579"/>
      <c r="I851" s="29"/>
      <c r="J851" s="29"/>
      <c r="K851" s="29"/>
      <c r="L851" s="29"/>
      <c r="M851" s="29"/>
      <c r="N851" s="29"/>
      <c r="O851" s="29"/>
      <c r="P851" s="29"/>
      <c r="Q851" s="29"/>
      <c r="R851" s="29"/>
      <c r="S851" s="29"/>
      <c r="T851" s="29"/>
      <c r="U851" s="29"/>
      <c r="V851" s="29"/>
      <c r="W851" s="29"/>
      <c r="X851" s="29"/>
      <c r="Y851" s="29"/>
      <c r="Z851" s="29"/>
    </row>
    <row r="852" spans="1:26" ht="15.75" customHeight="1">
      <c r="A852" s="29"/>
      <c r="B852" s="29"/>
      <c r="C852" s="29"/>
      <c r="D852" s="29"/>
      <c r="E852" s="29"/>
      <c r="F852" s="29"/>
      <c r="G852" s="29"/>
      <c r="H852" s="579"/>
      <c r="I852" s="29"/>
      <c r="J852" s="29"/>
      <c r="K852" s="29"/>
      <c r="L852" s="29"/>
      <c r="M852" s="29"/>
      <c r="N852" s="29"/>
      <c r="O852" s="29"/>
      <c r="P852" s="29"/>
      <c r="Q852" s="29"/>
      <c r="R852" s="29"/>
      <c r="S852" s="29"/>
      <c r="T852" s="29"/>
      <c r="U852" s="29"/>
      <c r="V852" s="29"/>
      <c r="W852" s="29"/>
      <c r="X852" s="29"/>
      <c r="Y852" s="29"/>
      <c r="Z852" s="29"/>
    </row>
    <row r="853" spans="1:26" ht="15.75" customHeight="1">
      <c r="A853" s="29"/>
      <c r="B853" s="29"/>
      <c r="C853" s="29"/>
      <c r="D853" s="29"/>
      <c r="E853" s="29"/>
      <c r="F853" s="29"/>
      <c r="G853" s="29"/>
      <c r="H853" s="579"/>
      <c r="I853" s="29"/>
      <c r="J853" s="29"/>
      <c r="K853" s="29"/>
      <c r="L853" s="29"/>
      <c r="M853" s="29"/>
      <c r="N853" s="29"/>
      <c r="O853" s="29"/>
      <c r="P853" s="29"/>
      <c r="Q853" s="29"/>
      <c r="R853" s="29"/>
      <c r="S853" s="29"/>
      <c r="T853" s="29"/>
      <c r="U853" s="29"/>
      <c r="V853" s="29"/>
      <c r="W853" s="29"/>
      <c r="X853" s="29"/>
      <c r="Y853" s="29"/>
      <c r="Z853" s="29"/>
    </row>
    <row r="854" spans="1:26" ht="15.75" customHeight="1">
      <c r="A854" s="29"/>
      <c r="B854" s="29"/>
      <c r="C854" s="29"/>
      <c r="D854" s="29"/>
      <c r="E854" s="29"/>
      <c r="F854" s="29"/>
      <c r="G854" s="29"/>
      <c r="H854" s="579"/>
      <c r="I854" s="29"/>
      <c r="J854" s="29"/>
      <c r="K854" s="29"/>
      <c r="L854" s="29"/>
      <c r="M854" s="29"/>
      <c r="N854" s="29"/>
      <c r="O854" s="29"/>
      <c r="P854" s="29"/>
      <c r="Q854" s="29"/>
      <c r="R854" s="29"/>
      <c r="S854" s="29"/>
      <c r="T854" s="29"/>
      <c r="U854" s="29"/>
      <c r="V854" s="29"/>
      <c r="W854" s="29"/>
      <c r="X854" s="29"/>
      <c r="Y854" s="29"/>
      <c r="Z854" s="29"/>
    </row>
    <row r="855" spans="1:26" ht="15.75" customHeight="1">
      <c r="A855" s="29"/>
      <c r="B855" s="29"/>
      <c r="C855" s="29"/>
      <c r="D855" s="29"/>
      <c r="E855" s="29"/>
      <c r="F855" s="29"/>
      <c r="G855" s="29"/>
      <c r="H855" s="579"/>
      <c r="I855" s="29"/>
      <c r="J855" s="29"/>
      <c r="K855" s="29"/>
      <c r="L855" s="29"/>
      <c r="M855" s="29"/>
      <c r="N855" s="29"/>
      <c r="O855" s="29"/>
      <c r="P855" s="29"/>
      <c r="Q855" s="29"/>
      <c r="R855" s="29"/>
      <c r="S855" s="29"/>
      <c r="T855" s="29"/>
      <c r="U855" s="29"/>
      <c r="V855" s="29"/>
      <c r="W855" s="29"/>
      <c r="X855" s="29"/>
      <c r="Y855" s="29"/>
      <c r="Z855" s="29"/>
    </row>
    <row r="856" spans="1:26" ht="15.75" customHeight="1">
      <c r="A856" s="29"/>
      <c r="B856" s="29"/>
      <c r="C856" s="29"/>
      <c r="D856" s="29"/>
      <c r="E856" s="29"/>
      <c r="F856" s="29"/>
      <c r="G856" s="29"/>
      <c r="H856" s="579"/>
      <c r="I856" s="29"/>
      <c r="J856" s="29"/>
      <c r="K856" s="29"/>
      <c r="L856" s="29"/>
      <c r="M856" s="29"/>
      <c r="N856" s="29"/>
      <c r="O856" s="29"/>
      <c r="P856" s="29"/>
      <c r="Q856" s="29"/>
      <c r="R856" s="29"/>
      <c r="S856" s="29"/>
      <c r="T856" s="29"/>
      <c r="U856" s="29"/>
      <c r="V856" s="29"/>
      <c r="W856" s="29"/>
      <c r="X856" s="29"/>
      <c r="Y856" s="29"/>
      <c r="Z856" s="29"/>
    </row>
    <row r="857" spans="1:26" ht="15.75" customHeight="1">
      <c r="A857" s="29"/>
      <c r="B857" s="29"/>
      <c r="C857" s="29"/>
      <c r="D857" s="29"/>
      <c r="E857" s="29"/>
      <c r="F857" s="29"/>
      <c r="G857" s="29"/>
      <c r="H857" s="579"/>
      <c r="I857" s="29"/>
      <c r="J857" s="29"/>
      <c r="K857" s="29"/>
      <c r="L857" s="29"/>
      <c r="M857" s="29"/>
      <c r="N857" s="29"/>
      <c r="O857" s="29"/>
      <c r="P857" s="29"/>
      <c r="Q857" s="29"/>
      <c r="R857" s="29"/>
      <c r="S857" s="29"/>
      <c r="T857" s="29"/>
      <c r="U857" s="29"/>
      <c r="V857" s="29"/>
      <c r="W857" s="29"/>
      <c r="X857" s="29"/>
      <c r="Y857" s="29"/>
      <c r="Z857" s="29"/>
    </row>
    <row r="858" spans="1:26" ht="15.75" customHeight="1">
      <c r="A858" s="29"/>
      <c r="B858" s="29"/>
      <c r="C858" s="29"/>
      <c r="D858" s="29"/>
      <c r="E858" s="29"/>
      <c r="F858" s="29"/>
      <c r="G858" s="29"/>
      <c r="H858" s="579"/>
      <c r="I858" s="29"/>
      <c r="J858" s="29"/>
      <c r="K858" s="29"/>
      <c r="L858" s="29"/>
      <c r="M858" s="29"/>
      <c r="N858" s="29"/>
      <c r="O858" s="29"/>
      <c r="P858" s="29"/>
      <c r="Q858" s="29"/>
      <c r="R858" s="29"/>
      <c r="S858" s="29"/>
      <c r="T858" s="29"/>
      <c r="U858" s="29"/>
      <c r="V858" s="29"/>
      <c r="W858" s="29"/>
      <c r="X858" s="29"/>
      <c r="Y858" s="29"/>
      <c r="Z858" s="29"/>
    </row>
    <row r="859" spans="1:26" ht="15.75" customHeight="1">
      <c r="A859" s="29"/>
      <c r="B859" s="29"/>
      <c r="C859" s="29"/>
      <c r="D859" s="29"/>
      <c r="E859" s="29"/>
      <c r="F859" s="29"/>
      <c r="G859" s="29"/>
      <c r="H859" s="579"/>
      <c r="I859" s="29"/>
      <c r="J859" s="29"/>
      <c r="K859" s="29"/>
      <c r="L859" s="29"/>
      <c r="M859" s="29"/>
      <c r="N859" s="29"/>
      <c r="O859" s="29"/>
      <c r="P859" s="29"/>
      <c r="Q859" s="29"/>
      <c r="R859" s="29"/>
      <c r="S859" s="29"/>
      <c r="T859" s="29"/>
      <c r="U859" s="29"/>
      <c r="V859" s="29"/>
      <c r="W859" s="29"/>
      <c r="X859" s="29"/>
      <c r="Y859" s="29"/>
      <c r="Z859" s="29"/>
    </row>
    <row r="860" spans="1:26" ht="15.75" customHeight="1">
      <c r="A860" s="29"/>
      <c r="B860" s="29"/>
      <c r="C860" s="29"/>
      <c r="D860" s="29"/>
      <c r="E860" s="29"/>
      <c r="F860" s="29"/>
      <c r="G860" s="29"/>
      <c r="H860" s="579"/>
      <c r="I860" s="29"/>
      <c r="J860" s="29"/>
      <c r="K860" s="29"/>
      <c r="L860" s="29"/>
      <c r="M860" s="29"/>
      <c r="N860" s="29"/>
      <c r="O860" s="29"/>
      <c r="P860" s="29"/>
      <c r="Q860" s="29"/>
      <c r="R860" s="29"/>
      <c r="S860" s="29"/>
      <c r="T860" s="29"/>
      <c r="U860" s="29"/>
      <c r="V860" s="29"/>
      <c r="W860" s="29"/>
      <c r="X860" s="29"/>
      <c r="Y860" s="29"/>
      <c r="Z860" s="29"/>
    </row>
    <row r="861" spans="1:26" ht="15.75" customHeight="1">
      <c r="A861" s="29"/>
      <c r="B861" s="29"/>
      <c r="C861" s="29"/>
      <c r="D861" s="29"/>
      <c r="E861" s="29"/>
      <c r="F861" s="29"/>
      <c r="G861" s="29"/>
      <c r="H861" s="579"/>
      <c r="I861" s="29"/>
      <c r="J861" s="29"/>
      <c r="K861" s="29"/>
      <c r="L861" s="29"/>
      <c r="M861" s="29"/>
      <c r="N861" s="29"/>
      <c r="O861" s="29"/>
      <c r="P861" s="29"/>
      <c r="Q861" s="29"/>
      <c r="R861" s="29"/>
      <c r="S861" s="29"/>
      <c r="T861" s="29"/>
      <c r="U861" s="29"/>
      <c r="V861" s="29"/>
      <c r="W861" s="29"/>
      <c r="X861" s="29"/>
      <c r="Y861" s="29"/>
      <c r="Z861" s="29"/>
    </row>
    <row r="862" spans="1:26" ht="15.75" customHeight="1">
      <c r="A862" s="29"/>
      <c r="B862" s="29"/>
      <c r="C862" s="29"/>
      <c r="D862" s="29"/>
      <c r="E862" s="29"/>
      <c r="F862" s="29"/>
      <c r="G862" s="29"/>
      <c r="H862" s="579"/>
      <c r="I862" s="29"/>
      <c r="J862" s="29"/>
      <c r="K862" s="29"/>
      <c r="L862" s="29"/>
      <c r="M862" s="29"/>
      <c r="N862" s="29"/>
      <c r="O862" s="29"/>
      <c r="P862" s="29"/>
      <c r="Q862" s="29"/>
      <c r="R862" s="29"/>
      <c r="S862" s="29"/>
      <c r="T862" s="29"/>
      <c r="U862" s="29"/>
      <c r="V862" s="29"/>
      <c r="W862" s="29"/>
      <c r="X862" s="29"/>
      <c r="Y862" s="29"/>
      <c r="Z862" s="29"/>
    </row>
    <row r="863" spans="1:26" ht="15.75" customHeight="1">
      <c r="A863" s="29"/>
      <c r="B863" s="29"/>
      <c r="C863" s="29"/>
      <c r="D863" s="29"/>
      <c r="E863" s="29"/>
      <c r="F863" s="29"/>
      <c r="G863" s="29"/>
      <c r="H863" s="579"/>
      <c r="I863" s="29"/>
      <c r="J863" s="29"/>
      <c r="K863" s="29"/>
      <c r="L863" s="29"/>
      <c r="M863" s="29"/>
      <c r="N863" s="29"/>
      <c r="O863" s="29"/>
      <c r="P863" s="29"/>
      <c r="Q863" s="29"/>
      <c r="R863" s="29"/>
      <c r="S863" s="29"/>
      <c r="T863" s="29"/>
      <c r="U863" s="29"/>
      <c r="V863" s="29"/>
      <c r="W863" s="29"/>
      <c r="X863" s="29"/>
      <c r="Y863" s="29"/>
      <c r="Z863" s="29"/>
    </row>
    <row r="864" spans="1:26" ht="15.75" customHeight="1">
      <c r="A864" s="29"/>
      <c r="B864" s="29"/>
      <c r="C864" s="29"/>
      <c r="D864" s="29"/>
      <c r="E864" s="29"/>
      <c r="F864" s="29"/>
      <c r="G864" s="29"/>
      <c r="H864" s="579"/>
      <c r="I864" s="29"/>
      <c r="J864" s="29"/>
      <c r="K864" s="29"/>
      <c r="L864" s="29"/>
      <c r="M864" s="29"/>
      <c r="N864" s="29"/>
      <c r="O864" s="29"/>
      <c r="P864" s="29"/>
      <c r="Q864" s="29"/>
      <c r="R864" s="29"/>
      <c r="S864" s="29"/>
      <c r="T864" s="29"/>
      <c r="U864" s="29"/>
      <c r="V864" s="29"/>
      <c r="W864" s="29"/>
      <c r="X864" s="29"/>
      <c r="Y864" s="29"/>
      <c r="Z864" s="29"/>
    </row>
    <row r="865" spans="1:26" ht="15.75" customHeight="1">
      <c r="A865" s="29"/>
      <c r="B865" s="29"/>
      <c r="C865" s="29"/>
      <c r="D865" s="29"/>
      <c r="E865" s="29"/>
      <c r="F865" s="29"/>
      <c r="G865" s="29"/>
      <c r="H865" s="579"/>
      <c r="I865" s="29"/>
      <c r="J865" s="29"/>
      <c r="K865" s="29"/>
      <c r="L865" s="29"/>
      <c r="M865" s="29"/>
      <c r="N865" s="29"/>
      <c r="O865" s="29"/>
      <c r="P865" s="29"/>
      <c r="Q865" s="29"/>
      <c r="R865" s="29"/>
      <c r="S865" s="29"/>
      <c r="T865" s="29"/>
      <c r="U865" s="29"/>
      <c r="V865" s="29"/>
      <c r="W865" s="29"/>
      <c r="X865" s="29"/>
      <c r="Y865" s="29"/>
      <c r="Z865" s="29"/>
    </row>
    <row r="866" spans="1:26" ht="15.75" customHeight="1">
      <c r="A866" s="29"/>
      <c r="B866" s="29"/>
      <c r="C866" s="29"/>
      <c r="D866" s="29"/>
      <c r="E866" s="29"/>
      <c r="F866" s="29"/>
      <c r="G866" s="29"/>
      <c r="H866" s="579"/>
      <c r="I866" s="29"/>
      <c r="J866" s="29"/>
      <c r="K866" s="29"/>
      <c r="L866" s="29"/>
      <c r="M866" s="29"/>
      <c r="N866" s="29"/>
      <c r="O866" s="29"/>
      <c r="P866" s="29"/>
      <c r="Q866" s="29"/>
      <c r="R866" s="29"/>
      <c r="S866" s="29"/>
      <c r="T866" s="29"/>
      <c r="U866" s="29"/>
      <c r="V866" s="29"/>
      <c r="W866" s="29"/>
      <c r="X866" s="29"/>
      <c r="Y866" s="29"/>
      <c r="Z866" s="29"/>
    </row>
    <row r="867" spans="1:26" ht="15.75" customHeight="1">
      <c r="A867" s="29"/>
      <c r="B867" s="29"/>
      <c r="C867" s="29"/>
      <c r="D867" s="29"/>
      <c r="E867" s="29"/>
      <c r="F867" s="29"/>
      <c r="G867" s="29"/>
      <c r="H867" s="579"/>
      <c r="I867" s="29"/>
      <c r="J867" s="29"/>
      <c r="K867" s="29"/>
      <c r="L867" s="29"/>
      <c r="M867" s="29"/>
      <c r="N867" s="29"/>
      <c r="O867" s="29"/>
      <c r="P867" s="29"/>
      <c r="Q867" s="29"/>
      <c r="R867" s="29"/>
      <c r="S867" s="29"/>
      <c r="T867" s="29"/>
      <c r="U867" s="29"/>
      <c r="V867" s="29"/>
      <c r="W867" s="29"/>
      <c r="X867" s="29"/>
      <c r="Y867" s="29"/>
      <c r="Z867" s="29"/>
    </row>
    <row r="868" spans="1:26" ht="15.75" customHeight="1">
      <c r="A868" s="29"/>
      <c r="B868" s="29"/>
      <c r="C868" s="29"/>
      <c r="D868" s="29"/>
      <c r="E868" s="29"/>
      <c r="F868" s="29"/>
      <c r="G868" s="29"/>
      <c r="H868" s="579"/>
      <c r="I868" s="29"/>
      <c r="J868" s="29"/>
      <c r="K868" s="29"/>
      <c r="L868" s="29"/>
      <c r="M868" s="29"/>
      <c r="N868" s="29"/>
      <c r="O868" s="29"/>
      <c r="P868" s="29"/>
      <c r="Q868" s="29"/>
      <c r="R868" s="29"/>
      <c r="S868" s="29"/>
      <c r="T868" s="29"/>
      <c r="U868" s="29"/>
      <c r="V868" s="29"/>
      <c r="W868" s="29"/>
      <c r="X868" s="29"/>
      <c r="Y868" s="29"/>
      <c r="Z868" s="29"/>
    </row>
    <row r="869" spans="1:26" ht="15.75" customHeight="1">
      <c r="A869" s="29"/>
      <c r="B869" s="29"/>
      <c r="C869" s="29"/>
      <c r="D869" s="29"/>
      <c r="E869" s="29"/>
      <c r="F869" s="29"/>
      <c r="G869" s="29"/>
      <c r="H869" s="579"/>
      <c r="I869" s="29"/>
      <c r="J869" s="29"/>
      <c r="K869" s="29"/>
      <c r="L869" s="29"/>
      <c r="M869" s="29"/>
      <c r="N869" s="29"/>
      <c r="O869" s="29"/>
      <c r="P869" s="29"/>
      <c r="Q869" s="29"/>
      <c r="R869" s="29"/>
      <c r="S869" s="29"/>
      <c r="T869" s="29"/>
      <c r="U869" s="29"/>
      <c r="V869" s="29"/>
      <c r="W869" s="29"/>
      <c r="X869" s="29"/>
      <c r="Y869" s="29"/>
      <c r="Z869" s="29"/>
    </row>
    <row r="870" spans="1:26" ht="15.75" customHeight="1">
      <c r="A870" s="29"/>
      <c r="B870" s="29"/>
      <c r="C870" s="29"/>
      <c r="D870" s="29"/>
      <c r="E870" s="29"/>
      <c r="F870" s="29"/>
      <c r="G870" s="29"/>
      <c r="H870" s="579"/>
      <c r="I870" s="29"/>
      <c r="J870" s="29"/>
      <c r="K870" s="29"/>
      <c r="L870" s="29"/>
      <c r="M870" s="29"/>
      <c r="N870" s="29"/>
      <c r="O870" s="29"/>
      <c r="P870" s="29"/>
      <c r="Q870" s="29"/>
      <c r="R870" s="29"/>
      <c r="S870" s="29"/>
      <c r="T870" s="29"/>
      <c r="U870" s="29"/>
      <c r="V870" s="29"/>
      <c r="W870" s="29"/>
      <c r="X870" s="29"/>
      <c r="Y870" s="29"/>
      <c r="Z870" s="29"/>
    </row>
    <row r="871" spans="1:26" ht="15.75" customHeight="1">
      <c r="A871" s="29"/>
      <c r="B871" s="29"/>
      <c r="C871" s="29"/>
      <c r="D871" s="29"/>
      <c r="E871" s="29"/>
      <c r="F871" s="29"/>
      <c r="G871" s="29"/>
      <c r="H871" s="579"/>
      <c r="I871" s="29"/>
      <c r="J871" s="29"/>
      <c r="K871" s="29"/>
      <c r="L871" s="29"/>
      <c r="M871" s="29"/>
      <c r="N871" s="29"/>
      <c r="O871" s="29"/>
      <c r="P871" s="29"/>
      <c r="Q871" s="29"/>
      <c r="R871" s="29"/>
      <c r="S871" s="29"/>
      <c r="T871" s="29"/>
      <c r="U871" s="29"/>
      <c r="V871" s="29"/>
      <c r="W871" s="29"/>
      <c r="X871" s="29"/>
      <c r="Y871" s="29"/>
      <c r="Z871" s="29"/>
    </row>
    <row r="872" spans="1:26" ht="15.75" customHeight="1">
      <c r="A872" s="29"/>
      <c r="B872" s="29"/>
      <c r="C872" s="29"/>
      <c r="D872" s="29"/>
      <c r="E872" s="29"/>
      <c r="F872" s="29"/>
      <c r="G872" s="29"/>
      <c r="H872" s="579"/>
      <c r="I872" s="29"/>
      <c r="J872" s="29"/>
      <c r="K872" s="29"/>
      <c r="L872" s="29"/>
      <c r="M872" s="29"/>
      <c r="N872" s="29"/>
      <c r="O872" s="29"/>
      <c r="P872" s="29"/>
      <c r="Q872" s="29"/>
      <c r="R872" s="29"/>
      <c r="S872" s="29"/>
      <c r="T872" s="29"/>
      <c r="U872" s="29"/>
      <c r="V872" s="29"/>
      <c r="W872" s="29"/>
      <c r="X872" s="29"/>
      <c r="Y872" s="29"/>
      <c r="Z872" s="29"/>
    </row>
    <row r="873" spans="1:26" ht="15.75" customHeight="1">
      <c r="A873" s="29"/>
      <c r="B873" s="29"/>
      <c r="C873" s="29"/>
      <c r="D873" s="29"/>
      <c r="E873" s="29"/>
      <c r="F873" s="29"/>
      <c r="G873" s="29"/>
      <c r="H873" s="579"/>
      <c r="I873" s="29"/>
      <c r="J873" s="29"/>
      <c r="K873" s="29"/>
      <c r="L873" s="29"/>
      <c r="M873" s="29"/>
      <c r="N873" s="29"/>
      <c r="O873" s="29"/>
      <c r="P873" s="29"/>
      <c r="Q873" s="29"/>
      <c r="R873" s="29"/>
      <c r="S873" s="29"/>
      <c r="T873" s="29"/>
      <c r="U873" s="29"/>
      <c r="V873" s="29"/>
      <c r="W873" s="29"/>
      <c r="X873" s="29"/>
      <c r="Y873" s="29"/>
      <c r="Z873" s="29"/>
    </row>
    <row r="874" spans="1:26" ht="15.75" customHeight="1">
      <c r="A874" s="29"/>
      <c r="B874" s="29"/>
      <c r="C874" s="29"/>
      <c r="D874" s="29"/>
      <c r="E874" s="29"/>
      <c r="F874" s="29"/>
      <c r="G874" s="29"/>
      <c r="H874" s="579"/>
      <c r="I874" s="29"/>
      <c r="J874" s="29"/>
      <c r="K874" s="29"/>
      <c r="L874" s="29"/>
      <c r="M874" s="29"/>
      <c r="N874" s="29"/>
      <c r="O874" s="29"/>
      <c r="P874" s="29"/>
      <c r="Q874" s="29"/>
      <c r="R874" s="29"/>
      <c r="S874" s="29"/>
      <c r="T874" s="29"/>
      <c r="U874" s="29"/>
      <c r="V874" s="29"/>
      <c r="W874" s="29"/>
      <c r="X874" s="29"/>
      <c r="Y874" s="29"/>
      <c r="Z874" s="29"/>
    </row>
    <row r="875" spans="1:26" ht="15.75" customHeight="1">
      <c r="A875" s="29"/>
      <c r="B875" s="29"/>
      <c r="C875" s="29"/>
      <c r="D875" s="29"/>
      <c r="E875" s="29"/>
      <c r="F875" s="29"/>
      <c r="G875" s="29"/>
      <c r="H875" s="579"/>
      <c r="I875" s="29"/>
      <c r="J875" s="29"/>
      <c r="K875" s="29"/>
      <c r="L875" s="29"/>
      <c r="M875" s="29"/>
      <c r="N875" s="29"/>
      <c r="O875" s="29"/>
      <c r="P875" s="29"/>
      <c r="Q875" s="29"/>
      <c r="R875" s="29"/>
      <c r="S875" s="29"/>
      <c r="T875" s="29"/>
      <c r="U875" s="29"/>
      <c r="V875" s="29"/>
      <c r="W875" s="29"/>
      <c r="X875" s="29"/>
      <c r="Y875" s="29"/>
      <c r="Z875" s="29"/>
    </row>
    <row r="876" spans="1:26" ht="15.75" customHeight="1">
      <c r="A876" s="29"/>
      <c r="B876" s="29"/>
      <c r="C876" s="29"/>
      <c r="D876" s="29"/>
      <c r="E876" s="29"/>
      <c r="F876" s="29"/>
      <c r="G876" s="29"/>
      <c r="H876" s="579"/>
      <c r="I876" s="29"/>
      <c r="J876" s="29"/>
      <c r="K876" s="29"/>
      <c r="L876" s="29"/>
      <c r="M876" s="29"/>
      <c r="N876" s="29"/>
      <c r="O876" s="29"/>
      <c r="P876" s="29"/>
      <c r="Q876" s="29"/>
      <c r="R876" s="29"/>
      <c r="S876" s="29"/>
      <c r="T876" s="29"/>
      <c r="U876" s="29"/>
      <c r="V876" s="29"/>
      <c r="W876" s="29"/>
      <c r="X876" s="29"/>
      <c r="Y876" s="29"/>
      <c r="Z876" s="29"/>
    </row>
    <row r="877" spans="1:26" ht="15.75" customHeight="1">
      <c r="A877" s="29"/>
      <c r="B877" s="29"/>
      <c r="C877" s="29"/>
      <c r="D877" s="29"/>
      <c r="E877" s="29"/>
      <c r="F877" s="29"/>
      <c r="G877" s="29"/>
      <c r="H877" s="579"/>
      <c r="I877" s="29"/>
      <c r="J877" s="29"/>
      <c r="K877" s="29"/>
      <c r="L877" s="29"/>
      <c r="M877" s="29"/>
      <c r="N877" s="29"/>
      <c r="O877" s="29"/>
      <c r="P877" s="29"/>
      <c r="Q877" s="29"/>
      <c r="R877" s="29"/>
      <c r="S877" s="29"/>
      <c r="T877" s="29"/>
      <c r="U877" s="29"/>
      <c r="V877" s="29"/>
      <c r="W877" s="29"/>
      <c r="X877" s="29"/>
      <c r="Y877" s="29"/>
      <c r="Z877" s="29"/>
    </row>
    <row r="878" spans="1:26" ht="15.75" customHeight="1">
      <c r="A878" s="29"/>
      <c r="B878" s="29"/>
      <c r="C878" s="29"/>
      <c r="D878" s="29"/>
      <c r="E878" s="29"/>
      <c r="F878" s="29"/>
      <c r="G878" s="29"/>
      <c r="H878" s="579"/>
      <c r="I878" s="29"/>
      <c r="J878" s="29"/>
      <c r="K878" s="29"/>
      <c r="L878" s="29"/>
      <c r="M878" s="29"/>
      <c r="N878" s="29"/>
      <c r="O878" s="29"/>
      <c r="P878" s="29"/>
      <c r="Q878" s="29"/>
      <c r="R878" s="29"/>
      <c r="S878" s="29"/>
      <c r="T878" s="29"/>
      <c r="U878" s="29"/>
      <c r="V878" s="29"/>
      <c r="W878" s="29"/>
      <c r="X878" s="29"/>
      <c r="Y878" s="29"/>
      <c r="Z878" s="29"/>
    </row>
    <row r="879" spans="1:26" ht="15.75" customHeight="1">
      <c r="A879" s="29"/>
      <c r="B879" s="29"/>
      <c r="C879" s="29"/>
      <c r="D879" s="29"/>
      <c r="E879" s="29"/>
      <c r="F879" s="29"/>
      <c r="G879" s="29"/>
      <c r="H879" s="579"/>
      <c r="I879" s="29"/>
      <c r="J879" s="29"/>
      <c r="K879" s="29"/>
      <c r="L879" s="29"/>
      <c r="M879" s="29"/>
      <c r="N879" s="29"/>
      <c r="O879" s="29"/>
      <c r="P879" s="29"/>
      <c r="Q879" s="29"/>
      <c r="R879" s="29"/>
      <c r="S879" s="29"/>
      <c r="T879" s="29"/>
      <c r="U879" s="29"/>
      <c r="V879" s="29"/>
      <c r="W879" s="29"/>
      <c r="X879" s="29"/>
      <c r="Y879" s="29"/>
      <c r="Z879" s="29"/>
    </row>
    <row r="880" spans="1:26" ht="15.75" customHeight="1">
      <c r="A880" s="29"/>
      <c r="B880" s="29"/>
      <c r="C880" s="29"/>
      <c r="D880" s="29"/>
      <c r="E880" s="29"/>
      <c r="F880" s="29"/>
      <c r="G880" s="29"/>
      <c r="H880" s="579"/>
      <c r="I880" s="29"/>
      <c r="J880" s="29"/>
      <c r="K880" s="29"/>
      <c r="L880" s="29"/>
      <c r="M880" s="29"/>
      <c r="N880" s="29"/>
      <c r="O880" s="29"/>
      <c r="P880" s="29"/>
      <c r="Q880" s="29"/>
      <c r="R880" s="29"/>
      <c r="S880" s="29"/>
      <c r="T880" s="29"/>
      <c r="U880" s="29"/>
      <c r="V880" s="29"/>
      <c r="W880" s="29"/>
      <c r="X880" s="29"/>
      <c r="Y880" s="29"/>
      <c r="Z880" s="29"/>
    </row>
    <row r="881" spans="1:26" ht="15.75" customHeight="1">
      <c r="A881" s="29"/>
      <c r="B881" s="29"/>
      <c r="C881" s="29"/>
      <c r="D881" s="29"/>
      <c r="E881" s="29"/>
      <c r="F881" s="29"/>
      <c r="G881" s="29"/>
      <c r="H881" s="579"/>
      <c r="I881" s="29"/>
      <c r="J881" s="29"/>
      <c r="K881" s="29"/>
      <c r="L881" s="29"/>
      <c r="M881" s="29"/>
      <c r="N881" s="29"/>
      <c r="O881" s="29"/>
      <c r="P881" s="29"/>
      <c r="Q881" s="29"/>
      <c r="R881" s="29"/>
      <c r="S881" s="29"/>
      <c r="T881" s="29"/>
      <c r="U881" s="29"/>
      <c r="V881" s="29"/>
      <c r="W881" s="29"/>
      <c r="X881" s="29"/>
      <c r="Y881" s="29"/>
      <c r="Z881" s="29"/>
    </row>
    <row r="882" spans="1:26" ht="15.75" customHeight="1">
      <c r="A882" s="29"/>
      <c r="B882" s="29"/>
      <c r="C882" s="29"/>
      <c r="D882" s="29"/>
      <c r="E882" s="29"/>
      <c r="F882" s="29"/>
      <c r="G882" s="29"/>
      <c r="H882" s="579"/>
      <c r="I882" s="29"/>
      <c r="J882" s="29"/>
      <c r="K882" s="29"/>
      <c r="L882" s="29"/>
      <c r="M882" s="29"/>
      <c r="N882" s="29"/>
      <c r="O882" s="29"/>
      <c r="P882" s="29"/>
      <c r="Q882" s="29"/>
      <c r="R882" s="29"/>
      <c r="S882" s="29"/>
      <c r="T882" s="29"/>
      <c r="U882" s="29"/>
      <c r="V882" s="29"/>
      <c r="W882" s="29"/>
      <c r="X882" s="29"/>
      <c r="Y882" s="29"/>
      <c r="Z882" s="29"/>
    </row>
    <row r="883" spans="1:26" ht="15.75" customHeight="1">
      <c r="A883" s="29"/>
      <c r="B883" s="29"/>
      <c r="C883" s="29"/>
      <c r="D883" s="29"/>
      <c r="E883" s="29"/>
      <c r="F883" s="29"/>
      <c r="G883" s="29"/>
      <c r="H883" s="579"/>
      <c r="I883" s="29"/>
      <c r="J883" s="29"/>
      <c r="K883" s="29"/>
      <c r="L883" s="29"/>
      <c r="M883" s="29"/>
      <c r="N883" s="29"/>
      <c r="O883" s="29"/>
      <c r="P883" s="29"/>
      <c r="Q883" s="29"/>
      <c r="R883" s="29"/>
      <c r="S883" s="29"/>
      <c r="T883" s="29"/>
      <c r="U883" s="29"/>
      <c r="V883" s="29"/>
      <c r="W883" s="29"/>
      <c r="X883" s="29"/>
      <c r="Y883" s="29"/>
      <c r="Z883" s="29"/>
    </row>
    <row r="884" spans="1:26" ht="15.75" customHeight="1">
      <c r="A884" s="29"/>
      <c r="B884" s="29"/>
      <c r="C884" s="29"/>
      <c r="D884" s="29"/>
      <c r="E884" s="29"/>
      <c r="F884" s="29"/>
      <c r="G884" s="29"/>
      <c r="H884" s="579"/>
      <c r="I884" s="29"/>
      <c r="J884" s="29"/>
      <c r="K884" s="29"/>
      <c r="L884" s="29"/>
      <c r="M884" s="29"/>
      <c r="N884" s="29"/>
      <c r="O884" s="29"/>
      <c r="P884" s="29"/>
      <c r="Q884" s="29"/>
      <c r="R884" s="29"/>
      <c r="S884" s="29"/>
      <c r="T884" s="29"/>
      <c r="U884" s="29"/>
      <c r="V884" s="29"/>
      <c r="W884" s="29"/>
      <c r="X884" s="29"/>
      <c r="Y884" s="29"/>
      <c r="Z884" s="29"/>
    </row>
    <row r="885" spans="1:26" ht="15.75" customHeight="1">
      <c r="A885" s="29"/>
      <c r="B885" s="29"/>
      <c r="C885" s="29"/>
      <c r="D885" s="29"/>
      <c r="E885" s="29"/>
      <c r="F885" s="29"/>
      <c r="G885" s="29"/>
      <c r="H885" s="579"/>
      <c r="I885" s="29"/>
      <c r="J885" s="29"/>
      <c r="K885" s="29"/>
      <c r="L885" s="29"/>
      <c r="M885" s="29"/>
      <c r="N885" s="29"/>
      <c r="O885" s="29"/>
      <c r="P885" s="29"/>
      <c r="Q885" s="29"/>
      <c r="R885" s="29"/>
      <c r="S885" s="29"/>
      <c r="T885" s="29"/>
      <c r="U885" s="29"/>
      <c r="V885" s="29"/>
      <c r="W885" s="29"/>
      <c r="X885" s="29"/>
      <c r="Y885" s="29"/>
      <c r="Z885" s="29"/>
    </row>
    <row r="886" spans="1:26" ht="15.75" customHeight="1">
      <c r="A886" s="29"/>
      <c r="B886" s="29"/>
      <c r="C886" s="29"/>
      <c r="D886" s="29"/>
      <c r="E886" s="29"/>
      <c r="F886" s="29"/>
      <c r="G886" s="29"/>
      <c r="H886" s="579"/>
      <c r="I886" s="29"/>
      <c r="J886" s="29"/>
      <c r="K886" s="29"/>
      <c r="L886" s="29"/>
      <c r="M886" s="29"/>
      <c r="N886" s="29"/>
      <c r="O886" s="29"/>
      <c r="P886" s="29"/>
      <c r="Q886" s="29"/>
      <c r="R886" s="29"/>
      <c r="S886" s="29"/>
      <c r="T886" s="29"/>
      <c r="U886" s="29"/>
      <c r="V886" s="29"/>
      <c r="W886" s="29"/>
      <c r="X886" s="29"/>
      <c r="Y886" s="29"/>
      <c r="Z886" s="29"/>
    </row>
    <row r="887" spans="1:26" ht="15.75" customHeight="1">
      <c r="A887" s="29"/>
      <c r="B887" s="29"/>
      <c r="C887" s="29"/>
      <c r="D887" s="29"/>
      <c r="E887" s="29"/>
      <c r="F887" s="29"/>
      <c r="G887" s="29"/>
      <c r="H887" s="579"/>
      <c r="I887" s="29"/>
      <c r="J887" s="29"/>
      <c r="K887" s="29"/>
      <c r="L887" s="29"/>
      <c r="M887" s="29"/>
      <c r="N887" s="29"/>
      <c r="O887" s="29"/>
      <c r="P887" s="29"/>
      <c r="Q887" s="29"/>
      <c r="R887" s="29"/>
      <c r="S887" s="29"/>
      <c r="T887" s="29"/>
      <c r="U887" s="29"/>
      <c r="V887" s="29"/>
      <c r="W887" s="29"/>
      <c r="X887" s="29"/>
      <c r="Y887" s="29"/>
      <c r="Z887" s="29"/>
    </row>
    <row r="888" spans="1:26" ht="15.75" customHeight="1">
      <c r="A888" s="29"/>
      <c r="B888" s="29"/>
      <c r="C888" s="29"/>
      <c r="D888" s="29"/>
      <c r="E888" s="29"/>
      <c r="F888" s="29"/>
      <c r="G888" s="29"/>
      <c r="H888" s="579"/>
      <c r="I888" s="29"/>
      <c r="J888" s="29"/>
      <c r="K888" s="29"/>
      <c r="L888" s="29"/>
      <c r="M888" s="29"/>
      <c r="N888" s="29"/>
      <c r="O888" s="29"/>
      <c r="P888" s="29"/>
      <c r="Q888" s="29"/>
      <c r="R888" s="29"/>
      <c r="S888" s="29"/>
      <c r="T888" s="29"/>
      <c r="U888" s="29"/>
      <c r="V888" s="29"/>
      <c r="W888" s="29"/>
      <c r="X888" s="29"/>
      <c r="Y888" s="29"/>
      <c r="Z888" s="29"/>
    </row>
    <row r="889" spans="1:26" ht="15.75" customHeight="1">
      <c r="A889" s="29"/>
      <c r="B889" s="29"/>
      <c r="C889" s="29"/>
      <c r="D889" s="29"/>
      <c r="E889" s="29"/>
      <c r="F889" s="29"/>
      <c r="G889" s="29"/>
      <c r="H889" s="579"/>
      <c r="I889" s="29"/>
      <c r="J889" s="29"/>
      <c r="K889" s="29"/>
      <c r="L889" s="29"/>
      <c r="M889" s="29"/>
      <c r="N889" s="29"/>
      <c r="O889" s="29"/>
      <c r="P889" s="29"/>
      <c r="Q889" s="29"/>
      <c r="R889" s="29"/>
      <c r="S889" s="29"/>
      <c r="T889" s="29"/>
      <c r="U889" s="29"/>
      <c r="V889" s="29"/>
      <c r="W889" s="29"/>
      <c r="X889" s="29"/>
      <c r="Y889" s="29"/>
      <c r="Z889" s="29"/>
    </row>
    <row r="890" spans="1:26" ht="15.75" customHeight="1">
      <c r="A890" s="29"/>
      <c r="B890" s="29"/>
      <c r="C890" s="29"/>
      <c r="D890" s="29"/>
      <c r="E890" s="29"/>
      <c r="F890" s="29"/>
      <c r="G890" s="29"/>
      <c r="H890" s="579"/>
      <c r="I890" s="29"/>
      <c r="J890" s="29"/>
      <c r="K890" s="29"/>
      <c r="L890" s="29"/>
      <c r="M890" s="29"/>
      <c r="N890" s="29"/>
      <c r="O890" s="29"/>
      <c r="P890" s="29"/>
      <c r="Q890" s="29"/>
      <c r="R890" s="29"/>
      <c r="S890" s="29"/>
      <c r="T890" s="29"/>
      <c r="U890" s="29"/>
      <c r="V890" s="29"/>
      <c r="W890" s="29"/>
      <c r="X890" s="29"/>
      <c r="Y890" s="29"/>
      <c r="Z890" s="29"/>
    </row>
    <row r="891" spans="1:26" ht="15.75" customHeight="1">
      <c r="A891" s="29"/>
      <c r="B891" s="29"/>
      <c r="C891" s="29"/>
      <c r="D891" s="29"/>
      <c r="E891" s="29"/>
      <c r="F891" s="29"/>
      <c r="G891" s="29"/>
      <c r="H891" s="579"/>
      <c r="I891" s="29"/>
      <c r="J891" s="29"/>
      <c r="K891" s="29"/>
      <c r="L891" s="29"/>
      <c r="M891" s="29"/>
      <c r="N891" s="29"/>
      <c r="O891" s="29"/>
      <c r="P891" s="29"/>
      <c r="Q891" s="29"/>
      <c r="R891" s="29"/>
      <c r="S891" s="29"/>
      <c r="T891" s="29"/>
      <c r="U891" s="29"/>
      <c r="V891" s="29"/>
      <c r="W891" s="29"/>
      <c r="X891" s="29"/>
      <c r="Y891" s="29"/>
      <c r="Z891" s="29"/>
    </row>
    <row r="892" spans="1:26" ht="15.75" customHeight="1">
      <c r="A892" s="29"/>
      <c r="B892" s="29"/>
      <c r="C892" s="29"/>
      <c r="D892" s="29"/>
      <c r="E892" s="29"/>
      <c r="F892" s="29"/>
      <c r="G892" s="29"/>
      <c r="H892" s="579"/>
      <c r="I892" s="29"/>
      <c r="J892" s="29"/>
      <c r="K892" s="29"/>
      <c r="L892" s="29"/>
      <c r="M892" s="29"/>
      <c r="N892" s="29"/>
      <c r="O892" s="29"/>
      <c r="P892" s="29"/>
      <c r="Q892" s="29"/>
      <c r="R892" s="29"/>
      <c r="S892" s="29"/>
      <c r="T892" s="29"/>
      <c r="U892" s="29"/>
      <c r="V892" s="29"/>
      <c r="W892" s="29"/>
      <c r="X892" s="29"/>
      <c r="Y892" s="29"/>
      <c r="Z892" s="29"/>
    </row>
    <row r="893" spans="1:26" ht="15.75" customHeight="1">
      <c r="A893" s="29"/>
      <c r="B893" s="29"/>
      <c r="C893" s="29"/>
      <c r="D893" s="29"/>
      <c r="E893" s="29"/>
      <c r="F893" s="29"/>
      <c r="G893" s="29"/>
      <c r="H893" s="579"/>
      <c r="I893" s="29"/>
      <c r="J893" s="29"/>
      <c r="K893" s="29"/>
      <c r="L893" s="29"/>
      <c r="M893" s="29"/>
      <c r="N893" s="29"/>
      <c r="O893" s="29"/>
      <c r="P893" s="29"/>
      <c r="Q893" s="29"/>
      <c r="R893" s="29"/>
      <c r="S893" s="29"/>
      <c r="T893" s="29"/>
      <c r="U893" s="29"/>
      <c r="V893" s="29"/>
      <c r="W893" s="29"/>
      <c r="X893" s="29"/>
      <c r="Y893" s="29"/>
      <c r="Z893" s="29"/>
    </row>
    <row r="894" spans="1:26" ht="15.75" customHeight="1">
      <c r="A894" s="29"/>
      <c r="B894" s="29"/>
      <c r="C894" s="29"/>
      <c r="D894" s="29"/>
      <c r="E894" s="29"/>
      <c r="F894" s="29"/>
      <c r="G894" s="29"/>
      <c r="H894" s="579"/>
      <c r="I894" s="29"/>
      <c r="J894" s="29"/>
      <c r="K894" s="29"/>
      <c r="L894" s="29"/>
      <c r="M894" s="29"/>
      <c r="N894" s="29"/>
      <c r="O894" s="29"/>
      <c r="P894" s="29"/>
      <c r="Q894" s="29"/>
      <c r="R894" s="29"/>
      <c r="S894" s="29"/>
      <c r="T894" s="29"/>
      <c r="U894" s="29"/>
      <c r="V894" s="29"/>
      <c r="W894" s="29"/>
      <c r="X894" s="29"/>
      <c r="Y894" s="29"/>
      <c r="Z894" s="29"/>
    </row>
    <row r="895" spans="1:26" ht="15.75" customHeight="1">
      <c r="A895" s="29"/>
      <c r="B895" s="29"/>
      <c r="C895" s="29"/>
      <c r="D895" s="29"/>
      <c r="E895" s="29"/>
      <c r="F895" s="29"/>
      <c r="G895" s="29"/>
      <c r="H895" s="579"/>
      <c r="I895" s="29"/>
      <c r="J895" s="29"/>
      <c r="K895" s="29"/>
      <c r="L895" s="29"/>
      <c r="M895" s="29"/>
      <c r="N895" s="29"/>
      <c r="O895" s="29"/>
      <c r="P895" s="29"/>
      <c r="Q895" s="29"/>
      <c r="R895" s="29"/>
      <c r="S895" s="29"/>
      <c r="T895" s="29"/>
      <c r="U895" s="29"/>
      <c r="V895" s="29"/>
      <c r="W895" s="29"/>
      <c r="X895" s="29"/>
      <c r="Y895" s="29"/>
      <c r="Z895" s="29"/>
    </row>
    <row r="896" spans="1:26" ht="15.75" customHeight="1">
      <c r="A896" s="29"/>
      <c r="B896" s="29"/>
      <c r="C896" s="29"/>
      <c r="D896" s="29"/>
      <c r="E896" s="29"/>
      <c r="F896" s="29"/>
      <c r="G896" s="29"/>
      <c r="H896" s="579"/>
      <c r="I896" s="29"/>
      <c r="J896" s="29"/>
      <c r="K896" s="29"/>
      <c r="L896" s="29"/>
      <c r="M896" s="29"/>
      <c r="N896" s="29"/>
      <c r="O896" s="29"/>
      <c r="P896" s="29"/>
      <c r="Q896" s="29"/>
      <c r="R896" s="29"/>
      <c r="S896" s="29"/>
      <c r="T896" s="29"/>
      <c r="U896" s="29"/>
      <c r="V896" s="29"/>
      <c r="W896" s="29"/>
      <c r="X896" s="29"/>
      <c r="Y896" s="29"/>
      <c r="Z896" s="29"/>
    </row>
    <row r="897" spans="1:26" ht="15.75" customHeight="1">
      <c r="A897" s="29"/>
      <c r="B897" s="29"/>
      <c r="C897" s="29"/>
      <c r="D897" s="29"/>
      <c r="E897" s="29"/>
      <c r="F897" s="29"/>
      <c r="G897" s="29"/>
      <c r="H897" s="579"/>
      <c r="I897" s="29"/>
      <c r="J897" s="29"/>
      <c r="K897" s="29"/>
      <c r="L897" s="29"/>
      <c r="M897" s="29"/>
      <c r="N897" s="29"/>
      <c r="O897" s="29"/>
      <c r="P897" s="29"/>
      <c r="Q897" s="29"/>
      <c r="R897" s="29"/>
      <c r="S897" s="29"/>
      <c r="T897" s="29"/>
      <c r="U897" s="29"/>
      <c r="V897" s="29"/>
      <c r="W897" s="29"/>
      <c r="X897" s="29"/>
      <c r="Y897" s="29"/>
      <c r="Z897" s="29"/>
    </row>
    <row r="898" spans="1:26" ht="15.75" customHeight="1">
      <c r="A898" s="29"/>
      <c r="B898" s="29"/>
      <c r="C898" s="29"/>
      <c r="D898" s="29"/>
      <c r="E898" s="29"/>
      <c r="F898" s="29"/>
      <c r="G898" s="29"/>
      <c r="H898" s="579"/>
      <c r="I898" s="29"/>
      <c r="J898" s="29"/>
      <c r="K898" s="29"/>
      <c r="L898" s="29"/>
      <c r="M898" s="29"/>
      <c r="N898" s="29"/>
      <c r="O898" s="29"/>
      <c r="P898" s="29"/>
      <c r="Q898" s="29"/>
      <c r="R898" s="29"/>
      <c r="S898" s="29"/>
      <c r="T898" s="29"/>
      <c r="U898" s="29"/>
      <c r="V898" s="29"/>
      <c r="W898" s="29"/>
      <c r="X898" s="29"/>
      <c r="Y898" s="29"/>
      <c r="Z898" s="29"/>
    </row>
    <row r="899" spans="1:26" ht="15.75" customHeight="1">
      <c r="A899" s="29"/>
      <c r="B899" s="29"/>
      <c r="C899" s="29"/>
      <c r="D899" s="29"/>
      <c r="E899" s="29"/>
      <c r="F899" s="29"/>
      <c r="G899" s="29"/>
      <c r="H899" s="579"/>
      <c r="I899" s="29"/>
      <c r="J899" s="29"/>
      <c r="K899" s="29"/>
      <c r="L899" s="29"/>
      <c r="M899" s="29"/>
      <c r="N899" s="29"/>
      <c r="O899" s="29"/>
      <c r="P899" s="29"/>
      <c r="Q899" s="29"/>
      <c r="R899" s="29"/>
      <c r="S899" s="29"/>
      <c r="T899" s="29"/>
      <c r="U899" s="29"/>
      <c r="V899" s="29"/>
      <c r="W899" s="29"/>
      <c r="X899" s="29"/>
      <c r="Y899" s="29"/>
      <c r="Z899" s="29"/>
    </row>
    <row r="900" spans="1:26" ht="15.75" customHeight="1">
      <c r="A900" s="29"/>
      <c r="B900" s="29"/>
      <c r="C900" s="29"/>
      <c r="D900" s="29"/>
      <c r="E900" s="29"/>
      <c r="F900" s="29"/>
      <c r="G900" s="29"/>
      <c r="H900" s="579"/>
      <c r="I900" s="29"/>
      <c r="J900" s="29"/>
      <c r="K900" s="29"/>
      <c r="L900" s="29"/>
      <c r="M900" s="29"/>
      <c r="N900" s="29"/>
      <c r="O900" s="29"/>
      <c r="P900" s="29"/>
      <c r="Q900" s="29"/>
      <c r="R900" s="29"/>
      <c r="S900" s="29"/>
      <c r="T900" s="29"/>
      <c r="U900" s="29"/>
      <c r="V900" s="29"/>
      <c r="W900" s="29"/>
      <c r="X900" s="29"/>
      <c r="Y900" s="29"/>
      <c r="Z900" s="29"/>
    </row>
    <row r="901" spans="1:26" ht="15.75" customHeight="1">
      <c r="A901" s="29"/>
      <c r="B901" s="29"/>
      <c r="C901" s="29"/>
      <c r="D901" s="29"/>
      <c r="E901" s="29"/>
      <c r="F901" s="29"/>
      <c r="G901" s="29"/>
      <c r="H901" s="579"/>
      <c r="I901" s="29"/>
      <c r="J901" s="29"/>
      <c r="K901" s="29"/>
      <c r="L901" s="29"/>
      <c r="M901" s="29"/>
      <c r="N901" s="29"/>
      <c r="O901" s="29"/>
      <c r="P901" s="29"/>
      <c r="Q901" s="29"/>
      <c r="R901" s="29"/>
      <c r="S901" s="29"/>
      <c r="T901" s="29"/>
      <c r="U901" s="29"/>
      <c r="V901" s="29"/>
      <c r="W901" s="29"/>
      <c r="X901" s="29"/>
      <c r="Y901" s="29"/>
      <c r="Z901" s="29"/>
    </row>
    <row r="902" spans="1:26" ht="15.75" customHeight="1">
      <c r="A902" s="29"/>
      <c r="B902" s="29"/>
      <c r="C902" s="29"/>
      <c r="D902" s="29"/>
      <c r="E902" s="29"/>
      <c r="F902" s="29"/>
      <c r="G902" s="29"/>
      <c r="H902" s="579"/>
      <c r="I902" s="29"/>
      <c r="J902" s="29"/>
      <c r="K902" s="29"/>
      <c r="L902" s="29"/>
      <c r="M902" s="29"/>
      <c r="N902" s="29"/>
      <c r="O902" s="29"/>
      <c r="P902" s="29"/>
      <c r="Q902" s="29"/>
      <c r="R902" s="29"/>
      <c r="S902" s="29"/>
      <c r="T902" s="29"/>
      <c r="U902" s="29"/>
      <c r="V902" s="29"/>
      <c r="W902" s="29"/>
      <c r="X902" s="29"/>
      <c r="Y902" s="29"/>
      <c r="Z902" s="29"/>
    </row>
    <row r="903" spans="1:26" ht="15.75" customHeight="1">
      <c r="A903" s="29"/>
      <c r="B903" s="29"/>
      <c r="C903" s="29"/>
      <c r="D903" s="29"/>
      <c r="E903" s="29"/>
      <c r="F903" s="29"/>
      <c r="G903" s="29"/>
      <c r="H903" s="579"/>
      <c r="I903" s="29"/>
      <c r="J903" s="29"/>
      <c r="K903" s="29"/>
      <c r="L903" s="29"/>
      <c r="M903" s="29"/>
      <c r="N903" s="29"/>
      <c r="O903" s="29"/>
      <c r="P903" s="29"/>
      <c r="Q903" s="29"/>
      <c r="R903" s="29"/>
      <c r="S903" s="29"/>
      <c r="T903" s="29"/>
      <c r="U903" s="29"/>
      <c r="V903" s="29"/>
      <c r="W903" s="29"/>
      <c r="X903" s="29"/>
      <c r="Y903" s="29"/>
      <c r="Z903" s="29"/>
    </row>
    <row r="904" spans="1:26" ht="15.75" customHeight="1">
      <c r="A904" s="29"/>
      <c r="B904" s="29"/>
      <c r="C904" s="29"/>
      <c r="D904" s="29"/>
      <c r="E904" s="29"/>
      <c r="F904" s="29"/>
      <c r="G904" s="29"/>
      <c r="H904" s="579"/>
      <c r="I904" s="29"/>
      <c r="J904" s="29"/>
      <c r="K904" s="29"/>
      <c r="L904" s="29"/>
      <c r="M904" s="29"/>
      <c r="N904" s="29"/>
      <c r="O904" s="29"/>
      <c r="P904" s="29"/>
      <c r="Q904" s="29"/>
      <c r="R904" s="29"/>
      <c r="S904" s="29"/>
      <c r="T904" s="29"/>
      <c r="U904" s="29"/>
      <c r="V904" s="29"/>
      <c r="W904" s="29"/>
      <c r="X904" s="29"/>
      <c r="Y904" s="29"/>
      <c r="Z904" s="29"/>
    </row>
    <row r="905" spans="1:26" ht="15.75" customHeight="1">
      <c r="A905" s="29"/>
      <c r="B905" s="29"/>
      <c r="C905" s="29"/>
      <c r="D905" s="29"/>
      <c r="E905" s="29"/>
      <c r="F905" s="29"/>
      <c r="G905" s="29"/>
      <c r="H905" s="579"/>
      <c r="I905" s="29"/>
      <c r="J905" s="29"/>
      <c r="K905" s="29"/>
      <c r="L905" s="29"/>
      <c r="M905" s="29"/>
      <c r="N905" s="29"/>
      <c r="O905" s="29"/>
      <c r="P905" s="29"/>
      <c r="Q905" s="29"/>
      <c r="R905" s="29"/>
      <c r="S905" s="29"/>
      <c r="T905" s="29"/>
      <c r="U905" s="29"/>
      <c r="V905" s="29"/>
      <c r="W905" s="29"/>
      <c r="X905" s="29"/>
      <c r="Y905" s="29"/>
      <c r="Z905" s="29"/>
    </row>
    <row r="906" spans="1:26" ht="15.75" customHeight="1">
      <c r="A906" s="29"/>
      <c r="B906" s="29"/>
      <c r="C906" s="29"/>
      <c r="D906" s="29"/>
      <c r="E906" s="29"/>
      <c r="F906" s="29"/>
      <c r="G906" s="29"/>
      <c r="H906" s="579"/>
      <c r="I906" s="29"/>
      <c r="J906" s="29"/>
      <c r="K906" s="29"/>
      <c r="L906" s="29"/>
      <c r="M906" s="29"/>
      <c r="N906" s="29"/>
      <c r="O906" s="29"/>
      <c r="P906" s="29"/>
      <c r="Q906" s="29"/>
      <c r="R906" s="29"/>
      <c r="S906" s="29"/>
      <c r="T906" s="29"/>
      <c r="U906" s="29"/>
      <c r="V906" s="29"/>
      <c r="W906" s="29"/>
      <c r="X906" s="29"/>
      <c r="Y906" s="29"/>
      <c r="Z906" s="29"/>
    </row>
    <row r="907" spans="1:26" ht="15.75" customHeight="1">
      <c r="A907" s="29"/>
      <c r="B907" s="29"/>
      <c r="C907" s="29"/>
      <c r="D907" s="29"/>
      <c r="E907" s="29"/>
      <c r="F907" s="29"/>
      <c r="G907" s="29"/>
      <c r="H907" s="579"/>
      <c r="I907" s="29"/>
      <c r="J907" s="29"/>
      <c r="K907" s="29"/>
      <c r="L907" s="29"/>
      <c r="M907" s="29"/>
      <c r="N907" s="29"/>
      <c r="O907" s="29"/>
      <c r="P907" s="29"/>
      <c r="Q907" s="29"/>
      <c r="R907" s="29"/>
      <c r="S907" s="29"/>
      <c r="T907" s="29"/>
      <c r="U907" s="29"/>
      <c r="V907" s="29"/>
      <c r="W907" s="29"/>
      <c r="X907" s="29"/>
      <c r="Y907" s="29"/>
      <c r="Z907" s="29"/>
    </row>
    <row r="908" spans="1:26" ht="15.75" customHeight="1">
      <c r="A908" s="29"/>
      <c r="B908" s="29"/>
      <c r="C908" s="29"/>
      <c r="D908" s="29"/>
      <c r="E908" s="29"/>
      <c r="F908" s="29"/>
      <c r="G908" s="29"/>
      <c r="H908" s="579"/>
      <c r="I908" s="29"/>
      <c r="J908" s="29"/>
      <c r="K908" s="29"/>
      <c r="L908" s="29"/>
      <c r="M908" s="29"/>
      <c r="N908" s="29"/>
      <c r="O908" s="29"/>
      <c r="P908" s="29"/>
      <c r="Q908" s="29"/>
      <c r="R908" s="29"/>
      <c r="S908" s="29"/>
      <c r="T908" s="29"/>
      <c r="U908" s="29"/>
      <c r="V908" s="29"/>
      <c r="W908" s="29"/>
      <c r="X908" s="29"/>
      <c r="Y908" s="29"/>
      <c r="Z908" s="29"/>
    </row>
    <row r="909" spans="1:26" ht="15.75" customHeight="1">
      <c r="A909" s="29"/>
      <c r="B909" s="29"/>
      <c r="C909" s="29"/>
      <c r="D909" s="29"/>
      <c r="E909" s="29"/>
      <c r="F909" s="29"/>
      <c r="G909" s="29"/>
      <c r="H909" s="579"/>
      <c r="I909" s="29"/>
      <c r="J909" s="29"/>
      <c r="K909" s="29"/>
      <c r="L909" s="29"/>
      <c r="M909" s="29"/>
      <c r="N909" s="29"/>
      <c r="O909" s="29"/>
      <c r="P909" s="29"/>
      <c r="Q909" s="29"/>
      <c r="R909" s="29"/>
      <c r="S909" s="29"/>
      <c r="T909" s="29"/>
      <c r="U909" s="29"/>
      <c r="V909" s="29"/>
      <c r="W909" s="29"/>
      <c r="X909" s="29"/>
      <c r="Y909" s="29"/>
      <c r="Z909" s="29"/>
    </row>
    <row r="910" spans="1:26" ht="15.75" customHeight="1">
      <c r="A910" s="29"/>
      <c r="B910" s="29"/>
      <c r="C910" s="29"/>
      <c r="D910" s="29"/>
      <c r="E910" s="29"/>
      <c r="F910" s="29"/>
      <c r="G910" s="29"/>
      <c r="H910" s="579"/>
      <c r="I910" s="29"/>
      <c r="J910" s="29"/>
      <c r="K910" s="29"/>
      <c r="L910" s="29"/>
      <c r="M910" s="29"/>
      <c r="N910" s="29"/>
      <c r="O910" s="29"/>
      <c r="P910" s="29"/>
      <c r="Q910" s="29"/>
      <c r="R910" s="29"/>
      <c r="S910" s="29"/>
      <c r="T910" s="29"/>
      <c r="U910" s="29"/>
      <c r="V910" s="29"/>
      <c r="W910" s="29"/>
      <c r="X910" s="29"/>
      <c r="Y910" s="29"/>
      <c r="Z910" s="29"/>
    </row>
    <row r="911" spans="1:26" ht="15.75" customHeight="1">
      <c r="A911" s="29"/>
      <c r="B911" s="29"/>
      <c r="C911" s="29"/>
      <c r="D911" s="29"/>
      <c r="E911" s="29"/>
      <c r="F911" s="29"/>
      <c r="G911" s="29"/>
      <c r="H911" s="579"/>
      <c r="I911" s="29"/>
      <c r="J911" s="29"/>
      <c r="K911" s="29"/>
      <c r="L911" s="29"/>
      <c r="M911" s="29"/>
      <c r="N911" s="29"/>
      <c r="O911" s="29"/>
      <c r="P911" s="29"/>
      <c r="Q911" s="29"/>
      <c r="R911" s="29"/>
      <c r="S911" s="29"/>
      <c r="T911" s="29"/>
      <c r="U911" s="29"/>
      <c r="V911" s="29"/>
      <c r="W911" s="29"/>
      <c r="X911" s="29"/>
      <c r="Y911" s="29"/>
      <c r="Z911" s="29"/>
    </row>
    <row r="912" spans="1:26" ht="15.75" customHeight="1">
      <c r="A912" s="29"/>
      <c r="B912" s="29"/>
      <c r="C912" s="29"/>
      <c r="D912" s="29"/>
      <c r="E912" s="29"/>
      <c r="F912" s="29"/>
      <c r="G912" s="29"/>
      <c r="H912" s="579"/>
      <c r="I912" s="29"/>
      <c r="J912" s="29"/>
      <c r="K912" s="29"/>
      <c r="L912" s="29"/>
      <c r="M912" s="29"/>
      <c r="N912" s="29"/>
      <c r="O912" s="29"/>
      <c r="P912" s="29"/>
      <c r="Q912" s="29"/>
      <c r="R912" s="29"/>
      <c r="S912" s="29"/>
      <c r="T912" s="29"/>
      <c r="U912" s="29"/>
      <c r="V912" s="29"/>
      <c r="W912" s="29"/>
      <c r="X912" s="29"/>
      <c r="Y912" s="29"/>
      <c r="Z912" s="29"/>
    </row>
    <row r="913" spans="1:26" ht="15.75" customHeight="1">
      <c r="A913" s="29"/>
      <c r="B913" s="29"/>
      <c r="C913" s="29"/>
      <c r="D913" s="29"/>
      <c r="E913" s="29"/>
      <c r="F913" s="29"/>
      <c r="G913" s="29"/>
      <c r="H913" s="579"/>
      <c r="I913" s="29"/>
      <c r="J913" s="29"/>
      <c r="K913" s="29"/>
      <c r="L913" s="29"/>
      <c r="M913" s="29"/>
      <c r="N913" s="29"/>
      <c r="O913" s="29"/>
      <c r="P913" s="29"/>
      <c r="Q913" s="29"/>
      <c r="R913" s="29"/>
      <c r="S913" s="29"/>
      <c r="T913" s="29"/>
      <c r="U913" s="29"/>
      <c r="V913" s="29"/>
      <c r="W913" s="29"/>
      <c r="X913" s="29"/>
      <c r="Y913" s="29"/>
      <c r="Z913" s="29"/>
    </row>
    <row r="914" spans="1:26" ht="15.75" customHeight="1">
      <c r="A914" s="29"/>
      <c r="B914" s="29"/>
      <c r="C914" s="29"/>
      <c r="D914" s="29"/>
      <c r="E914" s="29"/>
      <c r="F914" s="29"/>
      <c r="G914" s="29"/>
      <c r="H914" s="579"/>
      <c r="I914" s="29"/>
      <c r="J914" s="29"/>
      <c r="K914" s="29"/>
      <c r="L914" s="29"/>
      <c r="M914" s="29"/>
      <c r="N914" s="29"/>
      <c r="O914" s="29"/>
      <c r="P914" s="29"/>
      <c r="Q914" s="29"/>
      <c r="R914" s="29"/>
      <c r="S914" s="29"/>
      <c r="T914" s="29"/>
      <c r="U914" s="29"/>
      <c r="V914" s="29"/>
      <c r="W914" s="29"/>
      <c r="X914" s="29"/>
      <c r="Y914" s="29"/>
      <c r="Z914" s="29"/>
    </row>
    <row r="915" spans="1:26" ht="15.75" customHeight="1">
      <c r="A915" s="29"/>
      <c r="B915" s="29"/>
      <c r="C915" s="29"/>
      <c r="D915" s="29"/>
      <c r="E915" s="29"/>
      <c r="F915" s="29"/>
      <c r="G915" s="29"/>
      <c r="H915" s="579"/>
      <c r="I915" s="29"/>
      <c r="J915" s="29"/>
      <c r="K915" s="29"/>
      <c r="L915" s="29"/>
      <c r="M915" s="29"/>
      <c r="N915" s="29"/>
      <c r="O915" s="29"/>
      <c r="P915" s="29"/>
      <c r="Q915" s="29"/>
      <c r="R915" s="29"/>
      <c r="S915" s="29"/>
      <c r="T915" s="29"/>
      <c r="U915" s="29"/>
      <c r="V915" s="29"/>
      <c r="W915" s="29"/>
      <c r="X915" s="29"/>
      <c r="Y915" s="29"/>
      <c r="Z915" s="29"/>
    </row>
    <row r="916" spans="1:26" ht="15.75" customHeight="1">
      <c r="A916" s="29"/>
      <c r="B916" s="29"/>
      <c r="C916" s="29"/>
      <c r="D916" s="29"/>
      <c r="E916" s="29"/>
      <c r="F916" s="29"/>
      <c r="G916" s="29"/>
      <c r="H916" s="579"/>
      <c r="I916" s="29"/>
      <c r="J916" s="29"/>
      <c r="K916" s="29"/>
      <c r="L916" s="29"/>
      <c r="M916" s="29"/>
      <c r="N916" s="29"/>
      <c r="O916" s="29"/>
      <c r="P916" s="29"/>
      <c r="Q916" s="29"/>
      <c r="R916" s="29"/>
      <c r="S916" s="29"/>
      <c r="T916" s="29"/>
      <c r="U916" s="29"/>
      <c r="V916" s="29"/>
      <c r="W916" s="29"/>
      <c r="X916" s="29"/>
      <c r="Y916" s="29"/>
      <c r="Z916" s="29"/>
    </row>
    <row r="917" spans="1:26" ht="15.75" customHeight="1">
      <c r="A917" s="29"/>
      <c r="B917" s="29"/>
      <c r="C917" s="29"/>
      <c r="D917" s="29"/>
      <c r="E917" s="29"/>
      <c r="F917" s="29"/>
      <c r="G917" s="29"/>
      <c r="H917" s="579"/>
      <c r="I917" s="29"/>
      <c r="J917" s="29"/>
      <c r="K917" s="29"/>
      <c r="L917" s="29"/>
      <c r="M917" s="29"/>
      <c r="N917" s="29"/>
      <c r="O917" s="29"/>
      <c r="P917" s="29"/>
      <c r="Q917" s="29"/>
      <c r="R917" s="29"/>
      <c r="S917" s="29"/>
      <c r="T917" s="29"/>
      <c r="U917" s="29"/>
      <c r="V917" s="29"/>
      <c r="W917" s="29"/>
      <c r="X917" s="29"/>
      <c r="Y917" s="29"/>
      <c r="Z917" s="29"/>
    </row>
    <row r="918" spans="1:26" ht="15.75" customHeight="1">
      <c r="A918" s="29"/>
      <c r="B918" s="29"/>
      <c r="C918" s="29"/>
      <c r="D918" s="29"/>
      <c r="E918" s="29"/>
      <c r="F918" s="29"/>
      <c r="G918" s="29"/>
      <c r="H918" s="579"/>
      <c r="I918" s="29"/>
      <c r="J918" s="29"/>
      <c r="K918" s="29"/>
      <c r="L918" s="29"/>
      <c r="M918" s="29"/>
      <c r="N918" s="29"/>
      <c r="O918" s="29"/>
      <c r="P918" s="29"/>
      <c r="Q918" s="29"/>
      <c r="R918" s="29"/>
      <c r="S918" s="29"/>
      <c r="T918" s="29"/>
      <c r="U918" s="29"/>
      <c r="V918" s="29"/>
      <c r="W918" s="29"/>
      <c r="X918" s="29"/>
      <c r="Y918" s="29"/>
      <c r="Z918" s="29"/>
    </row>
    <row r="919" spans="1:26" ht="15.75" customHeight="1">
      <c r="A919" s="29"/>
      <c r="B919" s="29"/>
      <c r="C919" s="29"/>
      <c r="D919" s="29"/>
      <c r="E919" s="29"/>
      <c r="F919" s="29"/>
      <c r="G919" s="29"/>
      <c r="H919" s="579"/>
      <c r="I919" s="29"/>
      <c r="J919" s="29"/>
      <c r="K919" s="29"/>
      <c r="L919" s="29"/>
      <c r="M919" s="29"/>
      <c r="N919" s="29"/>
      <c r="O919" s="29"/>
      <c r="P919" s="29"/>
      <c r="Q919" s="29"/>
      <c r="R919" s="29"/>
      <c r="S919" s="29"/>
      <c r="T919" s="29"/>
      <c r="U919" s="29"/>
      <c r="V919" s="29"/>
      <c r="W919" s="29"/>
      <c r="X919" s="29"/>
      <c r="Y919" s="29"/>
      <c r="Z919" s="29"/>
    </row>
    <row r="920" spans="1:26" ht="15.75" customHeight="1">
      <c r="A920" s="29"/>
      <c r="B920" s="29"/>
      <c r="C920" s="29"/>
      <c r="D920" s="29"/>
      <c r="E920" s="29"/>
      <c r="F920" s="29"/>
      <c r="G920" s="29"/>
      <c r="H920" s="579"/>
      <c r="I920" s="29"/>
      <c r="J920" s="29"/>
      <c r="K920" s="29"/>
      <c r="L920" s="29"/>
      <c r="M920" s="29"/>
      <c r="N920" s="29"/>
      <c r="O920" s="29"/>
      <c r="P920" s="29"/>
      <c r="Q920" s="29"/>
      <c r="R920" s="29"/>
      <c r="S920" s="29"/>
      <c r="T920" s="29"/>
      <c r="U920" s="29"/>
      <c r="V920" s="29"/>
      <c r="W920" s="29"/>
      <c r="X920" s="29"/>
      <c r="Y920" s="29"/>
      <c r="Z920" s="29"/>
    </row>
    <row r="921" spans="1:26" ht="15.75" customHeight="1">
      <c r="A921" s="29"/>
      <c r="B921" s="29"/>
      <c r="C921" s="29"/>
      <c r="D921" s="29"/>
      <c r="E921" s="29"/>
      <c r="F921" s="29"/>
      <c r="G921" s="29"/>
      <c r="H921" s="579"/>
      <c r="I921" s="29"/>
      <c r="J921" s="29"/>
      <c r="K921" s="29"/>
      <c r="L921" s="29"/>
      <c r="M921" s="29"/>
      <c r="N921" s="29"/>
      <c r="O921" s="29"/>
      <c r="P921" s="29"/>
      <c r="Q921" s="29"/>
      <c r="R921" s="29"/>
      <c r="S921" s="29"/>
      <c r="T921" s="29"/>
      <c r="U921" s="29"/>
      <c r="V921" s="29"/>
      <c r="W921" s="29"/>
      <c r="X921" s="29"/>
      <c r="Y921" s="29"/>
      <c r="Z921" s="29"/>
    </row>
    <row r="922" spans="1:26" ht="15.75" customHeight="1">
      <c r="A922" s="29"/>
      <c r="B922" s="29"/>
      <c r="C922" s="29"/>
      <c r="D922" s="29"/>
      <c r="E922" s="29"/>
      <c r="F922" s="29"/>
      <c r="G922" s="29"/>
      <c r="H922" s="579"/>
      <c r="I922" s="29"/>
      <c r="J922" s="29"/>
      <c r="K922" s="29"/>
      <c r="L922" s="29"/>
      <c r="M922" s="29"/>
      <c r="N922" s="29"/>
      <c r="O922" s="29"/>
      <c r="P922" s="29"/>
      <c r="Q922" s="29"/>
      <c r="R922" s="29"/>
      <c r="S922" s="29"/>
      <c r="T922" s="29"/>
      <c r="U922" s="29"/>
      <c r="V922" s="29"/>
      <c r="W922" s="29"/>
      <c r="X922" s="29"/>
      <c r="Y922" s="29"/>
      <c r="Z922" s="29"/>
    </row>
    <row r="923" spans="1:26" ht="15.75" customHeight="1">
      <c r="A923" s="29"/>
      <c r="B923" s="29"/>
      <c r="C923" s="29"/>
      <c r="D923" s="29"/>
      <c r="E923" s="29"/>
      <c r="F923" s="29"/>
      <c r="G923" s="29"/>
      <c r="H923" s="579"/>
      <c r="I923" s="29"/>
      <c r="J923" s="29"/>
      <c r="K923" s="29"/>
      <c r="L923" s="29"/>
      <c r="M923" s="29"/>
      <c r="N923" s="29"/>
      <c r="O923" s="29"/>
      <c r="P923" s="29"/>
      <c r="Q923" s="29"/>
      <c r="R923" s="29"/>
      <c r="S923" s="29"/>
      <c r="T923" s="29"/>
      <c r="U923" s="29"/>
      <c r="V923" s="29"/>
      <c r="W923" s="29"/>
      <c r="X923" s="29"/>
      <c r="Y923" s="29"/>
      <c r="Z923" s="29"/>
    </row>
    <row r="924" spans="1:26" ht="15.75" customHeight="1">
      <c r="A924" s="29"/>
      <c r="B924" s="29"/>
      <c r="C924" s="29"/>
      <c r="D924" s="29"/>
      <c r="E924" s="29"/>
      <c r="F924" s="29"/>
      <c r="G924" s="29"/>
      <c r="H924" s="579"/>
      <c r="I924" s="29"/>
      <c r="J924" s="29"/>
      <c r="K924" s="29"/>
      <c r="L924" s="29"/>
      <c r="M924" s="29"/>
      <c r="N924" s="29"/>
      <c r="O924" s="29"/>
      <c r="P924" s="29"/>
      <c r="Q924" s="29"/>
      <c r="R924" s="29"/>
      <c r="S924" s="29"/>
      <c r="T924" s="29"/>
      <c r="U924" s="29"/>
      <c r="V924" s="29"/>
      <c r="W924" s="29"/>
      <c r="X924" s="29"/>
      <c r="Y924" s="29"/>
      <c r="Z924" s="29"/>
    </row>
    <row r="925" spans="1:26" ht="15.75" customHeight="1">
      <c r="A925" s="29"/>
      <c r="B925" s="29"/>
      <c r="C925" s="29"/>
      <c r="D925" s="29"/>
      <c r="E925" s="29"/>
      <c r="F925" s="29"/>
      <c r="G925" s="29"/>
      <c r="H925" s="579"/>
      <c r="I925" s="29"/>
      <c r="J925" s="29"/>
      <c r="K925" s="29"/>
      <c r="L925" s="29"/>
      <c r="M925" s="29"/>
      <c r="N925" s="29"/>
      <c r="O925" s="29"/>
      <c r="P925" s="29"/>
      <c r="Q925" s="29"/>
      <c r="R925" s="29"/>
      <c r="S925" s="29"/>
      <c r="T925" s="29"/>
      <c r="U925" s="29"/>
      <c r="V925" s="29"/>
      <c r="W925" s="29"/>
      <c r="X925" s="29"/>
      <c r="Y925" s="29"/>
      <c r="Z925" s="29"/>
    </row>
    <row r="926" spans="1:26" ht="15.75" customHeight="1">
      <c r="A926" s="29"/>
      <c r="B926" s="29"/>
      <c r="C926" s="29"/>
      <c r="D926" s="29"/>
      <c r="E926" s="29"/>
      <c r="F926" s="29"/>
      <c r="G926" s="29"/>
      <c r="H926" s="579"/>
      <c r="I926" s="29"/>
      <c r="J926" s="29"/>
      <c r="K926" s="29"/>
      <c r="L926" s="29"/>
      <c r="M926" s="29"/>
      <c r="N926" s="29"/>
      <c r="O926" s="29"/>
      <c r="P926" s="29"/>
      <c r="Q926" s="29"/>
      <c r="R926" s="29"/>
      <c r="S926" s="29"/>
      <c r="T926" s="29"/>
      <c r="U926" s="29"/>
      <c r="V926" s="29"/>
      <c r="W926" s="29"/>
      <c r="X926" s="29"/>
      <c r="Y926" s="29"/>
      <c r="Z926" s="29"/>
    </row>
    <row r="927" spans="1:26" ht="15.75" customHeight="1">
      <c r="A927" s="29"/>
      <c r="B927" s="29"/>
      <c r="C927" s="29"/>
      <c r="D927" s="29"/>
      <c r="E927" s="29"/>
      <c r="F927" s="29"/>
      <c r="G927" s="29"/>
      <c r="H927" s="579"/>
      <c r="I927" s="29"/>
      <c r="J927" s="29"/>
      <c r="K927" s="29"/>
      <c r="L927" s="29"/>
      <c r="M927" s="29"/>
      <c r="N927" s="29"/>
      <c r="O927" s="29"/>
      <c r="P927" s="29"/>
      <c r="Q927" s="29"/>
      <c r="R927" s="29"/>
      <c r="S927" s="29"/>
      <c r="T927" s="29"/>
      <c r="U927" s="29"/>
      <c r="V927" s="29"/>
      <c r="W927" s="29"/>
      <c r="X927" s="29"/>
      <c r="Y927" s="29"/>
      <c r="Z927" s="29"/>
    </row>
    <row r="928" spans="1:26" ht="15.75" customHeight="1">
      <c r="A928" s="29"/>
      <c r="B928" s="29"/>
      <c r="C928" s="29"/>
      <c r="D928" s="29"/>
      <c r="E928" s="29"/>
      <c r="F928" s="29"/>
      <c r="G928" s="29"/>
      <c r="H928" s="579"/>
      <c r="I928" s="29"/>
      <c r="J928" s="29"/>
      <c r="K928" s="29"/>
      <c r="L928" s="29"/>
      <c r="M928" s="29"/>
      <c r="N928" s="29"/>
      <c r="O928" s="29"/>
      <c r="P928" s="29"/>
      <c r="Q928" s="29"/>
      <c r="R928" s="29"/>
      <c r="S928" s="29"/>
      <c r="T928" s="29"/>
      <c r="U928" s="29"/>
      <c r="V928" s="29"/>
      <c r="W928" s="29"/>
      <c r="X928" s="29"/>
      <c r="Y928" s="29"/>
      <c r="Z928" s="29"/>
    </row>
    <row r="929" spans="1:26" ht="15.75" customHeight="1">
      <c r="A929" s="29"/>
      <c r="B929" s="29"/>
      <c r="C929" s="29"/>
      <c r="D929" s="29"/>
      <c r="E929" s="29"/>
      <c r="F929" s="29"/>
      <c r="G929" s="29"/>
      <c r="H929" s="579"/>
      <c r="I929" s="29"/>
      <c r="J929" s="29"/>
      <c r="K929" s="29"/>
      <c r="L929" s="29"/>
      <c r="M929" s="29"/>
      <c r="N929" s="29"/>
      <c r="O929" s="29"/>
      <c r="P929" s="29"/>
      <c r="Q929" s="29"/>
      <c r="R929" s="29"/>
      <c r="S929" s="29"/>
      <c r="T929" s="29"/>
      <c r="U929" s="29"/>
      <c r="V929" s="29"/>
      <c r="W929" s="29"/>
      <c r="X929" s="29"/>
      <c r="Y929" s="29"/>
      <c r="Z929" s="29"/>
    </row>
    <row r="930" spans="1:26" ht="15.75" customHeight="1">
      <c r="A930" s="29"/>
      <c r="B930" s="29"/>
      <c r="C930" s="29"/>
      <c r="D930" s="29"/>
      <c r="E930" s="29"/>
      <c r="F930" s="29"/>
      <c r="G930" s="29"/>
      <c r="H930" s="579"/>
      <c r="I930" s="29"/>
      <c r="J930" s="29"/>
      <c r="K930" s="29"/>
      <c r="L930" s="29"/>
      <c r="M930" s="29"/>
      <c r="N930" s="29"/>
      <c r="O930" s="29"/>
      <c r="P930" s="29"/>
      <c r="Q930" s="29"/>
      <c r="R930" s="29"/>
      <c r="S930" s="29"/>
      <c r="T930" s="29"/>
      <c r="U930" s="29"/>
      <c r="V930" s="29"/>
      <c r="W930" s="29"/>
      <c r="X930" s="29"/>
      <c r="Y930" s="29"/>
      <c r="Z930" s="29"/>
    </row>
    <row r="931" spans="1:26" ht="15.75" customHeight="1">
      <c r="A931" s="29"/>
      <c r="B931" s="29"/>
      <c r="C931" s="29"/>
      <c r="D931" s="29"/>
      <c r="E931" s="29"/>
      <c r="F931" s="29"/>
      <c r="G931" s="29"/>
      <c r="H931" s="579"/>
      <c r="I931" s="29"/>
      <c r="J931" s="29"/>
      <c r="K931" s="29"/>
      <c r="L931" s="29"/>
      <c r="M931" s="29"/>
      <c r="N931" s="29"/>
      <c r="O931" s="29"/>
      <c r="P931" s="29"/>
      <c r="Q931" s="29"/>
      <c r="R931" s="29"/>
      <c r="S931" s="29"/>
      <c r="T931" s="29"/>
      <c r="U931" s="29"/>
      <c r="V931" s="29"/>
      <c r="W931" s="29"/>
      <c r="X931" s="29"/>
      <c r="Y931" s="29"/>
      <c r="Z931" s="29"/>
    </row>
    <row r="932" spans="1:26" ht="15.75" customHeight="1">
      <c r="A932" s="29"/>
      <c r="B932" s="29"/>
      <c r="C932" s="29"/>
      <c r="D932" s="29"/>
      <c r="E932" s="29"/>
      <c r="F932" s="29"/>
      <c r="G932" s="29"/>
      <c r="H932" s="579"/>
      <c r="I932" s="29"/>
      <c r="J932" s="29"/>
      <c r="K932" s="29"/>
      <c r="L932" s="29"/>
      <c r="M932" s="29"/>
      <c r="N932" s="29"/>
      <c r="O932" s="29"/>
      <c r="P932" s="29"/>
      <c r="Q932" s="29"/>
      <c r="R932" s="29"/>
      <c r="S932" s="29"/>
      <c r="T932" s="29"/>
      <c r="U932" s="29"/>
      <c r="V932" s="29"/>
      <c r="W932" s="29"/>
      <c r="X932" s="29"/>
      <c r="Y932" s="29"/>
      <c r="Z932" s="29"/>
    </row>
    <row r="933" spans="1:26" ht="15.75" customHeight="1">
      <c r="A933" s="29"/>
      <c r="B933" s="29"/>
      <c r="C933" s="29"/>
      <c r="D933" s="29"/>
      <c r="E933" s="29"/>
      <c r="F933" s="29"/>
      <c r="G933" s="29"/>
      <c r="H933" s="579"/>
      <c r="I933" s="29"/>
      <c r="J933" s="29"/>
      <c r="K933" s="29"/>
      <c r="L933" s="29"/>
      <c r="M933" s="29"/>
      <c r="N933" s="29"/>
      <c r="O933" s="29"/>
      <c r="P933" s="29"/>
      <c r="Q933" s="29"/>
      <c r="R933" s="29"/>
      <c r="S933" s="29"/>
      <c r="T933" s="29"/>
      <c r="U933" s="29"/>
      <c r="V933" s="29"/>
      <c r="W933" s="29"/>
      <c r="X933" s="29"/>
      <c r="Y933" s="29"/>
      <c r="Z933" s="29"/>
    </row>
    <row r="934" spans="1:26" ht="15.75" customHeight="1">
      <c r="A934" s="29"/>
      <c r="B934" s="29"/>
      <c r="C934" s="29"/>
      <c r="D934" s="29"/>
      <c r="E934" s="29"/>
      <c r="F934" s="29"/>
      <c r="G934" s="29"/>
      <c r="H934" s="579"/>
      <c r="I934" s="29"/>
      <c r="J934" s="29"/>
      <c r="K934" s="29"/>
      <c r="L934" s="29"/>
      <c r="M934" s="29"/>
      <c r="N934" s="29"/>
      <c r="O934" s="29"/>
      <c r="P934" s="29"/>
      <c r="Q934" s="29"/>
      <c r="R934" s="29"/>
      <c r="S934" s="29"/>
      <c r="T934" s="29"/>
      <c r="U934" s="29"/>
      <c r="V934" s="29"/>
      <c r="W934" s="29"/>
      <c r="X934" s="29"/>
      <c r="Y934" s="29"/>
      <c r="Z934" s="29"/>
    </row>
    <row r="935" spans="1:26" ht="15.75" customHeight="1">
      <c r="A935" s="29"/>
      <c r="B935" s="29"/>
      <c r="C935" s="29"/>
      <c r="D935" s="29"/>
      <c r="E935" s="29"/>
      <c r="F935" s="29"/>
      <c r="G935" s="29"/>
      <c r="H935" s="579"/>
      <c r="I935" s="29"/>
      <c r="J935" s="29"/>
      <c r="K935" s="29"/>
      <c r="L935" s="29"/>
      <c r="M935" s="29"/>
      <c r="N935" s="29"/>
      <c r="O935" s="29"/>
      <c r="P935" s="29"/>
      <c r="Q935" s="29"/>
      <c r="R935" s="29"/>
      <c r="S935" s="29"/>
      <c r="T935" s="29"/>
      <c r="U935" s="29"/>
      <c r="V935" s="29"/>
      <c r="W935" s="29"/>
      <c r="X935" s="29"/>
      <c r="Y935" s="29"/>
      <c r="Z935" s="29"/>
    </row>
    <row r="936" spans="1:26" ht="15.75" customHeight="1">
      <c r="A936" s="29"/>
      <c r="B936" s="29"/>
      <c r="C936" s="29"/>
      <c r="D936" s="29"/>
      <c r="E936" s="29"/>
      <c r="F936" s="29"/>
      <c r="G936" s="29"/>
      <c r="H936" s="579"/>
      <c r="I936" s="29"/>
      <c r="J936" s="29"/>
      <c r="K936" s="29"/>
      <c r="L936" s="29"/>
      <c r="M936" s="29"/>
      <c r="N936" s="29"/>
      <c r="O936" s="29"/>
      <c r="P936" s="29"/>
      <c r="Q936" s="29"/>
      <c r="R936" s="29"/>
      <c r="S936" s="29"/>
      <c r="T936" s="29"/>
      <c r="U936" s="29"/>
      <c r="V936" s="29"/>
      <c r="W936" s="29"/>
      <c r="X936" s="29"/>
      <c r="Y936" s="29"/>
      <c r="Z936" s="29"/>
    </row>
    <row r="937" spans="1:26" ht="15.75" customHeight="1">
      <c r="A937" s="29"/>
      <c r="B937" s="29"/>
      <c r="C937" s="29"/>
      <c r="D937" s="29"/>
      <c r="E937" s="29"/>
      <c r="F937" s="29"/>
      <c r="G937" s="29"/>
      <c r="H937" s="579"/>
      <c r="I937" s="29"/>
      <c r="J937" s="29"/>
      <c r="K937" s="29"/>
      <c r="L937" s="29"/>
      <c r="M937" s="29"/>
      <c r="N937" s="29"/>
      <c r="O937" s="29"/>
      <c r="P937" s="29"/>
      <c r="Q937" s="29"/>
      <c r="R937" s="29"/>
      <c r="S937" s="29"/>
      <c r="T937" s="29"/>
      <c r="U937" s="29"/>
      <c r="V937" s="29"/>
      <c r="W937" s="29"/>
      <c r="X937" s="29"/>
      <c r="Y937" s="29"/>
      <c r="Z937" s="29"/>
    </row>
    <row r="938" spans="1:26" ht="15.75" customHeight="1">
      <c r="A938" s="29"/>
      <c r="B938" s="29"/>
      <c r="C938" s="29"/>
      <c r="D938" s="29"/>
      <c r="E938" s="29"/>
      <c r="F938" s="29"/>
      <c r="G938" s="29"/>
      <c r="H938" s="579"/>
      <c r="I938" s="29"/>
      <c r="J938" s="29"/>
      <c r="K938" s="29"/>
      <c r="L938" s="29"/>
      <c r="M938" s="29"/>
      <c r="N938" s="29"/>
      <c r="O938" s="29"/>
      <c r="P938" s="29"/>
      <c r="Q938" s="29"/>
      <c r="R938" s="29"/>
      <c r="S938" s="29"/>
      <c r="T938" s="29"/>
      <c r="U938" s="29"/>
      <c r="V938" s="29"/>
      <c r="W938" s="29"/>
      <c r="X938" s="29"/>
      <c r="Y938" s="29"/>
      <c r="Z938" s="29"/>
    </row>
    <row r="939" spans="1:26" ht="15.75" customHeight="1">
      <c r="A939" s="29"/>
      <c r="B939" s="29"/>
      <c r="C939" s="29"/>
      <c r="D939" s="29"/>
      <c r="E939" s="29"/>
      <c r="F939" s="29"/>
      <c r="G939" s="29"/>
      <c r="H939" s="579"/>
      <c r="I939" s="29"/>
      <c r="J939" s="29"/>
      <c r="K939" s="29"/>
      <c r="L939" s="29"/>
      <c r="M939" s="29"/>
      <c r="N939" s="29"/>
      <c r="O939" s="29"/>
      <c r="P939" s="29"/>
      <c r="Q939" s="29"/>
      <c r="R939" s="29"/>
      <c r="S939" s="29"/>
      <c r="T939" s="29"/>
      <c r="U939" s="29"/>
      <c r="V939" s="29"/>
      <c r="W939" s="29"/>
      <c r="X939" s="29"/>
      <c r="Y939" s="29"/>
      <c r="Z939" s="29"/>
    </row>
    <row r="940" spans="1:26" ht="15.75" customHeight="1">
      <c r="A940" s="29"/>
      <c r="B940" s="29"/>
      <c r="C940" s="29"/>
      <c r="D940" s="29"/>
      <c r="E940" s="29"/>
      <c r="F940" s="29"/>
      <c r="G940" s="29"/>
      <c r="H940" s="579"/>
      <c r="I940" s="29"/>
      <c r="J940" s="29"/>
      <c r="K940" s="29"/>
      <c r="L940" s="29"/>
      <c r="M940" s="29"/>
      <c r="N940" s="29"/>
      <c r="O940" s="29"/>
      <c r="P940" s="29"/>
      <c r="Q940" s="29"/>
      <c r="R940" s="29"/>
      <c r="S940" s="29"/>
      <c r="T940" s="29"/>
      <c r="U940" s="29"/>
      <c r="V940" s="29"/>
      <c r="W940" s="29"/>
      <c r="X940" s="29"/>
      <c r="Y940" s="29"/>
      <c r="Z940" s="29"/>
    </row>
    <row r="941" spans="1:26" ht="15.75" customHeight="1">
      <c r="A941" s="29"/>
      <c r="B941" s="29"/>
      <c r="C941" s="29"/>
      <c r="D941" s="29"/>
      <c r="E941" s="29"/>
      <c r="F941" s="29"/>
      <c r="G941" s="29"/>
      <c r="H941" s="579"/>
      <c r="I941" s="29"/>
      <c r="J941" s="29"/>
      <c r="K941" s="29"/>
      <c r="L941" s="29"/>
      <c r="M941" s="29"/>
      <c r="N941" s="29"/>
      <c r="O941" s="29"/>
      <c r="P941" s="29"/>
      <c r="Q941" s="29"/>
      <c r="R941" s="29"/>
      <c r="S941" s="29"/>
      <c r="T941" s="29"/>
      <c r="U941" s="29"/>
      <c r="V941" s="29"/>
      <c r="W941" s="29"/>
      <c r="X941" s="29"/>
      <c r="Y941" s="29"/>
      <c r="Z941" s="29"/>
    </row>
    <row r="942" spans="1:26" ht="15.75" customHeight="1">
      <c r="A942" s="29"/>
      <c r="B942" s="29"/>
      <c r="C942" s="29"/>
      <c r="D942" s="29"/>
      <c r="E942" s="29"/>
      <c r="F942" s="29"/>
      <c r="G942" s="29"/>
      <c r="H942" s="579"/>
      <c r="I942" s="29"/>
      <c r="J942" s="29"/>
      <c r="K942" s="29"/>
      <c r="L942" s="29"/>
      <c r="M942" s="29"/>
      <c r="N942" s="29"/>
      <c r="O942" s="29"/>
      <c r="P942" s="29"/>
      <c r="Q942" s="29"/>
      <c r="R942" s="29"/>
      <c r="S942" s="29"/>
      <c r="T942" s="29"/>
      <c r="U942" s="29"/>
      <c r="V942" s="29"/>
      <c r="W942" s="29"/>
      <c r="X942" s="29"/>
      <c r="Y942" s="29"/>
      <c r="Z942" s="29"/>
    </row>
    <row r="943" spans="1:26" ht="15.75" customHeight="1">
      <c r="A943" s="29"/>
      <c r="B943" s="29"/>
      <c r="C943" s="29"/>
      <c r="D943" s="29"/>
      <c r="E943" s="29"/>
      <c r="F943" s="29"/>
      <c r="G943" s="29"/>
      <c r="H943" s="579"/>
      <c r="I943" s="29"/>
      <c r="J943" s="29"/>
      <c r="K943" s="29"/>
      <c r="L943" s="29"/>
      <c r="M943" s="29"/>
      <c r="N943" s="29"/>
      <c r="O943" s="29"/>
      <c r="P943" s="29"/>
      <c r="Q943" s="29"/>
      <c r="R943" s="29"/>
      <c r="S943" s="29"/>
      <c r="T943" s="29"/>
      <c r="U943" s="29"/>
      <c r="V943" s="29"/>
      <c r="W943" s="29"/>
      <c r="X943" s="29"/>
      <c r="Y943" s="29"/>
      <c r="Z943" s="29"/>
    </row>
    <row r="944" spans="1:26" ht="15.75" customHeight="1">
      <c r="A944" s="29"/>
      <c r="B944" s="29"/>
      <c r="C944" s="29"/>
      <c r="D944" s="29"/>
      <c r="E944" s="29"/>
      <c r="F944" s="29"/>
      <c r="G944" s="29"/>
      <c r="H944" s="579"/>
      <c r="I944" s="29"/>
      <c r="J944" s="29"/>
      <c r="K944" s="29"/>
      <c r="L944" s="29"/>
      <c r="M944" s="29"/>
      <c r="N944" s="29"/>
      <c r="O944" s="29"/>
      <c r="P944" s="29"/>
      <c r="Q944" s="29"/>
      <c r="R944" s="29"/>
      <c r="S944" s="29"/>
      <c r="T944" s="29"/>
      <c r="U944" s="29"/>
      <c r="V944" s="29"/>
      <c r="W944" s="29"/>
      <c r="X944" s="29"/>
      <c r="Y944" s="29"/>
      <c r="Z944" s="29"/>
    </row>
    <row r="945" spans="1:26" ht="15.75" customHeight="1">
      <c r="A945" s="29"/>
      <c r="B945" s="29"/>
      <c r="C945" s="29"/>
      <c r="D945" s="29"/>
      <c r="E945" s="29"/>
      <c r="F945" s="29"/>
      <c r="G945" s="29"/>
      <c r="H945" s="579"/>
      <c r="I945" s="29"/>
      <c r="J945" s="29"/>
      <c r="K945" s="29"/>
      <c r="L945" s="29"/>
      <c r="M945" s="29"/>
      <c r="N945" s="29"/>
      <c r="O945" s="29"/>
      <c r="P945" s="29"/>
      <c r="Q945" s="29"/>
      <c r="R945" s="29"/>
      <c r="S945" s="29"/>
      <c r="T945" s="29"/>
      <c r="U945" s="29"/>
      <c r="V945" s="29"/>
      <c r="W945" s="29"/>
      <c r="X945" s="29"/>
      <c r="Y945" s="29"/>
      <c r="Z945" s="29"/>
    </row>
    <row r="946" spans="1:26" ht="15.75" customHeight="1">
      <c r="A946" s="29"/>
      <c r="B946" s="29"/>
      <c r="C946" s="29"/>
      <c r="D946" s="29"/>
      <c r="E946" s="29"/>
      <c r="F946" s="29"/>
      <c r="G946" s="29"/>
      <c r="H946" s="579"/>
      <c r="I946" s="29"/>
      <c r="J946" s="29"/>
      <c r="K946" s="29"/>
      <c r="L946" s="29"/>
      <c r="M946" s="29"/>
      <c r="N946" s="29"/>
      <c r="O946" s="29"/>
      <c r="P946" s="29"/>
      <c r="Q946" s="29"/>
      <c r="R946" s="29"/>
      <c r="S946" s="29"/>
      <c r="T946" s="29"/>
      <c r="U946" s="29"/>
      <c r="V946" s="29"/>
      <c r="W946" s="29"/>
      <c r="X946" s="29"/>
      <c r="Y946" s="29"/>
      <c r="Z946" s="29"/>
    </row>
    <row r="947" spans="1:26" ht="15.75" customHeight="1">
      <c r="A947" s="29"/>
      <c r="B947" s="29"/>
      <c r="C947" s="29"/>
      <c r="D947" s="29"/>
      <c r="E947" s="29"/>
      <c r="F947" s="29"/>
      <c r="G947" s="29"/>
      <c r="H947" s="579"/>
      <c r="I947" s="29"/>
      <c r="J947" s="29"/>
      <c r="K947" s="29"/>
      <c r="L947" s="29"/>
      <c r="M947" s="29"/>
      <c r="N947" s="29"/>
      <c r="O947" s="29"/>
      <c r="P947" s="29"/>
      <c r="Q947" s="29"/>
      <c r="R947" s="29"/>
      <c r="S947" s="29"/>
      <c r="T947" s="29"/>
      <c r="U947" s="29"/>
      <c r="V947" s="29"/>
      <c r="W947" s="29"/>
      <c r="X947" s="29"/>
      <c r="Y947" s="29"/>
      <c r="Z947" s="29"/>
    </row>
    <row r="948" spans="1:26" ht="15.75" customHeight="1">
      <c r="A948" s="29"/>
      <c r="B948" s="29"/>
      <c r="C948" s="29"/>
      <c r="D948" s="29"/>
      <c r="E948" s="29"/>
      <c r="F948" s="29"/>
      <c r="G948" s="29"/>
      <c r="H948" s="579"/>
      <c r="I948" s="29"/>
      <c r="J948" s="29"/>
      <c r="K948" s="29"/>
      <c r="L948" s="29"/>
      <c r="M948" s="29"/>
      <c r="N948" s="29"/>
      <c r="O948" s="29"/>
      <c r="P948" s="29"/>
      <c r="Q948" s="29"/>
      <c r="R948" s="29"/>
      <c r="S948" s="29"/>
      <c r="T948" s="29"/>
      <c r="U948" s="29"/>
      <c r="V948" s="29"/>
      <c r="W948" s="29"/>
      <c r="X948" s="29"/>
      <c r="Y948" s="29"/>
      <c r="Z948" s="29"/>
    </row>
    <row r="949" spans="1:26" ht="15.75" customHeight="1">
      <c r="A949" s="29"/>
      <c r="B949" s="29"/>
      <c r="C949" s="29"/>
      <c r="D949" s="29"/>
      <c r="E949" s="29"/>
      <c r="F949" s="29"/>
      <c r="G949" s="29"/>
      <c r="H949" s="579"/>
      <c r="I949" s="29"/>
      <c r="J949" s="29"/>
      <c r="K949" s="29"/>
      <c r="L949" s="29"/>
      <c r="M949" s="29"/>
      <c r="N949" s="29"/>
      <c r="O949" s="29"/>
      <c r="P949" s="29"/>
      <c r="Q949" s="29"/>
      <c r="R949" s="29"/>
      <c r="S949" s="29"/>
      <c r="T949" s="29"/>
      <c r="U949" s="29"/>
      <c r="V949" s="29"/>
      <c r="W949" s="29"/>
      <c r="X949" s="29"/>
      <c r="Y949" s="29"/>
      <c r="Z949" s="29"/>
    </row>
    <row r="950" spans="1:26" ht="15.75" customHeight="1">
      <c r="A950" s="29"/>
      <c r="B950" s="29"/>
      <c r="C950" s="29"/>
      <c r="D950" s="29"/>
      <c r="E950" s="29"/>
      <c r="F950" s="29"/>
      <c r="G950" s="29"/>
      <c r="H950" s="579"/>
      <c r="I950" s="29"/>
      <c r="J950" s="29"/>
      <c r="K950" s="29"/>
      <c r="L950" s="29"/>
      <c r="M950" s="29"/>
      <c r="N950" s="29"/>
      <c r="O950" s="29"/>
      <c r="P950" s="29"/>
      <c r="Q950" s="29"/>
      <c r="R950" s="29"/>
      <c r="S950" s="29"/>
      <c r="T950" s="29"/>
      <c r="U950" s="29"/>
      <c r="V950" s="29"/>
      <c r="W950" s="29"/>
      <c r="X950" s="29"/>
      <c r="Y950" s="29"/>
      <c r="Z950" s="29"/>
    </row>
    <row r="951" spans="1:26" ht="15.75" customHeight="1">
      <c r="A951" s="29"/>
      <c r="B951" s="29"/>
      <c r="C951" s="29"/>
      <c r="D951" s="29"/>
      <c r="E951" s="29"/>
      <c r="F951" s="29"/>
      <c r="G951" s="29"/>
      <c r="H951" s="579"/>
      <c r="I951" s="29"/>
      <c r="J951" s="29"/>
      <c r="K951" s="29"/>
      <c r="L951" s="29"/>
      <c r="M951" s="29"/>
      <c r="N951" s="29"/>
      <c r="O951" s="29"/>
      <c r="P951" s="29"/>
      <c r="Q951" s="29"/>
      <c r="R951" s="29"/>
      <c r="S951" s="29"/>
      <c r="T951" s="29"/>
      <c r="U951" s="29"/>
      <c r="V951" s="29"/>
      <c r="W951" s="29"/>
      <c r="X951" s="29"/>
      <c r="Y951" s="29"/>
      <c r="Z951" s="29"/>
    </row>
    <row r="952" spans="1:26" ht="15.75" customHeight="1">
      <c r="A952" s="29"/>
      <c r="B952" s="29"/>
      <c r="C952" s="29"/>
      <c r="D952" s="29"/>
      <c r="E952" s="29"/>
      <c r="F952" s="29"/>
      <c r="G952" s="29"/>
      <c r="H952" s="579"/>
      <c r="I952" s="29"/>
      <c r="J952" s="29"/>
      <c r="K952" s="29"/>
      <c r="L952" s="29"/>
      <c r="M952" s="29"/>
      <c r="N952" s="29"/>
      <c r="O952" s="29"/>
      <c r="P952" s="29"/>
      <c r="Q952" s="29"/>
      <c r="R952" s="29"/>
      <c r="S952" s="29"/>
      <c r="T952" s="29"/>
      <c r="U952" s="29"/>
      <c r="V952" s="29"/>
      <c r="W952" s="29"/>
      <c r="X952" s="29"/>
      <c r="Y952" s="29"/>
      <c r="Z952" s="29"/>
    </row>
    <row r="953" spans="1:26" ht="15.75" customHeight="1">
      <c r="A953" s="29"/>
      <c r="B953" s="29"/>
      <c r="C953" s="29"/>
      <c r="D953" s="29"/>
      <c r="E953" s="29"/>
      <c r="F953" s="29"/>
      <c r="G953" s="29"/>
      <c r="H953" s="579"/>
      <c r="I953" s="29"/>
      <c r="J953" s="29"/>
      <c r="K953" s="29"/>
      <c r="L953" s="29"/>
      <c r="M953" s="29"/>
      <c r="N953" s="29"/>
      <c r="O953" s="29"/>
      <c r="P953" s="29"/>
      <c r="Q953" s="29"/>
      <c r="R953" s="29"/>
      <c r="S953" s="29"/>
      <c r="T953" s="29"/>
      <c r="U953" s="29"/>
      <c r="V953" s="29"/>
      <c r="W953" s="29"/>
      <c r="X953" s="29"/>
      <c r="Y953" s="29"/>
      <c r="Z953" s="29"/>
    </row>
    <row r="954" spans="1:26" ht="15.75" customHeight="1">
      <c r="A954" s="29"/>
      <c r="B954" s="29"/>
      <c r="C954" s="29"/>
      <c r="D954" s="29"/>
      <c r="E954" s="29"/>
      <c r="F954" s="29"/>
      <c r="G954" s="29"/>
      <c r="H954" s="579"/>
      <c r="I954" s="29"/>
      <c r="J954" s="29"/>
      <c r="K954" s="29"/>
      <c r="L954" s="29"/>
      <c r="M954" s="29"/>
      <c r="N954" s="29"/>
      <c r="O954" s="29"/>
      <c r="P954" s="29"/>
      <c r="Q954" s="29"/>
      <c r="R954" s="29"/>
      <c r="S954" s="29"/>
      <c r="T954" s="29"/>
      <c r="U954" s="29"/>
      <c r="V954" s="29"/>
      <c r="W954" s="29"/>
      <c r="X954" s="29"/>
      <c r="Y954" s="29"/>
      <c r="Z954" s="29"/>
    </row>
    <row r="955" spans="1:26" ht="15.75" customHeight="1">
      <c r="A955" s="29"/>
      <c r="B955" s="29"/>
      <c r="C955" s="29"/>
      <c r="D955" s="29"/>
      <c r="E955" s="29"/>
      <c r="F955" s="29"/>
      <c r="G955" s="29"/>
      <c r="H955" s="579"/>
      <c r="I955" s="29"/>
      <c r="J955" s="29"/>
      <c r="K955" s="29"/>
      <c r="L955" s="29"/>
      <c r="M955" s="29"/>
      <c r="N955" s="29"/>
      <c r="O955" s="29"/>
      <c r="P955" s="29"/>
      <c r="Q955" s="29"/>
      <c r="R955" s="29"/>
      <c r="S955" s="29"/>
      <c r="T955" s="29"/>
      <c r="U955" s="29"/>
      <c r="V955" s="29"/>
      <c r="W955" s="29"/>
      <c r="X955" s="29"/>
      <c r="Y955" s="29"/>
      <c r="Z955" s="29"/>
    </row>
    <row r="956" spans="1:26" ht="15.75" customHeight="1">
      <c r="A956" s="29"/>
      <c r="B956" s="29"/>
      <c r="C956" s="29"/>
      <c r="D956" s="29"/>
      <c r="E956" s="29"/>
      <c r="F956" s="29"/>
      <c r="G956" s="29"/>
      <c r="H956" s="579"/>
      <c r="I956" s="29"/>
      <c r="J956" s="29"/>
      <c r="K956" s="29"/>
      <c r="L956" s="29"/>
      <c r="M956" s="29"/>
      <c r="N956" s="29"/>
      <c r="O956" s="29"/>
      <c r="P956" s="29"/>
      <c r="Q956" s="29"/>
      <c r="R956" s="29"/>
      <c r="S956" s="29"/>
      <c r="T956" s="29"/>
      <c r="U956" s="29"/>
      <c r="V956" s="29"/>
      <c r="W956" s="29"/>
      <c r="X956" s="29"/>
      <c r="Y956" s="29"/>
      <c r="Z956" s="29"/>
    </row>
    <row r="957" spans="1:26" ht="15.75" customHeight="1">
      <c r="A957" s="29"/>
      <c r="B957" s="29"/>
      <c r="C957" s="29"/>
      <c r="D957" s="29"/>
      <c r="E957" s="29"/>
      <c r="F957" s="29"/>
      <c r="G957" s="29"/>
      <c r="H957" s="579"/>
      <c r="I957" s="29"/>
      <c r="J957" s="29"/>
      <c r="K957" s="29"/>
      <c r="L957" s="29"/>
      <c r="M957" s="29"/>
      <c r="N957" s="29"/>
      <c r="O957" s="29"/>
      <c r="P957" s="29"/>
      <c r="Q957" s="29"/>
      <c r="R957" s="29"/>
      <c r="S957" s="29"/>
      <c r="T957" s="29"/>
      <c r="U957" s="29"/>
      <c r="V957" s="29"/>
      <c r="W957" s="29"/>
      <c r="X957" s="29"/>
      <c r="Y957" s="29"/>
      <c r="Z957" s="29"/>
    </row>
    <row r="958" spans="1:26" ht="15.75" customHeight="1">
      <c r="A958" s="29"/>
      <c r="B958" s="29"/>
      <c r="C958" s="29"/>
      <c r="D958" s="29"/>
      <c r="E958" s="29"/>
      <c r="F958" s="29"/>
      <c r="G958" s="29"/>
      <c r="H958" s="579"/>
      <c r="I958" s="29"/>
      <c r="J958" s="29"/>
      <c r="K958" s="29"/>
      <c r="L958" s="29"/>
      <c r="M958" s="29"/>
      <c r="N958" s="29"/>
      <c r="O958" s="29"/>
      <c r="P958" s="29"/>
      <c r="Q958" s="29"/>
      <c r="R958" s="29"/>
      <c r="S958" s="29"/>
      <c r="T958" s="29"/>
      <c r="U958" s="29"/>
      <c r="V958" s="29"/>
      <c r="W958" s="29"/>
      <c r="X958" s="29"/>
      <c r="Y958" s="29"/>
      <c r="Z958" s="29"/>
    </row>
    <row r="959" spans="1:26" ht="15.75" customHeight="1">
      <c r="A959" s="29"/>
      <c r="B959" s="29"/>
      <c r="C959" s="29"/>
      <c r="D959" s="29"/>
      <c r="E959" s="29"/>
      <c r="F959" s="29"/>
      <c r="G959" s="29"/>
      <c r="H959" s="579"/>
      <c r="I959" s="29"/>
      <c r="J959" s="29"/>
      <c r="K959" s="29"/>
      <c r="L959" s="29"/>
      <c r="M959" s="29"/>
      <c r="N959" s="29"/>
      <c r="O959" s="29"/>
      <c r="P959" s="29"/>
      <c r="Q959" s="29"/>
      <c r="R959" s="29"/>
      <c r="S959" s="29"/>
      <c r="T959" s="29"/>
      <c r="U959" s="29"/>
      <c r="V959" s="29"/>
      <c r="W959" s="29"/>
      <c r="X959" s="29"/>
      <c r="Y959" s="29"/>
      <c r="Z959" s="29"/>
    </row>
    <row r="960" spans="1:26" ht="15.75" customHeight="1">
      <c r="A960" s="29"/>
      <c r="B960" s="29"/>
      <c r="C960" s="29"/>
      <c r="D960" s="29"/>
      <c r="E960" s="29"/>
      <c r="F960" s="29"/>
      <c r="G960" s="29"/>
      <c r="H960" s="579"/>
      <c r="I960" s="29"/>
      <c r="J960" s="29"/>
      <c r="K960" s="29"/>
      <c r="L960" s="29"/>
      <c r="M960" s="29"/>
      <c r="N960" s="29"/>
      <c r="O960" s="29"/>
      <c r="P960" s="29"/>
      <c r="Q960" s="29"/>
      <c r="R960" s="29"/>
      <c r="S960" s="29"/>
      <c r="T960" s="29"/>
      <c r="U960" s="29"/>
      <c r="V960" s="29"/>
      <c r="W960" s="29"/>
      <c r="X960" s="29"/>
      <c r="Y960" s="29"/>
      <c r="Z960" s="29"/>
    </row>
    <row r="961" spans="1:26" ht="15.75" customHeight="1">
      <c r="A961" s="29"/>
      <c r="B961" s="29"/>
      <c r="C961" s="29"/>
      <c r="D961" s="29"/>
      <c r="E961" s="29"/>
      <c r="F961" s="29"/>
      <c r="G961" s="29"/>
      <c r="H961" s="579"/>
      <c r="I961" s="29"/>
      <c r="J961" s="29"/>
      <c r="K961" s="29"/>
      <c r="L961" s="29"/>
      <c r="M961" s="29"/>
      <c r="N961" s="29"/>
      <c r="O961" s="29"/>
      <c r="P961" s="29"/>
      <c r="Q961" s="29"/>
      <c r="R961" s="29"/>
      <c r="S961" s="29"/>
      <c r="T961" s="29"/>
      <c r="U961" s="29"/>
      <c r="V961" s="29"/>
      <c r="W961" s="29"/>
      <c r="X961" s="29"/>
      <c r="Y961" s="29"/>
      <c r="Z961" s="29"/>
    </row>
    <row r="962" spans="1:26" ht="15.75" customHeight="1">
      <c r="A962" s="29"/>
      <c r="B962" s="29"/>
      <c r="C962" s="29"/>
      <c r="D962" s="29"/>
      <c r="E962" s="29"/>
      <c r="F962" s="29"/>
      <c r="G962" s="29"/>
      <c r="H962" s="579"/>
      <c r="I962" s="29"/>
      <c r="J962" s="29"/>
      <c r="K962" s="29"/>
      <c r="L962" s="29"/>
      <c r="M962" s="29"/>
      <c r="N962" s="29"/>
      <c r="O962" s="29"/>
      <c r="P962" s="29"/>
      <c r="Q962" s="29"/>
      <c r="R962" s="29"/>
      <c r="S962" s="29"/>
      <c r="T962" s="29"/>
      <c r="U962" s="29"/>
      <c r="V962" s="29"/>
      <c r="W962" s="29"/>
      <c r="X962" s="29"/>
      <c r="Y962" s="29"/>
      <c r="Z962" s="29"/>
    </row>
    <row r="963" spans="1:26" ht="15.75" customHeight="1">
      <c r="A963" s="29"/>
      <c r="B963" s="29"/>
      <c r="C963" s="29"/>
      <c r="D963" s="29"/>
      <c r="E963" s="29"/>
      <c r="F963" s="29"/>
      <c r="G963" s="29"/>
      <c r="H963" s="579"/>
      <c r="I963" s="29"/>
      <c r="J963" s="29"/>
      <c r="K963" s="29"/>
      <c r="L963" s="29"/>
      <c r="M963" s="29"/>
      <c r="N963" s="29"/>
      <c r="O963" s="29"/>
      <c r="P963" s="29"/>
      <c r="Q963" s="29"/>
      <c r="R963" s="29"/>
      <c r="S963" s="29"/>
      <c r="T963" s="29"/>
      <c r="U963" s="29"/>
      <c r="V963" s="29"/>
      <c r="W963" s="29"/>
      <c r="X963" s="29"/>
      <c r="Y963" s="29"/>
      <c r="Z963" s="29"/>
    </row>
    <row r="964" spans="1:26" ht="15.75" customHeight="1">
      <c r="A964" s="29"/>
      <c r="B964" s="29"/>
      <c r="C964" s="29"/>
      <c r="D964" s="29"/>
      <c r="E964" s="29"/>
      <c r="F964" s="29"/>
      <c r="G964" s="29"/>
      <c r="H964" s="579"/>
      <c r="I964" s="29"/>
      <c r="J964" s="29"/>
      <c r="K964" s="29"/>
      <c r="L964" s="29"/>
      <c r="M964" s="29"/>
      <c r="N964" s="29"/>
      <c r="O964" s="29"/>
      <c r="P964" s="29"/>
      <c r="Q964" s="29"/>
      <c r="R964" s="29"/>
      <c r="S964" s="29"/>
      <c r="T964" s="29"/>
      <c r="U964" s="29"/>
      <c r="V964" s="29"/>
      <c r="W964" s="29"/>
      <c r="X964" s="29"/>
      <c r="Y964" s="29"/>
      <c r="Z964" s="29"/>
    </row>
    <row r="965" spans="1:26" ht="15.75" customHeight="1">
      <c r="A965" s="29"/>
      <c r="B965" s="29"/>
      <c r="C965" s="29"/>
      <c r="D965" s="29"/>
      <c r="E965" s="29"/>
      <c r="F965" s="29"/>
      <c r="G965" s="29"/>
      <c r="H965" s="579"/>
      <c r="I965" s="29"/>
      <c r="J965" s="29"/>
      <c r="K965" s="29"/>
      <c r="L965" s="29"/>
      <c r="M965" s="29"/>
      <c r="N965" s="29"/>
      <c r="O965" s="29"/>
      <c r="P965" s="29"/>
      <c r="Q965" s="29"/>
      <c r="R965" s="29"/>
      <c r="S965" s="29"/>
      <c r="T965" s="29"/>
      <c r="U965" s="29"/>
      <c r="V965" s="29"/>
      <c r="W965" s="29"/>
      <c r="X965" s="29"/>
      <c r="Y965" s="29"/>
      <c r="Z965" s="29"/>
    </row>
    <row r="966" spans="1:26" ht="15.75" customHeight="1">
      <c r="A966" s="29"/>
      <c r="B966" s="29"/>
      <c r="C966" s="29"/>
      <c r="D966" s="29"/>
      <c r="E966" s="29"/>
      <c r="F966" s="29"/>
      <c r="G966" s="29"/>
      <c r="H966" s="579"/>
      <c r="I966" s="29"/>
      <c r="J966" s="29"/>
      <c r="K966" s="29"/>
      <c r="L966" s="29"/>
      <c r="M966" s="29"/>
      <c r="N966" s="29"/>
      <c r="O966" s="29"/>
      <c r="P966" s="29"/>
      <c r="Q966" s="29"/>
      <c r="R966" s="29"/>
      <c r="S966" s="29"/>
      <c r="T966" s="29"/>
      <c r="U966" s="29"/>
      <c r="V966" s="29"/>
      <c r="W966" s="29"/>
      <c r="X966" s="29"/>
      <c r="Y966" s="29"/>
      <c r="Z966" s="29"/>
    </row>
    <row r="967" spans="1:26" ht="15.75" customHeight="1">
      <c r="A967" s="29"/>
      <c r="B967" s="29"/>
      <c r="C967" s="29"/>
      <c r="D967" s="29"/>
      <c r="E967" s="29"/>
      <c r="F967" s="29"/>
      <c r="G967" s="29"/>
      <c r="H967" s="579"/>
      <c r="I967" s="29"/>
      <c r="J967" s="29"/>
      <c r="K967" s="29"/>
      <c r="L967" s="29"/>
      <c r="M967" s="29"/>
      <c r="N967" s="29"/>
      <c r="O967" s="29"/>
      <c r="P967" s="29"/>
      <c r="Q967" s="29"/>
      <c r="R967" s="29"/>
      <c r="S967" s="29"/>
      <c r="T967" s="29"/>
      <c r="U967" s="29"/>
      <c r="V967" s="29"/>
      <c r="W967" s="29"/>
      <c r="X967" s="29"/>
      <c r="Y967" s="29"/>
      <c r="Z967" s="29"/>
    </row>
    <row r="968" spans="1:26" ht="15.75" customHeight="1">
      <c r="A968" s="29"/>
      <c r="B968" s="29"/>
      <c r="C968" s="29"/>
      <c r="D968" s="29"/>
      <c r="E968" s="29"/>
      <c r="F968" s="29"/>
      <c r="G968" s="29"/>
      <c r="H968" s="579"/>
      <c r="I968" s="29"/>
      <c r="J968" s="29"/>
      <c r="K968" s="29"/>
      <c r="L968" s="29"/>
      <c r="M968" s="29"/>
      <c r="N968" s="29"/>
      <c r="O968" s="29"/>
      <c r="P968" s="29"/>
      <c r="Q968" s="29"/>
      <c r="R968" s="29"/>
      <c r="S968" s="29"/>
      <c r="T968" s="29"/>
      <c r="U968" s="29"/>
      <c r="V968" s="29"/>
      <c r="W968" s="29"/>
      <c r="X968" s="29"/>
      <c r="Y968" s="29"/>
      <c r="Z968" s="29"/>
    </row>
    <row r="969" spans="1:26" ht="15.75" customHeight="1">
      <c r="A969" s="29"/>
      <c r="B969" s="29"/>
      <c r="C969" s="29"/>
      <c r="D969" s="29"/>
      <c r="E969" s="29"/>
      <c r="F969" s="29"/>
      <c r="G969" s="29"/>
      <c r="H969" s="579"/>
      <c r="I969" s="29"/>
      <c r="J969" s="29"/>
      <c r="K969" s="29"/>
      <c r="L969" s="29"/>
      <c r="M969" s="29"/>
      <c r="N969" s="29"/>
      <c r="O969" s="29"/>
      <c r="P969" s="29"/>
      <c r="Q969" s="29"/>
      <c r="R969" s="29"/>
      <c r="S969" s="29"/>
      <c r="T969" s="29"/>
      <c r="U969" s="29"/>
      <c r="V969" s="29"/>
      <c r="W969" s="29"/>
      <c r="X969" s="29"/>
      <c r="Y969" s="29"/>
      <c r="Z969" s="29"/>
    </row>
    <row r="970" spans="1:26" ht="15.75" customHeight="1">
      <c r="A970" s="29"/>
      <c r="B970" s="29"/>
      <c r="C970" s="29"/>
      <c r="D970" s="29"/>
      <c r="E970" s="29"/>
      <c r="F970" s="29"/>
      <c r="G970" s="29"/>
      <c r="H970" s="579"/>
      <c r="I970" s="29"/>
      <c r="J970" s="29"/>
      <c r="K970" s="29"/>
      <c r="L970" s="29"/>
      <c r="M970" s="29"/>
      <c r="N970" s="29"/>
      <c r="O970" s="29"/>
      <c r="P970" s="29"/>
      <c r="Q970" s="29"/>
      <c r="R970" s="29"/>
      <c r="S970" s="29"/>
      <c r="T970" s="29"/>
      <c r="U970" s="29"/>
      <c r="V970" s="29"/>
      <c r="W970" s="29"/>
      <c r="X970" s="29"/>
      <c r="Y970" s="29"/>
      <c r="Z970" s="29"/>
    </row>
    <row r="971" spans="1:26" ht="15.75" customHeight="1">
      <c r="A971" s="29"/>
      <c r="B971" s="29"/>
      <c r="C971" s="29"/>
      <c r="D971" s="29"/>
      <c r="E971" s="29"/>
      <c r="F971" s="29"/>
      <c r="G971" s="29"/>
      <c r="H971" s="579"/>
      <c r="I971" s="29"/>
      <c r="J971" s="29"/>
      <c r="K971" s="29"/>
      <c r="L971" s="29"/>
      <c r="M971" s="29"/>
      <c r="N971" s="29"/>
      <c r="O971" s="29"/>
      <c r="P971" s="29"/>
      <c r="Q971" s="29"/>
      <c r="R971" s="29"/>
      <c r="S971" s="29"/>
      <c r="T971" s="29"/>
      <c r="U971" s="29"/>
      <c r="V971" s="29"/>
      <c r="W971" s="29"/>
      <c r="X971" s="29"/>
      <c r="Y971" s="29"/>
      <c r="Z971" s="29"/>
    </row>
    <row r="972" spans="1:26" ht="15.75" customHeight="1">
      <c r="A972" s="29"/>
      <c r="B972" s="29"/>
      <c r="C972" s="29"/>
      <c r="D972" s="29"/>
      <c r="E972" s="29"/>
      <c r="F972" s="29"/>
      <c r="G972" s="29"/>
      <c r="H972" s="579"/>
      <c r="I972" s="29"/>
      <c r="J972" s="29"/>
      <c r="K972" s="29"/>
      <c r="L972" s="29"/>
      <c r="M972" s="29"/>
      <c r="N972" s="29"/>
      <c r="O972" s="29"/>
      <c r="P972" s="29"/>
      <c r="Q972" s="29"/>
      <c r="R972" s="29"/>
      <c r="S972" s="29"/>
      <c r="T972" s="29"/>
      <c r="U972" s="29"/>
      <c r="V972" s="29"/>
      <c r="W972" s="29"/>
      <c r="X972" s="29"/>
      <c r="Y972" s="29"/>
      <c r="Z972" s="29"/>
    </row>
    <row r="973" spans="1:26" ht="15.75" customHeight="1">
      <c r="A973" s="29"/>
      <c r="B973" s="29"/>
      <c r="C973" s="29"/>
      <c r="D973" s="29"/>
      <c r="E973" s="29"/>
      <c r="F973" s="29"/>
      <c r="G973" s="29"/>
      <c r="H973" s="579"/>
      <c r="I973" s="29"/>
      <c r="J973" s="29"/>
      <c r="K973" s="29"/>
      <c r="L973" s="29"/>
      <c r="M973" s="29"/>
      <c r="N973" s="29"/>
      <c r="O973" s="29"/>
      <c r="P973" s="29"/>
      <c r="Q973" s="29"/>
      <c r="R973" s="29"/>
      <c r="S973" s="29"/>
      <c r="T973" s="29"/>
      <c r="U973" s="29"/>
      <c r="V973" s="29"/>
      <c r="W973" s="29"/>
      <c r="X973" s="29"/>
      <c r="Y973" s="29"/>
      <c r="Z973" s="29"/>
    </row>
    <row r="974" spans="1:26" ht="15.75" customHeight="1">
      <c r="A974" s="29"/>
      <c r="B974" s="29"/>
      <c r="C974" s="29"/>
      <c r="D974" s="29"/>
      <c r="E974" s="29"/>
      <c r="F974" s="29"/>
      <c r="G974" s="29"/>
      <c r="H974" s="579"/>
      <c r="I974" s="29"/>
      <c r="J974" s="29"/>
      <c r="K974" s="29"/>
      <c r="L974" s="29"/>
      <c r="M974" s="29"/>
      <c r="N974" s="29"/>
      <c r="O974" s="29"/>
      <c r="P974" s="29"/>
      <c r="Q974" s="29"/>
      <c r="R974" s="29"/>
      <c r="S974" s="29"/>
      <c r="T974" s="29"/>
      <c r="U974" s="29"/>
      <c r="V974" s="29"/>
      <c r="W974" s="29"/>
      <c r="X974" s="29"/>
      <c r="Y974" s="29"/>
      <c r="Z974" s="29"/>
    </row>
    <row r="975" spans="1:26" ht="15.75" customHeight="1">
      <c r="A975" s="29"/>
      <c r="B975" s="29"/>
      <c r="C975" s="29"/>
      <c r="D975" s="29"/>
      <c r="E975" s="29"/>
      <c r="F975" s="29"/>
      <c r="G975" s="29"/>
      <c r="H975" s="579"/>
      <c r="I975" s="29"/>
      <c r="J975" s="29"/>
      <c r="K975" s="29"/>
      <c r="L975" s="29"/>
      <c r="M975" s="29"/>
      <c r="N975" s="29"/>
      <c r="O975" s="29"/>
      <c r="P975" s="29"/>
      <c r="Q975" s="29"/>
      <c r="R975" s="29"/>
      <c r="S975" s="29"/>
      <c r="T975" s="29"/>
      <c r="U975" s="29"/>
      <c r="V975" s="29"/>
      <c r="W975" s="29"/>
      <c r="X975" s="29"/>
      <c r="Y975" s="29"/>
      <c r="Z975" s="29"/>
    </row>
    <row r="976" spans="1:26" ht="15.75" customHeight="1">
      <c r="A976" s="29"/>
      <c r="B976" s="29"/>
      <c r="C976" s="29"/>
      <c r="D976" s="29"/>
      <c r="E976" s="29"/>
      <c r="F976" s="29"/>
      <c r="G976" s="29"/>
      <c r="H976" s="579"/>
      <c r="I976" s="29"/>
      <c r="J976" s="29"/>
      <c r="K976" s="29"/>
      <c r="L976" s="29"/>
      <c r="M976" s="29"/>
      <c r="N976" s="29"/>
      <c r="O976" s="29"/>
      <c r="P976" s="29"/>
      <c r="Q976" s="29"/>
      <c r="R976" s="29"/>
      <c r="S976" s="29"/>
      <c r="T976" s="29"/>
      <c r="U976" s="29"/>
      <c r="V976" s="29"/>
      <c r="W976" s="29"/>
      <c r="X976" s="29"/>
      <c r="Y976" s="29"/>
      <c r="Z976" s="29"/>
    </row>
    <row r="977" spans="1:26" ht="15.75" customHeight="1">
      <c r="A977" s="29"/>
      <c r="B977" s="29"/>
      <c r="C977" s="29"/>
      <c r="D977" s="29"/>
      <c r="E977" s="29"/>
      <c r="F977" s="29"/>
      <c r="G977" s="29"/>
      <c r="H977" s="579"/>
      <c r="I977" s="29"/>
      <c r="J977" s="29"/>
      <c r="K977" s="29"/>
      <c r="L977" s="29"/>
      <c r="M977" s="29"/>
      <c r="N977" s="29"/>
      <c r="O977" s="29"/>
      <c r="P977" s="29"/>
      <c r="Q977" s="29"/>
      <c r="R977" s="29"/>
      <c r="S977" s="29"/>
      <c r="T977" s="29"/>
      <c r="U977" s="29"/>
      <c r="V977" s="29"/>
      <c r="W977" s="29"/>
      <c r="X977" s="29"/>
      <c r="Y977" s="29"/>
      <c r="Z977" s="29"/>
    </row>
    <row r="978" spans="1:26" ht="15.75" customHeight="1">
      <c r="A978" s="29"/>
      <c r="B978" s="29"/>
      <c r="C978" s="29"/>
      <c r="D978" s="29"/>
      <c r="E978" s="29"/>
      <c r="F978" s="29"/>
      <c r="G978" s="29"/>
      <c r="H978" s="579"/>
      <c r="I978" s="29"/>
      <c r="J978" s="29"/>
      <c r="K978" s="29"/>
      <c r="L978" s="29"/>
      <c r="M978" s="29"/>
      <c r="N978" s="29"/>
      <c r="O978" s="29"/>
      <c r="P978" s="29"/>
      <c r="Q978" s="29"/>
      <c r="R978" s="29"/>
      <c r="S978" s="29"/>
      <c r="T978" s="29"/>
      <c r="U978" s="29"/>
      <c r="V978" s="29"/>
      <c r="W978" s="29"/>
      <c r="X978" s="29"/>
      <c r="Y978" s="29"/>
      <c r="Z978" s="29"/>
    </row>
    <row r="979" spans="1:26" ht="15.75" customHeight="1">
      <c r="A979" s="29"/>
      <c r="B979" s="29"/>
      <c r="C979" s="29"/>
      <c r="D979" s="29"/>
      <c r="E979" s="29"/>
      <c r="F979" s="29"/>
      <c r="G979" s="29"/>
      <c r="H979" s="579"/>
      <c r="I979" s="29"/>
      <c r="J979" s="29"/>
      <c r="K979" s="29"/>
      <c r="L979" s="29"/>
      <c r="M979" s="29"/>
      <c r="N979" s="29"/>
      <c r="O979" s="29"/>
      <c r="P979" s="29"/>
      <c r="Q979" s="29"/>
      <c r="R979" s="29"/>
      <c r="S979" s="29"/>
      <c r="T979" s="29"/>
      <c r="U979" s="29"/>
      <c r="V979" s="29"/>
      <c r="W979" s="29"/>
      <c r="X979" s="29"/>
      <c r="Y979" s="29"/>
      <c r="Z979" s="29"/>
    </row>
    <row r="980" spans="1:26" ht="15.75" customHeight="1">
      <c r="A980" s="29"/>
      <c r="B980" s="29"/>
      <c r="C980" s="29"/>
      <c r="D980" s="29"/>
      <c r="E980" s="29"/>
      <c r="F980" s="29"/>
      <c r="G980" s="29"/>
      <c r="H980" s="579"/>
      <c r="I980" s="29"/>
      <c r="J980" s="29"/>
      <c r="K980" s="29"/>
      <c r="L980" s="29"/>
      <c r="M980" s="29"/>
      <c r="N980" s="29"/>
      <c r="O980" s="29"/>
      <c r="P980" s="29"/>
      <c r="Q980" s="29"/>
      <c r="R980" s="29"/>
      <c r="S980" s="29"/>
      <c r="T980" s="29"/>
      <c r="U980" s="29"/>
      <c r="V980" s="29"/>
      <c r="W980" s="29"/>
      <c r="X980" s="29"/>
      <c r="Y980" s="29"/>
      <c r="Z980" s="29"/>
    </row>
    <row r="981" spans="1:26" ht="15.75" customHeight="1">
      <c r="A981" s="29"/>
      <c r="B981" s="29"/>
      <c r="C981" s="29"/>
      <c r="D981" s="29"/>
      <c r="E981" s="29"/>
      <c r="F981" s="29"/>
      <c r="G981" s="29"/>
      <c r="H981" s="579"/>
      <c r="I981" s="29"/>
      <c r="J981" s="29"/>
      <c r="K981" s="29"/>
      <c r="L981" s="29"/>
      <c r="M981" s="29"/>
      <c r="N981" s="29"/>
      <c r="O981" s="29"/>
      <c r="P981" s="29"/>
      <c r="Q981" s="29"/>
      <c r="R981" s="29"/>
      <c r="S981" s="29"/>
      <c r="T981" s="29"/>
      <c r="U981" s="29"/>
      <c r="V981" s="29"/>
      <c r="W981" s="29"/>
      <c r="X981" s="29"/>
      <c r="Y981" s="29"/>
      <c r="Z981" s="29"/>
    </row>
    <row r="982" spans="1:26" ht="15.75" customHeight="1">
      <c r="A982" s="29"/>
      <c r="B982" s="29"/>
      <c r="C982" s="29"/>
      <c r="D982" s="29"/>
      <c r="E982" s="29"/>
      <c r="F982" s="29"/>
      <c r="G982" s="29"/>
      <c r="H982" s="579"/>
      <c r="I982" s="29"/>
      <c r="J982" s="29"/>
      <c r="K982" s="29"/>
      <c r="L982" s="29"/>
      <c r="M982" s="29"/>
      <c r="N982" s="29"/>
      <c r="O982" s="29"/>
      <c r="P982" s="29"/>
      <c r="Q982" s="29"/>
      <c r="R982" s="29"/>
      <c r="S982" s="29"/>
      <c r="T982" s="29"/>
      <c r="U982" s="29"/>
      <c r="V982" s="29"/>
      <c r="W982" s="29"/>
      <c r="X982" s="29"/>
      <c r="Y982" s="29"/>
      <c r="Z982" s="29"/>
    </row>
    <row r="983" spans="1:26" ht="15.75" customHeight="1">
      <c r="A983" s="29"/>
      <c r="B983" s="29"/>
      <c r="C983" s="29"/>
      <c r="D983" s="29"/>
      <c r="E983" s="29"/>
      <c r="F983" s="29"/>
      <c r="G983" s="29"/>
      <c r="H983" s="579"/>
      <c r="I983" s="29"/>
      <c r="J983" s="29"/>
      <c r="K983" s="29"/>
      <c r="L983" s="29"/>
      <c r="M983" s="29"/>
      <c r="N983" s="29"/>
      <c r="O983" s="29"/>
      <c r="P983" s="29"/>
      <c r="Q983" s="29"/>
      <c r="R983" s="29"/>
      <c r="S983" s="29"/>
      <c r="T983" s="29"/>
      <c r="U983" s="29"/>
      <c r="V983" s="29"/>
      <c r="W983" s="29"/>
      <c r="X983" s="29"/>
      <c r="Y983" s="29"/>
      <c r="Z983" s="29"/>
    </row>
    <row r="984" spans="1:26" ht="15.75" customHeight="1">
      <c r="A984" s="29"/>
      <c r="B984" s="29"/>
      <c r="C984" s="29"/>
      <c r="D984" s="29"/>
      <c r="E984" s="29"/>
      <c r="F984" s="29"/>
      <c r="G984" s="29"/>
      <c r="H984" s="579"/>
      <c r="I984" s="29"/>
      <c r="J984" s="29"/>
      <c r="K984" s="29"/>
      <c r="L984" s="29"/>
      <c r="M984" s="29"/>
      <c r="N984" s="29"/>
      <c r="O984" s="29"/>
      <c r="P984" s="29"/>
      <c r="Q984" s="29"/>
      <c r="R984" s="29"/>
      <c r="S984" s="29"/>
      <c r="T984" s="29"/>
      <c r="U984" s="29"/>
      <c r="V984" s="29"/>
      <c r="W984" s="29"/>
      <c r="X984" s="29"/>
      <c r="Y984" s="29"/>
      <c r="Z984" s="29"/>
    </row>
    <row r="985" spans="1:26" ht="15.75" customHeight="1">
      <c r="A985" s="29"/>
      <c r="B985" s="29"/>
      <c r="C985" s="29"/>
      <c r="D985" s="29"/>
      <c r="E985" s="29"/>
      <c r="F985" s="29"/>
      <c r="G985" s="29"/>
      <c r="H985" s="579"/>
      <c r="I985" s="29"/>
      <c r="J985" s="29"/>
      <c r="K985" s="29"/>
      <c r="L985" s="29"/>
      <c r="M985" s="29"/>
      <c r="N985" s="29"/>
      <c r="O985" s="29"/>
      <c r="P985" s="29"/>
      <c r="Q985" s="29"/>
      <c r="R985" s="29"/>
      <c r="S985" s="29"/>
      <c r="T985" s="29"/>
      <c r="U985" s="29"/>
      <c r="V985" s="29"/>
      <c r="W985" s="29"/>
      <c r="X985" s="29"/>
      <c r="Y985" s="29"/>
      <c r="Z985" s="29"/>
    </row>
    <row r="986" spans="1:26" ht="15.75" customHeight="1">
      <c r="A986" s="29"/>
      <c r="B986" s="29"/>
      <c r="C986" s="29"/>
      <c r="D986" s="29"/>
      <c r="E986" s="29"/>
      <c r="F986" s="29"/>
      <c r="G986" s="29"/>
      <c r="H986" s="579"/>
      <c r="I986" s="29"/>
      <c r="J986" s="29"/>
      <c r="K986" s="29"/>
      <c r="L986" s="29"/>
      <c r="M986" s="29"/>
      <c r="N986" s="29"/>
      <c r="O986" s="29"/>
      <c r="P986" s="29"/>
      <c r="Q986" s="29"/>
      <c r="R986" s="29"/>
      <c r="S986" s="29"/>
      <c r="T986" s="29"/>
      <c r="U986" s="29"/>
      <c r="V986" s="29"/>
      <c r="W986" s="29"/>
      <c r="X986" s="29"/>
      <c r="Y986" s="29"/>
      <c r="Z986" s="29"/>
    </row>
    <row r="987" spans="1:26" ht="15.75" customHeight="1">
      <c r="A987" s="29"/>
      <c r="B987" s="29"/>
      <c r="C987" s="29"/>
      <c r="D987" s="29"/>
      <c r="E987" s="29"/>
      <c r="F987" s="29"/>
      <c r="G987" s="29"/>
      <c r="H987" s="579"/>
      <c r="I987" s="29"/>
      <c r="J987" s="29"/>
      <c r="K987" s="29"/>
      <c r="L987" s="29"/>
      <c r="M987" s="29"/>
      <c r="N987" s="29"/>
      <c r="O987" s="29"/>
      <c r="P987" s="29"/>
      <c r="Q987" s="29"/>
      <c r="R987" s="29"/>
      <c r="S987" s="29"/>
      <c r="T987" s="29"/>
      <c r="U987" s="29"/>
      <c r="V987" s="29"/>
      <c r="W987" s="29"/>
      <c r="X987" s="29"/>
      <c r="Y987" s="29"/>
      <c r="Z987" s="29"/>
    </row>
    <row r="988" spans="1:26" ht="15.75" customHeight="1">
      <c r="A988" s="29"/>
      <c r="B988" s="29"/>
      <c r="C988" s="29"/>
      <c r="D988" s="29"/>
      <c r="E988" s="29"/>
      <c r="F988" s="29"/>
      <c r="G988" s="29"/>
      <c r="H988" s="579"/>
      <c r="I988" s="29"/>
      <c r="J988" s="29"/>
      <c r="K988" s="29"/>
      <c r="L988" s="29"/>
      <c r="M988" s="29"/>
      <c r="N988" s="29"/>
      <c r="O988" s="29"/>
      <c r="P988" s="29"/>
      <c r="Q988" s="29"/>
      <c r="R988" s="29"/>
      <c r="S988" s="29"/>
      <c r="T988" s="29"/>
      <c r="U988" s="29"/>
      <c r="V988" s="29"/>
      <c r="W988" s="29"/>
      <c r="X988" s="29"/>
      <c r="Y988" s="29"/>
      <c r="Z988" s="29"/>
    </row>
    <row r="989" spans="1:26" ht="15.75" customHeight="1">
      <c r="A989" s="29"/>
      <c r="B989" s="29"/>
      <c r="C989" s="29"/>
      <c r="D989" s="29"/>
      <c r="E989" s="29"/>
      <c r="F989" s="29"/>
      <c r="G989" s="29"/>
      <c r="H989" s="579"/>
      <c r="I989" s="29"/>
      <c r="J989" s="29"/>
      <c r="K989" s="29"/>
      <c r="L989" s="29"/>
      <c r="M989" s="29"/>
      <c r="N989" s="29"/>
      <c r="O989" s="29"/>
      <c r="P989" s="29"/>
      <c r="Q989" s="29"/>
      <c r="R989" s="29"/>
      <c r="S989" s="29"/>
      <c r="T989" s="29"/>
      <c r="U989" s="29"/>
      <c r="V989" s="29"/>
      <c r="W989" s="29"/>
      <c r="X989" s="29"/>
      <c r="Y989" s="29"/>
      <c r="Z989" s="29"/>
    </row>
    <row r="990" spans="1:26" ht="15.75" customHeight="1">
      <c r="A990" s="29"/>
      <c r="B990" s="29"/>
      <c r="C990" s="29"/>
      <c r="D990" s="29"/>
      <c r="E990" s="29"/>
      <c r="F990" s="29"/>
      <c r="G990" s="29"/>
      <c r="H990" s="579"/>
      <c r="I990" s="29"/>
      <c r="J990" s="29"/>
      <c r="K990" s="29"/>
      <c r="L990" s="29"/>
      <c r="M990" s="29"/>
      <c r="N990" s="29"/>
      <c r="O990" s="29"/>
      <c r="P990" s="29"/>
      <c r="Q990" s="29"/>
      <c r="R990" s="29"/>
      <c r="S990" s="29"/>
      <c r="T990" s="29"/>
      <c r="U990" s="29"/>
      <c r="V990" s="29"/>
      <c r="W990" s="29"/>
      <c r="X990" s="29"/>
      <c r="Y990" s="29"/>
      <c r="Z990" s="29"/>
    </row>
    <row r="991" spans="1:26" ht="15.75" customHeight="1">
      <c r="A991" s="29"/>
      <c r="B991" s="29"/>
      <c r="C991" s="29"/>
      <c r="D991" s="29"/>
      <c r="E991" s="29"/>
      <c r="F991" s="29"/>
      <c r="G991" s="29"/>
      <c r="H991" s="579"/>
      <c r="I991" s="29"/>
      <c r="J991" s="29"/>
      <c r="K991" s="29"/>
      <c r="L991" s="29"/>
      <c r="M991" s="29"/>
      <c r="N991" s="29"/>
      <c r="O991" s="29"/>
      <c r="P991" s="29"/>
      <c r="Q991" s="29"/>
      <c r="R991" s="29"/>
      <c r="S991" s="29"/>
      <c r="T991" s="29"/>
      <c r="U991" s="29"/>
      <c r="V991" s="29"/>
      <c r="W991" s="29"/>
      <c r="X991" s="29"/>
      <c r="Y991" s="29"/>
      <c r="Z991" s="29"/>
    </row>
    <row r="992" spans="1:26" ht="15.75" customHeight="1">
      <c r="A992" s="29"/>
      <c r="B992" s="29"/>
      <c r="C992" s="29"/>
      <c r="D992" s="29"/>
      <c r="E992" s="29"/>
      <c r="F992" s="29"/>
      <c r="G992" s="29"/>
      <c r="H992" s="579"/>
      <c r="I992" s="29"/>
      <c r="J992" s="29"/>
      <c r="K992" s="29"/>
      <c r="L992" s="29"/>
      <c r="M992" s="29"/>
      <c r="N992" s="29"/>
      <c r="O992" s="29"/>
      <c r="P992" s="29"/>
      <c r="Q992" s="29"/>
      <c r="R992" s="29"/>
      <c r="S992" s="29"/>
      <c r="T992" s="29"/>
      <c r="U992" s="29"/>
      <c r="V992" s="29"/>
      <c r="W992" s="29"/>
      <c r="X992" s="29"/>
      <c r="Y992" s="29"/>
      <c r="Z992" s="29"/>
    </row>
    <row r="993" spans="1:26" ht="15.75" customHeight="1">
      <c r="A993" s="29"/>
      <c r="B993" s="29"/>
      <c r="C993" s="29"/>
      <c r="D993" s="29"/>
      <c r="E993" s="29"/>
      <c r="F993" s="29"/>
      <c r="G993" s="29"/>
      <c r="H993" s="579"/>
      <c r="I993" s="29"/>
      <c r="J993" s="29"/>
      <c r="K993" s="29"/>
      <c r="L993" s="29"/>
      <c r="M993" s="29"/>
      <c r="N993" s="29"/>
      <c r="O993" s="29"/>
      <c r="P993" s="29"/>
      <c r="Q993" s="29"/>
      <c r="R993" s="29"/>
      <c r="S993" s="29"/>
      <c r="T993" s="29"/>
      <c r="U993" s="29"/>
      <c r="V993" s="29"/>
      <c r="W993" s="29"/>
      <c r="X993" s="29"/>
      <c r="Y993" s="29"/>
      <c r="Z993" s="29"/>
    </row>
    <row r="994" spans="1:26" ht="15.75" customHeight="1">
      <c r="A994" s="29"/>
      <c r="B994" s="29"/>
      <c r="C994" s="29"/>
      <c r="D994" s="29"/>
      <c r="E994" s="29"/>
      <c r="F994" s="29"/>
      <c r="G994" s="29"/>
      <c r="H994" s="579"/>
      <c r="I994" s="29"/>
      <c r="J994" s="29"/>
      <c r="K994" s="29"/>
      <c r="L994" s="29"/>
      <c r="M994" s="29"/>
      <c r="N994" s="29"/>
      <c r="O994" s="29"/>
      <c r="P994" s="29"/>
      <c r="Q994" s="29"/>
      <c r="R994" s="29"/>
      <c r="S994" s="29"/>
      <c r="T994" s="29"/>
      <c r="U994" s="29"/>
      <c r="V994" s="29"/>
      <c r="W994" s="29"/>
      <c r="X994" s="29"/>
      <c r="Y994" s="29"/>
      <c r="Z994" s="29"/>
    </row>
    <row r="995" spans="1:26" ht="15.75" customHeight="1">
      <c r="A995" s="29"/>
      <c r="B995" s="29"/>
      <c r="C995" s="29"/>
      <c r="D995" s="29"/>
      <c r="E995" s="29"/>
      <c r="F995" s="29"/>
      <c r="G995" s="29"/>
      <c r="H995" s="579"/>
      <c r="I995" s="29"/>
      <c r="J995" s="29"/>
      <c r="K995" s="29"/>
      <c r="L995" s="29"/>
      <c r="M995" s="29"/>
      <c r="N995" s="29"/>
      <c r="O995" s="29"/>
      <c r="P995" s="29"/>
      <c r="Q995" s="29"/>
      <c r="R995" s="29"/>
      <c r="S995" s="29"/>
      <c r="T995" s="29"/>
      <c r="U995" s="29"/>
      <c r="V995" s="29"/>
      <c r="W995" s="29"/>
      <c r="X995" s="29"/>
      <c r="Y995" s="29"/>
      <c r="Z995" s="29"/>
    </row>
    <row r="996" spans="1:26" ht="15.75" customHeight="1">
      <c r="A996" s="29"/>
      <c r="B996" s="29"/>
      <c r="C996" s="29"/>
      <c r="D996" s="29"/>
      <c r="E996" s="29"/>
      <c r="F996" s="29"/>
      <c r="G996" s="29"/>
      <c r="H996" s="579"/>
      <c r="I996" s="29"/>
      <c r="J996" s="29"/>
      <c r="K996" s="29"/>
      <c r="L996" s="29"/>
      <c r="M996" s="29"/>
      <c r="N996" s="29"/>
      <c r="O996" s="29"/>
      <c r="P996" s="29"/>
      <c r="Q996" s="29"/>
      <c r="R996" s="29"/>
      <c r="S996" s="29"/>
      <c r="T996" s="29"/>
      <c r="U996" s="29"/>
      <c r="V996" s="29"/>
      <c r="W996" s="29"/>
      <c r="X996" s="29"/>
      <c r="Y996" s="29"/>
      <c r="Z996" s="29"/>
    </row>
    <row r="997" spans="1:26" ht="15.75" customHeight="1">
      <c r="A997" s="29"/>
      <c r="B997" s="29"/>
      <c r="C997" s="29"/>
      <c r="D997" s="29"/>
      <c r="E997" s="29"/>
      <c r="F997" s="29"/>
      <c r="G997" s="29"/>
      <c r="H997" s="579"/>
      <c r="I997" s="29"/>
      <c r="J997" s="29"/>
      <c r="K997" s="29"/>
      <c r="L997" s="29"/>
      <c r="M997" s="29"/>
      <c r="N997" s="29"/>
      <c r="O997" s="29"/>
      <c r="P997" s="29"/>
      <c r="Q997" s="29"/>
      <c r="R997" s="29"/>
      <c r="S997" s="29"/>
      <c r="T997" s="29"/>
      <c r="U997" s="29"/>
      <c r="V997" s="29"/>
      <c r="W997" s="29"/>
      <c r="X997" s="29"/>
      <c r="Y997" s="29"/>
      <c r="Z997" s="29"/>
    </row>
    <row r="998" spans="1:26" ht="15.75" customHeight="1">
      <c r="A998" s="29"/>
      <c r="B998" s="29"/>
      <c r="C998" s="29"/>
      <c r="D998" s="29"/>
      <c r="E998" s="29"/>
      <c r="F998" s="29"/>
      <c r="G998" s="29"/>
      <c r="H998" s="579"/>
      <c r="I998" s="29"/>
      <c r="J998" s="29"/>
      <c r="K998" s="29"/>
      <c r="L998" s="29"/>
      <c r="M998" s="29"/>
      <c r="N998" s="29"/>
      <c r="O998" s="29"/>
      <c r="P998" s="29"/>
      <c r="Q998" s="29"/>
      <c r="R998" s="29"/>
      <c r="S998" s="29"/>
      <c r="T998" s="29"/>
      <c r="U998" s="29"/>
      <c r="V998" s="29"/>
      <c r="W998" s="29"/>
      <c r="X998" s="29"/>
      <c r="Y998" s="29"/>
      <c r="Z998" s="29"/>
    </row>
    <row r="999" spans="1:26" ht="15.75" customHeight="1">
      <c r="A999" s="29"/>
      <c r="B999" s="29"/>
      <c r="C999" s="29"/>
      <c r="D999" s="29"/>
      <c r="E999" s="29"/>
      <c r="F999" s="29"/>
      <c r="G999" s="29"/>
      <c r="H999" s="579"/>
      <c r="I999" s="29"/>
      <c r="J999" s="29"/>
      <c r="K999" s="29"/>
      <c r="L999" s="29"/>
      <c r="M999" s="29"/>
      <c r="N999" s="29"/>
      <c r="O999" s="29"/>
      <c r="P999" s="29"/>
      <c r="Q999" s="29"/>
      <c r="R999" s="29"/>
      <c r="S999" s="29"/>
      <c r="T999" s="29"/>
      <c r="U999" s="29"/>
      <c r="V999" s="29"/>
      <c r="W999" s="29"/>
      <c r="X999" s="29"/>
      <c r="Y999" s="29"/>
      <c r="Z999" s="29"/>
    </row>
    <row r="1000" spans="1:26" ht="15.75" customHeight="1">
      <c r="A1000" s="29"/>
      <c r="B1000" s="29"/>
      <c r="C1000" s="29"/>
      <c r="D1000" s="29"/>
      <c r="E1000" s="29"/>
      <c r="F1000" s="29"/>
      <c r="G1000" s="29"/>
      <c r="H1000" s="579"/>
      <c r="I1000" s="29"/>
      <c r="J1000" s="29"/>
      <c r="K1000" s="29"/>
      <c r="L1000" s="29"/>
      <c r="M1000" s="29"/>
      <c r="N1000" s="29"/>
      <c r="O1000" s="29"/>
      <c r="P1000" s="29"/>
      <c r="Q1000" s="29"/>
      <c r="R1000" s="29"/>
      <c r="S1000" s="29"/>
      <c r="T1000" s="29"/>
      <c r="U1000" s="29"/>
      <c r="V1000" s="29"/>
      <c r="W1000" s="29"/>
      <c r="X1000" s="29"/>
      <c r="Y1000" s="29"/>
      <c r="Z1000" s="29"/>
    </row>
  </sheetData>
  <sheetProtection algorithmName="SHA-512" hashValue="zOeHKsTZ1n133ei9CcyPw9Wa6b50dYmiCg+2h0pf/7SOV5Bjbb1Z7U4Ak51v6XLL0nDoelrOuEupfZE61HzuRg==" saltValue="scQQINuKb3Kxk5Qn+oylkw==" spinCount="100000" sheet="1" objects="1" scenarios="1"/>
  <mergeCells count="1">
    <mergeCell ref="A1:M1"/>
  </mergeCells>
  <conditionalFormatting sqref="C3:M14">
    <cfRule type="expression" dxfId="381" priority="1">
      <formula>$A3="Yes"</formula>
    </cfRule>
  </conditionalFormatting>
  <dataValidations count="1">
    <dataValidation type="whole" allowBlank="1" showInputMessage="1" showErrorMessage="1" promptTitle="number only" prompt="nonnegative" sqref="C3:M14" xr:uid="{00000000-0002-0000-0400-000000000000}">
      <formula1>0</formula1>
      <formula2>1E+34</formula2>
    </dataValidation>
  </dataValidations>
  <hyperlinks>
    <hyperlink ref="N1" location="DASHBOARD!A1" display="BACK" xr:uid="{00000000-0004-0000-0400-000000000000}"/>
  </hyperlink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Z1000"/>
  <sheetViews>
    <sheetView zoomScale="150" zoomScaleNormal="150" workbookViewId="0">
      <pane ySplit="2" topLeftCell="A3" activePane="bottomLeft" state="frozen"/>
      <selection pane="bottomLeft" sqref="A1:M1"/>
    </sheetView>
  </sheetViews>
  <sheetFormatPr defaultColWidth="11.1796875" defaultRowHeight="15" customHeight="1"/>
  <cols>
    <col min="1" max="1" width="3.54296875" customWidth="1"/>
    <col min="2" max="2" width="10.36328125" customWidth="1"/>
    <col min="3" max="3" width="8.81640625" customWidth="1"/>
    <col min="4" max="4" width="8" customWidth="1"/>
    <col min="5" max="5" width="7" customWidth="1"/>
    <col min="6" max="6" width="9" customWidth="1"/>
    <col min="7" max="7" width="10.453125" customWidth="1"/>
    <col min="8" max="8" width="0.54296875" style="580" customWidth="1"/>
    <col min="9" max="9" width="8.90625" customWidth="1"/>
    <col min="10" max="10" width="11" customWidth="1"/>
    <col min="11" max="11" width="8.453125" customWidth="1"/>
    <col min="12" max="12" width="12.81640625" customWidth="1"/>
    <col min="13" max="13" width="12" customWidth="1"/>
    <col min="14" max="14" width="11.08984375" customWidth="1"/>
    <col min="15" max="15" width="5" customWidth="1"/>
    <col min="16" max="16" width="2.453125" customWidth="1"/>
  </cols>
  <sheetData>
    <row r="1" spans="1:26" ht="35.25" customHeight="1">
      <c r="A1" s="731" t="s">
        <v>472</v>
      </c>
      <c r="B1" s="732"/>
      <c r="C1" s="732"/>
      <c r="D1" s="732"/>
      <c r="E1" s="732"/>
      <c r="F1" s="732"/>
      <c r="G1" s="732"/>
      <c r="H1" s="732"/>
      <c r="I1" s="732"/>
      <c r="J1" s="732"/>
      <c r="K1" s="732"/>
      <c r="L1" s="732"/>
      <c r="M1" s="732"/>
      <c r="N1" s="574" t="s">
        <v>379</v>
      </c>
      <c r="O1" s="466"/>
      <c r="P1" s="29"/>
      <c r="Q1" s="29"/>
      <c r="R1" s="29"/>
      <c r="S1" s="29"/>
      <c r="T1" s="29"/>
      <c r="U1" s="29"/>
      <c r="V1" s="29"/>
      <c r="W1" s="29"/>
      <c r="X1" s="29"/>
      <c r="Y1" s="29"/>
      <c r="Z1" s="29"/>
    </row>
    <row r="2" spans="1:26" ht="48.75" customHeight="1">
      <c r="A2" s="462" t="s">
        <v>45</v>
      </c>
      <c r="B2" s="462" t="s">
        <v>413</v>
      </c>
      <c r="C2" s="462" t="s">
        <v>359</v>
      </c>
      <c r="D2" s="462" t="s">
        <v>360</v>
      </c>
      <c r="E2" s="462" t="s">
        <v>8</v>
      </c>
      <c r="F2" s="462" t="s">
        <v>9</v>
      </c>
      <c r="G2" s="462" t="s">
        <v>10</v>
      </c>
      <c r="H2" s="581" t="s">
        <v>416</v>
      </c>
      <c r="I2" s="462" t="s">
        <v>12</v>
      </c>
      <c r="J2" s="462" t="s">
        <v>13</v>
      </c>
      <c r="K2" s="462" t="s">
        <v>14</v>
      </c>
      <c r="L2" s="462" t="s">
        <v>15</v>
      </c>
      <c r="M2" s="462" t="s">
        <v>16</v>
      </c>
      <c r="N2" s="462"/>
      <c r="O2" s="464" t="s">
        <v>0</v>
      </c>
      <c r="P2" s="29"/>
      <c r="Q2" s="29"/>
      <c r="R2" s="29"/>
      <c r="S2" s="29"/>
      <c r="T2" s="29"/>
      <c r="U2" s="29"/>
      <c r="V2" s="29"/>
      <c r="W2" s="29"/>
      <c r="X2" s="29"/>
      <c r="Y2" s="29"/>
      <c r="Z2" s="29"/>
    </row>
    <row r="3" spans="1:26" ht="24" customHeight="1">
      <c r="A3" s="462" t="str">
        <f t="shared" ref="A3:A14" si="0">IF(ISBLANK(C3),"no","yes")</f>
        <v>yes</v>
      </c>
      <c r="B3" s="465" t="s">
        <v>451</v>
      </c>
      <c r="C3" s="300">
        <v>4000</v>
      </c>
      <c r="D3" s="300">
        <v>110</v>
      </c>
      <c r="E3" s="301"/>
      <c r="F3" s="301"/>
      <c r="G3" s="301"/>
      <c r="H3" s="301"/>
      <c r="I3" s="301"/>
      <c r="J3" s="301"/>
      <c r="K3" s="301"/>
      <c r="L3" s="301"/>
      <c r="M3" s="301"/>
      <c r="N3" s="582">
        <v>0</v>
      </c>
      <c r="O3" s="466" t="str">
        <f>IF(ISBLANK(C2)," ",(IF(ISBLANK(C4),IF(P3="*"," ","*")," ")))</f>
        <v xml:space="preserve"> </v>
      </c>
      <c r="P3" s="29" t="str">
        <f>inputs!W18</f>
        <v>*</v>
      </c>
      <c r="Q3" s="29"/>
      <c r="R3" s="29"/>
      <c r="S3" s="29"/>
      <c r="T3" s="29"/>
      <c r="U3" s="29"/>
      <c r="V3" s="29"/>
      <c r="W3" s="29"/>
      <c r="X3" s="29"/>
      <c r="Y3" s="29"/>
      <c r="Z3" s="29"/>
    </row>
    <row r="4" spans="1:26" ht="19.5" customHeight="1">
      <c r="A4" s="462" t="str">
        <f t="shared" si="0"/>
        <v>yes</v>
      </c>
      <c r="B4" s="465" t="s">
        <v>452</v>
      </c>
      <c r="C4" s="300">
        <v>4000</v>
      </c>
      <c r="D4" s="300">
        <v>110</v>
      </c>
      <c r="E4" s="301"/>
      <c r="F4" s="301"/>
      <c r="G4" s="301"/>
      <c r="H4" s="301"/>
      <c r="I4" s="301"/>
      <c r="J4" s="301"/>
      <c r="K4" s="301"/>
      <c r="L4" s="301"/>
      <c r="M4" s="301"/>
      <c r="N4" s="582">
        <v>0</v>
      </c>
      <c r="O4" s="466" t="str">
        <f>IF(ISBLANK(C3)," ",(IF(ISBLANK(C5),IF(P4="*"," ","*")," ")))</f>
        <v xml:space="preserve"> </v>
      </c>
      <c r="P4" s="29" t="str">
        <f>inputs!W19</f>
        <v>*</v>
      </c>
      <c r="Q4" s="29"/>
      <c r="R4" s="29"/>
      <c r="S4" s="29"/>
      <c r="T4" s="29"/>
      <c r="U4" s="29"/>
      <c r="V4" s="29"/>
      <c r="W4" s="29"/>
      <c r="X4" s="29"/>
      <c r="Y4" s="29"/>
      <c r="Z4" s="29"/>
    </row>
    <row r="5" spans="1:26" ht="15.6">
      <c r="A5" s="462" t="str">
        <f t="shared" si="0"/>
        <v>yes</v>
      </c>
      <c r="B5" s="465" t="s">
        <v>453</v>
      </c>
      <c r="C5" s="300">
        <v>4000</v>
      </c>
      <c r="D5" s="300">
        <v>110</v>
      </c>
      <c r="E5" s="301"/>
      <c r="F5" s="301"/>
      <c r="G5" s="301"/>
      <c r="H5" s="301"/>
      <c r="I5" s="301"/>
      <c r="J5" s="301"/>
      <c r="K5" s="301"/>
      <c r="L5" s="301"/>
      <c r="M5" s="301"/>
      <c r="N5" s="582">
        <v>0</v>
      </c>
      <c r="O5" s="466" t="str">
        <f t="shared" ref="O5:O14" si="1">IF(ISBLANK(C4)," ",(IF(ISBLANK(C6),IF(P5="*"," ","*")," ")))</f>
        <v xml:space="preserve"> </v>
      </c>
      <c r="P5" s="29" t="str">
        <f>inputs!W20</f>
        <v>*</v>
      </c>
      <c r="Q5" s="29"/>
      <c r="R5" s="29"/>
      <c r="S5" s="29"/>
      <c r="T5" s="29"/>
      <c r="U5" s="29"/>
      <c r="V5" s="29"/>
      <c r="W5" s="29"/>
      <c r="X5" s="29"/>
      <c r="Y5" s="29"/>
      <c r="Z5" s="29"/>
    </row>
    <row r="6" spans="1:26" ht="15.6">
      <c r="A6" s="462" t="str">
        <f t="shared" si="0"/>
        <v>yes</v>
      </c>
      <c r="B6" s="465" t="s">
        <v>454</v>
      </c>
      <c r="C6" s="300">
        <v>4000</v>
      </c>
      <c r="D6" s="300">
        <v>110</v>
      </c>
      <c r="E6" s="301"/>
      <c r="F6" s="301"/>
      <c r="G6" s="301"/>
      <c r="H6" s="301"/>
      <c r="I6" s="301"/>
      <c r="J6" s="301"/>
      <c r="K6" s="301"/>
      <c r="L6" s="301"/>
      <c r="M6" s="301"/>
      <c r="N6" s="582">
        <v>0</v>
      </c>
      <c r="O6" s="466" t="str">
        <f t="shared" si="1"/>
        <v xml:space="preserve"> </v>
      </c>
      <c r="P6" s="29" t="str">
        <f>inputs!W21</f>
        <v>*</v>
      </c>
      <c r="Q6" s="29"/>
      <c r="R6" s="29"/>
      <c r="S6" s="29"/>
      <c r="T6" s="29"/>
      <c r="U6" s="29"/>
      <c r="V6" s="29"/>
      <c r="W6" s="29"/>
      <c r="X6" s="29"/>
      <c r="Y6" s="29"/>
      <c r="Z6" s="29"/>
    </row>
    <row r="7" spans="1:26" ht="15.6">
      <c r="A7" s="462" t="str">
        <f t="shared" si="0"/>
        <v>yes</v>
      </c>
      <c r="B7" s="465" t="s">
        <v>455</v>
      </c>
      <c r="C7" s="300">
        <v>4000</v>
      </c>
      <c r="D7" s="300">
        <v>110</v>
      </c>
      <c r="E7" s="301"/>
      <c r="F7" s="301"/>
      <c r="G7" s="301"/>
      <c r="H7" s="301"/>
      <c r="I7" s="301"/>
      <c r="J7" s="301"/>
      <c r="K7" s="301"/>
      <c r="L7" s="301"/>
      <c r="M7" s="301"/>
      <c r="N7" s="582">
        <v>0</v>
      </c>
      <c r="O7" s="466" t="str">
        <f t="shared" si="1"/>
        <v xml:space="preserve"> </v>
      </c>
      <c r="P7" s="29" t="str">
        <f>inputs!W22</f>
        <v>*</v>
      </c>
      <c r="Q7" s="29"/>
      <c r="R7" s="29"/>
      <c r="S7" s="29"/>
      <c r="T7" s="29"/>
      <c r="U7" s="29"/>
      <c r="V7" s="29"/>
      <c r="W7" s="29"/>
      <c r="X7" s="29"/>
      <c r="Y7" s="29"/>
      <c r="Z7" s="29"/>
    </row>
    <row r="8" spans="1:26" ht="15.6">
      <c r="A8" s="462" t="str">
        <f t="shared" si="0"/>
        <v>yes</v>
      </c>
      <c r="B8" s="465" t="s">
        <v>456</v>
      </c>
      <c r="C8" s="300">
        <v>4000</v>
      </c>
      <c r="D8" s="300">
        <v>110</v>
      </c>
      <c r="E8" s="301"/>
      <c r="F8" s="301"/>
      <c r="G8" s="301"/>
      <c r="H8" s="301"/>
      <c r="I8" s="301"/>
      <c r="J8" s="301"/>
      <c r="K8" s="301"/>
      <c r="L8" s="301"/>
      <c r="M8" s="301"/>
      <c r="N8" s="582">
        <v>0</v>
      </c>
      <c r="O8" s="466" t="str">
        <f t="shared" si="1"/>
        <v xml:space="preserve"> </v>
      </c>
      <c r="P8" s="29" t="str">
        <f>inputs!W23</f>
        <v>*</v>
      </c>
      <c r="Q8" s="29"/>
      <c r="R8" s="29"/>
      <c r="S8" s="29"/>
      <c r="T8" s="29"/>
      <c r="U8" s="29"/>
      <c r="V8" s="29"/>
      <c r="W8" s="29"/>
      <c r="X8" s="29"/>
      <c r="Y8" s="29"/>
      <c r="Z8" s="29"/>
    </row>
    <row r="9" spans="1:26" ht="15" customHeight="1">
      <c r="A9" s="462" t="str">
        <f t="shared" si="0"/>
        <v>yes</v>
      </c>
      <c r="B9" s="465" t="s">
        <v>457</v>
      </c>
      <c r="C9" s="300">
        <v>3000</v>
      </c>
      <c r="D9" s="300">
        <v>110</v>
      </c>
      <c r="E9" s="301"/>
      <c r="F9" s="301"/>
      <c r="G9" s="301"/>
      <c r="H9" s="301"/>
      <c r="I9" s="301"/>
      <c r="J9" s="301"/>
      <c r="K9" s="301"/>
      <c r="L9" s="301"/>
      <c r="M9" s="301"/>
      <c r="N9" s="582">
        <v>0</v>
      </c>
      <c r="O9" s="466" t="str">
        <f t="shared" si="1"/>
        <v xml:space="preserve"> </v>
      </c>
      <c r="P9" s="29" t="str">
        <f>inputs!W24</f>
        <v>*</v>
      </c>
      <c r="Q9" s="29"/>
      <c r="R9" s="29"/>
      <c r="S9" s="29"/>
      <c r="T9" s="29"/>
      <c r="U9" s="29"/>
      <c r="V9" s="29"/>
      <c r="W9" s="29"/>
      <c r="X9" s="29"/>
      <c r="Y9" s="29"/>
      <c r="Z9" s="29"/>
    </row>
    <row r="10" spans="1:26" ht="15" customHeight="1">
      <c r="A10" s="462" t="str">
        <f t="shared" si="0"/>
        <v>yes</v>
      </c>
      <c r="B10" s="465" t="s">
        <v>458</v>
      </c>
      <c r="C10" s="300">
        <v>3000</v>
      </c>
      <c r="D10" s="300">
        <v>110</v>
      </c>
      <c r="E10" s="301"/>
      <c r="F10" s="301"/>
      <c r="G10" s="301"/>
      <c r="H10" s="301"/>
      <c r="I10" s="301"/>
      <c r="J10" s="301"/>
      <c r="K10" s="301"/>
      <c r="L10" s="301"/>
      <c r="M10" s="301"/>
      <c r="N10" s="582">
        <v>0</v>
      </c>
      <c r="O10" s="466" t="str">
        <f t="shared" si="1"/>
        <v xml:space="preserve"> </v>
      </c>
      <c r="P10" s="29" t="str">
        <f>inputs!W25</f>
        <v>*</v>
      </c>
      <c r="Q10" s="29"/>
      <c r="R10" s="29"/>
      <c r="S10" s="29"/>
      <c r="T10" s="29"/>
      <c r="U10" s="29"/>
      <c r="V10" s="29"/>
      <c r="W10" s="29"/>
      <c r="X10" s="29"/>
      <c r="Y10" s="29"/>
      <c r="Z10" s="29"/>
    </row>
    <row r="11" spans="1:26" ht="15" customHeight="1">
      <c r="A11" s="462" t="str">
        <f t="shared" si="0"/>
        <v>yes</v>
      </c>
      <c r="B11" s="465" t="s">
        <v>459</v>
      </c>
      <c r="C11" s="300">
        <v>3000</v>
      </c>
      <c r="D11" s="300">
        <v>110</v>
      </c>
      <c r="E11" s="301"/>
      <c r="F11" s="301"/>
      <c r="G11" s="301"/>
      <c r="H11" s="301"/>
      <c r="I11" s="301"/>
      <c r="J11" s="301"/>
      <c r="K11" s="301"/>
      <c r="L11" s="301"/>
      <c r="M11" s="301"/>
      <c r="N11" s="582">
        <v>0</v>
      </c>
      <c r="O11" s="466" t="str">
        <f t="shared" si="1"/>
        <v xml:space="preserve"> </v>
      </c>
      <c r="P11" s="29" t="str">
        <f>inputs!W26</f>
        <v>*</v>
      </c>
      <c r="Q11" s="29"/>
      <c r="R11" s="29"/>
      <c r="S11" s="29"/>
      <c r="T11" s="29"/>
      <c r="U11" s="29"/>
      <c r="V11" s="29"/>
      <c r="W11" s="29"/>
      <c r="X11" s="29"/>
      <c r="Y11" s="29"/>
      <c r="Z11" s="29"/>
    </row>
    <row r="12" spans="1:26" ht="15" customHeight="1">
      <c r="A12" s="462" t="str">
        <f t="shared" si="0"/>
        <v>yes</v>
      </c>
      <c r="B12" s="465" t="s">
        <v>460</v>
      </c>
      <c r="C12" s="300">
        <v>3000</v>
      </c>
      <c r="D12" s="300">
        <v>110</v>
      </c>
      <c r="E12" s="301"/>
      <c r="F12" s="301"/>
      <c r="G12" s="301"/>
      <c r="H12" s="301"/>
      <c r="I12" s="301"/>
      <c r="J12" s="301"/>
      <c r="K12" s="301"/>
      <c r="L12" s="301"/>
      <c r="M12" s="301"/>
      <c r="N12" s="582">
        <v>0</v>
      </c>
      <c r="O12" s="466" t="str">
        <f t="shared" si="1"/>
        <v xml:space="preserve"> </v>
      </c>
      <c r="P12" s="29" t="str">
        <f>inputs!W27</f>
        <v>*</v>
      </c>
      <c r="Q12" s="29"/>
      <c r="R12" s="29"/>
      <c r="S12" s="29"/>
      <c r="T12" s="29"/>
      <c r="U12" s="29"/>
      <c r="V12" s="29"/>
      <c r="W12" s="29"/>
      <c r="X12" s="29"/>
      <c r="Y12" s="29"/>
      <c r="Z12" s="29"/>
    </row>
    <row r="13" spans="1:26" ht="15" customHeight="1">
      <c r="A13" s="462" t="str">
        <f t="shared" si="0"/>
        <v>yes</v>
      </c>
      <c r="B13" s="465" t="s">
        <v>461</v>
      </c>
      <c r="C13" s="300">
        <v>3000</v>
      </c>
      <c r="D13" s="300">
        <v>110</v>
      </c>
      <c r="E13" s="301"/>
      <c r="F13" s="301"/>
      <c r="G13" s="301"/>
      <c r="H13" s="301"/>
      <c r="I13" s="301"/>
      <c r="J13" s="301"/>
      <c r="K13" s="301"/>
      <c r="L13" s="301"/>
      <c r="M13" s="301"/>
      <c r="N13" s="582">
        <v>0</v>
      </c>
      <c r="O13" s="466" t="str">
        <f t="shared" si="1"/>
        <v xml:space="preserve"> </v>
      </c>
      <c r="P13" s="29" t="str">
        <f>inputs!W28</f>
        <v>*</v>
      </c>
      <c r="Q13" s="29"/>
      <c r="R13" s="29"/>
      <c r="S13" s="29"/>
      <c r="T13" s="29"/>
      <c r="U13" s="29"/>
      <c r="V13" s="29"/>
      <c r="W13" s="29"/>
      <c r="X13" s="29"/>
      <c r="Y13" s="29"/>
      <c r="Z13" s="29"/>
    </row>
    <row r="14" spans="1:26" ht="15" customHeight="1">
      <c r="A14" s="462" t="str">
        <f t="shared" si="0"/>
        <v>yes</v>
      </c>
      <c r="B14" s="465" t="s">
        <v>462</v>
      </c>
      <c r="C14" s="300">
        <v>3000</v>
      </c>
      <c r="D14" s="300">
        <v>110</v>
      </c>
      <c r="E14" s="301"/>
      <c r="F14" s="301"/>
      <c r="G14" s="301"/>
      <c r="H14" s="301"/>
      <c r="I14" s="301"/>
      <c r="J14" s="301"/>
      <c r="K14" s="301"/>
      <c r="L14" s="301"/>
      <c r="M14" s="301"/>
      <c r="N14" s="582">
        <v>0</v>
      </c>
      <c r="O14" s="466" t="str">
        <f t="shared" si="1"/>
        <v xml:space="preserve"> </v>
      </c>
      <c r="P14" s="29" t="str">
        <f>inputs!W29</f>
        <v>*</v>
      </c>
      <c r="Q14" s="29"/>
      <c r="R14" s="29"/>
      <c r="S14" s="29"/>
      <c r="T14" s="29"/>
      <c r="U14" s="29"/>
      <c r="V14" s="29"/>
      <c r="W14" s="29"/>
      <c r="X14" s="29"/>
      <c r="Y14" s="29"/>
      <c r="Z14" s="29"/>
    </row>
    <row r="15" spans="1:26">
      <c r="A15" s="29"/>
      <c r="B15" s="29"/>
      <c r="C15" s="29"/>
      <c r="D15" s="29"/>
      <c r="E15" s="29"/>
      <c r="F15" s="29"/>
      <c r="G15" s="29"/>
      <c r="H15" s="579"/>
      <c r="I15" s="29"/>
      <c r="J15" s="29"/>
      <c r="K15" s="29"/>
      <c r="L15" s="29"/>
      <c r="M15" s="29"/>
      <c r="N15" s="29"/>
      <c r="O15" s="29"/>
      <c r="P15" s="29"/>
      <c r="Q15" s="29"/>
      <c r="R15" s="29"/>
      <c r="S15" s="29"/>
      <c r="T15" s="29"/>
      <c r="U15" s="29"/>
      <c r="V15" s="29"/>
      <c r="W15" s="29"/>
      <c r="X15" s="29"/>
      <c r="Y15" s="29"/>
      <c r="Z15" s="29"/>
    </row>
    <row r="16" spans="1:26">
      <c r="A16" s="29"/>
      <c r="B16" s="29"/>
      <c r="C16" s="29"/>
      <c r="D16" s="29"/>
      <c r="E16" s="29"/>
      <c r="F16" s="29"/>
      <c r="G16" s="29"/>
      <c r="H16" s="579"/>
      <c r="I16" s="29"/>
      <c r="J16" s="29"/>
      <c r="K16" s="29"/>
      <c r="L16" s="29"/>
      <c r="M16" s="29"/>
      <c r="N16" s="575" t="s">
        <v>398</v>
      </c>
      <c r="O16" s="29"/>
      <c r="P16" s="29"/>
      <c r="Q16" s="29"/>
      <c r="R16" s="29"/>
      <c r="S16" s="29"/>
      <c r="T16" s="29"/>
      <c r="U16" s="29"/>
      <c r="V16" s="29"/>
      <c r="W16" s="29"/>
      <c r="X16" s="29"/>
      <c r="Y16" s="29"/>
      <c r="Z16" s="29"/>
    </row>
    <row r="17" spans="1:26">
      <c r="A17" s="29"/>
      <c r="B17" s="29"/>
      <c r="C17" s="29"/>
      <c r="D17" s="29"/>
      <c r="E17" s="29"/>
      <c r="F17" s="29"/>
      <c r="G17" s="29"/>
      <c r="H17" s="579"/>
      <c r="I17" s="29"/>
      <c r="J17" s="29"/>
      <c r="K17" s="29"/>
      <c r="L17" s="29"/>
      <c r="M17" s="29"/>
      <c r="N17" s="575">
        <v>5</v>
      </c>
      <c r="O17" s="29"/>
      <c r="P17" s="29"/>
      <c r="Q17" s="29"/>
      <c r="R17" s="29"/>
      <c r="S17" s="29"/>
      <c r="T17" s="29"/>
      <c r="U17" s="29"/>
      <c r="V17" s="29"/>
      <c r="W17" s="29"/>
      <c r="X17" s="29"/>
      <c r="Y17" s="29"/>
      <c r="Z17" s="29"/>
    </row>
    <row r="18" spans="1:26">
      <c r="A18" s="29"/>
      <c r="B18" s="29"/>
      <c r="C18" s="29"/>
      <c r="D18" s="29"/>
      <c r="E18" s="29"/>
      <c r="F18" s="29"/>
      <c r="G18" s="29"/>
      <c r="H18" s="579"/>
      <c r="I18" s="29"/>
      <c r="J18" s="29"/>
      <c r="K18" s="29"/>
      <c r="L18" s="29"/>
      <c r="M18" s="29"/>
      <c r="N18" s="575"/>
      <c r="O18" s="29"/>
      <c r="P18" s="29"/>
      <c r="Q18" s="29"/>
      <c r="R18" s="29"/>
      <c r="S18" s="29"/>
      <c r="T18" s="29"/>
      <c r="U18" s="29"/>
      <c r="V18" s="29"/>
      <c r="W18" s="29"/>
      <c r="X18" s="29"/>
      <c r="Y18" s="29"/>
      <c r="Z18" s="29"/>
    </row>
    <row r="19" spans="1:26">
      <c r="A19" s="29"/>
      <c r="B19" s="29"/>
      <c r="C19" s="29"/>
      <c r="D19" s="29"/>
      <c r="E19" s="29"/>
      <c r="F19" s="29"/>
      <c r="G19" s="29"/>
      <c r="H19" s="579"/>
      <c r="I19" s="29"/>
      <c r="J19" s="29"/>
      <c r="K19" s="29"/>
      <c r="L19" s="29"/>
      <c r="M19" s="29"/>
      <c r="N19" s="575" t="s">
        <v>399</v>
      </c>
      <c r="O19" s="29"/>
      <c r="P19" s="29"/>
      <c r="Q19" s="29"/>
      <c r="R19" s="29"/>
      <c r="S19" s="29"/>
      <c r="T19" s="29"/>
      <c r="U19" s="29"/>
      <c r="V19" s="29"/>
      <c r="W19" s="29"/>
      <c r="X19" s="29"/>
      <c r="Y19" s="29"/>
      <c r="Z19" s="29"/>
    </row>
    <row r="20" spans="1:26">
      <c r="A20" s="29"/>
      <c r="B20" s="29"/>
      <c r="C20" s="29"/>
      <c r="D20" s="29"/>
      <c r="E20" s="29"/>
      <c r="F20" s="29"/>
      <c r="G20" s="29"/>
      <c r="H20" s="579"/>
      <c r="I20" s="29"/>
      <c r="J20" s="29"/>
      <c r="K20" s="29"/>
      <c r="L20" s="29"/>
      <c r="M20" s="29"/>
      <c r="N20" s="575">
        <v>-5</v>
      </c>
      <c r="O20" s="29"/>
      <c r="P20" s="29"/>
      <c r="Q20" s="29"/>
      <c r="R20" s="29"/>
      <c r="S20" s="29"/>
      <c r="T20" s="29"/>
      <c r="U20" s="29"/>
      <c r="V20" s="29"/>
      <c r="W20" s="29"/>
      <c r="X20" s="29"/>
      <c r="Y20" s="29"/>
      <c r="Z20" s="29"/>
    </row>
    <row r="21" spans="1:26" ht="15.75" customHeight="1">
      <c r="A21" s="29"/>
      <c r="B21" s="29"/>
      <c r="C21" s="29"/>
      <c r="D21" s="29"/>
      <c r="E21" s="29"/>
      <c r="F21" s="29"/>
      <c r="G21" s="29"/>
      <c r="H21" s="579"/>
      <c r="I21" s="29"/>
      <c r="J21" s="29"/>
      <c r="K21" s="29"/>
      <c r="L21" s="29"/>
      <c r="M21" s="29"/>
      <c r="N21" s="29"/>
      <c r="O21" s="29"/>
      <c r="P21" s="29"/>
      <c r="Q21" s="29"/>
      <c r="R21" s="29"/>
      <c r="S21" s="29"/>
      <c r="T21" s="29"/>
      <c r="U21" s="29"/>
      <c r="V21" s="29"/>
      <c r="W21" s="29"/>
      <c r="X21" s="29"/>
      <c r="Y21" s="29"/>
      <c r="Z21" s="29"/>
    </row>
    <row r="22" spans="1:26" ht="15.75" customHeight="1">
      <c r="A22" s="29"/>
      <c r="B22" s="29"/>
      <c r="C22" s="29"/>
      <c r="D22" s="29"/>
      <c r="E22" s="29"/>
      <c r="F22" s="29"/>
      <c r="G22" s="29"/>
      <c r="H22" s="579"/>
      <c r="I22" s="29"/>
      <c r="J22" s="29"/>
      <c r="K22" s="29"/>
      <c r="L22" s="29"/>
      <c r="M22" s="29"/>
      <c r="N22" s="29"/>
      <c r="O22" s="29"/>
      <c r="P22" s="29"/>
      <c r="Q22" s="29"/>
      <c r="R22" s="29"/>
      <c r="S22" s="29"/>
      <c r="T22" s="29"/>
      <c r="U22" s="29"/>
      <c r="V22" s="29"/>
      <c r="W22" s="29"/>
      <c r="X22" s="29"/>
      <c r="Y22" s="29"/>
      <c r="Z22" s="29"/>
    </row>
    <row r="23" spans="1:26" ht="15.75" customHeight="1">
      <c r="A23" s="29"/>
      <c r="B23" s="29"/>
      <c r="C23" s="29"/>
      <c r="D23" s="29"/>
      <c r="E23" s="29"/>
      <c r="F23" s="29"/>
      <c r="G23" s="29"/>
      <c r="H23" s="579"/>
      <c r="I23" s="29"/>
      <c r="J23" s="29"/>
      <c r="K23" s="29"/>
      <c r="L23" s="29"/>
      <c r="M23" s="29"/>
      <c r="N23" s="29"/>
      <c r="O23" s="29"/>
      <c r="P23" s="29"/>
      <c r="Q23" s="29"/>
      <c r="R23" s="29"/>
      <c r="S23" s="29"/>
      <c r="T23" s="29"/>
      <c r="U23" s="29"/>
      <c r="V23" s="29"/>
      <c r="W23" s="29"/>
      <c r="X23" s="29"/>
      <c r="Y23" s="29"/>
      <c r="Z23" s="29"/>
    </row>
    <row r="24" spans="1:26" ht="15.75" customHeight="1">
      <c r="A24" s="29"/>
      <c r="B24" s="29"/>
      <c r="C24" s="29"/>
      <c r="D24" s="29"/>
      <c r="E24" s="29"/>
      <c r="F24" s="29"/>
      <c r="G24" s="29"/>
      <c r="H24" s="579"/>
      <c r="I24" s="29"/>
      <c r="J24" s="29"/>
      <c r="K24" s="29"/>
      <c r="L24" s="29"/>
      <c r="M24" s="29"/>
      <c r="N24" s="29"/>
      <c r="O24" s="29"/>
      <c r="P24" s="29"/>
      <c r="Q24" s="29"/>
      <c r="R24" s="29"/>
      <c r="S24" s="29"/>
      <c r="T24" s="29"/>
      <c r="U24" s="29"/>
      <c r="V24" s="29"/>
      <c r="W24" s="29"/>
      <c r="X24" s="29"/>
      <c r="Y24" s="29"/>
      <c r="Z24" s="29"/>
    </row>
    <row r="25" spans="1:26" ht="15.75" customHeight="1">
      <c r="A25" s="29"/>
      <c r="B25" s="29"/>
      <c r="C25" s="29"/>
      <c r="D25" s="29"/>
      <c r="E25" s="29"/>
      <c r="F25" s="29"/>
      <c r="G25" s="29"/>
      <c r="H25" s="579"/>
      <c r="I25" s="29"/>
      <c r="J25" s="29"/>
      <c r="K25" s="29"/>
      <c r="L25" s="29"/>
      <c r="M25" s="29"/>
      <c r="N25" s="29"/>
      <c r="O25" s="29"/>
      <c r="P25" s="29"/>
      <c r="Q25" s="29"/>
      <c r="R25" s="29"/>
      <c r="S25" s="29"/>
      <c r="T25" s="29"/>
      <c r="U25" s="29"/>
      <c r="V25" s="29"/>
      <c r="W25" s="29"/>
      <c r="X25" s="29"/>
      <c r="Y25" s="29"/>
      <c r="Z25" s="29"/>
    </row>
    <row r="26" spans="1:26" ht="15.75" customHeight="1">
      <c r="A26" s="29"/>
      <c r="B26" s="29"/>
      <c r="C26" s="29"/>
      <c r="D26" s="29"/>
      <c r="E26" s="29"/>
      <c r="F26" s="29"/>
      <c r="G26" s="29"/>
      <c r="H26" s="579"/>
      <c r="I26" s="29"/>
      <c r="J26" s="29"/>
      <c r="K26" s="29"/>
      <c r="L26" s="29"/>
      <c r="M26" s="29"/>
      <c r="N26" s="29"/>
      <c r="O26" s="29"/>
      <c r="P26" s="29"/>
      <c r="Q26" s="29"/>
      <c r="R26" s="29"/>
      <c r="S26" s="29"/>
      <c r="T26" s="29"/>
      <c r="U26" s="29"/>
      <c r="V26" s="29"/>
      <c r="W26" s="29"/>
      <c r="X26" s="29"/>
      <c r="Y26" s="29"/>
      <c r="Z26" s="29"/>
    </row>
    <row r="27" spans="1:26" ht="15.75" customHeight="1">
      <c r="A27" s="29"/>
      <c r="B27" s="29"/>
      <c r="C27" s="29"/>
      <c r="D27" s="29"/>
      <c r="E27" s="29"/>
      <c r="F27" s="29"/>
      <c r="G27" s="29"/>
      <c r="H27" s="579"/>
      <c r="I27" s="29"/>
      <c r="J27" s="29"/>
      <c r="K27" s="29"/>
      <c r="L27" s="29"/>
      <c r="M27" s="29"/>
      <c r="N27" s="29"/>
      <c r="O27" s="29"/>
      <c r="P27" s="29"/>
      <c r="Q27" s="29"/>
      <c r="R27" s="29"/>
      <c r="S27" s="29"/>
      <c r="T27" s="29"/>
      <c r="U27" s="29"/>
      <c r="V27" s="29"/>
      <c r="W27" s="29"/>
      <c r="X27" s="29"/>
      <c r="Y27" s="29"/>
      <c r="Z27" s="29"/>
    </row>
    <row r="28" spans="1:26" ht="15.75" customHeight="1">
      <c r="A28" s="29"/>
      <c r="B28" s="29"/>
      <c r="C28" s="29"/>
      <c r="D28" s="29"/>
      <c r="E28" s="29"/>
      <c r="F28" s="29"/>
      <c r="G28" s="29"/>
      <c r="H28" s="579"/>
      <c r="I28" s="29"/>
      <c r="J28" s="29"/>
      <c r="K28" s="29"/>
      <c r="L28" s="29"/>
      <c r="M28" s="29"/>
      <c r="N28" s="29"/>
      <c r="O28" s="29"/>
      <c r="P28" s="29"/>
      <c r="Q28" s="29"/>
      <c r="R28" s="29"/>
      <c r="S28" s="29"/>
      <c r="T28" s="29"/>
      <c r="U28" s="29"/>
      <c r="V28" s="29"/>
      <c r="W28" s="29"/>
      <c r="X28" s="29"/>
      <c r="Y28" s="29"/>
      <c r="Z28" s="29"/>
    </row>
    <row r="29" spans="1:26" ht="15.75" customHeight="1">
      <c r="A29" s="29"/>
      <c r="B29" s="29"/>
      <c r="C29" s="29"/>
      <c r="D29" s="29"/>
      <c r="E29" s="29"/>
      <c r="F29" s="29"/>
      <c r="G29" s="29"/>
      <c r="H29" s="579"/>
      <c r="I29" s="29"/>
      <c r="J29" s="29"/>
      <c r="K29" s="29"/>
      <c r="L29" s="29"/>
      <c r="M29" s="29"/>
      <c r="N29" s="29"/>
      <c r="O29" s="29"/>
      <c r="P29" s="29"/>
      <c r="Q29" s="29"/>
      <c r="R29" s="29"/>
      <c r="S29" s="29"/>
      <c r="T29" s="29"/>
      <c r="U29" s="29"/>
      <c r="V29" s="29"/>
      <c r="W29" s="29"/>
      <c r="X29" s="29"/>
      <c r="Y29" s="29"/>
      <c r="Z29" s="29"/>
    </row>
    <row r="30" spans="1:26" ht="15.75" customHeight="1">
      <c r="A30" s="29"/>
      <c r="B30" s="29"/>
      <c r="C30" s="29"/>
      <c r="D30" s="29"/>
      <c r="E30" s="29"/>
      <c r="F30" s="29"/>
      <c r="G30" s="29"/>
      <c r="H30" s="579"/>
      <c r="I30" s="29"/>
      <c r="J30" s="29"/>
      <c r="K30" s="29"/>
      <c r="L30" s="29"/>
      <c r="M30" s="29"/>
      <c r="N30" s="29"/>
      <c r="O30" s="29"/>
      <c r="P30" s="29"/>
      <c r="Q30" s="29"/>
      <c r="R30" s="29"/>
      <c r="S30" s="29"/>
      <c r="T30" s="29"/>
      <c r="U30" s="29"/>
      <c r="V30" s="29"/>
      <c r="W30" s="29"/>
      <c r="X30" s="29"/>
      <c r="Y30" s="29"/>
      <c r="Z30" s="29"/>
    </row>
    <row r="31" spans="1:26" ht="15.75" customHeight="1">
      <c r="A31" s="29"/>
      <c r="B31" s="29"/>
      <c r="C31" s="29"/>
      <c r="D31" s="29"/>
      <c r="E31" s="29"/>
      <c r="F31" s="29"/>
      <c r="G31" s="29"/>
      <c r="H31" s="579"/>
      <c r="I31" s="29"/>
      <c r="J31" s="29"/>
      <c r="K31" s="29"/>
      <c r="L31" s="29"/>
      <c r="M31" s="29"/>
      <c r="N31" s="29"/>
      <c r="O31" s="29"/>
      <c r="P31" s="29"/>
      <c r="Q31" s="29"/>
      <c r="R31" s="29"/>
      <c r="S31" s="29"/>
      <c r="T31" s="29"/>
      <c r="U31" s="29"/>
      <c r="V31" s="29"/>
      <c r="W31" s="29"/>
      <c r="X31" s="29"/>
      <c r="Y31" s="29"/>
      <c r="Z31" s="29"/>
    </row>
    <row r="32" spans="1:26" ht="15.75" customHeight="1">
      <c r="A32" s="29"/>
      <c r="B32" s="29"/>
      <c r="C32" s="29"/>
      <c r="D32" s="29"/>
      <c r="E32" s="29"/>
      <c r="F32" s="29"/>
      <c r="G32" s="29"/>
      <c r="H32" s="579"/>
      <c r="I32" s="29"/>
      <c r="J32" s="29"/>
      <c r="K32" s="29"/>
      <c r="L32" s="29"/>
      <c r="M32" s="29"/>
      <c r="N32" s="29"/>
      <c r="O32" s="29"/>
      <c r="P32" s="29"/>
      <c r="Q32" s="29"/>
      <c r="R32" s="29"/>
      <c r="S32" s="29"/>
      <c r="T32" s="29"/>
      <c r="U32" s="29"/>
      <c r="V32" s="29"/>
      <c r="W32" s="29"/>
      <c r="X32" s="29"/>
      <c r="Y32" s="29"/>
      <c r="Z32" s="29"/>
    </row>
    <row r="33" spans="1:26" ht="15.75" customHeight="1">
      <c r="A33" s="29"/>
      <c r="B33" s="29"/>
      <c r="C33" s="29"/>
      <c r="D33" s="29"/>
      <c r="E33" s="29"/>
      <c r="F33" s="29"/>
      <c r="G33" s="29"/>
      <c r="H33" s="579"/>
      <c r="I33" s="29"/>
      <c r="J33" s="29"/>
      <c r="K33" s="29"/>
      <c r="L33" s="29"/>
      <c r="M33" s="29"/>
      <c r="N33" s="29"/>
      <c r="O33" s="29"/>
      <c r="P33" s="29"/>
      <c r="Q33" s="29"/>
      <c r="R33" s="29"/>
      <c r="S33" s="29"/>
      <c r="T33" s="29"/>
      <c r="U33" s="29"/>
      <c r="V33" s="29"/>
      <c r="W33" s="29"/>
      <c r="X33" s="29"/>
      <c r="Y33" s="29"/>
      <c r="Z33" s="29"/>
    </row>
    <row r="34" spans="1:26" ht="15.75" customHeight="1">
      <c r="A34" s="29"/>
      <c r="B34" s="29"/>
      <c r="C34" s="29"/>
      <c r="D34" s="29"/>
      <c r="E34" s="29"/>
      <c r="F34" s="29"/>
      <c r="G34" s="29"/>
      <c r="H34" s="579"/>
      <c r="I34" s="29"/>
      <c r="J34" s="29"/>
      <c r="K34" s="29"/>
      <c r="L34" s="29"/>
      <c r="M34" s="29"/>
      <c r="N34" s="29"/>
      <c r="O34" s="29"/>
      <c r="P34" s="29"/>
      <c r="Q34" s="29"/>
      <c r="R34" s="29"/>
      <c r="S34" s="29"/>
      <c r="T34" s="29"/>
      <c r="U34" s="29"/>
      <c r="V34" s="29"/>
      <c r="W34" s="29"/>
      <c r="X34" s="29"/>
      <c r="Y34" s="29"/>
      <c r="Z34" s="29"/>
    </row>
    <row r="35" spans="1:26" ht="15.75" customHeight="1">
      <c r="A35" s="29"/>
      <c r="B35" s="29"/>
      <c r="C35" s="29"/>
      <c r="D35" s="29"/>
      <c r="E35" s="29"/>
      <c r="F35" s="29"/>
      <c r="G35" s="29"/>
      <c r="H35" s="579"/>
      <c r="I35" s="29"/>
      <c r="J35" s="29"/>
      <c r="K35" s="29"/>
      <c r="L35" s="29"/>
      <c r="M35" s="29"/>
      <c r="N35" s="29"/>
      <c r="O35" s="29"/>
      <c r="P35" s="29"/>
      <c r="Q35" s="29"/>
      <c r="R35" s="29"/>
      <c r="S35" s="29"/>
      <c r="T35" s="29"/>
      <c r="U35" s="29"/>
      <c r="V35" s="29"/>
      <c r="W35" s="29"/>
      <c r="X35" s="29"/>
      <c r="Y35" s="29"/>
      <c r="Z35" s="29"/>
    </row>
    <row r="36" spans="1:26" ht="15.75" customHeight="1">
      <c r="A36" s="29"/>
      <c r="B36" s="29"/>
      <c r="C36" s="29"/>
      <c r="D36" s="29"/>
      <c r="E36" s="29"/>
      <c r="F36" s="29"/>
      <c r="G36" s="29"/>
      <c r="H36" s="579"/>
      <c r="I36" s="29"/>
      <c r="J36" s="29"/>
      <c r="K36" s="29"/>
      <c r="L36" s="29"/>
      <c r="M36" s="29"/>
      <c r="N36" s="29"/>
      <c r="O36" s="29"/>
      <c r="P36" s="29"/>
      <c r="Q36" s="29"/>
      <c r="R36" s="29"/>
      <c r="S36" s="29"/>
      <c r="T36" s="29"/>
      <c r="U36" s="29"/>
      <c r="V36" s="29"/>
      <c r="W36" s="29"/>
      <c r="X36" s="29"/>
      <c r="Y36" s="29"/>
      <c r="Z36" s="29"/>
    </row>
    <row r="37" spans="1:26" ht="15.75" customHeight="1">
      <c r="A37" s="29"/>
      <c r="B37" s="29"/>
      <c r="C37" s="29"/>
      <c r="D37" s="29"/>
      <c r="E37" s="29"/>
      <c r="F37" s="29"/>
      <c r="G37" s="29"/>
      <c r="H37" s="579"/>
      <c r="I37" s="29"/>
      <c r="J37" s="29"/>
      <c r="K37" s="29"/>
      <c r="L37" s="29"/>
      <c r="M37" s="29"/>
      <c r="N37" s="29"/>
      <c r="O37" s="29"/>
      <c r="P37" s="29"/>
      <c r="Q37" s="29"/>
      <c r="R37" s="29"/>
      <c r="S37" s="29"/>
      <c r="T37" s="29"/>
      <c r="U37" s="29"/>
      <c r="V37" s="29"/>
      <c r="W37" s="29"/>
      <c r="X37" s="29"/>
      <c r="Y37" s="29"/>
      <c r="Z37" s="29"/>
    </row>
    <row r="38" spans="1:26" ht="15.75" customHeight="1">
      <c r="A38" s="29"/>
      <c r="B38" s="29"/>
      <c r="C38" s="29"/>
      <c r="D38" s="29"/>
      <c r="E38" s="29"/>
      <c r="F38" s="29"/>
      <c r="G38" s="29"/>
      <c r="H38" s="579"/>
      <c r="I38" s="29"/>
      <c r="J38" s="29"/>
      <c r="K38" s="29"/>
      <c r="L38" s="29"/>
      <c r="M38" s="29"/>
      <c r="N38" s="29"/>
      <c r="O38" s="29"/>
      <c r="P38" s="29"/>
      <c r="Q38" s="29"/>
      <c r="R38" s="29"/>
      <c r="S38" s="29"/>
      <c r="T38" s="29"/>
      <c r="U38" s="29"/>
      <c r="V38" s="29"/>
      <c r="W38" s="29"/>
      <c r="X38" s="29"/>
      <c r="Y38" s="29"/>
      <c r="Z38" s="29"/>
    </row>
    <row r="39" spans="1:26" ht="15.75" customHeight="1">
      <c r="A39" s="29"/>
      <c r="B39" s="29"/>
      <c r="C39" s="29"/>
      <c r="D39" s="29"/>
      <c r="E39" s="29"/>
      <c r="F39" s="29"/>
      <c r="G39" s="29"/>
      <c r="H39" s="579"/>
      <c r="I39" s="29"/>
      <c r="J39" s="29"/>
      <c r="K39" s="29"/>
      <c r="L39" s="29"/>
      <c r="M39" s="29"/>
      <c r="N39" s="29"/>
      <c r="O39" s="29"/>
      <c r="P39" s="29"/>
      <c r="Q39" s="29"/>
      <c r="R39" s="29"/>
      <c r="S39" s="29"/>
      <c r="T39" s="29"/>
      <c r="U39" s="29"/>
      <c r="V39" s="29"/>
      <c r="W39" s="29"/>
      <c r="X39" s="29"/>
      <c r="Y39" s="29"/>
      <c r="Z39" s="29"/>
    </row>
    <row r="40" spans="1:26" ht="15.75" customHeight="1">
      <c r="A40" s="29"/>
      <c r="B40" s="29"/>
      <c r="C40" s="29"/>
      <c r="D40" s="29"/>
      <c r="E40" s="29"/>
      <c r="F40" s="29"/>
      <c r="G40" s="29"/>
      <c r="H40" s="579"/>
      <c r="I40" s="29"/>
      <c r="J40" s="29"/>
      <c r="K40" s="29"/>
      <c r="L40" s="29"/>
      <c r="M40" s="29"/>
      <c r="N40" s="29"/>
      <c r="O40" s="29"/>
      <c r="P40" s="29"/>
      <c r="Q40" s="29"/>
      <c r="R40" s="29"/>
      <c r="S40" s="29"/>
      <c r="T40" s="29"/>
      <c r="U40" s="29"/>
      <c r="V40" s="29"/>
      <c r="W40" s="29"/>
      <c r="X40" s="29"/>
      <c r="Y40" s="29"/>
      <c r="Z40" s="29"/>
    </row>
    <row r="41" spans="1:26" ht="15.75" customHeight="1">
      <c r="A41" s="29"/>
      <c r="B41" s="29"/>
      <c r="C41" s="29"/>
      <c r="D41" s="29"/>
      <c r="E41" s="29"/>
      <c r="F41" s="29"/>
      <c r="G41" s="29"/>
      <c r="H41" s="579"/>
      <c r="I41" s="29"/>
      <c r="J41" s="29"/>
      <c r="K41" s="29"/>
      <c r="L41" s="29"/>
      <c r="M41" s="29"/>
      <c r="N41" s="29"/>
      <c r="O41" s="29"/>
      <c r="P41" s="29"/>
      <c r="Q41" s="29"/>
      <c r="R41" s="29"/>
      <c r="S41" s="29"/>
      <c r="T41" s="29"/>
      <c r="U41" s="29"/>
      <c r="V41" s="29"/>
      <c r="W41" s="29"/>
      <c r="X41" s="29"/>
      <c r="Y41" s="29"/>
      <c r="Z41" s="29"/>
    </row>
    <row r="42" spans="1:26" ht="15.75" customHeight="1">
      <c r="A42" s="29"/>
      <c r="B42" s="29"/>
      <c r="C42" s="29"/>
      <c r="D42" s="29"/>
      <c r="E42" s="29"/>
      <c r="F42" s="29"/>
      <c r="G42" s="29"/>
      <c r="H42" s="579"/>
      <c r="I42" s="29"/>
      <c r="J42" s="29"/>
      <c r="K42" s="29"/>
      <c r="L42" s="29"/>
      <c r="M42" s="29"/>
      <c r="N42" s="29"/>
      <c r="O42" s="29"/>
      <c r="P42" s="29"/>
      <c r="Q42" s="29"/>
      <c r="R42" s="29"/>
      <c r="S42" s="29"/>
      <c r="T42" s="29"/>
      <c r="U42" s="29"/>
      <c r="V42" s="29"/>
      <c r="W42" s="29"/>
      <c r="X42" s="29"/>
      <c r="Y42" s="29"/>
      <c r="Z42" s="29"/>
    </row>
    <row r="43" spans="1:26" ht="15.75" customHeight="1">
      <c r="A43" s="29"/>
      <c r="B43" s="29"/>
      <c r="C43" s="29"/>
      <c r="D43" s="29"/>
      <c r="E43" s="29"/>
      <c r="F43" s="29"/>
      <c r="G43" s="29"/>
      <c r="H43" s="579"/>
      <c r="I43" s="29"/>
      <c r="J43" s="29"/>
      <c r="K43" s="29"/>
      <c r="L43" s="29"/>
      <c r="M43" s="29"/>
      <c r="N43" s="29"/>
      <c r="O43" s="29"/>
      <c r="P43" s="29"/>
      <c r="Q43" s="29"/>
      <c r="R43" s="29"/>
      <c r="S43" s="29"/>
      <c r="T43" s="29"/>
      <c r="U43" s="29"/>
      <c r="V43" s="29"/>
      <c r="W43" s="29"/>
      <c r="X43" s="29"/>
      <c r="Y43" s="29"/>
      <c r="Z43" s="29"/>
    </row>
    <row r="44" spans="1:26" ht="15.75" customHeight="1">
      <c r="A44" s="29"/>
      <c r="B44" s="29"/>
      <c r="C44" s="29"/>
      <c r="D44" s="29"/>
      <c r="E44" s="29"/>
      <c r="F44" s="29"/>
      <c r="G44" s="29"/>
      <c r="H44" s="579"/>
      <c r="I44" s="29"/>
      <c r="J44" s="29"/>
      <c r="K44" s="29"/>
      <c r="L44" s="29"/>
      <c r="M44" s="29"/>
      <c r="N44" s="29"/>
      <c r="O44" s="29"/>
      <c r="P44" s="29"/>
      <c r="Q44" s="29"/>
      <c r="R44" s="29"/>
      <c r="S44" s="29"/>
      <c r="T44" s="29"/>
      <c r="U44" s="29"/>
      <c r="V44" s="29"/>
      <c r="W44" s="29"/>
      <c r="X44" s="29"/>
      <c r="Y44" s="29"/>
      <c r="Z44" s="29"/>
    </row>
    <row r="45" spans="1:26" ht="15.75" customHeight="1">
      <c r="A45" s="29"/>
      <c r="B45" s="29"/>
      <c r="C45" s="29"/>
      <c r="D45" s="29"/>
      <c r="E45" s="29"/>
      <c r="F45" s="29"/>
      <c r="G45" s="29"/>
      <c r="H45" s="579"/>
      <c r="I45" s="29"/>
      <c r="J45" s="29"/>
      <c r="K45" s="29"/>
      <c r="L45" s="29"/>
      <c r="M45" s="29"/>
      <c r="N45" s="29"/>
      <c r="O45" s="29"/>
      <c r="P45" s="29"/>
      <c r="Q45" s="29"/>
      <c r="R45" s="29"/>
      <c r="S45" s="29"/>
      <c r="T45" s="29"/>
      <c r="U45" s="29"/>
      <c r="V45" s="29"/>
      <c r="W45" s="29"/>
      <c r="X45" s="29"/>
      <c r="Y45" s="29"/>
      <c r="Z45" s="29"/>
    </row>
    <row r="46" spans="1:26" ht="15.75" customHeight="1">
      <c r="A46" s="29"/>
      <c r="B46" s="29"/>
      <c r="C46" s="29"/>
      <c r="D46" s="29"/>
      <c r="E46" s="29"/>
      <c r="F46" s="29"/>
      <c r="G46" s="29"/>
      <c r="H46" s="579"/>
      <c r="I46" s="29"/>
      <c r="J46" s="29"/>
      <c r="K46" s="29"/>
      <c r="L46" s="29"/>
      <c r="M46" s="29"/>
      <c r="N46" s="29"/>
      <c r="O46" s="29"/>
      <c r="P46" s="29"/>
      <c r="Q46" s="29"/>
      <c r="R46" s="29"/>
      <c r="S46" s="29"/>
      <c r="T46" s="29"/>
      <c r="U46" s="29"/>
      <c r="V46" s="29"/>
      <c r="W46" s="29"/>
      <c r="X46" s="29"/>
      <c r="Y46" s="29"/>
      <c r="Z46" s="29"/>
    </row>
    <row r="47" spans="1:26" ht="15.75" customHeight="1">
      <c r="A47" s="29"/>
      <c r="B47" s="29"/>
      <c r="C47" s="29"/>
      <c r="D47" s="29"/>
      <c r="E47" s="29"/>
      <c r="F47" s="29"/>
      <c r="G47" s="29"/>
      <c r="H47" s="579"/>
      <c r="I47" s="29"/>
      <c r="J47" s="29"/>
      <c r="K47" s="29"/>
      <c r="L47" s="29"/>
      <c r="M47" s="29"/>
      <c r="N47" s="29"/>
      <c r="O47" s="29"/>
      <c r="P47" s="29"/>
      <c r="Q47" s="29"/>
      <c r="R47" s="29"/>
      <c r="S47" s="29"/>
      <c r="T47" s="29"/>
      <c r="U47" s="29"/>
      <c r="V47" s="29"/>
      <c r="W47" s="29"/>
      <c r="X47" s="29"/>
      <c r="Y47" s="29"/>
      <c r="Z47" s="29"/>
    </row>
    <row r="48" spans="1:26" ht="15.75" customHeight="1">
      <c r="A48" s="29"/>
      <c r="B48" s="29"/>
      <c r="C48" s="29"/>
      <c r="D48" s="29"/>
      <c r="E48" s="29"/>
      <c r="F48" s="29"/>
      <c r="G48" s="29"/>
      <c r="H48" s="579"/>
      <c r="I48" s="29"/>
      <c r="J48" s="29"/>
      <c r="K48" s="29"/>
      <c r="L48" s="29"/>
      <c r="M48" s="29"/>
      <c r="N48" s="29"/>
      <c r="O48" s="29"/>
      <c r="P48" s="29"/>
      <c r="Q48" s="29"/>
      <c r="R48" s="29"/>
      <c r="S48" s="29"/>
      <c r="T48" s="29"/>
      <c r="U48" s="29"/>
      <c r="V48" s="29"/>
      <c r="W48" s="29"/>
      <c r="X48" s="29"/>
      <c r="Y48" s="29"/>
      <c r="Z48" s="29"/>
    </row>
    <row r="49" spans="1:26" ht="15.75" customHeight="1">
      <c r="A49" s="29"/>
      <c r="B49" s="29"/>
      <c r="C49" s="29"/>
      <c r="D49" s="29"/>
      <c r="E49" s="29"/>
      <c r="F49" s="29"/>
      <c r="G49" s="29"/>
      <c r="H49" s="579"/>
      <c r="I49" s="29"/>
      <c r="J49" s="29"/>
      <c r="K49" s="29"/>
      <c r="L49" s="29"/>
      <c r="M49" s="29"/>
      <c r="N49" s="29"/>
      <c r="O49" s="29"/>
      <c r="P49" s="29"/>
      <c r="Q49" s="29"/>
      <c r="R49" s="29"/>
      <c r="S49" s="29"/>
      <c r="T49" s="29"/>
      <c r="U49" s="29"/>
      <c r="V49" s="29"/>
      <c r="W49" s="29"/>
      <c r="X49" s="29"/>
      <c r="Y49" s="29"/>
      <c r="Z49" s="29"/>
    </row>
    <row r="50" spans="1:26" ht="15.75" customHeight="1">
      <c r="A50" s="29"/>
      <c r="B50" s="29"/>
      <c r="C50" s="29"/>
      <c r="D50" s="29"/>
      <c r="E50" s="29"/>
      <c r="F50" s="29"/>
      <c r="G50" s="29"/>
      <c r="H50" s="579"/>
      <c r="I50" s="29"/>
      <c r="J50" s="29"/>
      <c r="K50" s="29"/>
      <c r="L50" s="29"/>
      <c r="M50" s="29"/>
      <c r="N50" s="29"/>
      <c r="O50" s="29"/>
      <c r="P50" s="29"/>
      <c r="Q50" s="29"/>
      <c r="R50" s="29"/>
      <c r="S50" s="29"/>
      <c r="T50" s="29"/>
      <c r="U50" s="29"/>
      <c r="V50" s="29"/>
      <c r="W50" s="29"/>
      <c r="X50" s="29"/>
      <c r="Y50" s="29"/>
      <c r="Z50" s="29"/>
    </row>
    <row r="51" spans="1:26" ht="15.75" customHeight="1">
      <c r="A51" s="29"/>
      <c r="B51" s="29"/>
      <c r="C51" s="29"/>
      <c r="D51" s="29"/>
      <c r="E51" s="29"/>
      <c r="F51" s="29"/>
      <c r="G51" s="29"/>
      <c r="H51" s="579"/>
      <c r="I51" s="29"/>
      <c r="J51" s="29"/>
      <c r="K51" s="29"/>
      <c r="L51" s="29"/>
      <c r="M51" s="29"/>
      <c r="N51" s="29"/>
      <c r="O51" s="29"/>
      <c r="P51" s="29"/>
      <c r="Q51" s="29"/>
      <c r="R51" s="29"/>
      <c r="S51" s="29"/>
      <c r="T51" s="29"/>
      <c r="U51" s="29"/>
      <c r="V51" s="29"/>
      <c r="W51" s="29"/>
      <c r="X51" s="29"/>
      <c r="Y51" s="29"/>
      <c r="Z51" s="29"/>
    </row>
    <row r="52" spans="1:26" ht="15.75" customHeight="1">
      <c r="A52" s="29"/>
      <c r="B52" s="29"/>
      <c r="C52" s="29"/>
      <c r="D52" s="29"/>
      <c r="E52" s="29"/>
      <c r="F52" s="29"/>
      <c r="G52" s="29"/>
      <c r="H52" s="579"/>
      <c r="I52" s="29"/>
      <c r="J52" s="29"/>
      <c r="K52" s="29"/>
      <c r="L52" s="29"/>
      <c r="M52" s="29"/>
      <c r="N52" s="29"/>
      <c r="O52" s="29"/>
      <c r="P52" s="29"/>
      <c r="Q52" s="29"/>
      <c r="R52" s="29"/>
      <c r="S52" s="29"/>
      <c r="T52" s="29"/>
      <c r="U52" s="29"/>
      <c r="V52" s="29"/>
      <c r="W52" s="29"/>
      <c r="X52" s="29"/>
      <c r="Y52" s="29"/>
      <c r="Z52" s="29"/>
    </row>
    <row r="53" spans="1:26" ht="15.75" customHeight="1">
      <c r="A53" s="29"/>
      <c r="B53" s="29"/>
      <c r="C53" s="29"/>
      <c r="D53" s="29"/>
      <c r="E53" s="29"/>
      <c r="F53" s="29"/>
      <c r="G53" s="29"/>
      <c r="H53" s="579"/>
      <c r="I53" s="29"/>
      <c r="J53" s="29"/>
      <c r="K53" s="29"/>
      <c r="L53" s="29"/>
      <c r="M53" s="29"/>
      <c r="N53" s="29"/>
      <c r="O53" s="29"/>
      <c r="P53" s="29"/>
      <c r="Q53" s="29"/>
      <c r="R53" s="29"/>
      <c r="S53" s="29"/>
      <c r="T53" s="29"/>
      <c r="U53" s="29"/>
      <c r="V53" s="29"/>
      <c r="W53" s="29"/>
      <c r="X53" s="29"/>
      <c r="Y53" s="29"/>
      <c r="Z53" s="29"/>
    </row>
    <row r="54" spans="1:26" ht="15.75" customHeight="1">
      <c r="A54" s="29"/>
      <c r="B54" s="29"/>
      <c r="C54" s="29"/>
      <c r="D54" s="29"/>
      <c r="E54" s="29"/>
      <c r="F54" s="29"/>
      <c r="G54" s="29"/>
      <c r="H54" s="579"/>
      <c r="I54" s="29"/>
      <c r="J54" s="29"/>
      <c r="K54" s="29"/>
      <c r="L54" s="29"/>
      <c r="M54" s="29"/>
      <c r="N54" s="29"/>
      <c r="O54" s="29"/>
      <c r="P54" s="29"/>
      <c r="Q54" s="29"/>
      <c r="R54" s="29"/>
      <c r="S54" s="29"/>
      <c r="T54" s="29"/>
      <c r="U54" s="29"/>
      <c r="V54" s="29"/>
      <c r="W54" s="29"/>
      <c r="X54" s="29"/>
      <c r="Y54" s="29"/>
      <c r="Z54" s="29"/>
    </row>
    <row r="55" spans="1:26" ht="15.75" customHeight="1">
      <c r="A55" s="29"/>
      <c r="B55" s="29"/>
      <c r="C55" s="29"/>
      <c r="D55" s="29"/>
      <c r="E55" s="29"/>
      <c r="F55" s="29"/>
      <c r="G55" s="29"/>
      <c r="H55" s="579"/>
      <c r="I55" s="29"/>
      <c r="J55" s="29"/>
      <c r="K55" s="29"/>
      <c r="L55" s="29"/>
      <c r="M55" s="29"/>
      <c r="N55" s="29"/>
      <c r="O55" s="29"/>
      <c r="P55" s="29"/>
      <c r="Q55" s="29"/>
      <c r="R55" s="29"/>
      <c r="S55" s="29"/>
      <c r="T55" s="29"/>
      <c r="U55" s="29"/>
      <c r="V55" s="29"/>
      <c r="W55" s="29"/>
      <c r="X55" s="29"/>
      <c r="Y55" s="29"/>
      <c r="Z55" s="29"/>
    </row>
    <row r="56" spans="1:26" ht="15.75" customHeight="1">
      <c r="A56" s="29"/>
      <c r="B56" s="29"/>
      <c r="C56" s="29"/>
      <c r="D56" s="29"/>
      <c r="E56" s="29"/>
      <c r="F56" s="29"/>
      <c r="G56" s="29"/>
      <c r="H56" s="579"/>
      <c r="I56" s="29"/>
      <c r="J56" s="29"/>
      <c r="K56" s="29"/>
      <c r="L56" s="29"/>
      <c r="M56" s="29"/>
      <c r="N56" s="29"/>
      <c r="O56" s="29"/>
      <c r="P56" s="29"/>
      <c r="Q56" s="29"/>
      <c r="R56" s="29"/>
      <c r="S56" s="29"/>
      <c r="T56" s="29"/>
      <c r="U56" s="29"/>
      <c r="V56" s="29"/>
      <c r="W56" s="29"/>
      <c r="X56" s="29"/>
      <c r="Y56" s="29"/>
      <c r="Z56" s="29"/>
    </row>
    <row r="57" spans="1:26" ht="15.75" customHeight="1">
      <c r="A57" s="29"/>
      <c r="B57" s="29"/>
      <c r="C57" s="29"/>
      <c r="D57" s="29"/>
      <c r="E57" s="29"/>
      <c r="F57" s="29"/>
      <c r="G57" s="29"/>
      <c r="H57" s="579"/>
      <c r="I57" s="29"/>
      <c r="J57" s="29"/>
      <c r="K57" s="29"/>
      <c r="L57" s="29"/>
      <c r="M57" s="29"/>
      <c r="N57" s="29"/>
      <c r="O57" s="29"/>
      <c r="P57" s="29"/>
      <c r="Q57" s="29"/>
      <c r="R57" s="29"/>
      <c r="S57" s="29"/>
      <c r="T57" s="29"/>
      <c r="U57" s="29"/>
      <c r="V57" s="29"/>
      <c r="W57" s="29"/>
      <c r="X57" s="29"/>
      <c r="Y57" s="29"/>
      <c r="Z57" s="29"/>
    </row>
    <row r="58" spans="1:26" ht="15.75" customHeight="1">
      <c r="A58" s="29"/>
      <c r="B58" s="29"/>
      <c r="C58" s="29"/>
      <c r="D58" s="29"/>
      <c r="E58" s="29"/>
      <c r="F58" s="29"/>
      <c r="G58" s="29"/>
      <c r="H58" s="579"/>
      <c r="I58" s="29"/>
      <c r="J58" s="29"/>
      <c r="K58" s="29"/>
      <c r="L58" s="29"/>
      <c r="M58" s="29"/>
      <c r="N58" s="29"/>
      <c r="O58" s="29"/>
      <c r="P58" s="29"/>
      <c r="Q58" s="29"/>
      <c r="R58" s="29"/>
      <c r="S58" s="29"/>
      <c r="T58" s="29"/>
      <c r="U58" s="29"/>
      <c r="V58" s="29"/>
      <c r="W58" s="29"/>
      <c r="X58" s="29"/>
      <c r="Y58" s="29"/>
      <c r="Z58" s="29"/>
    </row>
    <row r="59" spans="1:26" ht="15.75" customHeight="1">
      <c r="A59" s="29"/>
      <c r="B59" s="29"/>
      <c r="C59" s="29"/>
      <c r="D59" s="29"/>
      <c r="E59" s="29"/>
      <c r="F59" s="29"/>
      <c r="G59" s="29"/>
      <c r="H59" s="579"/>
      <c r="I59" s="29"/>
      <c r="J59" s="29"/>
      <c r="K59" s="29"/>
      <c r="L59" s="29"/>
      <c r="M59" s="29"/>
      <c r="N59" s="29"/>
      <c r="O59" s="29"/>
      <c r="P59" s="29"/>
      <c r="Q59" s="29"/>
      <c r="R59" s="29"/>
      <c r="S59" s="29"/>
      <c r="T59" s="29"/>
      <c r="U59" s="29"/>
      <c r="V59" s="29"/>
      <c r="W59" s="29"/>
      <c r="X59" s="29"/>
      <c r="Y59" s="29"/>
      <c r="Z59" s="29"/>
    </row>
    <row r="60" spans="1:26" ht="15.75" customHeight="1">
      <c r="A60" s="29"/>
      <c r="B60" s="29"/>
      <c r="C60" s="29"/>
      <c r="D60" s="29"/>
      <c r="E60" s="29"/>
      <c r="F60" s="29"/>
      <c r="G60" s="29"/>
      <c r="H60" s="579"/>
      <c r="I60" s="29"/>
      <c r="J60" s="29"/>
      <c r="K60" s="29"/>
      <c r="L60" s="29"/>
      <c r="M60" s="29"/>
      <c r="N60" s="29"/>
      <c r="O60" s="29"/>
      <c r="P60" s="29"/>
      <c r="Q60" s="29"/>
      <c r="R60" s="29"/>
      <c r="S60" s="29"/>
      <c r="T60" s="29"/>
      <c r="U60" s="29"/>
      <c r="V60" s="29"/>
      <c r="W60" s="29"/>
      <c r="X60" s="29"/>
      <c r="Y60" s="29"/>
      <c r="Z60" s="29"/>
    </row>
    <row r="61" spans="1:26" ht="15.75" customHeight="1">
      <c r="A61" s="29"/>
      <c r="B61" s="29"/>
      <c r="C61" s="29"/>
      <c r="D61" s="29"/>
      <c r="E61" s="29"/>
      <c r="F61" s="29"/>
      <c r="G61" s="29"/>
      <c r="H61" s="579"/>
      <c r="I61" s="29"/>
      <c r="J61" s="29"/>
      <c r="K61" s="29"/>
      <c r="L61" s="29"/>
      <c r="M61" s="29"/>
      <c r="N61" s="29"/>
      <c r="O61" s="29"/>
      <c r="P61" s="29"/>
      <c r="Q61" s="29"/>
      <c r="R61" s="29"/>
      <c r="S61" s="29"/>
      <c r="T61" s="29"/>
      <c r="U61" s="29"/>
      <c r="V61" s="29"/>
      <c r="W61" s="29"/>
      <c r="X61" s="29"/>
      <c r="Y61" s="29"/>
      <c r="Z61" s="29"/>
    </row>
    <row r="62" spans="1:26" ht="15.75" customHeight="1">
      <c r="A62" s="29"/>
      <c r="B62" s="29"/>
      <c r="C62" s="29"/>
      <c r="D62" s="29"/>
      <c r="E62" s="29"/>
      <c r="F62" s="29"/>
      <c r="G62" s="29"/>
      <c r="H62" s="579"/>
      <c r="I62" s="29"/>
      <c r="J62" s="29"/>
      <c r="K62" s="29"/>
      <c r="L62" s="29"/>
      <c r="M62" s="29"/>
      <c r="N62" s="29"/>
      <c r="O62" s="29"/>
      <c r="P62" s="29"/>
      <c r="Q62" s="29"/>
      <c r="R62" s="29"/>
      <c r="S62" s="29"/>
      <c r="T62" s="29"/>
      <c r="U62" s="29"/>
      <c r="V62" s="29"/>
      <c r="W62" s="29"/>
      <c r="X62" s="29"/>
      <c r="Y62" s="29"/>
      <c r="Z62" s="29"/>
    </row>
    <row r="63" spans="1:26" ht="15.75" customHeight="1">
      <c r="A63" s="29"/>
      <c r="B63" s="29"/>
      <c r="C63" s="29"/>
      <c r="D63" s="29"/>
      <c r="E63" s="29"/>
      <c r="F63" s="29"/>
      <c r="G63" s="29"/>
      <c r="H63" s="579"/>
      <c r="I63" s="29"/>
      <c r="J63" s="29"/>
      <c r="K63" s="29"/>
      <c r="L63" s="29"/>
      <c r="M63" s="29"/>
      <c r="N63" s="29"/>
      <c r="O63" s="29"/>
      <c r="P63" s="29"/>
      <c r="Q63" s="29"/>
      <c r="R63" s="29"/>
      <c r="S63" s="29"/>
      <c r="T63" s="29"/>
      <c r="U63" s="29"/>
      <c r="V63" s="29"/>
      <c r="W63" s="29"/>
      <c r="X63" s="29"/>
      <c r="Y63" s="29"/>
      <c r="Z63" s="29"/>
    </row>
    <row r="64" spans="1:26" ht="15.75" customHeight="1">
      <c r="A64" s="29"/>
      <c r="B64" s="29"/>
      <c r="C64" s="29"/>
      <c r="D64" s="29"/>
      <c r="E64" s="29"/>
      <c r="F64" s="29"/>
      <c r="G64" s="29"/>
      <c r="H64" s="579"/>
      <c r="I64" s="29"/>
      <c r="J64" s="29"/>
      <c r="K64" s="29"/>
      <c r="L64" s="29"/>
      <c r="M64" s="29"/>
      <c r="N64" s="29"/>
      <c r="O64" s="29"/>
      <c r="P64" s="29"/>
      <c r="Q64" s="29"/>
      <c r="R64" s="29"/>
      <c r="S64" s="29"/>
      <c r="T64" s="29"/>
      <c r="U64" s="29"/>
      <c r="V64" s="29"/>
      <c r="W64" s="29"/>
      <c r="X64" s="29"/>
      <c r="Y64" s="29"/>
      <c r="Z64" s="29"/>
    </row>
    <row r="65" spans="1:26" ht="15.75" customHeight="1">
      <c r="A65" s="29"/>
      <c r="B65" s="29"/>
      <c r="C65" s="29"/>
      <c r="D65" s="29"/>
      <c r="E65" s="29"/>
      <c r="F65" s="29"/>
      <c r="G65" s="29"/>
      <c r="H65" s="579"/>
      <c r="I65" s="29"/>
      <c r="J65" s="29"/>
      <c r="K65" s="29"/>
      <c r="L65" s="29"/>
      <c r="M65" s="29"/>
      <c r="N65" s="29"/>
      <c r="O65" s="29"/>
      <c r="P65" s="29"/>
      <c r="Q65" s="29"/>
      <c r="R65" s="29"/>
      <c r="S65" s="29"/>
      <c r="T65" s="29"/>
      <c r="U65" s="29"/>
      <c r="V65" s="29"/>
      <c r="W65" s="29"/>
      <c r="X65" s="29"/>
      <c r="Y65" s="29"/>
      <c r="Z65" s="29"/>
    </row>
    <row r="66" spans="1:26" ht="15.75" customHeight="1">
      <c r="A66" s="29"/>
      <c r="B66" s="29"/>
      <c r="C66" s="29"/>
      <c r="D66" s="29"/>
      <c r="E66" s="29"/>
      <c r="F66" s="29"/>
      <c r="G66" s="29"/>
      <c r="H66" s="579"/>
      <c r="I66" s="29"/>
      <c r="J66" s="29"/>
      <c r="K66" s="29"/>
      <c r="L66" s="29"/>
      <c r="M66" s="29"/>
      <c r="N66" s="29"/>
      <c r="O66" s="29"/>
      <c r="P66" s="29"/>
      <c r="Q66" s="29"/>
      <c r="R66" s="29"/>
      <c r="S66" s="29"/>
      <c r="T66" s="29"/>
      <c r="U66" s="29"/>
      <c r="V66" s="29"/>
      <c r="W66" s="29"/>
      <c r="X66" s="29"/>
      <c r="Y66" s="29"/>
      <c r="Z66" s="29"/>
    </row>
    <row r="67" spans="1:26" ht="15.75" customHeight="1">
      <c r="A67" s="29"/>
      <c r="B67" s="29"/>
      <c r="C67" s="29"/>
      <c r="D67" s="29"/>
      <c r="E67" s="29"/>
      <c r="F67" s="29"/>
      <c r="G67" s="29"/>
      <c r="H67" s="579"/>
      <c r="I67" s="29"/>
      <c r="J67" s="29"/>
      <c r="K67" s="29"/>
      <c r="L67" s="29"/>
      <c r="M67" s="29"/>
      <c r="N67" s="29"/>
      <c r="O67" s="29"/>
      <c r="P67" s="29"/>
      <c r="Q67" s="29"/>
      <c r="R67" s="29"/>
      <c r="S67" s="29"/>
      <c r="T67" s="29"/>
      <c r="U67" s="29"/>
      <c r="V67" s="29"/>
      <c r="W67" s="29"/>
      <c r="X67" s="29"/>
      <c r="Y67" s="29"/>
      <c r="Z67" s="29"/>
    </row>
    <row r="68" spans="1:26" ht="15.75" customHeight="1">
      <c r="A68" s="29"/>
      <c r="B68" s="29"/>
      <c r="C68" s="29"/>
      <c r="D68" s="29"/>
      <c r="E68" s="29"/>
      <c r="F68" s="29"/>
      <c r="G68" s="29"/>
      <c r="H68" s="579"/>
      <c r="I68" s="29"/>
      <c r="J68" s="29"/>
      <c r="K68" s="29"/>
      <c r="L68" s="29"/>
      <c r="M68" s="29"/>
      <c r="N68" s="29"/>
      <c r="O68" s="29"/>
      <c r="P68" s="29"/>
      <c r="Q68" s="29"/>
      <c r="R68" s="29"/>
      <c r="S68" s="29"/>
      <c r="T68" s="29"/>
      <c r="U68" s="29"/>
      <c r="V68" s="29"/>
      <c r="W68" s="29"/>
      <c r="X68" s="29"/>
      <c r="Y68" s="29"/>
      <c r="Z68" s="29"/>
    </row>
    <row r="69" spans="1:26" ht="15.75" customHeight="1">
      <c r="A69" s="29"/>
      <c r="B69" s="29"/>
      <c r="C69" s="29"/>
      <c r="D69" s="29"/>
      <c r="E69" s="29"/>
      <c r="F69" s="29"/>
      <c r="G69" s="29"/>
      <c r="H69" s="579"/>
      <c r="I69" s="29"/>
      <c r="J69" s="29"/>
      <c r="K69" s="29"/>
      <c r="L69" s="29"/>
      <c r="M69" s="29"/>
      <c r="N69" s="29"/>
      <c r="O69" s="29"/>
      <c r="P69" s="29"/>
      <c r="Q69" s="29"/>
      <c r="R69" s="29"/>
      <c r="S69" s="29"/>
      <c r="T69" s="29"/>
      <c r="U69" s="29"/>
      <c r="V69" s="29"/>
      <c r="W69" s="29"/>
      <c r="X69" s="29"/>
      <c r="Y69" s="29"/>
      <c r="Z69" s="29"/>
    </row>
    <row r="70" spans="1:26" ht="15.75" customHeight="1">
      <c r="A70" s="29"/>
      <c r="B70" s="29"/>
      <c r="C70" s="29"/>
      <c r="D70" s="29"/>
      <c r="E70" s="29"/>
      <c r="F70" s="29"/>
      <c r="G70" s="29"/>
      <c r="H70" s="579"/>
      <c r="I70" s="29"/>
      <c r="J70" s="29"/>
      <c r="K70" s="29"/>
      <c r="L70" s="29"/>
      <c r="M70" s="29"/>
      <c r="N70" s="29"/>
      <c r="O70" s="29"/>
      <c r="P70" s="29"/>
      <c r="Q70" s="29"/>
      <c r="R70" s="29"/>
      <c r="S70" s="29"/>
      <c r="T70" s="29"/>
      <c r="U70" s="29"/>
      <c r="V70" s="29"/>
      <c r="W70" s="29"/>
      <c r="X70" s="29"/>
      <c r="Y70" s="29"/>
      <c r="Z70" s="29"/>
    </row>
    <row r="71" spans="1:26" ht="15.75" customHeight="1">
      <c r="A71" s="29"/>
      <c r="B71" s="29"/>
      <c r="C71" s="29"/>
      <c r="D71" s="29"/>
      <c r="E71" s="29"/>
      <c r="F71" s="29"/>
      <c r="G71" s="29"/>
      <c r="H71" s="579"/>
      <c r="I71" s="29"/>
      <c r="J71" s="29"/>
      <c r="K71" s="29"/>
      <c r="L71" s="29"/>
      <c r="M71" s="29"/>
      <c r="N71" s="29"/>
      <c r="O71" s="29"/>
      <c r="P71" s="29"/>
      <c r="Q71" s="29"/>
      <c r="R71" s="29"/>
      <c r="S71" s="29"/>
      <c r="T71" s="29"/>
      <c r="U71" s="29"/>
      <c r="V71" s="29"/>
      <c r="W71" s="29"/>
      <c r="X71" s="29"/>
      <c r="Y71" s="29"/>
      <c r="Z71" s="29"/>
    </row>
    <row r="72" spans="1:26" ht="15.75" customHeight="1">
      <c r="A72" s="29"/>
      <c r="B72" s="29"/>
      <c r="C72" s="29"/>
      <c r="D72" s="29"/>
      <c r="E72" s="29"/>
      <c r="F72" s="29"/>
      <c r="G72" s="29"/>
      <c r="H72" s="579"/>
      <c r="I72" s="29"/>
      <c r="J72" s="29"/>
      <c r="K72" s="29"/>
      <c r="L72" s="29"/>
      <c r="M72" s="29"/>
      <c r="N72" s="29"/>
      <c r="O72" s="29"/>
      <c r="P72" s="29"/>
      <c r="Q72" s="29"/>
      <c r="R72" s="29"/>
      <c r="S72" s="29"/>
      <c r="T72" s="29"/>
      <c r="U72" s="29"/>
      <c r="V72" s="29"/>
      <c r="W72" s="29"/>
      <c r="X72" s="29"/>
      <c r="Y72" s="29"/>
      <c r="Z72" s="29"/>
    </row>
    <row r="73" spans="1:26" ht="15.75" customHeight="1">
      <c r="A73" s="29"/>
      <c r="B73" s="29"/>
      <c r="C73" s="29"/>
      <c r="D73" s="29"/>
      <c r="E73" s="29"/>
      <c r="F73" s="29"/>
      <c r="G73" s="29"/>
      <c r="H73" s="579"/>
      <c r="I73" s="29"/>
      <c r="J73" s="29"/>
      <c r="K73" s="29"/>
      <c r="L73" s="29"/>
      <c r="M73" s="29"/>
      <c r="N73" s="29"/>
      <c r="O73" s="29"/>
      <c r="P73" s="29"/>
      <c r="Q73" s="29"/>
      <c r="R73" s="29"/>
      <c r="S73" s="29"/>
      <c r="T73" s="29"/>
      <c r="U73" s="29"/>
      <c r="V73" s="29"/>
      <c r="W73" s="29"/>
      <c r="X73" s="29"/>
      <c r="Y73" s="29"/>
      <c r="Z73" s="29"/>
    </row>
    <row r="74" spans="1:26" ht="15.75" customHeight="1">
      <c r="A74" s="29"/>
      <c r="B74" s="29"/>
      <c r="C74" s="29"/>
      <c r="D74" s="29"/>
      <c r="E74" s="29"/>
      <c r="F74" s="29"/>
      <c r="G74" s="29"/>
      <c r="H74" s="579"/>
      <c r="I74" s="29"/>
      <c r="J74" s="29"/>
      <c r="K74" s="29"/>
      <c r="L74" s="29"/>
      <c r="M74" s="29"/>
      <c r="N74" s="29"/>
      <c r="O74" s="29"/>
      <c r="P74" s="29"/>
      <c r="Q74" s="29"/>
      <c r="R74" s="29"/>
      <c r="S74" s="29"/>
      <c r="T74" s="29"/>
      <c r="U74" s="29"/>
      <c r="V74" s="29"/>
      <c r="W74" s="29"/>
      <c r="X74" s="29"/>
      <c r="Y74" s="29"/>
      <c r="Z74" s="29"/>
    </row>
    <row r="75" spans="1:26" ht="15.75" customHeight="1">
      <c r="A75" s="29"/>
      <c r="B75" s="29"/>
      <c r="C75" s="29"/>
      <c r="D75" s="29"/>
      <c r="E75" s="29"/>
      <c r="F75" s="29"/>
      <c r="G75" s="29"/>
      <c r="H75" s="579"/>
      <c r="I75" s="29"/>
      <c r="J75" s="29"/>
      <c r="K75" s="29"/>
      <c r="L75" s="29"/>
      <c r="M75" s="29"/>
      <c r="N75" s="29"/>
      <c r="O75" s="29"/>
      <c r="P75" s="29"/>
      <c r="Q75" s="29"/>
      <c r="R75" s="29"/>
      <c r="S75" s="29"/>
      <c r="T75" s="29"/>
      <c r="U75" s="29"/>
      <c r="V75" s="29"/>
      <c r="W75" s="29"/>
      <c r="X75" s="29"/>
      <c r="Y75" s="29"/>
      <c r="Z75" s="29"/>
    </row>
    <row r="76" spans="1:26" ht="15.75" customHeight="1">
      <c r="A76" s="29"/>
      <c r="B76" s="29"/>
      <c r="C76" s="29"/>
      <c r="D76" s="29"/>
      <c r="E76" s="29"/>
      <c r="F76" s="29"/>
      <c r="G76" s="29"/>
      <c r="H76" s="579"/>
      <c r="I76" s="29"/>
      <c r="J76" s="29"/>
      <c r="K76" s="29"/>
      <c r="L76" s="29"/>
      <c r="M76" s="29"/>
      <c r="N76" s="29"/>
      <c r="O76" s="29"/>
      <c r="P76" s="29"/>
      <c r="Q76" s="29"/>
      <c r="R76" s="29"/>
      <c r="S76" s="29"/>
      <c r="T76" s="29"/>
      <c r="U76" s="29"/>
      <c r="V76" s="29"/>
      <c r="W76" s="29"/>
      <c r="X76" s="29"/>
      <c r="Y76" s="29"/>
      <c r="Z76" s="29"/>
    </row>
    <row r="77" spans="1:26" ht="15.75" customHeight="1">
      <c r="A77" s="29"/>
      <c r="B77" s="29"/>
      <c r="C77" s="29"/>
      <c r="D77" s="29"/>
      <c r="E77" s="29"/>
      <c r="F77" s="29"/>
      <c r="G77" s="29"/>
      <c r="H77" s="579"/>
      <c r="I77" s="29"/>
      <c r="J77" s="29"/>
      <c r="K77" s="29"/>
      <c r="L77" s="29"/>
      <c r="M77" s="29"/>
      <c r="N77" s="29"/>
      <c r="O77" s="29"/>
      <c r="P77" s="29"/>
      <c r="Q77" s="29"/>
      <c r="R77" s="29"/>
      <c r="S77" s="29"/>
      <c r="T77" s="29"/>
      <c r="U77" s="29"/>
      <c r="V77" s="29"/>
      <c r="W77" s="29"/>
      <c r="X77" s="29"/>
      <c r="Y77" s="29"/>
      <c r="Z77" s="29"/>
    </row>
    <row r="78" spans="1:26" ht="15.75" customHeight="1">
      <c r="A78" s="29"/>
      <c r="B78" s="29"/>
      <c r="C78" s="29"/>
      <c r="D78" s="29"/>
      <c r="E78" s="29"/>
      <c r="F78" s="29"/>
      <c r="G78" s="29"/>
      <c r="H78" s="579"/>
      <c r="I78" s="29"/>
      <c r="J78" s="29"/>
      <c r="K78" s="29"/>
      <c r="L78" s="29"/>
      <c r="M78" s="29"/>
      <c r="N78" s="29"/>
      <c r="O78" s="29"/>
      <c r="P78" s="29"/>
      <c r="Q78" s="29"/>
      <c r="R78" s="29"/>
      <c r="S78" s="29"/>
      <c r="T78" s="29"/>
      <c r="U78" s="29"/>
      <c r="V78" s="29"/>
      <c r="W78" s="29"/>
      <c r="X78" s="29"/>
      <c r="Y78" s="29"/>
      <c r="Z78" s="29"/>
    </row>
    <row r="79" spans="1:26" ht="15.75" customHeight="1">
      <c r="A79" s="29"/>
      <c r="B79" s="29"/>
      <c r="C79" s="29"/>
      <c r="D79" s="29"/>
      <c r="E79" s="29"/>
      <c r="F79" s="29"/>
      <c r="G79" s="29"/>
      <c r="H79" s="579"/>
      <c r="I79" s="29"/>
      <c r="J79" s="29"/>
      <c r="K79" s="29"/>
      <c r="L79" s="29"/>
      <c r="M79" s="29"/>
      <c r="N79" s="29"/>
      <c r="O79" s="29"/>
      <c r="P79" s="29"/>
      <c r="Q79" s="29"/>
      <c r="R79" s="29"/>
      <c r="S79" s="29"/>
      <c r="T79" s="29"/>
      <c r="U79" s="29"/>
      <c r="V79" s="29"/>
      <c r="W79" s="29"/>
      <c r="X79" s="29"/>
      <c r="Y79" s="29"/>
      <c r="Z79" s="29"/>
    </row>
    <row r="80" spans="1:26" ht="15.75" customHeight="1">
      <c r="A80" s="29"/>
      <c r="B80" s="29"/>
      <c r="C80" s="29"/>
      <c r="D80" s="29"/>
      <c r="E80" s="29"/>
      <c r="F80" s="29"/>
      <c r="G80" s="29"/>
      <c r="H80" s="579"/>
      <c r="I80" s="29"/>
      <c r="J80" s="29"/>
      <c r="K80" s="29"/>
      <c r="L80" s="29"/>
      <c r="M80" s="29"/>
      <c r="N80" s="29"/>
      <c r="O80" s="29"/>
      <c r="P80" s="29"/>
      <c r="Q80" s="29"/>
      <c r="R80" s="29"/>
      <c r="S80" s="29"/>
      <c r="T80" s="29"/>
      <c r="U80" s="29"/>
      <c r="V80" s="29"/>
      <c r="W80" s="29"/>
      <c r="X80" s="29"/>
      <c r="Y80" s="29"/>
      <c r="Z80" s="29"/>
    </row>
    <row r="81" spans="1:26" ht="15.75" customHeight="1">
      <c r="A81" s="29"/>
      <c r="B81" s="29"/>
      <c r="C81" s="29"/>
      <c r="D81" s="29"/>
      <c r="E81" s="29"/>
      <c r="F81" s="29"/>
      <c r="G81" s="29"/>
      <c r="H81" s="579"/>
      <c r="I81" s="29"/>
      <c r="J81" s="29"/>
      <c r="K81" s="29"/>
      <c r="L81" s="29"/>
      <c r="M81" s="29"/>
      <c r="N81" s="29"/>
      <c r="O81" s="29"/>
      <c r="P81" s="29"/>
      <c r="Q81" s="29"/>
      <c r="R81" s="29"/>
      <c r="S81" s="29"/>
      <c r="T81" s="29"/>
      <c r="U81" s="29"/>
      <c r="V81" s="29"/>
      <c r="W81" s="29"/>
      <c r="X81" s="29"/>
      <c r="Y81" s="29"/>
      <c r="Z81" s="29"/>
    </row>
    <row r="82" spans="1:26" ht="15.75" customHeight="1">
      <c r="A82" s="29"/>
      <c r="B82" s="29"/>
      <c r="C82" s="29"/>
      <c r="D82" s="29"/>
      <c r="E82" s="29"/>
      <c r="F82" s="29"/>
      <c r="G82" s="29"/>
      <c r="H82" s="579"/>
      <c r="I82" s="29"/>
      <c r="J82" s="29"/>
      <c r="K82" s="29"/>
      <c r="L82" s="29"/>
      <c r="M82" s="29"/>
      <c r="N82" s="29"/>
      <c r="O82" s="29"/>
      <c r="P82" s="29"/>
      <c r="Q82" s="29"/>
      <c r="R82" s="29"/>
      <c r="S82" s="29"/>
      <c r="T82" s="29"/>
      <c r="U82" s="29"/>
      <c r="V82" s="29"/>
      <c r="W82" s="29"/>
      <c r="X82" s="29"/>
      <c r="Y82" s="29"/>
      <c r="Z82" s="29"/>
    </row>
    <row r="83" spans="1:26" ht="15.75" customHeight="1">
      <c r="A83" s="29"/>
      <c r="B83" s="29"/>
      <c r="C83" s="29"/>
      <c r="D83" s="29"/>
      <c r="E83" s="29"/>
      <c r="F83" s="29"/>
      <c r="G83" s="29"/>
      <c r="H83" s="579"/>
      <c r="I83" s="29"/>
      <c r="J83" s="29"/>
      <c r="K83" s="29"/>
      <c r="L83" s="29"/>
      <c r="M83" s="29"/>
      <c r="N83" s="29"/>
      <c r="O83" s="29"/>
      <c r="P83" s="29"/>
      <c r="Q83" s="29"/>
      <c r="R83" s="29"/>
      <c r="S83" s="29"/>
      <c r="T83" s="29"/>
      <c r="U83" s="29"/>
      <c r="V83" s="29"/>
      <c r="W83" s="29"/>
      <c r="X83" s="29"/>
      <c r="Y83" s="29"/>
      <c r="Z83" s="29"/>
    </row>
    <row r="84" spans="1:26" ht="15.75" customHeight="1">
      <c r="A84" s="29"/>
      <c r="B84" s="29"/>
      <c r="C84" s="29"/>
      <c r="D84" s="29"/>
      <c r="E84" s="29"/>
      <c r="F84" s="29"/>
      <c r="G84" s="29"/>
      <c r="H84" s="579"/>
      <c r="I84" s="29"/>
      <c r="J84" s="29"/>
      <c r="K84" s="29"/>
      <c r="L84" s="29"/>
      <c r="M84" s="29"/>
      <c r="N84" s="29"/>
      <c r="O84" s="29"/>
      <c r="P84" s="29"/>
      <c r="Q84" s="29"/>
      <c r="R84" s="29"/>
      <c r="S84" s="29"/>
      <c r="T84" s="29"/>
      <c r="U84" s="29"/>
      <c r="V84" s="29"/>
      <c r="W84" s="29"/>
      <c r="X84" s="29"/>
      <c r="Y84" s="29"/>
      <c r="Z84" s="29"/>
    </row>
    <row r="85" spans="1:26" ht="15.75" customHeight="1">
      <c r="A85" s="29"/>
      <c r="B85" s="29"/>
      <c r="C85" s="29"/>
      <c r="D85" s="29"/>
      <c r="E85" s="29"/>
      <c r="F85" s="29"/>
      <c r="G85" s="29"/>
      <c r="H85" s="579"/>
      <c r="I85" s="29"/>
      <c r="J85" s="29"/>
      <c r="K85" s="29"/>
      <c r="L85" s="29"/>
      <c r="M85" s="29"/>
      <c r="N85" s="29"/>
      <c r="O85" s="29"/>
      <c r="P85" s="29"/>
      <c r="Q85" s="29"/>
      <c r="R85" s="29"/>
      <c r="S85" s="29"/>
      <c r="T85" s="29"/>
      <c r="U85" s="29"/>
      <c r="V85" s="29"/>
      <c r="W85" s="29"/>
      <c r="X85" s="29"/>
      <c r="Y85" s="29"/>
      <c r="Z85" s="29"/>
    </row>
    <row r="86" spans="1:26" ht="15.75" customHeight="1">
      <c r="A86" s="29"/>
      <c r="B86" s="29"/>
      <c r="C86" s="29"/>
      <c r="D86" s="29"/>
      <c r="E86" s="29"/>
      <c r="F86" s="29"/>
      <c r="G86" s="29"/>
      <c r="H86" s="579"/>
      <c r="I86" s="29"/>
      <c r="J86" s="29"/>
      <c r="K86" s="29"/>
      <c r="L86" s="29"/>
      <c r="M86" s="29"/>
      <c r="N86" s="29"/>
      <c r="O86" s="29"/>
      <c r="P86" s="29"/>
      <c r="Q86" s="29"/>
      <c r="R86" s="29"/>
      <c r="S86" s="29"/>
      <c r="T86" s="29"/>
      <c r="U86" s="29"/>
      <c r="V86" s="29"/>
      <c r="W86" s="29"/>
      <c r="X86" s="29"/>
      <c r="Y86" s="29"/>
      <c r="Z86" s="29"/>
    </row>
    <row r="87" spans="1:26" ht="15.75" customHeight="1">
      <c r="A87" s="29"/>
      <c r="B87" s="29"/>
      <c r="C87" s="29"/>
      <c r="D87" s="29"/>
      <c r="E87" s="29"/>
      <c r="F87" s="29"/>
      <c r="G87" s="29"/>
      <c r="H87" s="579"/>
      <c r="I87" s="29"/>
      <c r="J87" s="29"/>
      <c r="K87" s="29"/>
      <c r="L87" s="29"/>
      <c r="M87" s="29"/>
      <c r="N87" s="29"/>
      <c r="O87" s="29"/>
      <c r="P87" s="29"/>
      <c r="Q87" s="29"/>
      <c r="R87" s="29"/>
      <c r="S87" s="29"/>
      <c r="T87" s="29"/>
      <c r="U87" s="29"/>
      <c r="V87" s="29"/>
      <c r="W87" s="29"/>
      <c r="X87" s="29"/>
      <c r="Y87" s="29"/>
      <c r="Z87" s="29"/>
    </row>
    <row r="88" spans="1:26" ht="15.75" customHeight="1">
      <c r="A88" s="29"/>
      <c r="B88" s="29"/>
      <c r="C88" s="29"/>
      <c r="D88" s="29"/>
      <c r="E88" s="29"/>
      <c r="F88" s="29"/>
      <c r="G88" s="29"/>
      <c r="H88" s="579"/>
      <c r="I88" s="29"/>
      <c r="J88" s="29"/>
      <c r="K88" s="29"/>
      <c r="L88" s="29"/>
      <c r="M88" s="29"/>
      <c r="N88" s="29"/>
      <c r="O88" s="29"/>
      <c r="P88" s="29"/>
      <c r="Q88" s="29"/>
      <c r="R88" s="29"/>
      <c r="S88" s="29"/>
      <c r="T88" s="29"/>
      <c r="U88" s="29"/>
      <c r="V88" s="29"/>
      <c r="W88" s="29"/>
      <c r="X88" s="29"/>
      <c r="Y88" s="29"/>
      <c r="Z88" s="29"/>
    </row>
    <row r="89" spans="1:26" ht="15.75" customHeight="1">
      <c r="A89" s="29"/>
      <c r="B89" s="29"/>
      <c r="C89" s="29"/>
      <c r="D89" s="29"/>
      <c r="E89" s="29"/>
      <c r="F89" s="29"/>
      <c r="G89" s="29"/>
      <c r="H89" s="579"/>
      <c r="I89" s="29"/>
      <c r="J89" s="29"/>
      <c r="K89" s="29"/>
      <c r="L89" s="29"/>
      <c r="M89" s="29"/>
      <c r="N89" s="29"/>
      <c r="O89" s="29"/>
      <c r="P89" s="29"/>
      <c r="Q89" s="29"/>
      <c r="R89" s="29"/>
      <c r="S89" s="29"/>
      <c r="T89" s="29"/>
      <c r="U89" s="29"/>
      <c r="V89" s="29"/>
      <c r="W89" s="29"/>
      <c r="X89" s="29"/>
      <c r="Y89" s="29"/>
      <c r="Z89" s="29"/>
    </row>
    <row r="90" spans="1:26" ht="15.75" customHeight="1">
      <c r="A90" s="29"/>
      <c r="B90" s="29"/>
      <c r="C90" s="29"/>
      <c r="D90" s="29"/>
      <c r="E90" s="29"/>
      <c r="F90" s="29"/>
      <c r="G90" s="29"/>
      <c r="H90" s="579"/>
      <c r="I90" s="29"/>
      <c r="J90" s="29"/>
      <c r="K90" s="29"/>
      <c r="L90" s="29"/>
      <c r="M90" s="29"/>
      <c r="N90" s="29"/>
      <c r="O90" s="29"/>
      <c r="P90" s="29"/>
      <c r="Q90" s="29"/>
      <c r="R90" s="29"/>
      <c r="S90" s="29"/>
      <c r="T90" s="29"/>
      <c r="U90" s="29"/>
      <c r="V90" s="29"/>
      <c r="W90" s="29"/>
      <c r="X90" s="29"/>
      <c r="Y90" s="29"/>
      <c r="Z90" s="29"/>
    </row>
    <row r="91" spans="1:26" ht="15.75" customHeight="1">
      <c r="A91" s="29"/>
      <c r="B91" s="29"/>
      <c r="C91" s="29"/>
      <c r="D91" s="29"/>
      <c r="E91" s="29"/>
      <c r="F91" s="29"/>
      <c r="G91" s="29"/>
      <c r="H91" s="579"/>
      <c r="I91" s="29"/>
      <c r="J91" s="29"/>
      <c r="K91" s="29"/>
      <c r="L91" s="29"/>
      <c r="M91" s="29"/>
      <c r="N91" s="29"/>
      <c r="O91" s="29"/>
      <c r="P91" s="29"/>
      <c r="Q91" s="29"/>
      <c r="R91" s="29"/>
      <c r="S91" s="29"/>
      <c r="T91" s="29"/>
      <c r="U91" s="29"/>
      <c r="V91" s="29"/>
      <c r="W91" s="29"/>
      <c r="X91" s="29"/>
      <c r="Y91" s="29"/>
      <c r="Z91" s="29"/>
    </row>
    <row r="92" spans="1:26" ht="15.75" customHeight="1">
      <c r="A92" s="29"/>
      <c r="B92" s="29"/>
      <c r="C92" s="29"/>
      <c r="D92" s="29"/>
      <c r="E92" s="29"/>
      <c r="F92" s="29"/>
      <c r="G92" s="29"/>
      <c r="H92" s="579"/>
      <c r="I92" s="29"/>
      <c r="J92" s="29"/>
      <c r="K92" s="29"/>
      <c r="L92" s="29"/>
      <c r="M92" s="29"/>
      <c r="N92" s="29"/>
      <c r="O92" s="29"/>
      <c r="P92" s="29"/>
      <c r="Q92" s="29"/>
      <c r="R92" s="29"/>
      <c r="S92" s="29"/>
      <c r="T92" s="29"/>
      <c r="U92" s="29"/>
      <c r="V92" s="29"/>
      <c r="W92" s="29"/>
      <c r="X92" s="29"/>
      <c r="Y92" s="29"/>
      <c r="Z92" s="29"/>
    </row>
    <row r="93" spans="1:26" ht="15.75" customHeight="1">
      <c r="A93" s="29"/>
      <c r="B93" s="29"/>
      <c r="C93" s="29"/>
      <c r="D93" s="29"/>
      <c r="E93" s="29"/>
      <c r="F93" s="29"/>
      <c r="G93" s="29"/>
      <c r="H93" s="579"/>
      <c r="I93" s="29"/>
      <c r="J93" s="29"/>
      <c r="K93" s="29"/>
      <c r="L93" s="29"/>
      <c r="M93" s="29"/>
      <c r="N93" s="29"/>
      <c r="O93" s="29"/>
      <c r="P93" s="29"/>
      <c r="Q93" s="29"/>
      <c r="R93" s="29"/>
      <c r="S93" s="29"/>
      <c r="T93" s="29"/>
      <c r="U93" s="29"/>
      <c r="V93" s="29"/>
      <c r="W93" s="29"/>
      <c r="X93" s="29"/>
      <c r="Y93" s="29"/>
      <c r="Z93" s="29"/>
    </row>
    <row r="94" spans="1:26" ht="15.75" customHeight="1">
      <c r="A94" s="29"/>
      <c r="B94" s="29"/>
      <c r="C94" s="29"/>
      <c r="D94" s="29"/>
      <c r="E94" s="29"/>
      <c r="F94" s="29"/>
      <c r="G94" s="29"/>
      <c r="H94" s="579"/>
      <c r="I94" s="29"/>
      <c r="J94" s="29"/>
      <c r="K94" s="29"/>
      <c r="L94" s="29"/>
      <c r="M94" s="29"/>
      <c r="N94" s="29"/>
      <c r="O94" s="29"/>
      <c r="P94" s="29"/>
      <c r="Q94" s="29"/>
      <c r="R94" s="29"/>
      <c r="S94" s="29"/>
      <c r="T94" s="29"/>
      <c r="U94" s="29"/>
      <c r="V94" s="29"/>
      <c r="W94" s="29"/>
      <c r="X94" s="29"/>
      <c r="Y94" s="29"/>
      <c r="Z94" s="29"/>
    </row>
    <row r="95" spans="1:26" ht="15.75" customHeight="1">
      <c r="A95" s="29"/>
      <c r="B95" s="29"/>
      <c r="C95" s="29"/>
      <c r="D95" s="29"/>
      <c r="E95" s="29"/>
      <c r="F95" s="29"/>
      <c r="G95" s="29"/>
      <c r="H95" s="579"/>
      <c r="I95" s="29"/>
      <c r="J95" s="29"/>
      <c r="K95" s="29"/>
      <c r="L95" s="29"/>
      <c r="M95" s="29"/>
      <c r="N95" s="29"/>
      <c r="O95" s="29"/>
      <c r="P95" s="29"/>
      <c r="Q95" s="29"/>
      <c r="R95" s="29"/>
      <c r="S95" s="29"/>
      <c r="T95" s="29"/>
      <c r="U95" s="29"/>
      <c r="V95" s="29"/>
      <c r="W95" s="29"/>
      <c r="X95" s="29"/>
      <c r="Y95" s="29"/>
      <c r="Z95" s="29"/>
    </row>
    <row r="96" spans="1:26" ht="15.75" customHeight="1">
      <c r="A96" s="29"/>
      <c r="B96" s="29"/>
      <c r="C96" s="29"/>
      <c r="D96" s="29"/>
      <c r="E96" s="29"/>
      <c r="F96" s="29"/>
      <c r="G96" s="29"/>
      <c r="H96" s="579"/>
      <c r="I96" s="29"/>
      <c r="J96" s="29"/>
      <c r="K96" s="29"/>
      <c r="L96" s="29"/>
      <c r="M96" s="29"/>
      <c r="N96" s="29"/>
      <c r="O96" s="29"/>
      <c r="P96" s="29"/>
      <c r="Q96" s="29"/>
      <c r="R96" s="29"/>
      <c r="S96" s="29"/>
      <c r="T96" s="29"/>
      <c r="U96" s="29"/>
      <c r="V96" s="29"/>
      <c r="W96" s="29"/>
      <c r="X96" s="29"/>
      <c r="Y96" s="29"/>
      <c r="Z96" s="29"/>
    </row>
    <row r="97" spans="1:26" ht="15.75" customHeight="1">
      <c r="A97" s="29"/>
      <c r="B97" s="29"/>
      <c r="C97" s="29"/>
      <c r="D97" s="29"/>
      <c r="E97" s="29"/>
      <c r="F97" s="29"/>
      <c r="G97" s="29"/>
      <c r="H97" s="579"/>
      <c r="I97" s="29"/>
      <c r="J97" s="29"/>
      <c r="K97" s="29"/>
      <c r="L97" s="29"/>
      <c r="M97" s="29"/>
      <c r="N97" s="29"/>
      <c r="O97" s="29"/>
      <c r="P97" s="29"/>
      <c r="Q97" s="29"/>
      <c r="R97" s="29"/>
      <c r="S97" s="29"/>
      <c r="T97" s="29"/>
      <c r="U97" s="29"/>
      <c r="V97" s="29"/>
      <c r="W97" s="29"/>
      <c r="X97" s="29"/>
      <c r="Y97" s="29"/>
      <c r="Z97" s="29"/>
    </row>
    <row r="98" spans="1:26" ht="15.75" customHeight="1">
      <c r="A98" s="29"/>
      <c r="B98" s="29"/>
      <c r="C98" s="29"/>
      <c r="D98" s="29"/>
      <c r="E98" s="29"/>
      <c r="F98" s="29"/>
      <c r="G98" s="29"/>
      <c r="H98" s="579"/>
      <c r="I98" s="29"/>
      <c r="J98" s="29"/>
      <c r="K98" s="29"/>
      <c r="L98" s="29"/>
      <c r="M98" s="29"/>
      <c r="N98" s="29"/>
      <c r="O98" s="29"/>
      <c r="P98" s="29"/>
      <c r="Q98" s="29"/>
      <c r="R98" s="29"/>
      <c r="S98" s="29"/>
      <c r="T98" s="29"/>
      <c r="U98" s="29"/>
      <c r="V98" s="29"/>
      <c r="W98" s="29"/>
      <c r="X98" s="29"/>
      <c r="Y98" s="29"/>
      <c r="Z98" s="29"/>
    </row>
    <row r="99" spans="1:26" ht="15.75" customHeight="1">
      <c r="A99" s="29"/>
      <c r="B99" s="29"/>
      <c r="C99" s="29"/>
      <c r="D99" s="29"/>
      <c r="E99" s="29"/>
      <c r="F99" s="29"/>
      <c r="G99" s="29"/>
      <c r="H99" s="579"/>
      <c r="I99" s="29"/>
      <c r="J99" s="29"/>
      <c r="K99" s="29"/>
      <c r="L99" s="29"/>
      <c r="M99" s="29"/>
      <c r="N99" s="29"/>
      <c r="O99" s="29"/>
      <c r="P99" s="29"/>
      <c r="Q99" s="29"/>
      <c r="R99" s="29"/>
      <c r="S99" s="29"/>
      <c r="T99" s="29"/>
      <c r="U99" s="29"/>
      <c r="V99" s="29"/>
      <c r="W99" s="29"/>
      <c r="X99" s="29"/>
      <c r="Y99" s="29"/>
      <c r="Z99" s="29"/>
    </row>
    <row r="100" spans="1:26" ht="15.75" customHeight="1">
      <c r="A100" s="29"/>
      <c r="B100" s="29"/>
      <c r="C100" s="29"/>
      <c r="D100" s="29"/>
      <c r="E100" s="29"/>
      <c r="F100" s="29"/>
      <c r="G100" s="29"/>
      <c r="H100" s="579"/>
      <c r="I100" s="29"/>
      <c r="J100" s="29"/>
      <c r="K100" s="29"/>
      <c r="L100" s="29"/>
      <c r="M100" s="29"/>
      <c r="N100" s="29"/>
      <c r="O100" s="29"/>
      <c r="P100" s="29"/>
      <c r="Q100" s="29"/>
      <c r="R100" s="29"/>
      <c r="S100" s="29"/>
      <c r="T100" s="29"/>
      <c r="U100" s="29"/>
      <c r="V100" s="29"/>
      <c r="W100" s="29"/>
      <c r="X100" s="29"/>
      <c r="Y100" s="29"/>
      <c r="Z100" s="29"/>
    </row>
    <row r="101" spans="1:26" ht="15.75" customHeight="1">
      <c r="A101" s="29"/>
      <c r="B101" s="29"/>
      <c r="C101" s="29"/>
      <c r="D101" s="29"/>
      <c r="E101" s="29"/>
      <c r="F101" s="29"/>
      <c r="G101" s="29"/>
      <c r="H101" s="579"/>
      <c r="I101" s="29"/>
      <c r="J101" s="29"/>
      <c r="K101" s="29"/>
      <c r="L101" s="29"/>
      <c r="M101" s="29"/>
      <c r="N101" s="29"/>
      <c r="O101" s="29"/>
      <c r="P101" s="29"/>
      <c r="Q101" s="29"/>
      <c r="R101" s="29"/>
      <c r="S101" s="29"/>
      <c r="T101" s="29"/>
      <c r="U101" s="29"/>
      <c r="V101" s="29"/>
      <c r="W101" s="29"/>
      <c r="X101" s="29"/>
      <c r="Y101" s="29"/>
      <c r="Z101" s="29"/>
    </row>
    <row r="102" spans="1:26" ht="15.75" customHeight="1">
      <c r="A102" s="29"/>
      <c r="B102" s="29"/>
      <c r="C102" s="29"/>
      <c r="D102" s="29"/>
      <c r="E102" s="29"/>
      <c r="F102" s="29"/>
      <c r="G102" s="29"/>
      <c r="H102" s="579"/>
      <c r="I102" s="29"/>
      <c r="J102" s="29"/>
      <c r="K102" s="29"/>
      <c r="L102" s="29"/>
      <c r="M102" s="29"/>
      <c r="N102" s="29"/>
      <c r="O102" s="29"/>
      <c r="P102" s="29"/>
      <c r="Q102" s="29"/>
      <c r="R102" s="29"/>
      <c r="S102" s="29"/>
      <c r="T102" s="29"/>
      <c r="U102" s="29"/>
      <c r="V102" s="29"/>
      <c r="W102" s="29"/>
      <c r="X102" s="29"/>
      <c r="Y102" s="29"/>
      <c r="Z102" s="29"/>
    </row>
    <row r="103" spans="1:26" ht="15.75" customHeight="1">
      <c r="A103" s="29"/>
      <c r="B103" s="29"/>
      <c r="C103" s="29"/>
      <c r="D103" s="29"/>
      <c r="E103" s="29"/>
      <c r="F103" s="29"/>
      <c r="G103" s="29"/>
      <c r="H103" s="579"/>
      <c r="I103" s="29"/>
      <c r="J103" s="29"/>
      <c r="K103" s="29"/>
      <c r="L103" s="29"/>
      <c r="M103" s="29"/>
      <c r="N103" s="29"/>
      <c r="O103" s="29"/>
      <c r="P103" s="29"/>
      <c r="Q103" s="29"/>
      <c r="R103" s="29"/>
      <c r="S103" s="29"/>
      <c r="T103" s="29"/>
      <c r="U103" s="29"/>
      <c r="V103" s="29"/>
      <c r="W103" s="29"/>
      <c r="X103" s="29"/>
      <c r="Y103" s="29"/>
      <c r="Z103" s="29"/>
    </row>
    <row r="104" spans="1:26" ht="15.75" customHeight="1">
      <c r="A104" s="29"/>
      <c r="B104" s="29"/>
      <c r="C104" s="29"/>
      <c r="D104" s="29"/>
      <c r="E104" s="29"/>
      <c r="F104" s="29"/>
      <c r="G104" s="29"/>
      <c r="H104" s="579"/>
      <c r="I104" s="29"/>
      <c r="J104" s="29"/>
      <c r="K104" s="29"/>
      <c r="L104" s="29"/>
      <c r="M104" s="29"/>
      <c r="N104" s="29"/>
      <c r="O104" s="29"/>
      <c r="P104" s="29"/>
      <c r="Q104" s="29"/>
      <c r="R104" s="29"/>
      <c r="S104" s="29"/>
      <c r="T104" s="29"/>
      <c r="U104" s="29"/>
      <c r="V104" s="29"/>
      <c r="W104" s="29"/>
      <c r="X104" s="29"/>
      <c r="Y104" s="29"/>
      <c r="Z104" s="29"/>
    </row>
    <row r="105" spans="1:26" ht="15.75" customHeight="1">
      <c r="A105" s="29"/>
      <c r="B105" s="29"/>
      <c r="C105" s="29"/>
      <c r="D105" s="29"/>
      <c r="E105" s="29"/>
      <c r="F105" s="29"/>
      <c r="G105" s="29"/>
      <c r="H105" s="579"/>
      <c r="I105" s="29"/>
      <c r="J105" s="29"/>
      <c r="K105" s="29"/>
      <c r="L105" s="29"/>
      <c r="M105" s="29"/>
      <c r="N105" s="29"/>
      <c r="O105" s="29"/>
      <c r="P105" s="29"/>
      <c r="Q105" s="29"/>
      <c r="R105" s="29"/>
      <c r="S105" s="29"/>
      <c r="T105" s="29"/>
      <c r="U105" s="29"/>
      <c r="V105" s="29"/>
      <c r="W105" s="29"/>
      <c r="X105" s="29"/>
      <c r="Y105" s="29"/>
      <c r="Z105" s="29"/>
    </row>
    <row r="106" spans="1:26" ht="15.75" customHeight="1">
      <c r="A106" s="29"/>
      <c r="B106" s="29"/>
      <c r="C106" s="29"/>
      <c r="D106" s="29"/>
      <c r="E106" s="29"/>
      <c r="F106" s="29"/>
      <c r="G106" s="29"/>
      <c r="H106" s="579"/>
      <c r="I106" s="29"/>
      <c r="J106" s="29"/>
      <c r="K106" s="29"/>
      <c r="L106" s="29"/>
      <c r="M106" s="29"/>
      <c r="N106" s="29"/>
      <c r="O106" s="29"/>
      <c r="P106" s="29"/>
      <c r="Q106" s="29"/>
      <c r="R106" s="29"/>
      <c r="S106" s="29"/>
      <c r="T106" s="29"/>
      <c r="U106" s="29"/>
      <c r="V106" s="29"/>
      <c r="W106" s="29"/>
      <c r="X106" s="29"/>
      <c r="Y106" s="29"/>
      <c r="Z106" s="29"/>
    </row>
    <row r="107" spans="1:26" ht="15.75" customHeight="1">
      <c r="A107" s="29"/>
      <c r="B107" s="29"/>
      <c r="C107" s="29"/>
      <c r="D107" s="29"/>
      <c r="E107" s="29"/>
      <c r="F107" s="29"/>
      <c r="G107" s="29"/>
      <c r="H107" s="579"/>
      <c r="I107" s="29"/>
      <c r="J107" s="29"/>
      <c r="K107" s="29"/>
      <c r="L107" s="29"/>
      <c r="M107" s="29"/>
      <c r="N107" s="29"/>
      <c r="O107" s="29"/>
      <c r="P107" s="29"/>
      <c r="Q107" s="29"/>
      <c r="R107" s="29"/>
      <c r="S107" s="29"/>
      <c r="T107" s="29"/>
      <c r="U107" s="29"/>
      <c r="V107" s="29"/>
      <c r="W107" s="29"/>
      <c r="X107" s="29"/>
      <c r="Y107" s="29"/>
      <c r="Z107" s="29"/>
    </row>
    <row r="108" spans="1:26" ht="15.75" customHeight="1">
      <c r="A108" s="29"/>
      <c r="B108" s="29"/>
      <c r="C108" s="29"/>
      <c r="D108" s="29"/>
      <c r="E108" s="29"/>
      <c r="F108" s="29"/>
      <c r="G108" s="29"/>
      <c r="H108" s="579"/>
      <c r="I108" s="29"/>
      <c r="J108" s="29"/>
      <c r="K108" s="29"/>
      <c r="L108" s="29"/>
      <c r="M108" s="29"/>
      <c r="N108" s="29"/>
      <c r="O108" s="29"/>
      <c r="P108" s="29"/>
      <c r="Q108" s="29"/>
      <c r="R108" s="29"/>
      <c r="S108" s="29"/>
      <c r="T108" s="29"/>
      <c r="U108" s="29"/>
      <c r="V108" s="29"/>
      <c r="W108" s="29"/>
      <c r="X108" s="29"/>
      <c r="Y108" s="29"/>
      <c r="Z108" s="29"/>
    </row>
    <row r="109" spans="1:26" ht="15.75" customHeight="1">
      <c r="A109" s="29"/>
      <c r="B109" s="29"/>
      <c r="C109" s="29"/>
      <c r="D109" s="29"/>
      <c r="E109" s="29"/>
      <c r="F109" s="29"/>
      <c r="G109" s="29"/>
      <c r="H109" s="579"/>
      <c r="I109" s="29"/>
      <c r="J109" s="29"/>
      <c r="K109" s="29"/>
      <c r="L109" s="29"/>
      <c r="M109" s="29"/>
      <c r="N109" s="29"/>
      <c r="O109" s="29"/>
      <c r="P109" s="29"/>
      <c r="Q109" s="29"/>
      <c r="R109" s="29"/>
      <c r="S109" s="29"/>
      <c r="T109" s="29"/>
      <c r="U109" s="29"/>
      <c r="V109" s="29"/>
      <c r="W109" s="29"/>
      <c r="X109" s="29"/>
      <c r="Y109" s="29"/>
      <c r="Z109" s="29"/>
    </row>
    <row r="110" spans="1:26" ht="15.75" customHeight="1">
      <c r="A110" s="29"/>
      <c r="B110" s="29"/>
      <c r="C110" s="29"/>
      <c r="D110" s="29"/>
      <c r="E110" s="29"/>
      <c r="F110" s="29"/>
      <c r="G110" s="29"/>
      <c r="H110" s="579"/>
      <c r="I110" s="29"/>
      <c r="J110" s="29"/>
      <c r="K110" s="29"/>
      <c r="L110" s="29"/>
      <c r="M110" s="29"/>
      <c r="N110" s="29"/>
      <c r="O110" s="29"/>
      <c r="P110" s="29"/>
      <c r="Q110" s="29"/>
      <c r="R110" s="29"/>
      <c r="S110" s="29"/>
      <c r="T110" s="29"/>
      <c r="U110" s="29"/>
      <c r="V110" s="29"/>
      <c r="W110" s="29"/>
      <c r="X110" s="29"/>
      <c r="Y110" s="29"/>
      <c r="Z110" s="29"/>
    </row>
    <row r="111" spans="1:26" ht="15.75" customHeight="1">
      <c r="A111" s="29"/>
      <c r="B111" s="29"/>
      <c r="C111" s="29"/>
      <c r="D111" s="29"/>
      <c r="E111" s="29"/>
      <c r="F111" s="29"/>
      <c r="G111" s="29"/>
      <c r="H111" s="579"/>
      <c r="I111" s="29"/>
      <c r="J111" s="29"/>
      <c r="K111" s="29"/>
      <c r="L111" s="29"/>
      <c r="M111" s="29"/>
      <c r="N111" s="29"/>
      <c r="O111" s="29"/>
      <c r="P111" s="29"/>
      <c r="Q111" s="29"/>
      <c r="R111" s="29"/>
      <c r="S111" s="29"/>
      <c r="T111" s="29"/>
      <c r="U111" s="29"/>
      <c r="V111" s="29"/>
      <c r="W111" s="29"/>
      <c r="X111" s="29"/>
      <c r="Y111" s="29"/>
      <c r="Z111" s="29"/>
    </row>
    <row r="112" spans="1:26" ht="15.75" customHeight="1">
      <c r="A112" s="29"/>
      <c r="B112" s="29"/>
      <c r="C112" s="29"/>
      <c r="D112" s="29"/>
      <c r="E112" s="29"/>
      <c r="F112" s="29"/>
      <c r="G112" s="29"/>
      <c r="H112" s="579"/>
      <c r="I112" s="29"/>
      <c r="J112" s="29"/>
      <c r="K112" s="29"/>
      <c r="L112" s="29"/>
      <c r="M112" s="29"/>
      <c r="N112" s="29"/>
      <c r="O112" s="29"/>
      <c r="P112" s="29"/>
      <c r="Q112" s="29"/>
      <c r="R112" s="29"/>
      <c r="S112" s="29"/>
      <c r="T112" s="29"/>
      <c r="U112" s="29"/>
      <c r="V112" s="29"/>
      <c r="W112" s="29"/>
      <c r="X112" s="29"/>
      <c r="Y112" s="29"/>
      <c r="Z112" s="29"/>
    </row>
    <row r="113" spans="1:26" ht="15.75" customHeight="1">
      <c r="A113" s="29"/>
      <c r="B113" s="29"/>
      <c r="C113" s="29"/>
      <c r="D113" s="29"/>
      <c r="E113" s="29"/>
      <c r="F113" s="29"/>
      <c r="G113" s="29"/>
      <c r="H113" s="579"/>
      <c r="I113" s="29"/>
      <c r="J113" s="29"/>
      <c r="K113" s="29"/>
      <c r="L113" s="29"/>
      <c r="M113" s="29"/>
      <c r="N113" s="29"/>
      <c r="O113" s="29"/>
      <c r="P113" s="29"/>
      <c r="Q113" s="29"/>
      <c r="R113" s="29"/>
      <c r="S113" s="29"/>
      <c r="T113" s="29"/>
      <c r="U113" s="29"/>
      <c r="V113" s="29"/>
      <c r="W113" s="29"/>
      <c r="X113" s="29"/>
      <c r="Y113" s="29"/>
      <c r="Z113" s="29"/>
    </row>
    <row r="114" spans="1:26" ht="15.75" customHeight="1">
      <c r="A114" s="29"/>
      <c r="B114" s="29"/>
      <c r="C114" s="29"/>
      <c r="D114" s="29"/>
      <c r="E114" s="29"/>
      <c r="F114" s="29"/>
      <c r="G114" s="29"/>
      <c r="H114" s="579"/>
      <c r="I114" s="29"/>
      <c r="J114" s="29"/>
      <c r="K114" s="29"/>
      <c r="L114" s="29"/>
      <c r="M114" s="29"/>
      <c r="N114" s="29"/>
      <c r="O114" s="29"/>
      <c r="P114" s="29"/>
      <c r="Q114" s="29"/>
      <c r="R114" s="29"/>
      <c r="S114" s="29"/>
      <c r="T114" s="29"/>
      <c r="U114" s="29"/>
      <c r="V114" s="29"/>
      <c r="W114" s="29"/>
      <c r="X114" s="29"/>
      <c r="Y114" s="29"/>
      <c r="Z114" s="29"/>
    </row>
    <row r="115" spans="1:26" ht="15.75" customHeight="1">
      <c r="A115" s="29"/>
      <c r="B115" s="29"/>
      <c r="C115" s="29"/>
      <c r="D115" s="29"/>
      <c r="E115" s="29"/>
      <c r="F115" s="29"/>
      <c r="G115" s="29"/>
      <c r="H115" s="579"/>
      <c r="I115" s="29"/>
      <c r="J115" s="29"/>
      <c r="K115" s="29"/>
      <c r="L115" s="29"/>
      <c r="M115" s="29"/>
      <c r="N115" s="29"/>
      <c r="O115" s="29"/>
      <c r="P115" s="29"/>
      <c r="Q115" s="29"/>
      <c r="R115" s="29"/>
      <c r="S115" s="29"/>
      <c r="T115" s="29"/>
      <c r="U115" s="29"/>
      <c r="V115" s="29"/>
      <c r="W115" s="29"/>
      <c r="X115" s="29"/>
      <c r="Y115" s="29"/>
      <c r="Z115" s="29"/>
    </row>
    <row r="116" spans="1:26" ht="15.75" customHeight="1">
      <c r="A116" s="29"/>
      <c r="B116" s="29"/>
      <c r="C116" s="29"/>
      <c r="D116" s="29"/>
      <c r="E116" s="29"/>
      <c r="F116" s="29"/>
      <c r="G116" s="29"/>
      <c r="H116" s="579"/>
      <c r="I116" s="29"/>
      <c r="J116" s="29"/>
      <c r="K116" s="29"/>
      <c r="L116" s="29"/>
      <c r="M116" s="29"/>
      <c r="N116" s="29"/>
      <c r="O116" s="29"/>
      <c r="P116" s="29"/>
      <c r="Q116" s="29"/>
      <c r="R116" s="29"/>
      <c r="S116" s="29"/>
      <c r="T116" s="29"/>
      <c r="U116" s="29"/>
      <c r="V116" s="29"/>
      <c r="W116" s="29"/>
      <c r="X116" s="29"/>
      <c r="Y116" s="29"/>
      <c r="Z116" s="29"/>
    </row>
    <row r="117" spans="1:26" ht="15.75" customHeight="1">
      <c r="A117" s="29"/>
      <c r="B117" s="29"/>
      <c r="C117" s="29"/>
      <c r="D117" s="29"/>
      <c r="E117" s="29"/>
      <c r="F117" s="29"/>
      <c r="G117" s="29"/>
      <c r="H117" s="579"/>
      <c r="I117" s="29"/>
      <c r="J117" s="29"/>
      <c r="K117" s="29"/>
      <c r="L117" s="29"/>
      <c r="M117" s="29"/>
      <c r="N117" s="29"/>
      <c r="O117" s="29"/>
      <c r="P117" s="29"/>
      <c r="Q117" s="29"/>
      <c r="R117" s="29"/>
      <c r="S117" s="29"/>
      <c r="T117" s="29"/>
      <c r="U117" s="29"/>
      <c r="V117" s="29"/>
      <c r="W117" s="29"/>
      <c r="X117" s="29"/>
      <c r="Y117" s="29"/>
      <c r="Z117" s="29"/>
    </row>
    <row r="118" spans="1:26" ht="15.75" customHeight="1">
      <c r="A118" s="29"/>
      <c r="B118" s="29"/>
      <c r="C118" s="29"/>
      <c r="D118" s="29"/>
      <c r="E118" s="29"/>
      <c r="F118" s="29"/>
      <c r="G118" s="29"/>
      <c r="H118" s="579"/>
      <c r="I118" s="29"/>
      <c r="J118" s="29"/>
      <c r="K118" s="29"/>
      <c r="L118" s="29"/>
      <c r="M118" s="29"/>
      <c r="N118" s="29"/>
      <c r="O118" s="29"/>
      <c r="P118" s="29"/>
      <c r="Q118" s="29"/>
      <c r="R118" s="29"/>
      <c r="S118" s="29"/>
      <c r="T118" s="29"/>
      <c r="U118" s="29"/>
      <c r="V118" s="29"/>
      <c r="W118" s="29"/>
      <c r="X118" s="29"/>
      <c r="Y118" s="29"/>
      <c r="Z118" s="29"/>
    </row>
    <row r="119" spans="1:26" ht="15.75" customHeight="1">
      <c r="A119" s="29"/>
      <c r="B119" s="29"/>
      <c r="C119" s="29"/>
      <c r="D119" s="29"/>
      <c r="E119" s="29"/>
      <c r="F119" s="29"/>
      <c r="G119" s="29"/>
      <c r="H119" s="579"/>
      <c r="I119" s="29"/>
      <c r="J119" s="29"/>
      <c r="K119" s="29"/>
      <c r="L119" s="29"/>
      <c r="M119" s="29"/>
      <c r="N119" s="29"/>
      <c r="O119" s="29"/>
      <c r="P119" s="29"/>
      <c r="Q119" s="29"/>
      <c r="R119" s="29"/>
      <c r="S119" s="29"/>
      <c r="T119" s="29"/>
      <c r="U119" s="29"/>
      <c r="V119" s="29"/>
      <c r="W119" s="29"/>
      <c r="X119" s="29"/>
      <c r="Y119" s="29"/>
      <c r="Z119" s="29"/>
    </row>
    <row r="120" spans="1:26" ht="15.75" customHeight="1">
      <c r="A120" s="29"/>
      <c r="B120" s="29"/>
      <c r="C120" s="29"/>
      <c r="D120" s="29"/>
      <c r="E120" s="29"/>
      <c r="F120" s="29"/>
      <c r="G120" s="29"/>
      <c r="H120" s="579"/>
      <c r="I120" s="29"/>
      <c r="J120" s="29"/>
      <c r="K120" s="29"/>
      <c r="L120" s="29"/>
      <c r="M120" s="29"/>
      <c r="N120" s="29"/>
      <c r="O120" s="29"/>
      <c r="P120" s="29"/>
      <c r="Q120" s="29"/>
      <c r="R120" s="29"/>
      <c r="S120" s="29"/>
      <c r="T120" s="29"/>
      <c r="U120" s="29"/>
      <c r="V120" s="29"/>
      <c r="W120" s="29"/>
      <c r="X120" s="29"/>
      <c r="Y120" s="29"/>
      <c r="Z120" s="29"/>
    </row>
    <row r="121" spans="1:26" ht="15.75" customHeight="1">
      <c r="A121" s="29"/>
      <c r="B121" s="29"/>
      <c r="C121" s="29"/>
      <c r="D121" s="29"/>
      <c r="E121" s="29"/>
      <c r="F121" s="29"/>
      <c r="G121" s="29"/>
      <c r="H121" s="579"/>
      <c r="I121" s="29"/>
      <c r="J121" s="29"/>
      <c r="K121" s="29"/>
      <c r="L121" s="29"/>
      <c r="M121" s="29"/>
      <c r="N121" s="29"/>
      <c r="O121" s="29"/>
      <c r="P121" s="29"/>
      <c r="Q121" s="29"/>
      <c r="R121" s="29"/>
      <c r="S121" s="29"/>
      <c r="T121" s="29"/>
      <c r="U121" s="29"/>
      <c r="V121" s="29"/>
      <c r="W121" s="29"/>
      <c r="X121" s="29"/>
      <c r="Y121" s="29"/>
      <c r="Z121" s="29"/>
    </row>
    <row r="122" spans="1:26" ht="15.75" customHeight="1">
      <c r="A122" s="29"/>
      <c r="B122" s="29"/>
      <c r="C122" s="29"/>
      <c r="D122" s="29"/>
      <c r="E122" s="29"/>
      <c r="F122" s="29"/>
      <c r="G122" s="29"/>
      <c r="H122" s="579"/>
      <c r="I122" s="29"/>
      <c r="J122" s="29"/>
      <c r="K122" s="29"/>
      <c r="L122" s="29"/>
      <c r="M122" s="29"/>
      <c r="N122" s="29"/>
      <c r="O122" s="29"/>
      <c r="P122" s="29"/>
      <c r="Q122" s="29"/>
      <c r="R122" s="29"/>
      <c r="S122" s="29"/>
      <c r="T122" s="29"/>
      <c r="U122" s="29"/>
      <c r="V122" s="29"/>
      <c r="W122" s="29"/>
      <c r="X122" s="29"/>
      <c r="Y122" s="29"/>
      <c r="Z122" s="29"/>
    </row>
    <row r="123" spans="1:26" ht="15.75" customHeight="1">
      <c r="A123" s="29"/>
      <c r="B123" s="29"/>
      <c r="C123" s="29"/>
      <c r="D123" s="29"/>
      <c r="E123" s="29"/>
      <c r="F123" s="29"/>
      <c r="G123" s="29"/>
      <c r="H123" s="579"/>
      <c r="I123" s="29"/>
      <c r="J123" s="29"/>
      <c r="K123" s="29"/>
      <c r="L123" s="29"/>
      <c r="M123" s="29"/>
      <c r="N123" s="29"/>
      <c r="O123" s="29"/>
      <c r="P123" s="29"/>
      <c r="Q123" s="29"/>
      <c r="R123" s="29"/>
      <c r="S123" s="29"/>
      <c r="T123" s="29"/>
      <c r="U123" s="29"/>
      <c r="V123" s="29"/>
      <c r="W123" s="29"/>
      <c r="X123" s="29"/>
      <c r="Y123" s="29"/>
      <c r="Z123" s="29"/>
    </row>
    <row r="124" spans="1:26" ht="15.75" customHeight="1">
      <c r="A124" s="29"/>
      <c r="B124" s="29"/>
      <c r="C124" s="29"/>
      <c r="D124" s="29"/>
      <c r="E124" s="29"/>
      <c r="F124" s="29"/>
      <c r="G124" s="29"/>
      <c r="H124" s="579"/>
      <c r="I124" s="29"/>
      <c r="J124" s="29"/>
      <c r="K124" s="29"/>
      <c r="L124" s="29"/>
      <c r="M124" s="29"/>
      <c r="N124" s="29"/>
      <c r="O124" s="29"/>
      <c r="P124" s="29"/>
      <c r="Q124" s="29"/>
      <c r="R124" s="29"/>
      <c r="S124" s="29"/>
      <c r="T124" s="29"/>
      <c r="U124" s="29"/>
      <c r="V124" s="29"/>
      <c r="W124" s="29"/>
      <c r="X124" s="29"/>
      <c r="Y124" s="29"/>
      <c r="Z124" s="29"/>
    </row>
    <row r="125" spans="1:26" ht="15.75" customHeight="1">
      <c r="A125" s="29"/>
      <c r="B125" s="29"/>
      <c r="C125" s="29"/>
      <c r="D125" s="29"/>
      <c r="E125" s="29"/>
      <c r="F125" s="29"/>
      <c r="G125" s="29"/>
      <c r="H125" s="579"/>
      <c r="I125" s="29"/>
      <c r="J125" s="29"/>
      <c r="K125" s="29"/>
      <c r="L125" s="29"/>
      <c r="M125" s="29"/>
      <c r="N125" s="29"/>
      <c r="O125" s="29"/>
      <c r="P125" s="29"/>
      <c r="Q125" s="29"/>
      <c r="R125" s="29"/>
      <c r="S125" s="29"/>
      <c r="T125" s="29"/>
      <c r="U125" s="29"/>
      <c r="V125" s="29"/>
      <c r="W125" s="29"/>
      <c r="X125" s="29"/>
      <c r="Y125" s="29"/>
      <c r="Z125" s="29"/>
    </row>
    <row r="126" spans="1:26" ht="15.75" customHeight="1">
      <c r="A126" s="29"/>
      <c r="B126" s="29"/>
      <c r="C126" s="29"/>
      <c r="D126" s="29"/>
      <c r="E126" s="29"/>
      <c r="F126" s="29"/>
      <c r="G126" s="29"/>
      <c r="H126" s="579"/>
      <c r="I126" s="29"/>
      <c r="J126" s="29"/>
      <c r="K126" s="29"/>
      <c r="L126" s="29"/>
      <c r="M126" s="29"/>
      <c r="N126" s="29"/>
      <c r="O126" s="29"/>
      <c r="P126" s="29"/>
      <c r="Q126" s="29"/>
      <c r="R126" s="29"/>
      <c r="S126" s="29"/>
      <c r="T126" s="29"/>
      <c r="U126" s="29"/>
      <c r="V126" s="29"/>
      <c r="W126" s="29"/>
      <c r="X126" s="29"/>
      <c r="Y126" s="29"/>
      <c r="Z126" s="29"/>
    </row>
    <row r="127" spans="1:26" ht="15.75" customHeight="1">
      <c r="A127" s="29"/>
      <c r="B127" s="29"/>
      <c r="C127" s="29"/>
      <c r="D127" s="29"/>
      <c r="E127" s="29"/>
      <c r="F127" s="29"/>
      <c r="G127" s="29"/>
      <c r="H127" s="579"/>
      <c r="I127" s="29"/>
      <c r="J127" s="29"/>
      <c r="K127" s="29"/>
      <c r="L127" s="29"/>
      <c r="M127" s="29"/>
      <c r="N127" s="29"/>
      <c r="O127" s="29"/>
      <c r="P127" s="29"/>
      <c r="Q127" s="29"/>
      <c r="R127" s="29"/>
      <c r="S127" s="29"/>
      <c r="T127" s="29"/>
      <c r="U127" s="29"/>
      <c r="V127" s="29"/>
      <c r="W127" s="29"/>
      <c r="X127" s="29"/>
      <c r="Y127" s="29"/>
      <c r="Z127" s="29"/>
    </row>
    <row r="128" spans="1:26" ht="15.75" customHeight="1">
      <c r="A128" s="29"/>
      <c r="B128" s="29"/>
      <c r="C128" s="29"/>
      <c r="D128" s="29"/>
      <c r="E128" s="29"/>
      <c r="F128" s="29"/>
      <c r="G128" s="29"/>
      <c r="H128" s="579"/>
      <c r="I128" s="29"/>
      <c r="J128" s="29"/>
      <c r="K128" s="29"/>
      <c r="L128" s="29"/>
      <c r="M128" s="29"/>
      <c r="N128" s="29"/>
      <c r="O128" s="29"/>
      <c r="P128" s="29"/>
      <c r="Q128" s="29"/>
      <c r="R128" s="29"/>
      <c r="S128" s="29"/>
      <c r="T128" s="29"/>
      <c r="U128" s="29"/>
      <c r="V128" s="29"/>
      <c r="W128" s="29"/>
      <c r="X128" s="29"/>
      <c r="Y128" s="29"/>
      <c r="Z128" s="29"/>
    </row>
    <row r="129" spans="1:26" ht="15.75" customHeight="1">
      <c r="A129" s="29"/>
      <c r="B129" s="29"/>
      <c r="C129" s="29"/>
      <c r="D129" s="29"/>
      <c r="E129" s="29"/>
      <c r="F129" s="29"/>
      <c r="G129" s="29"/>
      <c r="H129" s="579"/>
      <c r="I129" s="29"/>
      <c r="J129" s="29"/>
      <c r="K129" s="29"/>
      <c r="L129" s="29"/>
      <c r="M129" s="29"/>
      <c r="N129" s="29"/>
      <c r="O129" s="29"/>
      <c r="P129" s="29"/>
      <c r="Q129" s="29"/>
      <c r="R129" s="29"/>
      <c r="S129" s="29"/>
      <c r="T129" s="29"/>
      <c r="U129" s="29"/>
      <c r="V129" s="29"/>
      <c r="W129" s="29"/>
      <c r="X129" s="29"/>
      <c r="Y129" s="29"/>
      <c r="Z129" s="29"/>
    </row>
    <row r="130" spans="1:26" ht="15.75" customHeight="1">
      <c r="A130" s="29"/>
      <c r="B130" s="29"/>
      <c r="C130" s="29"/>
      <c r="D130" s="29"/>
      <c r="E130" s="29"/>
      <c r="F130" s="29"/>
      <c r="G130" s="29"/>
      <c r="H130" s="579"/>
      <c r="I130" s="29"/>
      <c r="J130" s="29"/>
      <c r="K130" s="29"/>
      <c r="L130" s="29"/>
      <c r="M130" s="29"/>
      <c r="N130" s="29"/>
      <c r="O130" s="29"/>
      <c r="P130" s="29"/>
      <c r="Q130" s="29"/>
      <c r="R130" s="29"/>
      <c r="S130" s="29"/>
      <c r="T130" s="29"/>
      <c r="U130" s="29"/>
      <c r="V130" s="29"/>
      <c r="W130" s="29"/>
      <c r="X130" s="29"/>
      <c r="Y130" s="29"/>
      <c r="Z130" s="29"/>
    </row>
    <row r="131" spans="1:26" ht="15.75" customHeight="1">
      <c r="A131" s="29"/>
      <c r="B131" s="29"/>
      <c r="C131" s="29"/>
      <c r="D131" s="29"/>
      <c r="E131" s="29"/>
      <c r="F131" s="29"/>
      <c r="G131" s="29"/>
      <c r="H131" s="579"/>
      <c r="I131" s="29"/>
      <c r="J131" s="29"/>
      <c r="K131" s="29"/>
      <c r="L131" s="29"/>
      <c r="M131" s="29"/>
      <c r="N131" s="29"/>
      <c r="O131" s="29"/>
      <c r="P131" s="29"/>
      <c r="Q131" s="29"/>
      <c r="R131" s="29"/>
      <c r="S131" s="29"/>
      <c r="T131" s="29"/>
      <c r="U131" s="29"/>
      <c r="V131" s="29"/>
      <c r="W131" s="29"/>
      <c r="X131" s="29"/>
      <c r="Y131" s="29"/>
      <c r="Z131" s="29"/>
    </row>
    <row r="132" spans="1:26" ht="15.75" customHeight="1">
      <c r="A132" s="29"/>
      <c r="B132" s="29"/>
      <c r="C132" s="29"/>
      <c r="D132" s="29"/>
      <c r="E132" s="29"/>
      <c r="F132" s="29"/>
      <c r="G132" s="29"/>
      <c r="H132" s="579"/>
      <c r="I132" s="29"/>
      <c r="J132" s="29"/>
      <c r="K132" s="29"/>
      <c r="L132" s="29"/>
      <c r="M132" s="29"/>
      <c r="N132" s="29"/>
      <c r="O132" s="29"/>
      <c r="P132" s="29"/>
      <c r="Q132" s="29"/>
      <c r="R132" s="29"/>
      <c r="S132" s="29"/>
      <c r="T132" s="29"/>
      <c r="U132" s="29"/>
      <c r="V132" s="29"/>
      <c r="W132" s="29"/>
      <c r="X132" s="29"/>
      <c r="Y132" s="29"/>
      <c r="Z132" s="29"/>
    </row>
    <row r="133" spans="1:26" ht="15.75" customHeight="1">
      <c r="A133" s="29"/>
      <c r="B133" s="29"/>
      <c r="C133" s="29"/>
      <c r="D133" s="29"/>
      <c r="E133" s="29"/>
      <c r="F133" s="29"/>
      <c r="G133" s="29"/>
      <c r="H133" s="579"/>
      <c r="I133" s="29"/>
      <c r="J133" s="29"/>
      <c r="K133" s="29"/>
      <c r="L133" s="29"/>
      <c r="M133" s="29"/>
      <c r="N133" s="29"/>
      <c r="O133" s="29"/>
      <c r="P133" s="29"/>
      <c r="Q133" s="29"/>
      <c r="R133" s="29"/>
      <c r="S133" s="29"/>
      <c r="T133" s="29"/>
      <c r="U133" s="29"/>
      <c r="V133" s="29"/>
      <c r="W133" s="29"/>
      <c r="X133" s="29"/>
      <c r="Y133" s="29"/>
      <c r="Z133" s="29"/>
    </row>
    <row r="134" spans="1:26" ht="15.75" customHeight="1">
      <c r="A134" s="29"/>
      <c r="B134" s="29"/>
      <c r="C134" s="29"/>
      <c r="D134" s="29"/>
      <c r="E134" s="29"/>
      <c r="F134" s="29"/>
      <c r="G134" s="29"/>
      <c r="H134" s="579"/>
      <c r="I134" s="29"/>
      <c r="J134" s="29"/>
      <c r="K134" s="29"/>
      <c r="L134" s="29"/>
      <c r="M134" s="29"/>
      <c r="N134" s="29"/>
      <c r="O134" s="29"/>
      <c r="P134" s="29"/>
      <c r="Q134" s="29"/>
      <c r="R134" s="29"/>
      <c r="S134" s="29"/>
      <c r="T134" s="29"/>
      <c r="U134" s="29"/>
      <c r="V134" s="29"/>
      <c r="W134" s="29"/>
      <c r="X134" s="29"/>
      <c r="Y134" s="29"/>
      <c r="Z134" s="29"/>
    </row>
    <row r="135" spans="1:26" ht="15.75" customHeight="1">
      <c r="A135" s="29"/>
      <c r="B135" s="29"/>
      <c r="C135" s="29"/>
      <c r="D135" s="29"/>
      <c r="E135" s="29"/>
      <c r="F135" s="29"/>
      <c r="G135" s="29"/>
      <c r="H135" s="579"/>
      <c r="I135" s="29"/>
      <c r="J135" s="29"/>
      <c r="K135" s="29"/>
      <c r="L135" s="29"/>
      <c r="M135" s="29"/>
      <c r="N135" s="29"/>
      <c r="O135" s="29"/>
      <c r="P135" s="29"/>
      <c r="Q135" s="29"/>
      <c r="R135" s="29"/>
      <c r="S135" s="29"/>
      <c r="T135" s="29"/>
      <c r="U135" s="29"/>
      <c r="V135" s="29"/>
      <c r="W135" s="29"/>
      <c r="X135" s="29"/>
      <c r="Y135" s="29"/>
      <c r="Z135" s="29"/>
    </row>
    <row r="136" spans="1:26" ht="15.75" customHeight="1">
      <c r="A136" s="29"/>
      <c r="B136" s="29"/>
      <c r="C136" s="29"/>
      <c r="D136" s="29"/>
      <c r="E136" s="29"/>
      <c r="F136" s="29"/>
      <c r="G136" s="29"/>
      <c r="H136" s="579"/>
      <c r="I136" s="29"/>
      <c r="J136" s="29"/>
      <c r="K136" s="29"/>
      <c r="L136" s="29"/>
      <c r="M136" s="29"/>
      <c r="N136" s="29"/>
      <c r="O136" s="29"/>
      <c r="P136" s="29"/>
      <c r="Q136" s="29"/>
      <c r="R136" s="29"/>
      <c r="S136" s="29"/>
      <c r="T136" s="29"/>
      <c r="U136" s="29"/>
      <c r="V136" s="29"/>
      <c r="W136" s="29"/>
      <c r="X136" s="29"/>
      <c r="Y136" s="29"/>
      <c r="Z136" s="29"/>
    </row>
    <row r="137" spans="1:26" ht="15.75" customHeight="1">
      <c r="A137" s="29"/>
      <c r="B137" s="29"/>
      <c r="C137" s="29"/>
      <c r="D137" s="29"/>
      <c r="E137" s="29"/>
      <c r="F137" s="29"/>
      <c r="G137" s="29"/>
      <c r="H137" s="579"/>
      <c r="I137" s="29"/>
      <c r="J137" s="29"/>
      <c r="K137" s="29"/>
      <c r="L137" s="29"/>
      <c r="M137" s="29"/>
      <c r="N137" s="29"/>
      <c r="O137" s="29"/>
      <c r="P137" s="29"/>
      <c r="Q137" s="29"/>
      <c r="R137" s="29"/>
      <c r="S137" s="29"/>
      <c r="T137" s="29"/>
      <c r="U137" s="29"/>
      <c r="V137" s="29"/>
      <c r="W137" s="29"/>
      <c r="X137" s="29"/>
      <c r="Y137" s="29"/>
      <c r="Z137" s="29"/>
    </row>
    <row r="138" spans="1:26" ht="15.75" customHeight="1">
      <c r="A138" s="29"/>
      <c r="B138" s="29"/>
      <c r="C138" s="29"/>
      <c r="D138" s="29"/>
      <c r="E138" s="29"/>
      <c r="F138" s="29"/>
      <c r="G138" s="29"/>
      <c r="H138" s="579"/>
      <c r="I138" s="29"/>
      <c r="J138" s="29"/>
      <c r="K138" s="29"/>
      <c r="L138" s="29"/>
      <c r="M138" s="29"/>
      <c r="N138" s="29"/>
      <c r="O138" s="29"/>
      <c r="P138" s="29"/>
      <c r="Q138" s="29"/>
      <c r="R138" s="29"/>
      <c r="S138" s="29"/>
      <c r="T138" s="29"/>
      <c r="U138" s="29"/>
      <c r="V138" s="29"/>
      <c r="W138" s="29"/>
      <c r="X138" s="29"/>
      <c r="Y138" s="29"/>
      <c r="Z138" s="29"/>
    </row>
    <row r="139" spans="1:26" ht="15.75" customHeight="1">
      <c r="A139" s="29"/>
      <c r="B139" s="29"/>
      <c r="C139" s="29"/>
      <c r="D139" s="29"/>
      <c r="E139" s="29"/>
      <c r="F139" s="29"/>
      <c r="G139" s="29"/>
      <c r="H139" s="579"/>
      <c r="I139" s="29"/>
      <c r="J139" s="29"/>
      <c r="K139" s="29"/>
      <c r="L139" s="29"/>
      <c r="M139" s="29"/>
      <c r="N139" s="29"/>
      <c r="O139" s="29"/>
      <c r="P139" s="29"/>
      <c r="Q139" s="29"/>
      <c r="R139" s="29"/>
      <c r="S139" s="29"/>
      <c r="T139" s="29"/>
      <c r="U139" s="29"/>
      <c r="V139" s="29"/>
      <c r="W139" s="29"/>
      <c r="X139" s="29"/>
      <c r="Y139" s="29"/>
      <c r="Z139" s="29"/>
    </row>
    <row r="140" spans="1:26" ht="15.75" customHeight="1">
      <c r="A140" s="29"/>
      <c r="B140" s="29"/>
      <c r="C140" s="29"/>
      <c r="D140" s="29"/>
      <c r="E140" s="29"/>
      <c r="F140" s="29"/>
      <c r="G140" s="29"/>
      <c r="H140" s="579"/>
      <c r="I140" s="29"/>
      <c r="J140" s="29"/>
      <c r="K140" s="29"/>
      <c r="L140" s="29"/>
      <c r="M140" s="29"/>
      <c r="N140" s="29"/>
      <c r="O140" s="29"/>
      <c r="P140" s="29"/>
      <c r="Q140" s="29"/>
      <c r="R140" s="29"/>
      <c r="S140" s="29"/>
      <c r="T140" s="29"/>
      <c r="U140" s="29"/>
      <c r="V140" s="29"/>
      <c r="W140" s="29"/>
      <c r="X140" s="29"/>
      <c r="Y140" s="29"/>
      <c r="Z140" s="29"/>
    </row>
    <row r="141" spans="1:26" ht="15.75" customHeight="1">
      <c r="A141" s="29"/>
      <c r="B141" s="29"/>
      <c r="C141" s="29"/>
      <c r="D141" s="29"/>
      <c r="E141" s="29"/>
      <c r="F141" s="29"/>
      <c r="G141" s="29"/>
      <c r="H141" s="579"/>
      <c r="I141" s="29"/>
      <c r="J141" s="29"/>
      <c r="K141" s="29"/>
      <c r="L141" s="29"/>
      <c r="M141" s="29"/>
      <c r="N141" s="29"/>
      <c r="O141" s="29"/>
      <c r="P141" s="29"/>
      <c r="Q141" s="29"/>
      <c r="R141" s="29"/>
      <c r="S141" s="29"/>
      <c r="T141" s="29"/>
      <c r="U141" s="29"/>
      <c r="V141" s="29"/>
      <c r="W141" s="29"/>
      <c r="X141" s="29"/>
      <c r="Y141" s="29"/>
      <c r="Z141" s="29"/>
    </row>
    <row r="142" spans="1:26" ht="15.75" customHeight="1">
      <c r="A142" s="29"/>
      <c r="B142" s="29"/>
      <c r="C142" s="29"/>
      <c r="D142" s="29"/>
      <c r="E142" s="29"/>
      <c r="F142" s="29"/>
      <c r="G142" s="29"/>
      <c r="H142" s="579"/>
      <c r="I142" s="29"/>
      <c r="J142" s="29"/>
      <c r="K142" s="29"/>
      <c r="L142" s="29"/>
      <c r="M142" s="29"/>
      <c r="N142" s="29"/>
      <c r="O142" s="29"/>
      <c r="P142" s="29"/>
      <c r="Q142" s="29"/>
      <c r="R142" s="29"/>
      <c r="S142" s="29"/>
      <c r="T142" s="29"/>
      <c r="U142" s="29"/>
      <c r="V142" s="29"/>
      <c r="W142" s="29"/>
      <c r="X142" s="29"/>
      <c r="Y142" s="29"/>
      <c r="Z142" s="29"/>
    </row>
    <row r="143" spans="1:26" ht="15.75" customHeight="1">
      <c r="A143" s="29"/>
      <c r="B143" s="29"/>
      <c r="C143" s="29"/>
      <c r="D143" s="29"/>
      <c r="E143" s="29"/>
      <c r="F143" s="29"/>
      <c r="G143" s="29"/>
      <c r="H143" s="579"/>
      <c r="I143" s="29"/>
      <c r="J143" s="29"/>
      <c r="K143" s="29"/>
      <c r="L143" s="29"/>
      <c r="M143" s="29"/>
      <c r="N143" s="29"/>
      <c r="O143" s="29"/>
      <c r="P143" s="29"/>
      <c r="Q143" s="29"/>
      <c r="R143" s="29"/>
      <c r="S143" s="29"/>
      <c r="T143" s="29"/>
      <c r="U143" s="29"/>
      <c r="V143" s="29"/>
      <c r="W143" s="29"/>
      <c r="X143" s="29"/>
      <c r="Y143" s="29"/>
      <c r="Z143" s="29"/>
    </row>
    <row r="144" spans="1:26" ht="15.75" customHeight="1">
      <c r="A144" s="29"/>
      <c r="B144" s="29"/>
      <c r="C144" s="29"/>
      <c r="D144" s="29"/>
      <c r="E144" s="29"/>
      <c r="F144" s="29"/>
      <c r="G144" s="29"/>
      <c r="H144" s="579"/>
      <c r="I144" s="29"/>
      <c r="J144" s="29"/>
      <c r="K144" s="29"/>
      <c r="L144" s="29"/>
      <c r="M144" s="29"/>
      <c r="N144" s="29"/>
      <c r="O144" s="29"/>
      <c r="P144" s="29"/>
      <c r="Q144" s="29"/>
      <c r="R144" s="29"/>
      <c r="S144" s="29"/>
      <c r="T144" s="29"/>
      <c r="U144" s="29"/>
      <c r="V144" s="29"/>
      <c r="W144" s="29"/>
      <c r="X144" s="29"/>
      <c r="Y144" s="29"/>
      <c r="Z144" s="29"/>
    </row>
    <row r="145" spans="1:26" ht="15.75" customHeight="1">
      <c r="A145" s="29"/>
      <c r="B145" s="29"/>
      <c r="C145" s="29"/>
      <c r="D145" s="29"/>
      <c r="E145" s="29"/>
      <c r="F145" s="29"/>
      <c r="G145" s="29"/>
      <c r="H145" s="579"/>
      <c r="I145" s="29"/>
      <c r="J145" s="29"/>
      <c r="K145" s="29"/>
      <c r="L145" s="29"/>
      <c r="M145" s="29"/>
      <c r="N145" s="29"/>
      <c r="O145" s="29"/>
      <c r="P145" s="29"/>
      <c r="Q145" s="29"/>
      <c r="R145" s="29"/>
      <c r="S145" s="29"/>
      <c r="T145" s="29"/>
      <c r="U145" s="29"/>
      <c r="V145" s="29"/>
      <c r="W145" s="29"/>
      <c r="X145" s="29"/>
      <c r="Y145" s="29"/>
      <c r="Z145" s="29"/>
    </row>
    <row r="146" spans="1:26" ht="15.75" customHeight="1">
      <c r="A146" s="29"/>
      <c r="B146" s="29"/>
      <c r="C146" s="29"/>
      <c r="D146" s="29"/>
      <c r="E146" s="29"/>
      <c r="F146" s="29"/>
      <c r="G146" s="29"/>
      <c r="H146" s="579"/>
      <c r="I146" s="29"/>
      <c r="J146" s="29"/>
      <c r="K146" s="29"/>
      <c r="L146" s="29"/>
      <c r="M146" s="29"/>
      <c r="N146" s="29"/>
      <c r="O146" s="29"/>
      <c r="P146" s="29"/>
      <c r="Q146" s="29"/>
      <c r="R146" s="29"/>
      <c r="S146" s="29"/>
      <c r="T146" s="29"/>
      <c r="U146" s="29"/>
      <c r="V146" s="29"/>
      <c r="W146" s="29"/>
      <c r="X146" s="29"/>
      <c r="Y146" s="29"/>
      <c r="Z146" s="29"/>
    </row>
    <row r="147" spans="1:26" ht="15.75" customHeight="1">
      <c r="A147" s="29"/>
      <c r="B147" s="29"/>
      <c r="C147" s="29"/>
      <c r="D147" s="29"/>
      <c r="E147" s="29"/>
      <c r="F147" s="29"/>
      <c r="G147" s="29"/>
      <c r="H147" s="579"/>
      <c r="I147" s="29"/>
      <c r="J147" s="29"/>
      <c r="K147" s="29"/>
      <c r="L147" s="29"/>
      <c r="M147" s="29"/>
      <c r="N147" s="29"/>
      <c r="O147" s="29"/>
      <c r="P147" s="29"/>
      <c r="Q147" s="29"/>
      <c r="R147" s="29"/>
      <c r="S147" s="29"/>
      <c r="T147" s="29"/>
      <c r="U147" s="29"/>
      <c r="V147" s="29"/>
      <c r="W147" s="29"/>
      <c r="X147" s="29"/>
      <c r="Y147" s="29"/>
      <c r="Z147" s="29"/>
    </row>
    <row r="148" spans="1:26" ht="15.75" customHeight="1">
      <c r="A148" s="29"/>
      <c r="B148" s="29"/>
      <c r="C148" s="29"/>
      <c r="D148" s="29"/>
      <c r="E148" s="29"/>
      <c r="F148" s="29"/>
      <c r="G148" s="29"/>
      <c r="H148" s="579"/>
      <c r="I148" s="29"/>
      <c r="J148" s="29"/>
      <c r="K148" s="29"/>
      <c r="L148" s="29"/>
      <c r="M148" s="29"/>
      <c r="N148" s="29"/>
      <c r="O148" s="29"/>
      <c r="P148" s="29"/>
      <c r="Q148" s="29"/>
      <c r="R148" s="29"/>
      <c r="S148" s="29"/>
      <c r="T148" s="29"/>
      <c r="U148" s="29"/>
      <c r="V148" s="29"/>
      <c r="W148" s="29"/>
      <c r="X148" s="29"/>
      <c r="Y148" s="29"/>
      <c r="Z148" s="29"/>
    </row>
    <row r="149" spans="1:26" ht="15.75" customHeight="1">
      <c r="A149" s="29"/>
      <c r="B149" s="29"/>
      <c r="C149" s="29"/>
      <c r="D149" s="29"/>
      <c r="E149" s="29"/>
      <c r="F149" s="29"/>
      <c r="G149" s="29"/>
      <c r="H149" s="579"/>
      <c r="I149" s="29"/>
      <c r="J149" s="29"/>
      <c r="K149" s="29"/>
      <c r="L149" s="29"/>
      <c r="M149" s="29"/>
      <c r="N149" s="29"/>
      <c r="O149" s="29"/>
      <c r="P149" s="29"/>
      <c r="Q149" s="29"/>
      <c r="R149" s="29"/>
      <c r="S149" s="29"/>
      <c r="T149" s="29"/>
      <c r="U149" s="29"/>
      <c r="V149" s="29"/>
      <c r="W149" s="29"/>
      <c r="X149" s="29"/>
      <c r="Y149" s="29"/>
      <c r="Z149" s="29"/>
    </row>
    <row r="150" spans="1:26" ht="15.75" customHeight="1">
      <c r="A150" s="29"/>
      <c r="B150" s="29"/>
      <c r="C150" s="29"/>
      <c r="D150" s="29"/>
      <c r="E150" s="29"/>
      <c r="F150" s="29"/>
      <c r="G150" s="29"/>
      <c r="H150" s="579"/>
      <c r="I150" s="29"/>
      <c r="J150" s="29"/>
      <c r="K150" s="29"/>
      <c r="L150" s="29"/>
      <c r="M150" s="29"/>
      <c r="N150" s="29"/>
      <c r="O150" s="29"/>
      <c r="P150" s="29"/>
      <c r="Q150" s="29"/>
      <c r="R150" s="29"/>
      <c r="S150" s="29"/>
      <c r="T150" s="29"/>
      <c r="U150" s="29"/>
      <c r="V150" s="29"/>
      <c r="W150" s="29"/>
      <c r="X150" s="29"/>
      <c r="Y150" s="29"/>
      <c r="Z150" s="29"/>
    </row>
    <row r="151" spans="1:26" ht="15.75" customHeight="1">
      <c r="A151" s="29"/>
      <c r="B151" s="29"/>
      <c r="C151" s="29"/>
      <c r="D151" s="29"/>
      <c r="E151" s="29"/>
      <c r="F151" s="29"/>
      <c r="G151" s="29"/>
      <c r="H151" s="579"/>
      <c r="I151" s="29"/>
      <c r="J151" s="29"/>
      <c r="K151" s="29"/>
      <c r="L151" s="29"/>
      <c r="M151" s="29"/>
      <c r="N151" s="29"/>
      <c r="O151" s="29"/>
      <c r="P151" s="29"/>
      <c r="Q151" s="29"/>
      <c r="R151" s="29"/>
      <c r="S151" s="29"/>
      <c r="T151" s="29"/>
      <c r="U151" s="29"/>
      <c r="V151" s="29"/>
      <c r="W151" s="29"/>
      <c r="X151" s="29"/>
      <c r="Y151" s="29"/>
      <c r="Z151" s="29"/>
    </row>
    <row r="152" spans="1:26" ht="15.75" customHeight="1">
      <c r="A152" s="29"/>
      <c r="B152" s="29"/>
      <c r="C152" s="29"/>
      <c r="D152" s="29"/>
      <c r="E152" s="29"/>
      <c r="F152" s="29"/>
      <c r="G152" s="29"/>
      <c r="H152" s="579"/>
      <c r="I152" s="29"/>
      <c r="J152" s="29"/>
      <c r="K152" s="29"/>
      <c r="L152" s="29"/>
      <c r="M152" s="29"/>
      <c r="N152" s="29"/>
      <c r="O152" s="29"/>
      <c r="P152" s="29"/>
      <c r="Q152" s="29"/>
      <c r="R152" s="29"/>
      <c r="S152" s="29"/>
      <c r="T152" s="29"/>
      <c r="U152" s="29"/>
      <c r="V152" s="29"/>
      <c r="W152" s="29"/>
      <c r="X152" s="29"/>
      <c r="Y152" s="29"/>
      <c r="Z152" s="29"/>
    </row>
    <row r="153" spans="1:26" ht="15.75" customHeight="1">
      <c r="A153" s="29"/>
      <c r="B153" s="29"/>
      <c r="C153" s="29"/>
      <c r="D153" s="29"/>
      <c r="E153" s="29"/>
      <c r="F153" s="29"/>
      <c r="G153" s="29"/>
      <c r="H153" s="579"/>
      <c r="I153" s="29"/>
      <c r="J153" s="29"/>
      <c r="K153" s="29"/>
      <c r="L153" s="29"/>
      <c r="M153" s="29"/>
      <c r="N153" s="29"/>
      <c r="O153" s="29"/>
      <c r="P153" s="29"/>
      <c r="Q153" s="29"/>
      <c r="R153" s="29"/>
      <c r="S153" s="29"/>
      <c r="T153" s="29"/>
      <c r="U153" s="29"/>
      <c r="V153" s="29"/>
      <c r="W153" s="29"/>
      <c r="X153" s="29"/>
      <c r="Y153" s="29"/>
      <c r="Z153" s="29"/>
    </row>
    <row r="154" spans="1:26" ht="15.75" customHeight="1">
      <c r="A154" s="29"/>
      <c r="B154" s="29"/>
      <c r="C154" s="29"/>
      <c r="D154" s="29"/>
      <c r="E154" s="29"/>
      <c r="F154" s="29"/>
      <c r="G154" s="29"/>
      <c r="H154" s="579"/>
      <c r="I154" s="29"/>
      <c r="J154" s="29"/>
      <c r="K154" s="29"/>
      <c r="L154" s="29"/>
      <c r="M154" s="29"/>
      <c r="N154" s="29"/>
      <c r="O154" s="29"/>
      <c r="P154" s="29"/>
      <c r="Q154" s="29"/>
      <c r="R154" s="29"/>
      <c r="S154" s="29"/>
      <c r="T154" s="29"/>
      <c r="U154" s="29"/>
      <c r="V154" s="29"/>
      <c r="W154" s="29"/>
      <c r="X154" s="29"/>
      <c r="Y154" s="29"/>
      <c r="Z154" s="29"/>
    </row>
    <row r="155" spans="1:26" ht="15.75" customHeight="1">
      <c r="A155" s="29"/>
      <c r="B155" s="29"/>
      <c r="C155" s="29"/>
      <c r="D155" s="29"/>
      <c r="E155" s="29"/>
      <c r="F155" s="29"/>
      <c r="G155" s="29"/>
      <c r="H155" s="579"/>
      <c r="I155" s="29"/>
      <c r="J155" s="29"/>
      <c r="K155" s="29"/>
      <c r="L155" s="29"/>
      <c r="M155" s="29"/>
      <c r="N155" s="29"/>
      <c r="O155" s="29"/>
      <c r="P155" s="29"/>
      <c r="Q155" s="29"/>
      <c r="R155" s="29"/>
      <c r="S155" s="29"/>
      <c r="T155" s="29"/>
      <c r="U155" s="29"/>
      <c r="V155" s="29"/>
      <c r="W155" s="29"/>
      <c r="X155" s="29"/>
      <c r="Y155" s="29"/>
      <c r="Z155" s="29"/>
    </row>
    <row r="156" spans="1:26" ht="15.75" customHeight="1">
      <c r="A156" s="29"/>
      <c r="B156" s="29"/>
      <c r="C156" s="29"/>
      <c r="D156" s="29"/>
      <c r="E156" s="29"/>
      <c r="F156" s="29"/>
      <c r="G156" s="29"/>
      <c r="H156" s="579"/>
      <c r="I156" s="29"/>
      <c r="J156" s="29"/>
      <c r="K156" s="29"/>
      <c r="L156" s="29"/>
      <c r="M156" s="29"/>
      <c r="N156" s="29"/>
      <c r="O156" s="29"/>
      <c r="P156" s="29"/>
      <c r="Q156" s="29"/>
      <c r="R156" s="29"/>
      <c r="S156" s="29"/>
      <c r="T156" s="29"/>
      <c r="U156" s="29"/>
      <c r="V156" s="29"/>
      <c r="W156" s="29"/>
      <c r="X156" s="29"/>
      <c r="Y156" s="29"/>
      <c r="Z156" s="29"/>
    </row>
    <row r="157" spans="1:26" ht="15.75" customHeight="1">
      <c r="A157" s="29"/>
      <c r="B157" s="29"/>
      <c r="C157" s="29"/>
      <c r="D157" s="29"/>
      <c r="E157" s="29"/>
      <c r="F157" s="29"/>
      <c r="G157" s="29"/>
      <c r="H157" s="579"/>
      <c r="I157" s="29"/>
      <c r="J157" s="29"/>
      <c r="K157" s="29"/>
      <c r="L157" s="29"/>
      <c r="M157" s="29"/>
      <c r="N157" s="29"/>
      <c r="O157" s="29"/>
      <c r="P157" s="29"/>
      <c r="Q157" s="29"/>
      <c r="R157" s="29"/>
      <c r="S157" s="29"/>
      <c r="T157" s="29"/>
      <c r="U157" s="29"/>
      <c r="V157" s="29"/>
      <c r="W157" s="29"/>
      <c r="X157" s="29"/>
      <c r="Y157" s="29"/>
      <c r="Z157" s="29"/>
    </row>
    <row r="158" spans="1:26" ht="15.75" customHeight="1">
      <c r="A158" s="29"/>
      <c r="B158" s="29"/>
      <c r="C158" s="29"/>
      <c r="D158" s="29"/>
      <c r="E158" s="29"/>
      <c r="F158" s="29"/>
      <c r="G158" s="29"/>
      <c r="H158" s="579"/>
      <c r="I158" s="29"/>
      <c r="J158" s="29"/>
      <c r="K158" s="29"/>
      <c r="L158" s="29"/>
      <c r="M158" s="29"/>
      <c r="N158" s="29"/>
      <c r="O158" s="29"/>
      <c r="P158" s="29"/>
      <c r="Q158" s="29"/>
      <c r="R158" s="29"/>
      <c r="S158" s="29"/>
      <c r="T158" s="29"/>
      <c r="U158" s="29"/>
      <c r="V158" s="29"/>
      <c r="W158" s="29"/>
      <c r="X158" s="29"/>
      <c r="Y158" s="29"/>
      <c r="Z158" s="29"/>
    </row>
    <row r="159" spans="1:26" ht="15.75" customHeight="1">
      <c r="A159" s="29"/>
      <c r="B159" s="29"/>
      <c r="C159" s="29"/>
      <c r="D159" s="29"/>
      <c r="E159" s="29"/>
      <c r="F159" s="29"/>
      <c r="G159" s="29"/>
      <c r="H159" s="579"/>
      <c r="I159" s="29"/>
      <c r="J159" s="29"/>
      <c r="K159" s="29"/>
      <c r="L159" s="29"/>
      <c r="M159" s="29"/>
      <c r="N159" s="29"/>
      <c r="O159" s="29"/>
      <c r="P159" s="29"/>
      <c r="Q159" s="29"/>
      <c r="R159" s="29"/>
      <c r="S159" s="29"/>
      <c r="T159" s="29"/>
      <c r="U159" s="29"/>
      <c r="V159" s="29"/>
      <c r="W159" s="29"/>
      <c r="X159" s="29"/>
      <c r="Y159" s="29"/>
      <c r="Z159" s="29"/>
    </row>
    <row r="160" spans="1:26" ht="15.75" customHeight="1">
      <c r="A160" s="29"/>
      <c r="B160" s="29"/>
      <c r="C160" s="29"/>
      <c r="D160" s="29"/>
      <c r="E160" s="29"/>
      <c r="F160" s="29"/>
      <c r="G160" s="29"/>
      <c r="H160" s="579"/>
      <c r="I160" s="29"/>
      <c r="J160" s="29"/>
      <c r="K160" s="29"/>
      <c r="L160" s="29"/>
      <c r="M160" s="29"/>
      <c r="N160" s="29"/>
      <c r="O160" s="29"/>
      <c r="P160" s="29"/>
      <c r="Q160" s="29"/>
      <c r="R160" s="29"/>
      <c r="S160" s="29"/>
      <c r="T160" s="29"/>
      <c r="U160" s="29"/>
      <c r="V160" s="29"/>
      <c r="W160" s="29"/>
      <c r="X160" s="29"/>
      <c r="Y160" s="29"/>
      <c r="Z160" s="29"/>
    </row>
    <row r="161" spans="1:26" ht="15.75" customHeight="1">
      <c r="A161" s="29"/>
      <c r="B161" s="29"/>
      <c r="C161" s="29"/>
      <c r="D161" s="29"/>
      <c r="E161" s="29"/>
      <c r="F161" s="29"/>
      <c r="G161" s="29"/>
      <c r="H161" s="579"/>
      <c r="I161" s="29"/>
      <c r="J161" s="29"/>
      <c r="K161" s="29"/>
      <c r="L161" s="29"/>
      <c r="M161" s="29"/>
      <c r="N161" s="29"/>
      <c r="O161" s="29"/>
      <c r="P161" s="29"/>
      <c r="Q161" s="29"/>
      <c r="R161" s="29"/>
      <c r="S161" s="29"/>
      <c r="T161" s="29"/>
      <c r="U161" s="29"/>
      <c r="V161" s="29"/>
      <c r="W161" s="29"/>
      <c r="X161" s="29"/>
      <c r="Y161" s="29"/>
      <c r="Z161" s="29"/>
    </row>
    <row r="162" spans="1:26" ht="15.75" customHeight="1">
      <c r="A162" s="29"/>
      <c r="B162" s="29"/>
      <c r="C162" s="29"/>
      <c r="D162" s="29"/>
      <c r="E162" s="29"/>
      <c r="F162" s="29"/>
      <c r="G162" s="29"/>
      <c r="H162" s="579"/>
      <c r="I162" s="29"/>
      <c r="J162" s="29"/>
      <c r="K162" s="29"/>
      <c r="L162" s="29"/>
      <c r="M162" s="29"/>
      <c r="N162" s="29"/>
      <c r="O162" s="29"/>
      <c r="P162" s="29"/>
      <c r="Q162" s="29"/>
      <c r="R162" s="29"/>
      <c r="S162" s="29"/>
      <c r="T162" s="29"/>
      <c r="U162" s="29"/>
      <c r="V162" s="29"/>
      <c r="W162" s="29"/>
      <c r="X162" s="29"/>
      <c r="Y162" s="29"/>
      <c r="Z162" s="29"/>
    </row>
    <row r="163" spans="1:26" ht="15.75" customHeight="1">
      <c r="A163" s="29"/>
      <c r="B163" s="29"/>
      <c r="C163" s="29"/>
      <c r="D163" s="29"/>
      <c r="E163" s="29"/>
      <c r="F163" s="29"/>
      <c r="G163" s="29"/>
      <c r="H163" s="579"/>
      <c r="I163" s="29"/>
      <c r="J163" s="29"/>
      <c r="K163" s="29"/>
      <c r="L163" s="29"/>
      <c r="M163" s="29"/>
      <c r="N163" s="29"/>
      <c r="O163" s="29"/>
      <c r="P163" s="29"/>
      <c r="Q163" s="29"/>
      <c r="R163" s="29"/>
      <c r="S163" s="29"/>
      <c r="T163" s="29"/>
      <c r="U163" s="29"/>
      <c r="V163" s="29"/>
      <c r="W163" s="29"/>
      <c r="X163" s="29"/>
      <c r="Y163" s="29"/>
      <c r="Z163" s="29"/>
    </row>
    <row r="164" spans="1:26" ht="15.75" customHeight="1">
      <c r="A164" s="29"/>
      <c r="B164" s="29"/>
      <c r="C164" s="29"/>
      <c r="D164" s="29"/>
      <c r="E164" s="29"/>
      <c r="F164" s="29"/>
      <c r="G164" s="29"/>
      <c r="H164" s="579"/>
      <c r="I164" s="29"/>
      <c r="J164" s="29"/>
      <c r="K164" s="29"/>
      <c r="L164" s="29"/>
      <c r="M164" s="29"/>
      <c r="N164" s="29"/>
      <c r="O164" s="29"/>
      <c r="P164" s="29"/>
      <c r="Q164" s="29"/>
      <c r="R164" s="29"/>
      <c r="S164" s="29"/>
      <c r="T164" s="29"/>
      <c r="U164" s="29"/>
      <c r="V164" s="29"/>
      <c r="W164" s="29"/>
      <c r="X164" s="29"/>
      <c r="Y164" s="29"/>
      <c r="Z164" s="29"/>
    </row>
    <row r="165" spans="1:26" ht="15.75" customHeight="1">
      <c r="A165" s="29"/>
      <c r="B165" s="29"/>
      <c r="C165" s="29"/>
      <c r="D165" s="29"/>
      <c r="E165" s="29"/>
      <c r="F165" s="29"/>
      <c r="G165" s="29"/>
      <c r="H165" s="579"/>
      <c r="I165" s="29"/>
      <c r="J165" s="29"/>
      <c r="K165" s="29"/>
      <c r="L165" s="29"/>
      <c r="M165" s="29"/>
      <c r="N165" s="29"/>
      <c r="O165" s="29"/>
      <c r="P165" s="29"/>
      <c r="Q165" s="29"/>
      <c r="R165" s="29"/>
      <c r="S165" s="29"/>
      <c r="T165" s="29"/>
      <c r="U165" s="29"/>
      <c r="V165" s="29"/>
      <c r="W165" s="29"/>
      <c r="X165" s="29"/>
      <c r="Y165" s="29"/>
      <c r="Z165" s="29"/>
    </row>
    <row r="166" spans="1:26" ht="15.75" customHeight="1">
      <c r="A166" s="29"/>
      <c r="B166" s="29"/>
      <c r="C166" s="29"/>
      <c r="D166" s="29"/>
      <c r="E166" s="29"/>
      <c r="F166" s="29"/>
      <c r="G166" s="29"/>
      <c r="H166" s="579"/>
      <c r="I166" s="29"/>
      <c r="J166" s="29"/>
      <c r="K166" s="29"/>
      <c r="L166" s="29"/>
      <c r="M166" s="29"/>
      <c r="N166" s="29"/>
      <c r="O166" s="29"/>
      <c r="P166" s="29"/>
      <c r="Q166" s="29"/>
      <c r="R166" s="29"/>
      <c r="S166" s="29"/>
      <c r="T166" s="29"/>
      <c r="U166" s="29"/>
      <c r="V166" s="29"/>
      <c r="W166" s="29"/>
      <c r="X166" s="29"/>
      <c r="Y166" s="29"/>
      <c r="Z166" s="29"/>
    </row>
    <row r="167" spans="1:26" ht="15.75" customHeight="1">
      <c r="A167" s="29"/>
      <c r="B167" s="29"/>
      <c r="C167" s="29"/>
      <c r="D167" s="29"/>
      <c r="E167" s="29"/>
      <c r="F167" s="29"/>
      <c r="G167" s="29"/>
      <c r="H167" s="579"/>
      <c r="I167" s="29"/>
      <c r="J167" s="29"/>
      <c r="K167" s="29"/>
      <c r="L167" s="29"/>
      <c r="M167" s="29"/>
      <c r="N167" s="29"/>
      <c r="O167" s="29"/>
      <c r="P167" s="29"/>
      <c r="Q167" s="29"/>
      <c r="R167" s="29"/>
      <c r="S167" s="29"/>
      <c r="T167" s="29"/>
      <c r="U167" s="29"/>
      <c r="V167" s="29"/>
      <c r="W167" s="29"/>
      <c r="X167" s="29"/>
      <c r="Y167" s="29"/>
      <c r="Z167" s="29"/>
    </row>
    <row r="168" spans="1:26" ht="15.75" customHeight="1">
      <c r="A168" s="29"/>
      <c r="B168" s="29"/>
      <c r="C168" s="29"/>
      <c r="D168" s="29"/>
      <c r="E168" s="29"/>
      <c r="F168" s="29"/>
      <c r="G168" s="29"/>
      <c r="H168" s="579"/>
      <c r="I168" s="29"/>
      <c r="J168" s="29"/>
      <c r="K168" s="29"/>
      <c r="L168" s="29"/>
      <c r="M168" s="29"/>
      <c r="N168" s="29"/>
      <c r="O168" s="29"/>
      <c r="P168" s="29"/>
      <c r="Q168" s="29"/>
      <c r="R168" s="29"/>
      <c r="S168" s="29"/>
      <c r="T168" s="29"/>
      <c r="U168" s="29"/>
      <c r="V168" s="29"/>
      <c r="W168" s="29"/>
      <c r="X168" s="29"/>
      <c r="Y168" s="29"/>
      <c r="Z168" s="29"/>
    </row>
    <row r="169" spans="1:26" ht="15.75" customHeight="1">
      <c r="A169" s="29"/>
      <c r="B169" s="29"/>
      <c r="C169" s="29"/>
      <c r="D169" s="29"/>
      <c r="E169" s="29"/>
      <c r="F169" s="29"/>
      <c r="G169" s="29"/>
      <c r="H169" s="579"/>
      <c r="I169" s="29"/>
      <c r="J169" s="29"/>
      <c r="K169" s="29"/>
      <c r="L169" s="29"/>
      <c r="M169" s="29"/>
      <c r="N169" s="29"/>
      <c r="O169" s="29"/>
      <c r="P169" s="29"/>
      <c r="Q169" s="29"/>
      <c r="R169" s="29"/>
      <c r="S169" s="29"/>
      <c r="T169" s="29"/>
      <c r="U169" s="29"/>
      <c r="V169" s="29"/>
      <c r="W169" s="29"/>
      <c r="X169" s="29"/>
      <c r="Y169" s="29"/>
      <c r="Z169" s="29"/>
    </row>
    <row r="170" spans="1:26" ht="15.75" customHeight="1">
      <c r="A170" s="29"/>
      <c r="B170" s="29"/>
      <c r="C170" s="29"/>
      <c r="D170" s="29"/>
      <c r="E170" s="29"/>
      <c r="F170" s="29"/>
      <c r="G170" s="29"/>
      <c r="H170" s="579"/>
      <c r="I170" s="29"/>
      <c r="J170" s="29"/>
      <c r="K170" s="29"/>
      <c r="L170" s="29"/>
      <c r="M170" s="29"/>
      <c r="N170" s="29"/>
      <c r="O170" s="29"/>
      <c r="P170" s="29"/>
      <c r="Q170" s="29"/>
      <c r="R170" s="29"/>
      <c r="S170" s="29"/>
      <c r="T170" s="29"/>
      <c r="U170" s="29"/>
      <c r="V170" s="29"/>
      <c r="W170" s="29"/>
      <c r="X170" s="29"/>
      <c r="Y170" s="29"/>
      <c r="Z170" s="29"/>
    </row>
    <row r="171" spans="1:26" ht="15.75" customHeight="1">
      <c r="A171" s="29"/>
      <c r="B171" s="29"/>
      <c r="C171" s="29"/>
      <c r="D171" s="29"/>
      <c r="E171" s="29"/>
      <c r="F171" s="29"/>
      <c r="G171" s="29"/>
      <c r="H171" s="579"/>
      <c r="I171" s="29"/>
      <c r="J171" s="29"/>
      <c r="K171" s="29"/>
      <c r="L171" s="29"/>
      <c r="M171" s="29"/>
      <c r="N171" s="29"/>
      <c r="O171" s="29"/>
      <c r="P171" s="29"/>
      <c r="Q171" s="29"/>
      <c r="R171" s="29"/>
      <c r="S171" s="29"/>
      <c r="T171" s="29"/>
      <c r="U171" s="29"/>
      <c r="V171" s="29"/>
      <c r="W171" s="29"/>
      <c r="X171" s="29"/>
      <c r="Y171" s="29"/>
      <c r="Z171" s="29"/>
    </row>
    <row r="172" spans="1:26" ht="15.75" customHeight="1">
      <c r="A172" s="29"/>
      <c r="B172" s="29"/>
      <c r="C172" s="29"/>
      <c r="D172" s="29"/>
      <c r="E172" s="29"/>
      <c r="F172" s="29"/>
      <c r="G172" s="29"/>
      <c r="H172" s="579"/>
      <c r="I172" s="29"/>
      <c r="J172" s="29"/>
      <c r="K172" s="29"/>
      <c r="L172" s="29"/>
      <c r="M172" s="29"/>
      <c r="N172" s="29"/>
      <c r="O172" s="29"/>
      <c r="P172" s="29"/>
      <c r="Q172" s="29"/>
      <c r="R172" s="29"/>
      <c r="S172" s="29"/>
      <c r="T172" s="29"/>
      <c r="U172" s="29"/>
      <c r="V172" s="29"/>
      <c r="W172" s="29"/>
      <c r="X172" s="29"/>
      <c r="Y172" s="29"/>
      <c r="Z172" s="29"/>
    </row>
    <row r="173" spans="1:26" ht="15.75" customHeight="1">
      <c r="A173" s="29"/>
      <c r="B173" s="29"/>
      <c r="C173" s="29"/>
      <c r="D173" s="29"/>
      <c r="E173" s="29"/>
      <c r="F173" s="29"/>
      <c r="G173" s="29"/>
      <c r="H173" s="579"/>
      <c r="I173" s="29"/>
      <c r="J173" s="29"/>
      <c r="K173" s="29"/>
      <c r="L173" s="29"/>
      <c r="M173" s="29"/>
      <c r="N173" s="29"/>
      <c r="O173" s="29"/>
      <c r="P173" s="29"/>
      <c r="Q173" s="29"/>
      <c r="R173" s="29"/>
      <c r="S173" s="29"/>
      <c r="T173" s="29"/>
      <c r="U173" s="29"/>
      <c r="V173" s="29"/>
      <c r="W173" s="29"/>
      <c r="X173" s="29"/>
      <c r="Y173" s="29"/>
      <c r="Z173" s="29"/>
    </row>
    <row r="174" spans="1:26" ht="15.75" customHeight="1">
      <c r="A174" s="29"/>
      <c r="B174" s="29"/>
      <c r="C174" s="29"/>
      <c r="D174" s="29"/>
      <c r="E174" s="29"/>
      <c r="F174" s="29"/>
      <c r="G174" s="29"/>
      <c r="H174" s="579"/>
      <c r="I174" s="29"/>
      <c r="J174" s="29"/>
      <c r="K174" s="29"/>
      <c r="L174" s="29"/>
      <c r="M174" s="29"/>
      <c r="N174" s="29"/>
      <c r="O174" s="29"/>
      <c r="P174" s="29"/>
      <c r="Q174" s="29"/>
      <c r="R174" s="29"/>
      <c r="S174" s="29"/>
      <c r="T174" s="29"/>
      <c r="U174" s="29"/>
      <c r="V174" s="29"/>
      <c r="W174" s="29"/>
      <c r="X174" s="29"/>
      <c r="Y174" s="29"/>
      <c r="Z174" s="29"/>
    </row>
    <row r="175" spans="1:26" ht="15.75" customHeight="1">
      <c r="A175" s="29"/>
      <c r="B175" s="29"/>
      <c r="C175" s="29"/>
      <c r="D175" s="29"/>
      <c r="E175" s="29"/>
      <c r="F175" s="29"/>
      <c r="G175" s="29"/>
      <c r="H175" s="579"/>
      <c r="I175" s="29"/>
      <c r="J175" s="29"/>
      <c r="K175" s="29"/>
      <c r="L175" s="29"/>
      <c r="M175" s="29"/>
      <c r="N175" s="29"/>
      <c r="O175" s="29"/>
      <c r="P175" s="29"/>
      <c r="Q175" s="29"/>
      <c r="R175" s="29"/>
      <c r="S175" s="29"/>
      <c r="T175" s="29"/>
      <c r="U175" s="29"/>
      <c r="V175" s="29"/>
      <c r="W175" s="29"/>
      <c r="X175" s="29"/>
      <c r="Y175" s="29"/>
      <c r="Z175" s="29"/>
    </row>
    <row r="176" spans="1:26" ht="15.75" customHeight="1">
      <c r="A176" s="29"/>
      <c r="B176" s="29"/>
      <c r="C176" s="29"/>
      <c r="D176" s="29"/>
      <c r="E176" s="29"/>
      <c r="F176" s="29"/>
      <c r="G176" s="29"/>
      <c r="H176" s="579"/>
      <c r="I176" s="29"/>
      <c r="J176" s="29"/>
      <c r="K176" s="29"/>
      <c r="L176" s="29"/>
      <c r="M176" s="29"/>
      <c r="N176" s="29"/>
      <c r="O176" s="29"/>
      <c r="P176" s="29"/>
      <c r="Q176" s="29"/>
      <c r="R176" s="29"/>
      <c r="S176" s="29"/>
      <c r="T176" s="29"/>
      <c r="U176" s="29"/>
      <c r="V176" s="29"/>
      <c r="W176" s="29"/>
      <c r="X176" s="29"/>
      <c r="Y176" s="29"/>
      <c r="Z176" s="29"/>
    </row>
    <row r="177" spans="1:26" ht="15.75" customHeight="1">
      <c r="A177" s="29"/>
      <c r="B177" s="29"/>
      <c r="C177" s="29"/>
      <c r="D177" s="29"/>
      <c r="E177" s="29"/>
      <c r="F177" s="29"/>
      <c r="G177" s="29"/>
      <c r="H177" s="579"/>
      <c r="I177" s="29"/>
      <c r="J177" s="29"/>
      <c r="K177" s="29"/>
      <c r="L177" s="29"/>
      <c r="M177" s="29"/>
      <c r="N177" s="29"/>
      <c r="O177" s="29"/>
      <c r="P177" s="29"/>
      <c r="Q177" s="29"/>
      <c r="R177" s="29"/>
      <c r="S177" s="29"/>
      <c r="T177" s="29"/>
      <c r="U177" s="29"/>
      <c r="V177" s="29"/>
      <c r="W177" s="29"/>
      <c r="X177" s="29"/>
      <c r="Y177" s="29"/>
      <c r="Z177" s="29"/>
    </row>
    <row r="178" spans="1:26" ht="15.75" customHeight="1">
      <c r="A178" s="29"/>
      <c r="B178" s="29"/>
      <c r="C178" s="29"/>
      <c r="D178" s="29"/>
      <c r="E178" s="29"/>
      <c r="F178" s="29"/>
      <c r="G178" s="29"/>
      <c r="H178" s="579"/>
      <c r="I178" s="29"/>
      <c r="J178" s="29"/>
      <c r="K178" s="29"/>
      <c r="L178" s="29"/>
      <c r="M178" s="29"/>
      <c r="N178" s="29"/>
      <c r="O178" s="29"/>
      <c r="P178" s="29"/>
      <c r="Q178" s="29"/>
      <c r="R178" s="29"/>
      <c r="S178" s="29"/>
      <c r="T178" s="29"/>
      <c r="U178" s="29"/>
      <c r="V178" s="29"/>
      <c r="W178" s="29"/>
      <c r="X178" s="29"/>
      <c r="Y178" s="29"/>
      <c r="Z178" s="29"/>
    </row>
    <row r="179" spans="1:26" ht="15.75" customHeight="1">
      <c r="A179" s="29"/>
      <c r="B179" s="29"/>
      <c r="C179" s="29"/>
      <c r="D179" s="29"/>
      <c r="E179" s="29"/>
      <c r="F179" s="29"/>
      <c r="G179" s="29"/>
      <c r="H179" s="579"/>
      <c r="I179" s="29"/>
      <c r="J179" s="29"/>
      <c r="K179" s="29"/>
      <c r="L179" s="29"/>
      <c r="M179" s="29"/>
      <c r="N179" s="29"/>
      <c r="O179" s="29"/>
      <c r="P179" s="29"/>
      <c r="Q179" s="29"/>
      <c r="R179" s="29"/>
      <c r="S179" s="29"/>
      <c r="T179" s="29"/>
      <c r="U179" s="29"/>
      <c r="V179" s="29"/>
      <c r="W179" s="29"/>
      <c r="X179" s="29"/>
      <c r="Y179" s="29"/>
      <c r="Z179" s="29"/>
    </row>
    <row r="180" spans="1:26" ht="15.75" customHeight="1">
      <c r="A180" s="29"/>
      <c r="B180" s="29"/>
      <c r="C180" s="29"/>
      <c r="D180" s="29"/>
      <c r="E180" s="29"/>
      <c r="F180" s="29"/>
      <c r="G180" s="29"/>
      <c r="H180" s="579"/>
      <c r="I180" s="29"/>
      <c r="J180" s="29"/>
      <c r="K180" s="29"/>
      <c r="L180" s="29"/>
      <c r="M180" s="29"/>
      <c r="N180" s="29"/>
      <c r="O180" s="29"/>
      <c r="P180" s="29"/>
      <c r="Q180" s="29"/>
      <c r="R180" s="29"/>
      <c r="S180" s="29"/>
      <c r="T180" s="29"/>
      <c r="U180" s="29"/>
      <c r="V180" s="29"/>
      <c r="W180" s="29"/>
      <c r="X180" s="29"/>
      <c r="Y180" s="29"/>
      <c r="Z180" s="29"/>
    </row>
    <row r="181" spans="1:26" ht="15.75" customHeight="1">
      <c r="A181" s="29"/>
      <c r="B181" s="29"/>
      <c r="C181" s="29"/>
      <c r="D181" s="29"/>
      <c r="E181" s="29"/>
      <c r="F181" s="29"/>
      <c r="G181" s="29"/>
      <c r="H181" s="579"/>
      <c r="I181" s="29"/>
      <c r="J181" s="29"/>
      <c r="K181" s="29"/>
      <c r="L181" s="29"/>
      <c r="M181" s="29"/>
      <c r="N181" s="29"/>
      <c r="O181" s="29"/>
      <c r="P181" s="29"/>
      <c r="Q181" s="29"/>
      <c r="R181" s="29"/>
      <c r="S181" s="29"/>
      <c r="T181" s="29"/>
      <c r="U181" s="29"/>
      <c r="V181" s="29"/>
      <c r="W181" s="29"/>
      <c r="X181" s="29"/>
      <c r="Y181" s="29"/>
      <c r="Z181" s="29"/>
    </row>
    <row r="182" spans="1:26" ht="15.75" customHeight="1">
      <c r="A182" s="29"/>
      <c r="B182" s="29"/>
      <c r="C182" s="29"/>
      <c r="D182" s="29"/>
      <c r="E182" s="29"/>
      <c r="F182" s="29"/>
      <c r="G182" s="29"/>
      <c r="H182" s="579"/>
      <c r="I182" s="29"/>
      <c r="J182" s="29"/>
      <c r="K182" s="29"/>
      <c r="L182" s="29"/>
      <c r="M182" s="29"/>
      <c r="N182" s="29"/>
      <c r="O182" s="29"/>
      <c r="P182" s="29"/>
      <c r="Q182" s="29"/>
      <c r="R182" s="29"/>
      <c r="S182" s="29"/>
      <c r="T182" s="29"/>
      <c r="U182" s="29"/>
      <c r="V182" s="29"/>
      <c r="W182" s="29"/>
      <c r="X182" s="29"/>
      <c r="Y182" s="29"/>
      <c r="Z182" s="29"/>
    </row>
    <row r="183" spans="1:26" ht="15.75" customHeight="1">
      <c r="A183" s="29"/>
      <c r="B183" s="29"/>
      <c r="C183" s="29"/>
      <c r="D183" s="29"/>
      <c r="E183" s="29"/>
      <c r="F183" s="29"/>
      <c r="G183" s="29"/>
      <c r="H183" s="579"/>
      <c r="I183" s="29"/>
      <c r="J183" s="29"/>
      <c r="K183" s="29"/>
      <c r="L183" s="29"/>
      <c r="M183" s="29"/>
      <c r="N183" s="29"/>
      <c r="O183" s="29"/>
      <c r="P183" s="29"/>
      <c r="Q183" s="29"/>
      <c r="R183" s="29"/>
      <c r="S183" s="29"/>
      <c r="T183" s="29"/>
      <c r="U183" s="29"/>
      <c r="V183" s="29"/>
      <c r="W183" s="29"/>
      <c r="X183" s="29"/>
      <c r="Y183" s="29"/>
      <c r="Z183" s="29"/>
    </row>
    <row r="184" spans="1:26" ht="15.75" customHeight="1">
      <c r="A184" s="29"/>
      <c r="B184" s="29"/>
      <c r="C184" s="29"/>
      <c r="D184" s="29"/>
      <c r="E184" s="29"/>
      <c r="F184" s="29"/>
      <c r="G184" s="29"/>
      <c r="H184" s="579"/>
      <c r="I184" s="29"/>
      <c r="J184" s="29"/>
      <c r="K184" s="29"/>
      <c r="L184" s="29"/>
      <c r="M184" s="29"/>
      <c r="N184" s="29"/>
      <c r="O184" s="29"/>
      <c r="P184" s="29"/>
      <c r="Q184" s="29"/>
      <c r="R184" s="29"/>
      <c r="S184" s="29"/>
      <c r="T184" s="29"/>
      <c r="U184" s="29"/>
      <c r="V184" s="29"/>
      <c r="W184" s="29"/>
      <c r="X184" s="29"/>
      <c r="Y184" s="29"/>
      <c r="Z184" s="29"/>
    </row>
    <row r="185" spans="1:26" ht="15.75" customHeight="1">
      <c r="A185" s="29"/>
      <c r="B185" s="29"/>
      <c r="C185" s="29"/>
      <c r="D185" s="29"/>
      <c r="E185" s="29"/>
      <c r="F185" s="29"/>
      <c r="G185" s="29"/>
      <c r="H185" s="579"/>
      <c r="I185" s="29"/>
      <c r="J185" s="29"/>
      <c r="K185" s="29"/>
      <c r="L185" s="29"/>
      <c r="M185" s="29"/>
      <c r="N185" s="29"/>
      <c r="O185" s="29"/>
      <c r="P185" s="29"/>
      <c r="Q185" s="29"/>
      <c r="R185" s="29"/>
      <c r="S185" s="29"/>
      <c r="T185" s="29"/>
      <c r="U185" s="29"/>
      <c r="V185" s="29"/>
      <c r="W185" s="29"/>
      <c r="X185" s="29"/>
      <c r="Y185" s="29"/>
      <c r="Z185" s="29"/>
    </row>
    <row r="186" spans="1:26" ht="15.75" customHeight="1">
      <c r="A186" s="29"/>
      <c r="B186" s="29"/>
      <c r="C186" s="29"/>
      <c r="D186" s="29"/>
      <c r="E186" s="29"/>
      <c r="F186" s="29"/>
      <c r="G186" s="29"/>
      <c r="H186" s="579"/>
      <c r="I186" s="29"/>
      <c r="J186" s="29"/>
      <c r="K186" s="29"/>
      <c r="L186" s="29"/>
      <c r="M186" s="29"/>
      <c r="N186" s="29"/>
      <c r="O186" s="29"/>
      <c r="P186" s="29"/>
      <c r="Q186" s="29"/>
      <c r="R186" s="29"/>
      <c r="S186" s="29"/>
      <c r="T186" s="29"/>
      <c r="U186" s="29"/>
      <c r="V186" s="29"/>
      <c r="W186" s="29"/>
      <c r="X186" s="29"/>
      <c r="Y186" s="29"/>
      <c r="Z186" s="29"/>
    </row>
    <row r="187" spans="1:26" ht="15.75" customHeight="1">
      <c r="A187" s="29"/>
      <c r="B187" s="29"/>
      <c r="C187" s="29"/>
      <c r="D187" s="29"/>
      <c r="E187" s="29"/>
      <c r="F187" s="29"/>
      <c r="G187" s="29"/>
      <c r="H187" s="579"/>
      <c r="I187" s="29"/>
      <c r="J187" s="29"/>
      <c r="K187" s="29"/>
      <c r="L187" s="29"/>
      <c r="M187" s="29"/>
      <c r="N187" s="29"/>
      <c r="O187" s="29"/>
      <c r="P187" s="29"/>
      <c r="Q187" s="29"/>
      <c r="R187" s="29"/>
      <c r="S187" s="29"/>
      <c r="T187" s="29"/>
      <c r="U187" s="29"/>
      <c r="V187" s="29"/>
      <c r="W187" s="29"/>
      <c r="X187" s="29"/>
      <c r="Y187" s="29"/>
      <c r="Z187" s="29"/>
    </row>
    <row r="188" spans="1:26" ht="15.75" customHeight="1">
      <c r="A188" s="29"/>
      <c r="B188" s="29"/>
      <c r="C188" s="29"/>
      <c r="D188" s="29"/>
      <c r="E188" s="29"/>
      <c r="F188" s="29"/>
      <c r="G188" s="29"/>
      <c r="H188" s="579"/>
      <c r="I188" s="29"/>
      <c r="J188" s="29"/>
      <c r="K188" s="29"/>
      <c r="L188" s="29"/>
      <c r="M188" s="29"/>
      <c r="N188" s="29"/>
      <c r="O188" s="29"/>
      <c r="P188" s="29"/>
      <c r="Q188" s="29"/>
      <c r="R188" s="29"/>
      <c r="S188" s="29"/>
      <c r="T188" s="29"/>
      <c r="U188" s="29"/>
      <c r="V188" s="29"/>
      <c r="W188" s="29"/>
      <c r="X188" s="29"/>
      <c r="Y188" s="29"/>
      <c r="Z188" s="29"/>
    </row>
    <row r="189" spans="1:26" ht="15.75" customHeight="1">
      <c r="A189" s="29"/>
      <c r="B189" s="29"/>
      <c r="C189" s="29"/>
      <c r="D189" s="29"/>
      <c r="E189" s="29"/>
      <c r="F189" s="29"/>
      <c r="G189" s="29"/>
      <c r="H189" s="579"/>
      <c r="I189" s="29"/>
      <c r="J189" s="29"/>
      <c r="K189" s="29"/>
      <c r="L189" s="29"/>
      <c r="M189" s="29"/>
      <c r="N189" s="29"/>
      <c r="O189" s="29"/>
      <c r="P189" s="29"/>
      <c r="Q189" s="29"/>
      <c r="R189" s="29"/>
      <c r="S189" s="29"/>
      <c r="T189" s="29"/>
      <c r="U189" s="29"/>
      <c r="V189" s="29"/>
      <c r="W189" s="29"/>
      <c r="X189" s="29"/>
      <c r="Y189" s="29"/>
      <c r="Z189" s="29"/>
    </row>
    <row r="190" spans="1:26" ht="15.75" customHeight="1">
      <c r="A190" s="29"/>
      <c r="B190" s="29"/>
      <c r="C190" s="29"/>
      <c r="D190" s="29"/>
      <c r="E190" s="29"/>
      <c r="F190" s="29"/>
      <c r="G190" s="29"/>
      <c r="H190" s="579"/>
      <c r="I190" s="29"/>
      <c r="J190" s="29"/>
      <c r="K190" s="29"/>
      <c r="L190" s="29"/>
      <c r="M190" s="29"/>
      <c r="N190" s="29"/>
      <c r="O190" s="29"/>
      <c r="P190" s="29"/>
      <c r="Q190" s="29"/>
      <c r="R190" s="29"/>
      <c r="S190" s="29"/>
      <c r="T190" s="29"/>
      <c r="U190" s="29"/>
      <c r="V190" s="29"/>
      <c r="W190" s="29"/>
      <c r="X190" s="29"/>
      <c r="Y190" s="29"/>
      <c r="Z190" s="29"/>
    </row>
    <row r="191" spans="1:26" ht="15.75" customHeight="1">
      <c r="A191" s="29"/>
      <c r="B191" s="29"/>
      <c r="C191" s="29"/>
      <c r="D191" s="29"/>
      <c r="E191" s="29"/>
      <c r="F191" s="29"/>
      <c r="G191" s="29"/>
      <c r="H191" s="579"/>
      <c r="I191" s="29"/>
      <c r="J191" s="29"/>
      <c r="K191" s="29"/>
      <c r="L191" s="29"/>
      <c r="M191" s="29"/>
      <c r="N191" s="29"/>
      <c r="O191" s="29"/>
      <c r="P191" s="29"/>
      <c r="Q191" s="29"/>
      <c r="R191" s="29"/>
      <c r="S191" s="29"/>
      <c r="T191" s="29"/>
      <c r="U191" s="29"/>
      <c r="V191" s="29"/>
      <c r="W191" s="29"/>
      <c r="X191" s="29"/>
      <c r="Y191" s="29"/>
      <c r="Z191" s="29"/>
    </row>
    <row r="192" spans="1:26" ht="15.75" customHeight="1">
      <c r="A192" s="29"/>
      <c r="B192" s="29"/>
      <c r="C192" s="29"/>
      <c r="D192" s="29"/>
      <c r="E192" s="29"/>
      <c r="F192" s="29"/>
      <c r="G192" s="29"/>
      <c r="H192" s="579"/>
      <c r="I192" s="29"/>
      <c r="J192" s="29"/>
      <c r="K192" s="29"/>
      <c r="L192" s="29"/>
      <c r="M192" s="29"/>
      <c r="N192" s="29"/>
      <c r="O192" s="29"/>
      <c r="P192" s="29"/>
      <c r="Q192" s="29"/>
      <c r="R192" s="29"/>
      <c r="S192" s="29"/>
      <c r="T192" s="29"/>
      <c r="U192" s="29"/>
      <c r="V192" s="29"/>
      <c r="W192" s="29"/>
      <c r="X192" s="29"/>
      <c r="Y192" s="29"/>
      <c r="Z192" s="29"/>
    </row>
    <row r="193" spans="1:26" ht="15.75" customHeight="1">
      <c r="A193" s="29"/>
      <c r="B193" s="29"/>
      <c r="C193" s="29"/>
      <c r="D193" s="29"/>
      <c r="E193" s="29"/>
      <c r="F193" s="29"/>
      <c r="G193" s="29"/>
      <c r="H193" s="579"/>
      <c r="I193" s="29"/>
      <c r="J193" s="29"/>
      <c r="K193" s="29"/>
      <c r="L193" s="29"/>
      <c r="M193" s="29"/>
      <c r="N193" s="29"/>
      <c r="O193" s="29"/>
      <c r="P193" s="29"/>
      <c r="Q193" s="29"/>
      <c r="R193" s="29"/>
      <c r="S193" s="29"/>
      <c r="T193" s="29"/>
      <c r="U193" s="29"/>
      <c r="V193" s="29"/>
      <c r="W193" s="29"/>
      <c r="X193" s="29"/>
      <c r="Y193" s="29"/>
      <c r="Z193" s="29"/>
    </row>
    <row r="194" spans="1:26" ht="15.75" customHeight="1">
      <c r="A194" s="29"/>
      <c r="B194" s="29"/>
      <c r="C194" s="29"/>
      <c r="D194" s="29"/>
      <c r="E194" s="29"/>
      <c r="F194" s="29"/>
      <c r="G194" s="29"/>
      <c r="H194" s="579"/>
      <c r="I194" s="29"/>
      <c r="J194" s="29"/>
      <c r="K194" s="29"/>
      <c r="L194" s="29"/>
      <c r="M194" s="29"/>
      <c r="N194" s="29"/>
      <c r="O194" s="29"/>
      <c r="P194" s="29"/>
      <c r="Q194" s="29"/>
      <c r="R194" s="29"/>
      <c r="S194" s="29"/>
      <c r="T194" s="29"/>
      <c r="U194" s="29"/>
      <c r="V194" s="29"/>
      <c r="W194" s="29"/>
      <c r="X194" s="29"/>
      <c r="Y194" s="29"/>
      <c r="Z194" s="29"/>
    </row>
    <row r="195" spans="1:26" ht="15.75" customHeight="1">
      <c r="A195" s="29"/>
      <c r="B195" s="29"/>
      <c r="C195" s="29"/>
      <c r="D195" s="29"/>
      <c r="E195" s="29"/>
      <c r="F195" s="29"/>
      <c r="G195" s="29"/>
      <c r="H195" s="579"/>
      <c r="I195" s="29"/>
      <c r="J195" s="29"/>
      <c r="K195" s="29"/>
      <c r="L195" s="29"/>
      <c r="M195" s="29"/>
      <c r="N195" s="29"/>
      <c r="O195" s="29"/>
      <c r="P195" s="29"/>
      <c r="Q195" s="29"/>
      <c r="R195" s="29"/>
      <c r="S195" s="29"/>
      <c r="T195" s="29"/>
      <c r="U195" s="29"/>
      <c r="V195" s="29"/>
      <c r="W195" s="29"/>
      <c r="X195" s="29"/>
      <c r="Y195" s="29"/>
      <c r="Z195" s="29"/>
    </row>
    <row r="196" spans="1:26" ht="15.75" customHeight="1">
      <c r="A196" s="29"/>
      <c r="B196" s="29"/>
      <c r="C196" s="29"/>
      <c r="D196" s="29"/>
      <c r="E196" s="29"/>
      <c r="F196" s="29"/>
      <c r="G196" s="29"/>
      <c r="H196" s="579"/>
      <c r="I196" s="29"/>
      <c r="J196" s="29"/>
      <c r="K196" s="29"/>
      <c r="L196" s="29"/>
      <c r="M196" s="29"/>
      <c r="N196" s="29"/>
      <c r="O196" s="29"/>
      <c r="P196" s="29"/>
      <c r="Q196" s="29"/>
      <c r="R196" s="29"/>
      <c r="S196" s="29"/>
      <c r="T196" s="29"/>
      <c r="U196" s="29"/>
      <c r="V196" s="29"/>
      <c r="W196" s="29"/>
      <c r="X196" s="29"/>
      <c r="Y196" s="29"/>
      <c r="Z196" s="29"/>
    </row>
    <row r="197" spans="1:26" ht="15.75" customHeight="1">
      <c r="A197" s="29"/>
      <c r="B197" s="29"/>
      <c r="C197" s="29"/>
      <c r="D197" s="29"/>
      <c r="E197" s="29"/>
      <c r="F197" s="29"/>
      <c r="G197" s="29"/>
      <c r="H197" s="579"/>
      <c r="I197" s="29"/>
      <c r="J197" s="29"/>
      <c r="K197" s="29"/>
      <c r="L197" s="29"/>
      <c r="M197" s="29"/>
      <c r="N197" s="29"/>
      <c r="O197" s="29"/>
      <c r="P197" s="29"/>
      <c r="Q197" s="29"/>
      <c r="R197" s="29"/>
      <c r="S197" s="29"/>
      <c r="T197" s="29"/>
      <c r="U197" s="29"/>
      <c r="V197" s="29"/>
      <c r="W197" s="29"/>
      <c r="X197" s="29"/>
      <c r="Y197" s="29"/>
      <c r="Z197" s="29"/>
    </row>
    <row r="198" spans="1:26" ht="15.75" customHeight="1">
      <c r="A198" s="29"/>
      <c r="B198" s="29"/>
      <c r="C198" s="29"/>
      <c r="D198" s="29"/>
      <c r="E198" s="29"/>
      <c r="F198" s="29"/>
      <c r="G198" s="29"/>
      <c r="H198" s="579"/>
      <c r="I198" s="29"/>
      <c r="J198" s="29"/>
      <c r="K198" s="29"/>
      <c r="L198" s="29"/>
      <c r="M198" s="29"/>
      <c r="N198" s="29"/>
      <c r="O198" s="29"/>
      <c r="P198" s="29"/>
      <c r="Q198" s="29"/>
      <c r="R198" s="29"/>
      <c r="S198" s="29"/>
      <c r="T198" s="29"/>
      <c r="U198" s="29"/>
      <c r="V198" s="29"/>
      <c r="W198" s="29"/>
      <c r="X198" s="29"/>
      <c r="Y198" s="29"/>
      <c r="Z198" s="29"/>
    </row>
    <row r="199" spans="1:26" ht="15.75" customHeight="1">
      <c r="A199" s="29"/>
      <c r="B199" s="29"/>
      <c r="C199" s="29"/>
      <c r="D199" s="29"/>
      <c r="E199" s="29"/>
      <c r="F199" s="29"/>
      <c r="G199" s="29"/>
      <c r="H199" s="579"/>
      <c r="I199" s="29"/>
      <c r="J199" s="29"/>
      <c r="K199" s="29"/>
      <c r="L199" s="29"/>
      <c r="M199" s="29"/>
      <c r="N199" s="29"/>
      <c r="O199" s="29"/>
      <c r="P199" s="29"/>
      <c r="Q199" s="29"/>
      <c r="R199" s="29"/>
      <c r="S199" s="29"/>
      <c r="T199" s="29"/>
      <c r="U199" s="29"/>
      <c r="V199" s="29"/>
      <c r="W199" s="29"/>
      <c r="X199" s="29"/>
      <c r="Y199" s="29"/>
      <c r="Z199" s="29"/>
    </row>
    <row r="200" spans="1:26" ht="15.75" customHeight="1">
      <c r="A200" s="29"/>
      <c r="B200" s="29"/>
      <c r="C200" s="29"/>
      <c r="D200" s="29"/>
      <c r="E200" s="29"/>
      <c r="F200" s="29"/>
      <c r="G200" s="29"/>
      <c r="H200" s="579"/>
      <c r="I200" s="29"/>
      <c r="J200" s="29"/>
      <c r="K200" s="29"/>
      <c r="L200" s="29"/>
      <c r="M200" s="29"/>
      <c r="N200" s="29"/>
      <c r="O200" s="29"/>
      <c r="P200" s="29"/>
      <c r="Q200" s="29"/>
      <c r="R200" s="29"/>
      <c r="S200" s="29"/>
      <c r="T200" s="29"/>
      <c r="U200" s="29"/>
      <c r="V200" s="29"/>
      <c r="W200" s="29"/>
      <c r="X200" s="29"/>
      <c r="Y200" s="29"/>
      <c r="Z200" s="29"/>
    </row>
    <row r="201" spans="1:26" ht="15.75" customHeight="1">
      <c r="A201" s="29"/>
      <c r="B201" s="29"/>
      <c r="C201" s="29"/>
      <c r="D201" s="29"/>
      <c r="E201" s="29"/>
      <c r="F201" s="29"/>
      <c r="G201" s="29"/>
      <c r="H201" s="579"/>
      <c r="I201" s="29"/>
      <c r="J201" s="29"/>
      <c r="K201" s="29"/>
      <c r="L201" s="29"/>
      <c r="M201" s="29"/>
      <c r="N201" s="29"/>
      <c r="O201" s="29"/>
      <c r="P201" s="29"/>
      <c r="Q201" s="29"/>
      <c r="R201" s="29"/>
      <c r="S201" s="29"/>
      <c r="T201" s="29"/>
      <c r="U201" s="29"/>
      <c r="V201" s="29"/>
      <c r="W201" s="29"/>
      <c r="X201" s="29"/>
      <c r="Y201" s="29"/>
      <c r="Z201" s="29"/>
    </row>
    <row r="202" spans="1:26" ht="15.75" customHeight="1">
      <c r="A202" s="29"/>
      <c r="B202" s="29"/>
      <c r="C202" s="29"/>
      <c r="D202" s="29"/>
      <c r="E202" s="29"/>
      <c r="F202" s="29"/>
      <c r="G202" s="29"/>
      <c r="H202" s="579"/>
      <c r="I202" s="29"/>
      <c r="J202" s="29"/>
      <c r="K202" s="29"/>
      <c r="L202" s="29"/>
      <c r="M202" s="29"/>
      <c r="N202" s="29"/>
      <c r="O202" s="29"/>
      <c r="P202" s="29"/>
      <c r="Q202" s="29"/>
      <c r="R202" s="29"/>
      <c r="S202" s="29"/>
      <c r="T202" s="29"/>
      <c r="U202" s="29"/>
      <c r="V202" s="29"/>
      <c r="W202" s="29"/>
      <c r="X202" s="29"/>
      <c r="Y202" s="29"/>
      <c r="Z202" s="29"/>
    </row>
    <row r="203" spans="1:26" ht="15.75" customHeight="1">
      <c r="A203" s="29"/>
      <c r="B203" s="29"/>
      <c r="C203" s="29"/>
      <c r="D203" s="29"/>
      <c r="E203" s="29"/>
      <c r="F203" s="29"/>
      <c r="G203" s="29"/>
      <c r="H203" s="579"/>
      <c r="I203" s="29"/>
      <c r="J203" s="29"/>
      <c r="K203" s="29"/>
      <c r="L203" s="29"/>
      <c r="M203" s="29"/>
      <c r="N203" s="29"/>
      <c r="O203" s="29"/>
      <c r="P203" s="29"/>
      <c r="Q203" s="29"/>
      <c r="R203" s="29"/>
      <c r="S203" s="29"/>
      <c r="T203" s="29"/>
      <c r="U203" s="29"/>
      <c r="V203" s="29"/>
      <c r="W203" s="29"/>
      <c r="X203" s="29"/>
      <c r="Y203" s="29"/>
      <c r="Z203" s="29"/>
    </row>
    <row r="204" spans="1:26" ht="15.75" customHeight="1">
      <c r="A204" s="29"/>
      <c r="B204" s="29"/>
      <c r="C204" s="29"/>
      <c r="D204" s="29"/>
      <c r="E204" s="29"/>
      <c r="F204" s="29"/>
      <c r="G204" s="29"/>
      <c r="H204" s="579"/>
      <c r="I204" s="29"/>
      <c r="J204" s="29"/>
      <c r="K204" s="29"/>
      <c r="L204" s="29"/>
      <c r="M204" s="29"/>
      <c r="N204" s="29"/>
      <c r="O204" s="29"/>
      <c r="P204" s="29"/>
      <c r="Q204" s="29"/>
      <c r="R204" s="29"/>
      <c r="S204" s="29"/>
      <c r="T204" s="29"/>
      <c r="U204" s="29"/>
      <c r="V204" s="29"/>
      <c r="W204" s="29"/>
      <c r="X204" s="29"/>
      <c r="Y204" s="29"/>
      <c r="Z204" s="29"/>
    </row>
    <row r="205" spans="1:26" ht="15.75" customHeight="1">
      <c r="A205" s="29"/>
      <c r="B205" s="29"/>
      <c r="C205" s="29"/>
      <c r="D205" s="29"/>
      <c r="E205" s="29"/>
      <c r="F205" s="29"/>
      <c r="G205" s="29"/>
      <c r="H205" s="579"/>
      <c r="I205" s="29"/>
      <c r="J205" s="29"/>
      <c r="K205" s="29"/>
      <c r="L205" s="29"/>
      <c r="M205" s="29"/>
      <c r="N205" s="29"/>
      <c r="O205" s="29"/>
      <c r="P205" s="29"/>
      <c r="Q205" s="29"/>
      <c r="R205" s="29"/>
      <c r="S205" s="29"/>
      <c r="T205" s="29"/>
      <c r="U205" s="29"/>
      <c r="V205" s="29"/>
      <c r="W205" s="29"/>
      <c r="X205" s="29"/>
      <c r="Y205" s="29"/>
      <c r="Z205" s="29"/>
    </row>
    <row r="206" spans="1:26" ht="15.75" customHeight="1">
      <c r="A206" s="29"/>
      <c r="B206" s="29"/>
      <c r="C206" s="29"/>
      <c r="D206" s="29"/>
      <c r="E206" s="29"/>
      <c r="F206" s="29"/>
      <c r="G206" s="29"/>
      <c r="H206" s="579"/>
      <c r="I206" s="29"/>
      <c r="J206" s="29"/>
      <c r="K206" s="29"/>
      <c r="L206" s="29"/>
      <c r="M206" s="29"/>
      <c r="N206" s="29"/>
      <c r="O206" s="29"/>
      <c r="P206" s="29"/>
      <c r="Q206" s="29"/>
      <c r="R206" s="29"/>
      <c r="S206" s="29"/>
      <c r="T206" s="29"/>
      <c r="U206" s="29"/>
      <c r="V206" s="29"/>
      <c r="W206" s="29"/>
      <c r="X206" s="29"/>
      <c r="Y206" s="29"/>
      <c r="Z206" s="29"/>
    </row>
    <row r="207" spans="1:26" ht="15.75" customHeight="1">
      <c r="A207" s="29"/>
      <c r="B207" s="29"/>
      <c r="C207" s="29"/>
      <c r="D207" s="29"/>
      <c r="E207" s="29"/>
      <c r="F207" s="29"/>
      <c r="G207" s="29"/>
      <c r="H207" s="579"/>
      <c r="I207" s="29"/>
      <c r="J207" s="29"/>
      <c r="K207" s="29"/>
      <c r="L207" s="29"/>
      <c r="M207" s="29"/>
      <c r="N207" s="29"/>
      <c r="O207" s="29"/>
      <c r="P207" s="29"/>
      <c r="Q207" s="29"/>
      <c r="R207" s="29"/>
      <c r="S207" s="29"/>
      <c r="T207" s="29"/>
      <c r="U207" s="29"/>
      <c r="V207" s="29"/>
      <c r="W207" s="29"/>
      <c r="X207" s="29"/>
      <c r="Y207" s="29"/>
      <c r="Z207" s="29"/>
    </row>
    <row r="208" spans="1:26" ht="15.75" customHeight="1">
      <c r="A208" s="29"/>
      <c r="B208" s="29"/>
      <c r="C208" s="29"/>
      <c r="D208" s="29"/>
      <c r="E208" s="29"/>
      <c r="F208" s="29"/>
      <c r="G208" s="29"/>
      <c r="H208" s="579"/>
      <c r="I208" s="29"/>
      <c r="J208" s="29"/>
      <c r="K208" s="29"/>
      <c r="L208" s="29"/>
      <c r="M208" s="29"/>
      <c r="N208" s="29"/>
      <c r="O208" s="29"/>
      <c r="P208" s="29"/>
      <c r="Q208" s="29"/>
      <c r="R208" s="29"/>
      <c r="S208" s="29"/>
      <c r="T208" s="29"/>
      <c r="U208" s="29"/>
      <c r="V208" s="29"/>
      <c r="W208" s="29"/>
      <c r="X208" s="29"/>
      <c r="Y208" s="29"/>
      <c r="Z208" s="29"/>
    </row>
    <row r="209" spans="1:26" ht="15.75" customHeight="1">
      <c r="A209" s="29"/>
      <c r="B209" s="29"/>
      <c r="C209" s="29"/>
      <c r="D209" s="29"/>
      <c r="E209" s="29"/>
      <c r="F209" s="29"/>
      <c r="G209" s="29"/>
      <c r="H209" s="579"/>
      <c r="I209" s="29"/>
      <c r="J209" s="29"/>
      <c r="K209" s="29"/>
      <c r="L209" s="29"/>
      <c r="M209" s="29"/>
      <c r="N209" s="29"/>
      <c r="O209" s="29"/>
      <c r="P209" s="29"/>
      <c r="Q209" s="29"/>
      <c r="R209" s="29"/>
      <c r="S209" s="29"/>
      <c r="T209" s="29"/>
      <c r="U209" s="29"/>
      <c r="V209" s="29"/>
      <c r="W209" s="29"/>
      <c r="X209" s="29"/>
      <c r="Y209" s="29"/>
      <c r="Z209" s="29"/>
    </row>
    <row r="210" spans="1:26" ht="15.75" customHeight="1">
      <c r="A210" s="29"/>
      <c r="B210" s="29"/>
      <c r="C210" s="29"/>
      <c r="D210" s="29"/>
      <c r="E210" s="29"/>
      <c r="F210" s="29"/>
      <c r="G210" s="29"/>
      <c r="H210" s="579"/>
      <c r="I210" s="29"/>
      <c r="J210" s="29"/>
      <c r="K210" s="29"/>
      <c r="L210" s="29"/>
      <c r="M210" s="29"/>
      <c r="N210" s="29"/>
      <c r="O210" s="29"/>
      <c r="P210" s="29"/>
      <c r="Q210" s="29"/>
      <c r="R210" s="29"/>
      <c r="S210" s="29"/>
      <c r="T210" s="29"/>
      <c r="U210" s="29"/>
      <c r="V210" s="29"/>
      <c r="W210" s="29"/>
      <c r="X210" s="29"/>
      <c r="Y210" s="29"/>
      <c r="Z210" s="29"/>
    </row>
    <row r="211" spans="1:26" ht="15.75" customHeight="1">
      <c r="A211" s="29"/>
      <c r="B211" s="29"/>
      <c r="C211" s="29"/>
      <c r="D211" s="29"/>
      <c r="E211" s="29"/>
      <c r="F211" s="29"/>
      <c r="G211" s="29"/>
      <c r="H211" s="579"/>
      <c r="I211" s="29"/>
      <c r="J211" s="29"/>
      <c r="K211" s="29"/>
      <c r="L211" s="29"/>
      <c r="M211" s="29"/>
      <c r="N211" s="29"/>
      <c r="O211" s="29"/>
      <c r="P211" s="29"/>
      <c r="Q211" s="29"/>
      <c r="R211" s="29"/>
      <c r="S211" s="29"/>
      <c r="T211" s="29"/>
      <c r="U211" s="29"/>
      <c r="V211" s="29"/>
      <c r="W211" s="29"/>
      <c r="X211" s="29"/>
      <c r="Y211" s="29"/>
      <c r="Z211" s="29"/>
    </row>
    <row r="212" spans="1:26" ht="15.75" customHeight="1">
      <c r="A212" s="29"/>
      <c r="B212" s="29"/>
      <c r="C212" s="29"/>
      <c r="D212" s="29"/>
      <c r="E212" s="29"/>
      <c r="F212" s="29"/>
      <c r="G212" s="29"/>
      <c r="H212" s="579"/>
      <c r="I212" s="29"/>
      <c r="J212" s="29"/>
      <c r="K212" s="29"/>
      <c r="L212" s="29"/>
      <c r="M212" s="29"/>
      <c r="N212" s="29"/>
      <c r="O212" s="29"/>
      <c r="P212" s="29"/>
      <c r="Q212" s="29"/>
      <c r="R212" s="29"/>
      <c r="S212" s="29"/>
      <c r="T212" s="29"/>
      <c r="U212" s="29"/>
      <c r="V212" s="29"/>
      <c r="W212" s="29"/>
      <c r="X212" s="29"/>
      <c r="Y212" s="29"/>
      <c r="Z212" s="29"/>
    </row>
    <row r="213" spans="1:26" ht="15.75" customHeight="1">
      <c r="A213" s="29"/>
      <c r="B213" s="29"/>
      <c r="C213" s="29"/>
      <c r="D213" s="29"/>
      <c r="E213" s="29"/>
      <c r="F213" s="29"/>
      <c r="G213" s="29"/>
      <c r="H213" s="579"/>
      <c r="I213" s="29"/>
      <c r="J213" s="29"/>
      <c r="K213" s="29"/>
      <c r="L213" s="29"/>
      <c r="M213" s="29"/>
      <c r="N213" s="29"/>
      <c r="O213" s="29"/>
      <c r="P213" s="29"/>
      <c r="Q213" s="29"/>
      <c r="R213" s="29"/>
      <c r="S213" s="29"/>
      <c r="T213" s="29"/>
      <c r="U213" s="29"/>
      <c r="V213" s="29"/>
      <c r="W213" s="29"/>
      <c r="X213" s="29"/>
      <c r="Y213" s="29"/>
      <c r="Z213" s="29"/>
    </row>
    <row r="214" spans="1:26" ht="15.75" customHeight="1">
      <c r="A214" s="29"/>
      <c r="B214" s="29"/>
      <c r="C214" s="29"/>
      <c r="D214" s="29"/>
      <c r="E214" s="29"/>
      <c r="F214" s="29"/>
      <c r="G214" s="29"/>
      <c r="H214" s="579"/>
      <c r="I214" s="29"/>
      <c r="J214" s="29"/>
      <c r="K214" s="29"/>
      <c r="L214" s="29"/>
      <c r="M214" s="29"/>
      <c r="N214" s="29"/>
      <c r="O214" s="29"/>
      <c r="P214" s="29"/>
      <c r="Q214" s="29"/>
      <c r="R214" s="29"/>
      <c r="S214" s="29"/>
      <c r="T214" s="29"/>
      <c r="U214" s="29"/>
      <c r="V214" s="29"/>
      <c r="W214" s="29"/>
      <c r="X214" s="29"/>
      <c r="Y214" s="29"/>
      <c r="Z214" s="29"/>
    </row>
    <row r="215" spans="1:26" ht="15.75" customHeight="1">
      <c r="A215" s="29"/>
      <c r="B215" s="29"/>
      <c r="C215" s="29"/>
      <c r="D215" s="29"/>
      <c r="E215" s="29"/>
      <c r="F215" s="29"/>
      <c r="G215" s="29"/>
      <c r="H215" s="579"/>
      <c r="I215" s="29"/>
      <c r="J215" s="29"/>
      <c r="K215" s="29"/>
      <c r="L215" s="29"/>
      <c r="M215" s="29"/>
      <c r="N215" s="29"/>
      <c r="O215" s="29"/>
      <c r="P215" s="29"/>
      <c r="Q215" s="29"/>
      <c r="R215" s="29"/>
      <c r="S215" s="29"/>
      <c r="T215" s="29"/>
      <c r="U215" s="29"/>
      <c r="V215" s="29"/>
      <c r="W215" s="29"/>
      <c r="X215" s="29"/>
      <c r="Y215" s="29"/>
      <c r="Z215" s="29"/>
    </row>
    <row r="216" spans="1:26" ht="15.75" customHeight="1">
      <c r="A216" s="29"/>
      <c r="B216" s="29"/>
      <c r="C216" s="29"/>
      <c r="D216" s="29"/>
      <c r="E216" s="29"/>
      <c r="F216" s="29"/>
      <c r="G216" s="29"/>
      <c r="H216" s="579"/>
      <c r="I216" s="29"/>
      <c r="J216" s="29"/>
      <c r="K216" s="29"/>
      <c r="L216" s="29"/>
      <c r="M216" s="29"/>
      <c r="N216" s="29"/>
      <c r="O216" s="29"/>
      <c r="P216" s="29"/>
      <c r="Q216" s="29"/>
      <c r="R216" s="29"/>
      <c r="S216" s="29"/>
      <c r="T216" s="29"/>
      <c r="U216" s="29"/>
      <c r="V216" s="29"/>
      <c r="W216" s="29"/>
      <c r="X216" s="29"/>
      <c r="Y216" s="29"/>
      <c r="Z216" s="29"/>
    </row>
    <row r="217" spans="1:26" ht="15.75" customHeight="1">
      <c r="A217" s="29"/>
      <c r="B217" s="29"/>
      <c r="C217" s="29"/>
      <c r="D217" s="29"/>
      <c r="E217" s="29"/>
      <c r="F217" s="29"/>
      <c r="G217" s="29"/>
      <c r="H217" s="579"/>
      <c r="I217" s="29"/>
      <c r="J217" s="29"/>
      <c r="K217" s="29"/>
      <c r="L217" s="29"/>
      <c r="M217" s="29"/>
      <c r="N217" s="29"/>
      <c r="O217" s="29"/>
      <c r="P217" s="29"/>
      <c r="Q217" s="29"/>
      <c r="R217" s="29"/>
      <c r="S217" s="29"/>
      <c r="T217" s="29"/>
      <c r="U217" s="29"/>
      <c r="V217" s="29"/>
      <c r="W217" s="29"/>
      <c r="X217" s="29"/>
      <c r="Y217" s="29"/>
      <c r="Z217" s="29"/>
    </row>
    <row r="218" spans="1:26" ht="15.75" customHeight="1">
      <c r="A218" s="29"/>
      <c r="B218" s="29"/>
      <c r="C218" s="29"/>
      <c r="D218" s="29"/>
      <c r="E218" s="29"/>
      <c r="F218" s="29"/>
      <c r="G218" s="29"/>
      <c r="H218" s="579"/>
      <c r="I218" s="29"/>
      <c r="J218" s="29"/>
      <c r="K218" s="29"/>
      <c r="L218" s="29"/>
      <c r="M218" s="29"/>
      <c r="N218" s="29"/>
      <c r="O218" s="29"/>
      <c r="P218" s="29"/>
      <c r="Q218" s="29"/>
      <c r="R218" s="29"/>
      <c r="S218" s="29"/>
      <c r="T218" s="29"/>
      <c r="U218" s="29"/>
      <c r="V218" s="29"/>
      <c r="W218" s="29"/>
      <c r="X218" s="29"/>
      <c r="Y218" s="29"/>
      <c r="Z218" s="29"/>
    </row>
    <row r="219" spans="1:26" ht="15.75" customHeight="1">
      <c r="A219" s="29"/>
      <c r="B219" s="29"/>
      <c r="C219" s="29"/>
      <c r="D219" s="29"/>
      <c r="E219" s="29"/>
      <c r="F219" s="29"/>
      <c r="G219" s="29"/>
      <c r="H219" s="579"/>
      <c r="I219" s="29"/>
      <c r="J219" s="29"/>
      <c r="K219" s="29"/>
      <c r="L219" s="29"/>
      <c r="M219" s="29"/>
      <c r="N219" s="29"/>
      <c r="O219" s="29"/>
      <c r="P219" s="29"/>
      <c r="Q219" s="29"/>
      <c r="R219" s="29"/>
      <c r="S219" s="29"/>
      <c r="T219" s="29"/>
      <c r="U219" s="29"/>
      <c r="V219" s="29"/>
      <c r="W219" s="29"/>
      <c r="X219" s="29"/>
      <c r="Y219" s="29"/>
      <c r="Z219" s="29"/>
    </row>
    <row r="220" spans="1:26" ht="15.75" customHeight="1">
      <c r="A220" s="29"/>
      <c r="B220" s="29"/>
      <c r="C220" s="29"/>
      <c r="D220" s="29"/>
      <c r="E220" s="29"/>
      <c r="F220" s="29"/>
      <c r="G220" s="29"/>
      <c r="H220" s="579"/>
      <c r="I220" s="29"/>
      <c r="J220" s="29"/>
      <c r="K220" s="29"/>
      <c r="L220" s="29"/>
      <c r="M220" s="29"/>
      <c r="N220" s="29"/>
      <c r="O220" s="29"/>
      <c r="P220" s="29"/>
      <c r="Q220" s="29"/>
      <c r="R220" s="29"/>
      <c r="S220" s="29"/>
      <c r="T220" s="29"/>
      <c r="U220" s="29"/>
      <c r="V220" s="29"/>
      <c r="W220" s="29"/>
      <c r="X220" s="29"/>
      <c r="Y220" s="29"/>
      <c r="Z220" s="29"/>
    </row>
    <row r="221" spans="1:26" ht="15.75" customHeight="1">
      <c r="A221" s="29"/>
      <c r="B221" s="29"/>
      <c r="C221" s="29"/>
      <c r="D221" s="29"/>
      <c r="E221" s="29"/>
      <c r="F221" s="29"/>
      <c r="G221" s="29"/>
      <c r="H221" s="579"/>
      <c r="I221" s="29"/>
      <c r="J221" s="29"/>
      <c r="K221" s="29"/>
      <c r="L221" s="29"/>
      <c r="M221" s="29"/>
      <c r="N221" s="29"/>
      <c r="O221" s="29"/>
      <c r="P221" s="29"/>
      <c r="Q221" s="29"/>
      <c r="R221" s="29"/>
      <c r="S221" s="29"/>
      <c r="T221" s="29"/>
      <c r="U221" s="29"/>
      <c r="V221" s="29"/>
      <c r="W221" s="29"/>
      <c r="X221" s="29"/>
      <c r="Y221" s="29"/>
      <c r="Z221" s="29"/>
    </row>
    <row r="222" spans="1:26" ht="15.75" customHeight="1">
      <c r="A222" s="29"/>
      <c r="B222" s="29"/>
      <c r="C222" s="29"/>
      <c r="D222" s="29"/>
      <c r="E222" s="29"/>
      <c r="F222" s="29"/>
      <c r="G222" s="29"/>
      <c r="H222" s="579"/>
      <c r="I222" s="29"/>
      <c r="J222" s="29"/>
      <c r="K222" s="29"/>
      <c r="L222" s="29"/>
      <c r="M222" s="29"/>
      <c r="N222" s="29"/>
      <c r="O222" s="29"/>
      <c r="P222" s="29"/>
      <c r="Q222" s="29"/>
      <c r="R222" s="29"/>
      <c r="S222" s="29"/>
      <c r="T222" s="29"/>
      <c r="U222" s="29"/>
      <c r="V222" s="29"/>
      <c r="W222" s="29"/>
      <c r="X222" s="29"/>
      <c r="Y222" s="29"/>
      <c r="Z222" s="29"/>
    </row>
    <row r="223" spans="1:26" ht="15.75" customHeight="1">
      <c r="A223" s="29"/>
      <c r="B223" s="29"/>
      <c r="C223" s="29"/>
      <c r="D223" s="29"/>
      <c r="E223" s="29"/>
      <c r="F223" s="29"/>
      <c r="G223" s="29"/>
      <c r="H223" s="579"/>
      <c r="I223" s="29"/>
      <c r="J223" s="29"/>
      <c r="K223" s="29"/>
      <c r="L223" s="29"/>
      <c r="M223" s="29"/>
      <c r="N223" s="29"/>
      <c r="O223" s="29"/>
      <c r="P223" s="29"/>
      <c r="Q223" s="29"/>
      <c r="R223" s="29"/>
      <c r="S223" s="29"/>
      <c r="T223" s="29"/>
      <c r="U223" s="29"/>
      <c r="V223" s="29"/>
      <c r="W223" s="29"/>
      <c r="X223" s="29"/>
      <c r="Y223" s="29"/>
      <c r="Z223" s="29"/>
    </row>
    <row r="224" spans="1:26" ht="15.75" customHeight="1">
      <c r="A224" s="29"/>
      <c r="B224" s="29"/>
      <c r="C224" s="29"/>
      <c r="D224" s="29"/>
      <c r="E224" s="29"/>
      <c r="F224" s="29"/>
      <c r="G224" s="29"/>
      <c r="H224" s="579"/>
      <c r="I224" s="29"/>
      <c r="J224" s="29"/>
      <c r="K224" s="29"/>
      <c r="L224" s="29"/>
      <c r="M224" s="29"/>
      <c r="N224" s="29"/>
      <c r="O224" s="29"/>
      <c r="P224" s="29"/>
      <c r="Q224" s="29"/>
      <c r="R224" s="29"/>
      <c r="S224" s="29"/>
      <c r="T224" s="29"/>
      <c r="U224" s="29"/>
      <c r="V224" s="29"/>
      <c r="W224" s="29"/>
      <c r="X224" s="29"/>
      <c r="Y224" s="29"/>
      <c r="Z224" s="29"/>
    </row>
    <row r="225" spans="1:26" ht="15.75" customHeight="1">
      <c r="A225" s="29"/>
      <c r="B225" s="29"/>
      <c r="C225" s="29"/>
      <c r="D225" s="29"/>
      <c r="E225" s="29"/>
      <c r="F225" s="29"/>
      <c r="G225" s="29"/>
      <c r="H225" s="579"/>
      <c r="I225" s="29"/>
      <c r="J225" s="29"/>
      <c r="K225" s="29"/>
      <c r="L225" s="29"/>
      <c r="M225" s="29"/>
      <c r="N225" s="29"/>
      <c r="O225" s="29"/>
      <c r="P225" s="29"/>
      <c r="Q225" s="29"/>
      <c r="R225" s="29"/>
      <c r="S225" s="29"/>
      <c r="T225" s="29"/>
      <c r="U225" s="29"/>
      <c r="V225" s="29"/>
      <c r="W225" s="29"/>
      <c r="X225" s="29"/>
      <c r="Y225" s="29"/>
      <c r="Z225" s="29"/>
    </row>
    <row r="226" spans="1:26" ht="15.75" customHeight="1">
      <c r="A226" s="29"/>
      <c r="B226" s="29"/>
      <c r="C226" s="29"/>
      <c r="D226" s="29"/>
      <c r="E226" s="29"/>
      <c r="F226" s="29"/>
      <c r="G226" s="29"/>
      <c r="H226" s="579"/>
      <c r="I226" s="29"/>
      <c r="J226" s="29"/>
      <c r="K226" s="29"/>
      <c r="L226" s="29"/>
      <c r="M226" s="29"/>
      <c r="N226" s="29"/>
      <c r="O226" s="29"/>
      <c r="P226" s="29"/>
      <c r="Q226" s="29"/>
      <c r="R226" s="29"/>
      <c r="S226" s="29"/>
      <c r="T226" s="29"/>
      <c r="U226" s="29"/>
      <c r="V226" s="29"/>
      <c r="W226" s="29"/>
      <c r="X226" s="29"/>
      <c r="Y226" s="29"/>
      <c r="Z226" s="29"/>
    </row>
    <row r="227" spans="1:26" ht="15.75" customHeight="1">
      <c r="A227" s="29"/>
      <c r="B227" s="29"/>
      <c r="C227" s="29"/>
      <c r="D227" s="29"/>
      <c r="E227" s="29"/>
      <c r="F227" s="29"/>
      <c r="G227" s="29"/>
      <c r="H227" s="579"/>
      <c r="I227" s="29"/>
      <c r="J227" s="29"/>
      <c r="K227" s="29"/>
      <c r="L227" s="29"/>
      <c r="M227" s="29"/>
      <c r="N227" s="29"/>
      <c r="O227" s="29"/>
      <c r="P227" s="29"/>
      <c r="Q227" s="29"/>
      <c r="R227" s="29"/>
      <c r="S227" s="29"/>
      <c r="T227" s="29"/>
      <c r="U227" s="29"/>
      <c r="V227" s="29"/>
      <c r="W227" s="29"/>
      <c r="X227" s="29"/>
      <c r="Y227" s="29"/>
      <c r="Z227" s="29"/>
    </row>
    <row r="228" spans="1:26" ht="15.75" customHeight="1">
      <c r="A228" s="29"/>
      <c r="B228" s="29"/>
      <c r="C228" s="29"/>
      <c r="D228" s="29"/>
      <c r="E228" s="29"/>
      <c r="F228" s="29"/>
      <c r="G228" s="29"/>
      <c r="H228" s="579"/>
      <c r="I228" s="29"/>
      <c r="J228" s="29"/>
      <c r="K228" s="29"/>
      <c r="L228" s="29"/>
      <c r="M228" s="29"/>
      <c r="N228" s="29"/>
      <c r="O228" s="29"/>
      <c r="P228" s="29"/>
      <c r="Q228" s="29"/>
      <c r="R228" s="29"/>
      <c r="S228" s="29"/>
      <c r="T228" s="29"/>
      <c r="U228" s="29"/>
      <c r="V228" s="29"/>
      <c r="W228" s="29"/>
      <c r="X228" s="29"/>
      <c r="Y228" s="29"/>
      <c r="Z228" s="29"/>
    </row>
    <row r="229" spans="1:26" ht="15.75" customHeight="1">
      <c r="A229" s="29"/>
      <c r="B229" s="29"/>
      <c r="C229" s="29"/>
      <c r="D229" s="29"/>
      <c r="E229" s="29"/>
      <c r="F229" s="29"/>
      <c r="G229" s="29"/>
      <c r="H229" s="579"/>
      <c r="I229" s="29"/>
      <c r="J229" s="29"/>
      <c r="K229" s="29"/>
      <c r="L229" s="29"/>
      <c r="M229" s="29"/>
      <c r="N229" s="29"/>
      <c r="O229" s="29"/>
      <c r="P229" s="29"/>
      <c r="Q229" s="29"/>
      <c r="R229" s="29"/>
      <c r="S229" s="29"/>
      <c r="T229" s="29"/>
      <c r="U229" s="29"/>
      <c r="V229" s="29"/>
      <c r="W229" s="29"/>
      <c r="X229" s="29"/>
      <c r="Y229" s="29"/>
      <c r="Z229" s="29"/>
    </row>
    <row r="230" spans="1:26" ht="15.75" customHeight="1">
      <c r="A230" s="29"/>
      <c r="B230" s="29"/>
      <c r="C230" s="29"/>
      <c r="D230" s="29"/>
      <c r="E230" s="29"/>
      <c r="F230" s="29"/>
      <c r="G230" s="29"/>
      <c r="H230" s="579"/>
      <c r="I230" s="29"/>
      <c r="J230" s="29"/>
      <c r="K230" s="29"/>
      <c r="L230" s="29"/>
      <c r="M230" s="29"/>
      <c r="N230" s="29"/>
      <c r="O230" s="29"/>
      <c r="P230" s="29"/>
      <c r="Q230" s="29"/>
      <c r="R230" s="29"/>
      <c r="S230" s="29"/>
      <c r="T230" s="29"/>
      <c r="U230" s="29"/>
      <c r="V230" s="29"/>
      <c r="W230" s="29"/>
      <c r="X230" s="29"/>
      <c r="Y230" s="29"/>
      <c r="Z230" s="29"/>
    </row>
    <row r="231" spans="1:26" ht="15.75" customHeight="1">
      <c r="A231" s="29"/>
      <c r="B231" s="29"/>
      <c r="C231" s="29"/>
      <c r="D231" s="29"/>
      <c r="E231" s="29"/>
      <c r="F231" s="29"/>
      <c r="G231" s="29"/>
      <c r="H231" s="579"/>
      <c r="I231" s="29"/>
      <c r="J231" s="29"/>
      <c r="K231" s="29"/>
      <c r="L231" s="29"/>
      <c r="M231" s="29"/>
      <c r="N231" s="29"/>
      <c r="O231" s="29"/>
      <c r="P231" s="29"/>
      <c r="Q231" s="29"/>
      <c r="R231" s="29"/>
      <c r="S231" s="29"/>
      <c r="T231" s="29"/>
      <c r="U231" s="29"/>
      <c r="V231" s="29"/>
      <c r="W231" s="29"/>
      <c r="X231" s="29"/>
      <c r="Y231" s="29"/>
      <c r="Z231" s="29"/>
    </row>
    <row r="232" spans="1:26" ht="15.75" customHeight="1">
      <c r="A232" s="29"/>
      <c r="B232" s="29"/>
      <c r="C232" s="29"/>
      <c r="D232" s="29"/>
      <c r="E232" s="29"/>
      <c r="F232" s="29"/>
      <c r="G232" s="29"/>
      <c r="H232" s="579"/>
      <c r="I232" s="29"/>
      <c r="J232" s="29"/>
      <c r="K232" s="29"/>
      <c r="L232" s="29"/>
      <c r="M232" s="29"/>
      <c r="N232" s="29"/>
      <c r="O232" s="29"/>
      <c r="P232" s="29"/>
      <c r="Q232" s="29"/>
      <c r="R232" s="29"/>
      <c r="S232" s="29"/>
      <c r="T232" s="29"/>
      <c r="U232" s="29"/>
      <c r="V232" s="29"/>
      <c r="W232" s="29"/>
      <c r="X232" s="29"/>
      <c r="Y232" s="29"/>
      <c r="Z232" s="29"/>
    </row>
    <row r="233" spans="1:26" ht="15.75" customHeight="1">
      <c r="A233" s="29"/>
      <c r="B233" s="29"/>
      <c r="C233" s="29"/>
      <c r="D233" s="29"/>
      <c r="E233" s="29"/>
      <c r="F233" s="29"/>
      <c r="G233" s="29"/>
      <c r="H233" s="579"/>
      <c r="I233" s="29"/>
      <c r="J233" s="29"/>
      <c r="K233" s="29"/>
      <c r="L233" s="29"/>
      <c r="M233" s="29"/>
      <c r="N233" s="29"/>
      <c r="O233" s="29"/>
      <c r="P233" s="29"/>
      <c r="Q233" s="29"/>
      <c r="R233" s="29"/>
      <c r="S233" s="29"/>
      <c r="T233" s="29"/>
      <c r="U233" s="29"/>
      <c r="V233" s="29"/>
      <c r="W233" s="29"/>
      <c r="X233" s="29"/>
      <c r="Y233" s="29"/>
      <c r="Z233" s="29"/>
    </row>
    <row r="234" spans="1:26" ht="15.75" customHeight="1">
      <c r="A234" s="29"/>
      <c r="B234" s="29"/>
      <c r="C234" s="29"/>
      <c r="D234" s="29"/>
      <c r="E234" s="29"/>
      <c r="F234" s="29"/>
      <c r="G234" s="29"/>
      <c r="H234" s="579"/>
      <c r="I234" s="29"/>
      <c r="J234" s="29"/>
      <c r="K234" s="29"/>
      <c r="L234" s="29"/>
      <c r="M234" s="29"/>
      <c r="N234" s="29"/>
      <c r="O234" s="29"/>
      <c r="P234" s="29"/>
      <c r="Q234" s="29"/>
      <c r="R234" s="29"/>
      <c r="S234" s="29"/>
      <c r="T234" s="29"/>
      <c r="U234" s="29"/>
      <c r="V234" s="29"/>
      <c r="W234" s="29"/>
      <c r="X234" s="29"/>
      <c r="Y234" s="29"/>
      <c r="Z234" s="29"/>
    </row>
    <row r="235" spans="1:26" ht="15.75" customHeight="1">
      <c r="A235" s="29"/>
      <c r="B235" s="29"/>
      <c r="C235" s="29"/>
      <c r="D235" s="29"/>
      <c r="E235" s="29"/>
      <c r="F235" s="29"/>
      <c r="G235" s="29"/>
      <c r="H235" s="579"/>
      <c r="I235" s="29"/>
      <c r="J235" s="29"/>
      <c r="K235" s="29"/>
      <c r="L235" s="29"/>
      <c r="M235" s="29"/>
      <c r="N235" s="29"/>
      <c r="O235" s="29"/>
      <c r="P235" s="29"/>
      <c r="Q235" s="29"/>
      <c r="R235" s="29"/>
      <c r="S235" s="29"/>
      <c r="T235" s="29"/>
      <c r="U235" s="29"/>
      <c r="V235" s="29"/>
      <c r="W235" s="29"/>
      <c r="X235" s="29"/>
      <c r="Y235" s="29"/>
      <c r="Z235" s="29"/>
    </row>
    <row r="236" spans="1:26" ht="15.75" customHeight="1">
      <c r="A236" s="29"/>
      <c r="B236" s="29"/>
      <c r="C236" s="29"/>
      <c r="D236" s="29"/>
      <c r="E236" s="29"/>
      <c r="F236" s="29"/>
      <c r="G236" s="29"/>
      <c r="H236" s="579"/>
      <c r="I236" s="29"/>
      <c r="J236" s="29"/>
      <c r="K236" s="29"/>
      <c r="L236" s="29"/>
      <c r="M236" s="29"/>
      <c r="N236" s="29"/>
      <c r="O236" s="29"/>
      <c r="P236" s="29"/>
      <c r="Q236" s="29"/>
      <c r="R236" s="29"/>
      <c r="S236" s="29"/>
      <c r="T236" s="29"/>
      <c r="U236" s="29"/>
      <c r="V236" s="29"/>
      <c r="W236" s="29"/>
      <c r="X236" s="29"/>
      <c r="Y236" s="29"/>
      <c r="Z236" s="29"/>
    </row>
    <row r="237" spans="1:26" ht="15.75" customHeight="1">
      <c r="A237" s="29"/>
      <c r="B237" s="29"/>
      <c r="C237" s="29"/>
      <c r="D237" s="29"/>
      <c r="E237" s="29"/>
      <c r="F237" s="29"/>
      <c r="G237" s="29"/>
      <c r="H237" s="579"/>
      <c r="I237" s="29"/>
      <c r="J237" s="29"/>
      <c r="K237" s="29"/>
      <c r="L237" s="29"/>
      <c r="M237" s="29"/>
      <c r="N237" s="29"/>
      <c r="O237" s="29"/>
      <c r="P237" s="29"/>
      <c r="Q237" s="29"/>
      <c r="R237" s="29"/>
      <c r="S237" s="29"/>
      <c r="T237" s="29"/>
      <c r="U237" s="29"/>
      <c r="V237" s="29"/>
      <c r="W237" s="29"/>
      <c r="X237" s="29"/>
      <c r="Y237" s="29"/>
      <c r="Z237" s="29"/>
    </row>
    <row r="238" spans="1:26" ht="15.75" customHeight="1">
      <c r="A238" s="29"/>
      <c r="B238" s="29"/>
      <c r="C238" s="29"/>
      <c r="D238" s="29"/>
      <c r="E238" s="29"/>
      <c r="F238" s="29"/>
      <c r="G238" s="29"/>
      <c r="H238" s="579"/>
      <c r="I238" s="29"/>
      <c r="J238" s="29"/>
      <c r="K238" s="29"/>
      <c r="L238" s="29"/>
      <c r="M238" s="29"/>
      <c r="N238" s="29"/>
      <c r="O238" s="29"/>
      <c r="P238" s="29"/>
      <c r="Q238" s="29"/>
      <c r="R238" s="29"/>
      <c r="S238" s="29"/>
      <c r="T238" s="29"/>
      <c r="U238" s="29"/>
      <c r="V238" s="29"/>
      <c r="W238" s="29"/>
      <c r="X238" s="29"/>
      <c r="Y238" s="29"/>
      <c r="Z238" s="29"/>
    </row>
    <row r="239" spans="1:26" ht="15.75" customHeight="1">
      <c r="A239" s="29"/>
      <c r="B239" s="29"/>
      <c r="C239" s="29"/>
      <c r="D239" s="29"/>
      <c r="E239" s="29"/>
      <c r="F239" s="29"/>
      <c r="G239" s="29"/>
      <c r="H239" s="579"/>
      <c r="I239" s="29"/>
      <c r="J239" s="29"/>
      <c r="K239" s="29"/>
      <c r="L239" s="29"/>
      <c r="M239" s="29"/>
      <c r="N239" s="29"/>
      <c r="O239" s="29"/>
      <c r="P239" s="29"/>
      <c r="Q239" s="29"/>
      <c r="R239" s="29"/>
      <c r="S239" s="29"/>
      <c r="T239" s="29"/>
      <c r="U239" s="29"/>
      <c r="V239" s="29"/>
      <c r="W239" s="29"/>
      <c r="X239" s="29"/>
      <c r="Y239" s="29"/>
      <c r="Z239" s="29"/>
    </row>
    <row r="240" spans="1:26" ht="15.75" customHeight="1">
      <c r="A240" s="29"/>
      <c r="B240" s="29"/>
      <c r="C240" s="29"/>
      <c r="D240" s="29"/>
      <c r="E240" s="29"/>
      <c r="F240" s="29"/>
      <c r="G240" s="29"/>
      <c r="H240" s="579"/>
      <c r="I240" s="29"/>
      <c r="J240" s="29"/>
      <c r="K240" s="29"/>
      <c r="L240" s="29"/>
      <c r="M240" s="29"/>
      <c r="N240" s="29"/>
      <c r="O240" s="29"/>
      <c r="P240" s="29"/>
      <c r="Q240" s="29"/>
      <c r="R240" s="29"/>
      <c r="S240" s="29"/>
      <c r="T240" s="29"/>
      <c r="U240" s="29"/>
      <c r="V240" s="29"/>
      <c r="W240" s="29"/>
      <c r="X240" s="29"/>
      <c r="Y240" s="29"/>
      <c r="Z240" s="29"/>
    </row>
    <row r="241" spans="1:26" ht="15.75" customHeight="1">
      <c r="A241" s="29"/>
      <c r="B241" s="29"/>
      <c r="C241" s="29"/>
      <c r="D241" s="29"/>
      <c r="E241" s="29"/>
      <c r="F241" s="29"/>
      <c r="G241" s="29"/>
      <c r="H241" s="579"/>
      <c r="I241" s="29"/>
      <c r="J241" s="29"/>
      <c r="K241" s="29"/>
      <c r="L241" s="29"/>
      <c r="M241" s="29"/>
      <c r="N241" s="29"/>
      <c r="O241" s="29"/>
      <c r="P241" s="29"/>
      <c r="Q241" s="29"/>
      <c r="R241" s="29"/>
      <c r="S241" s="29"/>
      <c r="T241" s="29"/>
      <c r="U241" s="29"/>
      <c r="V241" s="29"/>
      <c r="W241" s="29"/>
      <c r="X241" s="29"/>
      <c r="Y241" s="29"/>
      <c r="Z241" s="29"/>
    </row>
    <row r="242" spans="1:26" ht="15.75" customHeight="1">
      <c r="A242" s="29"/>
      <c r="B242" s="29"/>
      <c r="C242" s="29"/>
      <c r="D242" s="29"/>
      <c r="E242" s="29"/>
      <c r="F242" s="29"/>
      <c r="G242" s="29"/>
      <c r="H242" s="579"/>
      <c r="I242" s="29"/>
      <c r="J242" s="29"/>
      <c r="K242" s="29"/>
      <c r="L242" s="29"/>
      <c r="M242" s="29"/>
      <c r="N242" s="29"/>
      <c r="O242" s="29"/>
      <c r="P242" s="29"/>
      <c r="Q242" s="29"/>
      <c r="R242" s="29"/>
      <c r="S242" s="29"/>
      <c r="T242" s="29"/>
      <c r="U242" s="29"/>
      <c r="V242" s="29"/>
      <c r="W242" s="29"/>
      <c r="X242" s="29"/>
      <c r="Y242" s="29"/>
      <c r="Z242" s="29"/>
    </row>
    <row r="243" spans="1:26" ht="15.75" customHeight="1">
      <c r="A243" s="29"/>
      <c r="B243" s="29"/>
      <c r="C243" s="29"/>
      <c r="D243" s="29"/>
      <c r="E243" s="29"/>
      <c r="F243" s="29"/>
      <c r="G243" s="29"/>
      <c r="H243" s="579"/>
      <c r="I243" s="29"/>
      <c r="J243" s="29"/>
      <c r="K243" s="29"/>
      <c r="L243" s="29"/>
      <c r="M243" s="29"/>
      <c r="N243" s="29"/>
      <c r="O243" s="29"/>
      <c r="P243" s="29"/>
      <c r="Q243" s="29"/>
      <c r="R243" s="29"/>
      <c r="S243" s="29"/>
      <c r="T243" s="29"/>
      <c r="U243" s="29"/>
      <c r="V243" s="29"/>
      <c r="W243" s="29"/>
      <c r="X243" s="29"/>
      <c r="Y243" s="29"/>
      <c r="Z243" s="29"/>
    </row>
    <row r="244" spans="1:26" ht="15.75" customHeight="1">
      <c r="A244" s="29"/>
      <c r="B244" s="29"/>
      <c r="C244" s="29"/>
      <c r="D244" s="29"/>
      <c r="E244" s="29"/>
      <c r="F244" s="29"/>
      <c r="G244" s="29"/>
      <c r="H244" s="579"/>
      <c r="I244" s="29"/>
      <c r="J244" s="29"/>
      <c r="K244" s="29"/>
      <c r="L244" s="29"/>
      <c r="M244" s="29"/>
      <c r="N244" s="29"/>
      <c r="O244" s="29"/>
      <c r="P244" s="29"/>
      <c r="Q244" s="29"/>
      <c r="R244" s="29"/>
      <c r="S244" s="29"/>
      <c r="T244" s="29"/>
      <c r="U244" s="29"/>
      <c r="V244" s="29"/>
      <c r="W244" s="29"/>
      <c r="X244" s="29"/>
      <c r="Y244" s="29"/>
      <c r="Z244" s="29"/>
    </row>
    <row r="245" spans="1:26" ht="15.75" customHeight="1">
      <c r="A245" s="29"/>
      <c r="B245" s="29"/>
      <c r="C245" s="29"/>
      <c r="D245" s="29"/>
      <c r="E245" s="29"/>
      <c r="F245" s="29"/>
      <c r="G245" s="29"/>
      <c r="H245" s="579"/>
      <c r="I245" s="29"/>
      <c r="J245" s="29"/>
      <c r="K245" s="29"/>
      <c r="L245" s="29"/>
      <c r="M245" s="29"/>
      <c r="N245" s="29"/>
      <c r="O245" s="29"/>
      <c r="P245" s="29"/>
      <c r="Q245" s="29"/>
      <c r="R245" s="29"/>
      <c r="S245" s="29"/>
      <c r="T245" s="29"/>
      <c r="U245" s="29"/>
      <c r="V245" s="29"/>
      <c r="W245" s="29"/>
      <c r="X245" s="29"/>
      <c r="Y245" s="29"/>
      <c r="Z245" s="29"/>
    </row>
    <row r="246" spans="1:26" ht="15.75" customHeight="1">
      <c r="A246" s="29"/>
      <c r="B246" s="29"/>
      <c r="C246" s="29"/>
      <c r="D246" s="29"/>
      <c r="E246" s="29"/>
      <c r="F246" s="29"/>
      <c r="G246" s="29"/>
      <c r="H246" s="579"/>
      <c r="I246" s="29"/>
      <c r="J246" s="29"/>
      <c r="K246" s="29"/>
      <c r="L246" s="29"/>
      <c r="M246" s="29"/>
      <c r="N246" s="29"/>
      <c r="O246" s="29"/>
      <c r="P246" s="29"/>
      <c r="Q246" s="29"/>
      <c r="R246" s="29"/>
      <c r="S246" s="29"/>
      <c r="T246" s="29"/>
      <c r="U246" s="29"/>
      <c r="V246" s="29"/>
      <c r="W246" s="29"/>
      <c r="X246" s="29"/>
      <c r="Y246" s="29"/>
      <c r="Z246" s="29"/>
    </row>
    <row r="247" spans="1:26" ht="15.75" customHeight="1">
      <c r="A247" s="29"/>
      <c r="B247" s="29"/>
      <c r="C247" s="29"/>
      <c r="D247" s="29"/>
      <c r="E247" s="29"/>
      <c r="F247" s="29"/>
      <c r="G247" s="29"/>
      <c r="H247" s="579"/>
      <c r="I247" s="29"/>
      <c r="J247" s="29"/>
      <c r="K247" s="29"/>
      <c r="L247" s="29"/>
      <c r="M247" s="29"/>
      <c r="N247" s="29"/>
      <c r="O247" s="29"/>
      <c r="P247" s="29"/>
      <c r="Q247" s="29"/>
      <c r="R247" s="29"/>
      <c r="S247" s="29"/>
      <c r="T247" s="29"/>
      <c r="U247" s="29"/>
      <c r="V247" s="29"/>
      <c r="W247" s="29"/>
      <c r="X247" s="29"/>
      <c r="Y247" s="29"/>
      <c r="Z247" s="29"/>
    </row>
    <row r="248" spans="1:26" ht="15.75" customHeight="1">
      <c r="A248" s="29"/>
      <c r="B248" s="29"/>
      <c r="C248" s="29"/>
      <c r="D248" s="29"/>
      <c r="E248" s="29"/>
      <c r="F248" s="29"/>
      <c r="G248" s="29"/>
      <c r="H248" s="579"/>
      <c r="I248" s="29"/>
      <c r="J248" s="29"/>
      <c r="K248" s="29"/>
      <c r="L248" s="29"/>
      <c r="M248" s="29"/>
      <c r="N248" s="29"/>
      <c r="O248" s="29"/>
      <c r="P248" s="29"/>
      <c r="Q248" s="29"/>
      <c r="R248" s="29"/>
      <c r="S248" s="29"/>
      <c r="T248" s="29"/>
      <c r="U248" s="29"/>
      <c r="V248" s="29"/>
      <c r="W248" s="29"/>
      <c r="X248" s="29"/>
      <c r="Y248" s="29"/>
      <c r="Z248" s="29"/>
    </row>
    <row r="249" spans="1:26" ht="15.75" customHeight="1">
      <c r="A249" s="29"/>
      <c r="B249" s="29"/>
      <c r="C249" s="29"/>
      <c r="D249" s="29"/>
      <c r="E249" s="29"/>
      <c r="F249" s="29"/>
      <c r="G249" s="29"/>
      <c r="H249" s="579"/>
      <c r="I249" s="29"/>
      <c r="J249" s="29"/>
      <c r="K249" s="29"/>
      <c r="L249" s="29"/>
      <c r="M249" s="29"/>
      <c r="N249" s="29"/>
      <c r="O249" s="29"/>
      <c r="P249" s="29"/>
      <c r="Q249" s="29"/>
      <c r="R249" s="29"/>
      <c r="S249" s="29"/>
      <c r="T249" s="29"/>
      <c r="U249" s="29"/>
      <c r="V249" s="29"/>
      <c r="W249" s="29"/>
      <c r="X249" s="29"/>
      <c r="Y249" s="29"/>
      <c r="Z249" s="29"/>
    </row>
    <row r="250" spans="1:26" ht="15.75" customHeight="1">
      <c r="A250" s="29"/>
      <c r="B250" s="29"/>
      <c r="C250" s="29"/>
      <c r="D250" s="29"/>
      <c r="E250" s="29"/>
      <c r="F250" s="29"/>
      <c r="G250" s="29"/>
      <c r="H250" s="579"/>
      <c r="I250" s="29"/>
      <c r="J250" s="29"/>
      <c r="K250" s="29"/>
      <c r="L250" s="29"/>
      <c r="M250" s="29"/>
      <c r="N250" s="29"/>
      <c r="O250" s="29"/>
      <c r="P250" s="29"/>
      <c r="Q250" s="29"/>
      <c r="R250" s="29"/>
      <c r="S250" s="29"/>
      <c r="T250" s="29"/>
      <c r="U250" s="29"/>
      <c r="V250" s="29"/>
      <c r="W250" s="29"/>
      <c r="X250" s="29"/>
      <c r="Y250" s="29"/>
      <c r="Z250" s="29"/>
    </row>
    <row r="251" spans="1:26" ht="15.75" customHeight="1">
      <c r="A251" s="29"/>
      <c r="B251" s="29"/>
      <c r="C251" s="29"/>
      <c r="D251" s="29"/>
      <c r="E251" s="29"/>
      <c r="F251" s="29"/>
      <c r="G251" s="29"/>
      <c r="H251" s="579"/>
      <c r="I251" s="29"/>
      <c r="J251" s="29"/>
      <c r="K251" s="29"/>
      <c r="L251" s="29"/>
      <c r="M251" s="29"/>
      <c r="N251" s="29"/>
      <c r="O251" s="29"/>
      <c r="P251" s="29"/>
      <c r="Q251" s="29"/>
      <c r="R251" s="29"/>
      <c r="S251" s="29"/>
      <c r="T251" s="29"/>
      <c r="U251" s="29"/>
      <c r="V251" s="29"/>
      <c r="W251" s="29"/>
      <c r="X251" s="29"/>
      <c r="Y251" s="29"/>
      <c r="Z251" s="29"/>
    </row>
    <row r="252" spans="1:26" ht="15.75" customHeight="1">
      <c r="A252" s="29"/>
      <c r="B252" s="29"/>
      <c r="C252" s="29"/>
      <c r="D252" s="29"/>
      <c r="E252" s="29"/>
      <c r="F252" s="29"/>
      <c r="G252" s="29"/>
      <c r="H252" s="579"/>
      <c r="I252" s="29"/>
      <c r="J252" s="29"/>
      <c r="K252" s="29"/>
      <c r="L252" s="29"/>
      <c r="M252" s="29"/>
      <c r="N252" s="29"/>
      <c r="O252" s="29"/>
      <c r="P252" s="29"/>
      <c r="Q252" s="29"/>
      <c r="R252" s="29"/>
      <c r="S252" s="29"/>
      <c r="T252" s="29"/>
      <c r="U252" s="29"/>
      <c r="V252" s="29"/>
      <c r="W252" s="29"/>
      <c r="X252" s="29"/>
      <c r="Y252" s="29"/>
      <c r="Z252" s="29"/>
    </row>
    <row r="253" spans="1:26" ht="15.75" customHeight="1">
      <c r="A253" s="29"/>
      <c r="B253" s="29"/>
      <c r="C253" s="29"/>
      <c r="D253" s="29"/>
      <c r="E253" s="29"/>
      <c r="F253" s="29"/>
      <c r="G253" s="29"/>
      <c r="H253" s="579"/>
      <c r="I253" s="29"/>
      <c r="J253" s="29"/>
      <c r="K253" s="29"/>
      <c r="L253" s="29"/>
      <c r="M253" s="29"/>
      <c r="N253" s="29"/>
      <c r="O253" s="29"/>
      <c r="P253" s="29"/>
      <c r="Q253" s="29"/>
      <c r="R253" s="29"/>
      <c r="S253" s="29"/>
      <c r="T253" s="29"/>
      <c r="U253" s="29"/>
      <c r="V253" s="29"/>
      <c r="W253" s="29"/>
      <c r="X253" s="29"/>
      <c r="Y253" s="29"/>
      <c r="Z253" s="29"/>
    </row>
    <row r="254" spans="1:26" ht="15.75" customHeight="1">
      <c r="A254" s="29"/>
      <c r="B254" s="29"/>
      <c r="C254" s="29"/>
      <c r="D254" s="29"/>
      <c r="E254" s="29"/>
      <c r="F254" s="29"/>
      <c r="G254" s="29"/>
      <c r="H254" s="579"/>
      <c r="I254" s="29"/>
      <c r="J254" s="29"/>
      <c r="K254" s="29"/>
      <c r="L254" s="29"/>
      <c r="M254" s="29"/>
      <c r="N254" s="29"/>
      <c r="O254" s="29"/>
      <c r="P254" s="29"/>
      <c r="Q254" s="29"/>
      <c r="R254" s="29"/>
      <c r="S254" s="29"/>
      <c r="T254" s="29"/>
      <c r="U254" s="29"/>
      <c r="V254" s="29"/>
      <c r="W254" s="29"/>
      <c r="X254" s="29"/>
      <c r="Y254" s="29"/>
      <c r="Z254" s="29"/>
    </row>
    <row r="255" spans="1:26" ht="15.75" customHeight="1">
      <c r="A255" s="29"/>
      <c r="B255" s="29"/>
      <c r="C255" s="29"/>
      <c r="D255" s="29"/>
      <c r="E255" s="29"/>
      <c r="F255" s="29"/>
      <c r="G255" s="29"/>
      <c r="H255" s="579"/>
      <c r="I255" s="29"/>
      <c r="J255" s="29"/>
      <c r="K255" s="29"/>
      <c r="L255" s="29"/>
      <c r="M255" s="29"/>
      <c r="N255" s="29"/>
      <c r="O255" s="29"/>
      <c r="P255" s="29"/>
      <c r="Q255" s="29"/>
      <c r="R255" s="29"/>
      <c r="S255" s="29"/>
      <c r="T255" s="29"/>
      <c r="U255" s="29"/>
      <c r="V255" s="29"/>
      <c r="W255" s="29"/>
      <c r="X255" s="29"/>
      <c r="Y255" s="29"/>
      <c r="Z255" s="29"/>
    </row>
    <row r="256" spans="1:26" ht="15.75" customHeight="1">
      <c r="A256" s="29"/>
      <c r="B256" s="29"/>
      <c r="C256" s="29"/>
      <c r="D256" s="29"/>
      <c r="E256" s="29"/>
      <c r="F256" s="29"/>
      <c r="G256" s="29"/>
      <c r="H256" s="579"/>
      <c r="I256" s="29"/>
      <c r="J256" s="29"/>
      <c r="K256" s="29"/>
      <c r="L256" s="29"/>
      <c r="M256" s="29"/>
      <c r="N256" s="29"/>
      <c r="O256" s="29"/>
      <c r="P256" s="29"/>
      <c r="Q256" s="29"/>
      <c r="R256" s="29"/>
      <c r="S256" s="29"/>
      <c r="T256" s="29"/>
      <c r="U256" s="29"/>
      <c r="V256" s="29"/>
      <c r="W256" s="29"/>
      <c r="X256" s="29"/>
      <c r="Y256" s="29"/>
      <c r="Z256" s="29"/>
    </row>
    <row r="257" spans="1:26" ht="15.75" customHeight="1">
      <c r="A257" s="29"/>
      <c r="B257" s="29"/>
      <c r="C257" s="29"/>
      <c r="D257" s="29"/>
      <c r="E257" s="29"/>
      <c r="F257" s="29"/>
      <c r="G257" s="29"/>
      <c r="H257" s="579"/>
      <c r="I257" s="29"/>
      <c r="J257" s="29"/>
      <c r="K257" s="29"/>
      <c r="L257" s="29"/>
      <c r="M257" s="29"/>
      <c r="N257" s="29"/>
      <c r="O257" s="29"/>
      <c r="P257" s="29"/>
      <c r="Q257" s="29"/>
      <c r="R257" s="29"/>
      <c r="S257" s="29"/>
      <c r="T257" s="29"/>
      <c r="U257" s="29"/>
      <c r="V257" s="29"/>
      <c r="W257" s="29"/>
      <c r="X257" s="29"/>
      <c r="Y257" s="29"/>
      <c r="Z257" s="29"/>
    </row>
    <row r="258" spans="1:26" ht="15.75" customHeight="1">
      <c r="A258" s="29"/>
      <c r="B258" s="29"/>
      <c r="C258" s="29"/>
      <c r="D258" s="29"/>
      <c r="E258" s="29"/>
      <c r="F258" s="29"/>
      <c r="G258" s="29"/>
      <c r="H258" s="579"/>
      <c r="I258" s="29"/>
      <c r="J258" s="29"/>
      <c r="K258" s="29"/>
      <c r="L258" s="29"/>
      <c r="M258" s="29"/>
      <c r="N258" s="29"/>
      <c r="O258" s="29"/>
      <c r="P258" s="29"/>
      <c r="Q258" s="29"/>
      <c r="R258" s="29"/>
      <c r="S258" s="29"/>
      <c r="T258" s="29"/>
      <c r="U258" s="29"/>
      <c r="V258" s="29"/>
      <c r="W258" s="29"/>
      <c r="X258" s="29"/>
      <c r="Y258" s="29"/>
      <c r="Z258" s="29"/>
    </row>
    <row r="259" spans="1:26" ht="15.75" customHeight="1">
      <c r="A259" s="29"/>
      <c r="B259" s="29"/>
      <c r="C259" s="29"/>
      <c r="D259" s="29"/>
      <c r="E259" s="29"/>
      <c r="F259" s="29"/>
      <c r="G259" s="29"/>
      <c r="H259" s="579"/>
      <c r="I259" s="29"/>
      <c r="J259" s="29"/>
      <c r="K259" s="29"/>
      <c r="L259" s="29"/>
      <c r="M259" s="29"/>
      <c r="N259" s="29"/>
      <c r="O259" s="29"/>
      <c r="P259" s="29"/>
      <c r="Q259" s="29"/>
      <c r="R259" s="29"/>
      <c r="S259" s="29"/>
      <c r="T259" s="29"/>
      <c r="U259" s="29"/>
      <c r="V259" s="29"/>
      <c r="W259" s="29"/>
      <c r="X259" s="29"/>
      <c r="Y259" s="29"/>
      <c r="Z259" s="29"/>
    </row>
    <row r="260" spans="1:26" ht="15.75" customHeight="1">
      <c r="A260" s="29"/>
      <c r="B260" s="29"/>
      <c r="C260" s="29"/>
      <c r="D260" s="29"/>
      <c r="E260" s="29"/>
      <c r="F260" s="29"/>
      <c r="G260" s="29"/>
      <c r="H260" s="579"/>
      <c r="I260" s="29"/>
      <c r="J260" s="29"/>
      <c r="K260" s="29"/>
      <c r="L260" s="29"/>
      <c r="M260" s="29"/>
      <c r="N260" s="29"/>
      <c r="O260" s="29"/>
      <c r="P260" s="29"/>
      <c r="Q260" s="29"/>
      <c r="R260" s="29"/>
      <c r="S260" s="29"/>
      <c r="T260" s="29"/>
      <c r="U260" s="29"/>
      <c r="V260" s="29"/>
      <c r="W260" s="29"/>
      <c r="X260" s="29"/>
      <c r="Y260" s="29"/>
      <c r="Z260" s="29"/>
    </row>
    <row r="261" spans="1:26" ht="15.75" customHeight="1">
      <c r="A261" s="29"/>
      <c r="B261" s="29"/>
      <c r="C261" s="29"/>
      <c r="D261" s="29"/>
      <c r="E261" s="29"/>
      <c r="F261" s="29"/>
      <c r="G261" s="29"/>
      <c r="H261" s="579"/>
      <c r="I261" s="29"/>
      <c r="J261" s="29"/>
      <c r="K261" s="29"/>
      <c r="L261" s="29"/>
      <c r="M261" s="29"/>
      <c r="N261" s="29"/>
      <c r="O261" s="29"/>
      <c r="P261" s="29"/>
      <c r="Q261" s="29"/>
      <c r="R261" s="29"/>
      <c r="S261" s="29"/>
      <c r="T261" s="29"/>
      <c r="U261" s="29"/>
      <c r="V261" s="29"/>
      <c r="W261" s="29"/>
      <c r="X261" s="29"/>
      <c r="Y261" s="29"/>
      <c r="Z261" s="29"/>
    </row>
    <row r="262" spans="1:26" ht="15.75" customHeight="1">
      <c r="A262" s="29"/>
      <c r="B262" s="29"/>
      <c r="C262" s="29"/>
      <c r="D262" s="29"/>
      <c r="E262" s="29"/>
      <c r="F262" s="29"/>
      <c r="G262" s="29"/>
      <c r="H262" s="579"/>
      <c r="I262" s="29"/>
      <c r="J262" s="29"/>
      <c r="K262" s="29"/>
      <c r="L262" s="29"/>
      <c r="M262" s="29"/>
      <c r="N262" s="29"/>
      <c r="O262" s="29"/>
      <c r="P262" s="29"/>
      <c r="Q262" s="29"/>
      <c r="R262" s="29"/>
      <c r="S262" s="29"/>
      <c r="T262" s="29"/>
      <c r="U262" s="29"/>
      <c r="V262" s="29"/>
      <c r="W262" s="29"/>
      <c r="X262" s="29"/>
      <c r="Y262" s="29"/>
      <c r="Z262" s="29"/>
    </row>
    <row r="263" spans="1:26" ht="15.75" customHeight="1">
      <c r="A263" s="29"/>
      <c r="B263" s="29"/>
      <c r="C263" s="29"/>
      <c r="D263" s="29"/>
      <c r="E263" s="29"/>
      <c r="F263" s="29"/>
      <c r="G263" s="29"/>
      <c r="H263" s="579"/>
      <c r="I263" s="29"/>
      <c r="J263" s="29"/>
      <c r="K263" s="29"/>
      <c r="L263" s="29"/>
      <c r="M263" s="29"/>
      <c r="N263" s="29"/>
      <c r="O263" s="29"/>
      <c r="P263" s="29"/>
      <c r="Q263" s="29"/>
      <c r="R263" s="29"/>
      <c r="S263" s="29"/>
      <c r="T263" s="29"/>
      <c r="U263" s="29"/>
      <c r="V263" s="29"/>
      <c r="W263" s="29"/>
      <c r="X263" s="29"/>
      <c r="Y263" s="29"/>
      <c r="Z263" s="29"/>
    </row>
    <row r="264" spans="1:26" ht="15.75" customHeight="1">
      <c r="A264" s="29"/>
      <c r="B264" s="29"/>
      <c r="C264" s="29"/>
      <c r="D264" s="29"/>
      <c r="E264" s="29"/>
      <c r="F264" s="29"/>
      <c r="G264" s="29"/>
      <c r="H264" s="579"/>
      <c r="I264" s="29"/>
      <c r="J264" s="29"/>
      <c r="K264" s="29"/>
      <c r="L264" s="29"/>
      <c r="M264" s="29"/>
      <c r="N264" s="29"/>
      <c r="O264" s="29"/>
      <c r="P264" s="29"/>
      <c r="Q264" s="29"/>
      <c r="R264" s="29"/>
      <c r="S264" s="29"/>
      <c r="T264" s="29"/>
      <c r="U264" s="29"/>
      <c r="V264" s="29"/>
      <c r="W264" s="29"/>
      <c r="X264" s="29"/>
      <c r="Y264" s="29"/>
      <c r="Z264" s="29"/>
    </row>
    <row r="265" spans="1:26" ht="15.75" customHeight="1">
      <c r="A265" s="29"/>
      <c r="B265" s="29"/>
      <c r="C265" s="29"/>
      <c r="D265" s="29"/>
      <c r="E265" s="29"/>
      <c r="F265" s="29"/>
      <c r="G265" s="29"/>
      <c r="H265" s="579"/>
      <c r="I265" s="29"/>
      <c r="J265" s="29"/>
      <c r="K265" s="29"/>
      <c r="L265" s="29"/>
      <c r="M265" s="29"/>
      <c r="N265" s="29"/>
      <c r="O265" s="29"/>
      <c r="P265" s="29"/>
      <c r="Q265" s="29"/>
      <c r="R265" s="29"/>
      <c r="S265" s="29"/>
      <c r="T265" s="29"/>
      <c r="U265" s="29"/>
      <c r="V265" s="29"/>
      <c r="W265" s="29"/>
      <c r="X265" s="29"/>
      <c r="Y265" s="29"/>
      <c r="Z265" s="29"/>
    </row>
    <row r="266" spans="1:26" ht="15.75" customHeight="1">
      <c r="A266" s="29"/>
      <c r="B266" s="29"/>
      <c r="C266" s="29"/>
      <c r="D266" s="29"/>
      <c r="E266" s="29"/>
      <c r="F266" s="29"/>
      <c r="G266" s="29"/>
      <c r="H266" s="579"/>
      <c r="I266" s="29"/>
      <c r="J266" s="29"/>
      <c r="K266" s="29"/>
      <c r="L266" s="29"/>
      <c r="M266" s="29"/>
      <c r="N266" s="29"/>
      <c r="O266" s="29"/>
      <c r="P266" s="29"/>
      <c r="Q266" s="29"/>
      <c r="R266" s="29"/>
      <c r="S266" s="29"/>
      <c r="T266" s="29"/>
      <c r="U266" s="29"/>
      <c r="V266" s="29"/>
      <c r="W266" s="29"/>
      <c r="X266" s="29"/>
      <c r="Y266" s="29"/>
      <c r="Z266" s="29"/>
    </row>
    <row r="267" spans="1:26" ht="15.75" customHeight="1">
      <c r="A267" s="29"/>
      <c r="B267" s="29"/>
      <c r="C267" s="29"/>
      <c r="D267" s="29"/>
      <c r="E267" s="29"/>
      <c r="F267" s="29"/>
      <c r="G267" s="29"/>
      <c r="H267" s="579"/>
      <c r="I267" s="29"/>
      <c r="J267" s="29"/>
      <c r="K267" s="29"/>
      <c r="L267" s="29"/>
      <c r="M267" s="29"/>
      <c r="N267" s="29"/>
      <c r="O267" s="29"/>
      <c r="P267" s="29"/>
      <c r="Q267" s="29"/>
      <c r="R267" s="29"/>
      <c r="S267" s="29"/>
      <c r="T267" s="29"/>
      <c r="U267" s="29"/>
      <c r="V267" s="29"/>
      <c r="W267" s="29"/>
      <c r="X267" s="29"/>
      <c r="Y267" s="29"/>
      <c r="Z267" s="29"/>
    </row>
    <row r="268" spans="1:26" ht="15.75" customHeight="1">
      <c r="A268" s="29"/>
      <c r="B268" s="29"/>
      <c r="C268" s="29"/>
      <c r="D268" s="29"/>
      <c r="E268" s="29"/>
      <c r="F268" s="29"/>
      <c r="G268" s="29"/>
      <c r="H268" s="579"/>
      <c r="I268" s="29"/>
      <c r="J268" s="29"/>
      <c r="K268" s="29"/>
      <c r="L268" s="29"/>
      <c r="M268" s="29"/>
      <c r="N268" s="29"/>
      <c r="O268" s="29"/>
      <c r="P268" s="29"/>
      <c r="Q268" s="29"/>
      <c r="R268" s="29"/>
      <c r="S268" s="29"/>
      <c r="T268" s="29"/>
      <c r="U268" s="29"/>
      <c r="V268" s="29"/>
      <c r="W268" s="29"/>
      <c r="X268" s="29"/>
      <c r="Y268" s="29"/>
      <c r="Z268" s="29"/>
    </row>
    <row r="269" spans="1:26" ht="15.75" customHeight="1">
      <c r="A269" s="29"/>
      <c r="B269" s="29"/>
      <c r="C269" s="29"/>
      <c r="D269" s="29"/>
      <c r="E269" s="29"/>
      <c r="F269" s="29"/>
      <c r="G269" s="29"/>
      <c r="H269" s="579"/>
      <c r="I269" s="29"/>
      <c r="J269" s="29"/>
      <c r="K269" s="29"/>
      <c r="L269" s="29"/>
      <c r="M269" s="29"/>
      <c r="N269" s="29"/>
      <c r="O269" s="29"/>
      <c r="P269" s="29"/>
      <c r="Q269" s="29"/>
      <c r="R269" s="29"/>
      <c r="S269" s="29"/>
      <c r="T269" s="29"/>
      <c r="U269" s="29"/>
      <c r="V269" s="29"/>
      <c r="W269" s="29"/>
      <c r="X269" s="29"/>
      <c r="Y269" s="29"/>
      <c r="Z269" s="29"/>
    </row>
    <row r="270" spans="1:26" ht="15.75" customHeight="1">
      <c r="A270" s="29"/>
      <c r="B270" s="29"/>
      <c r="C270" s="29"/>
      <c r="D270" s="29"/>
      <c r="E270" s="29"/>
      <c r="F270" s="29"/>
      <c r="G270" s="29"/>
      <c r="H270" s="579"/>
      <c r="I270" s="29"/>
      <c r="J270" s="29"/>
      <c r="K270" s="29"/>
      <c r="L270" s="29"/>
      <c r="M270" s="29"/>
      <c r="N270" s="29"/>
      <c r="O270" s="29"/>
      <c r="P270" s="29"/>
      <c r="Q270" s="29"/>
      <c r="R270" s="29"/>
      <c r="S270" s="29"/>
      <c r="T270" s="29"/>
      <c r="U270" s="29"/>
      <c r="V270" s="29"/>
      <c r="W270" s="29"/>
      <c r="X270" s="29"/>
      <c r="Y270" s="29"/>
      <c r="Z270" s="29"/>
    </row>
    <row r="271" spans="1:26" ht="15.75" customHeight="1">
      <c r="A271" s="29"/>
      <c r="B271" s="29"/>
      <c r="C271" s="29"/>
      <c r="D271" s="29"/>
      <c r="E271" s="29"/>
      <c r="F271" s="29"/>
      <c r="G271" s="29"/>
      <c r="H271" s="579"/>
      <c r="I271" s="29"/>
      <c r="J271" s="29"/>
      <c r="K271" s="29"/>
      <c r="L271" s="29"/>
      <c r="M271" s="29"/>
      <c r="N271" s="29"/>
      <c r="O271" s="29"/>
      <c r="P271" s="29"/>
      <c r="Q271" s="29"/>
      <c r="R271" s="29"/>
      <c r="S271" s="29"/>
      <c r="T271" s="29"/>
      <c r="U271" s="29"/>
      <c r="V271" s="29"/>
      <c r="W271" s="29"/>
      <c r="X271" s="29"/>
      <c r="Y271" s="29"/>
      <c r="Z271" s="29"/>
    </row>
    <row r="272" spans="1:26" ht="15.75" customHeight="1">
      <c r="A272" s="29"/>
      <c r="B272" s="29"/>
      <c r="C272" s="29"/>
      <c r="D272" s="29"/>
      <c r="E272" s="29"/>
      <c r="F272" s="29"/>
      <c r="G272" s="29"/>
      <c r="H272" s="579"/>
      <c r="I272" s="29"/>
      <c r="J272" s="29"/>
      <c r="K272" s="29"/>
      <c r="L272" s="29"/>
      <c r="M272" s="29"/>
      <c r="N272" s="29"/>
      <c r="O272" s="29"/>
      <c r="P272" s="29"/>
      <c r="Q272" s="29"/>
      <c r="R272" s="29"/>
      <c r="S272" s="29"/>
      <c r="T272" s="29"/>
      <c r="U272" s="29"/>
      <c r="V272" s="29"/>
      <c r="W272" s="29"/>
      <c r="X272" s="29"/>
      <c r="Y272" s="29"/>
      <c r="Z272" s="29"/>
    </row>
    <row r="273" spans="1:26" ht="15.75" customHeight="1">
      <c r="A273" s="29"/>
      <c r="B273" s="29"/>
      <c r="C273" s="29"/>
      <c r="D273" s="29"/>
      <c r="E273" s="29"/>
      <c r="F273" s="29"/>
      <c r="G273" s="29"/>
      <c r="H273" s="579"/>
      <c r="I273" s="29"/>
      <c r="J273" s="29"/>
      <c r="K273" s="29"/>
      <c r="L273" s="29"/>
      <c r="M273" s="29"/>
      <c r="N273" s="29"/>
      <c r="O273" s="29"/>
      <c r="P273" s="29"/>
      <c r="Q273" s="29"/>
      <c r="R273" s="29"/>
      <c r="S273" s="29"/>
      <c r="T273" s="29"/>
      <c r="U273" s="29"/>
      <c r="V273" s="29"/>
      <c r="W273" s="29"/>
      <c r="X273" s="29"/>
      <c r="Y273" s="29"/>
      <c r="Z273" s="29"/>
    </row>
    <row r="274" spans="1:26" ht="15.75" customHeight="1">
      <c r="A274" s="29"/>
      <c r="B274" s="29"/>
      <c r="C274" s="29"/>
      <c r="D274" s="29"/>
      <c r="E274" s="29"/>
      <c r="F274" s="29"/>
      <c r="G274" s="29"/>
      <c r="H274" s="579"/>
      <c r="I274" s="29"/>
      <c r="J274" s="29"/>
      <c r="K274" s="29"/>
      <c r="L274" s="29"/>
      <c r="M274" s="29"/>
      <c r="N274" s="29"/>
      <c r="O274" s="29"/>
      <c r="P274" s="29"/>
      <c r="Q274" s="29"/>
      <c r="R274" s="29"/>
      <c r="S274" s="29"/>
      <c r="T274" s="29"/>
      <c r="U274" s="29"/>
      <c r="V274" s="29"/>
      <c r="W274" s="29"/>
      <c r="X274" s="29"/>
      <c r="Y274" s="29"/>
      <c r="Z274" s="29"/>
    </row>
    <row r="275" spans="1:26" ht="15.75" customHeight="1">
      <c r="A275" s="29"/>
      <c r="B275" s="29"/>
      <c r="C275" s="29"/>
      <c r="D275" s="29"/>
      <c r="E275" s="29"/>
      <c r="F275" s="29"/>
      <c r="G275" s="29"/>
      <c r="H275" s="579"/>
      <c r="I275" s="29"/>
      <c r="J275" s="29"/>
      <c r="K275" s="29"/>
      <c r="L275" s="29"/>
      <c r="M275" s="29"/>
      <c r="N275" s="29"/>
      <c r="O275" s="29"/>
      <c r="P275" s="29"/>
      <c r="Q275" s="29"/>
      <c r="R275" s="29"/>
      <c r="S275" s="29"/>
      <c r="T275" s="29"/>
      <c r="U275" s="29"/>
      <c r="V275" s="29"/>
      <c r="W275" s="29"/>
      <c r="X275" s="29"/>
      <c r="Y275" s="29"/>
      <c r="Z275" s="29"/>
    </row>
    <row r="276" spans="1:26" ht="15.75" customHeight="1">
      <c r="A276" s="29"/>
      <c r="B276" s="29"/>
      <c r="C276" s="29"/>
      <c r="D276" s="29"/>
      <c r="E276" s="29"/>
      <c r="F276" s="29"/>
      <c r="G276" s="29"/>
      <c r="H276" s="579"/>
      <c r="I276" s="29"/>
      <c r="J276" s="29"/>
      <c r="K276" s="29"/>
      <c r="L276" s="29"/>
      <c r="M276" s="29"/>
      <c r="N276" s="29"/>
      <c r="O276" s="29"/>
      <c r="P276" s="29"/>
      <c r="Q276" s="29"/>
      <c r="R276" s="29"/>
      <c r="S276" s="29"/>
      <c r="T276" s="29"/>
      <c r="U276" s="29"/>
      <c r="V276" s="29"/>
      <c r="W276" s="29"/>
      <c r="X276" s="29"/>
      <c r="Y276" s="29"/>
      <c r="Z276" s="29"/>
    </row>
    <row r="277" spans="1:26" ht="15.75" customHeight="1">
      <c r="A277" s="29"/>
      <c r="B277" s="29"/>
      <c r="C277" s="29"/>
      <c r="D277" s="29"/>
      <c r="E277" s="29"/>
      <c r="F277" s="29"/>
      <c r="G277" s="29"/>
      <c r="H277" s="579"/>
      <c r="I277" s="29"/>
      <c r="J277" s="29"/>
      <c r="K277" s="29"/>
      <c r="L277" s="29"/>
      <c r="M277" s="29"/>
      <c r="N277" s="29"/>
      <c r="O277" s="29"/>
      <c r="P277" s="29"/>
      <c r="Q277" s="29"/>
      <c r="R277" s="29"/>
      <c r="S277" s="29"/>
      <c r="T277" s="29"/>
      <c r="U277" s="29"/>
      <c r="V277" s="29"/>
      <c r="W277" s="29"/>
      <c r="X277" s="29"/>
      <c r="Y277" s="29"/>
      <c r="Z277" s="29"/>
    </row>
    <row r="278" spans="1:26" ht="15.75" customHeight="1">
      <c r="A278" s="29"/>
      <c r="B278" s="29"/>
      <c r="C278" s="29"/>
      <c r="D278" s="29"/>
      <c r="E278" s="29"/>
      <c r="F278" s="29"/>
      <c r="G278" s="29"/>
      <c r="H278" s="579"/>
      <c r="I278" s="29"/>
      <c r="J278" s="29"/>
      <c r="K278" s="29"/>
      <c r="L278" s="29"/>
      <c r="M278" s="29"/>
      <c r="N278" s="29"/>
      <c r="O278" s="29"/>
      <c r="P278" s="29"/>
      <c r="Q278" s="29"/>
      <c r="R278" s="29"/>
      <c r="S278" s="29"/>
      <c r="T278" s="29"/>
      <c r="U278" s="29"/>
      <c r="V278" s="29"/>
      <c r="W278" s="29"/>
      <c r="X278" s="29"/>
      <c r="Y278" s="29"/>
      <c r="Z278" s="29"/>
    </row>
    <row r="279" spans="1:26" ht="15.75" customHeight="1">
      <c r="A279" s="29"/>
      <c r="B279" s="29"/>
      <c r="C279" s="29"/>
      <c r="D279" s="29"/>
      <c r="E279" s="29"/>
      <c r="F279" s="29"/>
      <c r="G279" s="29"/>
      <c r="H279" s="579"/>
      <c r="I279" s="29"/>
      <c r="J279" s="29"/>
      <c r="K279" s="29"/>
      <c r="L279" s="29"/>
      <c r="M279" s="29"/>
      <c r="N279" s="29"/>
      <c r="O279" s="29"/>
      <c r="P279" s="29"/>
      <c r="Q279" s="29"/>
      <c r="R279" s="29"/>
      <c r="S279" s="29"/>
      <c r="T279" s="29"/>
      <c r="U279" s="29"/>
      <c r="V279" s="29"/>
      <c r="W279" s="29"/>
      <c r="X279" s="29"/>
      <c r="Y279" s="29"/>
      <c r="Z279" s="29"/>
    </row>
    <row r="280" spans="1:26" ht="15.75" customHeight="1">
      <c r="A280" s="29"/>
      <c r="B280" s="29"/>
      <c r="C280" s="29"/>
      <c r="D280" s="29"/>
      <c r="E280" s="29"/>
      <c r="F280" s="29"/>
      <c r="G280" s="29"/>
      <c r="H280" s="579"/>
      <c r="I280" s="29"/>
      <c r="J280" s="29"/>
      <c r="K280" s="29"/>
      <c r="L280" s="29"/>
      <c r="M280" s="29"/>
      <c r="N280" s="29"/>
      <c r="O280" s="29"/>
      <c r="P280" s="29"/>
      <c r="Q280" s="29"/>
      <c r="R280" s="29"/>
      <c r="S280" s="29"/>
      <c r="T280" s="29"/>
      <c r="U280" s="29"/>
      <c r="V280" s="29"/>
      <c r="W280" s="29"/>
      <c r="X280" s="29"/>
      <c r="Y280" s="29"/>
      <c r="Z280" s="29"/>
    </row>
    <row r="281" spans="1:26" ht="15.75" customHeight="1">
      <c r="A281" s="29"/>
      <c r="B281" s="29"/>
      <c r="C281" s="29"/>
      <c r="D281" s="29"/>
      <c r="E281" s="29"/>
      <c r="F281" s="29"/>
      <c r="G281" s="29"/>
      <c r="H281" s="579"/>
      <c r="I281" s="29"/>
      <c r="J281" s="29"/>
      <c r="K281" s="29"/>
      <c r="L281" s="29"/>
      <c r="M281" s="29"/>
      <c r="N281" s="29"/>
      <c r="O281" s="29"/>
      <c r="P281" s="29"/>
      <c r="Q281" s="29"/>
      <c r="R281" s="29"/>
      <c r="S281" s="29"/>
      <c r="T281" s="29"/>
      <c r="U281" s="29"/>
      <c r="V281" s="29"/>
      <c r="W281" s="29"/>
      <c r="X281" s="29"/>
      <c r="Y281" s="29"/>
      <c r="Z281" s="29"/>
    </row>
    <row r="282" spans="1:26" ht="15.75" customHeight="1">
      <c r="A282" s="29"/>
      <c r="B282" s="29"/>
      <c r="C282" s="29"/>
      <c r="D282" s="29"/>
      <c r="E282" s="29"/>
      <c r="F282" s="29"/>
      <c r="G282" s="29"/>
      <c r="H282" s="579"/>
      <c r="I282" s="29"/>
      <c r="J282" s="29"/>
      <c r="K282" s="29"/>
      <c r="L282" s="29"/>
      <c r="M282" s="29"/>
      <c r="N282" s="29"/>
      <c r="O282" s="29"/>
      <c r="P282" s="29"/>
      <c r="Q282" s="29"/>
      <c r="R282" s="29"/>
      <c r="S282" s="29"/>
      <c r="T282" s="29"/>
      <c r="U282" s="29"/>
      <c r="V282" s="29"/>
      <c r="W282" s="29"/>
      <c r="X282" s="29"/>
      <c r="Y282" s="29"/>
      <c r="Z282" s="29"/>
    </row>
    <row r="283" spans="1:26" ht="15.75" customHeight="1">
      <c r="A283" s="29"/>
      <c r="B283" s="29"/>
      <c r="C283" s="29"/>
      <c r="D283" s="29"/>
      <c r="E283" s="29"/>
      <c r="F283" s="29"/>
      <c r="G283" s="29"/>
      <c r="H283" s="579"/>
      <c r="I283" s="29"/>
      <c r="J283" s="29"/>
      <c r="K283" s="29"/>
      <c r="L283" s="29"/>
      <c r="M283" s="29"/>
      <c r="N283" s="29"/>
      <c r="O283" s="29"/>
      <c r="P283" s="29"/>
      <c r="Q283" s="29"/>
      <c r="R283" s="29"/>
      <c r="S283" s="29"/>
      <c r="T283" s="29"/>
      <c r="U283" s="29"/>
      <c r="V283" s="29"/>
      <c r="W283" s="29"/>
      <c r="X283" s="29"/>
      <c r="Y283" s="29"/>
      <c r="Z283" s="29"/>
    </row>
    <row r="284" spans="1:26" ht="15.75" customHeight="1">
      <c r="A284" s="29"/>
      <c r="B284" s="29"/>
      <c r="C284" s="29"/>
      <c r="D284" s="29"/>
      <c r="E284" s="29"/>
      <c r="F284" s="29"/>
      <c r="G284" s="29"/>
      <c r="H284" s="579"/>
      <c r="I284" s="29"/>
      <c r="J284" s="29"/>
      <c r="K284" s="29"/>
      <c r="L284" s="29"/>
      <c r="M284" s="29"/>
      <c r="N284" s="29"/>
      <c r="O284" s="29"/>
      <c r="P284" s="29"/>
      <c r="Q284" s="29"/>
      <c r="R284" s="29"/>
      <c r="S284" s="29"/>
      <c r="T284" s="29"/>
      <c r="U284" s="29"/>
      <c r="V284" s="29"/>
      <c r="W284" s="29"/>
      <c r="X284" s="29"/>
      <c r="Y284" s="29"/>
      <c r="Z284" s="29"/>
    </row>
    <row r="285" spans="1:26" ht="15.75" customHeight="1">
      <c r="A285" s="29"/>
      <c r="B285" s="29"/>
      <c r="C285" s="29"/>
      <c r="D285" s="29"/>
      <c r="E285" s="29"/>
      <c r="F285" s="29"/>
      <c r="G285" s="29"/>
      <c r="H285" s="579"/>
      <c r="I285" s="29"/>
      <c r="J285" s="29"/>
      <c r="K285" s="29"/>
      <c r="L285" s="29"/>
      <c r="M285" s="29"/>
      <c r="N285" s="29"/>
      <c r="O285" s="29"/>
      <c r="P285" s="29"/>
      <c r="Q285" s="29"/>
      <c r="R285" s="29"/>
      <c r="S285" s="29"/>
      <c r="T285" s="29"/>
      <c r="U285" s="29"/>
      <c r="V285" s="29"/>
      <c r="W285" s="29"/>
      <c r="X285" s="29"/>
      <c r="Y285" s="29"/>
      <c r="Z285" s="29"/>
    </row>
    <row r="286" spans="1:26" ht="15.75" customHeight="1">
      <c r="A286" s="29"/>
      <c r="B286" s="29"/>
      <c r="C286" s="29"/>
      <c r="D286" s="29"/>
      <c r="E286" s="29"/>
      <c r="F286" s="29"/>
      <c r="G286" s="29"/>
      <c r="H286" s="579"/>
      <c r="I286" s="29"/>
      <c r="J286" s="29"/>
      <c r="K286" s="29"/>
      <c r="L286" s="29"/>
      <c r="M286" s="29"/>
      <c r="N286" s="29"/>
      <c r="O286" s="29"/>
      <c r="P286" s="29"/>
      <c r="Q286" s="29"/>
      <c r="R286" s="29"/>
      <c r="S286" s="29"/>
      <c r="T286" s="29"/>
      <c r="U286" s="29"/>
      <c r="V286" s="29"/>
      <c r="W286" s="29"/>
      <c r="X286" s="29"/>
      <c r="Y286" s="29"/>
      <c r="Z286" s="29"/>
    </row>
    <row r="287" spans="1:26" ht="15.75" customHeight="1">
      <c r="A287" s="29"/>
      <c r="B287" s="29"/>
      <c r="C287" s="29"/>
      <c r="D287" s="29"/>
      <c r="E287" s="29"/>
      <c r="F287" s="29"/>
      <c r="G287" s="29"/>
      <c r="H287" s="579"/>
      <c r="I287" s="29"/>
      <c r="J287" s="29"/>
      <c r="K287" s="29"/>
      <c r="L287" s="29"/>
      <c r="M287" s="29"/>
      <c r="N287" s="29"/>
      <c r="O287" s="29"/>
      <c r="P287" s="29"/>
      <c r="Q287" s="29"/>
      <c r="R287" s="29"/>
      <c r="S287" s="29"/>
      <c r="T287" s="29"/>
      <c r="U287" s="29"/>
      <c r="V287" s="29"/>
      <c r="W287" s="29"/>
      <c r="X287" s="29"/>
      <c r="Y287" s="29"/>
      <c r="Z287" s="29"/>
    </row>
    <row r="288" spans="1:26" ht="15.75" customHeight="1">
      <c r="A288" s="29"/>
      <c r="B288" s="29"/>
      <c r="C288" s="29"/>
      <c r="D288" s="29"/>
      <c r="E288" s="29"/>
      <c r="F288" s="29"/>
      <c r="G288" s="29"/>
      <c r="H288" s="579"/>
      <c r="I288" s="29"/>
      <c r="J288" s="29"/>
      <c r="K288" s="29"/>
      <c r="L288" s="29"/>
      <c r="M288" s="29"/>
      <c r="N288" s="29"/>
      <c r="O288" s="29"/>
      <c r="P288" s="29"/>
      <c r="Q288" s="29"/>
      <c r="R288" s="29"/>
      <c r="S288" s="29"/>
      <c r="T288" s="29"/>
      <c r="U288" s="29"/>
      <c r="V288" s="29"/>
      <c r="W288" s="29"/>
      <c r="X288" s="29"/>
      <c r="Y288" s="29"/>
      <c r="Z288" s="29"/>
    </row>
    <row r="289" spans="1:26" ht="15.75" customHeight="1">
      <c r="A289" s="29"/>
      <c r="B289" s="29"/>
      <c r="C289" s="29"/>
      <c r="D289" s="29"/>
      <c r="E289" s="29"/>
      <c r="F289" s="29"/>
      <c r="G289" s="29"/>
      <c r="H289" s="579"/>
      <c r="I289" s="29"/>
      <c r="J289" s="29"/>
      <c r="K289" s="29"/>
      <c r="L289" s="29"/>
      <c r="M289" s="29"/>
      <c r="N289" s="29"/>
      <c r="O289" s="29"/>
      <c r="P289" s="29"/>
      <c r="Q289" s="29"/>
      <c r="R289" s="29"/>
      <c r="S289" s="29"/>
      <c r="T289" s="29"/>
      <c r="U289" s="29"/>
      <c r="V289" s="29"/>
      <c r="W289" s="29"/>
      <c r="X289" s="29"/>
      <c r="Y289" s="29"/>
      <c r="Z289" s="29"/>
    </row>
    <row r="290" spans="1:26" ht="15.75" customHeight="1">
      <c r="A290" s="29"/>
      <c r="B290" s="29"/>
      <c r="C290" s="29"/>
      <c r="D290" s="29"/>
      <c r="E290" s="29"/>
      <c r="F290" s="29"/>
      <c r="G290" s="29"/>
      <c r="H290" s="579"/>
      <c r="I290" s="29"/>
      <c r="J290" s="29"/>
      <c r="K290" s="29"/>
      <c r="L290" s="29"/>
      <c r="M290" s="29"/>
      <c r="N290" s="29"/>
      <c r="O290" s="29"/>
      <c r="P290" s="29"/>
      <c r="Q290" s="29"/>
      <c r="R290" s="29"/>
      <c r="S290" s="29"/>
      <c r="T290" s="29"/>
      <c r="U290" s="29"/>
      <c r="V290" s="29"/>
      <c r="W290" s="29"/>
      <c r="X290" s="29"/>
      <c r="Y290" s="29"/>
      <c r="Z290" s="29"/>
    </row>
    <row r="291" spans="1:26" ht="15.75" customHeight="1">
      <c r="A291" s="29"/>
      <c r="B291" s="29"/>
      <c r="C291" s="29"/>
      <c r="D291" s="29"/>
      <c r="E291" s="29"/>
      <c r="F291" s="29"/>
      <c r="G291" s="29"/>
      <c r="H291" s="579"/>
      <c r="I291" s="29"/>
      <c r="J291" s="29"/>
      <c r="K291" s="29"/>
      <c r="L291" s="29"/>
      <c r="M291" s="29"/>
      <c r="N291" s="29"/>
      <c r="O291" s="29"/>
      <c r="P291" s="29"/>
      <c r="Q291" s="29"/>
      <c r="R291" s="29"/>
      <c r="S291" s="29"/>
      <c r="T291" s="29"/>
      <c r="U291" s="29"/>
      <c r="V291" s="29"/>
      <c r="W291" s="29"/>
      <c r="X291" s="29"/>
      <c r="Y291" s="29"/>
      <c r="Z291" s="29"/>
    </row>
    <row r="292" spans="1:26" ht="15.75" customHeight="1">
      <c r="A292" s="29"/>
      <c r="B292" s="29"/>
      <c r="C292" s="29"/>
      <c r="D292" s="29"/>
      <c r="E292" s="29"/>
      <c r="F292" s="29"/>
      <c r="G292" s="29"/>
      <c r="H292" s="579"/>
      <c r="I292" s="29"/>
      <c r="J292" s="29"/>
      <c r="K292" s="29"/>
      <c r="L292" s="29"/>
      <c r="M292" s="29"/>
      <c r="N292" s="29"/>
      <c r="O292" s="29"/>
      <c r="P292" s="29"/>
      <c r="Q292" s="29"/>
      <c r="R292" s="29"/>
      <c r="S292" s="29"/>
      <c r="T292" s="29"/>
      <c r="U292" s="29"/>
      <c r="V292" s="29"/>
      <c r="W292" s="29"/>
      <c r="X292" s="29"/>
      <c r="Y292" s="29"/>
      <c r="Z292" s="29"/>
    </row>
    <row r="293" spans="1:26" ht="15.75" customHeight="1">
      <c r="A293" s="29"/>
      <c r="B293" s="29"/>
      <c r="C293" s="29"/>
      <c r="D293" s="29"/>
      <c r="E293" s="29"/>
      <c r="F293" s="29"/>
      <c r="G293" s="29"/>
      <c r="H293" s="579"/>
      <c r="I293" s="29"/>
      <c r="J293" s="29"/>
      <c r="K293" s="29"/>
      <c r="L293" s="29"/>
      <c r="M293" s="29"/>
      <c r="N293" s="29"/>
      <c r="O293" s="29"/>
      <c r="P293" s="29"/>
      <c r="Q293" s="29"/>
      <c r="R293" s="29"/>
      <c r="S293" s="29"/>
      <c r="T293" s="29"/>
      <c r="U293" s="29"/>
      <c r="V293" s="29"/>
      <c r="W293" s="29"/>
      <c r="X293" s="29"/>
      <c r="Y293" s="29"/>
      <c r="Z293" s="29"/>
    </row>
    <row r="294" spans="1:26" ht="15.75" customHeight="1">
      <c r="A294" s="29"/>
      <c r="B294" s="29"/>
      <c r="C294" s="29"/>
      <c r="D294" s="29"/>
      <c r="E294" s="29"/>
      <c r="F294" s="29"/>
      <c r="G294" s="29"/>
      <c r="H294" s="579"/>
      <c r="I294" s="29"/>
      <c r="J294" s="29"/>
      <c r="K294" s="29"/>
      <c r="L294" s="29"/>
      <c r="M294" s="29"/>
      <c r="N294" s="29"/>
      <c r="O294" s="29"/>
      <c r="P294" s="29"/>
      <c r="Q294" s="29"/>
      <c r="R294" s="29"/>
      <c r="S294" s="29"/>
      <c r="T294" s="29"/>
      <c r="U294" s="29"/>
      <c r="V294" s="29"/>
      <c r="W294" s="29"/>
      <c r="X294" s="29"/>
      <c r="Y294" s="29"/>
      <c r="Z294" s="29"/>
    </row>
    <row r="295" spans="1:26" ht="15.75" customHeight="1">
      <c r="A295" s="29"/>
      <c r="B295" s="29"/>
      <c r="C295" s="29"/>
      <c r="D295" s="29"/>
      <c r="E295" s="29"/>
      <c r="F295" s="29"/>
      <c r="G295" s="29"/>
      <c r="H295" s="579"/>
      <c r="I295" s="29"/>
      <c r="J295" s="29"/>
      <c r="K295" s="29"/>
      <c r="L295" s="29"/>
      <c r="M295" s="29"/>
      <c r="N295" s="29"/>
      <c r="O295" s="29"/>
      <c r="P295" s="29"/>
      <c r="Q295" s="29"/>
      <c r="R295" s="29"/>
      <c r="S295" s="29"/>
      <c r="T295" s="29"/>
      <c r="U295" s="29"/>
      <c r="V295" s="29"/>
      <c r="W295" s="29"/>
      <c r="X295" s="29"/>
      <c r="Y295" s="29"/>
      <c r="Z295" s="29"/>
    </row>
    <row r="296" spans="1:26" ht="15.75" customHeight="1">
      <c r="A296" s="29"/>
      <c r="B296" s="29"/>
      <c r="C296" s="29"/>
      <c r="D296" s="29"/>
      <c r="E296" s="29"/>
      <c r="F296" s="29"/>
      <c r="G296" s="29"/>
      <c r="H296" s="579"/>
      <c r="I296" s="29"/>
      <c r="J296" s="29"/>
      <c r="K296" s="29"/>
      <c r="L296" s="29"/>
      <c r="M296" s="29"/>
      <c r="N296" s="29"/>
      <c r="O296" s="29"/>
      <c r="P296" s="29"/>
      <c r="Q296" s="29"/>
      <c r="R296" s="29"/>
      <c r="S296" s="29"/>
      <c r="T296" s="29"/>
      <c r="U296" s="29"/>
      <c r="V296" s="29"/>
      <c r="W296" s="29"/>
      <c r="X296" s="29"/>
      <c r="Y296" s="29"/>
      <c r="Z296" s="29"/>
    </row>
    <row r="297" spans="1:26" ht="15.75" customHeight="1">
      <c r="A297" s="29"/>
      <c r="B297" s="29"/>
      <c r="C297" s="29"/>
      <c r="D297" s="29"/>
      <c r="E297" s="29"/>
      <c r="F297" s="29"/>
      <c r="G297" s="29"/>
      <c r="H297" s="579"/>
      <c r="I297" s="29"/>
      <c r="J297" s="29"/>
      <c r="K297" s="29"/>
      <c r="L297" s="29"/>
      <c r="M297" s="29"/>
      <c r="N297" s="29"/>
      <c r="O297" s="29"/>
      <c r="P297" s="29"/>
      <c r="Q297" s="29"/>
      <c r="R297" s="29"/>
      <c r="S297" s="29"/>
      <c r="T297" s="29"/>
      <c r="U297" s="29"/>
      <c r="V297" s="29"/>
      <c r="W297" s="29"/>
      <c r="X297" s="29"/>
      <c r="Y297" s="29"/>
      <c r="Z297" s="29"/>
    </row>
    <row r="298" spans="1:26" ht="15.75" customHeight="1">
      <c r="A298" s="29"/>
      <c r="B298" s="29"/>
      <c r="C298" s="29"/>
      <c r="D298" s="29"/>
      <c r="E298" s="29"/>
      <c r="F298" s="29"/>
      <c r="G298" s="29"/>
      <c r="H298" s="579"/>
      <c r="I298" s="29"/>
      <c r="J298" s="29"/>
      <c r="K298" s="29"/>
      <c r="L298" s="29"/>
      <c r="M298" s="29"/>
      <c r="N298" s="29"/>
      <c r="O298" s="29"/>
      <c r="P298" s="29"/>
      <c r="Q298" s="29"/>
      <c r="R298" s="29"/>
      <c r="S298" s="29"/>
      <c r="T298" s="29"/>
      <c r="U298" s="29"/>
      <c r="V298" s="29"/>
      <c r="W298" s="29"/>
      <c r="X298" s="29"/>
      <c r="Y298" s="29"/>
      <c r="Z298" s="29"/>
    </row>
    <row r="299" spans="1:26" ht="15.75" customHeight="1">
      <c r="A299" s="29"/>
      <c r="B299" s="29"/>
      <c r="C299" s="29"/>
      <c r="D299" s="29"/>
      <c r="E299" s="29"/>
      <c r="F299" s="29"/>
      <c r="G299" s="29"/>
      <c r="H299" s="579"/>
      <c r="I299" s="29"/>
      <c r="J299" s="29"/>
      <c r="K299" s="29"/>
      <c r="L299" s="29"/>
      <c r="M299" s="29"/>
      <c r="N299" s="29"/>
      <c r="O299" s="29"/>
      <c r="P299" s="29"/>
      <c r="Q299" s="29"/>
      <c r="R299" s="29"/>
      <c r="S299" s="29"/>
      <c r="T299" s="29"/>
      <c r="U299" s="29"/>
      <c r="V299" s="29"/>
      <c r="W299" s="29"/>
      <c r="X299" s="29"/>
      <c r="Y299" s="29"/>
      <c r="Z299" s="29"/>
    </row>
    <row r="300" spans="1:26" ht="15.75" customHeight="1">
      <c r="A300" s="29"/>
      <c r="B300" s="29"/>
      <c r="C300" s="29"/>
      <c r="D300" s="29"/>
      <c r="E300" s="29"/>
      <c r="F300" s="29"/>
      <c r="G300" s="29"/>
      <c r="H300" s="579"/>
      <c r="I300" s="29"/>
      <c r="J300" s="29"/>
      <c r="K300" s="29"/>
      <c r="L300" s="29"/>
      <c r="M300" s="29"/>
      <c r="N300" s="29"/>
      <c r="O300" s="29"/>
      <c r="P300" s="29"/>
      <c r="Q300" s="29"/>
      <c r="R300" s="29"/>
      <c r="S300" s="29"/>
      <c r="T300" s="29"/>
      <c r="U300" s="29"/>
      <c r="V300" s="29"/>
      <c r="W300" s="29"/>
      <c r="X300" s="29"/>
      <c r="Y300" s="29"/>
      <c r="Z300" s="29"/>
    </row>
    <row r="301" spans="1:26" ht="15.75" customHeight="1">
      <c r="A301" s="29"/>
      <c r="B301" s="29"/>
      <c r="C301" s="29"/>
      <c r="D301" s="29"/>
      <c r="E301" s="29"/>
      <c r="F301" s="29"/>
      <c r="G301" s="29"/>
      <c r="H301" s="579"/>
      <c r="I301" s="29"/>
      <c r="J301" s="29"/>
      <c r="K301" s="29"/>
      <c r="L301" s="29"/>
      <c r="M301" s="29"/>
      <c r="N301" s="29"/>
      <c r="O301" s="29"/>
      <c r="P301" s="29"/>
      <c r="Q301" s="29"/>
      <c r="R301" s="29"/>
      <c r="S301" s="29"/>
      <c r="T301" s="29"/>
      <c r="U301" s="29"/>
      <c r="V301" s="29"/>
      <c r="W301" s="29"/>
      <c r="X301" s="29"/>
      <c r="Y301" s="29"/>
      <c r="Z301" s="29"/>
    </row>
    <row r="302" spans="1:26" ht="15.75" customHeight="1">
      <c r="A302" s="29"/>
      <c r="B302" s="29"/>
      <c r="C302" s="29"/>
      <c r="D302" s="29"/>
      <c r="E302" s="29"/>
      <c r="F302" s="29"/>
      <c r="G302" s="29"/>
      <c r="H302" s="579"/>
      <c r="I302" s="29"/>
      <c r="J302" s="29"/>
      <c r="K302" s="29"/>
      <c r="L302" s="29"/>
      <c r="M302" s="29"/>
      <c r="N302" s="29"/>
      <c r="O302" s="29"/>
      <c r="P302" s="29"/>
      <c r="Q302" s="29"/>
      <c r="R302" s="29"/>
      <c r="S302" s="29"/>
      <c r="T302" s="29"/>
      <c r="U302" s="29"/>
      <c r="V302" s="29"/>
      <c r="W302" s="29"/>
      <c r="X302" s="29"/>
      <c r="Y302" s="29"/>
      <c r="Z302" s="29"/>
    </row>
    <row r="303" spans="1:26" ht="15.75" customHeight="1">
      <c r="A303" s="29"/>
      <c r="B303" s="29"/>
      <c r="C303" s="29"/>
      <c r="D303" s="29"/>
      <c r="E303" s="29"/>
      <c r="F303" s="29"/>
      <c r="G303" s="29"/>
      <c r="H303" s="579"/>
      <c r="I303" s="29"/>
      <c r="J303" s="29"/>
      <c r="K303" s="29"/>
      <c r="L303" s="29"/>
      <c r="M303" s="29"/>
      <c r="N303" s="29"/>
      <c r="O303" s="29"/>
      <c r="P303" s="29"/>
      <c r="Q303" s="29"/>
      <c r="R303" s="29"/>
      <c r="S303" s="29"/>
      <c r="T303" s="29"/>
      <c r="U303" s="29"/>
      <c r="V303" s="29"/>
      <c r="W303" s="29"/>
      <c r="X303" s="29"/>
      <c r="Y303" s="29"/>
      <c r="Z303" s="29"/>
    </row>
    <row r="304" spans="1:26" ht="15.75" customHeight="1">
      <c r="A304" s="29"/>
      <c r="B304" s="29"/>
      <c r="C304" s="29"/>
      <c r="D304" s="29"/>
      <c r="E304" s="29"/>
      <c r="F304" s="29"/>
      <c r="G304" s="29"/>
      <c r="H304" s="579"/>
      <c r="I304" s="29"/>
      <c r="J304" s="29"/>
      <c r="K304" s="29"/>
      <c r="L304" s="29"/>
      <c r="M304" s="29"/>
      <c r="N304" s="29"/>
      <c r="O304" s="29"/>
      <c r="P304" s="29"/>
      <c r="Q304" s="29"/>
      <c r="R304" s="29"/>
      <c r="S304" s="29"/>
      <c r="T304" s="29"/>
      <c r="U304" s="29"/>
      <c r="V304" s="29"/>
      <c r="W304" s="29"/>
      <c r="X304" s="29"/>
      <c r="Y304" s="29"/>
      <c r="Z304" s="29"/>
    </row>
    <row r="305" spans="1:26" ht="15.75" customHeight="1">
      <c r="A305" s="29"/>
      <c r="B305" s="29"/>
      <c r="C305" s="29"/>
      <c r="D305" s="29"/>
      <c r="E305" s="29"/>
      <c r="F305" s="29"/>
      <c r="G305" s="29"/>
      <c r="H305" s="579"/>
      <c r="I305" s="29"/>
      <c r="J305" s="29"/>
      <c r="K305" s="29"/>
      <c r="L305" s="29"/>
      <c r="M305" s="29"/>
      <c r="N305" s="29"/>
      <c r="O305" s="29"/>
      <c r="P305" s="29"/>
      <c r="Q305" s="29"/>
      <c r="R305" s="29"/>
      <c r="S305" s="29"/>
      <c r="T305" s="29"/>
      <c r="U305" s="29"/>
      <c r="V305" s="29"/>
      <c r="W305" s="29"/>
      <c r="X305" s="29"/>
      <c r="Y305" s="29"/>
      <c r="Z305" s="29"/>
    </row>
    <row r="306" spans="1:26" ht="15.75" customHeight="1">
      <c r="A306" s="29"/>
      <c r="B306" s="29"/>
      <c r="C306" s="29"/>
      <c r="D306" s="29"/>
      <c r="E306" s="29"/>
      <c r="F306" s="29"/>
      <c r="G306" s="29"/>
      <c r="H306" s="579"/>
      <c r="I306" s="29"/>
      <c r="J306" s="29"/>
      <c r="K306" s="29"/>
      <c r="L306" s="29"/>
      <c r="M306" s="29"/>
      <c r="N306" s="29"/>
      <c r="O306" s="29"/>
      <c r="P306" s="29"/>
      <c r="Q306" s="29"/>
      <c r="R306" s="29"/>
      <c r="S306" s="29"/>
      <c r="T306" s="29"/>
      <c r="U306" s="29"/>
      <c r="V306" s="29"/>
      <c r="W306" s="29"/>
      <c r="X306" s="29"/>
      <c r="Y306" s="29"/>
      <c r="Z306" s="29"/>
    </row>
    <row r="307" spans="1:26" ht="15.75" customHeight="1">
      <c r="A307" s="29"/>
      <c r="B307" s="29"/>
      <c r="C307" s="29"/>
      <c r="D307" s="29"/>
      <c r="E307" s="29"/>
      <c r="F307" s="29"/>
      <c r="G307" s="29"/>
      <c r="H307" s="579"/>
      <c r="I307" s="29"/>
      <c r="J307" s="29"/>
      <c r="K307" s="29"/>
      <c r="L307" s="29"/>
      <c r="M307" s="29"/>
      <c r="N307" s="29"/>
      <c r="O307" s="29"/>
      <c r="P307" s="29"/>
      <c r="Q307" s="29"/>
      <c r="R307" s="29"/>
      <c r="S307" s="29"/>
      <c r="T307" s="29"/>
      <c r="U307" s="29"/>
      <c r="V307" s="29"/>
      <c r="W307" s="29"/>
      <c r="X307" s="29"/>
      <c r="Y307" s="29"/>
      <c r="Z307" s="29"/>
    </row>
    <row r="308" spans="1:26" ht="15.75" customHeight="1">
      <c r="A308" s="29"/>
      <c r="B308" s="29"/>
      <c r="C308" s="29"/>
      <c r="D308" s="29"/>
      <c r="E308" s="29"/>
      <c r="F308" s="29"/>
      <c r="G308" s="29"/>
      <c r="H308" s="579"/>
      <c r="I308" s="29"/>
      <c r="J308" s="29"/>
      <c r="K308" s="29"/>
      <c r="L308" s="29"/>
      <c r="M308" s="29"/>
      <c r="N308" s="29"/>
      <c r="O308" s="29"/>
      <c r="P308" s="29"/>
      <c r="Q308" s="29"/>
      <c r="R308" s="29"/>
      <c r="S308" s="29"/>
      <c r="T308" s="29"/>
      <c r="U308" s="29"/>
      <c r="V308" s="29"/>
      <c r="W308" s="29"/>
      <c r="X308" s="29"/>
      <c r="Y308" s="29"/>
      <c r="Z308" s="29"/>
    </row>
    <row r="309" spans="1:26" ht="15.75" customHeight="1">
      <c r="A309" s="29"/>
      <c r="B309" s="29"/>
      <c r="C309" s="29"/>
      <c r="D309" s="29"/>
      <c r="E309" s="29"/>
      <c r="F309" s="29"/>
      <c r="G309" s="29"/>
      <c r="H309" s="579"/>
      <c r="I309" s="29"/>
      <c r="J309" s="29"/>
      <c r="K309" s="29"/>
      <c r="L309" s="29"/>
      <c r="M309" s="29"/>
      <c r="N309" s="29"/>
      <c r="O309" s="29"/>
      <c r="P309" s="29"/>
      <c r="Q309" s="29"/>
      <c r="R309" s="29"/>
      <c r="S309" s="29"/>
      <c r="T309" s="29"/>
      <c r="U309" s="29"/>
      <c r="V309" s="29"/>
      <c r="W309" s="29"/>
      <c r="X309" s="29"/>
      <c r="Y309" s="29"/>
      <c r="Z309" s="29"/>
    </row>
    <row r="310" spans="1:26" ht="15.75" customHeight="1">
      <c r="A310" s="29"/>
      <c r="B310" s="29"/>
      <c r="C310" s="29"/>
      <c r="D310" s="29"/>
      <c r="E310" s="29"/>
      <c r="F310" s="29"/>
      <c r="G310" s="29"/>
      <c r="H310" s="579"/>
      <c r="I310" s="29"/>
      <c r="J310" s="29"/>
      <c r="K310" s="29"/>
      <c r="L310" s="29"/>
      <c r="M310" s="29"/>
      <c r="N310" s="29"/>
      <c r="O310" s="29"/>
      <c r="P310" s="29"/>
      <c r="Q310" s="29"/>
      <c r="R310" s="29"/>
      <c r="S310" s="29"/>
      <c r="T310" s="29"/>
      <c r="U310" s="29"/>
      <c r="V310" s="29"/>
      <c r="W310" s="29"/>
      <c r="X310" s="29"/>
      <c r="Y310" s="29"/>
      <c r="Z310" s="29"/>
    </row>
    <row r="311" spans="1:26" ht="15.75" customHeight="1">
      <c r="A311" s="29"/>
      <c r="B311" s="29"/>
      <c r="C311" s="29"/>
      <c r="D311" s="29"/>
      <c r="E311" s="29"/>
      <c r="F311" s="29"/>
      <c r="G311" s="29"/>
      <c r="H311" s="579"/>
      <c r="I311" s="29"/>
      <c r="J311" s="29"/>
      <c r="K311" s="29"/>
      <c r="L311" s="29"/>
      <c r="M311" s="29"/>
      <c r="N311" s="29"/>
      <c r="O311" s="29"/>
      <c r="P311" s="29"/>
      <c r="Q311" s="29"/>
      <c r="R311" s="29"/>
      <c r="S311" s="29"/>
      <c r="T311" s="29"/>
      <c r="U311" s="29"/>
      <c r="V311" s="29"/>
      <c r="W311" s="29"/>
      <c r="X311" s="29"/>
      <c r="Y311" s="29"/>
      <c r="Z311" s="29"/>
    </row>
    <row r="312" spans="1:26" ht="15.75" customHeight="1">
      <c r="A312" s="29"/>
      <c r="B312" s="29"/>
      <c r="C312" s="29"/>
      <c r="D312" s="29"/>
      <c r="E312" s="29"/>
      <c r="F312" s="29"/>
      <c r="G312" s="29"/>
      <c r="H312" s="579"/>
      <c r="I312" s="29"/>
      <c r="J312" s="29"/>
      <c r="K312" s="29"/>
      <c r="L312" s="29"/>
      <c r="M312" s="29"/>
      <c r="N312" s="29"/>
      <c r="O312" s="29"/>
      <c r="P312" s="29"/>
      <c r="Q312" s="29"/>
      <c r="R312" s="29"/>
      <c r="S312" s="29"/>
      <c r="T312" s="29"/>
      <c r="U312" s="29"/>
      <c r="V312" s="29"/>
      <c r="W312" s="29"/>
      <c r="X312" s="29"/>
      <c r="Y312" s="29"/>
      <c r="Z312" s="29"/>
    </row>
    <row r="313" spans="1:26" ht="15.75" customHeight="1">
      <c r="A313" s="29"/>
      <c r="B313" s="29"/>
      <c r="C313" s="29"/>
      <c r="D313" s="29"/>
      <c r="E313" s="29"/>
      <c r="F313" s="29"/>
      <c r="G313" s="29"/>
      <c r="H313" s="579"/>
      <c r="I313" s="29"/>
      <c r="J313" s="29"/>
      <c r="K313" s="29"/>
      <c r="L313" s="29"/>
      <c r="M313" s="29"/>
      <c r="N313" s="29"/>
      <c r="O313" s="29"/>
      <c r="P313" s="29"/>
      <c r="Q313" s="29"/>
      <c r="R313" s="29"/>
      <c r="S313" s="29"/>
      <c r="T313" s="29"/>
      <c r="U313" s="29"/>
      <c r="V313" s="29"/>
      <c r="W313" s="29"/>
      <c r="X313" s="29"/>
      <c r="Y313" s="29"/>
      <c r="Z313" s="29"/>
    </row>
    <row r="314" spans="1:26" ht="15.75" customHeight="1">
      <c r="A314" s="29"/>
      <c r="B314" s="29"/>
      <c r="C314" s="29"/>
      <c r="D314" s="29"/>
      <c r="E314" s="29"/>
      <c r="F314" s="29"/>
      <c r="G314" s="29"/>
      <c r="H314" s="579"/>
      <c r="I314" s="29"/>
      <c r="J314" s="29"/>
      <c r="K314" s="29"/>
      <c r="L314" s="29"/>
      <c r="M314" s="29"/>
      <c r="N314" s="29"/>
      <c r="O314" s="29"/>
      <c r="P314" s="29"/>
      <c r="Q314" s="29"/>
      <c r="R314" s="29"/>
      <c r="S314" s="29"/>
      <c r="T314" s="29"/>
      <c r="U314" s="29"/>
      <c r="V314" s="29"/>
      <c r="W314" s="29"/>
      <c r="X314" s="29"/>
      <c r="Y314" s="29"/>
      <c r="Z314" s="29"/>
    </row>
    <row r="315" spans="1:26" ht="15.75" customHeight="1">
      <c r="A315" s="29"/>
      <c r="B315" s="29"/>
      <c r="C315" s="29"/>
      <c r="D315" s="29"/>
      <c r="E315" s="29"/>
      <c r="F315" s="29"/>
      <c r="G315" s="29"/>
      <c r="H315" s="579"/>
      <c r="I315" s="29"/>
      <c r="J315" s="29"/>
      <c r="K315" s="29"/>
      <c r="L315" s="29"/>
      <c r="M315" s="29"/>
      <c r="N315" s="29"/>
      <c r="O315" s="29"/>
      <c r="P315" s="29"/>
      <c r="Q315" s="29"/>
      <c r="R315" s="29"/>
      <c r="S315" s="29"/>
      <c r="T315" s="29"/>
      <c r="U315" s="29"/>
      <c r="V315" s="29"/>
      <c r="W315" s="29"/>
      <c r="X315" s="29"/>
      <c r="Y315" s="29"/>
      <c r="Z315" s="29"/>
    </row>
    <row r="316" spans="1:26" ht="15.75" customHeight="1">
      <c r="A316" s="29"/>
      <c r="B316" s="29"/>
      <c r="C316" s="29"/>
      <c r="D316" s="29"/>
      <c r="E316" s="29"/>
      <c r="F316" s="29"/>
      <c r="G316" s="29"/>
      <c r="H316" s="579"/>
      <c r="I316" s="29"/>
      <c r="J316" s="29"/>
      <c r="K316" s="29"/>
      <c r="L316" s="29"/>
      <c r="M316" s="29"/>
      <c r="N316" s="29"/>
      <c r="O316" s="29"/>
      <c r="P316" s="29"/>
      <c r="Q316" s="29"/>
      <c r="R316" s="29"/>
      <c r="S316" s="29"/>
      <c r="T316" s="29"/>
      <c r="U316" s="29"/>
      <c r="V316" s="29"/>
      <c r="W316" s="29"/>
      <c r="X316" s="29"/>
      <c r="Y316" s="29"/>
      <c r="Z316" s="29"/>
    </row>
    <row r="317" spans="1:26" ht="15.75" customHeight="1">
      <c r="A317" s="29"/>
      <c r="B317" s="29"/>
      <c r="C317" s="29"/>
      <c r="D317" s="29"/>
      <c r="E317" s="29"/>
      <c r="F317" s="29"/>
      <c r="G317" s="29"/>
      <c r="H317" s="579"/>
      <c r="I317" s="29"/>
      <c r="J317" s="29"/>
      <c r="K317" s="29"/>
      <c r="L317" s="29"/>
      <c r="M317" s="29"/>
      <c r="N317" s="29"/>
      <c r="O317" s="29"/>
      <c r="P317" s="29"/>
      <c r="Q317" s="29"/>
      <c r="R317" s="29"/>
      <c r="S317" s="29"/>
      <c r="T317" s="29"/>
      <c r="U317" s="29"/>
      <c r="V317" s="29"/>
      <c r="W317" s="29"/>
      <c r="X317" s="29"/>
      <c r="Y317" s="29"/>
      <c r="Z317" s="29"/>
    </row>
    <row r="318" spans="1:26" ht="15.75" customHeight="1">
      <c r="A318" s="29"/>
      <c r="B318" s="29"/>
      <c r="C318" s="29"/>
      <c r="D318" s="29"/>
      <c r="E318" s="29"/>
      <c r="F318" s="29"/>
      <c r="G318" s="29"/>
      <c r="H318" s="579"/>
      <c r="I318" s="29"/>
      <c r="J318" s="29"/>
      <c r="K318" s="29"/>
      <c r="L318" s="29"/>
      <c r="M318" s="29"/>
      <c r="N318" s="29"/>
      <c r="O318" s="29"/>
      <c r="P318" s="29"/>
      <c r="Q318" s="29"/>
      <c r="R318" s="29"/>
      <c r="S318" s="29"/>
      <c r="T318" s="29"/>
      <c r="U318" s="29"/>
      <c r="V318" s="29"/>
      <c r="W318" s="29"/>
      <c r="X318" s="29"/>
      <c r="Y318" s="29"/>
      <c r="Z318" s="29"/>
    </row>
    <row r="319" spans="1:26" ht="15.75" customHeight="1">
      <c r="A319" s="29"/>
      <c r="B319" s="29"/>
      <c r="C319" s="29"/>
      <c r="D319" s="29"/>
      <c r="E319" s="29"/>
      <c r="F319" s="29"/>
      <c r="G319" s="29"/>
      <c r="H319" s="579"/>
      <c r="I319" s="29"/>
      <c r="J319" s="29"/>
      <c r="K319" s="29"/>
      <c r="L319" s="29"/>
      <c r="M319" s="29"/>
      <c r="N319" s="29"/>
      <c r="O319" s="29"/>
      <c r="P319" s="29"/>
      <c r="Q319" s="29"/>
      <c r="R319" s="29"/>
      <c r="S319" s="29"/>
      <c r="T319" s="29"/>
      <c r="U319" s="29"/>
      <c r="V319" s="29"/>
      <c r="W319" s="29"/>
      <c r="X319" s="29"/>
      <c r="Y319" s="29"/>
      <c r="Z319" s="29"/>
    </row>
    <row r="320" spans="1:26" ht="15.75" customHeight="1">
      <c r="A320" s="29"/>
      <c r="B320" s="29"/>
      <c r="C320" s="29"/>
      <c r="D320" s="29"/>
      <c r="E320" s="29"/>
      <c r="F320" s="29"/>
      <c r="G320" s="29"/>
      <c r="H320" s="579"/>
      <c r="I320" s="29"/>
      <c r="J320" s="29"/>
      <c r="K320" s="29"/>
      <c r="L320" s="29"/>
      <c r="M320" s="29"/>
      <c r="N320" s="29"/>
      <c r="O320" s="29"/>
      <c r="P320" s="29"/>
      <c r="Q320" s="29"/>
      <c r="R320" s="29"/>
      <c r="S320" s="29"/>
      <c r="T320" s="29"/>
      <c r="U320" s="29"/>
      <c r="V320" s="29"/>
      <c r="W320" s="29"/>
      <c r="X320" s="29"/>
      <c r="Y320" s="29"/>
      <c r="Z320" s="29"/>
    </row>
    <row r="321" spans="1:26" ht="15.75" customHeight="1">
      <c r="A321" s="29"/>
      <c r="B321" s="29"/>
      <c r="C321" s="29"/>
      <c r="D321" s="29"/>
      <c r="E321" s="29"/>
      <c r="F321" s="29"/>
      <c r="G321" s="29"/>
      <c r="H321" s="579"/>
      <c r="I321" s="29"/>
      <c r="J321" s="29"/>
      <c r="K321" s="29"/>
      <c r="L321" s="29"/>
      <c r="M321" s="29"/>
      <c r="N321" s="29"/>
      <c r="O321" s="29"/>
      <c r="P321" s="29"/>
      <c r="Q321" s="29"/>
      <c r="R321" s="29"/>
      <c r="S321" s="29"/>
      <c r="T321" s="29"/>
      <c r="U321" s="29"/>
      <c r="V321" s="29"/>
      <c r="W321" s="29"/>
      <c r="X321" s="29"/>
      <c r="Y321" s="29"/>
      <c r="Z321" s="29"/>
    </row>
    <row r="322" spans="1:26" ht="15.75" customHeight="1">
      <c r="A322" s="29"/>
      <c r="B322" s="29"/>
      <c r="C322" s="29"/>
      <c r="D322" s="29"/>
      <c r="E322" s="29"/>
      <c r="F322" s="29"/>
      <c r="G322" s="29"/>
      <c r="H322" s="579"/>
      <c r="I322" s="29"/>
      <c r="J322" s="29"/>
      <c r="K322" s="29"/>
      <c r="L322" s="29"/>
      <c r="M322" s="29"/>
      <c r="N322" s="29"/>
      <c r="O322" s="29"/>
      <c r="P322" s="29"/>
      <c r="Q322" s="29"/>
      <c r="R322" s="29"/>
      <c r="S322" s="29"/>
      <c r="T322" s="29"/>
      <c r="U322" s="29"/>
      <c r="V322" s="29"/>
      <c r="W322" s="29"/>
      <c r="X322" s="29"/>
      <c r="Y322" s="29"/>
      <c r="Z322" s="29"/>
    </row>
    <row r="323" spans="1:26" ht="15.75" customHeight="1">
      <c r="A323" s="29"/>
      <c r="B323" s="29"/>
      <c r="C323" s="29"/>
      <c r="D323" s="29"/>
      <c r="E323" s="29"/>
      <c r="F323" s="29"/>
      <c r="G323" s="29"/>
      <c r="H323" s="579"/>
      <c r="I323" s="29"/>
      <c r="J323" s="29"/>
      <c r="K323" s="29"/>
      <c r="L323" s="29"/>
      <c r="M323" s="29"/>
      <c r="N323" s="29"/>
      <c r="O323" s="29"/>
      <c r="P323" s="29"/>
      <c r="Q323" s="29"/>
      <c r="R323" s="29"/>
      <c r="S323" s="29"/>
      <c r="T323" s="29"/>
      <c r="U323" s="29"/>
      <c r="V323" s="29"/>
      <c r="W323" s="29"/>
      <c r="X323" s="29"/>
      <c r="Y323" s="29"/>
      <c r="Z323" s="29"/>
    </row>
    <row r="324" spans="1:26" ht="15.75" customHeight="1">
      <c r="A324" s="29"/>
      <c r="B324" s="29"/>
      <c r="C324" s="29"/>
      <c r="D324" s="29"/>
      <c r="E324" s="29"/>
      <c r="F324" s="29"/>
      <c r="G324" s="29"/>
      <c r="H324" s="579"/>
      <c r="I324" s="29"/>
      <c r="J324" s="29"/>
      <c r="K324" s="29"/>
      <c r="L324" s="29"/>
      <c r="M324" s="29"/>
      <c r="N324" s="29"/>
      <c r="O324" s="29"/>
      <c r="P324" s="29"/>
      <c r="Q324" s="29"/>
      <c r="R324" s="29"/>
      <c r="S324" s="29"/>
      <c r="T324" s="29"/>
      <c r="U324" s="29"/>
      <c r="V324" s="29"/>
      <c r="W324" s="29"/>
      <c r="X324" s="29"/>
      <c r="Y324" s="29"/>
      <c r="Z324" s="29"/>
    </row>
    <row r="325" spans="1:26" ht="15.75" customHeight="1">
      <c r="A325" s="29"/>
      <c r="B325" s="29"/>
      <c r="C325" s="29"/>
      <c r="D325" s="29"/>
      <c r="E325" s="29"/>
      <c r="F325" s="29"/>
      <c r="G325" s="29"/>
      <c r="H325" s="579"/>
      <c r="I325" s="29"/>
      <c r="J325" s="29"/>
      <c r="K325" s="29"/>
      <c r="L325" s="29"/>
      <c r="M325" s="29"/>
      <c r="N325" s="29"/>
      <c r="O325" s="29"/>
      <c r="P325" s="29"/>
      <c r="Q325" s="29"/>
      <c r="R325" s="29"/>
      <c r="S325" s="29"/>
      <c r="T325" s="29"/>
      <c r="U325" s="29"/>
      <c r="V325" s="29"/>
      <c r="W325" s="29"/>
      <c r="X325" s="29"/>
      <c r="Y325" s="29"/>
      <c r="Z325" s="29"/>
    </row>
    <row r="326" spans="1:26" ht="15.75" customHeight="1">
      <c r="A326" s="29"/>
      <c r="B326" s="29"/>
      <c r="C326" s="29"/>
      <c r="D326" s="29"/>
      <c r="E326" s="29"/>
      <c r="F326" s="29"/>
      <c r="G326" s="29"/>
      <c r="H326" s="579"/>
      <c r="I326" s="29"/>
      <c r="J326" s="29"/>
      <c r="K326" s="29"/>
      <c r="L326" s="29"/>
      <c r="M326" s="29"/>
      <c r="N326" s="29"/>
      <c r="O326" s="29"/>
      <c r="P326" s="29"/>
      <c r="Q326" s="29"/>
      <c r="R326" s="29"/>
      <c r="S326" s="29"/>
      <c r="T326" s="29"/>
      <c r="U326" s="29"/>
      <c r="V326" s="29"/>
      <c r="W326" s="29"/>
      <c r="X326" s="29"/>
      <c r="Y326" s="29"/>
      <c r="Z326" s="29"/>
    </row>
    <row r="327" spans="1:26" ht="15.75" customHeight="1">
      <c r="A327" s="29"/>
      <c r="B327" s="29"/>
      <c r="C327" s="29"/>
      <c r="D327" s="29"/>
      <c r="E327" s="29"/>
      <c r="F327" s="29"/>
      <c r="G327" s="29"/>
      <c r="H327" s="579"/>
      <c r="I327" s="29"/>
      <c r="J327" s="29"/>
      <c r="K327" s="29"/>
      <c r="L327" s="29"/>
      <c r="M327" s="29"/>
      <c r="N327" s="29"/>
      <c r="O327" s="29"/>
      <c r="P327" s="29"/>
      <c r="Q327" s="29"/>
      <c r="R327" s="29"/>
      <c r="S327" s="29"/>
      <c r="T327" s="29"/>
      <c r="U327" s="29"/>
      <c r="V327" s="29"/>
      <c r="W327" s="29"/>
      <c r="X327" s="29"/>
      <c r="Y327" s="29"/>
      <c r="Z327" s="29"/>
    </row>
    <row r="328" spans="1:26" ht="15.75" customHeight="1">
      <c r="A328" s="29"/>
      <c r="B328" s="29"/>
      <c r="C328" s="29"/>
      <c r="D328" s="29"/>
      <c r="E328" s="29"/>
      <c r="F328" s="29"/>
      <c r="G328" s="29"/>
      <c r="H328" s="579"/>
      <c r="I328" s="29"/>
      <c r="J328" s="29"/>
      <c r="K328" s="29"/>
      <c r="L328" s="29"/>
      <c r="M328" s="29"/>
      <c r="N328" s="29"/>
      <c r="O328" s="29"/>
      <c r="P328" s="29"/>
      <c r="Q328" s="29"/>
      <c r="R328" s="29"/>
      <c r="S328" s="29"/>
      <c r="T328" s="29"/>
      <c r="U328" s="29"/>
      <c r="V328" s="29"/>
      <c r="W328" s="29"/>
      <c r="X328" s="29"/>
      <c r="Y328" s="29"/>
      <c r="Z328" s="29"/>
    </row>
    <row r="329" spans="1:26" ht="15.75" customHeight="1">
      <c r="A329" s="29"/>
      <c r="B329" s="29"/>
      <c r="C329" s="29"/>
      <c r="D329" s="29"/>
      <c r="E329" s="29"/>
      <c r="F329" s="29"/>
      <c r="G329" s="29"/>
      <c r="H329" s="579"/>
      <c r="I329" s="29"/>
      <c r="J329" s="29"/>
      <c r="K329" s="29"/>
      <c r="L329" s="29"/>
      <c r="M329" s="29"/>
      <c r="N329" s="29"/>
      <c r="O329" s="29"/>
      <c r="P329" s="29"/>
      <c r="Q329" s="29"/>
      <c r="R329" s="29"/>
      <c r="S329" s="29"/>
      <c r="T329" s="29"/>
      <c r="U329" s="29"/>
      <c r="V329" s="29"/>
      <c r="W329" s="29"/>
      <c r="X329" s="29"/>
      <c r="Y329" s="29"/>
      <c r="Z329" s="29"/>
    </row>
    <row r="330" spans="1:26" ht="15.75" customHeight="1">
      <c r="A330" s="29"/>
      <c r="B330" s="29"/>
      <c r="C330" s="29"/>
      <c r="D330" s="29"/>
      <c r="E330" s="29"/>
      <c r="F330" s="29"/>
      <c r="G330" s="29"/>
      <c r="H330" s="579"/>
      <c r="I330" s="29"/>
      <c r="J330" s="29"/>
      <c r="K330" s="29"/>
      <c r="L330" s="29"/>
      <c r="M330" s="29"/>
      <c r="N330" s="29"/>
      <c r="O330" s="29"/>
      <c r="P330" s="29"/>
      <c r="Q330" s="29"/>
      <c r="R330" s="29"/>
      <c r="S330" s="29"/>
      <c r="T330" s="29"/>
      <c r="U330" s="29"/>
      <c r="V330" s="29"/>
      <c r="W330" s="29"/>
      <c r="X330" s="29"/>
      <c r="Y330" s="29"/>
      <c r="Z330" s="29"/>
    </row>
    <row r="331" spans="1:26" ht="15.75" customHeight="1">
      <c r="A331" s="29"/>
      <c r="B331" s="29"/>
      <c r="C331" s="29"/>
      <c r="D331" s="29"/>
      <c r="E331" s="29"/>
      <c r="F331" s="29"/>
      <c r="G331" s="29"/>
      <c r="H331" s="579"/>
      <c r="I331" s="29"/>
      <c r="J331" s="29"/>
      <c r="K331" s="29"/>
      <c r="L331" s="29"/>
      <c r="M331" s="29"/>
      <c r="N331" s="29"/>
      <c r="O331" s="29"/>
      <c r="P331" s="29"/>
      <c r="Q331" s="29"/>
      <c r="R331" s="29"/>
      <c r="S331" s="29"/>
      <c r="T331" s="29"/>
      <c r="U331" s="29"/>
      <c r="V331" s="29"/>
      <c r="W331" s="29"/>
      <c r="X331" s="29"/>
      <c r="Y331" s="29"/>
      <c r="Z331" s="29"/>
    </row>
    <row r="332" spans="1:26" ht="15.75" customHeight="1">
      <c r="A332" s="29"/>
      <c r="B332" s="29"/>
      <c r="C332" s="29"/>
      <c r="D332" s="29"/>
      <c r="E332" s="29"/>
      <c r="F332" s="29"/>
      <c r="G332" s="29"/>
      <c r="H332" s="579"/>
      <c r="I332" s="29"/>
      <c r="J332" s="29"/>
      <c r="K332" s="29"/>
      <c r="L332" s="29"/>
      <c r="M332" s="29"/>
      <c r="N332" s="29"/>
      <c r="O332" s="29"/>
      <c r="P332" s="29"/>
      <c r="Q332" s="29"/>
      <c r="R332" s="29"/>
      <c r="S332" s="29"/>
      <c r="T332" s="29"/>
      <c r="U332" s="29"/>
      <c r="V332" s="29"/>
      <c r="W332" s="29"/>
      <c r="X332" s="29"/>
      <c r="Y332" s="29"/>
      <c r="Z332" s="29"/>
    </row>
    <row r="333" spans="1:26" ht="15.75" customHeight="1">
      <c r="A333" s="29"/>
      <c r="B333" s="29"/>
      <c r="C333" s="29"/>
      <c r="D333" s="29"/>
      <c r="E333" s="29"/>
      <c r="F333" s="29"/>
      <c r="G333" s="29"/>
      <c r="H333" s="579"/>
      <c r="I333" s="29"/>
      <c r="J333" s="29"/>
      <c r="K333" s="29"/>
      <c r="L333" s="29"/>
      <c r="M333" s="29"/>
      <c r="N333" s="29"/>
      <c r="O333" s="29"/>
      <c r="P333" s="29"/>
      <c r="Q333" s="29"/>
      <c r="R333" s="29"/>
      <c r="S333" s="29"/>
      <c r="T333" s="29"/>
      <c r="U333" s="29"/>
      <c r="V333" s="29"/>
      <c r="W333" s="29"/>
      <c r="X333" s="29"/>
      <c r="Y333" s="29"/>
      <c r="Z333" s="29"/>
    </row>
    <row r="334" spans="1:26" ht="15.75" customHeight="1">
      <c r="A334" s="29"/>
      <c r="B334" s="29"/>
      <c r="C334" s="29"/>
      <c r="D334" s="29"/>
      <c r="E334" s="29"/>
      <c r="F334" s="29"/>
      <c r="G334" s="29"/>
      <c r="H334" s="579"/>
      <c r="I334" s="29"/>
      <c r="J334" s="29"/>
      <c r="K334" s="29"/>
      <c r="L334" s="29"/>
      <c r="M334" s="29"/>
      <c r="N334" s="29"/>
      <c r="O334" s="29"/>
      <c r="P334" s="29"/>
      <c r="Q334" s="29"/>
      <c r="R334" s="29"/>
      <c r="S334" s="29"/>
      <c r="T334" s="29"/>
      <c r="U334" s="29"/>
      <c r="V334" s="29"/>
      <c r="W334" s="29"/>
      <c r="X334" s="29"/>
      <c r="Y334" s="29"/>
      <c r="Z334" s="29"/>
    </row>
    <row r="335" spans="1:26" ht="15.75" customHeight="1">
      <c r="A335" s="29"/>
      <c r="B335" s="29"/>
      <c r="C335" s="29"/>
      <c r="D335" s="29"/>
      <c r="E335" s="29"/>
      <c r="F335" s="29"/>
      <c r="G335" s="29"/>
      <c r="H335" s="579"/>
      <c r="I335" s="29"/>
      <c r="J335" s="29"/>
      <c r="K335" s="29"/>
      <c r="L335" s="29"/>
      <c r="M335" s="29"/>
      <c r="N335" s="29"/>
      <c r="O335" s="29"/>
      <c r="P335" s="29"/>
      <c r="Q335" s="29"/>
      <c r="R335" s="29"/>
      <c r="S335" s="29"/>
      <c r="T335" s="29"/>
      <c r="U335" s="29"/>
      <c r="V335" s="29"/>
      <c r="W335" s="29"/>
      <c r="X335" s="29"/>
      <c r="Y335" s="29"/>
      <c r="Z335" s="29"/>
    </row>
    <row r="336" spans="1:26" ht="15.75" customHeight="1">
      <c r="A336" s="29"/>
      <c r="B336" s="29"/>
      <c r="C336" s="29"/>
      <c r="D336" s="29"/>
      <c r="E336" s="29"/>
      <c r="F336" s="29"/>
      <c r="G336" s="29"/>
      <c r="H336" s="579"/>
      <c r="I336" s="29"/>
      <c r="J336" s="29"/>
      <c r="K336" s="29"/>
      <c r="L336" s="29"/>
      <c r="M336" s="29"/>
      <c r="N336" s="29"/>
      <c r="O336" s="29"/>
      <c r="P336" s="29"/>
      <c r="Q336" s="29"/>
      <c r="R336" s="29"/>
      <c r="S336" s="29"/>
      <c r="T336" s="29"/>
      <c r="U336" s="29"/>
      <c r="V336" s="29"/>
      <c r="W336" s="29"/>
      <c r="X336" s="29"/>
      <c r="Y336" s="29"/>
      <c r="Z336" s="29"/>
    </row>
    <row r="337" spans="1:26" ht="15.75" customHeight="1">
      <c r="A337" s="29"/>
      <c r="B337" s="29"/>
      <c r="C337" s="29"/>
      <c r="D337" s="29"/>
      <c r="E337" s="29"/>
      <c r="F337" s="29"/>
      <c r="G337" s="29"/>
      <c r="H337" s="579"/>
      <c r="I337" s="29"/>
      <c r="J337" s="29"/>
      <c r="K337" s="29"/>
      <c r="L337" s="29"/>
      <c r="M337" s="29"/>
      <c r="N337" s="29"/>
      <c r="O337" s="29"/>
      <c r="P337" s="29"/>
      <c r="Q337" s="29"/>
      <c r="R337" s="29"/>
      <c r="S337" s="29"/>
      <c r="T337" s="29"/>
      <c r="U337" s="29"/>
      <c r="V337" s="29"/>
      <c r="W337" s="29"/>
      <c r="X337" s="29"/>
      <c r="Y337" s="29"/>
      <c r="Z337" s="29"/>
    </row>
    <row r="338" spans="1:26" ht="15.75" customHeight="1">
      <c r="A338" s="29"/>
      <c r="B338" s="29"/>
      <c r="C338" s="29"/>
      <c r="D338" s="29"/>
      <c r="E338" s="29"/>
      <c r="F338" s="29"/>
      <c r="G338" s="29"/>
      <c r="H338" s="579"/>
      <c r="I338" s="29"/>
      <c r="J338" s="29"/>
      <c r="K338" s="29"/>
      <c r="L338" s="29"/>
      <c r="M338" s="29"/>
      <c r="N338" s="29"/>
      <c r="O338" s="29"/>
      <c r="P338" s="29"/>
      <c r="Q338" s="29"/>
      <c r="R338" s="29"/>
      <c r="S338" s="29"/>
      <c r="T338" s="29"/>
      <c r="U338" s="29"/>
      <c r="V338" s="29"/>
      <c r="W338" s="29"/>
      <c r="X338" s="29"/>
      <c r="Y338" s="29"/>
      <c r="Z338" s="29"/>
    </row>
    <row r="339" spans="1:26" ht="15.75" customHeight="1">
      <c r="A339" s="29"/>
      <c r="B339" s="29"/>
      <c r="C339" s="29"/>
      <c r="D339" s="29"/>
      <c r="E339" s="29"/>
      <c r="F339" s="29"/>
      <c r="G339" s="29"/>
      <c r="H339" s="579"/>
      <c r="I339" s="29"/>
      <c r="J339" s="29"/>
      <c r="K339" s="29"/>
      <c r="L339" s="29"/>
      <c r="M339" s="29"/>
      <c r="N339" s="29"/>
      <c r="O339" s="29"/>
      <c r="P339" s="29"/>
      <c r="Q339" s="29"/>
      <c r="R339" s="29"/>
      <c r="S339" s="29"/>
      <c r="T339" s="29"/>
      <c r="U339" s="29"/>
      <c r="V339" s="29"/>
      <c r="W339" s="29"/>
      <c r="X339" s="29"/>
      <c r="Y339" s="29"/>
      <c r="Z339" s="29"/>
    </row>
    <row r="340" spans="1:26" ht="15.75" customHeight="1">
      <c r="A340" s="29"/>
      <c r="B340" s="29"/>
      <c r="C340" s="29"/>
      <c r="D340" s="29"/>
      <c r="E340" s="29"/>
      <c r="F340" s="29"/>
      <c r="G340" s="29"/>
      <c r="H340" s="579"/>
      <c r="I340" s="29"/>
      <c r="J340" s="29"/>
      <c r="K340" s="29"/>
      <c r="L340" s="29"/>
      <c r="M340" s="29"/>
      <c r="N340" s="29"/>
      <c r="O340" s="29"/>
      <c r="P340" s="29"/>
      <c r="Q340" s="29"/>
      <c r="R340" s="29"/>
      <c r="S340" s="29"/>
      <c r="T340" s="29"/>
      <c r="U340" s="29"/>
      <c r="V340" s="29"/>
      <c r="W340" s="29"/>
      <c r="X340" s="29"/>
      <c r="Y340" s="29"/>
      <c r="Z340" s="29"/>
    </row>
    <row r="341" spans="1:26" ht="15.75" customHeight="1">
      <c r="A341" s="29"/>
      <c r="B341" s="29"/>
      <c r="C341" s="29"/>
      <c r="D341" s="29"/>
      <c r="E341" s="29"/>
      <c r="F341" s="29"/>
      <c r="G341" s="29"/>
      <c r="H341" s="579"/>
      <c r="I341" s="29"/>
      <c r="J341" s="29"/>
      <c r="K341" s="29"/>
      <c r="L341" s="29"/>
      <c r="M341" s="29"/>
      <c r="N341" s="29"/>
      <c r="O341" s="29"/>
      <c r="P341" s="29"/>
      <c r="Q341" s="29"/>
      <c r="R341" s="29"/>
      <c r="S341" s="29"/>
      <c r="T341" s="29"/>
      <c r="U341" s="29"/>
      <c r="V341" s="29"/>
      <c r="W341" s="29"/>
      <c r="X341" s="29"/>
      <c r="Y341" s="29"/>
      <c r="Z341" s="29"/>
    </row>
    <row r="342" spans="1:26" ht="15.75" customHeight="1">
      <c r="A342" s="29"/>
      <c r="B342" s="29"/>
      <c r="C342" s="29"/>
      <c r="D342" s="29"/>
      <c r="E342" s="29"/>
      <c r="F342" s="29"/>
      <c r="G342" s="29"/>
      <c r="H342" s="579"/>
      <c r="I342" s="29"/>
      <c r="J342" s="29"/>
      <c r="K342" s="29"/>
      <c r="L342" s="29"/>
      <c r="M342" s="29"/>
      <c r="N342" s="29"/>
      <c r="O342" s="29"/>
      <c r="P342" s="29"/>
      <c r="Q342" s="29"/>
      <c r="R342" s="29"/>
      <c r="S342" s="29"/>
      <c r="T342" s="29"/>
      <c r="U342" s="29"/>
      <c r="V342" s="29"/>
      <c r="W342" s="29"/>
      <c r="X342" s="29"/>
      <c r="Y342" s="29"/>
      <c r="Z342" s="29"/>
    </row>
    <row r="343" spans="1:26" ht="15.75" customHeight="1">
      <c r="A343" s="29"/>
      <c r="B343" s="29"/>
      <c r="C343" s="29"/>
      <c r="D343" s="29"/>
      <c r="E343" s="29"/>
      <c r="F343" s="29"/>
      <c r="G343" s="29"/>
      <c r="H343" s="579"/>
      <c r="I343" s="29"/>
      <c r="J343" s="29"/>
      <c r="K343" s="29"/>
      <c r="L343" s="29"/>
      <c r="M343" s="29"/>
      <c r="N343" s="29"/>
      <c r="O343" s="29"/>
      <c r="P343" s="29"/>
      <c r="Q343" s="29"/>
      <c r="R343" s="29"/>
      <c r="S343" s="29"/>
      <c r="T343" s="29"/>
      <c r="U343" s="29"/>
      <c r="V343" s="29"/>
      <c r="W343" s="29"/>
      <c r="X343" s="29"/>
      <c r="Y343" s="29"/>
      <c r="Z343" s="29"/>
    </row>
    <row r="344" spans="1:26" ht="15.75" customHeight="1">
      <c r="A344" s="29"/>
      <c r="B344" s="29"/>
      <c r="C344" s="29"/>
      <c r="D344" s="29"/>
      <c r="E344" s="29"/>
      <c r="F344" s="29"/>
      <c r="G344" s="29"/>
      <c r="H344" s="579"/>
      <c r="I344" s="29"/>
      <c r="J344" s="29"/>
      <c r="K344" s="29"/>
      <c r="L344" s="29"/>
      <c r="M344" s="29"/>
      <c r="N344" s="29"/>
      <c r="O344" s="29"/>
      <c r="P344" s="29"/>
      <c r="Q344" s="29"/>
      <c r="R344" s="29"/>
      <c r="S344" s="29"/>
      <c r="T344" s="29"/>
      <c r="U344" s="29"/>
      <c r="V344" s="29"/>
      <c r="W344" s="29"/>
      <c r="X344" s="29"/>
      <c r="Y344" s="29"/>
      <c r="Z344" s="29"/>
    </row>
    <row r="345" spans="1:26" ht="15.75" customHeight="1">
      <c r="A345" s="29"/>
      <c r="B345" s="29"/>
      <c r="C345" s="29"/>
      <c r="D345" s="29"/>
      <c r="E345" s="29"/>
      <c r="F345" s="29"/>
      <c r="G345" s="29"/>
      <c r="H345" s="579"/>
      <c r="I345" s="29"/>
      <c r="J345" s="29"/>
      <c r="K345" s="29"/>
      <c r="L345" s="29"/>
      <c r="M345" s="29"/>
      <c r="N345" s="29"/>
      <c r="O345" s="29"/>
      <c r="P345" s="29"/>
      <c r="Q345" s="29"/>
      <c r="R345" s="29"/>
      <c r="S345" s="29"/>
      <c r="T345" s="29"/>
      <c r="U345" s="29"/>
      <c r="V345" s="29"/>
      <c r="W345" s="29"/>
      <c r="X345" s="29"/>
      <c r="Y345" s="29"/>
      <c r="Z345" s="29"/>
    </row>
    <row r="346" spans="1:26" ht="15.75" customHeight="1">
      <c r="A346" s="29"/>
      <c r="B346" s="29"/>
      <c r="C346" s="29"/>
      <c r="D346" s="29"/>
      <c r="E346" s="29"/>
      <c r="F346" s="29"/>
      <c r="G346" s="29"/>
      <c r="H346" s="579"/>
      <c r="I346" s="29"/>
      <c r="J346" s="29"/>
      <c r="K346" s="29"/>
      <c r="L346" s="29"/>
      <c r="M346" s="29"/>
      <c r="N346" s="29"/>
      <c r="O346" s="29"/>
      <c r="P346" s="29"/>
      <c r="Q346" s="29"/>
      <c r="R346" s="29"/>
      <c r="S346" s="29"/>
      <c r="T346" s="29"/>
      <c r="U346" s="29"/>
      <c r="V346" s="29"/>
      <c r="W346" s="29"/>
      <c r="X346" s="29"/>
      <c r="Y346" s="29"/>
      <c r="Z346" s="29"/>
    </row>
    <row r="347" spans="1:26" ht="15.75" customHeight="1">
      <c r="A347" s="29"/>
      <c r="B347" s="29"/>
      <c r="C347" s="29"/>
      <c r="D347" s="29"/>
      <c r="E347" s="29"/>
      <c r="F347" s="29"/>
      <c r="G347" s="29"/>
      <c r="H347" s="579"/>
      <c r="I347" s="29"/>
      <c r="J347" s="29"/>
      <c r="K347" s="29"/>
      <c r="L347" s="29"/>
      <c r="M347" s="29"/>
      <c r="N347" s="29"/>
      <c r="O347" s="29"/>
      <c r="P347" s="29"/>
      <c r="Q347" s="29"/>
      <c r="R347" s="29"/>
      <c r="S347" s="29"/>
      <c r="T347" s="29"/>
      <c r="U347" s="29"/>
      <c r="V347" s="29"/>
      <c r="W347" s="29"/>
      <c r="X347" s="29"/>
      <c r="Y347" s="29"/>
      <c r="Z347" s="29"/>
    </row>
    <row r="348" spans="1:26" ht="15.75" customHeight="1">
      <c r="A348" s="29"/>
      <c r="B348" s="29"/>
      <c r="C348" s="29"/>
      <c r="D348" s="29"/>
      <c r="E348" s="29"/>
      <c r="F348" s="29"/>
      <c r="G348" s="29"/>
      <c r="H348" s="579"/>
      <c r="I348" s="29"/>
      <c r="J348" s="29"/>
      <c r="K348" s="29"/>
      <c r="L348" s="29"/>
      <c r="M348" s="29"/>
      <c r="N348" s="29"/>
      <c r="O348" s="29"/>
      <c r="P348" s="29"/>
      <c r="Q348" s="29"/>
      <c r="R348" s="29"/>
      <c r="S348" s="29"/>
      <c r="T348" s="29"/>
      <c r="U348" s="29"/>
      <c r="V348" s="29"/>
      <c r="W348" s="29"/>
      <c r="X348" s="29"/>
      <c r="Y348" s="29"/>
      <c r="Z348" s="29"/>
    </row>
    <row r="349" spans="1:26" ht="15.75" customHeight="1">
      <c r="A349" s="29"/>
      <c r="B349" s="29"/>
      <c r="C349" s="29"/>
      <c r="D349" s="29"/>
      <c r="E349" s="29"/>
      <c r="F349" s="29"/>
      <c r="G349" s="29"/>
      <c r="H349" s="579"/>
      <c r="I349" s="29"/>
      <c r="J349" s="29"/>
      <c r="K349" s="29"/>
      <c r="L349" s="29"/>
      <c r="M349" s="29"/>
      <c r="N349" s="29"/>
      <c r="O349" s="29"/>
      <c r="P349" s="29"/>
      <c r="Q349" s="29"/>
      <c r="R349" s="29"/>
      <c r="S349" s="29"/>
      <c r="T349" s="29"/>
      <c r="U349" s="29"/>
      <c r="V349" s="29"/>
      <c r="W349" s="29"/>
      <c r="X349" s="29"/>
      <c r="Y349" s="29"/>
      <c r="Z349" s="29"/>
    </row>
    <row r="350" spans="1:26" ht="15.75" customHeight="1">
      <c r="A350" s="29"/>
      <c r="B350" s="29"/>
      <c r="C350" s="29"/>
      <c r="D350" s="29"/>
      <c r="E350" s="29"/>
      <c r="F350" s="29"/>
      <c r="G350" s="29"/>
      <c r="H350" s="579"/>
      <c r="I350" s="29"/>
      <c r="J350" s="29"/>
      <c r="K350" s="29"/>
      <c r="L350" s="29"/>
      <c r="M350" s="29"/>
      <c r="N350" s="29"/>
      <c r="O350" s="29"/>
      <c r="P350" s="29"/>
      <c r="Q350" s="29"/>
      <c r="R350" s="29"/>
      <c r="S350" s="29"/>
      <c r="T350" s="29"/>
      <c r="U350" s="29"/>
      <c r="V350" s="29"/>
      <c r="W350" s="29"/>
      <c r="X350" s="29"/>
      <c r="Y350" s="29"/>
      <c r="Z350" s="29"/>
    </row>
    <row r="351" spans="1:26" ht="15.75" customHeight="1">
      <c r="A351" s="29"/>
      <c r="B351" s="29"/>
      <c r="C351" s="29"/>
      <c r="D351" s="29"/>
      <c r="E351" s="29"/>
      <c r="F351" s="29"/>
      <c r="G351" s="29"/>
      <c r="H351" s="579"/>
      <c r="I351" s="29"/>
      <c r="J351" s="29"/>
      <c r="K351" s="29"/>
      <c r="L351" s="29"/>
      <c r="M351" s="29"/>
      <c r="N351" s="29"/>
      <c r="O351" s="29"/>
      <c r="P351" s="29"/>
      <c r="Q351" s="29"/>
      <c r="R351" s="29"/>
      <c r="S351" s="29"/>
      <c r="T351" s="29"/>
      <c r="U351" s="29"/>
      <c r="V351" s="29"/>
      <c r="W351" s="29"/>
      <c r="X351" s="29"/>
      <c r="Y351" s="29"/>
      <c r="Z351" s="29"/>
    </row>
    <row r="352" spans="1:26" ht="15.75" customHeight="1">
      <c r="A352" s="29"/>
      <c r="B352" s="29"/>
      <c r="C352" s="29"/>
      <c r="D352" s="29"/>
      <c r="E352" s="29"/>
      <c r="F352" s="29"/>
      <c r="G352" s="29"/>
      <c r="H352" s="579"/>
      <c r="I352" s="29"/>
      <c r="J352" s="29"/>
      <c r="K352" s="29"/>
      <c r="L352" s="29"/>
      <c r="M352" s="29"/>
      <c r="N352" s="29"/>
      <c r="O352" s="29"/>
      <c r="P352" s="29"/>
      <c r="Q352" s="29"/>
      <c r="R352" s="29"/>
      <c r="S352" s="29"/>
      <c r="T352" s="29"/>
      <c r="U352" s="29"/>
      <c r="V352" s="29"/>
      <c r="W352" s="29"/>
      <c r="X352" s="29"/>
      <c r="Y352" s="29"/>
      <c r="Z352" s="29"/>
    </row>
    <row r="353" spans="1:26" ht="15.75" customHeight="1">
      <c r="A353" s="29"/>
      <c r="B353" s="29"/>
      <c r="C353" s="29"/>
      <c r="D353" s="29"/>
      <c r="E353" s="29"/>
      <c r="F353" s="29"/>
      <c r="G353" s="29"/>
      <c r="H353" s="579"/>
      <c r="I353" s="29"/>
      <c r="J353" s="29"/>
      <c r="K353" s="29"/>
      <c r="L353" s="29"/>
      <c r="M353" s="29"/>
      <c r="N353" s="29"/>
      <c r="O353" s="29"/>
      <c r="P353" s="29"/>
      <c r="Q353" s="29"/>
      <c r="R353" s="29"/>
      <c r="S353" s="29"/>
      <c r="T353" s="29"/>
      <c r="U353" s="29"/>
      <c r="V353" s="29"/>
      <c r="W353" s="29"/>
      <c r="X353" s="29"/>
      <c r="Y353" s="29"/>
      <c r="Z353" s="29"/>
    </row>
    <row r="354" spans="1:26" ht="15.75" customHeight="1">
      <c r="A354" s="29"/>
      <c r="B354" s="29"/>
      <c r="C354" s="29"/>
      <c r="D354" s="29"/>
      <c r="E354" s="29"/>
      <c r="F354" s="29"/>
      <c r="G354" s="29"/>
      <c r="H354" s="579"/>
      <c r="I354" s="29"/>
      <c r="J354" s="29"/>
      <c r="K354" s="29"/>
      <c r="L354" s="29"/>
      <c r="M354" s="29"/>
      <c r="N354" s="29"/>
      <c r="O354" s="29"/>
      <c r="P354" s="29"/>
      <c r="Q354" s="29"/>
      <c r="R354" s="29"/>
      <c r="S354" s="29"/>
      <c r="T354" s="29"/>
      <c r="U354" s="29"/>
      <c r="V354" s="29"/>
      <c r="W354" s="29"/>
      <c r="X354" s="29"/>
      <c r="Y354" s="29"/>
      <c r="Z354" s="29"/>
    </row>
    <row r="355" spans="1:26" ht="15.75" customHeight="1">
      <c r="A355" s="29"/>
      <c r="B355" s="29"/>
      <c r="C355" s="29"/>
      <c r="D355" s="29"/>
      <c r="E355" s="29"/>
      <c r="F355" s="29"/>
      <c r="G355" s="29"/>
      <c r="H355" s="579"/>
      <c r="I355" s="29"/>
      <c r="J355" s="29"/>
      <c r="K355" s="29"/>
      <c r="L355" s="29"/>
      <c r="M355" s="29"/>
      <c r="N355" s="29"/>
      <c r="O355" s="29"/>
      <c r="P355" s="29"/>
      <c r="Q355" s="29"/>
      <c r="R355" s="29"/>
      <c r="S355" s="29"/>
      <c r="T355" s="29"/>
      <c r="U355" s="29"/>
      <c r="V355" s="29"/>
      <c r="W355" s="29"/>
      <c r="X355" s="29"/>
      <c r="Y355" s="29"/>
      <c r="Z355" s="29"/>
    </row>
    <row r="356" spans="1:26" ht="15.75" customHeight="1">
      <c r="A356" s="29"/>
      <c r="B356" s="29"/>
      <c r="C356" s="29"/>
      <c r="D356" s="29"/>
      <c r="E356" s="29"/>
      <c r="F356" s="29"/>
      <c r="G356" s="29"/>
      <c r="H356" s="579"/>
      <c r="I356" s="29"/>
      <c r="J356" s="29"/>
      <c r="K356" s="29"/>
      <c r="L356" s="29"/>
      <c r="M356" s="29"/>
      <c r="N356" s="29"/>
      <c r="O356" s="29"/>
      <c r="P356" s="29"/>
      <c r="Q356" s="29"/>
      <c r="R356" s="29"/>
      <c r="S356" s="29"/>
      <c r="T356" s="29"/>
      <c r="U356" s="29"/>
      <c r="V356" s="29"/>
      <c r="W356" s="29"/>
      <c r="X356" s="29"/>
      <c r="Y356" s="29"/>
      <c r="Z356" s="29"/>
    </row>
    <row r="357" spans="1:26" ht="15.75" customHeight="1">
      <c r="A357" s="29"/>
      <c r="B357" s="29"/>
      <c r="C357" s="29"/>
      <c r="D357" s="29"/>
      <c r="E357" s="29"/>
      <c r="F357" s="29"/>
      <c r="G357" s="29"/>
      <c r="H357" s="579"/>
      <c r="I357" s="29"/>
      <c r="J357" s="29"/>
      <c r="K357" s="29"/>
      <c r="L357" s="29"/>
      <c r="M357" s="29"/>
      <c r="N357" s="29"/>
      <c r="O357" s="29"/>
      <c r="P357" s="29"/>
      <c r="Q357" s="29"/>
      <c r="R357" s="29"/>
      <c r="S357" s="29"/>
      <c r="T357" s="29"/>
      <c r="U357" s="29"/>
      <c r="V357" s="29"/>
      <c r="W357" s="29"/>
      <c r="X357" s="29"/>
      <c r="Y357" s="29"/>
      <c r="Z357" s="29"/>
    </row>
    <row r="358" spans="1:26" ht="15.75" customHeight="1">
      <c r="A358" s="29"/>
      <c r="B358" s="29"/>
      <c r="C358" s="29"/>
      <c r="D358" s="29"/>
      <c r="E358" s="29"/>
      <c r="F358" s="29"/>
      <c r="G358" s="29"/>
      <c r="H358" s="579"/>
      <c r="I358" s="29"/>
      <c r="J358" s="29"/>
      <c r="K358" s="29"/>
      <c r="L358" s="29"/>
      <c r="M358" s="29"/>
      <c r="N358" s="29"/>
      <c r="O358" s="29"/>
      <c r="P358" s="29"/>
      <c r="Q358" s="29"/>
      <c r="R358" s="29"/>
      <c r="S358" s="29"/>
      <c r="T358" s="29"/>
      <c r="U358" s="29"/>
      <c r="V358" s="29"/>
      <c r="W358" s="29"/>
      <c r="X358" s="29"/>
      <c r="Y358" s="29"/>
      <c r="Z358" s="29"/>
    </row>
    <row r="359" spans="1:26" ht="15.75" customHeight="1">
      <c r="A359" s="29"/>
      <c r="B359" s="29"/>
      <c r="C359" s="29"/>
      <c r="D359" s="29"/>
      <c r="E359" s="29"/>
      <c r="F359" s="29"/>
      <c r="G359" s="29"/>
      <c r="H359" s="579"/>
      <c r="I359" s="29"/>
      <c r="J359" s="29"/>
      <c r="K359" s="29"/>
      <c r="L359" s="29"/>
      <c r="M359" s="29"/>
      <c r="N359" s="29"/>
      <c r="O359" s="29"/>
      <c r="P359" s="29"/>
      <c r="Q359" s="29"/>
      <c r="R359" s="29"/>
      <c r="S359" s="29"/>
      <c r="T359" s="29"/>
      <c r="U359" s="29"/>
      <c r="V359" s="29"/>
      <c r="W359" s="29"/>
      <c r="X359" s="29"/>
      <c r="Y359" s="29"/>
      <c r="Z359" s="29"/>
    </row>
    <row r="360" spans="1:26" ht="15.75" customHeight="1">
      <c r="A360" s="29"/>
      <c r="B360" s="29"/>
      <c r="C360" s="29"/>
      <c r="D360" s="29"/>
      <c r="E360" s="29"/>
      <c r="F360" s="29"/>
      <c r="G360" s="29"/>
      <c r="H360" s="579"/>
      <c r="I360" s="29"/>
      <c r="J360" s="29"/>
      <c r="K360" s="29"/>
      <c r="L360" s="29"/>
      <c r="M360" s="29"/>
      <c r="N360" s="29"/>
      <c r="O360" s="29"/>
      <c r="P360" s="29"/>
      <c r="Q360" s="29"/>
      <c r="R360" s="29"/>
      <c r="S360" s="29"/>
      <c r="T360" s="29"/>
      <c r="U360" s="29"/>
      <c r="V360" s="29"/>
      <c r="W360" s="29"/>
      <c r="X360" s="29"/>
      <c r="Y360" s="29"/>
      <c r="Z360" s="29"/>
    </row>
    <row r="361" spans="1:26" ht="15.75" customHeight="1">
      <c r="A361" s="29"/>
      <c r="B361" s="29"/>
      <c r="C361" s="29"/>
      <c r="D361" s="29"/>
      <c r="E361" s="29"/>
      <c r="F361" s="29"/>
      <c r="G361" s="29"/>
      <c r="H361" s="579"/>
      <c r="I361" s="29"/>
      <c r="J361" s="29"/>
      <c r="K361" s="29"/>
      <c r="L361" s="29"/>
      <c r="M361" s="29"/>
      <c r="N361" s="29"/>
      <c r="O361" s="29"/>
      <c r="P361" s="29"/>
      <c r="Q361" s="29"/>
      <c r="R361" s="29"/>
      <c r="S361" s="29"/>
      <c r="T361" s="29"/>
      <c r="U361" s="29"/>
      <c r="V361" s="29"/>
      <c r="W361" s="29"/>
      <c r="X361" s="29"/>
      <c r="Y361" s="29"/>
      <c r="Z361" s="29"/>
    </row>
    <row r="362" spans="1:26" ht="15.75" customHeight="1">
      <c r="A362" s="29"/>
      <c r="B362" s="29"/>
      <c r="C362" s="29"/>
      <c r="D362" s="29"/>
      <c r="E362" s="29"/>
      <c r="F362" s="29"/>
      <c r="G362" s="29"/>
      <c r="H362" s="579"/>
      <c r="I362" s="29"/>
      <c r="J362" s="29"/>
      <c r="K362" s="29"/>
      <c r="L362" s="29"/>
      <c r="M362" s="29"/>
      <c r="N362" s="29"/>
      <c r="O362" s="29"/>
      <c r="P362" s="29"/>
      <c r="Q362" s="29"/>
      <c r="R362" s="29"/>
      <c r="S362" s="29"/>
      <c r="T362" s="29"/>
      <c r="U362" s="29"/>
      <c r="V362" s="29"/>
      <c r="W362" s="29"/>
      <c r="X362" s="29"/>
      <c r="Y362" s="29"/>
      <c r="Z362" s="29"/>
    </row>
    <row r="363" spans="1:26" ht="15.75" customHeight="1">
      <c r="A363" s="29"/>
      <c r="B363" s="29"/>
      <c r="C363" s="29"/>
      <c r="D363" s="29"/>
      <c r="E363" s="29"/>
      <c r="F363" s="29"/>
      <c r="G363" s="29"/>
      <c r="H363" s="579"/>
      <c r="I363" s="29"/>
      <c r="J363" s="29"/>
      <c r="K363" s="29"/>
      <c r="L363" s="29"/>
      <c r="M363" s="29"/>
      <c r="N363" s="29"/>
      <c r="O363" s="29"/>
      <c r="P363" s="29"/>
      <c r="Q363" s="29"/>
      <c r="R363" s="29"/>
      <c r="S363" s="29"/>
      <c r="T363" s="29"/>
      <c r="U363" s="29"/>
      <c r="V363" s="29"/>
      <c r="W363" s="29"/>
      <c r="X363" s="29"/>
      <c r="Y363" s="29"/>
      <c r="Z363" s="29"/>
    </row>
    <row r="364" spans="1:26" ht="15.75" customHeight="1">
      <c r="A364" s="29"/>
      <c r="B364" s="29"/>
      <c r="C364" s="29"/>
      <c r="D364" s="29"/>
      <c r="E364" s="29"/>
      <c r="F364" s="29"/>
      <c r="G364" s="29"/>
      <c r="H364" s="579"/>
      <c r="I364" s="29"/>
      <c r="J364" s="29"/>
      <c r="K364" s="29"/>
      <c r="L364" s="29"/>
      <c r="M364" s="29"/>
      <c r="N364" s="29"/>
      <c r="O364" s="29"/>
      <c r="P364" s="29"/>
      <c r="Q364" s="29"/>
      <c r="R364" s="29"/>
      <c r="S364" s="29"/>
      <c r="T364" s="29"/>
      <c r="U364" s="29"/>
      <c r="V364" s="29"/>
      <c r="W364" s="29"/>
      <c r="X364" s="29"/>
      <c r="Y364" s="29"/>
      <c r="Z364" s="29"/>
    </row>
    <row r="365" spans="1:26" ht="15.75" customHeight="1">
      <c r="A365" s="29"/>
      <c r="B365" s="29"/>
      <c r="C365" s="29"/>
      <c r="D365" s="29"/>
      <c r="E365" s="29"/>
      <c r="F365" s="29"/>
      <c r="G365" s="29"/>
      <c r="H365" s="579"/>
      <c r="I365" s="29"/>
      <c r="J365" s="29"/>
      <c r="K365" s="29"/>
      <c r="L365" s="29"/>
      <c r="M365" s="29"/>
      <c r="N365" s="29"/>
      <c r="O365" s="29"/>
      <c r="P365" s="29"/>
      <c r="Q365" s="29"/>
      <c r="R365" s="29"/>
      <c r="S365" s="29"/>
      <c r="T365" s="29"/>
      <c r="U365" s="29"/>
      <c r="V365" s="29"/>
      <c r="W365" s="29"/>
      <c r="X365" s="29"/>
      <c r="Y365" s="29"/>
      <c r="Z365" s="29"/>
    </row>
    <row r="366" spans="1:26" ht="15.75" customHeight="1">
      <c r="A366" s="29"/>
      <c r="B366" s="29"/>
      <c r="C366" s="29"/>
      <c r="D366" s="29"/>
      <c r="E366" s="29"/>
      <c r="F366" s="29"/>
      <c r="G366" s="29"/>
      <c r="H366" s="579"/>
      <c r="I366" s="29"/>
      <c r="J366" s="29"/>
      <c r="K366" s="29"/>
      <c r="L366" s="29"/>
      <c r="M366" s="29"/>
      <c r="N366" s="29"/>
      <c r="O366" s="29"/>
      <c r="P366" s="29"/>
      <c r="Q366" s="29"/>
      <c r="R366" s="29"/>
      <c r="S366" s="29"/>
      <c r="T366" s="29"/>
      <c r="U366" s="29"/>
      <c r="V366" s="29"/>
      <c r="W366" s="29"/>
      <c r="X366" s="29"/>
      <c r="Y366" s="29"/>
      <c r="Z366" s="29"/>
    </row>
    <row r="367" spans="1:26" ht="15.75" customHeight="1">
      <c r="A367" s="29"/>
      <c r="B367" s="29"/>
      <c r="C367" s="29"/>
      <c r="D367" s="29"/>
      <c r="E367" s="29"/>
      <c r="F367" s="29"/>
      <c r="G367" s="29"/>
      <c r="H367" s="579"/>
      <c r="I367" s="29"/>
      <c r="J367" s="29"/>
      <c r="K367" s="29"/>
      <c r="L367" s="29"/>
      <c r="M367" s="29"/>
      <c r="N367" s="29"/>
      <c r="O367" s="29"/>
      <c r="P367" s="29"/>
      <c r="Q367" s="29"/>
      <c r="R367" s="29"/>
      <c r="S367" s="29"/>
      <c r="T367" s="29"/>
      <c r="U367" s="29"/>
      <c r="V367" s="29"/>
      <c r="W367" s="29"/>
      <c r="X367" s="29"/>
      <c r="Y367" s="29"/>
      <c r="Z367" s="29"/>
    </row>
    <row r="368" spans="1:26" ht="15.75" customHeight="1">
      <c r="A368" s="29"/>
      <c r="B368" s="29"/>
      <c r="C368" s="29"/>
      <c r="D368" s="29"/>
      <c r="E368" s="29"/>
      <c r="F368" s="29"/>
      <c r="G368" s="29"/>
      <c r="H368" s="579"/>
      <c r="I368" s="29"/>
      <c r="J368" s="29"/>
      <c r="K368" s="29"/>
      <c r="L368" s="29"/>
      <c r="M368" s="29"/>
      <c r="N368" s="29"/>
      <c r="O368" s="29"/>
      <c r="P368" s="29"/>
      <c r="Q368" s="29"/>
      <c r="R368" s="29"/>
      <c r="S368" s="29"/>
      <c r="T368" s="29"/>
      <c r="U368" s="29"/>
      <c r="V368" s="29"/>
      <c r="W368" s="29"/>
      <c r="X368" s="29"/>
      <c r="Y368" s="29"/>
      <c r="Z368" s="29"/>
    </row>
    <row r="369" spans="1:26" ht="15.75" customHeight="1">
      <c r="A369" s="29"/>
      <c r="B369" s="29"/>
      <c r="C369" s="29"/>
      <c r="D369" s="29"/>
      <c r="E369" s="29"/>
      <c r="F369" s="29"/>
      <c r="G369" s="29"/>
      <c r="H369" s="579"/>
      <c r="I369" s="29"/>
      <c r="J369" s="29"/>
      <c r="K369" s="29"/>
      <c r="L369" s="29"/>
      <c r="M369" s="29"/>
      <c r="N369" s="29"/>
      <c r="O369" s="29"/>
      <c r="P369" s="29"/>
      <c r="Q369" s="29"/>
      <c r="R369" s="29"/>
      <c r="S369" s="29"/>
      <c r="T369" s="29"/>
      <c r="U369" s="29"/>
      <c r="V369" s="29"/>
      <c r="W369" s="29"/>
      <c r="X369" s="29"/>
      <c r="Y369" s="29"/>
      <c r="Z369" s="29"/>
    </row>
    <row r="370" spans="1:26" ht="15.75" customHeight="1">
      <c r="A370" s="29"/>
      <c r="B370" s="29"/>
      <c r="C370" s="29"/>
      <c r="D370" s="29"/>
      <c r="E370" s="29"/>
      <c r="F370" s="29"/>
      <c r="G370" s="29"/>
      <c r="H370" s="579"/>
      <c r="I370" s="29"/>
      <c r="J370" s="29"/>
      <c r="K370" s="29"/>
      <c r="L370" s="29"/>
      <c r="M370" s="29"/>
      <c r="N370" s="29"/>
      <c r="O370" s="29"/>
      <c r="P370" s="29"/>
      <c r="Q370" s="29"/>
      <c r="R370" s="29"/>
      <c r="S370" s="29"/>
      <c r="T370" s="29"/>
      <c r="U370" s="29"/>
      <c r="V370" s="29"/>
      <c r="W370" s="29"/>
      <c r="X370" s="29"/>
      <c r="Y370" s="29"/>
      <c r="Z370" s="29"/>
    </row>
    <row r="371" spans="1:26" ht="15.75" customHeight="1">
      <c r="A371" s="29"/>
      <c r="B371" s="29"/>
      <c r="C371" s="29"/>
      <c r="D371" s="29"/>
      <c r="E371" s="29"/>
      <c r="F371" s="29"/>
      <c r="G371" s="29"/>
      <c r="H371" s="579"/>
      <c r="I371" s="29"/>
      <c r="J371" s="29"/>
      <c r="K371" s="29"/>
      <c r="L371" s="29"/>
      <c r="M371" s="29"/>
      <c r="N371" s="29"/>
      <c r="O371" s="29"/>
      <c r="P371" s="29"/>
      <c r="Q371" s="29"/>
      <c r="R371" s="29"/>
      <c r="S371" s="29"/>
      <c r="T371" s="29"/>
      <c r="U371" s="29"/>
      <c r="V371" s="29"/>
      <c r="W371" s="29"/>
      <c r="X371" s="29"/>
      <c r="Y371" s="29"/>
      <c r="Z371" s="29"/>
    </row>
    <row r="372" spans="1:26" ht="15.75" customHeight="1">
      <c r="A372" s="29"/>
      <c r="B372" s="29"/>
      <c r="C372" s="29"/>
      <c r="D372" s="29"/>
      <c r="E372" s="29"/>
      <c r="F372" s="29"/>
      <c r="G372" s="29"/>
      <c r="H372" s="579"/>
      <c r="I372" s="29"/>
      <c r="J372" s="29"/>
      <c r="K372" s="29"/>
      <c r="L372" s="29"/>
      <c r="M372" s="29"/>
      <c r="N372" s="29"/>
      <c r="O372" s="29"/>
      <c r="P372" s="29"/>
      <c r="Q372" s="29"/>
      <c r="R372" s="29"/>
      <c r="S372" s="29"/>
      <c r="T372" s="29"/>
      <c r="U372" s="29"/>
      <c r="V372" s="29"/>
      <c r="W372" s="29"/>
      <c r="X372" s="29"/>
      <c r="Y372" s="29"/>
      <c r="Z372" s="29"/>
    </row>
    <row r="373" spans="1:26" ht="15.75" customHeight="1">
      <c r="A373" s="29"/>
      <c r="B373" s="29"/>
      <c r="C373" s="29"/>
      <c r="D373" s="29"/>
      <c r="E373" s="29"/>
      <c r="F373" s="29"/>
      <c r="G373" s="29"/>
      <c r="H373" s="579"/>
      <c r="I373" s="29"/>
      <c r="J373" s="29"/>
      <c r="K373" s="29"/>
      <c r="L373" s="29"/>
      <c r="M373" s="29"/>
      <c r="N373" s="29"/>
      <c r="O373" s="29"/>
      <c r="P373" s="29"/>
      <c r="Q373" s="29"/>
      <c r="R373" s="29"/>
      <c r="S373" s="29"/>
      <c r="T373" s="29"/>
      <c r="U373" s="29"/>
      <c r="V373" s="29"/>
      <c r="W373" s="29"/>
      <c r="X373" s="29"/>
      <c r="Y373" s="29"/>
      <c r="Z373" s="29"/>
    </row>
    <row r="374" spans="1:26" ht="15.75" customHeight="1">
      <c r="A374" s="29"/>
      <c r="B374" s="29"/>
      <c r="C374" s="29"/>
      <c r="D374" s="29"/>
      <c r="E374" s="29"/>
      <c r="F374" s="29"/>
      <c r="G374" s="29"/>
      <c r="H374" s="579"/>
      <c r="I374" s="29"/>
      <c r="J374" s="29"/>
      <c r="K374" s="29"/>
      <c r="L374" s="29"/>
      <c r="M374" s="29"/>
      <c r="N374" s="29"/>
      <c r="O374" s="29"/>
      <c r="P374" s="29"/>
      <c r="Q374" s="29"/>
      <c r="R374" s="29"/>
      <c r="S374" s="29"/>
      <c r="T374" s="29"/>
      <c r="U374" s="29"/>
      <c r="V374" s="29"/>
      <c r="W374" s="29"/>
      <c r="X374" s="29"/>
      <c r="Y374" s="29"/>
      <c r="Z374" s="29"/>
    </row>
    <row r="375" spans="1:26" ht="15.75" customHeight="1">
      <c r="A375" s="29"/>
      <c r="B375" s="29"/>
      <c r="C375" s="29"/>
      <c r="D375" s="29"/>
      <c r="E375" s="29"/>
      <c r="F375" s="29"/>
      <c r="G375" s="29"/>
      <c r="H375" s="579"/>
      <c r="I375" s="29"/>
      <c r="J375" s="29"/>
      <c r="K375" s="29"/>
      <c r="L375" s="29"/>
      <c r="M375" s="29"/>
      <c r="N375" s="29"/>
      <c r="O375" s="29"/>
      <c r="P375" s="29"/>
      <c r="Q375" s="29"/>
      <c r="R375" s="29"/>
      <c r="S375" s="29"/>
      <c r="T375" s="29"/>
      <c r="U375" s="29"/>
      <c r="V375" s="29"/>
      <c r="W375" s="29"/>
      <c r="X375" s="29"/>
      <c r="Y375" s="29"/>
      <c r="Z375" s="29"/>
    </row>
    <row r="376" spans="1:26" ht="15.75" customHeight="1">
      <c r="A376" s="29"/>
      <c r="B376" s="29"/>
      <c r="C376" s="29"/>
      <c r="D376" s="29"/>
      <c r="E376" s="29"/>
      <c r="F376" s="29"/>
      <c r="G376" s="29"/>
      <c r="H376" s="579"/>
      <c r="I376" s="29"/>
      <c r="J376" s="29"/>
      <c r="K376" s="29"/>
      <c r="L376" s="29"/>
      <c r="M376" s="29"/>
      <c r="N376" s="29"/>
      <c r="O376" s="29"/>
      <c r="P376" s="29"/>
      <c r="Q376" s="29"/>
      <c r="R376" s="29"/>
      <c r="S376" s="29"/>
      <c r="T376" s="29"/>
      <c r="U376" s="29"/>
      <c r="V376" s="29"/>
      <c r="W376" s="29"/>
      <c r="X376" s="29"/>
      <c r="Y376" s="29"/>
      <c r="Z376" s="29"/>
    </row>
    <row r="377" spans="1:26" ht="15.75" customHeight="1">
      <c r="A377" s="29"/>
      <c r="B377" s="29"/>
      <c r="C377" s="29"/>
      <c r="D377" s="29"/>
      <c r="E377" s="29"/>
      <c r="F377" s="29"/>
      <c r="G377" s="29"/>
      <c r="H377" s="579"/>
      <c r="I377" s="29"/>
      <c r="J377" s="29"/>
      <c r="K377" s="29"/>
      <c r="L377" s="29"/>
      <c r="M377" s="29"/>
      <c r="N377" s="29"/>
      <c r="O377" s="29"/>
      <c r="P377" s="29"/>
      <c r="Q377" s="29"/>
      <c r="R377" s="29"/>
      <c r="S377" s="29"/>
      <c r="T377" s="29"/>
      <c r="U377" s="29"/>
      <c r="V377" s="29"/>
      <c r="W377" s="29"/>
      <c r="X377" s="29"/>
      <c r="Y377" s="29"/>
      <c r="Z377" s="29"/>
    </row>
    <row r="378" spans="1:26" ht="15.75" customHeight="1">
      <c r="A378" s="29"/>
      <c r="B378" s="29"/>
      <c r="C378" s="29"/>
      <c r="D378" s="29"/>
      <c r="E378" s="29"/>
      <c r="F378" s="29"/>
      <c r="G378" s="29"/>
      <c r="H378" s="579"/>
      <c r="I378" s="29"/>
      <c r="J378" s="29"/>
      <c r="K378" s="29"/>
      <c r="L378" s="29"/>
      <c r="M378" s="29"/>
      <c r="N378" s="29"/>
      <c r="O378" s="29"/>
      <c r="P378" s="29"/>
      <c r="Q378" s="29"/>
      <c r="R378" s="29"/>
      <c r="S378" s="29"/>
      <c r="T378" s="29"/>
      <c r="U378" s="29"/>
      <c r="V378" s="29"/>
      <c r="W378" s="29"/>
      <c r="X378" s="29"/>
      <c r="Y378" s="29"/>
      <c r="Z378" s="29"/>
    </row>
    <row r="379" spans="1:26" ht="15.75" customHeight="1">
      <c r="A379" s="29"/>
      <c r="B379" s="29"/>
      <c r="C379" s="29"/>
      <c r="D379" s="29"/>
      <c r="E379" s="29"/>
      <c r="F379" s="29"/>
      <c r="G379" s="29"/>
      <c r="H379" s="579"/>
      <c r="I379" s="29"/>
      <c r="J379" s="29"/>
      <c r="K379" s="29"/>
      <c r="L379" s="29"/>
      <c r="M379" s="29"/>
      <c r="N379" s="29"/>
      <c r="O379" s="29"/>
      <c r="P379" s="29"/>
      <c r="Q379" s="29"/>
      <c r="R379" s="29"/>
      <c r="S379" s="29"/>
      <c r="T379" s="29"/>
      <c r="U379" s="29"/>
      <c r="V379" s="29"/>
      <c r="W379" s="29"/>
      <c r="X379" s="29"/>
      <c r="Y379" s="29"/>
      <c r="Z379" s="29"/>
    </row>
    <row r="380" spans="1:26" ht="15.75" customHeight="1">
      <c r="A380" s="29"/>
      <c r="B380" s="29"/>
      <c r="C380" s="29"/>
      <c r="D380" s="29"/>
      <c r="E380" s="29"/>
      <c r="F380" s="29"/>
      <c r="G380" s="29"/>
      <c r="H380" s="579"/>
      <c r="I380" s="29"/>
      <c r="J380" s="29"/>
      <c r="K380" s="29"/>
      <c r="L380" s="29"/>
      <c r="M380" s="29"/>
      <c r="N380" s="29"/>
      <c r="O380" s="29"/>
      <c r="P380" s="29"/>
      <c r="Q380" s="29"/>
      <c r="R380" s="29"/>
      <c r="S380" s="29"/>
      <c r="T380" s="29"/>
      <c r="U380" s="29"/>
      <c r="V380" s="29"/>
      <c r="W380" s="29"/>
      <c r="X380" s="29"/>
      <c r="Y380" s="29"/>
      <c r="Z380" s="29"/>
    </row>
    <row r="381" spans="1:26" ht="15.75" customHeight="1">
      <c r="A381" s="29"/>
      <c r="B381" s="29"/>
      <c r="C381" s="29"/>
      <c r="D381" s="29"/>
      <c r="E381" s="29"/>
      <c r="F381" s="29"/>
      <c r="G381" s="29"/>
      <c r="H381" s="579"/>
      <c r="I381" s="29"/>
      <c r="J381" s="29"/>
      <c r="K381" s="29"/>
      <c r="L381" s="29"/>
      <c r="M381" s="29"/>
      <c r="N381" s="29"/>
      <c r="O381" s="29"/>
      <c r="P381" s="29"/>
      <c r="Q381" s="29"/>
      <c r="R381" s="29"/>
      <c r="S381" s="29"/>
      <c r="T381" s="29"/>
      <c r="U381" s="29"/>
      <c r="V381" s="29"/>
      <c r="W381" s="29"/>
      <c r="X381" s="29"/>
      <c r="Y381" s="29"/>
      <c r="Z381" s="29"/>
    </row>
    <row r="382" spans="1:26" ht="15.75" customHeight="1">
      <c r="A382" s="29"/>
      <c r="B382" s="29"/>
      <c r="C382" s="29"/>
      <c r="D382" s="29"/>
      <c r="E382" s="29"/>
      <c r="F382" s="29"/>
      <c r="G382" s="29"/>
      <c r="H382" s="579"/>
      <c r="I382" s="29"/>
      <c r="J382" s="29"/>
      <c r="K382" s="29"/>
      <c r="L382" s="29"/>
      <c r="M382" s="29"/>
      <c r="N382" s="29"/>
      <c r="O382" s="29"/>
      <c r="P382" s="29"/>
      <c r="Q382" s="29"/>
      <c r="R382" s="29"/>
      <c r="S382" s="29"/>
      <c r="T382" s="29"/>
      <c r="U382" s="29"/>
      <c r="V382" s="29"/>
      <c r="W382" s="29"/>
      <c r="X382" s="29"/>
      <c r="Y382" s="29"/>
      <c r="Z382" s="29"/>
    </row>
    <row r="383" spans="1:26" ht="15.75" customHeight="1">
      <c r="A383" s="29"/>
      <c r="B383" s="29"/>
      <c r="C383" s="29"/>
      <c r="D383" s="29"/>
      <c r="E383" s="29"/>
      <c r="F383" s="29"/>
      <c r="G383" s="29"/>
      <c r="H383" s="579"/>
      <c r="I383" s="29"/>
      <c r="J383" s="29"/>
      <c r="K383" s="29"/>
      <c r="L383" s="29"/>
      <c r="M383" s="29"/>
      <c r="N383" s="29"/>
      <c r="O383" s="29"/>
      <c r="P383" s="29"/>
      <c r="Q383" s="29"/>
      <c r="R383" s="29"/>
      <c r="S383" s="29"/>
      <c r="T383" s="29"/>
      <c r="U383" s="29"/>
      <c r="V383" s="29"/>
      <c r="W383" s="29"/>
      <c r="X383" s="29"/>
      <c r="Y383" s="29"/>
      <c r="Z383" s="29"/>
    </row>
    <row r="384" spans="1:26" ht="15.75" customHeight="1">
      <c r="A384" s="29"/>
      <c r="B384" s="29"/>
      <c r="C384" s="29"/>
      <c r="D384" s="29"/>
      <c r="E384" s="29"/>
      <c r="F384" s="29"/>
      <c r="G384" s="29"/>
      <c r="H384" s="579"/>
      <c r="I384" s="29"/>
      <c r="J384" s="29"/>
      <c r="K384" s="29"/>
      <c r="L384" s="29"/>
      <c r="M384" s="29"/>
      <c r="N384" s="29"/>
      <c r="O384" s="29"/>
      <c r="P384" s="29"/>
      <c r="Q384" s="29"/>
      <c r="R384" s="29"/>
      <c r="S384" s="29"/>
      <c r="T384" s="29"/>
      <c r="U384" s="29"/>
      <c r="V384" s="29"/>
      <c r="W384" s="29"/>
      <c r="X384" s="29"/>
      <c r="Y384" s="29"/>
      <c r="Z384" s="29"/>
    </row>
    <row r="385" spans="1:26" ht="15.75" customHeight="1">
      <c r="A385" s="29"/>
      <c r="B385" s="29"/>
      <c r="C385" s="29"/>
      <c r="D385" s="29"/>
      <c r="E385" s="29"/>
      <c r="F385" s="29"/>
      <c r="G385" s="29"/>
      <c r="H385" s="579"/>
      <c r="I385" s="29"/>
      <c r="J385" s="29"/>
      <c r="K385" s="29"/>
      <c r="L385" s="29"/>
      <c r="M385" s="29"/>
      <c r="N385" s="29"/>
      <c r="O385" s="29"/>
      <c r="P385" s="29"/>
      <c r="Q385" s="29"/>
      <c r="R385" s="29"/>
      <c r="S385" s="29"/>
      <c r="T385" s="29"/>
      <c r="U385" s="29"/>
      <c r="V385" s="29"/>
      <c r="W385" s="29"/>
      <c r="X385" s="29"/>
      <c r="Y385" s="29"/>
      <c r="Z385" s="29"/>
    </row>
    <row r="386" spans="1:26" ht="15.75" customHeight="1">
      <c r="A386" s="29"/>
      <c r="B386" s="29"/>
      <c r="C386" s="29"/>
      <c r="D386" s="29"/>
      <c r="E386" s="29"/>
      <c r="F386" s="29"/>
      <c r="G386" s="29"/>
      <c r="H386" s="579"/>
      <c r="I386" s="29"/>
      <c r="J386" s="29"/>
      <c r="K386" s="29"/>
      <c r="L386" s="29"/>
      <c r="M386" s="29"/>
      <c r="N386" s="29"/>
      <c r="O386" s="29"/>
      <c r="P386" s="29"/>
      <c r="Q386" s="29"/>
      <c r="R386" s="29"/>
      <c r="S386" s="29"/>
      <c r="T386" s="29"/>
      <c r="U386" s="29"/>
      <c r="V386" s="29"/>
      <c r="W386" s="29"/>
      <c r="X386" s="29"/>
      <c r="Y386" s="29"/>
      <c r="Z386" s="29"/>
    </row>
    <row r="387" spans="1:26" ht="15.75" customHeight="1">
      <c r="A387" s="29"/>
      <c r="B387" s="29"/>
      <c r="C387" s="29"/>
      <c r="D387" s="29"/>
      <c r="E387" s="29"/>
      <c r="F387" s="29"/>
      <c r="G387" s="29"/>
      <c r="H387" s="579"/>
      <c r="I387" s="29"/>
      <c r="J387" s="29"/>
      <c r="K387" s="29"/>
      <c r="L387" s="29"/>
      <c r="M387" s="29"/>
      <c r="N387" s="29"/>
      <c r="O387" s="29"/>
      <c r="P387" s="29"/>
      <c r="Q387" s="29"/>
      <c r="R387" s="29"/>
      <c r="S387" s="29"/>
      <c r="T387" s="29"/>
      <c r="U387" s="29"/>
      <c r="V387" s="29"/>
      <c r="W387" s="29"/>
      <c r="X387" s="29"/>
      <c r="Y387" s="29"/>
      <c r="Z387" s="29"/>
    </row>
    <row r="388" spans="1:26" ht="15.75" customHeight="1">
      <c r="A388" s="29"/>
      <c r="B388" s="29"/>
      <c r="C388" s="29"/>
      <c r="D388" s="29"/>
      <c r="E388" s="29"/>
      <c r="F388" s="29"/>
      <c r="G388" s="29"/>
      <c r="H388" s="579"/>
      <c r="I388" s="29"/>
      <c r="J388" s="29"/>
      <c r="K388" s="29"/>
      <c r="L388" s="29"/>
      <c r="M388" s="29"/>
      <c r="N388" s="29"/>
      <c r="O388" s="29"/>
      <c r="P388" s="29"/>
      <c r="Q388" s="29"/>
      <c r="R388" s="29"/>
      <c r="S388" s="29"/>
      <c r="T388" s="29"/>
      <c r="U388" s="29"/>
      <c r="V388" s="29"/>
      <c r="W388" s="29"/>
      <c r="X388" s="29"/>
      <c r="Y388" s="29"/>
      <c r="Z388" s="29"/>
    </row>
    <row r="389" spans="1:26" ht="15.75" customHeight="1">
      <c r="A389" s="29"/>
      <c r="B389" s="29"/>
      <c r="C389" s="29"/>
      <c r="D389" s="29"/>
      <c r="E389" s="29"/>
      <c r="F389" s="29"/>
      <c r="G389" s="29"/>
      <c r="H389" s="579"/>
      <c r="I389" s="29"/>
      <c r="J389" s="29"/>
      <c r="K389" s="29"/>
      <c r="L389" s="29"/>
      <c r="M389" s="29"/>
      <c r="N389" s="29"/>
      <c r="O389" s="29"/>
      <c r="P389" s="29"/>
      <c r="Q389" s="29"/>
      <c r="R389" s="29"/>
      <c r="S389" s="29"/>
      <c r="T389" s="29"/>
      <c r="U389" s="29"/>
      <c r="V389" s="29"/>
      <c r="W389" s="29"/>
      <c r="X389" s="29"/>
      <c r="Y389" s="29"/>
      <c r="Z389" s="29"/>
    </row>
    <row r="390" spans="1:26" ht="15.75" customHeight="1">
      <c r="A390" s="29"/>
      <c r="B390" s="29"/>
      <c r="C390" s="29"/>
      <c r="D390" s="29"/>
      <c r="E390" s="29"/>
      <c r="F390" s="29"/>
      <c r="G390" s="29"/>
      <c r="H390" s="579"/>
      <c r="I390" s="29"/>
      <c r="J390" s="29"/>
      <c r="K390" s="29"/>
      <c r="L390" s="29"/>
      <c r="M390" s="29"/>
      <c r="N390" s="29"/>
      <c r="O390" s="29"/>
      <c r="P390" s="29"/>
      <c r="Q390" s="29"/>
      <c r="R390" s="29"/>
      <c r="S390" s="29"/>
      <c r="T390" s="29"/>
      <c r="U390" s="29"/>
      <c r="V390" s="29"/>
      <c r="W390" s="29"/>
      <c r="X390" s="29"/>
      <c r="Y390" s="29"/>
      <c r="Z390" s="29"/>
    </row>
    <row r="391" spans="1:26" ht="15.75" customHeight="1">
      <c r="A391" s="29"/>
      <c r="B391" s="29"/>
      <c r="C391" s="29"/>
      <c r="D391" s="29"/>
      <c r="E391" s="29"/>
      <c r="F391" s="29"/>
      <c r="G391" s="29"/>
      <c r="H391" s="579"/>
      <c r="I391" s="29"/>
      <c r="J391" s="29"/>
      <c r="K391" s="29"/>
      <c r="L391" s="29"/>
      <c r="M391" s="29"/>
      <c r="N391" s="29"/>
      <c r="O391" s="29"/>
      <c r="P391" s="29"/>
      <c r="Q391" s="29"/>
      <c r="R391" s="29"/>
      <c r="S391" s="29"/>
      <c r="T391" s="29"/>
      <c r="U391" s="29"/>
      <c r="V391" s="29"/>
      <c r="W391" s="29"/>
      <c r="X391" s="29"/>
      <c r="Y391" s="29"/>
      <c r="Z391" s="29"/>
    </row>
    <row r="392" spans="1:26" ht="15.75" customHeight="1">
      <c r="A392" s="29"/>
      <c r="B392" s="29"/>
      <c r="C392" s="29"/>
      <c r="D392" s="29"/>
      <c r="E392" s="29"/>
      <c r="F392" s="29"/>
      <c r="G392" s="29"/>
      <c r="H392" s="579"/>
      <c r="I392" s="29"/>
      <c r="J392" s="29"/>
      <c r="K392" s="29"/>
      <c r="L392" s="29"/>
      <c r="M392" s="29"/>
      <c r="N392" s="29"/>
      <c r="O392" s="29"/>
      <c r="P392" s="29"/>
      <c r="Q392" s="29"/>
      <c r="R392" s="29"/>
      <c r="S392" s="29"/>
      <c r="T392" s="29"/>
      <c r="U392" s="29"/>
      <c r="V392" s="29"/>
      <c r="W392" s="29"/>
      <c r="X392" s="29"/>
      <c r="Y392" s="29"/>
      <c r="Z392" s="29"/>
    </row>
    <row r="393" spans="1:26" ht="15.75" customHeight="1">
      <c r="A393" s="29"/>
      <c r="B393" s="29"/>
      <c r="C393" s="29"/>
      <c r="D393" s="29"/>
      <c r="E393" s="29"/>
      <c r="F393" s="29"/>
      <c r="G393" s="29"/>
      <c r="H393" s="579"/>
      <c r="I393" s="29"/>
      <c r="J393" s="29"/>
      <c r="K393" s="29"/>
      <c r="L393" s="29"/>
      <c r="M393" s="29"/>
      <c r="N393" s="29"/>
      <c r="O393" s="29"/>
      <c r="P393" s="29"/>
      <c r="Q393" s="29"/>
      <c r="R393" s="29"/>
      <c r="S393" s="29"/>
      <c r="T393" s="29"/>
      <c r="U393" s="29"/>
      <c r="V393" s="29"/>
      <c r="W393" s="29"/>
      <c r="X393" s="29"/>
      <c r="Y393" s="29"/>
      <c r="Z393" s="29"/>
    </row>
    <row r="394" spans="1:26" ht="15.75" customHeight="1">
      <c r="A394" s="29"/>
      <c r="B394" s="29"/>
      <c r="C394" s="29"/>
      <c r="D394" s="29"/>
      <c r="E394" s="29"/>
      <c r="F394" s="29"/>
      <c r="G394" s="29"/>
      <c r="H394" s="579"/>
      <c r="I394" s="29"/>
      <c r="J394" s="29"/>
      <c r="K394" s="29"/>
      <c r="L394" s="29"/>
      <c r="M394" s="29"/>
      <c r="N394" s="29"/>
      <c r="O394" s="29"/>
      <c r="P394" s="29"/>
      <c r="Q394" s="29"/>
      <c r="R394" s="29"/>
      <c r="S394" s="29"/>
      <c r="T394" s="29"/>
      <c r="U394" s="29"/>
      <c r="V394" s="29"/>
      <c r="W394" s="29"/>
      <c r="X394" s="29"/>
      <c r="Y394" s="29"/>
      <c r="Z394" s="29"/>
    </row>
    <row r="395" spans="1:26" ht="15.75" customHeight="1">
      <c r="A395" s="29"/>
      <c r="B395" s="29"/>
      <c r="C395" s="29"/>
      <c r="D395" s="29"/>
      <c r="E395" s="29"/>
      <c r="F395" s="29"/>
      <c r="G395" s="29"/>
      <c r="H395" s="579"/>
      <c r="I395" s="29"/>
      <c r="J395" s="29"/>
      <c r="K395" s="29"/>
      <c r="L395" s="29"/>
      <c r="M395" s="29"/>
      <c r="N395" s="29"/>
      <c r="O395" s="29"/>
      <c r="P395" s="29"/>
      <c r="Q395" s="29"/>
      <c r="R395" s="29"/>
      <c r="S395" s="29"/>
      <c r="T395" s="29"/>
      <c r="U395" s="29"/>
      <c r="V395" s="29"/>
      <c r="W395" s="29"/>
      <c r="X395" s="29"/>
      <c r="Y395" s="29"/>
      <c r="Z395" s="29"/>
    </row>
    <row r="396" spans="1:26" ht="15.75" customHeight="1">
      <c r="A396" s="29"/>
      <c r="B396" s="29"/>
      <c r="C396" s="29"/>
      <c r="D396" s="29"/>
      <c r="E396" s="29"/>
      <c r="F396" s="29"/>
      <c r="G396" s="29"/>
      <c r="H396" s="579"/>
      <c r="I396" s="29"/>
      <c r="J396" s="29"/>
      <c r="K396" s="29"/>
      <c r="L396" s="29"/>
      <c r="M396" s="29"/>
      <c r="N396" s="29"/>
      <c r="O396" s="29"/>
      <c r="P396" s="29"/>
      <c r="Q396" s="29"/>
      <c r="R396" s="29"/>
      <c r="S396" s="29"/>
      <c r="T396" s="29"/>
      <c r="U396" s="29"/>
      <c r="V396" s="29"/>
      <c r="W396" s="29"/>
      <c r="X396" s="29"/>
      <c r="Y396" s="29"/>
      <c r="Z396" s="29"/>
    </row>
    <row r="397" spans="1:26" ht="15.75" customHeight="1">
      <c r="A397" s="29"/>
      <c r="B397" s="29"/>
      <c r="C397" s="29"/>
      <c r="D397" s="29"/>
      <c r="E397" s="29"/>
      <c r="F397" s="29"/>
      <c r="G397" s="29"/>
      <c r="H397" s="579"/>
      <c r="I397" s="29"/>
      <c r="J397" s="29"/>
      <c r="K397" s="29"/>
      <c r="L397" s="29"/>
      <c r="M397" s="29"/>
      <c r="N397" s="29"/>
      <c r="O397" s="29"/>
      <c r="P397" s="29"/>
      <c r="Q397" s="29"/>
      <c r="R397" s="29"/>
      <c r="S397" s="29"/>
      <c r="T397" s="29"/>
      <c r="U397" s="29"/>
      <c r="V397" s="29"/>
      <c r="W397" s="29"/>
      <c r="X397" s="29"/>
      <c r="Y397" s="29"/>
      <c r="Z397" s="29"/>
    </row>
    <row r="398" spans="1:26" ht="15.75" customHeight="1">
      <c r="A398" s="29"/>
      <c r="B398" s="29"/>
      <c r="C398" s="29"/>
      <c r="D398" s="29"/>
      <c r="E398" s="29"/>
      <c r="F398" s="29"/>
      <c r="G398" s="29"/>
      <c r="H398" s="579"/>
      <c r="I398" s="29"/>
      <c r="J398" s="29"/>
      <c r="K398" s="29"/>
      <c r="L398" s="29"/>
      <c r="M398" s="29"/>
      <c r="N398" s="29"/>
      <c r="O398" s="29"/>
      <c r="P398" s="29"/>
      <c r="Q398" s="29"/>
      <c r="R398" s="29"/>
      <c r="S398" s="29"/>
      <c r="T398" s="29"/>
      <c r="U398" s="29"/>
      <c r="V398" s="29"/>
      <c r="W398" s="29"/>
      <c r="X398" s="29"/>
      <c r="Y398" s="29"/>
      <c r="Z398" s="29"/>
    </row>
    <row r="399" spans="1:26" ht="15.75" customHeight="1">
      <c r="A399" s="29"/>
      <c r="B399" s="29"/>
      <c r="C399" s="29"/>
      <c r="D399" s="29"/>
      <c r="E399" s="29"/>
      <c r="F399" s="29"/>
      <c r="G399" s="29"/>
      <c r="H399" s="579"/>
      <c r="I399" s="29"/>
      <c r="J399" s="29"/>
      <c r="K399" s="29"/>
      <c r="L399" s="29"/>
      <c r="M399" s="29"/>
      <c r="N399" s="29"/>
      <c r="O399" s="29"/>
      <c r="P399" s="29"/>
      <c r="Q399" s="29"/>
      <c r="R399" s="29"/>
      <c r="S399" s="29"/>
      <c r="T399" s="29"/>
      <c r="U399" s="29"/>
      <c r="V399" s="29"/>
      <c r="W399" s="29"/>
      <c r="X399" s="29"/>
      <c r="Y399" s="29"/>
      <c r="Z399" s="29"/>
    </row>
    <row r="400" spans="1:26" ht="15.75" customHeight="1">
      <c r="A400" s="29"/>
      <c r="B400" s="29"/>
      <c r="C400" s="29"/>
      <c r="D400" s="29"/>
      <c r="E400" s="29"/>
      <c r="F400" s="29"/>
      <c r="G400" s="29"/>
      <c r="H400" s="579"/>
      <c r="I400" s="29"/>
      <c r="J400" s="29"/>
      <c r="K400" s="29"/>
      <c r="L400" s="29"/>
      <c r="M400" s="29"/>
      <c r="N400" s="29"/>
      <c r="O400" s="29"/>
      <c r="P400" s="29"/>
      <c r="Q400" s="29"/>
      <c r="R400" s="29"/>
      <c r="S400" s="29"/>
      <c r="T400" s="29"/>
      <c r="U400" s="29"/>
      <c r="V400" s="29"/>
      <c r="W400" s="29"/>
      <c r="X400" s="29"/>
      <c r="Y400" s="29"/>
      <c r="Z400" s="29"/>
    </row>
    <row r="401" spans="1:26" ht="15.75" customHeight="1">
      <c r="A401" s="29"/>
      <c r="B401" s="29"/>
      <c r="C401" s="29"/>
      <c r="D401" s="29"/>
      <c r="E401" s="29"/>
      <c r="F401" s="29"/>
      <c r="G401" s="29"/>
      <c r="H401" s="579"/>
      <c r="I401" s="29"/>
      <c r="J401" s="29"/>
      <c r="K401" s="29"/>
      <c r="L401" s="29"/>
      <c r="M401" s="29"/>
      <c r="N401" s="29"/>
      <c r="O401" s="29"/>
      <c r="P401" s="29"/>
      <c r="Q401" s="29"/>
      <c r="R401" s="29"/>
      <c r="S401" s="29"/>
      <c r="T401" s="29"/>
      <c r="U401" s="29"/>
      <c r="V401" s="29"/>
      <c r="W401" s="29"/>
      <c r="X401" s="29"/>
      <c r="Y401" s="29"/>
      <c r="Z401" s="29"/>
    </row>
    <row r="402" spans="1:26" ht="15.75" customHeight="1">
      <c r="A402" s="29"/>
      <c r="B402" s="29"/>
      <c r="C402" s="29"/>
      <c r="D402" s="29"/>
      <c r="E402" s="29"/>
      <c r="F402" s="29"/>
      <c r="G402" s="29"/>
      <c r="H402" s="579"/>
      <c r="I402" s="29"/>
      <c r="J402" s="29"/>
      <c r="K402" s="29"/>
      <c r="L402" s="29"/>
      <c r="M402" s="29"/>
      <c r="N402" s="29"/>
      <c r="O402" s="29"/>
      <c r="P402" s="29"/>
      <c r="Q402" s="29"/>
      <c r="R402" s="29"/>
      <c r="S402" s="29"/>
      <c r="T402" s="29"/>
      <c r="U402" s="29"/>
      <c r="V402" s="29"/>
      <c r="W402" s="29"/>
      <c r="X402" s="29"/>
      <c r="Y402" s="29"/>
      <c r="Z402" s="29"/>
    </row>
    <row r="403" spans="1:26" ht="15.75" customHeight="1">
      <c r="A403" s="29"/>
      <c r="B403" s="29"/>
      <c r="C403" s="29"/>
      <c r="D403" s="29"/>
      <c r="E403" s="29"/>
      <c r="F403" s="29"/>
      <c r="G403" s="29"/>
      <c r="H403" s="579"/>
      <c r="I403" s="29"/>
      <c r="J403" s="29"/>
      <c r="K403" s="29"/>
      <c r="L403" s="29"/>
      <c r="M403" s="29"/>
      <c r="N403" s="29"/>
      <c r="O403" s="29"/>
      <c r="P403" s="29"/>
      <c r="Q403" s="29"/>
      <c r="R403" s="29"/>
      <c r="S403" s="29"/>
      <c r="T403" s="29"/>
      <c r="U403" s="29"/>
      <c r="V403" s="29"/>
      <c r="W403" s="29"/>
      <c r="X403" s="29"/>
      <c r="Y403" s="29"/>
      <c r="Z403" s="29"/>
    </row>
    <row r="404" spans="1:26" ht="15.75" customHeight="1">
      <c r="A404" s="29"/>
      <c r="B404" s="29"/>
      <c r="C404" s="29"/>
      <c r="D404" s="29"/>
      <c r="E404" s="29"/>
      <c r="F404" s="29"/>
      <c r="G404" s="29"/>
      <c r="H404" s="579"/>
      <c r="I404" s="29"/>
      <c r="J404" s="29"/>
      <c r="K404" s="29"/>
      <c r="L404" s="29"/>
      <c r="M404" s="29"/>
      <c r="N404" s="29"/>
      <c r="O404" s="29"/>
      <c r="P404" s="29"/>
      <c r="Q404" s="29"/>
      <c r="R404" s="29"/>
      <c r="S404" s="29"/>
      <c r="T404" s="29"/>
      <c r="U404" s="29"/>
      <c r="V404" s="29"/>
      <c r="W404" s="29"/>
      <c r="X404" s="29"/>
      <c r="Y404" s="29"/>
      <c r="Z404" s="29"/>
    </row>
    <row r="405" spans="1:26" ht="15.75" customHeight="1">
      <c r="A405" s="29"/>
      <c r="B405" s="29"/>
      <c r="C405" s="29"/>
      <c r="D405" s="29"/>
      <c r="E405" s="29"/>
      <c r="F405" s="29"/>
      <c r="G405" s="29"/>
      <c r="H405" s="579"/>
      <c r="I405" s="29"/>
      <c r="J405" s="29"/>
      <c r="K405" s="29"/>
      <c r="L405" s="29"/>
      <c r="M405" s="29"/>
      <c r="N405" s="29"/>
      <c r="O405" s="29"/>
      <c r="P405" s="29"/>
      <c r="Q405" s="29"/>
      <c r="R405" s="29"/>
      <c r="S405" s="29"/>
      <c r="T405" s="29"/>
      <c r="U405" s="29"/>
      <c r="V405" s="29"/>
      <c r="W405" s="29"/>
      <c r="X405" s="29"/>
      <c r="Y405" s="29"/>
      <c r="Z405" s="29"/>
    </row>
    <row r="406" spans="1:26" ht="15.75" customHeight="1">
      <c r="A406" s="29"/>
      <c r="B406" s="29"/>
      <c r="C406" s="29"/>
      <c r="D406" s="29"/>
      <c r="E406" s="29"/>
      <c r="F406" s="29"/>
      <c r="G406" s="29"/>
      <c r="H406" s="579"/>
      <c r="I406" s="29"/>
      <c r="J406" s="29"/>
      <c r="K406" s="29"/>
      <c r="L406" s="29"/>
      <c r="M406" s="29"/>
      <c r="N406" s="29"/>
      <c r="O406" s="29"/>
      <c r="P406" s="29"/>
      <c r="Q406" s="29"/>
      <c r="R406" s="29"/>
      <c r="S406" s="29"/>
      <c r="T406" s="29"/>
      <c r="U406" s="29"/>
      <c r="V406" s="29"/>
      <c r="W406" s="29"/>
      <c r="X406" s="29"/>
      <c r="Y406" s="29"/>
      <c r="Z406" s="29"/>
    </row>
    <row r="407" spans="1:26" ht="15.75" customHeight="1">
      <c r="A407" s="29"/>
      <c r="B407" s="29"/>
      <c r="C407" s="29"/>
      <c r="D407" s="29"/>
      <c r="E407" s="29"/>
      <c r="F407" s="29"/>
      <c r="G407" s="29"/>
      <c r="H407" s="579"/>
      <c r="I407" s="29"/>
      <c r="J407" s="29"/>
      <c r="K407" s="29"/>
      <c r="L407" s="29"/>
      <c r="M407" s="29"/>
      <c r="N407" s="29"/>
      <c r="O407" s="29"/>
      <c r="P407" s="29"/>
      <c r="Q407" s="29"/>
      <c r="R407" s="29"/>
      <c r="S407" s="29"/>
      <c r="T407" s="29"/>
      <c r="U407" s="29"/>
      <c r="V407" s="29"/>
      <c r="W407" s="29"/>
      <c r="X407" s="29"/>
      <c r="Y407" s="29"/>
      <c r="Z407" s="29"/>
    </row>
    <row r="408" spans="1:26" ht="15.75" customHeight="1">
      <c r="A408" s="29"/>
      <c r="B408" s="29"/>
      <c r="C408" s="29"/>
      <c r="D408" s="29"/>
      <c r="E408" s="29"/>
      <c r="F408" s="29"/>
      <c r="G408" s="29"/>
      <c r="H408" s="579"/>
      <c r="I408" s="29"/>
      <c r="J408" s="29"/>
      <c r="K408" s="29"/>
      <c r="L408" s="29"/>
      <c r="M408" s="29"/>
      <c r="N408" s="29"/>
      <c r="O408" s="29"/>
      <c r="P408" s="29"/>
      <c r="Q408" s="29"/>
      <c r="R408" s="29"/>
      <c r="S408" s="29"/>
      <c r="T408" s="29"/>
      <c r="U408" s="29"/>
      <c r="V408" s="29"/>
      <c r="W408" s="29"/>
      <c r="X408" s="29"/>
      <c r="Y408" s="29"/>
      <c r="Z408" s="29"/>
    </row>
    <row r="409" spans="1:26" ht="15.75" customHeight="1">
      <c r="A409" s="29"/>
      <c r="B409" s="29"/>
      <c r="C409" s="29"/>
      <c r="D409" s="29"/>
      <c r="E409" s="29"/>
      <c r="F409" s="29"/>
      <c r="G409" s="29"/>
      <c r="H409" s="579"/>
      <c r="I409" s="29"/>
      <c r="J409" s="29"/>
      <c r="K409" s="29"/>
      <c r="L409" s="29"/>
      <c r="M409" s="29"/>
      <c r="N409" s="29"/>
      <c r="O409" s="29"/>
      <c r="P409" s="29"/>
      <c r="Q409" s="29"/>
      <c r="R409" s="29"/>
      <c r="S409" s="29"/>
      <c r="T409" s="29"/>
      <c r="U409" s="29"/>
      <c r="V409" s="29"/>
      <c r="W409" s="29"/>
      <c r="X409" s="29"/>
      <c r="Y409" s="29"/>
      <c r="Z409" s="29"/>
    </row>
    <row r="410" spans="1:26" ht="15.75" customHeight="1">
      <c r="A410" s="29"/>
      <c r="B410" s="29"/>
      <c r="C410" s="29"/>
      <c r="D410" s="29"/>
      <c r="E410" s="29"/>
      <c r="F410" s="29"/>
      <c r="G410" s="29"/>
      <c r="H410" s="579"/>
      <c r="I410" s="29"/>
      <c r="J410" s="29"/>
      <c r="K410" s="29"/>
      <c r="L410" s="29"/>
      <c r="M410" s="29"/>
      <c r="N410" s="29"/>
      <c r="O410" s="29"/>
      <c r="P410" s="29"/>
      <c r="Q410" s="29"/>
      <c r="R410" s="29"/>
      <c r="S410" s="29"/>
      <c r="T410" s="29"/>
      <c r="U410" s="29"/>
      <c r="V410" s="29"/>
      <c r="W410" s="29"/>
      <c r="X410" s="29"/>
      <c r="Y410" s="29"/>
      <c r="Z410" s="29"/>
    </row>
    <row r="411" spans="1:26" ht="15.75" customHeight="1">
      <c r="A411" s="29"/>
      <c r="B411" s="29"/>
      <c r="C411" s="29"/>
      <c r="D411" s="29"/>
      <c r="E411" s="29"/>
      <c r="F411" s="29"/>
      <c r="G411" s="29"/>
      <c r="H411" s="579"/>
      <c r="I411" s="29"/>
      <c r="J411" s="29"/>
      <c r="K411" s="29"/>
      <c r="L411" s="29"/>
      <c r="M411" s="29"/>
      <c r="N411" s="29"/>
      <c r="O411" s="29"/>
      <c r="P411" s="29"/>
      <c r="Q411" s="29"/>
      <c r="R411" s="29"/>
      <c r="S411" s="29"/>
      <c r="T411" s="29"/>
      <c r="U411" s="29"/>
      <c r="V411" s="29"/>
      <c r="W411" s="29"/>
      <c r="X411" s="29"/>
      <c r="Y411" s="29"/>
      <c r="Z411" s="29"/>
    </row>
    <row r="412" spans="1:26" ht="15.75" customHeight="1">
      <c r="A412" s="29"/>
      <c r="B412" s="29"/>
      <c r="C412" s="29"/>
      <c r="D412" s="29"/>
      <c r="E412" s="29"/>
      <c r="F412" s="29"/>
      <c r="G412" s="29"/>
      <c r="H412" s="579"/>
      <c r="I412" s="29"/>
      <c r="J412" s="29"/>
      <c r="K412" s="29"/>
      <c r="L412" s="29"/>
      <c r="M412" s="29"/>
      <c r="N412" s="29"/>
      <c r="O412" s="29"/>
      <c r="P412" s="29"/>
      <c r="Q412" s="29"/>
      <c r="R412" s="29"/>
      <c r="S412" s="29"/>
      <c r="T412" s="29"/>
      <c r="U412" s="29"/>
      <c r="V412" s="29"/>
      <c r="W412" s="29"/>
      <c r="X412" s="29"/>
      <c r="Y412" s="29"/>
      <c r="Z412" s="29"/>
    </row>
    <row r="413" spans="1:26" ht="15.75" customHeight="1">
      <c r="A413" s="29"/>
      <c r="B413" s="29"/>
      <c r="C413" s="29"/>
      <c r="D413" s="29"/>
      <c r="E413" s="29"/>
      <c r="F413" s="29"/>
      <c r="G413" s="29"/>
      <c r="H413" s="579"/>
      <c r="I413" s="29"/>
      <c r="J413" s="29"/>
      <c r="K413" s="29"/>
      <c r="L413" s="29"/>
      <c r="M413" s="29"/>
      <c r="N413" s="29"/>
      <c r="O413" s="29"/>
      <c r="P413" s="29"/>
      <c r="Q413" s="29"/>
      <c r="R413" s="29"/>
      <c r="S413" s="29"/>
      <c r="T413" s="29"/>
      <c r="U413" s="29"/>
      <c r="V413" s="29"/>
      <c r="W413" s="29"/>
      <c r="X413" s="29"/>
      <c r="Y413" s="29"/>
      <c r="Z413" s="29"/>
    </row>
    <row r="414" spans="1:26" ht="15.75" customHeight="1">
      <c r="A414" s="29"/>
      <c r="B414" s="29"/>
      <c r="C414" s="29"/>
      <c r="D414" s="29"/>
      <c r="E414" s="29"/>
      <c r="F414" s="29"/>
      <c r="G414" s="29"/>
      <c r="H414" s="579"/>
      <c r="I414" s="29"/>
      <c r="J414" s="29"/>
      <c r="K414" s="29"/>
      <c r="L414" s="29"/>
      <c r="M414" s="29"/>
      <c r="N414" s="29"/>
      <c r="O414" s="29"/>
      <c r="P414" s="29"/>
      <c r="Q414" s="29"/>
      <c r="R414" s="29"/>
      <c r="S414" s="29"/>
      <c r="T414" s="29"/>
      <c r="U414" s="29"/>
      <c r="V414" s="29"/>
      <c r="W414" s="29"/>
      <c r="X414" s="29"/>
      <c r="Y414" s="29"/>
      <c r="Z414" s="29"/>
    </row>
    <row r="415" spans="1:26" ht="15.75" customHeight="1">
      <c r="A415" s="29"/>
      <c r="B415" s="29"/>
      <c r="C415" s="29"/>
      <c r="D415" s="29"/>
      <c r="E415" s="29"/>
      <c r="F415" s="29"/>
      <c r="G415" s="29"/>
      <c r="H415" s="579"/>
      <c r="I415" s="29"/>
      <c r="J415" s="29"/>
      <c r="K415" s="29"/>
      <c r="L415" s="29"/>
      <c r="M415" s="29"/>
      <c r="N415" s="29"/>
      <c r="O415" s="29"/>
      <c r="P415" s="29"/>
      <c r="Q415" s="29"/>
      <c r="R415" s="29"/>
      <c r="S415" s="29"/>
      <c r="T415" s="29"/>
      <c r="U415" s="29"/>
      <c r="V415" s="29"/>
      <c r="W415" s="29"/>
      <c r="X415" s="29"/>
      <c r="Y415" s="29"/>
      <c r="Z415" s="29"/>
    </row>
    <row r="416" spans="1:26" ht="15.75" customHeight="1">
      <c r="A416" s="29"/>
      <c r="B416" s="29"/>
      <c r="C416" s="29"/>
      <c r="D416" s="29"/>
      <c r="E416" s="29"/>
      <c r="F416" s="29"/>
      <c r="G416" s="29"/>
      <c r="H416" s="579"/>
      <c r="I416" s="29"/>
      <c r="J416" s="29"/>
      <c r="K416" s="29"/>
      <c r="L416" s="29"/>
      <c r="M416" s="29"/>
      <c r="N416" s="29"/>
      <c r="O416" s="29"/>
      <c r="P416" s="29"/>
      <c r="Q416" s="29"/>
      <c r="R416" s="29"/>
      <c r="S416" s="29"/>
      <c r="T416" s="29"/>
      <c r="U416" s="29"/>
      <c r="V416" s="29"/>
      <c r="W416" s="29"/>
      <c r="X416" s="29"/>
      <c r="Y416" s="29"/>
      <c r="Z416" s="29"/>
    </row>
    <row r="417" spans="1:26" ht="15.75" customHeight="1">
      <c r="A417" s="29"/>
      <c r="B417" s="29"/>
      <c r="C417" s="29"/>
      <c r="D417" s="29"/>
      <c r="E417" s="29"/>
      <c r="F417" s="29"/>
      <c r="G417" s="29"/>
      <c r="H417" s="579"/>
      <c r="I417" s="29"/>
      <c r="J417" s="29"/>
      <c r="K417" s="29"/>
      <c r="L417" s="29"/>
      <c r="M417" s="29"/>
      <c r="N417" s="29"/>
      <c r="O417" s="29"/>
      <c r="P417" s="29"/>
      <c r="Q417" s="29"/>
      <c r="R417" s="29"/>
      <c r="S417" s="29"/>
      <c r="T417" s="29"/>
      <c r="U417" s="29"/>
      <c r="V417" s="29"/>
      <c r="W417" s="29"/>
      <c r="X417" s="29"/>
      <c r="Y417" s="29"/>
      <c r="Z417" s="29"/>
    </row>
    <row r="418" spans="1:26" ht="15.75" customHeight="1">
      <c r="A418" s="29"/>
      <c r="B418" s="29"/>
      <c r="C418" s="29"/>
      <c r="D418" s="29"/>
      <c r="E418" s="29"/>
      <c r="F418" s="29"/>
      <c r="G418" s="29"/>
      <c r="H418" s="579"/>
      <c r="I418" s="29"/>
      <c r="J418" s="29"/>
      <c r="K418" s="29"/>
      <c r="L418" s="29"/>
      <c r="M418" s="29"/>
      <c r="N418" s="29"/>
      <c r="O418" s="29"/>
      <c r="P418" s="29"/>
      <c r="Q418" s="29"/>
      <c r="R418" s="29"/>
      <c r="S418" s="29"/>
      <c r="T418" s="29"/>
      <c r="U418" s="29"/>
      <c r="V418" s="29"/>
      <c r="W418" s="29"/>
      <c r="X418" s="29"/>
      <c r="Y418" s="29"/>
      <c r="Z418" s="29"/>
    </row>
    <row r="419" spans="1:26" ht="15.75" customHeight="1">
      <c r="A419" s="29"/>
      <c r="B419" s="29"/>
      <c r="C419" s="29"/>
      <c r="D419" s="29"/>
      <c r="E419" s="29"/>
      <c r="F419" s="29"/>
      <c r="G419" s="29"/>
      <c r="H419" s="579"/>
      <c r="I419" s="29"/>
      <c r="J419" s="29"/>
      <c r="K419" s="29"/>
      <c r="L419" s="29"/>
      <c r="M419" s="29"/>
      <c r="N419" s="29"/>
      <c r="O419" s="29"/>
      <c r="P419" s="29"/>
      <c r="Q419" s="29"/>
      <c r="R419" s="29"/>
      <c r="S419" s="29"/>
      <c r="T419" s="29"/>
      <c r="U419" s="29"/>
      <c r="V419" s="29"/>
      <c r="W419" s="29"/>
      <c r="X419" s="29"/>
      <c r="Y419" s="29"/>
      <c r="Z419" s="29"/>
    </row>
    <row r="420" spans="1:26" ht="15.75" customHeight="1">
      <c r="A420" s="29"/>
      <c r="B420" s="29"/>
      <c r="C420" s="29"/>
      <c r="D420" s="29"/>
      <c r="E420" s="29"/>
      <c r="F420" s="29"/>
      <c r="G420" s="29"/>
      <c r="H420" s="579"/>
      <c r="I420" s="29"/>
      <c r="J420" s="29"/>
      <c r="K420" s="29"/>
      <c r="L420" s="29"/>
      <c r="M420" s="29"/>
      <c r="N420" s="29"/>
      <c r="O420" s="29"/>
      <c r="P420" s="29"/>
      <c r="Q420" s="29"/>
      <c r="R420" s="29"/>
      <c r="S420" s="29"/>
      <c r="T420" s="29"/>
      <c r="U420" s="29"/>
      <c r="V420" s="29"/>
      <c r="W420" s="29"/>
      <c r="X420" s="29"/>
      <c r="Y420" s="29"/>
      <c r="Z420" s="29"/>
    </row>
    <row r="421" spans="1:26" ht="15.75" customHeight="1">
      <c r="A421" s="29"/>
      <c r="B421" s="29"/>
      <c r="C421" s="29"/>
      <c r="D421" s="29"/>
      <c r="E421" s="29"/>
      <c r="F421" s="29"/>
      <c r="G421" s="29"/>
      <c r="H421" s="579"/>
      <c r="I421" s="29"/>
      <c r="J421" s="29"/>
      <c r="K421" s="29"/>
      <c r="L421" s="29"/>
      <c r="M421" s="29"/>
      <c r="N421" s="29"/>
      <c r="O421" s="29"/>
      <c r="P421" s="29"/>
      <c r="Q421" s="29"/>
      <c r="R421" s="29"/>
      <c r="S421" s="29"/>
      <c r="T421" s="29"/>
      <c r="U421" s="29"/>
      <c r="V421" s="29"/>
      <c r="W421" s="29"/>
      <c r="X421" s="29"/>
      <c r="Y421" s="29"/>
      <c r="Z421" s="29"/>
    </row>
    <row r="422" spans="1:26" ht="15.75" customHeight="1">
      <c r="A422" s="29"/>
      <c r="B422" s="29"/>
      <c r="C422" s="29"/>
      <c r="D422" s="29"/>
      <c r="E422" s="29"/>
      <c r="F422" s="29"/>
      <c r="G422" s="29"/>
      <c r="H422" s="579"/>
      <c r="I422" s="29"/>
      <c r="J422" s="29"/>
      <c r="K422" s="29"/>
      <c r="L422" s="29"/>
      <c r="M422" s="29"/>
      <c r="N422" s="29"/>
      <c r="O422" s="29"/>
      <c r="P422" s="29"/>
      <c r="Q422" s="29"/>
      <c r="R422" s="29"/>
      <c r="S422" s="29"/>
      <c r="T422" s="29"/>
      <c r="U422" s="29"/>
      <c r="V422" s="29"/>
      <c r="W422" s="29"/>
      <c r="X422" s="29"/>
      <c r="Y422" s="29"/>
      <c r="Z422" s="29"/>
    </row>
    <row r="423" spans="1:26" ht="15.75" customHeight="1">
      <c r="A423" s="29"/>
      <c r="B423" s="29"/>
      <c r="C423" s="29"/>
      <c r="D423" s="29"/>
      <c r="E423" s="29"/>
      <c r="F423" s="29"/>
      <c r="G423" s="29"/>
      <c r="H423" s="579"/>
      <c r="I423" s="29"/>
      <c r="J423" s="29"/>
      <c r="K423" s="29"/>
      <c r="L423" s="29"/>
      <c r="M423" s="29"/>
      <c r="N423" s="29"/>
      <c r="O423" s="29"/>
      <c r="P423" s="29"/>
      <c r="Q423" s="29"/>
      <c r="R423" s="29"/>
      <c r="S423" s="29"/>
      <c r="T423" s="29"/>
      <c r="U423" s="29"/>
      <c r="V423" s="29"/>
      <c r="W423" s="29"/>
      <c r="X423" s="29"/>
      <c r="Y423" s="29"/>
      <c r="Z423" s="29"/>
    </row>
    <row r="424" spans="1:26" ht="15.75" customHeight="1">
      <c r="A424" s="29"/>
      <c r="B424" s="29"/>
      <c r="C424" s="29"/>
      <c r="D424" s="29"/>
      <c r="E424" s="29"/>
      <c r="F424" s="29"/>
      <c r="G424" s="29"/>
      <c r="H424" s="579"/>
      <c r="I424" s="29"/>
      <c r="J424" s="29"/>
      <c r="K424" s="29"/>
      <c r="L424" s="29"/>
      <c r="M424" s="29"/>
      <c r="N424" s="29"/>
      <c r="O424" s="29"/>
      <c r="P424" s="29"/>
      <c r="Q424" s="29"/>
      <c r="R424" s="29"/>
      <c r="S424" s="29"/>
      <c r="T424" s="29"/>
      <c r="U424" s="29"/>
      <c r="V424" s="29"/>
      <c r="W424" s="29"/>
      <c r="X424" s="29"/>
      <c r="Y424" s="29"/>
      <c r="Z424" s="29"/>
    </row>
    <row r="425" spans="1:26" ht="15.75" customHeight="1">
      <c r="A425" s="29"/>
      <c r="B425" s="29"/>
      <c r="C425" s="29"/>
      <c r="D425" s="29"/>
      <c r="E425" s="29"/>
      <c r="F425" s="29"/>
      <c r="G425" s="29"/>
      <c r="H425" s="579"/>
      <c r="I425" s="29"/>
      <c r="J425" s="29"/>
      <c r="K425" s="29"/>
      <c r="L425" s="29"/>
      <c r="M425" s="29"/>
      <c r="N425" s="29"/>
      <c r="O425" s="29"/>
      <c r="P425" s="29"/>
      <c r="Q425" s="29"/>
      <c r="R425" s="29"/>
      <c r="S425" s="29"/>
      <c r="T425" s="29"/>
      <c r="U425" s="29"/>
      <c r="V425" s="29"/>
      <c r="W425" s="29"/>
      <c r="X425" s="29"/>
      <c r="Y425" s="29"/>
      <c r="Z425" s="29"/>
    </row>
    <row r="426" spans="1:26" ht="15.75" customHeight="1">
      <c r="A426" s="29"/>
      <c r="B426" s="29"/>
      <c r="C426" s="29"/>
      <c r="D426" s="29"/>
      <c r="E426" s="29"/>
      <c r="F426" s="29"/>
      <c r="G426" s="29"/>
      <c r="H426" s="579"/>
      <c r="I426" s="29"/>
      <c r="J426" s="29"/>
      <c r="K426" s="29"/>
      <c r="L426" s="29"/>
      <c r="M426" s="29"/>
      <c r="N426" s="29"/>
      <c r="O426" s="29"/>
      <c r="P426" s="29"/>
      <c r="Q426" s="29"/>
      <c r="R426" s="29"/>
      <c r="S426" s="29"/>
      <c r="T426" s="29"/>
      <c r="U426" s="29"/>
      <c r="V426" s="29"/>
      <c r="W426" s="29"/>
      <c r="X426" s="29"/>
      <c r="Y426" s="29"/>
      <c r="Z426" s="29"/>
    </row>
    <row r="427" spans="1:26" ht="15.75" customHeight="1">
      <c r="A427" s="29"/>
      <c r="B427" s="29"/>
      <c r="C427" s="29"/>
      <c r="D427" s="29"/>
      <c r="E427" s="29"/>
      <c r="F427" s="29"/>
      <c r="G427" s="29"/>
      <c r="H427" s="579"/>
      <c r="I427" s="29"/>
      <c r="J427" s="29"/>
      <c r="K427" s="29"/>
      <c r="L427" s="29"/>
      <c r="M427" s="29"/>
      <c r="N427" s="29"/>
      <c r="O427" s="29"/>
      <c r="P427" s="29"/>
      <c r="Q427" s="29"/>
      <c r="R427" s="29"/>
      <c r="S427" s="29"/>
      <c r="T427" s="29"/>
      <c r="U427" s="29"/>
      <c r="V427" s="29"/>
      <c r="W427" s="29"/>
      <c r="X427" s="29"/>
      <c r="Y427" s="29"/>
      <c r="Z427" s="29"/>
    </row>
    <row r="428" spans="1:26" ht="15.75" customHeight="1">
      <c r="A428" s="29"/>
      <c r="B428" s="29"/>
      <c r="C428" s="29"/>
      <c r="D428" s="29"/>
      <c r="E428" s="29"/>
      <c r="F428" s="29"/>
      <c r="G428" s="29"/>
      <c r="H428" s="579"/>
      <c r="I428" s="29"/>
      <c r="J428" s="29"/>
      <c r="K428" s="29"/>
      <c r="L428" s="29"/>
      <c r="M428" s="29"/>
      <c r="N428" s="29"/>
      <c r="O428" s="29"/>
      <c r="P428" s="29"/>
      <c r="Q428" s="29"/>
      <c r="R428" s="29"/>
      <c r="S428" s="29"/>
      <c r="T428" s="29"/>
      <c r="U428" s="29"/>
      <c r="V428" s="29"/>
      <c r="W428" s="29"/>
      <c r="X428" s="29"/>
      <c r="Y428" s="29"/>
      <c r="Z428" s="29"/>
    </row>
    <row r="429" spans="1:26" ht="15.75" customHeight="1">
      <c r="A429" s="29"/>
      <c r="B429" s="29"/>
      <c r="C429" s="29"/>
      <c r="D429" s="29"/>
      <c r="E429" s="29"/>
      <c r="F429" s="29"/>
      <c r="G429" s="29"/>
      <c r="H429" s="579"/>
      <c r="I429" s="29"/>
      <c r="J429" s="29"/>
      <c r="K429" s="29"/>
      <c r="L429" s="29"/>
      <c r="M429" s="29"/>
      <c r="N429" s="29"/>
      <c r="O429" s="29"/>
      <c r="P429" s="29"/>
      <c r="Q429" s="29"/>
      <c r="R429" s="29"/>
      <c r="S429" s="29"/>
      <c r="T429" s="29"/>
      <c r="U429" s="29"/>
      <c r="V429" s="29"/>
      <c r="W429" s="29"/>
      <c r="X429" s="29"/>
      <c r="Y429" s="29"/>
      <c r="Z429" s="29"/>
    </row>
    <row r="430" spans="1:26" ht="15.75" customHeight="1">
      <c r="A430" s="29"/>
      <c r="B430" s="29"/>
      <c r="C430" s="29"/>
      <c r="D430" s="29"/>
      <c r="E430" s="29"/>
      <c r="F430" s="29"/>
      <c r="G430" s="29"/>
      <c r="H430" s="579"/>
      <c r="I430" s="29"/>
      <c r="J430" s="29"/>
      <c r="K430" s="29"/>
      <c r="L430" s="29"/>
      <c r="M430" s="29"/>
      <c r="N430" s="29"/>
      <c r="O430" s="29"/>
      <c r="P430" s="29"/>
      <c r="Q430" s="29"/>
      <c r="R430" s="29"/>
      <c r="S430" s="29"/>
      <c r="T430" s="29"/>
      <c r="U430" s="29"/>
      <c r="V430" s="29"/>
      <c r="W430" s="29"/>
      <c r="X430" s="29"/>
      <c r="Y430" s="29"/>
      <c r="Z430" s="29"/>
    </row>
    <row r="431" spans="1:26" ht="15.75" customHeight="1">
      <c r="A431" s="29"/>
      <c r="B431" s="29"/>
      <c r="C431" s="29"/>
      <c r="D431" s="29"/>
      <c r="E431" s="29"/>
      <c r="F431" s="29"/>
      <c r="G431" s="29"/>
      <c r="H431" s="579"/>
      <c r="I431" s="29"/>
      <c r="J431" s="29"/>
      <c r="K431" s="29"/>
      <c r="L431" s="29"/>
      <c r="M431" s="29"/>
      <c r="N431" s="29"/>
      <c r="O431" s="29"/>
      <c r="P431" s="29"/>
      <c r="Q431" s="29"/>
      <c r="R431" s="29"/>
      <c r="S431" s="29"/>
      <c r="T431" s="29"/>
      <c r="U431" s="29"/>
      <c r="V431" s="29"/>
      <c r="W431" s="29"/>
      <c r="X431" s="29"/>
      <c r="Y431" s="29"/>
      <c r="Z431" s="29"/>
    </row>
    <row r="432" spans="1:26" ht="15.75" customHeight="1">
      <c r="A432" s="29"/>
      <c r="B432" s="29"/>
      <c r="C432" s="29"/>
      <c r="D432" s="29"/>
      <c r="E432" s="29"/>
      <c r="F432" s="29"/>
      <c r="G432" s="29"/>
      <c r="H432" s="579"/>
      <c r="I432" s="29"/>
      <c r="J432" s="29"/>
      <c r="K432" s="29"/>
      <c r="L432" s="29"/>
      <c r="M432" s="29"/>
      <c r="N432" s="29"/>
      <c r="O432" s="29"/>
      <c r="P432" s="29"/>
      <c r="Q432" s="29"/>
      <c r="R432" s="29"/>
      <c r="S432" s="29"/>
      <c r="T432" s="29"/>
      <c r="U432" s="29"/>
      <c r="V432" s="29"/>
      <c r="W432" s="29"/>
      <c r="X432" s="29"/>
      <c r="Y432" s="29"/>
      <c r="Z432" s="29"/>
    </row>
    <row r="433" spans="1:26" ht="15.75" customHeight="1">
      <c r="A433" s="29"/>
      <c r="B433" s="29"/>
      <c r="C433" s="29"/>
      <c r="D433" s="29"/>
      <c r="E433" s="29"/>
      <c r="F433" s="29"/>
      <c r="G433" s="29"/>
      <c r="H433" s="579"/>
      <c r="I433" s="29"/>
      <c r="J433" s="29"/>
      <c r="K433" s="29"/>
      <c r="L433" s="29"/>
      <c r="M433" s="29"/>
      <c r="N433" s="29"/>
      <c r="O433" s="29"/>
      <c r="P433" s="29"/>
      <c r="Q433" s="29"/>
      <c r="R433" s="29"/>
      <c r="S433" s="29"/>
      <c r="T433" s="29"/>
      <c r="U433" s="29"/>
      <c r="V433" s="29"/>
      <c r="W433" s="29"/>
      <c r="X433" s="29"/>
      <c r="Y433" s="29"/>
      <c r="Z433" s="29"/>
    </row>
    <row r="434" spans="1:26" ht="15.75" customHeight="1">
      <c r="A434" s="29"/>
      <c r="B434" s="29"/>
      <c r="C434" s="29"/>
      <c r="D434" s="29"/>
      <c r="E434" s="29"/>
      <c r="F434" s="29"/>
      <c r="G434" s="29"/>
      <c r="H434" s="579"/>
      <c r="I434" s="29"/>
      <c r="J434" s="29"/>
      <c r="K434" s="29"/>
      <c r="L434" s="29"/>
      <c r="M434" s="29"/>
      <c r="N434" s="29"/>
      <c r="O434" s="29"/>
      <c r="P434" s="29"/>
      <c r="Q434" s="29"/>
      <c r="R434" s="29"/>
      <c r="S434" s="29"/>
      <c r="T434" s="29"/>
      <c r="U434" s="29"/>
      <c r="V434" s="29"/>
      <c r="W434" s="29"/>
      <c r="X434" s="29"/>
      <c r="Y434" s="29"/>
      <c r="Z434" s="29"/>
    </row>
    <row r="435" spans="1:26" ht="15.75" customHeight="1">
      <c r="A435" s="29"/>
      <c r="B435" s="29"/>
      <c r="C435" s="29"/>
      <c r="D435" s="29"/>
      <c r="E435" s="29"/>
      <c r="F435" s="29"/>
      <c r="G435" s="29"/>
      <c r="H435" s="579"/>
      <c r="I435" s="29"/>
      <c r="J435" s="29"/>
      <c r="K435" s="29"/>
      <c r="L435" s="29"/>
      <c r="M435" s="29"/>
      <c r="N435" s="29"/>
      <c r="O435" s="29"/>
      <c r="P435" s="29"/>
      <c r="Q435" s="29"/>
      <c r="R435" s="29"/>
      <c r="S435" s="29"/>
      <c r="T435" s="29"/>
      <c r="U435" s="29"/>
      <c r="V435" s="29"/>
      <c r="W435" s="29"/>
      <c r="X435" s="29"/>
      <c r="Y435" s="29"/>
      <c r="Z435" s="29"/>
    </row>
    <row r="436" spans="1:26" ht="15.75" customHeight="1">
      <c r="A436" s="29"/>
      <c r="B436" s="29"/>
      <c r="C436" s="29"/>
      <c r="D436" s="29"/>
      <c r="E436" s="29"/>
      <c r="F436" s="29"/>
      <c r="G436" s="29"/>
      <c r="H436" s="579"/>
      <c r="I436" s="29"/>
      <c r="J436" s="29"/>
      <c r="K436" s="29"/>
      <c r="L436" s="29"/>
      <c r="M436" s="29"/>
      <c r="N436" s="29"/>
      <c r="O436" s="29"/>
      <c r="P436" s="29"/>
      <c r="Q436" s="29"/>
      <c r="R436" s="29"/>
      <c r="S436" s="29"/>
      <c r="T436" s="29"/>
      <c r="U436" s="29"/>
      <c r="V436" s="29"/>
      <c r="W436" s="29"/>
      <c r="X436" s="29"/>
      <c r="Y436" s="29"/>
      <c r="Z436" s="29"/>
    </row>
    <row r="437" spans="1:26" ht="15.75" customHeight="1">
      <c r="A437" s="29"/>
      <c r="B437" s="29"/>
      <c r="C437" s="29"/>
      <c r="D437" s="29"/>
      <c r="E437" s="29"/>
      <c r="F437" s="29"/>
      <c r="G437" s="29"/>
      <c r="H437" s="579"/>
      <c r="I437" s="29"/>
      <c r="J437" s="29"/>
      <c r="K437" s="29"/>
      <c r="L437" s="29"/>
      <c r="M437" s="29"/>
      <c r="N437" s="29"/>
      <c r="O437" s="29"/>
      <c r="P437" s="29"/>
      <c r="Q437" s="29"/>
      <c r="R437" s="29"/>
      <c r="S437" s="29"/>
      <c r="T437" s="29"/>
      <c r="U437" s="29"/>
      <c r="V437" s="29"/>
      <c r="W437" s="29"/>
      <c r="X437" s="29"/>
      <c r="Y437" s="29"/>
      <c r="Z437" s="29"/>
    </row>
    <row r="438" spans="1:26" ht="15.75" customHeight="1">
      <c r="A438" s="29"/>
      <c r="B438" s="29"/>
      <c r="C438" s="29"/>
      <c r="D438" s="29"/>
      <c r="E438" s="29"/>
      <c r="F438" s="29"/>
      <c r="G438" s="29"/>
      <c r="H438" s="579"/>
      <c r="I438" s="29"/>
      <c r="J438" s="29"/>
      <c r="K438" s="29"/>
      <c r="L438" s="29"/>
      <c r="M438" s="29"/>
      <c r="N438" s="29"/>
      <c r="O438" s="29"/>
      <c r="P438" s="29"/>
      <c r="Q438" s="29"/>
      <c r="R438" s="29"/>
      <c r="S438" s="29"/>
      <c r="T438" s="29"/>
      <c r="U438" s="29"/>
      <c r="V438" s="29"/>
      <c r="W438" s="29"/>
      <c r="X438" s="29"/>
      <c r="Y438" s="29"/>
      <c r="Z438" s="29"/>
    </row>
    <row r="439" spans="1:26" ht="15.75" customHeight="1">
      <c r="A439" s="29"/>
      <c r="B439" s="29"/>
      <c r="C439" s="29"/>
      <c r="D439" s="29"/>
      <c r="E439" s="29"/>
      <c r="F439" s="29"/>
      <c r="G439" s="29"/>
      <c r="H439" s="579"/>
      <c r="I439" s="29"/>
      <c r="J439" s="29"/>
      <c r="K439" s="29"/>
      <c r="L439" s="29"/>
      <c r="M439" s="29"/>
      <c r="N439" s="29"/>
      <c r="O439" s="29"/>
      <c r="P439" s="29"/>
      <c r="Q439" s="29"/>
      <c r="R439" s="29"/>
      <c r="S439" s="29"/>
      <c r="T439" s="29"/>
      <c r="U439" s="29"/>
      <c r="V439" s="29"/>
      <c r="W439" s="29"/>
      <c r="X439" s="29"/>
      <c r="Y439" s="29"/>
      <c r="Z439" s="29"/>
    </row>
    <row r="440" spans="1:26" ht="15.75" customHeight="1">
      <c r="A440" s="29"/>
      <c r="B440" s="29"/>
      <c r="C440" s="29"/>
      <c r="D440" s="29"/>
      <c r="E440" s="29"/>
      <c r="F440" s="29"/>
      <c r="G440" s="29"/>
      <c r="H440" s="579"/>
      <c r="I440" s="29"/>
      <c r="J440" s="29"/>
      <c r="K440" s="29"/>
      <c r="L440" s="29"/>
      <c r="M440" s="29"/>
      <c r="N440" s="29"/>
      <c r="O440" s="29"/>
      <c r="P440" s="29"/>
      <c r="Q440" s="29"/>
      <c r="R440" s="29"/>
      <c r="S440" s="29"/>
      <c r="T440" s="29"/>
      <c r="U440" s="29"/>
      <c r="V440" s="29"/>
      <c r="W440" s="29"/>
      <c r="X440" s="29"/>
      <c r="Y440" s="29"/>
      <c r="Z440" s="29"/>
    </row>
    <row r="441" spans="1:26" ht="15.75" customHeight="1">
      <c r="A441" s="29"/>
      <c r="B441" s="29"/>
      <c r="C441" s="29"/>
      <c r="D441" s="29"/>
      <c r="E441" s="29"/>
      <c r="F441" s="29"/>
      <c r="G441" s="29"/>
      <c r="H441" s="579"/>
      <c r="I441" s="29"/>
      <c r="J441" s="29"/>
      <c r="K441" s="29"/>
      <c r="L441" s="29"/>
      <c r="M441" s="29"/>
      <c r="N441" s="29"/>
      <c r="O441" s="29"/>
      <c r="P441" s="29"/>
      <c r="Q441" s="29"/>
      <c r="R441" s="29"/>
      <c r="S441" s="29"/>
      <c r="T441" s="29"/>
      <c r="U441" s="29"/>
      <c r="V441" s="29"/>
      <c r="W441" s="29"/>
      <c r="X441" s="29"/>
      <c r="Y441" s="29"/>
      <c r="Z441" s="29"/>
    </row>
    <row r="442" spans="1:26" ht="15.75" customHeight="1">
      <c r="A442" s="29"/>
      <c r="B442" s="29"/>
      <c r="C442" s="29"/>
      <c r="D442" s="29"/>
      <c r="E442" s="29"/>
      <c r="F442" s="29"/>
      <c r="G442" s="29"/>
      <c r="H442" s="579"/>
      <c r="I442" s="29"/>
      <c r="J442" s="29"/>
      <c r="K442" s="29"/>
      <c r="L442" s="29"/>
      <c r="M442" s="29"/>
      <c r="N442" s="29"/>
      <c r="O442" s="29"/>
      <c r="P442" s="29"/>
      <c r="Q442" s="29"/>
      <c r="R442" s="29"/>
      <c r="S442" s="29"/>
      <c r="T442" s="29"/>
      <c r="U442" s="29"/>
      <c r="V442" s="29"/>
      <c r="W442" s="29"/>
      <c r="X442" s="29"/>
      <c r="Y442" s="29"/>
      <c r="Z442" s="29"/>
    </row>
    <row r="443" spans="1:26" ht="15.75" customHeight="1">
      <c r="A443" s="29"/>
      <c r="B443" s="29"/>
      <c r="C443" s="29"/>
      <c r="D443" s="29"/>
      <c r="E443" s="29"/>
      <c r="F443" s="29"/>
      <c r="G443" s="29"/>
      <c r="H443" s="579"/>
      <c r="I443" s="29"/>
      <c r="J443" s="29"/>
      <c r="K443" s="29"/>
      <c r="L443" s="29"/>
      <c r="M443" s="29"/>
      <c r="N443" s="29"/>
      <c r="O443" s="29"/>
      <c r="P443" s="29"/>
      <c r="Q443" s="29"/>
      <c r="R443" s="29"/>
      <c r="S443" s="29"/>
      <c r="T443" s="29"/>
      <c r="U443" s="29"/>
      <c r="V443" s="29"/>
      <c r="W443" s="29"/>
      <c r="X443" s="29"/>
      <c r="Y443" s="29"/>
      <c r="Z443" s="29"/>
    </row>
    <row r="444" spans="1:26" ht="15.75" customHeight="1">
      <c r="A444" s="29"/>
      <c r="B444" s="29"/>
      <c r="C444" s="29"/>
      <c r="D444" s="29"/>
      <c r="E444" s="29"/>
      <c r="F444" s="29"/>
      <c r="G444" s="29"/>
      <c r="H444" s="579"/>
      <c r="I444" s="29"/>
      <c r="J444" s="29"/>
      <c r="K444" s="29"/>
      <c r="L444" s="29"/>
      <c r="M444" s="29"/>
      <c r="N444" s="29"/>
      <c r="O444" s="29"/>
      <c r="P444" s="29"/>
      <c r="Q444" s="29"/>
      <c r="R444" s="29"/>
      <c r="S444" s="29"/>
      <c r="T444" s="29"/>
      <c r="U444" s="29"/>
      <c r="V444" s="29"/>
      <c r="W444" s="29"/>
      <c r="X444" s="29"/>
      <c r="Y444" s="29"/>
      <c r="Z444" s="29"/>
    </row>
    <row r="445" spans="1:26" ht="15.75" customHeight="1">
      <c r="A445" s="29"/>
      <c r="B445" s="29"/>
      <c r="C445" s="29"/>
      <c r="D445" s="29"/>
      <c r="E445" s="29"/>
      <c r="F445" s="29"/>
      <c r="G445" s="29"/>
      <c r="H445" s="579"/>
      <c r="I445" s="29"/>
      <c r="J445" s="29"/>
      <c r="K445" s="29"/>
      <c r="L445" s="29"/>
      <c r="M445" s="29"/>
      <c r="N445" s="29"/>
      <c r="O445" s="29"/>
      <c r="P445" s="29"/>
      <c r="Q445" s="29"/>
      <c r="R445" s="29"/>
      <c r="S445" s="29"/>
      <c r="T445" s="29"/>
      <c r="U445" s="29"/>
      <c r="V445" s="29"/>
      <c r="W445" s="29"/>
      <c r="X445" s="29"/>
      <c r="Y445" s="29"/>
      <c r="Z445" s="29"/>
    </row>
    <row r="446" spans="1:26" ht="15.75" customHeight="1">
      <c r="A446" s="29"/>
      <c r="B446" s="29"/>
      <c r="C446" s="29"/>
      <c r="D446" s="29"/>
      <c r="E446" s="29"/>
      <c r="F446" s="29"/>
      <c r="G446" s="29"/>
      <c r="H446" s="579"/>
      <c r="I446" s="29"/>
      <c r="J446" s="29"/>
      <c r="K446" s="29"/>
      <c r="L446" s="29"/>
      <c r="M446" s="29"/>
      <c r="N446" s="29"/>
      <c r="O446" s="29"/>
      <c r="P446" s="29"/>
      <c r="Q446" s="29"/>
      <c r="R446" s="29"/>
      <c r="S446" s="29"/>
      <c r="T446" s="29"/>
      <c r="U446" s="29"/>
      <c r="V446" s="29"/>
      <c r="W446" s="29"/>
      <c r="X446" s="29"/>
      <c r="Y446" s="29"/>
      <c r="Z446" s="29"/>
    </row>
    <row r="447" spans="1:26" ht="15.75" customHeight="1">
      <c r="A447" s="29"/>
      <c r="B447" s="29"/>
      <c r="C447" s="29"/>
      <c r="D447" s="29"/>
      <c r="E447" s="29"/>
      <c r="F447" s="29"/>
      <c r="G447" s="29"/>
      <c r="H447" s="579"/>
      <c r="I447" s="29"/>
      <c r="J447" s="29"/>
      <c r="K447" s="29"/>
      <c r="L447" s="29"/>
      <c r="M447" s="29"/>
      <c r="N447" s="29"/>
      <c r="O447" s="29"/>
      <c r="P447" s="29"/>
      <c r="Q447" s="29"/>
      <c r="R447" s="29"/>
      <c r="S447" s="29"/>
      <c r="T447" s="29"/>
      <c r="U447" s="29"/>
      <c r="V447" s="29"/>
      <c r="W447" s="29"/>
      <c r="X447" s="29"/>
      <c r="Y447" s="29"/>
      <c r="Z447" s="29"/>
    </row>
    <row r="448" spans="1:26" ht="15.75" customHeight="1">
      <c r="A448" s="29"/>
      <c r="B448" s="29"/>
      <c r="C448" s="29"/>
      <c r="D448" s="29"/>
      <c r="E448" s="29"/>
      <c r="F448" s="29"/>
      <c r="G448" s="29"/>
      <c r="H448" s="579"/>
      <c r="I448" s="29"/>
      <c r="J448" s="29"/>
      <c r="K448" s="29"/>
      <c r="L448" s="29"/>
      <c r="M448" s="29"/>
      <c r="N448" s="29"/>
      <c r="O448" s="29"/>
      <c r="P448" s="29"/>
      <c r="Q448" s="29"/>
      <c r="R448" s="29"/>
      <c r="S448" s="29"/>
      <c r="T448" s="29"/>
      <c r="U448" s="29"/>
      <c r="V448" s="29"/>
      <c r="W448" s="29"/>
      <c r="X448" s="29"/>
      <c r="Y448" s="29"/>
      <c r="Z448" s="29"/>
    </row>
    <row r="449" spans="1:26" ht="15.75" customHeight="1">
      <c r="A449" s="29"/>
      <c r="B449" s="29"/>
      <c r="C449" s="29"/>
      <c r="D449" s="29"/>
      <c r="E449" s="29"/>
      <c r="F449" s="29"/>
      <c r="G449" s="29"/>
      <c r="H449" s="579"/>
      <c r="I449" s="29"/>
      <c r="J449" s="29"/>
      <c r="K449" s="29"/>
      <c r="L449" s="29"/>
      <c r="M449" s="29"/>
      <c r="N449" s="29"/>
      <c r="O449" s="29"/>
      <c r="P449" s="29"/>
      <c r="Q449" s="29"/>
      <c r="R449" s="29"/>
      <c r="S449" s="29"/>
      <c r="T449" s="29"/>
      <c r="U449" s="29"/>
      <c r="V449" s="29"/>
      <c r="W449" s="29"/>
      <c r="X449" s="29"/>
      <c r="Y449" s="29"/>
      <c r="Z449" s="29"/>
    </row>
    <row r="450" spans="1:26" ht="15.75" customHeight="1">
      <c r="A450" s="29"/>
      <c r="B450" s="29"/>
      <c r="C450" s="29"/>
      <c r="D450" s="29"/>
      <c r="E450" s="29"/>
      <c r="F450" s="29"/>
      <c r="G450" s="29"/>
      <c r="H450" s="579"/>
      <c r="I450" s="29"/>
      <c r="J450" s="29"/>
      <c r="K450" s="29"/>
      <c r="L450" s="29"/>
      <c r="M450" s="29"/>
      <c r="N450" s="29"/>
      <c r="O450" s="29"/>
      <c r="P450" s="29"/>
      <c r="Q450" s="29"/>
      <c r="R450" s="29"/>
      <c r="S450" s="29"/>
      <c r="T450" s="29"/>
      <c r="U450" s="29"/>
      <c r="V450" s="29"/>
      <c r="W450" s="29"/>
      <c r="X450" s="29"/>
      <c r="Y450" s="29"/>
      <c r="Z450" s="29"/>
    </row>
    <row r="451" spans="1:26" ht="15.75" customHeight="1">
      <c r="A451" s="29"/>
      <c r="B451" s="29"/>
      <c r="C451" s="29"/>
      <c r="D451" s="29"/>
      <c r="E451" s="29"/>
      <c r="F451" s="29"/>
      <c r="G451" s="29"/>
      <c r="H451" s="579"/>
      <c r="I451" s="29"/>
      <c r="J451" s="29"/>
      <c r="K451" s="29"/>
      <c r="L451" s="29"/>
      <c r="M451" s="29"/>
      <c r="N451" s="29"/>
      <c r="O451" s="29"/>
      <c r="P451" s="29"/>
      <c r="Q451" s="29"/>
      <c r="R451" s="29"/>
      <c r="S451" s="29"/>
      <c r="T451" s="29"/>
      <c r="U451" s="29"/>
      <c r="V451" s="29"/>
      <c r="W451" s="29"/>
      <c r="X451" s="29"/>
      <c r="Y451" s="29"/>
      <c r="Z451" s="29"/>
    </row>
    <row r="452" spans="1:26" ht="15.75" customHeight="1">
      <c r="A452" s="29"/>
      <c r="B452" s="29"/>
      <c r="C452" s="29"/>
      <c r="D452" s="29"/>
      <c r="E452" s="29"/>
      <c r="F452" s="29"/>
      <c r="G452" s="29"/>
      <c r="H452" s="579"/>
      <c r="I452" s="29"/>
      <c r="J452" s="29"/>
      <c r="K452" s="29"/>
      <c r="L452" s="29"/>
      <c r="M452" s="29"/>
      <c r="N452" s="29"/>
      <c r="O452" s="29"/>
      <c r="P452" s="29"/>
      <c r="Q452" s="29"/>
      <c r="R452" s="29"/>
      <c r="S452" s="29"/>
      <c r="T452" s="29"/>
      <c r="U452" s="29"/>
      <c r="V452" s="29"/>
      <c r="W452" s="29"/>
      <c r="X452" s="29"/>
      <c r="Y452" s="29"/>
      <c r="Z452" s="29"/>
    </row>
    <row r="453" spans="1:26" ht="15.75" customHeight="1">
      <c r="A453" s="29"/>
      <c r="B453" s="29"/>
      <c r="C453" s="29"/>
      <c r="D453" s="29"/>
      <c r="E453" s="29"/>
      <c r="F453" s="29"/>
      <c r="G453" s="29"/>
      <c r="H453" s="579"/>
      <c r="I453" s="29"/>
      <c r="J453" s="29"/>
      <c r="K453" s="29"/>
      <c r="L453" s="29"/>
      <c r="M453" s="29"/>
      <c r="N453" s="29"/>
      <c r="O453" s="29"/>
      <c r="P453" s="29"/>
      <c r="Q453" s="29"/>
      <c r="R453" s="29"/>
      <c r="S453" s="29"/>
      <c r="T453" s="29"/>
      <c r="U453" s="29"/>
      <c r="V453" s="29"/>
      <c r="W453" s="29"/>
      <c r="X453" s="29"/>
      <c r="Y453" s="29"/>
      <c r="Z453" s="29"/>
    </row>
    <row r="454" spans="1:26" ht="15.75" customHeight="1">
      <c r="A454" s="29"/>
      <c r="B454" s="29"/>
      <c r="C454" s="29"/>
      <c r="D454" s="29"/>
      <c r="E454" s="29"/>
      <c r="F454" s="29"/>
      <c r="G454" s="29"/>
      <c r="H454" s="579"/>
      <c r="I454" s="29"/>
      <c r="J454" s="29"/>
      <c r="K454" s="29"/>
      <c r="L454" s="29"/>
      <c r="M454" s="29"/>
      <c r="N454" s="29"/>
      <c r="O454" s="29"/>
      <c r="P454" s="29"/>
      <c r="Q454" s="29"/>
      <c r="R454" s="29"/>
      <c r="S454" s="29"/>
      <c r="T454" s="29"/>
      <c r="U454" s="29"/>
      <c r="V454" s="29"/>
      <c r="W454" s="29"/>
      <c r="X454" s="29"/>
      <c r="Y454" s="29"/>
      <c r="Z454" s="29"/>
    </row>
    <row r="455" spans="1:26" ht="15.75" customHeight="1">
      <c r="A455" s="29"/>
      <c r="B455" s="29"/>
      <c r="C455" s="29"/>
      <c r="D455" s="29"/>
      <c r="E455" s="29"/>
      <c r="F455" s="29"/>
      <c r="G455" s="29"/>
      <c r="H455" s="579"/>
      <c r="I455" s="29"/>
      <c r="J455" s="29"/>
      <c r="K455" s="29"/>
      <c r="L455" s="29"/>
      <c r="M455" s="29"/>
      <c r="N455" s="29"/>
      <c r="O455" s="29"/>
      <c r="P455" s="29"/>
      <c r="Q455" s="29"/>
      <c r="R455" s="29"/>
      <c r="S455" s="29"/>
      <c r="T455" s="29"/>
      <c r="U455" s="29"/>
      <c r="V455" s="29"/>
      <c r="W455" s="29"/>
      <c r="X455" s="29"/>
      <c r="Y455" s="29"/>
      <c r="Z455" s="29"/>
    </row>
    <row r="456" spans="1:26" ht="15.75" customHeight="1">
      <c r="A456" s="29"/>
      <c r="B456" s="29"/>
      <c r="C456" s="29"/>
      <c r="D456" s="29"/>
      <c r="E456" s="29"/>
      <c r="F456" s="29"/>
      <c r="G456" s="29"/>
      <c r="H456" s="579"/>
      <c r="I456" s="29"/>
      <c r="J456" s="29"/>
      <c r="K456" s="29"/>
      <c r="L456" s="29"/>
      <c r="M456" s="29"/>
      <c r="N456" s="29"/>
      <c r="O456" s="29"/>
      <c r="P456" s="29"/>
      <c r="Q456" s="29"/>
      <c r="R456" s="29"/>
      <c r="S456" s="29"/>
      <c r="T456" s="29"/>
      <c r="U456" s="29"/>
      <c r="V456" s="29"/>
      <c r="W456" s="29"/>
      <c r="X456" s="29"/>
      <c r="Y456" s="29"/>
      <c r="Z456" s="29"/>
    </row>
    <row r="457" spans="1:26" ht="15.75" customHeight="1">
      <c r="A457" s="29"/>
      <c r="B457" s="29"/>
      <c r="C457" s="29"/>
      <c r="D457" s="29"/>
      <c r="E457" s="29"/>
      <c r="F457" s="29"/>
      <c r="G457" s="29"/>
      <c r="H457" s="579"/>
      <c r="I457" s="29"/>
      <c r="J457" s="29"/>
      <c r="K457" s="29"/>
      <c r="L457" s="29"/>
      <c r="M457" s="29"/>
      <c r="N457" s="29"/>
      <c r="O457" s="29"/>
      <c r="P457" s="29"/>
      <c r="Q457" s="29"/>
      <c r="R457" s="29"/>
      <c r="S457" s="29"/>
      <c r="T457" s="29"/>
      <c r="U457" s="29"/>
      <c r="V457" s="29"/>
      <c r="W457" s="29"/>
      <c r="X457" s="29"/>
      <c r="Y457" s="29"/>
      <c r="Z457" s="29"/>
    </row>
    <row r="458" spans="1:26" ht="15.75" customHeight="1">
      <c r="A458" s="29"/>
      <c r="B458" s="29"/>
      <c r="C458" s="29"/>
      <c r="D458" s="29"/>
      <c r="E458" s="29"/>
      <c r="F458" s="29"/>
      <c r="G458" s="29"/>
      <c r="H458" s="579"/>
      <c r="I458" s="29"/>
      <c r="J458" s="29"/>
      <c r="K458" s="29"/>
      <c r="L458" s="29"/>
      <c r="M458" s="29"/>
      <c r="N458" s="29"/>
      <c r="O458" s="29"/>
      <c r="P458" s="29"/>
      <c r="Q458" s="29"/>
      <c r="R458" s="29"/>
      <c r="S458" s="29"/>
      <c r="T458" s="29"/>
      <c r="U458" s="29"/>
      <c r="V458" s="29"/>
      <c r="W458" s="29"/>
      <c r="X458" s="29"/>
      <c r="Y458" s="29"/>
      <c r="Z458" s="29"/>
    </row>
    <row r="459" spans="1:26" ht="15.75" customHeight="1">
      <c r="A459" s="29"/>
      <c r="B459" s="29"/>
      <c r="C459" s="29"/>
      <c r="D459" s="29"/>
      <c r="E459" s="29"/>
      <c r="F459" s="29"/>
      <c r="G459" s="29"/>
      <c r="H459" s="579"/>
      <c r="I459" s="29"/>
      <c r="J459" s="29"/>
      <c r="K459" s="29"/>
      <c r="L459" s="29"/>
      <c r="M459" s="29"/>
      <c r="N459" s="29"/>
      <c r="O459" s="29"/>
      <c r="P459" s="29"/>
      <c r="Q459" s="29"/>
      <c r="R459" s="29"/>
      <c r="S459" s="29"/>
      <c r="T459" s="29"/>
      <c r="U459" s="29"/>
      <c r="V459" s="29"/>
      <c r="W459" s="29"/>
      <c r="X459" s="29"/>
      <c r="Y459" s="29"/>
      <c r="Z459" s="29"/>
    </row>
    <row r="460" spans="1:26" ht="15.75" customHeight="1">
      <c r="A460" s="29"/>
      <c r="B460" s="29"/>
      <c r="C460" s="29"/>
      <c r="D460" s="29"/>
      <c r="E460" s="29"/>
      <c r="F460" s="29"/>
      <c r="G460" s="29"/>
      <c r="H460" s="579"/>
      <c r="I460" s="29"/>
      <c r="J460" s="29"/>
      <c r="K460" s="29"/>
      <c r="L460" s="29"/>
      <c r="M460" s="29"/>
      <c r="N460" s="29"/>
      <c r="O460" s="29"/>
      <c r="P460" s="29"/>
      <c r="Q460" s="29"/>
      <c r="R460" s="29"/>
      <c r="S460" s="29"/>
      <c r="T460" s="29"/>
      <c r="U460" s="29"/>
      <c r="V460" s="29"/>
      <c r="W460" s="29"/>
      <c r="X460" s="29"/>
      <c r="Y460" s="29"/>
      <c r="Z460" s="29"/>
    </row>
    <row r="461" spans="1:26" ht="15.75" customHeight="1">
      <c r="A461" s="29"/>
      <c r="B461" s="29"/>
      <c r="C461" s="29"/>
      <c r="D461" s="29"/>
      <c r="E461" s="29"/>
      <c r="F461" s="29"/>
      <c r="G461" s="29"/>
      <c r="H461" s="579"/>
      <c r="I461" s="29"/>
      <c r="J461" s="29"/>
      <c r="K461" s="29"/>
      <c r="L461" s="29"/>
      <c r="M461" s="29"/>
      <c r="N461" s="29"/>
      <c r="O461" s="29"/>
      <c r="P461" s="29"/>
      <c r="Q461" s="29"/>
      <c r="R461" s="29"/>
      <c r="S461" s="29"/>
      <c r="T461" s="29"/>
      <c r="U461" s="29"/>
      <c r="V461" s="29"/>
      <c r="W461" s="29"/>
      <c r="X461" s="29"/>
      <c r="Y461" s="29"/>
      <c r="Z461" s="29"/>
    </row>
    <row r="462" spans="1:26" ht="15.75" customHeight="1">
      <c r="A462" s="29"/>
      <c r="B462" s="29"/>
      <c r="C462" s="29"/>
      <c r="D462" s="29"/>
      <c r="E462" s="29"/>
      <c r="F462" s="29"/>
      <c r="G462" s="29"/>
      <c r="H462" s="579"/>
      <c r="I462" s="29"/>
      <c r="J462" s="29"/>
      <c r="K462" s="29"/>
      <c r="L462" s="29"/>
      <c r="M462" s="29"/>
      <c r="N462" s="29"/>
      <c r="O462" s="29"/>
      <c r="P462" s="29"/>
      <c r="Q462" s="29"/>
      <c r="R462" s="29"/>
      <c r="S462" s="29"/>
      <c r="T462" s="29"/>
      <c r="U462" s="29"/>
      <c r="V462" s="29"/>
      <c r="W462" s="29"/>
      <c r="X462" s="29"/>
      <c r="Y462" s="29"/>
      <c r="Z462" s="29"/>
    </row>
    <row r="463" spans="1:26" ht="15.75" customHeight="1">
      <c r="A463" s="29"/>
      <c r="B463" s="29"/>
      <c r="C463" s="29"/>
      <c r="D463" s="29"/>
      <c r="E463" s="29"/>
      <c r="F463" s="29"/>
      <c r="G463" s="29"/>
      <c r="H463" s="579"/>
      <c r="I463" s="29"/>
      <c r="J463" s="29"/>
      <c r="K463" s="29"/>
      <c r="L463" s="29"/>
      <c r="M463" s="29"/>
      <c r="N463" s="29"/>
      <c r="O463" s="29"/>
      <c r="P463" s="29"/>
      <c r="Q463" s="29"/>
      <c r="R463" s="29"/>
      <c r="S463" s="29"/>
      <c r="T463" s="29"/>
      <c r="U463" s="29"/>
      <c r="V463" s="29"/>
      <c r="W463" s="29"/>
      <c r="X463" s="29"/>
      <c r="Y463" s="29"/>
      <c r="Z463" s="29"/>
    </row>
    <row r="464" spans="1:26" ht="15.75" customHeight="1">
      <c r="A464" s="29"/>
      <c r="B464" s="29"/>
      <c r="C464" s="29"/>
      <c r="D464" s="29"/>
      <c r="E464" s="29"/>
      <c r="F464" s="29"/>
      <c r="G464" s="29"/>
      <c r="H464" s="579"/>
      <c r="I464" s="29"/>
      <c r="J464" s="29"/>
      <c r="K464" s="29"/>
      <c r="L464" s="29"/>
      <c r="M464" s="29"/>
      <c r="N464" s="29"/>
      <c r="O464" s="29"/>
      <c r="P464" s="29"/>
      <c r="Q464" s="29"/>
      <c r="R464" s="29"/>
      <c r="S464" s="29"/>
      <c r="T464" s="29"/>
      <c r="U464" s="29"/>
      <c r="V464" s="29"/>
      <c r="W464" s="29"/>
      <c r="X464" s="29"/>
      <c r="Y464" s="29"/>
      <c r="Z464" s="29"/>
    </row>
    <row r="465" spans="1:26" ht="15.75" customHeight="1">
      <c r="A465" s="29"/>
      <c r="B465" s="29"/>
      <c r="C465" s="29"/>
      <c r="D465" s="29"/>
      <c r="E465" s="29"/>
      <c r="F465" s="29"/>
      <c r="G465" s="29"/>
      <c r="H465" s="579"/>
      <c r="I465" s="29"/>
      <c r="J465" s="29"/>
      <c r="K465" s="29"/>
      <c r="L465" s="29"/>
      <c r="M465" s="29"/>
      <c r="N465" s="29"/>
      <c r="O465" s="29"/>
      <c r="P465" s="29"/>
      <c r="Q465" s="29"/>
      <c r="R465" s="29"/>
      <c r="S465" s="29"/>
      <c r="T465" s="29"/>
      <c r="U465" s="29"/>
      <c r="V465" s="29"/>
      <c r="W465" s="29"/>
      <c r="X465" s="29"/>
      <c r="Y465" s="29"/>
      <c r="Z465" s="29"/>
    </row>
    <row r="466" spans="1:26" ht="15.75" customHeight="1">
      <c r="A466" s="29"/>
      <c r="B466" s="29"/>
      <c r="C466" s="29"/>
      <c r="D466" s="29"/>
      <c r="E466" s="29"/>
      <c r="F466" s="29"/>
      <c r="G466" s="29"/>
      <c r="H466" s="579"/>
      <c r="I466" s="29"/>
      <c r="J466" s="29"/>
      <c r="K466" s="29"/>
      <c r="L466" s="29"/>
      <c r="M466" s="29"/>
      <c r="N466" s="29"/>
      <c r="O466" s="29"/>
      <c r="P466" s="29"/>
      <c r="Q466" s="29"/>
      <c r="R466" s="29"/>
      <c r="S466" s="29"/>
      <c r="T466" s="29"/>
      <c r="U466" s="29"/>
      <c r="V466" s="29"/>
      <c r="W466" s="29"/>
      <c r="X466" s="29"/>
      <c r="Y466" s="29"/>
      <c r="Z466" s="29"/>
    </row>
    <row r="467" spans="1:26" ht="15.75" customHeight="1">
      <c r="A467" s="29"/>
      <c r="B467" s="29"/>
      <c r="C467" s="29"/>
      <c r="D467" s="29"/>
      <c r="E467" s="29"/>
      <c r="F467" s="29"/>
      <c r="G467" s="29"/>
      <c r="H467" s="579"/>
      <c r="I467" s="29"/>
      <c r="J467" s="29"/>
      <c r="K467" s="29"/>
      <c r="L467" s="29"/>
      <c r="M467" s="29"/>
      <c r="N467" s="29"/>
      <c r="O467" s="29"/>
      <c r="P467" s="29"/>
      <c r="Q467" s="29"/>
      <c r="R467" s="29"/>
      <c r="S467" s="29"/>
      <c r="T467" s="29"/>
      <c r="U467" s="29"/>
      <c r="V467" s="29"/>
      <c r="W467" s="29"/>
      <c r="X467" s="29"/>
      <c r="Y467" s="29"/>
      <c r="Z467" s="29"/>
    </row>
    <row r="468" spans="1:26" ht="15.75" customHeight="1">
      <c r="A468" s="29"/>
      <c r="B468" s="29"/>
      <c r="C468" s="29"/>
      <c r="D468" s="29"/>
      <c r="E468" s="29"/>
      <c r="F468" s="29"/>
      <c r="G468" s="29"/>
      <c r="H468" s="579"/>
      <c r="I468" s="29"/>
      <c r="J468" s="29"/>
      <c r="K468" s="29"/>
      <c r="L468" s="29"/>
      <c r="M468" s="29"/>
      <c r="N468" s="29"/>
      <c r="O468" s="29"/>
      <c r="P468" s="29"/>
      <c r="Q468" s="29"/>
      <c r="R468" s="29"/>
      <c r="S468" s="29"/>
      <c r="T468" s="29"/>
      <c r="U468" s="29"/>
      <c r="V468" s="29"/>
      <c r="W468" s="29"/>
      <c r="X468" s="29"/>
      <c r="Y468" s="29"/>
      <c r="Z468" s="29"/>
    </row>
    <row r="469" spans="1:26" ht="15.75" customHeight="1">
      <c r="A469" s="29"/>
      <c r="B469" s="29"/>
      <c r="C469" s="29"/>
      <c r="D469" s="29"/>
      <c r="E469" s="29"/>
      <c r="F469" s="29"/>
      <c r="G469" s="29"/>
      <c r="H469" s="579"/>
      <c r="I469" s="29"/>
      <c r="J469" s="29"/>
      <c r="K469" s="29"/>
      <c r="L469" s="29"/>
      <c r="M469" s="29"/>
      <c r="N469" s="29"/>
      <c r="O469" s="29"/>
      <c r="P469" s="29"/>
      <c r="Q469" s="29"/>
      <c r="R469" s="29"/>
      <c r="S469" s="29"/>
      <c r="T469" s="29"/>
      <c r="U469" s="29"/>
      <c r="V469" s="29"/>
      <c r="W469" s="29"/>
      <c r="X469" s="29"/>
      <c r="Y469" s="29"/>
      <c r="Z469" s="29"/>
    </row>
    <row r="470" spans="1:26" ht="15.75" customHeight="1">
      <c r="A470" s="29"/>
      <c r="B470" s="29"/>
      <c r="C470" s="29"/>
      <c r="D470" s="29"/>
      <c r="E470" s="29"/>
      <c r="F470" s="29"/>
      <c r="G470" s="29"/>
      <c r="H470" s="579"/>
      <c r="I470" s="29"/>
      <c r="J470" s="29"/>
      <c r="K470" s="29"/>
      <c r="L470" s="29"/>
      <c r="M470" s="29"/>
      <c r="N470" s="29"/>
      <c r="O470" s="29"/>
      <c r="P470" s="29"/>
      <c r="Q470" s="29"/>
      <c r="R470" s="29"/>
      <c r="S470" s="29"/>
      <c r="T470" s="29"/>
      <c r="U470" s="29"/>
      <c r="V470" s="29"/>
      <c r="W470" s="29"/>
      <c r="X470" s="29"/>
      <c r="Y470" s="29"/>
      <c r="Z470" s="29"/>
    </row>
    <row r="471" spans="1:26" ht="15.75" customHeight="1">
      <c r="A471" s="29"/>
      <c r="B471" s="29"/>
      <c r="C471" s="29"/>
      <c r="D471" s="29"/>
      <c r="E471" s="29"/>
      <c r="F471" s="29"/>
      <c r="G471" s="29"/>
      <c r="H471" s="579"/>
      <c r="I471" s="29"/>
      <c r="J471" s="29"/>
      <c r="K471" s="29"/>
      <c r="L471" s="29"/>
      <c r="M471" s="29"/>
      <c r="N471" s="29"/>
      <c r="O471" s="29"/>
      <c r="P471" s="29"/>
      <c r="Q471" s="29"/>
      <c r="R471" s="29"/>
      <c r="S471" s="29"/>
      <c r="T471" s="29"/>
      <c r="U471" s="29"/>
      <c r="V471" s="29"/>
      <c r="W471" s="29"/>
      <c r="X471" s="29"/>
      <c r="Y471" s="29"/>
      <c r="Z471" s="29"/>
    </row>
    <row r="472" spans="1:26" ht="15.75" customHeight="1">
      <c r="A472" s="29"/>
      <c r="B472" s="29"/>
      <c r="C472" s="29"/>
      <c r="D472" s="29"/>
      <c r="E472" s="29"/>
      <c r="F472" s="29"/>
      <c r="G472" s="29"/>
      <c r="H472" s="579"/>
      <c r="I472" s="29"/>
      <c r="J472" s="29"/>
      <c r="K472" s="29"/>
      <c r="L472" s="29"/>
      <c r="M472" s="29"/>
      <c r="N472" s="29"/>
      <c r="O472" s="29"/>
      <c r="P472" s="29"/>
      <c r="Q472" s="29"/>
      <c r="R472" s="29"/>
      <c r="S472" s="29"/>
      <c r="T472" s="29"/>
      <c r="U472" s="29"/>
      <c r="V472" s="29"/>
      <c r="W472" s="29"/>
      <c r="X472" s="29"/>
      <c r="Y472" s="29"/>
      <c r="Z472" s="29"/>
    </row>
    <row r="473" spans="1:26" ht="15.75" customHeight="1">
      <c r="A473" s="29"/>
      <c r="B473" s="29"/>
      <c r="C473" s="29"/>
      <c r="D473" s="29"/>
      <c r="E473" s="29"/>
      <c r="F473" s="29"/>
      <c r="G473" s="29"/>
      <c r="H473" s="579"/>
      <c r="I473" s="29"/>
      <c r="J473" s="29"/>
      <c r="K473" s="29"/>
      <c r="L473" s="29"/>
      <c r="M473" s="29"/>
      <c r="N473" s="29"/>
      <c r="O473" s="29"/>
      <c r="P473" s="29"/>
      <c r="Q473" s="29"/>
      <c r="R473" s="29"/>
      <c r="S473" s="29"/>
      <c r="T473" s="29"/>
      <c r="U473" s="29"/>
      <c r="V473" s="29"/>
      <c r="W473" s="29"/>
      <c r="X473" s="29"/>
      <c r="Y473" s="29"/>
      <c r="Z473" s="29"/>
    </row>
    <row r="474" spans="1:26" ht="15.75" customHeight="1">
      <c r="A474" s="29"/>
      <c r="B474" s="29"/>
      <c r="C474" s="29"/>
      <c r="D474" s="29"/>
      <c r="E474" s="29"/>
      <c r="F474" s="29"/>
      <c r="G474" s="29"/>
      <c r="H474" s="579"/>
      <c r="I474" s="29"/>
      <c r="J474" s="29"/>
      <c r="K474" s="29"/>
      <c r="L474" s="29"/>
      <c r="M474" s="29"/>
      <c r="N474" s="29"/>
      <c r="O474" s="29"/>
      <c r="P474" s="29"/>
      <c r="Q474" s="29"/>
      <c r="R474" s="29"/>
      <c r="S474" s="29"/>
      <c r="T474" s="29"/>
      <c r="U474" s="29"/>
      <c r="V474" s="29"/>
      <c r="W474" s="29"/>
      <c r="X474" s="29"/>
      <c r="Y474" s="29"/>
      <c r="Z474" s="29"/>
    </row>
    <row r="475" spans="1:26" ht="15.75" customHeight="1">
      <c r="A475" s="29"/>
      <c r="B475" s="29"/>
      <c r="C475" s="29"/>
      <c r="D475" s="29"/>
      <c r="E475" s="29"/>
      <c r="F475" s="29"/>
      <c r="G475" s="29"/>
      <c r="H475" s="579"/>
      <c r="I475" s="29"/>
      <c r="J475" s="29"/>
      <c r="K475" s="29"/>
      <c r="L475" s="29"/>
      <c r="M475" s="29"/>
      <c r="N475" s="29"/>
      <c r="O475" s="29"/>
      <c r="P475" s="29"/>
      <c r="Q475" s="29"/>
      <c r="R475" s="29"/>
      <c r="S475" s="29"/>
      <c r="T475" s="29"/>
      <c r="U475" s="29"/>
      <c r="V475" s="29"/>
      <c r="W475" s="29"/>
      <c r="X475" s="29"/>
      <c r="Y475" s="29"/>
      <c r="Z475" s="29"/>
    </row>
    <row r="476" spans="1:26" ht="15.75" customHeight="1">
      <c r="A476" s="29"/>
      <c r="B476" s="29"/>
      <c r="C476" s="29"/>
      <c r="D476" s="29"/>
      <c r="E476" s="29"/>
      <c r="F476" s="29"/>
      <c r="G476" s="29"/>
      <c r="H476" s="579"/>
      <c r="I476" s="29"/>
      <c r="J476" s="29"/>
      <c r="K476" s="29"/>
      <c r="L476" s="29"/>
      <c r="M476" s="29"/>
      <c r="N476" s="29"/>
      <c r="O476" s="29"/>
      <c r="P476" s="29"/>
      <c r="Q476" s="29"/>
      <c r="R476" s="29"/>
      <c r="S476" s="29"/>
      <c r="T476" s="29"/>
      <c r="U476" s="29"/>
      <c r="V476" s="29"/>
      <c r="W476" s="29"/>
      <c r="X476" s="29"/>
      <c r="Y476" s="29"/>
      <c r="Z476" s="29"/>
    </row>
    <row r="477" spans="1:26" ht="15.75" customHeight="1">
      <c r="A477" s="29"/>
      <c r="B477" s="29"/>
      <c r="C477" s="29"/>
      <c r="D477" s="29"/>
      <c r="E477" s="29"/>
      <c r="F477" s="29"/>
      <c r="G477" s="29"/>
      <c r="H477" s="579"/>
      <c r="I477" s="29"/>
      <c r="J477" s="29"/>
      <c r="K477" s="29"/>
      <c r="L477" s="29"/>
      <c r="M477" s="29"/>
      <c r="N477" s="29"/>
      <c r="O477" s="29"/>
      <c r="P477" s="29"/>
      <c r="Q477" s="29"/>
      <c r="R477" s="29"/>
      <c r="S477" s="29"/>
      <c r="T477" s="29"/>
      <c r="U477" s="29"/>
      <c r="V477" s="29"/>
      <c r="W477" s="29"/>
      <c r="X477" s="29"/>
      <c r="Y477" s="29"/>
      <c r="Z477" s="29"/>
    </row>
    <row r="478" spans="1:26" ht="15.75" customHeight="1">
      <c r="A478" s="29"/>
      <c r="B478" s="29"/>
      <c r="C478" s="29"/>
      <c r="D478" s="29"/>
      <c r="E478" s="29"/>
      <c r="F478" s="29"/>
      <c r="G478" s="29"/>
      <c r="H478" s="579"/>
      <c r="I478" s="29"/>
      <c r="J478" s="29"/>
      <c r="K478" s="29"/>
      <c r="L478" s="29"/>
      <c r="M478" s="29"/>
      <c r="N478" s="29"/>
      <c r="O478" s="29"/>
      <c r="P478" s="29"/>
      <c r="Q478" s="29"/>
      <c r="R478" s="29"/>
      <c r="S478" s="29"/>
      <c r="T478" s="29"/>
      <c r="U478" s="29"/>
      <c r="V478" s="29"/>
      <c r="W478" s="29"/>
      <c r="X478" s="29"/>
      <c r="Y478" s="29"/>
      <c r="Z478" s="29"/>
    </row>
    <row r="479" spans="1:26" ht="15.75" customHeight="1">
      <c r="A479" s="29"/>
      <c r="B479" s="29"/>
      <c r="C479" s="29"/>
      <c r="D479" s="29"/>
      <c r="E479" s="29"/>
      <c r="F479" s="29"/>
      <c r="G479" s="29"/>
      <c r="H479" s="579"/>
      <c r="I479" s="29"/>
      <c r="J479" s="29"/>
      <c r="K479" s="29"/>
      <c r="L479" s="29"/>
      <c r="M479" s="29"/>
      <c r="N479" s="29"/>
      <c r="O479" s="29"/>
      <c r="P479" s="29"/>
      <c r="Q479" s="29"/>
      <c r="R479" s="29"/>
      <c r="S479" s="29"/>
      <c r="T479" s="29"/>
      <c r="U479" s="29"/>
      <c r="V479" s="29"/>
      <c r="W479" s="29"/>
      <c r="X479" s="29"/>
      <c r="Y479" s="29"/>
      <c r="Z479" s="29"/>
    </row>
    <row r="480" spans="1:26" ht="15.75" customHeight="1">
      <c r="A480" s="29"/>
      <c r="B480" s="29"/>
      <c r="C480" s="29"/>
      <c r="D480" s="29"/>
      <c r="E480" s="29"/>
      <c r="F480" s="29"/>
      <c r="G480" s="29"/>
      <c r="H480" s="579"/>
      <c r="I480" s="29"/>
      <c r="J480" s="29"/>
      <c r="K480" s="29"/>
      <c r="L480" s="29"/>
      <c r="M480" s="29"/>
      <c r="N480" s="29"/>
      <c r="O480" s="29"/>
      <c r="P480" s="29"/>
      <c r="Q480" s="29"/>
      <c r="R480" s="29"/>
      <c r="S480" s="29"/>
      <c r="T480" s="29"/>
      <c r="U480" s="29"/>
      <c r="V480" s="29"/>
      <c r="W480" s="29"/>
      <c r="X480" s="29"/>
      <c r="Y480" s="29"/>
      <c r="Z480" s="29"/>
    </row>
    <row r="481" spans="1:26" ht="15.75" customHeight="1">
      <c r="A481" s="29"/>
      <c r="B481" s="29"/>
      <c r="C481" s="29"/>
      <c r="D481" s="29"/>
      <c r="E481" s="29"/>
      <c r="F481" s="29"/>
      <c r="G481" s="29"/>
      <c r="H481" s="579"/>
      <c r="I481" s="29"/>
      <c r="J481" s="29"/>
      <c r="K481" s="29"/>
      <c r="L481" s="29"/>
      <c r="M481" s="29"/>
      <c r="N481" s="29"/>
      <c r="O481" s="29"/>
      <c r="P481" s="29"/>
      <c r="Q481" s="29"/>
      <c r="R481" s="29"/>
      <c r="S481" s="29"/>
      <c r="T481" s="29"/>
      <c r="U481" s="29"/>
      <c r="V481" s="29"/>
      <c r="W481" s="29"/>
      <c r="X481" s="29"/>
      <c r="Y481" s="29"/>
      <c r="Z481" s="29"/>
    </row>
    <row r="482" spans="1:26" ht="15.75" customHeight="1">
      <c r="A482" s="29"/>
      <c r="B482" s="29"/>
      <c r="C482" s="29"/>
      <c r="D482" s="29"/>
      <c r="E482" s="29"/>
      <c r="F482" s="29"/>
      <c r="G482" s="29"/>
      <c r="H482" s="579"/>
      <c r="I482" s="29"/>
      <c r="J482" s="29"/>
      <c r="K482" s="29"/>
      <c r="L482" s="29"/>
      <c r="M482" s="29"/>
      <c r="N482" s="29"/>
      <c r="O482" s="29"/>
      <c r="P482" s="29"/>
      <c r="Q482" s="29"/>
      <c r="R482" s="29"/>
      <c r="S482" s="29"/>
      <c r="T482" s="29"/>
      <c r="U482" s="29"/>
      <c r="V482" s="29"/>
      <c r="W482" s="29"/>
      <c r="X482" s="29"/>
      <c r="Y482" s="29"/>
      <c r="Z482" s="29"/>
    </row>
    <row r="483" spans="1:26" ht="15.75" customHeight="1">
      <c r="A483" s="29"/>
      <c r="B483" s="29"/>
      <c r="C483" s="29"/>
      <c r="D483" s="29"/>
      <c r="E483" s="29"/>
      <c r="F483" s="29"/>
      <c r="G483" s="29"/>
      <c r="H483" s="579"/>
      <c r="I483" s="29"/>
      <c r="J483" s="29"/>
      <c r="K483" s="29"/>
      <c r="L483" s="29"/>
      <c r="M483" s="29"/>
      <c r="N483" s="29"/>
      <c r="O483" s="29"/>
      <c r="P483" s="29"/>
      <c r="Q483" s="29"/>
      <c r="R483" s="29"/>
      <c r="S483" s="29"/>
      <c r="T483" s="29"/>
      <c r="U483" s="29"/>
      <c r="V483" s="29"/>
      <c r="W483" s="29"/>
      <c r="X483" s="29"/>
      <c r="Y483" s="29"/>
      <c r="Z483" s="29"/>
    </row>
    <row r="484" spans="1:26" ht="15.75" customHeight="1">
      <c r="A484" s="29"/>
      <c r="B484" s="29"/>
      <c r="C484" s="29"/>
      <c r="D484" s="29"/>
      <c r="E484" s="29"/>
      <c r="F484" s="29"/>
      <c r="G484" s="29"/>
      <c r="H484" s="579"/>
      <c r="I484" s="29"/>
      <c r="J484" s="29"/>
      <c r="K484" s="29"/>
      <c r="L484" s="29"/>
      <c r="M484" s="29"/>
      <c r="N484" s="29"/>
      <c r="O484" s="29"/>
      <c r="P484" s="29"/>
      <c r="Q484" s="29"/>
      <c r="R484" s="29"/>
      <c r="S484" s="29"/>
      <c r="T484" s="29"/>
      <c r="U484" s="29"/>
      <c r="V484" s="29"/>
      <c r="W484" s="29"/>
      <c r="X484" s="29"/>
      <c r="Y484" s="29"/>
      <c r="Z484" s="29"/>
    </row>
    <row r="485" spans="1:26" ht="15.75" customHeight="1">
      <c r="A485" s="29"/>
      <c r="B485" s="29"/>
      <c r="C485" s="29"/>
      <c r="D485" s="29"/>
      <c r="E485" s="29"/>
      <c r="F485" s="29"/>
      <c r="G485" s="29"/>
      <c r="H485" s="579"/>
      <c r="I485" s="29"/>
      <c r="J485" s="29"/>
      <c r="K485" s="29"/>
      <c r="L485" s="29"/>
      <c r="M485" s="29"/>
      <c r="N485" s="29"/>
      <c r="O485" s="29"/>
      <c r="P485" s="29"/>
      <c r="Q485" s="29"/>
      <c r="R485" s="29"/>
      <c r="S485" s="29"/>
      <c r="T485" s="29"/>
      <c r="U485" s="29"/>
      <c r="V485" s="29"/>
      <c r="W485" s="29"/>
      <c r="X485" s="29"/>
      <c r="Y485" s="29"/>
      <c r="Z485" s="29"/>
    </row>
    <row r="486" spans="1:26" ht="15.75" customHeight="1">
      <c r="A486" s="29"/>
      <c r="B486" s="29"/>
      <c r="C486" s="29"/>
      <c r="D486" s="29"/>
      <c r="E486" s="29"/>
      <c r="F486" s="29"/>
      <c r="G486" s="29"/>
      <c r="H486" s="579"/>
      <c r="I486" s="29"/>
      <c r="J486" s="29"/>
      <c r="K486" s="29"/>
      <c r="L486" s="29"/>
      <c r="M486" s="29"/>
      <c r="N486" s="29"/>
      <c r="O486" s="29"/>
      <c r="P486" s="29"/>
      <c r="Q486" s="29"/>
      <c r="R486" s="29"/>
      <c r="S486" s="29"/>
      <c r="T486" s="29"/>
      <c r="U486" s="29"/>
      <c r="V486" s="29"/>
      <c r="W486" s="29"/>
      <c r="X486" s="29"/>
      <c r="Y486" s="29"/>
      <c r="Z486" s="29"/>
    </row>
    <row r="487" spans="1:26" ht="15.75" customHeight="1">
      <c r="A487" s="29"/>
      <c r="B487" s="29"/>
      <c r="C487" s="29"/>
      <c r="D487" s="29"/>
      <c r="E487" s="29"/>
      <c r="F487" s="29"/>
      <c r="G487" s="29"/>
      <c r="H487" s="579"/>
      <c r="I487" s="29"/>
      <c r="J487" s="29"/>
      <c r="K487" s="29"/>
      <c r="L487" s="29"/>
      <c r="M487" s="29"/>
      <c r="N487" s="29"/>
      <c r="O487" s="29"/>
      <c r="P487" s="29"/>
      <c r="Q487" s="29"/>
      <c r="R487" s="29"/>
      <c r="S487" s="29"/>
      <c r="T487" s="29"/>
      <c r="U487" s="29"/>
      <c r="V487" s="29"/>
      <c r="W487" s="29"/>
      <c r="X487" s="29"/>
      <c r="Y487" s="29"/>
      <c r="Z487" s="29"/>
    </row>
    <row r="488" spans="1:26" ht="15.75" customHeight="1">
      <c r="A488" s="29"/>
      <c r="B488" s="29"/>
      <c r="C488" s="29"/>
      <c r="D488" s="29"/>
      <c r="E488" s="29"/>
      <c r="F488" s="29"/>
      <c r="G488" s="29"/>
      <c r="H488" s="579"/>
      <c r="I488" s="29"/>
      <c r="J488" s="29"/>
      <c r="K488" s="29"/>
      <c r="L488" s="29"/>
      <c r="M488" s="29"/>
      <c r="N488" s="29"/>
      <c r="O488" s="29"/>
      <c r="P488" s="29"/>
      <c r="Q488" s="29"/>
      <c r="R488" s="29"/>
      <c r="S488" s="29"/>
      <c r="T488" s="29"/>
      <c r="U488" s="29"/>
      <c r="V488" s="29"/>
      <c r="W488" s="29"/>
      <c r="X488" s="29"/>
      <c r="Y488" s="29"/>
      <c r="Z488" s="29"/>
    </row>
    <row r="489" spans="1:26" ht="15.75" customHeight="1">
      <c r="A489" s="29"/>
      <c r="B489" s="29"/>
      <c r="C489" s="29"/>
      <c r="D489" s="29"/>
      <c r="E489" s="29"/>
      <c r="F489" s="29"/>
      <c r="G489" s="29"/>
      <c r="H489" s="579"/>
      <c r="I489" s="29"/>
      <c r="J489" s="29"/>
      <c r="K489" s="29"/>
      <c r="L489" s="29"/>
      <c r="M489" s="29"/>
      <c r="N489" s="29"/>
      <c r="O489" s="29"/>
      <c r="P489" s="29"/>
      <c r="Q489" s="29"/>
      <c r="R489" s="29"/>
      <c r="S489" s="29"/>
      <c r="T489" s="29"/>
      <c r="U489" s="29"/>
      <c r="V489" s="29"/>
      <c r="W489" s="29"/>
      <c r="X489" s="29"/>
      <c r="Y489" s="29"/>
      <c r="Z489" s="29"/>
    </row>
    <row r="490" spans="1:26" ht="15.75" customHeight="1">
      <c r="A490" s="29"/>
      <c r="B490" s="29"/>
      <c r="C490" s="29"/>
      <c r="D490" s="29"/>
      <c r="E490" s="29"/>
      <c r="F490" s="29"/>
      <c r="G490" s="29"/>
      <c r="H490" s="579"/>
      <c r="I490" s="29"/>
      <c r="J490" s="29"/>
      <c r="K490" s="29"/>
      <c r="L490" s="29"/>
      <c r="M490" s="29"/>
      <c r="N490" s="29"/>
      <c r="O490" s="29"/>
      <c r="P490" s="29"/>
      <c r="Q490" s="29"/>
      <c r="R490" s="29"/>
      <c r="S490" s="29"/>
      <c r="T490" s="29"/>
      <c r="U490" s="29"/>
      <c r="V490" s="29"/>
      <c r="W490" s="29"/>
      <c r="X490" s="29"/>
      <c r="Y490" s="29"/>
      <c r="Z490" s="29"/>
    </row>
    <row r="491" spans="1:26" ht="15.75" customHeight="1">
      <c r="A491" s="29"/>
      <c r="B491" s="29"/>
      <c r="C491" s="29"/>
      <c r="D491" s="29"/>
      <c r="E491" s="29"/>
      <c r="F491" s="29"/>
      <c r="G491" s="29"/>
      <c r="H491" s="579"/>
      <c r="I491" s="29"/>
      <c r="J491" s="29"/>
      <c r="K491" s="29"/>
      <c r="L491" s="29"/>
      <c r="M491" s="29"/>
      <c r="N491" s="29"/>
      <c r="O491" s="29"/>
      <c r="P491" s="29"/>
      <c r="Q491" s="29"/>
      <c r="R491" s="29"/>
      <c r="S491" s="29"/>
      <c r="T491" s="29"/>
      <c r="U491" s="29"/>
      <c r="V491" s="29"/>
      <c r="W491" s="29"/>
      <c r="X491" s="29"/>
      <c r="Y491" s="29"/>
      <c r="Z491" s="29"/>
    </row>
    <row r="492" spans="1:26" ht="15.75" customHeight="1">
      <c r="A492" s="29"/>
      <c r="B492" s="29"/>
      <c r="C492" s="29"/>
      <c r="D492" s="29"/>
      <c r="E492" s="29"/>
      <c r="F492" s="29"/>
      <c r="G492" s="29"/>
      <c r="H492" s="579"/>
      <c r="I492" s="29"/>
      <c r="J492" s="29"/>
      <c r="K492" s="29"/>
      <c r="L492" s="29"/>
      <c r="M492" s="29"/>
      <c r="N492" s="29"/>
      <c r="O492" s="29"/>
      <c r="P492" s="29"/>
      <c r="Q492" s="29"/>
      <c r="R492" s="29"/>
      <c r="S492" s="29"/>
      <c r="T492" s="29"/>
      <c r="U492" s="29"/>
      <c r="V492" s="29"/>
      <c r="W492" s="29"/>
      <c r="X492" s="29"/>
      <c r="Y492" s="29"/>
      <c r="Z492" s="29"/>
    </row>
    <row r="493" spans="1:26" ht="15.75" customHeight="1">
      <c r="A493" s="29"/>
      <c r="B493" s="29"/>
      <c r="C493" s="29"/>
      <c r="D493" s="29"/>
      <c r="E493" s="29"/>
      <c r="F493" s="29"/>
      <c r="G493" s="29"/>
      <c r="H493" s="579"/>
      <c r="I493" s="29"/>
      <c r="J493" s="29"/>
      <c r="K493" s="29"/>
      <c r="L493" s="29"/>
      <c r="M493" s="29"/>
      <c r="N493" s="29"/>
      <c r="O493" s="29"/>
      <c r="P493" s="29"/>
      <c r="Q493" s="29"/>
      <c r="R493" s="29"/>
      <c r="S493" s="29"/>
      <c r="T493" s="29"/>
      <c r="U493" s="29"/>
      <c r="V493" s="29"/>
      <c r="W493" s="29"/>
      <c r="X493" s="29"/>
      <c r="Y493" s="29"/>
      <c r="Z493" s="29"/>
    </row>
    <row r="494" spans="1:26" ht="15.75" customHeight="1">
      <c r="A494" s="29"/>
      <c r="B494" s="29"/>
      <c r="C494" s="29"/>
      <c r="D494" s="29"/>
      <c r="E494" s="29"/>
      <c r="F494" s="29"/>
      <c r="G494" s="29"/>
      <c r="H494" s="579"/>
      <c r="I494" s="29"/>
      <c r="J494" s="29"/>
      <c r="K494" s="29"/>
      <c r="L494" s="29"/>
      <c r="M494" s="29"/>
      <c r="N494" s="29"/>
      <c r="O494" s="29"/>
      <c r="P494" s="29"/>
      <c r="Q494" s="29"/>
      <c r="R494" s="29"/>
      <c r="S494" s="29"/>
      <c r="T494" s="29"/>
      <c r="U494" s="29"/>
      <c r="V494" s="29"/>
      <c r="W494" s="29"/>
      <c r="X494" s="29"/>
      <c r="Y494" s="29"/>
      <c r="Z494" s="29"/>
    </row>
    <row r="495" spans="1:26" ht="15.75" customHeight="1">
      <c r="A495" s="29"/>
      <c r="B495" s="29"/>
      <c r="C495" s="29"/>
      <c r="D495" s="29"/>
      <c r="E495" s="29"/>
      <c r="F495" s="29"/>
      <c r="G495" s="29"/>
      <c r="H495" s="579"/>
      <c r="I495" s="29"/>
      <c r="J495" s="29"/>
      <c r="K495" s="29"/>
      <c r="L495" s="29"/>
      <c r="M495" s="29"/>
      <c r="N495" s="29"/>
      <c r="O495" s="29"/>
      <c r="P495" s="29"/>
      <c r="Q495" s="29"/>
      <c r="R495" s="29"/>
      <c r="S495" s="29"/>
      <c r="T495" s="29"/>
      <c r="U495" s="29"/>
      <c r="V495" s="29"/>
      <c r="W495" s="29"/>
      <c r="X495" s="29"/>
      <c r="Y495" s="29"/>
      <c r="Z495" s="29"/>
    </row>
    <row r="496" spans="1:26" ht="15.75" customHeight="1">
      <c r="A496" s="29"/>
      <c r="B496" s="29"/>
      <c r="C496" s="29"/>
      <c r="D496" s="29"/>
      <c r="E496" s="29"/>
      <c r="F496" s="29"/>
      <c r="G496" s="29"/>
      <c r="H496" s="579"/>
      <c r="I496" s="29"/>
      <c r="J496" s="29"/>
      <c r="K496" s="29"/>
      <c r="L496" s="29"/>
      <c r="M496" s="29"/>
      <c r="N496" s="29"/>
      <c r="O496" s="29"/>
      <c r="P496" s="29"/>
      <c r="Q496" s="29"/>
      <c r="R496" s="29"/>
      <c r="S496" s="29"/>
      <c r="T496" s="29"/>
      <c r="U496" s="29"/>
      <c r="V496" s="29"/>
      <c r="W496" s="29"/>
      <c r="X496" s="29"/>
      <c r="Y496" s="29"/>
      <c r="Z496" s="29"/>
    </row>
    <row r="497" spans="1:26" ht="15.75" customHeight="1">
      <c r="A497" s="29"/>
      <c r="B497" s="29"/>
      <c r="C497" s="29"/>
      <c r="D497" s="29"/>
      <c r="E497" s="29"/>
      <c r="F497" s="29"/>
      <c r="G497" s="29"/>
      <c r="H497" s="579"/>
      <c r="I497" s="29"/>
      <c r="J497" s="29"/>
      <c r="K497" s="29"/>
      <c r="L497" s="29"/>
      <c r="M497" s="29"/>
      <c r="N497" s="29"/>
      <c r="O497" s="29"/>
      <c r="P497" s="29"/>
      <c r="Q497" s="29"/>
      <c r="R497" s="29"/>
      <c r="S497" s="29"/>
      <c r="T497" s="29"/>
      <c r="U497" s="29"/>
      <c r="V497" s="29"/>
      <c r="W497" s="29"/>
      <c r="X497" s="29"/>
      <c r="Y497" s="29"/>
      <c r="Z497" s="29"/>
    </row>
    <row r="498" spans="1:26" ht="15.75" customHeight="1">
      <c r="A498" s="29"/>
      <c r="B498" s="29"/>
      <c r="C498" s="29"/>
      <c r="D498" s="29"/>
      <c r="E498" s="29"/>
      <c r="F498" s="29"/>
      <c r="G498" s="29"/>
      <c r="H498" s="579"/>
      <c r="I498" s="29"/>
      <c r="J498" s="29"/>
      <c r="K498" s="29"/>
      <c r="L498" s="29"/>
      <c r="M498" s="29"/>
      <c r="N498" s="29"/>
      <c r="O498" s="29"/>
      <c r="P498" s="29"/>
      <c r="Q498" s="29"/>
      <c r="R498" s="29"/>
      <c r="S498" s="29"/>
      <c r="T498" s="29"/>
      <c r="U498" s="29"/>
      <c r="V498" s="29"/>
      <c r="W498" s="29"/>
      <c r="X498" s="29"/>
      <c r="Y498" s="29"/>
      <c r="Z498" s="29"/>
    </row>
    <row r="499" spans="1:26" ht="15.75" customHeight="1">
      <c r="A499" s="29"/>
      <c r="B499" s="29"/>
      <c r="C499" s="29"/>
      <c r="D499" s="29"/>
      <c r="E499" s="29"/>
      <c r="F499" s="29"/>
      <c r="G499" s="29"/>
      <c r="H499" s="579"/>
      <c r="I499" s="29"/>
      <c r="J499" s="29"/>
      <c r="K499" s="29"/>
      <c r="L499" s="29"/>
      <c r="M499" s="29"/>
      <c r="N499" s="29"/>
      <c r="O499" s="29"/>
      <c r="P499" s="29"/>
      <c r="Q499" s="29"/>
      <c r="R499" s="29"/>
      <c r="S499" s="29"/>
      <c r="T499" s="29"/>
      <c r="U499" s="29"/>
      <c r="V499" s="29"/>
      <c r="W499" s="29"/>
      <c r="X499" s="29"/>
      <c r="Y499" s="29"/>
      <c r="Z499" s="29"/>
    </row>
    <row r="500" spans="1:26" ht="15.75" customHeight="1">
      <c r="A500" s="29"/>
      <c r="B500" s="29"/>
      <c r="C500" s="29"/>
      <c r="D500" s="29"/>
      <c r="E500" s="29"/>
      <c r="F500" s="29"/>
      <c r="G500" s="29"/>
      <c r="H500" s="579"/>
      <c r="I500" s="29"/>
      <c r="J500" s="29"/>
      <c r="K500" s="29"/>
      <c r="L500" s="29"/>
      <c r="M500" s="29"/>
      <c r="N500" s="29"/>
      <c r="O500" s="29"/>
      <c r="P500" s="29"/>
      <c r="Q500" s="29"/>
      <c r="R500" s="29"/>
      <c r="S500" s="29"/>
      <c r="T500" s="29"/>
      <c r="U500" s="29"/>
      <c r="V500" s="29"/>
      <c r="W500" s="29"/>
      <c r="X500" s="29"/>
      <c r="Y500" s="29"/>
      <c r="Z500" s="29"/>
    </row>
    <row r="501" spans="1:26" ht="15.75" customHeight="1">
      <c r="A501" s="29"/>
      <c r="B501" s="29"/>
      <c r="C501" s="29"/>
      <c r="D501" s="29"/>
      <c r="E501" s="29"/>
      <c r="F501" s="29"/>
      <c r="G501" s="29"/>
      <c r="H501" s="579"/>
      <c r="I501" s="29"/>
      <c r="J501" s="29"/>
      <c r="K501" s="29"/>
      <c r="L501" s="29"/>
      <c r="M501" s="29"/>
      <c r="N501" s="29"/>
      <c r="O501" s="29"/>
      <c r="P501" s="29"/>
      <c r="Q501" s="29"/>
      <c r="R501" s="29"/>
      <c r="S501" s="29"/>
      <c r="T501" s="29"/>
      <c r="U501" s="29"/>
      <c r="V501" s="29"/>
      <c r="W501" s="29"/>
      <c r="X501" s="29"/>
      <c r="Y501" s="29"/>
      <c r="Z501" s="29"/>
    </row>
    <row r="502" spans="1:26" ht="15.75" customHeight="1">
      <c r="A502" s="29"/>
      <c r="B502" s="29"/>
      <c r="C502" s="29"/>
      <c r="D502" s="29"/>
      <c r="E502" s="29"/>
      <c r="F502" s="29"/>
      <c r="G502" s="29"/>
      <c r="H502" s="579"/>
      <c r="I502" s="29"/>
      <c r="J502" s="29"/>
      <c r="K502" s="29"/>
      <c r="L502" s="29"/>
      <c r="M502" s="29"/>
      <c r="N502" s="29"/>
      <c r="O502" s="29"/>
      <c r="P502" s="29"/>
      <c r="Q502" s="29"/>
      <c r="R502" s="29"/>
      <c r="S502" s="29"/>
      <c r="T502" s="29"/>
      <c r="U502" s="29"/>
      <c r="V502" s="29"/>
      <c r="W502" s="29"/>
      <c r="X502" s="29"/>
      <c r="Y502" s="29"/>
      <c r="Z502" s="29"/>
    </row>
    <row r="503" spans="1:26" ht="15.75" customHeight="1">
      <c r="A503" s="29"/>
      <c r="B503" s="29"/>
      <c r="C503" s="29"/>
      <c r="D503" s="29"/>
      <c r="E503" s="29"/>
      <c r="F503" s="29"/>
      <c r="G503" s="29"/>
      <c r="H503" s="579"/>
      <c r="I503" s="29"/>
      <c r="J503" s="29"/>
      <c r="K503" s="29"/>
      <c r="L503" s="29"/>
      <c r="M503" s="29"/>
      <c r="N503" s="29"/>
      <c r="O503" s="29"/>
      <c r="P503" s="29"/>
      <c r="Q503" s="29"/>
      <c r="R503" s="29"/>
      <c r="S503" s="29"/>
      <c r="T503" s="29"/>
      <c r="U503" s="29"/>
      <c r="V503" s="29"/>
      <c r="W503" s="29"/>
      <c r="X503" s="29"/>
      <c r="Y503" s="29"/>
      <c r="Z503" s="29"/>
    </row>
    <row r="504" spans="1:26" ht="15.75" customHeight="1">
      <c r="A504" s="29"/>
      <c r="B504" s="29"/>
      <c r="C504" s="29"/>
      <c r="D504" s="29"/>
      <c r="E504" s="29"/>
      <c r="F504" s="29"/>
      <c r="G504" s="29"/>
      <c r="H504" s="579"/>
      <c r="I504" s="29"/>
      <c r="J504" s="29"/>
      <c r="K504" s="29"/>
      <c r="L504" s="29"/>
      <c r="M504" s="29"/>
      <c r="N504" s="29"/>
      <c r="O504" s="29"/>
      <c r="P504" s="29"/>
      <c r="Q504" s="29"/>
      <c r="R504" s="29"/>
      <c r="S504" s="29"/>
      <c r="T504" s="29"/>
      <c r="U504" s="29"/>
      <c r="V504" s="29"/>
      <c r="W504" s="29"/>
      <c r="X504" s="29"/>
      <c r="Y504" s="29"/>
      <c r="Z504" s="29"/>
    </row>
    <row r="505" spans="1:26" ht="15.75" customHeight="1">
      <c r="A505" s="29"/>
      <c r="B505" s="29"/>
      <c r="C505" s="29"/>
      <c r="D505" s="29"/>
      <c r="E505" s="29"/>
      <c r="F505" s="29"/>
      <c r="G505" s="29"/>
      <c r="H505" s="579"/>
      <c r="I505" s="29"/>
      <c r="J505" s="29"/>
      <c r="K505" s="29"/>
      <c r="L505" s="29"/>
      <c r="M505" s="29"/>
      <c r="N505" s="29"/>
      <c r="O505" s="29"/>
      <c r="P505" s="29"/>
      <c r="Q505" s="29"/>
      <c r="R505" s="29"/>
      <c r="S505" s="29"/>
      <c r="T505" s="29"/>
      <c r="U505" s="29"/>
      <c r="V505" s="29"/>
      <c r="W505" s="29"/>
      <c r="X505" s="29"/>
      <c r="Y505" s="29"/>
      <c r="Z505" s="29"/>
    </row>
    <row r="506" spans="1:26" ht="15.75" customHeight="1">
      <c r="A506" s="29"/>
      <c r="B506" s="29"/>
      <c r="C506" s="29"/>
      <c r="D506" s="29"/>
      <c r="E506" s="29"/>
      <c r="F506" s="29"/>
      <c r="G506" s="29"/>
      <c r="H506" s="579"/>
      <c r="I506" s="29"/>
      <c r="J506" s="29"/>
      <c r="K506" s="29"/>
      <c r="L506" s="29"/>
      <c r="M506" s="29"/>
      <c r="N506" s="29"/>
      <c r="O506" s="29"/>
      <c r="P506" s="29"/>
      <c r="Q506" s="29"/>
      <c r="R506" s="29"/>
      <c r="S506" s="29"/>
      <c r="T506" s="29"/>
      <c r="U506" s="29"/>
      <c r="V506" s="29"/>
      <c r="W506" s="29"/>
      <c r="X506" s="29"/>
      <c r="Y506" s="29"/>
      <c r="Z506" s="29"/>
    </row>
    <row r="507" spans="1:26" ht="15.75" customHeight="1">
      <c r="A507" s="29"/>
      <c r="B507" s="29"/>
      <c r="C507" s="29"/>
      <c r="D507" s="29"/>
      <c r="E507" s="29"/>
      <c r="F507" s="29"/>
      <c r="G507" s="29"/>
      <c r="H507" s="579"/>
      <c r="I507" s="29"/>
      <c r="J507" s="29"/>
      <c r="K507" s="29"/>
      <c r="L507" s="29"/>
      <c r="M507" s="29"/>
      <c r="N507" s="29"/>
      <c r="O507" s="29"/>
      <c r="P507" s="29"/>
      <c r="Q507" s="29"/>
      <c r="R507" s="29"/>
      <c r="S507" s="29"/>
      <c r="T507" s="29"/>
      <c r="U507" s="29"/>
      <c r="V507" s="29"/>
      <c r="W507" s="29"/>
      <c r="X507" s="29"/>
      <c r="Y507" s="29"/>
      <c r="Z507" s="29"/>
    </row>
    <row r="508" spans="1:26" ht="15.75" customHeight="1">
      <c r="A508" s="29"/>
      <c r="B508" s="29"/>
      <c r="C508" s="29"/>
      <c r="D508" s="29"/>
      <c r="E508" s="29"/>
      <c r="F508" s="29"/>
      <c r="G508" s="29"/>
      <c r="H508" s="579"/>
      <c r="I508" s="29"/>
      <c r="J508" s="29"/>
      <c r="K508" s="29"/>
      <c r="L508" s="29"/>
      <c r="M508" s="29"/>
      <c r="N508" s="29"/>
      <c r="O508" s="29"/>
      <c r="P508" s="29"/>
      <c r="Q508" s="29"/>
      <c r="R508" s="29"/>
      <c r="S508" s="29"/>
      <c r="T508" s="29"/>
      <c r="U508" s="29"/>
      <c r="V508" s="29"/>
      <c r="W508" s="29"/>
      <c r="X508" s="29"/>
      <c r="Y508" s="29"/>
      <c r="Z508" s="29"/>
    </row>
    <row r="509" spans="1:26" ht="15.75" customHeight="1">
      <c r="A509" s="29"/>
      <c r="B509" s="29"/>
      <c r="C509" s="29"/>
      <c r="D509" s="29"/>
      <c r="E509" s="29"/>
      <c r="F509" s="29"/>
      <c r="G509" s="29"/>
      <c r="H509" s="579"/>
      <c r="I509" s="29"/>
      <c r="J509" s="29"/>
      <c r="K509" s="29"/>
      <c r="L509" s="29"/>
      <c r="M509" s="29"/>
      <c r="N509" s="29"/>
      <c r="O509" s="29"/>
      <c r="P509" s="29"/>
      <c r="Q509" s="29"/>
      <c r="R509" s="29"/>
      <c r="S509" s="29"/>
      <c r="T509" s="29"/>
      <c r="U509" s="29"/>
      <c r="V509" s="29"/>
      <c r="W509" s="29"/>
      <c r="X509" s="29"/>
      <c r="Y509" s="29"/>
      <c r="Z509" s="29"/>
    </row>
    <row r="510" spans="1:26" ht="15.75" customHeight="1">
      <c r="A510" s="29"/>
      <c r="B510" s="29"/>
      <c r="C510" s="29"/>
      <c r="D510" s="29"/>
      <c r="E510" s="29"/>
      <c r="F510" s="29"/>
      <c r="G510" s="29"/>
      <c r="H510" s="579"/>
      <c r="I510" s="29"/>
      <c r="J510" s="29"/>
      <c r="K510" s="29"/>
      <c r="L510" s="29"/>
      <c r="M510" s="29"/>
      <c r="N510" s="29"/>
      <c r="O510" s="29"/>
      <c r="P510" s="29"/>
      <c r="Q510" s="29"/>
      <c r="R510" s="29"/>
      <c r="S510" s="29"/>
      <c r="T510" s="29"/>
      <c r="U510" s="29"/>
      <c r="V510" s="29"/>
      <c r="W510" s="29"/>
      <c r="X510" s="29"/>
      <c r="Y510" s="29"/>
      <c r="Z510" s="29"/>
    </row>
    <row r="511" spans="1:26" ht="15.75" customHeight="1">
      <c r="A511" s="29"/>
      <c r="B511" s="29"/>
      <c r="C511" s="29"/>
      <c r="D511" s="29"/>
      <c r="E511" s="29"/>
      <c r="F511" s="29"/>
      <c r="G511" s="29"/>
      <c r="H511" s="579"/>
      <c r="I511" s="29"/>
      <c r="J511" s="29"/>
      <c r="K511" s="29"/>
      <c r="L511" s="29"/>
      <c r="M511" s="29"/>
      <c r="N511" s="29"/>
      <c r="O511" s="29"/>
      <c r="P511" s="29"/>
      <c r="Q511" s="29"/>
      <c r="R511" s="29"/>
      <c r="S511" s="29"/>
      <c r="T511" s="29"/>
      <c r="U511" s="29"/>
      <c r="V511" s="29"/>
      <c r="W511" s="29"/>
      <c r="X511" s="29"/>
      <c r="Y511" s="29"/>
      <c r="Z511" s="29"/>
    </row>
    <row r="512" spans="1:26" ht="15.75" customHeight="1">
      <c r="A512" s="29"/>
      <c r="B512" s="29"/>
      <c r="C512" s="29"/>
      <c r="D512" s="29"/>
      <c r="E512" s="29"/>
      <c r="F512" s="29"/>
      <c r="G512" s="29"/>
      <c r="H512" s="579"/>
      <c r="I512" s="29"/>
      <c r="J512" s="29"/>
      <c r="K512" s="29"/>
      <c r="L512" s="29"/>
      <c r="M512" s="29"/>
      <c r="N512" s="29"/>
      <c r="O512" s="29"/>
      <c r="P512" s="29"/>
      <c r="Q512" s="29"/>
      <c r="R512" s="29"/>
      <c r="S512" s="29"/>
      <c r="T512" s="29"/>
      <c r="U512" s="29"/>
      <c r="V512" s="29"/>
      <c r="W512" s="29"/>
      <c r="X512" s="29"/>
      <c r="Y512" s="29"/>
      <c r="Z512" s="29"/>
    </row>
    <row r="513" spans="1:26" ht="15.75" customHeight="1">
      <c r="A513" s="29"/>
      <c r="B513" s="29"/>
      <c r="C513" s="29"/>
      <c r="D513" s="29"/>
      <c r="E513" s="29"/>
      <c r="F513" s="29"/>
      <c r="G513" s="29"/>
      <c r="H513" s="579"/>
      <c r="I513" s="29"/>
      <c r="J513" s="29"/>
      <c r="K513" s="29"/>
      <c r="L513" s="29"/>
      <c r="M513" s="29"/>
      <c r="N513" s="29"/>
      <c r="O513" s="29"/>
      <c r="P513" s="29"/>
      <c r="Q513" s="29"/>
      <c r="R513" s="29"/>
      <c r="S513" s="29"/>
      <c r="T513" s="29"/>
      <c r="U513" s="29"/>
      <c r="V513" s="29"/>
      <c r="W513" s="29"/>
      <c r="X513" s="29"/>
      <c r="Y513" s="29"/>
      <c r="Z513" s="29"/>
    </row>
    <row r="514" spans="1:26" ht="15.75" customHeight="1">
      <c r="A514" s="29"/>
      <c r="B514" s="29"/>
      <c r="C514" s="29"/>
      <c r="D514" s="29"/>
      <c r="E514" s="29"/>
      <c r="F514" s="29"/>
      <c r="G514" s="29"/>
      <c r="H514" s="579"/>
      <c r="I514" s="29"/>
      <c r="J514" s="29"/>
      <c r="K514" s="29"/>
      <c r="L514" s="29"/>
      <c r="M514" s="29"/>
      <c r="N514" s="29"/>
      <c r="O514" s="29"/>
      <c r="P514" s="29"/>
      <c r="Q514" s="29"/>
      <c r="R514" s="29"/>
      <c r="S514" s="29"/>
      <c r="T514" s="29"/>
      <c r="U514" s="29"/>
      <c r="V514" s="29"/>
      <c r="W514" s="29"/>
      <c r="X514" s="29"/>
      <c r="Y514" s="29"/>
      <c r="Z514" s="29"/>
    </row>
    <row r="515" spans="1:26" ht="15.75" customHeight="1">
      <c r="A515" s="29"/>
      <c r="B515" s="29"/>
      <c r="C515" s="29"/>
      <c r="D515" s="29"/>
      <c r="E515" s="29"/>
      <c r="F515" s="29"/>
      <c r="G515" s="29"/>
      <c r="H515" s="579"/>
      <c r="I515" s="29"/>
      <c r="J515" s="29"/>
      <c r="K515" s="29"/>
      <c r="L515" s="29"/>
      <c r="M515" s="29"/>
      <c r="N515" s="29"/>
      <c r="O515" s="29"/>
      <c r="P515" s="29"/>
      <c r="Q515" s="29"/>
      <c r="R515" s="29"/>
      <c r="S515" s="29"/>
      <c r="T515" s="29"/>
      <c r="U515" s="29"/>
      <c r="V515" s="29"/>
      <c r="W515" s="29"/>
      <c r="X515" s="29"/>
      <c r="Y515" s="29"/>
      <c r="Z515" s="29"/>
    </row>
    <row r="516" spans="1:26" ht="15.75" customHeight="1">
      <c r="A516" s="29"/>
      <c r="B516" s="29"/>
      <c r="C516" s="29"/>
      <c r="D516" s="29"/>
      <c r="E516" s="29"/>
      <c r="F516" s="29"/>
      <c r="G516" s="29"/>
      <c r="H516" s="579"/>
      <c r="I516" s="29"/>
      <c r="J516" s="29"/>
      <c r="K516" s="29"/>
      <c r="L516" s="29"/>
      <c r="M516" s="29"/>
      <c r="N516" s="29"/>
      <c r="O516" s="29"/>
      <c r="P516" s="29"/>
      <c r="Q516" s="29"/>
      <c r="R516" s="29"/>
      <c r="S516" s="29"/>
      <c r="T516" s="29"/>
      <c r="U516" s="29"/>
      <c r="V516" s="29"/>
      <c r="W516" s="29"/>
      <c r="X516" s="29"/>
      <c r="Y516" s="29"/>
      <c r="Z516" s="29"/>
    </row>
    <row r="517" spans="1:26" ht="15.75" customHeight="1">
      <c r="A517" s="29"/>
      <c r="B517" s="29"/>
      <c r="C517" s="29"/>
      <c r="D517" s="29"/>
      <c r="E517" s="29"/>
      <c r="F517" s="29"/>
      <c r="G517" s="29"/>
      <c r="H517" s="579"/>
      <c r="I517" s="29"/>
      <c r="J517" s="29"/>
      <c r="K517" s="29"/>
      <c r="L517" s="29"/>
      <c r="M517" s="29"/>
      <c r="N517" s="29"/>
      <c r="O517" s="29"/>
      <c r="P517" s="29"/>
      <c r="Q517" s="29"/>
      <c r="R517" s="29"/>
      <c r="S517" s="29"/>
      <c r="T517" s="29"/>
      <c r="U517" s="29"/>
      <c r="V517" s="29"/>
      <c r="W517" s="29"/>
      <c r="X517" s="29"/>
      <c r="Y517" s="29"/>
      <c r="Z517" s="29"/>
    </row>
    <row r="518" spans="1:26" ht="15.75" customHeight="1">
      <c r="A518" s="29"/>
      <c r="B518" s="29"/>
      <c r="C518" s="29"/>
      <c r="D518" s="29"/>
      <c r="E518" s="29"/>
      <c r="F518" s="29"/>
      <c r="G518" s="29"/>
      <c r="H518" s="579"/>
      <c r="I518" s="29"/>
      <c r="J518" s="29"/>
      <c r="K518" s="29"/>
      <c r="L518" s="29"/>
      <c r="M518" s="29"/>
      <c r="N518" s="29"/>
      <c r="O518" s="29"/>
      <c r="P518" s="29"/>
      <c r="Q518" s="29"/>
      <c r="R518" s="29"/>
      <c r="S518" s="29"/>
      <c r="T518" s="29"/>
      <c r="U518" s="29"/>
      <c r="V518" s="29"/>
      <c r="W518" s="29"/>
      <c r="X518" s="29"/>
      <c r="Y518" s="29"/>
      <c r="Z518" s="29"/>
    </row>
    <row r="519" spans="1:26" ht="15.75" customHeight="1">
      <c r="A519" s="29"/>
      <c r="B519" s="29"/>
      <c r="C519" s="29"/>
      <c r="D519" s="29"/>
      <c r="E519" s="29"/>
      <c r="F519" s="29"/>
      <c r="G519" s="29"/>
      <c r="H519" s="579"/>
      <c r="I519" s="29"/>
      <c r="J519" s="29"/>
      <c r="K519" s="29"/>
      <c r="L519" s="29"/>
      <c r="M519" s="29"/>
      <c r="N519" s="29"/>
      <c r="O519" s="29"/>
      <c r="P519" s="29"/>
      <c r="Q519" s="29"/>
      <c r="R519" s="29"/>
      <c r="S519" s="29"/>
      <c r="T519" s="29"/>
      <c r="U519" s="29"/>
      <c r="V519" s="29"/>
      <c r="W519" s="29"/>
      <c r="X519" s="29"/>
      <c r="Y519" s="29"/>
      <c r="Z519" s="29"/>
    </row>
    <row r="520" spans="1:26" ht="15.75" customHeight="1">
      <c r="A520" s="29"/>
      <c r="B520" s="29"/>
      <c r="C520" s="29"/>
      <c r="D520" s="29"/>
      <c r="E520" s="29"/>
      <c r="F520" s="29"/>
      <c r="G520" s="29"/>
      <c r="H520" s="579"/>
      <c r="I520" s="29"/>
      <c r="J520" s="29"/>
      <c r="K520" s="29"/>
      <c r="L520" s="29"/>
      <c r="M520" s="29"/>
      <c r="N520" s="29"/>
      <c r="O520" s="29"/>
      <c r="P520" s="29"/>
      <c r="Q520" s="29"/>
      <c r="R520" s="29"/>
      <c r="S520" s="29"/>
      <c r="T520" s="29"/>
      <c r="U520" s="29"/>
      <c r="V520" s="29"/>
      <c r="W520" s="29"/>
      <c r="X520" s="29"/>
      <c r="Y520" s="29"/>
      <c r="Z520" s="29"/>
    </row>
    <row r="521" spans="1:26" ht="15.75" customHeight="1">
      <c r="A521" s="29"/>
      <c r="B521" s="29"/>
      <c r="C521" s="29"/>
      <c r="D521" s="29"/>
      <c r="E521" s="29"/>
      <c r="F521" s="29"/>
      <c r="G521" s="29"/>
      <c r="H521" s="579"/>
      <c r="I521" s="29"/>
      <c r="J521" s="29"/>
      <c r="K521" s="29"/>
      <c r="L521" s="29"/>
      <c r="M521" s="29"/>
      <c r="N521" s="29"/>
      <c r="O521" s="29"/>
      <c r="P521" s="29"/>
      <c r="Q521" s="29"/>
      <c r="R521" s="29"/>
      <c r="S521" s="29"/>
      <c r="T521" s="29"/>
      <c r="U521" s="29"/>
      <c r="V521" s="29"/>
      <c r="W521" s="29"/>
      <c r="X521" s="29"/>
      <c r="Y521" s="29"/>
      <c r="Z521" s="29"/>
    </row>
    <row r="522" spans="1:26" ht="15.75" customHeight="1">
      <c r="A522" s="29"/>
      <c r="B522" s="29"/>
      <c r="C522" s="29"/>
      <c r="D522" s="29"/>
      <c r="E522" s="29"/>
      <c r="F522" s="29"/>
      <c r="G522" s="29"/>
      <c r="H522" s="579"/>
      <c r="I522" s="29"/>
      <c r="J522" s="29"/>
      <c r="K522" s="29"/>
      <c r="L522" s="29"/>
      <c r="M522" s="29"/>
      <c r="N522" s="29"/>
      <c r="O522" s="29"/>
      <c r="P522" s="29"/>
      <c r="Q522" s="29"/>
      <c r="R522" s="29"/>
      <c r="S522" s="29"/>
      <c r="T522" s="29"/>
      <c r="U522" s="29"/>
      <c r="V522" s="29"/>
      <c r="W522" s="29"/>
      <c r="X522" s="29"/>
      <c r="Y522" s="29"/>
      <c r="Z522" s="29"/>
    </row>
    <row r="523" spans="1:26" ht="15.75" customHeight="1">
      <c r="A523" s="29"/>
      <c r="B523" s="29"/>
      <c r="C523" s="29"/>
      <c r="D523" s="29"/>
      <c r="E523" s="29"/>
      <c r="F523" s="29"/>
      <c r="G523" s="29"/>
      <c r="H523" s="579"/>
      <c r="I523" s="29"/>
      <c r="J523" s="29"/>
      <c r="K523" s="29"/>
      <c r="L523" s="29"/>
      <c r="M523" s="29"/>
      <c r="N523" s="29"/>
      <c r="O523" s="29"/>
      <c r="P523" s="29"/>
      <c r="Q523" s="29"/>
      <c r="R523" s="29"/>
      <c r="S523" s="29"/>
      <c r="T523" s="29"/>
      <c r="U523" s="29"/>
      <c r="V523" s="29"/>
      <c r="W523" s="29"/>
      <c r="X523" s="29"/>
      <c r="Y523" s="29"/>
      <c r="Z523" s="29"/>
    </row>
    <row r="524" spans="1:26" ht="15.75" customHeight="1">
      <c r="A524" s="29"/>
      <c r="B524" s="29"/>
      <c r="C524" s="29"/>
      <c r="D524" s="29"/>
      <c r="E524" s="29"/>
      <c r="F524" s="29"/>
      <c r="G524" s="29"/>
      <c r="H524" s="579"/>
      <c r="I524" s="29"/>
      <c r="J524" s="29"/>
      <c r="K524" s="29"/>
      <c r="L524" s="29"/>
      <c r="M524" s="29"/>
      <c r="N524" s="29"/>
      <c r="O524" s="29"/>
      <c r="P524" s="29"/>
      <c r="Q524" s="29"/>
      <c r="R524" s="29"/>
      <c r="S524" s="29"/>
      <c r="T524" s="29"/>
      <c r="U524" s="29"/>
      <c r="V524" s="29"/>
      <c r="W524" s="29"/>
      <c r="X524" s="29"/>
      <c r="Y524" s="29"/>
      <c r="Z524" s="29"/>
    </row>
    <row r="525" spans="1:26" ht="15.75" customHeight="1">
      <c r="A525" s="29"/>
      <c r="B525" s="29"/>
      <c r="C525" s="29"/>
      <c r="D525" s="29"/>
      <c r="E525" s="29"/>
      <c r="F525" s="29"/>
      <c r="G525" s="29"/>
      <c r="H525" s="579"/>
      <c r="I525" s="29"/>
      <c r="J525" s="29"/>
      <c r="K525" s="29"/>
      <c r="L525" s="29"/>
      <c r="M525" s="29"/>
      <c r="N525" s="29"/>
      <c r="O525" s="29"/>
      <c r="P525" s="29"/>
      <c r="Q525" s="29"/>
      <c r="R525" s="29"/>
      <c r="S525" s="29"/>
      <c r="T525" s="29"/>
      <c r="U525" s="29"/>
      <c r="V525" s="29"/>
      <c r="W525" s="29"/>
      <c r="X525" s="29"/>
      <c r="Y525" s="29"/>
      <c r="Z525" s="29"/>
    </row>
    <row r="526" spans="1:26" ht="15.75" customHeight="1">
      <c r="A526" s="29"/>
      <c r="B526" s="29"/>
      <c r="C526" s="29"/>
      <c r="D526" s="29"/>
      <c r="E526" s="29"/>
      <c r="F526" s="29"/>
      <c r="G526" s="29"/>
      <c r="H526" s="579"/>
      <c r="I526" s="29"/>
      <c r="J526" s="29"/>
      <c r="K526" s="29"/>
      <c r="L526" s="29"/>
      <c r="M526" s="29"/>
      <c r="N526" s="29"/>
      <c r="O526" s="29"/>
      <c r="P526" s="29"/>
      <c r="Q526" s="29"/>
      <c r="R526" s="29"/>
      <c r="S526" s="29"/>
      <c r="T526" s="29"/>
      <c r="U526" s="29"/>
      <c r="V526" s="29"/>
      <c r="W526" s="29"/>
      <c r="X526" s="29"/>
      <c r="Y526" s="29"/>
      <c r="Z526" s="29"/>
    </row>
    <row r="527" spans="1:26" ht="15.75" customHeight="1">
      <c r="A527" s="29"/>
      <c r="B527" s="29"/>
      <c r="C527" s="29"/>
      <c r="D527" s="29"/>
      <c r="E527" s="29"/>
      <c r="F527" s="29"/>
      <c r="G527" s="29"/>
      <c r="H527" s="579"/>
      <c r="I527" s="29"/>
      <c r="J527" s="29"/>
      <c r="K527" s="29"/>
      <c r="L527" s="29"/>
      <c r="M527" s="29"/>
      <c r="N527" s="29"/>
      <c r="O527" s="29"/>
      <c r="P527" s="29"/>
      <c r="Q527" s="29"/>
      <c r="R527" s="29"/>
      <c r="S527" s="29"/>
      <c r="T527" s="29"/>
      <c r="U527" s="29"/>
      <c r="V527" s="29"/>
      <c r="W527" s="29"/>
      <c r="X527" s="29"/>
      <c r="Y527" s="29"/>
      <c r="Z527" s="29"/>
    </row>
    <row r="528" spans="1:26" ht="15.75" customHeight="1">
      <c r="A528" s="29"/>
      <c r="B528" s="29"/>
      <c r="C528" s="29"/>
      <c r="D528" s="29"/>
      <c r="E528" s="29"/>
      <c r="F528" s="29"/>
      <c r="G528" s="29"/>
      <c r="H528" s="579"/>
      <c r="I528" s="29"/>
      <c r="J528" s="29"/>
      <c r="K528" s="29"/>
      <c r="L528" s="29"/>
      <c r="M528" s="29"/>
      <c r="N528" s="29"/>
      <c r="O528" s="29"/>
      <c r="P528" s="29"/>
      <c r="Q528" s="29"/>
      <c r="R528" s="29"/>
      <c r="S528" s="29"/>
      <c r="T528" s="29"/>
      <c r="U528" s="29"/>
      <c r="V528" s="29"/>
      <c r="W528" s="29"/>
      <c r="X528" s="29"/>
      <c r="Y528" s="29"/>
      <c r="Z528" s="29"/>
    </row>
    <row r="529" spans="1:26" ht="15.75" customHeight="1">
      <c r="A529" s="29"/>
      <c r="B529" s="29"/>
      <c r="C529" s="29"/>
      <c r="D529" s="29"/>
      <c r="E529" s="29"/>
      <c r="F529" s="29"/>
      <c r="G529" s="29"/>
      <c r="H529" s="579"/>
      <c r="I529" s="29"/>
      <c r="J529" s="29"/>
      <c r="K529" s="29"/>
      <c r="L529" s="29"/>
      <c r="M529" s="29"/>
      <c r="N529" s="29"/>
      <c r="O529" s="29"/>
      <c r="P529" s="29"/>
      <c r="Q529" s="29"/>
      <c r="R529" s="29"/>
      <c r="S529" s="29"/>
      <c r="T529" s="29"/>
      <c r="U529" s="29"/>
      <c r="V529" s="29"/>
      <c r="W529" s="29"/>
      <c r="X529" s="29"/>
      <c r="Y529" s="29"/>
      <c r="Z529" s="29"/>
    </row>
    <row r="530" spans="1:26" ht="15.75" customHeight="1">
      <c r="A530" s="29"/>
      <c r="B530" s="29"/>
      <c r="C530" s="29"/>
      <c r="D530" s="29"/>
      <c r="E530" s="29"/>
      <c r="F530" s="29"/>
      <c r="G530" s="29"/>
      <c r="H530" s="579"/>
      <c r="I530" s="29"/>
      <c r="J530" s="29"/>
      <c r="K530" s="29"/>
      <c r="L530" s="29"/>
      <c r="M530" s="29"/>
      <c r="N530" s="29"/>
      <c r="O530" s="29"/>
      <c r="P530" s="29"/>
      <c r="Q530" s="29"/>
      <c r="R530" s="29"/>
      <c r="S530" s="29"/>
      <c r="T530" s="29"/>
      <c r="U530" s="29"/>
      <c r="V530" s="29"/>
      <c r="W530" s="29"/>
      <c r="X530" s="29"/>
      <c r="Y530" s="29"/>
      <c r="Z530" s="29"/>
    </row>
    <row r="531" spans="1:26" ht="15.75" customHeight="1">
      <c r="A531" s="29"/>
      <c r="B531" s="29"/>
      <c r="C531" s="29"/>
      <c r="D531" s="29"/>
      <c r="E531" s="29"/>
      <c r="F531" s="29"/>
      <c r="G531" s="29"/>
      <c r="H531" s="579"/>
      <c r="I531" s="29"/>
      <c r="J531" s="29"/>
      <c r="K531" s="29"/>
      <c r="L531" s="29"/>
      <c r="M531" s="29"/>
      <c r="N531" s="29"/>
      <c r="O531" s="29"/>
      <c r="P531" s="29"/>
      <c r="Q531" s="29"/>
      <c r="R531" s="29"/>
      <c r="S531" s="29"/>
      <c r="T531" s="29"/>
      <c r="U531" s="29"/>
      <c r="V531" s="29"/>
      <c r="W531" s="29"/>
      <c r="X531" s="29"/>
      <c r="Y531" s="29"/>
      <c r="Z531" s="29"/>
    </row>
    <row r="532" spans="1:26" ht="15.75" customHeight="1">
      <c r="A532" s="29"/>
      <c r="B532" s="29"/>
      <c r="C532" s="29"/>
      <c r="D532" s="29"/>
      <c r="E532" s="29"/>
      <c r="F532" s="29"/>
      <c r="G532" s="29"/>
      <c r="H532" s="579"/>
      <c r="I532" s="29"/>
      <c r="J532" s="29"/>
      <c r="K532" s="29"/>
      <c r="L532" s="29"/>
      <c r="M532" s="29"/>
      <c r="N532" s="29"/>
      <c r="O532" s="29"/>
      <c r="P532" s="29"/>
      <c r="Q532" s="29"/>
      <c r="R532" s="29"/>
      <c r="S532" s="29"/>
      <c r="T532" s="29"/>
      <c r="U532" s="29"/>
      <c r="V532" s="29"/>
      <c r="W532" s="29"/>
      <c r="X532" s="29"/>
      <c r="Y532" s="29"/>
      <c r="Z532" s="29"/>
    </row>
    <row r="533" spans="1:26" ht="15.75" customHeight="1">
      <c r="A533" s="29"/>
      <c r="B533" s="29"/>
      <c r="C533" s="29"/>
      <c r="D533" s="29"/>
      <c r="E533" s="29"/>
      <c r="F533" s="29"/>
      <c r="G533" s="29"/>
      <c r="H533" s="579"/>
      <c r="I533" s="29"/>
      <c r="J533" s="29"/>
      <c r="K533" s="29"/>
      <c r="L533" s="29"/>
      <c r="M533" s="29"/>
      <c r="N533" s="29"/>
      <c r="O533" s="29"/>
      <c r="P533" s="29"/>
      <c r="Q533" s="29"/>
      <c r="R533" s="29"/>
      <c r="S533" s="29"/>
      <c r="T533" s="29"/>
      <c r="U533" s="29"/>
      <c r="V533" s="29"/>
      <c r="W533" s="29"/>
      <c r="X533" s="29"/>
      <c r="Y533" s="29"/>
      <c r="Z533" s="29"/>
    </row>
    <row r="534" spans="1:26" ht="15.75" customHeight="1">
      <c r="A534" s="29"/>
      <c r="B534" s="29"/>
      <c r="C534" s="29"/>
      <c r="D534" s="29"/>
      <c r="E534" s="29"/>
      <c r="F534" s="29"/>
      <c r="G534" s="29"/>
      <c r="H534" s="579"/>
      <c r="I534" s="29"/>
      <c r="J534" s="29"/>
      <c r="K534" s="29"/>
      <c r="L534" s="29"/>
      <c r="M534" s="29"/>
      <c r="N534" s="29"/>
      <c r="O534" s="29"/>
      <c r="P534" s="29"/>
      <c r="Q534" s="29"/>
      <c r="R534" s="29"/>
      <c r="S534" s="29"/>
      <c r="T534" s="29"/>
      <c r="U534" s="29"/>
      <c r="V534" s="29"/>
      <c r="W534" s="29"/>
      <c r="X534" s="29"/>
      <c r="Y534" s="29"/>
      <c r="Z534" s="29"/>
    </row>
    <row r="535" spans="1:26" ht="15.75" customHeight="1">
      <c r="A535" s="29"/>
      <c r="B535" s="29"/>
      <c r="C535" s="29"/>
      <c r="D535" s="29"/>
      <c r="E535" s="29"/>
      <c r="F535" s="29"/>
      <c r="G535" s="29"/>
      <c r="H535" s="579"/>
      <c r="I535" s="29"/>
      <c r="J535" s="29"/>
      <c r="K535" s="29"/>
      <c r="L535" s="29"/>
      <c r="M535" s="29"/>
      <c r="N535" s="29"/>
      <c r="O535" s="29"/>
      <c r="P535" s="29"/>
      <c r="Q535" s="29"/>
      <c r="R535" s="29"/>
      <c r="S535" s="29"/>
      <c r="T535" s="29"/>
      <c r="U535" s="29"/>
      <c r="V535" s="29"/>
      <c r="W535" s="29"/>
      <c r="X535" s="29"/>
      <c r="Y535" s="29"/>
      <c r="Z535" s="29"/>
    </row>
    <row r="536" spans="1:26" ht="15.75" customHeight="1">
      <c r="A536" s="29"/>
      <c r="B536" s="29"/>
      <c r="C536" s="29"/>
      <c r="D536" s="29"/>
      <c r="E536" s="29"/>
      <c r="F536" s="29"/>
      <c r="G536" s="29"/>
      <c r="H536" s="579"/>
      <c r="I536" s="29"/>
      <c r="J536" s="29"/>
      <c r="K536" s="29"/>
      <c r="L536" s="29"/>
      <c r="M536" s="29"/>
      <c r="N536" s="29"/>
      <c r="O536" s="29"/>
      <c r="P536" s="29"/>
      <c r="Q536" s="29"/>
      <c r="R536" s="29"/>
      <c r="S536" s="29"/>
      <c r="T536" s="29"/>
      <c r="U536" s="29"/>
      <c r="V536" s="29"/>
      <c r="W536" s="29"/>
      <c r="X536" s="29"/>
      <c r="Y536" s="29"/>
      <c r="Z536" s="29"/>
    </row>
    <row r="537" spans="1:26" ht="15.75" customHeight="1">
      <c r="A537" s="29"/>
      <c r="B537" s="29"/>
      <c r="C537" s="29"/>
      <c r="D537" s="29"/>
      <c r="E537" s="29"/>
      <c r="F537" s="29"/>
      <c r="G537" s="29"/>
      <c r="H537" s="579"/>
      <c r="I537" s="29"/>
      <c r="J537" s="29"/>
      <c r="K537" s="29"/>
      <c r="L537" s="29"/>
      <c r="M537" s="29"/>
      <c r="N537" s="29"/>
      <c r="O537" s="29"/>
      <c r="P537" s="29"/>
      <c r="Q537" s="29"/>
      <c r="R537" s="29"/>
      <c r="S537" s="29"/>
      <c r="T537" s="29"/>
      <c r="U537" s="29"/>
      <c r="V537" s="29"/>
      <c r="W537" s="29"/>
      <c r="X537" s="29"/>
      <c r="Y537" s="29"/>
      <c r="Z537" s="29"/>
    </row>
    <row r="538" spans="1:26" ht="15.75" customHeight="1">
      <c r="A538" s="29"/>
      <c r="B538" s="29"/>
      <c r="C538" s="29"/>
      <c r="D538" s="29"/>
      <c r="E538" s="29"/>
      <c r="F538" s="29"/>
      <c r="G538" s="29"/>
      <c r="H538" s="579"/>
      <c r="I538" s="29"/>
      <c r="J538" s="29"/>
      <c r="K538" s="29"/>
      <c r="L538" s="29"/>
      <c r="M538" s="29"/>
      <c r="N538" s="29"/>
      <c r="O538" s="29"/>
      <c r="P538" s="29"/>
      <c r="Q538" s="29"/>
      <c r="R538" s="29"/>
      <c r="S538" s="29"/>
      <c r="T538" s="29"/>
      <c r="U538" s="29"/>
      <c r="V538" s="29"/>
      <c r="W538" s="29"/>
      <c r="X538" s="29"/>
      <c r="Y538" s="29"/>
      <c r="Z538" s="29"/>
    </row>
    <row r="539" spans="1:26" ht="15.75" customHeight="1">
      <c r="A539" s="29"/>
      <c r="B539" s="29"/>
      <c r="C539" s="29"/>
      <c r="D539" s="29"/>
      <c r="E539" s="29"/>
      <c r="F539" s="29"/>
      <c r="G539" s="29"/>
      <c r="H539" s="579"/>
      <c r="I539" s="29"/>
      <c r="J539" s="29"/>
      <c r="K539" s="29"/>
      <c r="L539" s="29"/>
      <c r="M539" s="29"/>
      <c r="N539" s="29"/>
      <c r="O539" s="29"/>
      <c r="P539" s="29"/>
      <c r="Q539" s="29"/>
      <c r="R539" s="29"/>
      <c r="S539" s="29"/>
      <c r="T539" s="29"/>
      <c r="U539" s="29"/>
      <c r="V539" s="29"/>
      <c r="W539" s="29"/>
      <c r="X539" s="29"/>
      <c r="Y539" s="29"/>
      <c r="Z539" s="29"/>
    </row>
    <row r="540" spans="1:26" ht="15.75" customHeight="1">
      <c r="A540" s="29"/>
      <c r="B540" s="29"/>
      <c r="C540" s="29"/>
      <c r="D540" s="29"/>
      <c r="E540" s="29"/>
      <c r="F540" s="29"/>
      <c r="G540" s="29"/>
      <c r="H540" s="579"/>
      <c r="I540" s="29"/>
      <c r="J540" s="29"/>
      <c r="K540" s="29"/>
      <c r="L540" s="29"/>
      <c r="M540" s="29"/>
      <c r="N540" s="29"/>
      <c r="O540" s="29"/>
      <c r="P540" s="29"/>
      <c r="Q540" s="29"/>
      <c r="R540" s="29"/>
      <c r="S540" s="29"/>
      <c r="T540" s="29"/>
      <c r="U540" s="29"/>
      <c r="V540" s="29"/>
      <c r="W540" s="29"/>
      <c r="X540" s="29"/>
      <c r="Y540" s="29"/>
      <c r="Z540" s="29"/>
    </row>
    <row r="541" spans="1:26" ht="15.75" customHeight="1">
      <c r="A541" s="29"/>
      <c r="B541" s="29"/>
      <c r="C541" s="29"/>
      <c r="D541" s="29"/>
      <c r="E541" s="29"/>
      <c r="F541" s="29"/>
      <c r="G541" s="29"/>
      <c r="H541" s="579"/>
      <c r="I541" s="29"/>
      <c r="J541" s="29"/>
      <c r="K541" s="29"/>
      <c r="L541" s="29"/>
      <c r="M541" s="29"/>
      <c r="N541" s="29"/>
      <c r="O541" s="29"/>
      <c r="P541" s="29"/>
      <c r="Q541" s="29"/>
      <c r="R541" s="29"/>
      <c r="S541" s="29"/>
      <c r="T541" s="29"/>
      <c r="U541" s="29"/>
      <c r="V541" s="29"/>
      <c r="W541" s="29"/>
      <c r="X541" s="29"/>
      <c r="Y541" s="29"/>
      <c r="Z541" s="29"/>
    </row>
    <row r="542" spans="1:26" ht="15.75" customHeight="1">
      <c r="A542" s="29"/>
      <c r="B542" s="29"/>
      <c r="C542" s="29"/>
      <c r="D542" s="29"/>
      <c r="E542" s="29"/>
      <c r="F542" s="29"/>
      <c r="G542" s="29"/>
      <c r="H542" s="579"/>
      <c r="I542" s="29"/>
      <c r="J542" s="29"/>
      <c r="K542" s="29"/>
      <c r="L542" s="29"/>
      <c r="M542" s="29"/>
      <c r="N542" s="29"/>
      <c r="O542" s="29"/>
      <c r="P542" s="29"/>
      <c r="Q542" s="29"/>
      <c r="R542" s="29"/>
      <c r="S542" s="29"/>
      <c r="T542" s="29"/>
      <c r="U542" s="29"/>
      <c r="V542" s="29"/>
      <c r="W542" s="29"/>
      <c r="X542" s="29"/>
      <c r="Y542" s="29"/>
      <c r="Z542" s="29"/>
    </row>
    <row r="543" spans="1:26" ht="15.75" customHeight="1">
      <c r="A543" s="29"/>
      <c r="B543" s="29"/>
      <c r="C543" s="29"/>
      <c r="D543" s="29"/>
      <c r="E543" s="29"/>
      <c r="F543" s="29"/>
      <c r="G543" s="29"/>
      <c r="H543" s="579"/>
      <c r="I543" s="29"/>
      <c r="J543" s="29"/>
      <c r="K543" s="29"/>
      <c r="L543" s="29"/>
      <c r="M543" s="29"/>
      <c r="N543" s="29"/>
      <c r="O543" s="29"/>
      <c r="P543" s="29"/>
      <c r="Q543" s="29"/>
      <c r="R543" s="29"/>
      <c r="S543" s="29"/>
      <c r="T543" s="29"/>
      <c r="U543" s="29"/>
      <c r="V543" s="29"/>
      <c r="W543" s="29"/>
      <c r="X543" s="29"/>
      <c r="Y543" s="29"/>
      <c r="Z543" s="29"/>
    </row>
    <row r="544" spans="1:26" ht="15.75" customHeight="1">
      <c r="A544" s="29"/>
      <c r="B544" s="29"/>
      <c r="C544" s="29"/>
      <c r="D544" s="29"/>
      <c r="E544" s="29"/>
      <c r="F544" s="29"/>
      <c r="G544" s="29"/>
      <c r="H544" s="579"/>
      <c r="I544" s="29"/>
      <c r="J544" s="29"/>
      <c r="K544" s="29"/>
      <c r="L544" s="29"/>
      <c r="M544" s="29"/>
      <c r="N544" s="29"/>
      <c r="O544" s="29"/>
      <c r="P544" s="29"/>
      <c r="Q544" s="29"/>
      <c r="R544" s="29"/>
      <c r="S544" s="29"/>
      <c r="T544" s="29"/>
      <c r="U544" s="29"/>
      <c r="V544" s="29"/>
      <c r="W544" s="29"/>
      <c r="X544" s="29"/>
      <c r="Y544" s="29"/>
      <c r="Z544" s="29"/>
    </row>
    <row r="545" spans="1:26" ht="15.75" customHeight="1">
      <c r="A545" s="29"/>
      <c r="B545" s="29"/>
      <c r="C545" s="29"/>
      <c r="D545" s="29"/>
      <c r="E545" s="29"/>
      <c r="F545" s="29"/>
      <c r="G545" s="29"/>
      <c r="H545" s="579"/>
      <c r="I545" s="29"/>
      <c r="J545" s="29"/>
      <c r="K545" s="29"/>
      <c r="L545" s="29"/>
      <c r="M545" s="29"/>
      <c r="N545" s="29"/>
      <c r="O545" s="29"/>
      <c r="P545" s="29"/>
      <c r="Q545" s="29"/>
      <c r="R545" s="29"/>
      <c r="S545" s="29"/>
      <c r="T545" s="29"/>
      <c r="U545" s="29"/>
      <c r="V545" s="29"/>
      <c r="W545" s="29"/>
      <c r="X545" s="29"/>
      <c r="Y545" s="29"/>
      <c r="Z545" s="29"/>
    </row>
    <row r="546" spans="1:26" ht="15.75" customHeight="1">
      <c r="A546" s="29"/>
      <c r="B546" s="29"/>
      <c r="C546" s="29"/>
      <c r="D546" s="29"/>
      <c r="E546" s="29"/>
      <c r="F546" s="29"/>
      <c r="G546" s="29"/>
      <c r="H546" s="579"/>
      <c r="I546" s="29"/>
      <c r="J546" s="29"/>
      <c r="K546" s="29"/>
      <c r="L546" s="29"/>
      <c r="M546" s="29"/>
      <c r="N546" s="29"/>
      <c r="O546" s="29"/>
      <c r="P546" s="29"/>
      <c r="Q546" s="29"/>
      <c r="R546" s="29"/>
      <c r="S546" s="29"/>
      <c r="T546" s="29"/>
      <c r="U546" s="29"/>
      <c r="V546" s="29"/>
      <c r="W546" s="29"/>
      <c r="X546" s="29"/>
      <c r="Y546" s="29"/>
      <c r="Z546" s="29"/>
    </row>
    <row r="547" spans="1:26" ht="15.75" customHeight="1">
      <c r="A547" s="29"/>
      <c r="B547" s="29"/>
      <c r="C547" s="29"/>
      <c r="D547" s="29"/>
      <c r="E547" s="29"/>
      <c r="F547" s="29"/>
      <c r="G547" s="29"/>
      <c r="H547" s="579"/>
      <c r="I547" s="29"/>
      <c r="J547" s="29"/>
      <c r="K547" s="29"/>
      <c r="L547" s="29"/>
      <c r="M547" s="29"/>
      <c r="N547" s="29"/>
      <c r="O547" s="29"/>
      <c r="P547" s="29"/>
      <c r="Q547" s="29"/>
      <c r="R547" s="29"/>
      <c r="S547" s="29"/>
      <c r="T547" s="29"/>
      <c r="U547" s="29"/>
      <c r="V547" s="29"/>
      <c r="W547" s="29"/>
      <c r="X547" s="29"/>
      <c r="Y547" s="29"/>
      <c r="Z547" s="29"/>
    </row>
    <row r="548" spans="1:26" ht="15.75" customHeight="1">
      <c r="A548" s="29"/>
      <c r="B548" s="29"/>
      <c r="C548" s="29"/>
      <c r="D548" s="29"/>
      <c r="E548" s="29"/>
      <c r="F548" s="29"/>
      <c r="G548" s="29"/>
      <c r="H548" s="579"/>
      <c r="I548" s="29"/>
      <c r="J548" s="29"/>
      <c r="K548" s="29"/>
      <c r="L548" s="29"/>
      <c r="M548" s="29"/>
      <c r="N548" s="29"/>
      <c r="O548" s="29"/>
      <c r="P548" s="29"/>
      <c r="Q548" s="29"/>
      <c r="R548" s="29"/>
      <c r="S548" s="29"/>
      <c r="T548" s="29"/>
      <c r="U548" s="29"/>
      <c r="V548" s="29"/>
      <c r="W548" s="29"/>
      <c r="X548" s="29"/>
      <c r="Y548" s="29"/>
      <c r="Z548" s="29"/>
    </row>
    <row r="549" spans="1:26" ht="15.75" customHeight="1">
      <c r="A549" s="29"/>
      <c r="B549" s="29"/>
      <c r="C549" s="29"/>
      <c r="D549" s="29"/>
      <c r="E549" s="29"/>
      <c r="F549" s="29"/>
      <c r="G549" s="29"/>
      <c r="H549" s="579"/>
      <c r="I549" s="29"/>
      <c r="J549" s="29"/>
      <c r="K549" s="29"/>
      <c r="L549" s="29"/>
      <c r="M549" s="29"/>
      <c r="N549" s="29"/>
      <c r="O549" s="29"/>
      <c r="P549" s="29"/>
      <c r="Q549" s="29"/>
      <c r="R549" s="29"/>
      <c r="S549" s="29"/>
      <c r="T549" s="29"/>
      <c r="U549" s="29"/>
      <c r="V549" s="29"/>
      <c r="W549" s="29"/>
      <c r="X549" s="29"/>
      <c r="Y549" s="29"/>
      <c r="Z549" s="29"/>
    </row>
    <row r="550" spans="1:26" ht="15.75" customHeight="1">
      <c r="A550" s="29"/>
      <c r="B550" s="29"/>
      <c r="C550" s="29"/>
      <c r="D550" s="29"/>
      <c r="E550" s="29"/>
      <c r="F550" s="29"/>
      <c r="G550" s="29"/>
      <c r="H550" s="579"/>
      <c r="I550" s="29"/>
      <c r="J550" s="29"/>
      <c r="K550" s="29"/>
      <c r="L550" s="29"/>
      <c r="M550" s="29"/>
      <c r="N550" s="29"/>
      <c r="O550" s="29"/>
      <c r="P550" s="29"/>
      <c r="Q550" s="29"/>
      <c r="R550" s="29"/>
      <c r="S550" s="29"/>
      <c r="T550" s="29"/>
      <c r="U550" s="29"/>
      <c r="V550" s="29"/>
      <c r="W550" s="29"/>
      <c r="X550" s="29"/>
      <c r="Y550" s="29"/>
      <c r="Z550" s="29"/>
    </row>
    <row r="551" spans="1:26" ht="15.75" customHeight="1">
      <c r="A551" s="29"/>
      <c r="B551" s="29"/>
      <c r="C551" s="29"/>
      <c r="D551" s="29"/>
      <c r="E551" s="29"/>
      <c r="F551" s="29"/>
      <c r="G551" s="29"/>
      <c r="H551" s="579"/>
      <c r="I551" s="29"/>
      <c r="J551" s="29"/>
      <c r="K551" s="29"/>
      <c r="L551" s="29"/>
      <c r="M551" s="29"/>
      <c r="N551" s="29"/>
      <c r="O551" s="29"/>
      <c r="P551" s="29"/>
      <c r="Q551" s="29"/>
      <c r="R551" s="29"/>
      <c r="S551" s="29"/>
      <c r="T551" s="29"/>
      <c r="U551" s="29"/>
      <c r="V551" s="29"/>
      <c r="W551" s="29"/>
      <c r="X551" s="29"/>
      <c r="Y551" s="29"/>
      <c r="Z551" s="29"/>
    </row>
    <row r="552" spans="1:26" ht="15.75" customHeight="1">
      <c r="A552" s="29"/>
      <c r="B552" s="29"/>
      <c r="C552" s="29"/>
      <c r="D552" s="29"/>
      <c r="E552" s="29"/>
      <c r="F552" s="29"/>
      <c r="G552" s="29"/>
      <c r="H552" s="579"/>
      <c r="I552" s="29"/>
      <c r="J552" s="29"/>
      <c r="K552" s="29"/>
      <c r="L552" s="29"/>
      <c r="M552" s="29"/>
      <c r="N552" s="29"/>
      <c r="O552" s="29"/>
      <c r="P552" s="29"/>
      <c r="Q552" s="29"/>
      <c r="R552" s="29"/>
      <c r="S552" s="29"/>
      <c r="T552" s="29"/>
      <c r="U552" s="29"/>
      <c r="V552" s="29"/>
      <c r="W552" s="29"/>
      <c r="X552" s="29"/>
      <c r="Y552" s="29"/>
      <c r="Z552" s="29"/>
    </row>
    <row r="553" spans="1:26" ht="15.75" customHeight="1">
      <c r="A553" s="29"/>
      <c r="B553" s="29"/>
      <c r="C553" s="29"/>
      <c r="D553" s="29"/>
      <c r="E553" s="29"/>
      <c r="F553" s="29"/>
      <c r="G553" s="29"/>
      <c r="H553" s="579"/>
      <c r="I553" s="29"/>
      <c r="J553" s="29"/>
      <c r="K553" s="29"/>
      <c r="L553" s="29"/>
      <c r="M553" s="29"/>
      <c r="N553" s="29"/>
      <c r="O553" s="29"/>
      <c r="P553" s="29"/>
      <c r="Q553" s="29"/>
      <c r="R553" s="29"/>
      <c r="S553" s="29"/>
      <c r="T553" s="29"/>
      <c r="U553" s="29"/>
      <c r="V553" s="29"/>
      <c r="W553" s="29"/>
      <c r="X553" s="29"/>
      <c r="Y553" s="29"/>
      <c r="Z553" s="29"/>
    </row>
    <row r="554" spans="1:26" ht="15.75" customHeight="1">
      <c r="A554" s="29"/>
      <c r="B554" s="29"/>
      <c r="C554" s="29"/>
      <c r="D554" s="29"/>
      <c r="E554" s="29"/>
      <c r="F554" s="29"/>
      <c r="G554" s="29"/>
      <c r="H554" s="579"/>
      <c r="I554" s="29"/>
      <c r="J554" s="29"/>
      <c r="K554" s="29"/>
      <c r="L554" s="29"/>
      <c r="M554" s="29"/>
      <c r="N554" s="29"/>
      <c r="O554" s="29"/>
      <c r="P554" s="29"/>
      <c r="Q554" s="29"/>
      <c r="R554" s="29"/>
      <c r="S554" s="29"/>
      <c r="T554" s="29"/>
      <c r="U554" s="29"/>
      <c r="V554" s="29"/>
      <c r="W554" s="29"/>
      <c r="X554" s="29"/>
      <c r="Y554" s="29"/>
      <c r="Z554" s="29"/>
    </row>
    <row r="555" spans="1:26" ht="15.75" customHeight="1">
      <c r="A555" s="29"/>
      <c r="B555" s="29"/>
      <c r="C555" s="29"/>
      <c r="D555" s="29"/>
      <c r="E555" s="29"/>
      <c r="F555" s="29"/>
      <c r="G555" s="29"/>
      <c r="H555" s="579"/>
      <c r="I555" s="29"/>
      <c r="J555" s="29"/>
      <c r="K555" s="29"/>
      <c r="L555" s="29"/>
      <c r="M555" s="29"/>
      <c r="N555" s="29"/>
      <c r="O555" s="29"/>
      <c r="P555" s="29"/>
      <c r="Q555" s="29"/>
      <c r="R555" s="29"/>
      <c r="S555" s="29"/>
      <c r="T555" s="29"/>
      <c r="U555" s="29"/>
      <c r="V555" s="29"/>
      <c r="W555" s="29"/>
      <c r="X555" s="29"/>
      <c r="Y555" s="29"/>
      <c r="Z555" s="29"/>
    </row>
    <row r="556" spans="1:26" ht="15.75" customHeight="1">
      <c r="A556" s="29"/>
      <c r="B556" s="29"/>
      <c r="C556" s="29"/>
      <c r="D556" s="29"/>
      <c r="E556" s="29"/>
      <c r="F556" s="29"/>
      <c r="G556" s="29"/>
      <c r="H556" s="579"/>
      <c r="I556" s="29"/>
      <c r="J556" s="29"/>
      <c r="K556" s="29"/>
      <c r="L556" s="29"/>
      <c r="M556" s="29"/>
      <c r="N556" s="29"/>
      <c r="O556" s="29"/>
      <c r="P556" s="29"/>
      <c r="Q556" s="29"/>
      <c r="R556" s="29"/>
      <c r="S556" s="29"/>
      <c r="T556" s="29"/>
      <c r="U556" s="29"/>
      <c r="V556" s="29"/>
      <c r="W556" s="29"/>
      <c r="X556" s="29"/>
      <c r="Y556" s="29"/>
      <c r="Z556" s="29"/>
    </row>
    <row r="557" spans="1:26" ht="15.75" customHeight="1">
      <c r="A557" s="29"/>
      <c r="B557" s="29"/>
      <c r="C557" s="29"/>
      <c r="D557" s="29"/>
      <c r="E557" s="29"/>
      <c r="F557" s="29"/>
      <c r="G557" s="29"/>
      <c r="H557" s="579"/>
      <c r="I557" s="29"/>
      <c r="J557" s="29"/>
      <c r="K557" s="29"/>
      <c r="L557" s="29"/>
      <c r="M557" s="29"/>
      <c r="N557" s="29"/>
      <c r="O557" s="29"/>
      <c r="P557" s="29"/>
      <c r="Q557" s="29"/>
      <c r="R557" s="29"/>
      <c r="S557" s="29"/>
      <c r="T557" s="29"/>
      <c r="U557" s="29"/>
      <c r="V557" s="29"/>
      <c r="W557" s="29"/>
      <c r="X557" s="29"/>
      <c r="Y557" s="29"/>
      <c r="Z557" s="29"/>
    </row>
    <row r="558" spans="1:26" ht="15.75" customHeight="1">
      <c r="A558" s="29"/>
      <c r="B558" s="29"/>
      <c r="C558" s="29"/>
      <c r="D558" s="29"/>
      <c r="E558" s="29"/>
      <c r="F558" s="29"/>
      <c r="G558" s="29"/>
      <c r="H558" s="579"/>
      <c r="I558" s="29"/>
      <c r="J558" s="29"/>
      <c r="K558" s="29"/>
      <c r="L558" s="29"/>
      <c r="M558" s="29"/>
      <c r="N558" s="29"/>
      <c r="O558" s="29"/>
      <c r="P558" s="29"/>
      <c r="Q558" s="29"/>
      <c r="R558" s="29"/>
      <c r="S558" s="29"/>
      <c r="T558" s="29"/>
      <c r="U558" s="29"/>
      <c r="V558" s="29"/>
      <c r="W558" s="29"/>
      <c r="X558" s="29"/>
      <c r="Y558" s="29"/>
      <c r="Z558" s="29"/>
    </row>
    <row r="559" spans="1:26" ht="15.75" customHeight="1">
      <c r="A559" s="29"/>
      <c r="B559" s="29"/>
      <c r="C559" s="29"/>
      <c r="D559" s="29"/>
      <c r="E559" s="29"/>
      <c r="F559" s="29"/>
      <c r="G559" s="29"/>
      <c r="H559" s="579"/>
      <c r="I559" s="29"/>
      <c r="J559" s="29"/>
      <c r="K559" s="29"/>
      <c r="L559" s="29"/>
      <c r="M559" s="29"/>
      <c r="N559" s="29"/>
      <c r="O559" s="29"/>
      <c r="P559" s="29"/>
      <c r="Q559" s="29"/>
      <c r="R559" s="29"/>
      <c r="S559" s="29"/>
      <c r="T559" s="29"/>
      <c r="U559" s="29"/>
      <c r="V559" s="29"/>
      <c r="W559" s="29"/>
      <c r="X559" s="29"/>
      <c r="Y559" s="29"/>
      <c r="Z559" s="29"/>
    </row>
    <row r="560" spans="1:26" ht="15.75" customHeight="1">
      <c r="A560" s="29"/>
      <c r="B560" s="29"/>
      <c r="C560" s="29"/>
      <c r="D560" s="29"/>
      <c r="E560" s="29"/>
      <c r="F560" s="29"/>
      <c r="G560" s="29"/>
      <c r="H560" s="579"/>
      <c r="I560" s="29"/>
      <c r="J560" s="29"/>
      <c r="K560" s="29"/>
      <c r="L560" s="29"/>
      <c r="M560" s="29"/>
      <c r="N560" s="29"/>
      <c r="O560" s="29"/>
      <c r="P560" s="29"/>
      <c r="Q560" s="29"/>
      <c r="R560" s="29"/>
      <c r="S560" s="29"/>
      <c r="T560" s="29"/>
      <c r="U560" s="29"/>
      <c r="V560" s="29"/>
      <c r="W560" s="29"/>
      <c r="X560" s="29"/>
      <c r="Y560" s="29"/>
      <c r="Z560" s="29"/>
    </row>
    <row r="561" spans="1:26" ht="15.75" customHeight="1">
      <c r="A561" s="29"/>
      <c r="B561" s="29"/>
      <c r="C561" s="29"/>
      <c r="D561" s="29"/>
      <c r="E561" s="29"/>
      <c r="F561" s="29"/>
      <c r="G561" s="29"/>
      <c r="H561" s="579"/>
      <c r="I561" s="29"/>
      <c r="J561" s="29"/>
      <c r="K561" s="29"/>
      <c r="L561" s="29"/>
      <c r="M561" s="29"/>
      <c r="N561" s="29"/>
      <c r="O561" s="29"/>
      <c r="P561" s="29"/>
      <c r="Q561" s="29"/>
      <c r="R561" s="29"/>
      <c r="S561" s="29"/>
      <c r="T561" s="29"/>
      <c r="U561" s="29"/>
      <c r="V561" s="29"/>
      <c r="W561" s="29"/>
      <c r="X561" s="29"/>
      <c r="Y561" s="29"/>
      <c r="Z561" s="29"/>
    </row>
    <row r="562" spans="1:26" ht="15.75" customHeight="1">
      <c r="A562" s="29"/>
      <c r="B562" s="29"/>
      <c r="C562" s="29"/>
      <c r="D562" s="29"/>
      <c r="E562" s="29"/>
      <c r="F562" s="29"/>
      <c r="G562" s="29"/>
      <c r="H562" s="579"/>
      <c r="I562" s="29"/>
      <c r="J562" s="29"/>
      <c r="K562" s="29"/>
      <c r="L562" s="29"/>
      <c r="M562" s="29"/>
      <c r="N562" s="29"/>
      <c r="O562" s="29"/>
      <c r="P562" s="29"/>
      <c r="Q562" s="29"/>
      <c r="R562" s="29"/>
      <c r="S562" s="29"/>
      <c r="T562" s="29"/>
      <c r="U562" s="29"/>
      <c r="V562" s="29"/>
      <c r="W562" s="29"/>
      <c r="X562" s="29"/>
      <c r="Y562" s="29"/>
      <c r="Z562" s="29"/>
    </row>
    <row r="563" spans="1:26" ht="15.75" customHeight="1">
      <c r="A563" s="29"/>
      <c r="B563" s="29"/>
      <c r="C563" s="29"/>
      <c r="D563" s="29"/>
      <c r="E563" s="29"/>
      <c r="F563" s="29"/>
      <c r="G563" s="29"/>
      <c r="H563" s="579"/>
      <c r="I563" s="29"/>
      <c r="J563" s="29"/>
      <c r="K563" s="29"/>
      <c r="L563" s="29"/>
      <c r="M563" s="29"/>
      <c r="N563" s="29"/>
      <c r="O563" s="29"/>
      <c r="P563" s="29"/>
      <c r="Q563" s="29"/>
      <c r="R563" s="29"/>
      <c r="S563" s="29"/>
      <c r="T563" s="29"/>
      <c r="U563" s="29"/>
      <c r="V563" s="29"/>
      <c r="W563" s="29"/>
      <c r="X563" s="29"/>
      <c r="Y563" s="29"/>
      <c r="Z563" s="29"/>
    </row>
    <row r="564" spans="1:26" ht="15.75" customHeight="1">
      <c r="A564" s="29"/>
      <c r="B564" s="29"/>
      <c r="C564" s="29"/>
      <c r="D564" s="29"/>
      <c r="E564" s="29"/>
      <c r="F564" s="29"/>
      <c r="G564" s="29"/>
      <c r="H564" s="579"/>
      <c r="I564" s="29"/>
      <c r="J564" s="29"/>
      <c r="K564" s="29"/>
      <c r="L564" s="29"/>
      <c r="M564" s="29"/>
      <c r="N564" s="29"/>
      <c r="O564" s="29"/>
      <c r="P564" s="29"/>
      <c r="Q564" s="29"/>
      <c r="R564" s="29"/>
      <c r="S564" s="29"/>
      <c r="T564" s="29"/>
      <c r="U564" s="29"/>
      <c r="V564" s="29"/>
      <c r="W564" s="29"/>
      <c r="X564" s="29"/>
      <c r="Y564" s="29"/>
      <c r="Z564" s="29"/>
    </row>
    <row r="565" spans="1:26" ht="15.75" customHeight="1">
      <c r="A565" s="29"/>
      <c r="B565" s="29"/>
      <c r="C565" s="29"/>
      <c r="D565" s="29"/>
      <c r="E565" s="29"/>
      <c r="F565" s="29"/>
      <c r="G565" s="29"/>
      <c r="H565" s="579"/>
      <c r="I565" s="29"/>
      <c r="J565" s="29"/>
      <c r="K565" s="29"/>
      <c r="L565" s="29"/>
      <c r="M565" s="29"/>
      <c r="N565" s="29"/>
      <c r="O565" s="29"/>
      <c r="P565" s="29"/>
      <c r="Q565" s="29"/>
      <c r="R565" s="29"/>
      <c r="S565" s="29"/>
      <c r="T565" s="29"/>
      <c r="U565" s="29"/>
      <c r="V565" s="29"/>
      <c r="W565" s="29"/>
      <c r="X565" s="29"/>
      <c r="Y565" s="29"/>
      <c r="Z565" s="29"/>
    </row>
    <row r="566" spans="1:26" ht="15.75" customHeight="1">
      <c r="A566" s="29"/>
      <c r="B566" s="29"/>
      <c r="C566" s="29"/>
      <c r="D566" s="29"/>
      <c r="E566" s="29"/>
      <c r="F566" s="29"/>
      <c r="G566" s="29"/>
      <c r="H566" s="579"/>
      <c r="I566" s="29"/>
      <c r="J566" s="29"/>
      <c r="K566" s="29"/>
      <c r="L566" s="29"/>
      <c r="M566" s="29"/>
      <c r="N566" s="29"/>
      <c r="O566" s="29"/>
      <c r="P566" s="29"/>
      <c r="Q566" s="29"/>
      <c r="R566" s="29"/>
      <c r="S566" s="29"/>
      <c r="T566" s="29"/>
      <c r="U566" s="29"/>
      <c r="V566" s="29"/>
      <c r="W566" s="29"/>
      <c r="X566" s="29"/>
      <c r="Y566" s="29"/>
      <c r="Z566" s="29"/>
    </row>
    <row r="567" spans="1:26" ht="15.75" customHeight="1">
      <c r="A567" s="29"/>
      <c r="B567" s="29"/>
      <c r="C567" s="29"/>
      <c r="D567" s="29"/>
      <c r="E567" s="29"/>
      <c r="F567" s="29"/>
      <c r="G567" s="29"/>
      <c r="H567" s="579"/>
      <c r="I567" s="29"/>
      <c r="J567" s="29"/>
      <c r="K567" s="29"/>
      <c r="L567" s="29"/>
      <c r="M567" s="29"/>
      <c r="N567" s="29"/>
      <c r="O567" s="29"/>
      <c r="P567" s="29"/>
      <c r="Q567" s="29"/>
      <c r="R567" s="29"/>
      <c r="S567" s="29"/>
      <c r="T567" s="29"/>
      <c r="U567" s="29"/>
      <c r="V567" s="29"/>
      <c r="W567" s="29"/>
      <c r="X567" s="29"/>
      <c r="Y567" s="29"/>
      <c r="Z567" s="29"/>
    </row>
    <row r="568" spans="1:26" ht="15.75" customHeight="1">
      <c r="A568" s="29"/>
      <c r="B568" s="29"/>
      <c r="C568" s="29"/>
      <c r="D568" s="29"/>
      <c r="E568" s="29"/>
      <c r="F568" s="29"/>
      <c r="G568" s="29"/>
      <c r="H568" s="579"/>
      <c r="I568" s="29"/>
      <c r="J568" s="29"/>
      <c r="K568" s="29"/>
      <c r="L568" s="29"/>
      <c r="M568" s="29"/>
      <c r="N568" s="29"/>
      <c r="O568" s="29"/>
      <c r="P568" s="29"/>
      <c r="Q568" s="29"/>
      <c r="R568" s="29"/>
      <c r="S568" s="29"/>
      <c r="T568" s="29"/>
      <c r="U568" s="29"/>
      <c r="V568" s="29"/>
      <c r="W568" s="29"/>
      <c r="X568" s="29"/>
      <c r="Y568" s="29"/>
      <c r="Z568" s="29"/>
    </row>
    <row r="569" spans="1:26" ht="15.75" customHeight="1">
      <c r="A569" s="29"/>
      <c r="B569" s="29"/>
      <c r="C569" s="29"/>
      <c r="D569" s="29"/>
      <c r="E569" s="29"/>
      <c r="F569" s="29"/>
      <c r="G569" s="29"/>
      <c r="H569" s="579"/>
      <c r="I569" s="29"/>
      <c r="J569" s="29"/>
      <c r="K569" s="29"/>
      <c r="L569" s="29"/>
      <c r="M569" s="29"/>
      <c r="N569" s="29"/>
      <c r="O569" s="29"/>
      <c r="P569" s="29"/>
      <c r="Q569" s="29"/>
      <c r="R569" s="29"/>
      <c r="S569" s="29"/>
      <c r="T569" s="29"/>
      <c r="U569" s="29"/>
      <c r="V569" s="29"/>
      <c r="W569" s="29"/>
      <c r="X569" s="29"/>
      <c r="Y569" s="29"/>
      <c r="Z569" s="29"/>
    </row>
    <row r="570" spans="1:26" ht="15.75" customHeight="1">
      <c r="A570" s="29"/>
      <c r="B570" s="29"/>
      <c r="C570" s="29"/>
      <c r="D570" s="29"/>
      <c r="E570" s="29"/>
      <c r="F570" s="29"/>
      <c r="G570" s="29"/>
      <c r="H570" s="579"/>
      <c r="I570" s="29"/>
      <c r="J570" s="29"/>
      <c r="K570" s="29"/>
      <c r="L570" s="29"/>
      <c r="M570" s="29"/>
      <c r="N570" s="29"/>
      <c r="O570" s="29"/>
      <c r="P570" s="29"/>
      <c r="Q570" s="29"/>
      <c r="R570" s="29"/>
      <c r="S570" s="29"/>
      <c r="T570" s="29"/>
      <c r="U570" s="29"/>
      <c r="V570" s="29"/>
      <c r="W570" s="29"/>
      <c r="X570" s="29"/>
      <c r="Y570" s="29"/>
      <c r="Z570" s="29"/>
    </row>
    <row r="571" spans="1:26" ht="15.75" customHeight="1">
      <c r="A571" s="29"/>
      <c r="B571" s="29"/>
      <c r="C571" s="29"/>
      <c r="D571" s="29"/>
      <c r="E571" s="29"/>
      <c r="F571" s="29"/>
      <c r="G571" s="29"/>
      <c r="H571" s="579"/>
      <c r="I571" s="29"/>
      <c r="J571" s="29"/>
      <c r="K571" s="29"/>
      <c r="L571" s="29"/>
      <c r="M571" s="29"/>
      <c r="N571" s="29"/>
      <c r="O571" s="29"/>
      <c r="P571" s="29"/>
      <c r="Q571" s="29"/>
      <c r="R571" s="29"/>
      <c r="S571" s="29"/>
      <c r="T571" s="29"/>
      <c r="U571" s="29"/>
      <c r="V571" s="29"/>
      <c r="W571" s="29"/>
      <c r="X571" s="29"/>
      <c r="Y571" s="29"/>
      <c r="Z571" s="29"/>
    </row>
    <row r="572" spans="1:26" ht="15.75" customHeight="1">
      <c r="A572" s="29"/>
      <c r="B572" s="29"/>
      <c r="C572" s="29"/>
      <c r="D572" s="29"/>
      <c r="E572" s="29"/>
      <c r="F572" s="29"/>
      <c r="G572" s="29"/>
      <c r="H572" s="579"/>
      <c r="I572" s="29"/>
      <c r="J572" s="29"/>
      <c r="K572" s="29"/>
      <c r="L572" s="29"/>
      <c r="M572" s="29"/>
      <c r="N572" s="29"/>
      <c r="O572" s="29"/>
      <c r="P572" s="29"/>
      <c r="Q572" s="29"/>
      <c r="R572" s="29"/>
      <c r="S572" s="29"/>
      <c r="T572" s="29"/>
      <c r="U572" s="29"/>
      <c r="V572" s="29"/>
      <c r="W572" s="29"/>
      <c r="X572" s="29"/>
      <c r="Y572" s="29"/>
      <c r="Z572" s="29"/>
    </row>
    <row r="573" spans="1:26" ht="15.75" customHeight="1">
      <c r="A573" s="29"/>
      <c r="B573" s="29"/>
      <c r="C573" s="29"/>
      <c r="D573" s="29"/>
      <c r="E573" s="29"/>
      <c r="F573" s="29"/>
      <c r="G573" s="29"/>
      <c r="H573" s="579"/>
      <c r="I573" s="29"/>
      <c r="J573" s="29"/>
      <c r="K573" s="29"/>
      <c r="L573" s="29"/>
      <c r="M573" s="29"/>
      <c r="N573" s="29"/>
      <c r="O573" s="29"/>
      <c r="P573" s="29"/>
      <c r="Q573" s="29"/>
      <c r="R573" s="29"/>
      <c r="S573" s="29"/>
      <c r="T573" s="29"/>
      <c r="U573" s="29"/>
      <c r="V573" s="29"/>
      <c r="W573" s="29"/>
      <c r="X573" s="29"/>
      <c r="Y573" s="29"/>
      <c r="Z573" s="29"/>
    </row>
    <row r="574" spans="1:26" ht="15.75" customHeight="1">
      <c r="A574" s="29"/>
      <c r="B574" s="29"/>
      <c r="C574" s="29"/>
      <c r="D574" s="29"/>
      <c r="E574" s="29"/>
      <c r="F574" s="29"/>
      <c r="G574" s="29"/>
      <c r="H574" s="579"/>
      <c r="I574" s="29"/>
      <c r="J574" s="29"/>
      <c r="K574" s="29"/>
      <c r="L574" s="29"/>
      <c r="M574" s="29"/>
      <c r="N574" s="29"/>
      <c r="O574" s="29"/>
      <c r="P574" s="29"/>
      <c r="Q574" s="29"/>
      <c r="R574" s="29"/>
      <c r="S574" s="29"/>
      <c r="T574" s="29"/>
      <c r="U574" s="29"/>
      <c r="V574" s="29"/>
      <c r="W574" s="29"/>
      <c r="X574" s="29"/>
      <c r="Y574" s="29"/>
      <c r="Z574" s="29"/>
    </row>
    <row r="575" spans="1:26" ht="15.75" customHeight="1">
      <c r="A575" s="29"/>
      <c r="B575" s="29"/>
      <c r="C575" s="29"/>
      <c r="D575" s="29"/>
      <c r="E575" s="29"/>
      <c r="F575" s="29"/>
      <c r="G575" s="29"/>
      <c r="H575" s="579"/>
      <c r="I575" s="29"/>
      <c r="J575" s="29"/>
      <c r="K575" s="29"/>
      <c r="L575" s="29"/>
      <c r="M575" s="29"/>
      <c r="N575" s="29"/>
      <c r="O575" s="29"/>
      <c r="P575" s="29"/>
      <c r="Q575" s="29"/>
      <c r="R575" s="29"/>
      <c r="S575" s="29"/>
      <c r="T575" s="29"/>
      <c r="U575" s="29"/>
      <c r="V575" s="29"/>
      <c r="W575" s="29"/>
      <c r="X575" s="29"/>
      <c r="Y575" s="29"/>
      <c r="Z575" s="29"/>
    </row>
    <row r="576" spans="1:26" ht="15.75" customHeight="1">
      <c r="A576" s="29"/>
      <c r="B576" s="29"/>
      <c r="C576" s="29"/>
      <c r="D576" s="29"/>
      <c r="E576" s="29"/>
      <c r="F576" s="29"/>
      <c r="G576" s="29"/>
      <c r="H576" s="579"/>
      <c r="I576" s="29"/>
      <c r="J576" s="29"/>
      <c r="K576" s="29"/>
      <c r="L576" s="29"/>
      <c r="M576" s="29"/>
      <c r="N576" s="29"/>
      <c r="O576" s="29"/>
      <c r="P576" s="29"/>
      <c r="Q576" s="29"/>
      <c r="R576" s="29"/>
      <c r="S576" s="29"/>
      <c r="T576" s="29"/>
      <c r="U576" s="29"/>
      <c r="V576" s="29"/>
      <c r="W576" s="29"/>
      <c r="X576" s="29"/>
      <c r="Y576" s="29"/>
      <c r="Z576" s="29"/>
    </row>
    <row r="577" spans="1:26" ht="15.75" customHeight="1">
      <c r="A577" s="29"/>
      <c r="B577" s="29"/>
      <c r="C577" s="29"/>
      <c r="D577" s="29"/>
      <c r="E577" s="29"/>
      <c r="F577" s="29"/>
      <c r="G577" s="29"/>
      <c r="H577" s="579"/>
      <c r="I577" s="29"/>
      <c r="J577" s="29"/>
      <c r="K577" s="29"/>
      <c r="L577" s="29"/>
      <c r="M577" s="29"/>
      <c r="N577" s="29"/>
      <c r="O577" s="29"/>
      <c r="P577" s="29"/>
      <c r="Q577" s="29"/>
      <c r="R577" s="29"/>
      <c r="S577" s="29"/>
      <c r="T577" s="29"/>
      <c r="U577" s="29"/>
      <c r="V577" s="29"/>
      <c r="W577" s="29"/>
      <c r="X577" s="29"/>
      <c r="Y577" s="29"/>
      <c r="Z577" s="29"/>
    </row>
    <row r="578" spans="1:26" ht="15.75" customHeight="1">
      <c r="A578" s="29"/>
      <c r="B578" s="29"/>
      <c r="C578" s="29"/>
      <c r="D578" s="29"/>
      <c r="E578" s="29"/>
      <c r="F578" s="29"/>
      <c r="G578" s="29"/>
      <c r="H578" s="579"/>
      <c r="I578" s="29"/>
      <c r="J578" s="29"/>
      <c r="K578" s="29"/>
      <c r="L578" s="29"/>
      <c r="M578" s="29"/>
      <c r="N578" s="29"/>
      <c r="O578" s="29"/>
      <c r="P578" s="29"/>
      <c r="Q578" s="29"/>
      <c r="R578" s="29"/>
      <c r="S578" s="29"/>
      <c r="T578" s="29"/>
      <c r="U578" s="29"/>
      <c r="V578" s="29"/>
      <c r="W578" s="29"/>
      <c r="X578" s="29"/>
      <c r="Y578" s="29"/>
      <c r="Z578" s="29"/>
    </row>
    <row r="579" spans="1:26" ht="15.75" customHeight="1">
      <c r="A579" s="29"/>
      <c r="B579" s="29"/>
      <c r="C579" s="29"/>
      <c r="D579" s="29"/>
      <c r="E579" s="29"/>
      <c r="F579" s="29"/>
      <c r="G579" s="29"/>
      <c r="H579" s="579"/>
      <c r="I579" s="29"/>
      <c r="J579" s="29"/>
      <c r="K579" s="29"/>
      <c r="L579" s="29"/>
      <c r="M579" s="29"/>
      <c r="N579" s="29"/>
      <c r="O579" s="29"/>
      <c r="P579" s="29"/>
      <c r="Q579" s="29"/>
      <c r="R579" s="29"/>
      <c r="S579" s="29"/>
      <c r="T579" s="29"/>
      <c r="U579" s="29"/>
      <c r="V579" s="29"/>
      <c r="W579" s="29"/>
      <c r="X579" s="29"/>
      <c r="Y579" s="29"/>
      <c r="Z579" s="29"/>
    </row>
    <row r="580" spans="1:26" ht="15.75" customHeight="1">
      <c r="A580" s="29"/>
      <c r="B580" s="29"/>
      <c r="C580" s="29"/>
      <c r="D580" s="29"/>
      <c r="E580" s="29"/>
      <c r="F580" s="29"/>
      <c r="G580" s="29"/>
      <c r="H580" s="579"/>
      <c r="I580" s="29"/>
      <c r="J580" s="29"/>
      <c r="K580" s="29"/>
      <c r="L580" s="29"/>
      <c r="M580" s="29"/>
      <c r="N580" s="29"/>
      <c r="O580" s="29"/>
      <c r="P580" s="29"/>
      <c r="Q580" s="29"/>
      <c r="R580" s="29"/>
      <c r="S580" s="29"/>
      <c r="T580" s="29"/>
      <c r="U580" s="29"/>
      <c r="V580" s="29"/>
      <c r="W580" s="29"/>
      <c r="X580" s="29"/>
      <c r="Y580" s="29"/>
      <c r="Z580" s="29"/>
    </row>
    <row r="581" spans="1:26" ht="15.75" customHeight="1">
      <c r="A581" s="29"/>
      <c r="B581" s="29"/>
      <c r="C581" s="29"/>
      <c r="D581" s="29"/>
      <c r="E581" s="29"/>
      <c r="F581" s="29"/>
      <c r="G581" s="29"/>
      <c r="H581" s="579"/>
      <c r="I581" s="29"/>
      <c r="J581" s="29"/>
      <c r="K581" s="29"/>
      <c r="L581" s="29"/>
      <c r="M581" s="29"/>
      <c r="N581" s="29"/>
      <c r="O581" s="29"/>
      <c r="P581" s="29"/>
      <c r="Q581" s="29"/>
      <c r="R581" s="29"/>
      <c r="S581" s="29"/>
      <c r="T581" s="29"/>
      <c r="U581" s="29"/>
      <c r="V581" s="29"/>
      <c r="W581" s="29"/>
      <c r="X581" s="29"/>
      <c r="Y581" s="29"/>
      <c r="Z581" s="29"/>
    </row>
    <row r="582" spans="1:26" ht="15.75" customHeight="1">
      <c r="A582" s="29"/>
      <c r="B582" s="29"/>
      <c r="C582" s="29"/>
      <c r="D582" s="29"/>
      <c r="E582" s="29"/>
      <c r="F582" s="29"/>
      <c r="G582" s="29"/>
      <c r="H582" s="579"/>
      <c r="I582" s="29"/>
      <c r="J582" s="29"/>
      <c r="K582" s="29"/>
      <c r="L582" s="29"/>
      <c r="M582" s="29"/>
      <c r="N582" s="29"/>
      <c r="O582" s="29"/>
      <c r="P582" s="29"/>
      <c r="Q582" s="29"/>
      <c r="R582" s="29"/>
      <c r="S582" s="29"/>
      <c r="T582" s="29"/>
      <c r="U582" s="29"/>
      <c r="V582" s="29"/>
      <c r="W582" s="29"/>
      <c r="X582" s="29"/>
      <c r="Y582" s="29"/>
      <c r="Z582" s="29"/>
    </row>
    <row r="583" spans="1:26" ht="15.75" customHeight="1">
      <c r="A583" s="29"/>
      <c r="B583" s="29"/>
      <c r="C583" s="29"/>
      <c r="D583" s="29"/>
      <c r="E583" s="29"/>
      <c r="F583" s="29"/>
      <c r="G583" s="29"/>
      <c r="H583" s="579"/>
      <c r="I583" s="29"/>
      <c r="J583" s="29"/>
      <c r="K583" s="29"/>
      <c r="L583" s="29"/>
      <c r="M583" s="29"/>
      <c r="N583" s="29"/>
      <c r="O583" s="29"/>
      <c r="P583" s="29"/>
      <c r="Q583" s="29"/>
      <c r="R583" s="29"/>
      <c r="S583" s="29"/>
      <c r="T583" s="29"/>
      <c r="U583" s="29"/>
      <c r="V583" s="29"/>
      <c r="W583" s="29"/>
      <c r="X583" s="29"/>
      <c r="Y583" s="29"/>
      <c r="Z583" s="29"/>
    </row>
    <row r="584" spans="1:26" ht="15.75" customHeight="1">
      <c r="A584" s="29"/>
      <c r="B584" s="29"/>
      <c r="C584" s="29"/>
      <c r="D584" s="29"/>
      <c r="E584" s="29"/>
      <c r="F584" s="29"/>
      <c r="G584" s="29"/>
      <c r="H584" s="579"/>
      <c r="I584" s="29"/>
      <c r="J584" s="29"/>
      <c r="K584" s="29"/>
      <c r="L584" s="29"/>
      <c r="M584" s="29"/>
      <c r="N584" s="29"/>
      <c r="O584" s="29"/>
      <c r="P584" s="29"/>
      <c r="Q584" s="29"/>
      <c r="R584" s="29"/>
      <c r="S584" s="29"/>
      <c r="T584" s="29"/>
      <c r="U584" s="29"/>
      <c r="V584" s="29"/>
      <c r="W584" s="29"/>
      <c r="X584" s="29"/>
      <c r="Y584" s="29"/>
      <c r="Z584" s="29"/>
    </row>
    <row r="585" spans="1:26" ht="15.75" customHeight="1">
      <c r="A585" s="29"/>
      <c r="B585" s="29"/>
      <c r="C585" s="29"/>
      <c r="D585" s="29"/>
      <c r="E585" s="29"/>
      <c r="F585" s="29"/>
      <c r="G585" s="29"/>
      <c r="H585" s="579"/>
      <c r="I585" s="29"/>
      <c r="J585" s="29"/>
      <c r="K585" s="29"/>
      <c r="L585" s="29"/>
      <c r="M585" s="29"/>
      <c r="N585" s="29"/>
      <c r="O585" s="29"/>
      <c r="P585" s="29"/>
      <c r="Q585" s="29"/>
      <c r="R585" s="29"/>
      <c r="S585" s="29"/>
      <c r="T585" s="29"/>
      <c r="U585" s="29"/>
      <c r="V585" s="29"/>
      <c r="W585" s="29"/>
      <c r="X585" s="29"/>
      <c r="Y585" s="29"/>
      <c r="Z585" s="29"/>
    </row>
    <row r="586" spans="1:26" ht="15.75" customHeight="1">
      <c r="A586" s="29"/>
      <c r="B586" s="29"/>
      <c r="C586" s="29"/>
      <c r="D586" s="29"/>
      <c r="E586" s="29"/>
      <c r="F586" s="29"/>
      <c r="G586" s="29"/>
      <c r="H586" s="579"/>
      <c r="I586" s="29"/>
      <c r="J586" s="29"/>
      <c r="K586" s="29"/>
      <c r="L586" s="29"/>
      <c r="M586" s="29"/>
      <c r="N586" s="29"/>
      <c r="O586" s="29"/>
      <c r="P586" s="29"/>
      <c r="Q586" s="29"/>
      <c r="R586" s="29"/>
      <c r="S586" s="29"/>
      <c r="T586" s="29"/>
      <c r="U586" s="29"/>
      <c r="V586" s="29"/>
      <c r="W586" s="29"/>
      <c r="X586" s="29"/>
      <c r="Y586" s="29"/>
      <c r="Z586" s="29"/>
    </row>
    <row r="587" spans="1:26" ht="15.75" customHeight="1">
      <c r="A587" s="29"/>
      <c r="B587" s="29"/>
      <c r="C587" s="29"/>
      <c r="D587" s="29"/>
      <c r="E587" s="29"/>
      <c r="F587" s="29"/>
      <c r="G587" s="29"/>
      <c r="H587" s="579"/>
      <c r="I587" s="29"/>
      <c r="J587" s="29"/>
      <c r="K587" s="29"/>
      <c r="L587" s="29"/>
      <c r="M587" s="29"/>
      <c r="N587" s="29"/>
      <c r="O587" s="29"/>
      <c r="P587" s="29"/>
      <c r="Q587" s="29"/>
      <c r="R587" s="29"/>
      <c r="S587" s="29"/>
      <c r="T587" s="29"/>
      <c r="U587" s="29"/>
      <c r="V587" s="29"/>
      <c r="W587" s="29"/>
      <c r="X587" s="29"/>
      <c r="Y587" s="29"/>
      <c r="Z587" s="29"/>
    </row>
    <row r="588" spans="1:26" ht="15.75" customHeight="1">
      <c r="A588" s="29"/>
      <c r="B588" s="29"/>
      <c r="C588" s="29"/>
      <c r="D588" s="29"/>
      <c r="E588" s="29"/>
      <c r="F588" s="29"/>
      <c r="G588" s="29"/>
      <c r="H588" s="579"/>
      <c r="I588" s="29"/>
      <c r="J588" s="29"/>
      <c r="K588" s="29"/>
      <c r="L588" s="29"/>
      <c r="M588" s="29"/>
      <c r="N588" s="29"/>
      <c r="O588" s="29"/>
      <c r="P588" s="29"/>
      <c r="Q588" s="29"/>
      <c r="R588" s="29"/>
      <c r="S588" s="29"/>
      <c r="T588" s="29"/>
      <c r="U588" s="29"/>
      <c r="V588" s="29"/>
      <c r="W588" s="29"/>
      <c r="X588" s="29"/>
      <c r="Y588" s="29"/>
      <c r="Z588" s="29"/>
    </row>
    <row r="589" spans="1:26" ht="15.75" customHeight="1">
      <c r="A589" s="29"/>
      <c r="B589" s="29"/>
      <c r="C589" s="29"/>
      <c r="D589" s="29"/>
      <c r="E589" s="29"/>
      <c r="F589" s="29"/>
      <c r="G589" s="29"/>
      <c r="H589" s="579"/>
      <c r="I589" s="29"/>
      <c r="J589" s="29"/>
      <c r="K589" s="29"/>
      <c r="L589" s="29"/>
      <c r="M589" s="29"/>
      <c r="N589" s="29"/>
      <c r="O589" s="29"/>
      <c r="P589" s="29"/>
      <c r="Q589" s="29"/>
      <c r="R589" s="29"/>
      <c r="S589" s="29"/>
      <c r="T589" s="29"/>
      <c r="U589" s="29"/>
      <c r="V589" s="29"/>
      <c r="W589" s="29"/>
      <c r="X589" s="29"/>
      <c r="Y589" s="29"/>
      <c r="Z589" s="29"/>
    </row>
    <row r="590" spans="1:26" ht="15.75" customHeight="1">
      <c r="A590" s="29"/>
      <c r="B590" s="29"/>
      <c r="C590" s="29"/>
      <c r="D590" s="29"/>
      <c r="E590" s="29"/>
      <c r="F590" s="29"/>
      <c r="G590" s="29"/>
      <c r="H590" s="579"/>
      <c r="I590" s="29"/>
      <c r="J590" s="29"/>
      <c r="K590" s="29"/>
      <c r="L590" s="29"/>
      <c r="M590" s="29"/>
      <c r="N590" s="29"/>
      <c r="O590" s="29"/>
      <c r="P590" s="29"/>
      <c r="Q590" s="29"/>
      <c r="R590" s="29"/>
      <c r="S590" s="29"/>
      <c r="T590" s="29"/>
      <c r="U590" s="29"/>
      <c r="V590" s="29"/>
      <c r="W590" s="29"/>
      <c r="X590" s="29"/>
      <c r="Y590" s="29"/>
      <c r="Z590" s="29"/>
    </row>
    <row r="591" spans="1:26" ht="15.75" customHeight="1">
      <c r="A591" s="29"/>
      <c r="B591" s="29"/>
      <c r="C591" s="29"/>
      <c r="D591" s="29"/>
      <c r="E591" s="29"/>
      <c r="F591" s="29"/>
      <c r="G591" s="29"/>
      <c r="H591" s="579"/>
      <c r="I591" s="29"/>
      <c r="J591" s="29"/>
      <c r="K591" s="29"/>
      <c r="L591" s="29"/>
      <c r="M591" s="29"/>
      <c r="N591" s="29"/>
      <c r="O591" s="29"/>
      <c r="P591" s="29"/>
      <c r="Q591" s="29"/>
      <c r="R591" s="29"/>
      <c r="S591" s="29"/>
      <c r="T591" s="29"/>
      <c r="U591" s="29"/>
      <c r="V591" s="29"/>
      <c r="W591" s="29"/>
      <c r="X591" s="29"/>
      <c r="Y591" s="29"/>
      <c r="Z591" s="29"/>
    </row>
    <row r="592" spans="1:26" ht="15.75" customHeight="1">
      <c r="A592" s="29"/>
      <c r="B592" s="29"/>
      <c r="C592" s="29"/>
      <c r="D592" s="29"/>
      <c r="E592" s="29"/>
      <c r="F592" s="29"/>
      <c r="G592" s="29"/>
      <c r="H592" s="579"/>
      <c r="I592" s="29"/>
      <c r="J592" s="29"/>
      <c r="K592" s="29"/>
      <c r="L592" s="29"/>
      <c r="M592" s="29"/>
      <c r="N592" s="29"/>
      <c r="O592" s="29"/>
      <c r="P592" s="29"/>
      <c r="Q592" s="29"/>
      <c r="R592" s="29"/>
      <c r="S592" s="29"/>
      <c r="T592" s="29"/>
      <c r="U592" s="29"/>
      <c r="V592" s="29"/>
      <c r="W592" s="29"/>
      <c r="X592" s="29"/>
      <c r="Y592" s="29"/>
      <c r="Z592" s="29"/>
    </row>
    <row r="593" spans="1:26" ht="15.75" customHeight="1">
      <c r="A593" s="29"/>
      <c r="B593" s="29"/>
      <c r="C593" s="29"/>
      <c r="D593" s="29"/>
      <c r="E593" s="29"/>
      <c r="F593" s="29"/>
      <c r="G593" s="29"/>
      <c r="H593" s="579"/>
      <c r="I593" s="29"/>
      <c r="J593" s="29"/>
      <c r="K593" s="29"/>
      <c r="L593" s="29"/>
      <c r="M593" s="29"/>
      <c r="N593" s="29"/>
      <c r="O593" s="29"/>
      <c r="P593" s="29"/>
      <c r="Q593" s="29"/>
      <c r="R593" s="29"/>
      <c r="S593" s="29"/>
      <c r="T593" s="29"/>
      <c r="U593" s="29"/>
      <c r="V593" s="29"/>
      <c r="W593" s="29"/>
      <c r="X593" s="29"/>
      <c r="Y593" s="29"/>
      <c r="Z593" s="29"/>
    </row>
    <row r="594" spans="1:26" ht="15.75" customHeight="1">
      <c r="A594" s="29"/>
      <c r="B594" s="29"/>
      <c r="C594" s="29"/>
      <c r="D594" s="29"/>
      <c r="E594" s="29"/>
      <c r="F594" s="29"/>
      <c r="G594" s="29"/>
      <c r="H594" s="579"/>
      <c r="I594" s="29"/>
      <c r="J594" s="29"/>
      <c r="K594" s="29"/>
      <c r="L594" s="29"/>
      <c r="M594" s="29"/>
      <c r="N594" s="29"/>
      <c r="O594" s="29"/>
      <c r="P594" s="29"/>
      <c r="Q594" s="29"/>
      <c r="R594" s="29"/>
      <c r="S594" s="29"/>
      <c r="T594" s="29"/>
      <c r="U594" s="29"/>
      <c r="V594" s="29"/>
      <c r="W594" s="29"/>
      <c r="X594" s="29"/>
      <c r="Y594" s="29"/>
      <c r="Z594" s="29"/>
    </row>
    <row r="595" spans="1:26" ht="15.75" customHeight="1">
      <c r="A595" s="29"/>
      <c r="B595" s="29"/>
      <c r="C595" s="29"/>
      <c r="D595" s="29"/>
      <c r="E595" s="29"/>
      <c r="F595" s="29"/>
      <c r="G595" s="29"/>
      <c r="H595" s="579"/>
      <c r="I595" s="29"/>
      <c r="J595" s="29"/>
      <c r="K595" s="29"/>
      <c r="L595" s="29"/>
      <c r="M595" s="29"/>
      <c r="N595" s="29"/>
      <c r="O595" s="29"/>
      <c r="P595" s="29"/>
      <c r="Q595" s="29"/>
      <c r="R595" s="29"/>
      <c r="S595" s="29"/>
      <c r="T595" s="29"/>
      <c r="U595" s="29"/>
      <c r="V595" s="29"/>
      <c r="W595" s="29"/>
      <c r="X595" s="29"/>
      <c r="Y595" s="29"/>
      <c r="Z595" s="29"/>
    </row>
    <row r="596" spans="1:26" ht="15.75" customHeight="1">
      <c r="A596" s="29"/>
      <c r="B596" s="29"/>
      <c r="C596" s="29"/>
      <c r="D596" s="29"/>
      <c r="E596" s="29"/>
      <c r="F596" s="29"/>
      <c r="G596" s="29"/>
      <c r="H596" s="579"/>
      <c r="I596" s="29"/>
      <c r="J596" s="29"/>
      <c r="K596" s="29"/>
      <c r="L596" s="29"/>
      <c r="M596" s="29"/>
      <c r="N596" s="29"/>
      <c r="O596" s="29"/>
      <c r="P596" s="29"/>
      <c r="Q596" s="29"/>
      <c r="R596" s="29"/>
      <c r="S596" s="29"/>
      <c r="T596" s="29"/>
      <c r="U596" s="29"/>
      <c r="V596" s="29"/>
      <c r="W596" s="29"/>
      <c r="X596" s="29"/>
      <c r="Y596" s="29"/>
      <c r="Z596" s="29"/>
    </row>
    <row r="597" spans="1:26" ht="15.75" customHeight="1">
      <c r="A597" s="29"/>
      <c r="B597" s="29"/>
      <c r="C597" s="29"/>
      <c r="D597" s="29"/>
      <c r="E597" s="29"/>
      <c r="F597" s="29"/>
      <c r="G597" s="29"/>
      <c r="H597" s="579"/>
      <c r="I597" s="29"/>
      <c r="J597" s="29"/>
      <c r="K597" s="29"/>
      <c r="L597" s="29"/>
      <c r="M597" s="29"/>
      <c r="N597" s="29"/>
      <c r="O597" s="29"/>
      <c r="P597" s="29"/>
      <c r="Q597" s="29"/>
      <c r="R597" s="29"/>
      <c r="S597" s="29"/>
      <c r="T597" s="29"/>
      <c r="U597" s="29"/>
      <c r="V597" s="29"/>
      <c r="W597" s="29"/>
      <c r="X597" s="29"/>
      <c r="Y597" s="29"/>
      <c r="Z597" s="29"/>
    </row>
    <row r="598" spans="1:26" ht="15.75" customHeight="1">
      <c r="A598" s="29"/>
      <c r="B598" s="29"/>
      <c r="C598" s="29"/>
      <c r="D598" s="29"/>
      <c r="E598" s="29"/>
      <c r="F598" s="29"/>
      <c r="G598" s="29"/>
      <c r="H598" s="579"/>
      <c r="I598" s="29"/>
      <c r="J598" s="29"/>
      <c r="K598" s="29"/>
      <c r="L598" s="29"/>
      <c r="M598" s="29"/>
      <c r="N598" s="29"/>
      <c r="O598" s="29"/>
      <c r="P598" s="29"/>
      <c r="Q598" s="29"/>
      <c r="R598" s="29"/>
      <c r="S598" s="29"/>
      <c r="T598" s="29"/>
      <c r="U598" s="29"/>
      <c r="V598" s="29"/>
      <c r="W598" s="29"/>
      <c r="X598" s="29"/>
      <c r="Y598" s="29"/>
      <c r="Z598" s="29"/>
    </row>
    <row r="599" spans="1:26" ht="15.75" customHeight="1">
      <c r="A599" s="29"/>
      <c r="B599" s="29"/>
      <c r="C599" s="29"/>
      <c r="D599" s="29"/>
      <c r="E599" s="29"/>
      <c r="F599" s="29"/>
      <c r="G599" s="29"/>
      <c r="H599" s="579"/>
      <c r="I599" s="29"/>
      <c r="J599" s="29"/>
      <c r="K599" s="29"/>
      <c r="L599" s="29"/>
      <c r="M599" s="29"/>
      <c r="N599" s="29"/>
      <c r="O599" s="29"/>
      <c r="P599" s="29"/>
      <c r="Q599" s="29"/>
      <c r="R599" s="29"/>
      <c r="S599" s="29"/>
      <c r="T599" s="29"/>
      <c r="U599" s="29"/>
      <c r="V599" s="29"/>
      <c r="W599" s="29"/>
      <c r="X599" s="29"/>
      <c r="Y599" s="29"/>
      <c r="Z599" s="29"/>
    </row>
    <row r="600" spans="1:26" ht="15.75" customHeight="1">
      <c r="A600" s="29"/>
      <c r="B600" s="29"/>
      <c r="C600" s="29"/>
      <c r="D600" s="29"/>
      <c r="E600" s="29"/>
      <c r="F600" s="29"/>
      <c r="G600" s="29"/>
      <c r="H600" s="579"/>
      <c r="I600" s="29"/>
      <c r="J600" s="29"/>
      <c r="K600" s="29"/>
      <c r="L600" s="29"/>
      <c r="M600" s="29"/>
      <c r="N600" s="29"/>
      <c r="O600" s="29"/>
      <c r="P600" s="29"/>
      <c r="Q600" s="29"/>
      <c r="R600" s="29"/>
      <c r="S600" s="29"/>
      <c r="T600" s="29"/>
      <c r="U600" s="29"/>
      <c r="V600" s="29"/>
      <c r="W600" s="29"/>
      <c r="X600" s="29"/>
      <c r="Y600" s="29"/>
      <c r="Z600" s="29"/>
    </row>
    <row r="601" spans="1:26" ht="15.75" customHeight="1">
      <c r="A601" s="29"/>
      <c r="B601" s="29"/>
      <c r="C601" s="29"/>
      <c r="D601" s="29"/>
      <c r="E601" s="29"/>
      <c r="F601" s="29"/>
      <c r="G601" s="29"/>
      <c r="H601" s="579"/>
      <c r="I601" s="29"/>
      <c r="J601" s="29"/>
      <c r="K601" s="29"/>
      <c r="L601" s="29"/>
      <c r="M601" s="29"/>
      <c r="N601" s="29"/>
      <c r="O601" s="29"/>
      <c r="P601" s="29"/>
      <c r="Q601" s="29"/>
      <c r="R601" s="29"/>
      <c r="S601" s="29"/>
      <c r="T601" s="29"/>
      <c r="U601" s="29"/>
      <c r="V601" s="29"/>
      <c r="W601" s="29"/>
      <c r="X601" s="29"/>
      <c r="Y601" s="29"/>
      <c r="Z601" s="29"/>
    </row>
    <row r="602" spans="1:26" ht="15.75" customHeight="1">
      <c r="A602" s="29"/>
      <c r="B602" s="29"/>
      <c r="C602" s="29"/>
      <c r="D602" s="29"/>
      <c r="E602" s="29"/>
      <c r="F602" s="29"/>
      <c r="G602" s="29"/>
      <c r="H602" s="579"/>
      <c r="I602" s="29"/>
      <c r="J602" s="29"/>
      <c r="K602" s="29"/>
      <c r="L602" s="29"/>
      <c r="M602" s="29"/>
      <c r="N602" s="29"/>
      <c r="O602" s="29"/>
      <c r="P602" s="29"/>
      <c r="Q602" s="29"/>
      <c r="R602" s="29"/>
      <c r="S602" s="29"/>
      <c r="T602" s="29"/>
      <c r="U602" s="29"/>
      <c r="V602" s="29"/>
      <c r="W602" s="29"/>
      <c r="X602" s="29"/>
      <c r="Y602" s="29"/>
      <c r="Z602" s="29"/>
    </row>
    <row r="603" spans="1:26" ht="15.75" customHeight="1">
      <c r="A603" s="29"/>
      <c r="B603" s="29"/>
      <c r="C603" s="29"/>
      <c r="D603" s="29"/>
      <c r="E603" s="29"/>
      <c r="F603" s="29"/>
      <c r="G603" s="29"/>
      <c r="H603" s="579"/>
      <c r="I603" s="29"/>
      <c r="J603" s="29"/>
      <c r="K603" s="29"/>
      <c r="L603" s="29"/>
      <c r="M603" s="29"/>
      <c r="N603" s="29"/>
      <c r="O603" s="29"/>
      <c r="P603" s="29"/>
      <c r="Q603" s="29"/>
      <c r="R603" s="29"/>
      <c r="S603" s="29"/>
      <c r="T603" s="29"/>
      <c r="U603" s="29"/>
      <c r="V603" s="29"/>
      <c r="W603" s="29"/>
      <c r="X603" s="29"/>
      <c r="Y603" s="29"/>
      <c r="Z603" s="29"/>
    </row>
    <row r="604" spans="1:26" ht="15.75" customHeight="1">
      <c r="A604" s="29"/>
      <c r="B604" s="29"/>
      <c r="C604" s="29"/>
      <c r="D604" s="29"/>
      <c r="E604" s="29"/>
      <c r="F604" s="29"/>
      <c r="G604" s="29"/>
      <c r="H604" s="579"/>
      <c r="I604" s="29"/>
      <c r="J604" s="29"/>
      <c r="K604" s="29"/>
      <c r="L604" s="29"/>
      <c r="M604" s="29"/>
      <c r="N604" s="29"/>
      <c r="O604" s="29"/>
      <c r="P604" s="29"/>
      <c r="Q604" s="29"/>
      <c r="R604" s="29"/>
      <c r="S604" s="29"/>
      <c r="T604" s="29"/>
      <c r="U604" s="29"/>
      <c r="V604" s="29"/>
      <c r="W604" s="29"/>
      <c r="X604" s="29"/>
      <c r="Y604" s="29"/>
      <c r="Z604" s="29"/>
    </row>
    <row r="605" spans="1:26" ht="15.75" customHeight="1">
      <c r="A605" s="29"/>
      <c r="B605" s="29"/>
      <c r="C605" s="29"/>
      <c r="D605" s="29"/>
      <c r="E605" s="29"/>
      <c r="F605" s="29"/>
      <c r="G605" s="29"/>
      <c r="H605" s="579"/>
      <c r="I605" s="29"/>
      <c r="J605" s="29"/>
      <c r="K605" s="29"/>
      <c r="L605" s="29"/>
      <c r="M605" s="29"/>
      <c r="N605" s="29"/>
      <c r="O605" s="29"/>
      <c r="P605" s="29"/>
      <c r="Q605" s="29"/>
      <c r="R605" s="29"/>
      <c r="S605" s="29"/>
      <c r="T605" s="29"/>
      <c r="U605" s="29"/>
      <c r="V605" s="29"/>
      <c r="W605" s="29"/>
      <c r="X605" s="29"/>
      <c r="Y605" s="29"/>
      <c r="Z605" s="29"/>
    </row>
    <row r="606" spans="1:26" ht="15.75" customHeight="1">
      <c r="A606" s="29"/>
      <c r="B606" s="29"/>
      <c r="C606" s="29"/>
      <c r="D606" s="29"/>
      <c r="E606" s="29"/>
      <c r="F606" s="29"/>
      <c r="G606" s="29"/>
      <c r="H606" s="579"/>
      <c r="I606" s="29"/>
      <c r="J606" s="29"/>
      <c r="K606" s="29"/>
      <c r="L606" s="29"/>
      <c r="M606" s="29"/>
      <c r="N606" s="29"/>
      <c r="O606" s="29"/>
      <c r="P606" s="29"/>
      <c r="Q606" s="29"/>
      <c r="R606" s="29"/>
      <c r="S606" s="29"/>
      <c r="T606" s="29"/>
      <c r="U606" s="29"/>
      <c r="V606" s="29"/>
      <c r="W606" s="29"/>
      <c r="X606" s="29"/>
      <c r="Y606" s="29"/>
      <c r="Z606" s="29"/>
    </row>
    <row r="607" spans="1:26" ht="15.75" customHeight="1">
      <c r="A607" s="29"/>
      <c r="B607" s="29"/>
      <c r="C607" s="29"/>
      <c r="D607" s="29"/>
      <c r="E607" s="29"/>
      <c r="F607" s="29"/>
      <c r="G607" s="29"/>
      <c r="H607" s="579"/>
      <c r="I607" s="29"/>
      <c r="J607" s="29"/>
      <c r="K607" s="29"/>
      <c r="L607" s="29"/>
      <c r="M607" s="29"/>
      <c r="N607" s="29"/>
      <c r="O607" s="29"/>
      <c r="P607" s="29"/>
      <c r="Q607" s="29"/>
      <c r="R607" s="29"/>
      <c r="S607" s="29"/>
      <c r="T607" s="29"/>
      <c r="U607" s="29"/>
      <c r="V607" s="29"/>
      <c r="W607" s="29"/>
      <c r="X607" s="29"/>
      <c r="Y607" s="29"/>
      <c r="Z607" s="29"/>
    </row>
    <row r="608" spans="1:26" ht="15.75" customHeight="1">
      <c r="A608" s="29"/>
      <c r="B608" s="29"/>
      <c r="C608" s="29"/>
      <c r="D608" s="29"/>
      <c r="E608" s="29"/>
      <c r="F608" s="29"/>
      <c r="G608" s="29"/>
      <c r="H608" s="579"/>
      <c r="I608" s="29"/>
      <c r="J608" s="29"/>
      <c r="K608" s="29"/>
      <c r="L608" s="29"/>
      <c r="M608" s="29"/>
      <c r="N608" s="29"/>
      <c r="O608" s="29"/>
      <c r="P608" s="29"/>
      <c r="Q608" s="29"/>
      <c r="R608" s="29"/>
      <c r="S608" s="29"/>
      <c r="T608" s="29"/>
      <c r="U608" s="29"/>
      <c r="V608" s="29"/>
      <c r="W608" s="29"/>
      <c r="X608" s="29"/>
      <c r="Y608" s="29"/>
      <c r="Z608" s="29"/>
    </row>
    <row r="609" spans="1:26" ht="15.75" customHeight="1">
      <c r="A609" s="29"/>
      <c r="B609" s="29"/>
      <c r="C609" s="29"/>
      <c r="D609" s="29"/>
      <c r="E609" s="29"/>
      <c r="F609" s="29"/>
      <c r="G609" s="29"/>
      <c r="H609" s="579"/>
      <c r="I609" s="29"/>
      <c r="J609" s="29"/>
      <c r="K609" s="29"/>
      <c r="L609" s="29"/>
      <c r="M609" s="29"/>
      <c r="N609" s="29"/>
      <c r="O609" s="29"/>
      <c r="P609" s="29"/>
      <c r="Q609" s="29"/>
      <c r="R609" s="29"/>
      <c r="S609" s="29"/>
      <c r="T609" s="29"/>
      <c r="U609" s="29"/>
      <c r="V609" s="29"/>
      <c r="W609" s="29"/>
      <c r="X609" s="29"/>
      <c r="Y609" s="29"/>
      <c r="Z609" s="29"/>
    </row>
    <row r="610" spans="1:26" ht="15.75" customHeight="1">
      <c r="A610" s="29"/>
      <c r="B610" s="29"/>
      <c r="C610" s="29"/>
      <c r="D610" s="29"/>
      <c r="E610" s="29"/>
      <c r="F610" s="29"/>
      <c r="G610" s="29"/>
      <c r="H610" s="579"/>
      <c r="I610" s="29"/>
      <c r="J610" s="29"/>
      <c r="K610" s="29"/>
      <c r="L610" s="29"/>
      <c r="M610" s="29"/>
      <c r="N610" s="29"/>
      <c r="O610" s="29"/>
      <c r="P610" s="29"/>
      <c r="Q610" s="29"/>
      <c r="R610" s="29"/>
      <c r="S610" s="29"/>
      <c r="T610" s="29"/>
      <c r="U610" s="29"/>
      <c r="V610" s="29"/>
      <c r="W610" s="29"/>
      <c r="X610" s="29"/>
      <c r="Y610" s="29"/>
      <c r="Z610" s="29"/>
    </row>
    <row r="611" spans="1:26" ht="15.75" customHeight="1">
      <c r="A611" s="29"/>
      <c r="B611" s="29"/>
      <c r="C611" s="29"/>
      <c r="D611" s="29"/>
      <c r="E611" s="29"/>
      <c r="F611" s="29"/>
      <c r="G611" s="29"/>
      <c r="H611" s="579"/>
      <c r="I611" s="29"/>
      <c r="J611" s="29"/>
      <c r="K611" s="29"/>
      <c r="L611" s="29"/>
      <c r="M611" s="29"/>
      <c r="N611" s="29"/>
      <c r="O611" s="29"/>
      <c r="P611" s="29"/>
      <c r="Q611" s="29"/>
      <c r="R611" s="29"/>
      <c r="S611" s="29"/>
      <c r="T611" s="29"/>
      <c r="U611" s="29"/>
      <c r="V611" s="29"/>
      <c r="W611" s="29"/>
      <c r="X611" s="29"/>
      <c r="Y611" s="29"/>
      <c r="Z611" s="29"/>
    </row>
    <row r="612" spans="1:26" ht="15.75" customHeight="1">
      <c r="A612" s="29"/>
      <c r="B612" s="29"/>
      <c r="C612" s="29"/>
      <c r="D612" s="29"/>
      <c r="E612" s="29"/>
      <c r="F612" s="29"/>
      <c r="G612" s="29"/>
      <c r="H612" s="579"/>
      <c r="I612" s="29"/>
      <c r="J612" s="29"/>
      <c r="K612" s="29"/>
      <c r="L612" s="29"/>
      <c r="M612" s="29"/>
      <c r="N612" s="29"/>
      <c r="O612" s="29"/>
      <c r="P612" s="29"/>
      <c r="Q612" s="29"/>
      <c r="R612" s="29"/>
      <c r="S612" s="29"/>
      <c r="T612" s="29"/>
      <c r="U612" s="29"/>
      <c r="V612" s="29"/>
      <c r="W612" s="29"/>
      <c r="X612" s="29"/>
      <c r="Y612" s="29"/>
      <c r="Z612" s="29"/>
    </row>
    <row r="613" spans="1:26" ht="15.75" customHeight="1">
      <c r="A613" s="29"/>
      <c r="B613" s="29"/>
      <c r="C613" s="29"/>
      <c r="D613" s="29"/>
      <c r="E613" s="29"/>
      <c r="F613" s="29"/>
      <c r="G613" s="29"/>
      <c r="H613" s="579"/>
      <c r="I613" s="29"/>
      <c r="J613" s="29"/>
      <c r="K613" s="29"/>
      <c r="L613" s="29"/>
      <c r="M613" s="29"/>
      <c r="N613" s="29"/>
      <c r="O613" s="29"/>
      <c r="P613" s="29"/>
      <c r="Q613" s="29"/>
      <c r="R613" s="29"/>
      <c r="S613" s="29"/>
      <c r="T613" s="29"/>
      <c r="U613" s="29"/>
      <c r="V613" s="29"/>
      <c r="W613" s="29"/>
      <c r="X613" s="29"/>
      <c r="Y613" s="29"/>
      <c r="Z613" s="29"/>
    </row>
    <row r="614" spans="1:26" ht="15.75" customHeight="1">
      <c r="A614" s="29"/>
      <c r="B614" s="29"/>
      <c r="C614" s="29"/>
      <c r="D614" s="29"/>
      <c r="E614" s="29"/>
      <c r="F614" s="29"/>
      <c r="G614" s="29"/>
      <c r="H614" s="579"/>
      <c r="I614" s="29"/>
      <c r="J614" s="29"/>
      <c r="K614" s="29"/>
      <c r="L614" s="29"/>
      <c r="M614" s="29"/>
      <c r="N614" s="29"/>
      <c r="O614" s="29"/>
      <c r="P614" s="29"/>
      <c r="Q614" s="29"/>
      <c r="R614" s="29"/>
      <c r="S614" s="29"/>
      <c r="T614" s="29"/>
      <c r="U614" s="29"/>
      <c r="V614" s="29"/>
      <c r="W614" s="29"/>
      <c r="X614" s="29"/>
      <c r="Y614" s="29"/>
      <c r="Z614" s="29"/>
    </row>
    <row r="615" spans="1:26" ht="15.75" customHeight="1">
      <c r="A615" s="29"/>
      <c r="B615" s="29"/>
      <c r="C615" s="29"/>
      <c r="D615" s="29"/>
      <c r="E615" s="29"/>
      <c r="F615" s="29"/>
      <c r="G615" s="29"/>
      <c r="H615" s="579"/>
      <c r="I615" s="29"/>
      <c r="J615" s="29"/>
      <c r="K615" s="29"/>
      <c r="L615" s="29"/>
      <c r="M615" s="29"/>
      <c r="N615" s="29"/>
      <c r="O615" s="29"/>
      <c r="P615" s="29"/>
      <c r="Q615" s="29"/>
      <c r="R615" s="29"/>
      <c r="S615" s="29"/>
      <c r="T615" s="29"/>
      <c r="U615" s="29"/>
      <c r="V615" s="29"/>
      <c r="W615" s="29"/>
      <c r="X615" s="29"/>
      <c r="Y615" s="29"/>
      <c r="Z615" s="29"/>
    </row>
    <row r="616" spans="1:26" ht="15.75" customHeight="1">
      <c r="A616" s="29"/>
      <c r="B616" s="29"/>
      <c r="C616" s="29"/>
      <c r="D616" s="29"/>
      <c r="E616" s="29"/>
      <c r="F616" s="29"/>
      <c r="G616" s="29"/>
      <c r="H616" s="579"/>
      <c r="I616" s="29"/>
      <c r="J616" s="29"/>
      <c r="K616" s="29"/>
      <c r="L616" s="29"/>
      <c r="M616" s="29"/>
      <c r="N616" s="29"/>
      <c r="O616" s="29"/>
      <c r="P616" s="29"/>
      <c r="Q616" s="29"/>
      <c r="R616" s="29"/>
      <c r="S616" s="29"/>
      <c r="T616" s="29"/>
      <c r="U616" s="29"/>
      <c r="V616" s="29"/>
      <c r="W616" s="29"/>
      <c r="X616" s="29"/>
      <c r="Y616" s="29"/>
      <c r="Z616" s="29"/>
    </row>
    <row r="617" spans="1:26" ht="15.75" customHeight="1">
      <c r="A617" s="29"/>
      <c r="B617" s="29"/>
      <c r="C617" s="29"/>
      <c r="D617" s="29"/>
      <c r="E617" s="29"/>
      <c r="F617" s="29"/>
      <c r="G617" s="29"/>
      <c r="H617" s="579"/>
      <c r="I617" s="29"/>
      <c r="J617" s="29"/>
      <c r="K617" s="29"/>
      <c r="L617" s="29"/>
      <c r="M617" s="29"/>
      <c r="N617" s="29"/>
      <c r="O617" s="29"/>
      <c r="P617" s="29"/>
      <c r="Q617" s="29"/>
      <c r="R617" s="29"/>
      <c r="S617" s="29"/>
      <c r="T617" s="29"/>
      <c r="U617" s="29"/>
      <c r="V617" s="29"/>
      <c r="W617" s="29"/>
      <c r="X617" s="29"/>
      <c r="Y617" s="29"/>
      <c r="Z617" s="29"/>
    </row>
    <row r="618" spans="1:26" ht="15.75" customHeight="1">
      <c r="A618" s="29"/>
      <c r="B618" s="29"/>
      <c r="C618" s="29"/>
      <c r="D618" s="29"/>
      <c r="E618" s="29"/>
      <c r="F618" s="29"/>
      <c r="G618" s="29"/>
      <c r="H618" s="579"/>
      <c r="I618" s="29"/>
      <c r="J618" s="29"/>
      <c r="K618" s="29"/>
      <c r="L618" s="29"/>
      <c r="M618" s="29"/>
      <c r="N618" s="29"/>
      <c r="O618" s="29"/>
      <c r="P618" s="29"/>
      <c r="Q618" s="29"/>
      <c r="R618" s="29"/>
      <c r="S618" s="29"/>
      <c r="T618" s="29"/>
      <c r="U618" s="29"/>
      <c r="V618" s="29"/>
      <c r="W618" s="29"/>
      <c r="X618" s="29"/>
      <c r="Y618" s="29"/>
      <c r="Z618" s="29"/>
    </row>
    <row r="619" spans="1:26" ht="15.75" customHeight="1">
      <c r="A619" s="29"/>
      <c r="B619" s="29"/>
      <c r="C619" s="29"/>
      <c r="D619" s="29"/>
      <c r="E619" s="29"/>
      <c r="F619" s="29"/>
      <c r="G619" s="29"/>
      <c r="H619" s="579"/>
      <c r="I619" s="29"/>
      <c r="J619" s="29"/>
      <c r="K619" s="29"/>
      <c r="L619" s="29"/>
      <c r="M619" s="29"/>
      <c r="N619" s="29"/>
      <c r="O619" s="29"/>
      <c r="P619" s="29"/>
      <c r="Q619" s="29"/>
      <c r="R619" s="29"/>
      <c r="S619" s="29"/>
      <c r="T619" s="29"/>
      <c r="U619" s="29"/>
      <c r="V619" s="29"/>
      <c r="W619" s="29"/>
      <c r="X619" s="29"/>
      <c r="Y619" s="29"/>
      <c r="Z619" s="29"/>
    </row>
    <row r="620" spans="1:26" ht="15.75" customHeight="1">
      <c r="A620" s="29"/>
      <c r="B620" s="29"/>
      <c r="C620" s="29"/>
      <c r="D620" s="29"/>
      <c r="E620" s="29"/>
      <c r="F620" s="29"/>
      <c r="G620" s="29"/>
      <c r="H620" s="579"/>
      <c r="I620" s="29"/>
      <c r="J620" s="29"/>
      <c r="K620" s="29"/>
      <c r="L620" s="29"/>
      <c r="M620" s="29"/>
      <c r="N620" s="29"/>
      <c r="O620" s="29"/>
      <c r="P620" s="29"/>
      <c r="Q620" s="29"/>
      <c r="R620" s="29"/>
      <c r="S620" s="29"/>
      <c r="T620" s="29"/>
      <c r="U620" s="29"/>
      <c r="V620" s="29"/>
      <c r="W620" s="29"/>
      <c r="X620" s="29"/>
      <c r="Y620" s="29"/>
      <c r="Z620" s="29"/>
    </row>
    <row r="621" spans="1:26" ht="15.75" customHeight="1">
      <c r="A621" s="29"/>
      <c r="B621" s="29"/>
      <c r="C621" s="29"/>
      <c r="D621" s="29"/>
      <c r="E621" s="29"/>
      <c r="F621" s="29"/>
      <c r="G621" s="29"/>
      <c r="H621" s="579"/>
      <c r="I621" s="29"/>
      <c r="J621" s="29"/>
      <c r="K621" s="29"/>
      <c r="L621" s="29"/>
      <c r="M621" s="29"/>
      <c r="N621" s="29"/>
      <c r="O621" s="29"/>
      <c r="P621" s="29"/>
      <c r="Q621" s="29"/>
      <c r="R621" s="29"/>
      <c r="S621" s="29"/>
      <c r="T621" s="29"/>
      <c r="U621" s="29"/>
      <c r="V621" s="29"/>
      <c r="W621" s="29"/>
      <c r="X621" s="29"/>
      <c r="Y621" s="29"/>
      <c r="Z621" s="29"/>
    </row>
    <row r="622" spans="1:26" ht="15.75" customHeight="1">
      <c r="A622" s="29"/>
      <c r="B622" s="29"/>
      <c r="C622" s="29"/>
      <c r="D622" s="29"/>
      <c r="E622" s="29"/>
      <c r="F622" s="29"/>
      <c r="G622" s="29"/>
      <c r="H622" s="579"/>
      <c r="I622" s="29"/>
      <c r="J622" s="29"/>
      <c r="K622" s="29"/>
      <c r="L622" s="29"/>
      <c r="M622" s="29"/>
      <c r="N622" s="29"/>
      <c r="O622" s="29"/>
      <c r="P622" s="29"/>
      <c r="Q622" s="29"/>
      <c r="R622" s="29"/>
      <c r="S622" s="29"/>
      <c r="T622" s="29"/>
      <c r="U622" s="29"/>
      <c r="V622" s="29"/>
      <c r="W622" s="29"/>
      <c r="X622" s="29"/>
      <c r="Y622" s="29"/>
      <c r="Z622" s="29"/>
    </row>
    <row r="623" spans="1:26" ht="15.75" customHeight="1">
      <c r="A623" s="29"/>
      <c r="B623" s="29"/>
      <c r="C623" s="29"/>
      <c r="D623" s="29"/>
      <c r="E623" s="29"/>
      <c r="F623" s="29"/>
      <c r="G623" s="29"/>
      <c r="H623" s="579"/>
      <c r="I623" s="29"/>
      <c r="J623" s="29"/>
      <c r="K623" s="29"/>
      <c r="L623" s="29"/>
      <c r="M623" s="29"/>
      <c r="N623" s="29"/>
      <c r="O623" s="29"/>
      <c r="P623" s="29"/>
      <c r="Q623" s="29"/>
      <c r="R623" s="29"/>
      <c r="S623" s="29"/>
      <c r="T623" s="29"/>
      <c r="U623" s="29"/>
      <c r="V623" s="29"/>
      <c r="W623" s="29"/>
      <c r="X623" s="29"/>
      <c r="Y623" s="29"/>
      <c r="Z623" s="29"/>
    </row>
    <row r="624" spans="1:26" ht="15.75" customHeight="1">
      <c r="A624" s="29"/>
      <c r="B624" s="29"/>
      <c r="C624" s="29"/>
      <c r="D624" s="29"/>
      <c r="E624" s="29"/>
      <c r="F624" s="29"/>
      <c r="G624" s="29"/>
      <c r="H624" s="579"/>
      <c r="I624" s="29"/>
      <c r="J624" s="29"/>
      <c r="K624" s="29"/>
      <c r="L624" s="29"/>
      <c r="M624" s="29"/>
      <c r="N624" s="29"/>
      <c r="O624" s="29"/>
      <c r="P624" s="29"/>
      <c r="Q624" s="29"/>
      <c r="R624" s="29"/>
      <c r="S624" s="29"/>
      <c r="T624" s="29"/>
      <c r="U624" s="29"/>
      <c r="V624" s="29"/>
      <c r="W624" s="29"/>
      <c r="X624" s="29"/>
      <c r="Y624" s="29"/>
      <c r="Z624" s="29"/>
    </row>
    <row r="625" spans="1:26" ht="15.75" customHeight="1">
      <c r="A625" s="29"/>
      <c r="B625" s="29"/>
      <c r="C625" s="29"/>
      <c r="D625" s="29"/>
      <c r="E625" s="29"/>
      <c r="F625" s="29"/>
      <c r="G625" s="29"/>
      <c r="H625" s="579"/>
      <c r="I625" s="29"/>
      <c r="J625" s="29"/>
      <c r="K625" s="29"/>
      <c r="L625" s="29"/>
      <c r="M625" s="29"/>
      <c r="N625" s="29"/>
      <c r="O625" s="29"/>
      <c r="P625" s="29"/>
      <c r="Q625" s="29"/>
      <c r="R625" s="29"/>
      <c r="S625" s="29"/>
      <c r="T625" s="29"/>
      <c r="U625" s="29"/>
      <c r="V625" s="29"/>
      <c r="W625" s="29"/>
      <c r="X625" s="29"/>
      <c r="Y625" s="29"/>
      <c r="Z625" s="29"/>
    </row>
    <row r="626" spans="1:26" ht="15.75" customHeight="1">
      <c r="A626" s="29"/>
      <c r="B626" s="29"/>
      <c r="C626" s="29"/>
      <c r="D626" s="29"/>
      <c r="E626" s="29"/>
      <c r="F626" s="29"/>
      <c r="G626" s="29"/>
      <c r="H626" s="579"/>
      <c r="I626" s="29"/>
      <c r="J626" s="29"/>
      <c r="K626" s="29"/>
      <c r="L626" s="29"/>
      <c r="M626" s="29"/>
      <c r="N626" s="29"/>
      <c r="O626" s="29"/>
      <c r="P626" s="29"/>
      <c r="Q626" s="29"/>
      <c r="R626" s="29"/>
      <c r="S626" s="29"/>
      <c r="T626" s="29"/>
      <c r="U626" s="29"/>
      <c r="V626" s="29"/>
      <c r="W626" s="29"/>
      <c r="X626" s="29"/>
      <c r="Y626" s="29"/>
      <c r="Z626" s="29"/>
    </row>
    <row r="627" spans="1:26" ht="15.75" customHeight="1">
      <c r="A627" s="29"/>
      <c r="B627" s="29"/>
      <c r="C627" s="29"/>
      <c r="D627" s="29"/>
      <c r="E627" s="29"/>
      <c r="F627" s="29"/>
      <c r="G627" s="29"/>
      <c r="H627" s="579"/>
      <c r="I627" s="29"/>
      <c r="J627" s="29"/>
      <c r="K627" s="29"/>
      <c r="L627" s="29"/>
      <c r="M627" s="29"/>
      <c r="N627" s="29"/>
      <c r="O627" s="29"/>
      <c r="P627" s="29"/>
      <c r="Q627" s="29"/>
      <c r="R627" s="29"/>
      <c r="S627" s="29"/>
      <c r="T627" s="29"/>
      <c r="U627" s="29"/>
      <c r="V627" s="29"/>
      <c r="W627" s="29"/>
      <c r="X627" s="29"/>
      <c r="Y627" s="29"/>
      <c r="Z627" s="29"/>
    </row>
    <row r="628" spans="1:26" ht="15.75" customHeight="1">
      <c r="A628" s="29"/>
      <c r="B628" s="29"/>
      <c r="C628" s="29"/>
      <c r="D628" s="29"/>
      <c r="E628" s="29"/>
      <c r="F628" s="29"/>
      <c r="G628" s="29"/>
      <c r="H628" s="579"/>
      <c r="I628" s="29"/>
      <c r="J628" s="29"/>
      <c r="K628" s="29"/>
      <c r="L628" s="29"/>
      <c r="M628" s="29"/>
      <c r="N628" s="29"/>
      <c r="O628" s="29"/>
      <c r="P628" s="29"/>
      <c r="Q628" s="29"/>
      <c r="R628" s="29"/>
      <c r="S628" s="29"/>
      <c r="T628" s="29"/>
      <c r="U628" s="29"/>
      <c r="V628" s="29"/>
      <c r="W628" s="29"/>
      <c r="X628" s="29"/>
      <c r="Y628" s="29"/>
      <c r="Z628" s="29"/>
    </row>
    <row r="629" spans="1:26" ht="15.75" customHeight="1">
      <c r="A629" s="29"/>
      <c r="B629" s="29"/>
      <c r="C629" s="29"/>
      <c r="D629" s="29"/>
      <c r="E629" s="29"/>
      <c r="F629" s="29"/>
      <c r="G629" s="29"/>
      <c r="H629" s="579"/>
      <c r="I629" s="29"/>
      <c r="J629" s="29"/>
      <c r="K629" s="29"/>
      <c r="L629" s="29"/>
      <c r="M629" s="29"/>
      <c r="N629" s="29"/>
      <c r="O629" s="29"/>
      <c r="P629" s="29"/>
      <c r="Q629" s="29"/>
      <c r="R629" s="29"/>
      <c r="S629" s="29"/>
      <c r="T629" s="29"/>
      <c r="U629" s="29"/>
      <c r="V629" s="29"/>
      <c r="W629" s="29"/>
      <c r="X629" s="29"/>
      <c r="Y629" s="29"/>
      <c r="Z629" s="29"/>
    </row>
    <row r="630" spans="1:26" ht="15.75" customHeight="1">
      <c r="A630" s="29"/>
      <c r="B630" s="29"/>
      <c r="C630" s="29"/>
      <c r="D630" s="29"/>
      <c r="E630" s="29"/>
      <c r="F630" s="29"/>
      <c r="G630" s="29"/>
      <c r="H630" s="579"/>
      <c r="I630" s="29"/>
      <c r="J630" s="29"/>
      <c r="K630" s="29"/>
      <c r="L630" s="29"/>
      <c r="M630" s="29"/>
      <c r="N630" s="29"/>
      <c r="O630" s="29"/>
      <c r="P630" s="29"/>
      <c r="Q630" s="29"/>
      <c r="R630" s="29"/>
      <c r="S630" s="29"/>
      <c r="T630" s="29"/>
      <c r="U630" s="29"/>
      <c r="V630" s="29"/>
      <c r="W630" s="29"/>
      <c r="X630" s="29"/>
      <c r="Y630" s="29"/>
      <c r="Z630" s="29"/>
    </row>
    <row r="631" spans="1:26" ht="15.75" customHeight="1">
      <c r="A631" s="29"/>
      <c r="B631" s="29"/>
      <c r="C631" s="29"/>
      <c r="D631" s="29"/>
      <c r="E631" s="29"/>
      <c r="F631" s="29"/>
      <c r="G631" s="29"/>
      <c r="H631" s="579"/>
      <c r="I631" s="29"/>
      <c r="J631" s="29"/>
      <c r="K631" s="29"/>
      <c r="L631" s="29"/>
      <c r="M631" s="29"/>
      <c r="N631" s="29"/>
      <c r="O631" s="29"/>
      <c r="P631" s="29"/>
      <c r="Q631" s="29"/>
      <c r="R631" s="29"/>
      <c r="S631" s="29"/>
      <c r="T631" s="29"/>
      <c r="U631" s="29"/>
      <c r="V631" s="29"/>
      <c r="W631" s="29"/>
      <c r="X631" s="29"/>
      <c r="Y631" s="29"/>
      <c r="Z631" s="29"/>
    </row>
    <row r="632" spans="1:26" ht="15.75" customHeight="1">
      <c r="A632" s="29"/>
      <c r="B632" s="29"/>
      <c r="C632" s="29"/>
      <c r="D632" s="29"/>
      <c r="E632" s="29"/>
      <c r="F632" s="29"/>
      <c r="G632" s="29"/>
      <c r="H632" s="579"/>
      <c r="I632" s="29"/>
      <c r="J632" s="29"/>
      <c r="K632" s="29"/>
      <c r="L632" s="29"/>
      <c r="M632" s="29"/>
      <c r="N632" s="29"/>
      <c r="O632" s="29"/>
      <c r="P632" s="29"/>
      <c r="Q632" s="29"/>
      <c r="R632" s="29"/>
      <c r="S632" s="29"/>
      <c r="T632" s="29"/>
      <c r="U632" s="29"/>
      <c r="V632" s="29"/>
      <c r="W632" s="29"/>
      <c r="X632" s="29"/>
      <c r="Y632" s="29"/>
      <c r="Z632" s="29"/>
    </row>
    <row r="633" spans="1:26" ht="15.75" customHeight="1">
      <c r="A633" s="29"/>
      <c r="B633" s="29"/>
      <c r="C633" s="29"/>
      <c r="D633" s="29"/>
      <c r="E633" s="29"/>
      <c r="F633" s="29"/>
      <c r="G633" s="29"/>
      <c r="H633" s="579"/>
      <c r="I633" s="29"/>
      <c r="J633" s="29"/>
      <c r="K633" s="29"/>
      <c r="L633" s="29"/>
      <c r="M633" s="29"/>
      <c r="N633" s="29"/>
      <c r="O633" s="29"/>
      <c r="P633" s="29"/>
      <c r="Q633" s="29"/>
      <c r="R633" s="29"/>
      <c r="S633" s="29"/>
      <c r="T633" s="29"/>
      <c r="U633" s="29"/>
      <c r="V633" s="29"/>
      <c r="W633" s="29"/>
      <c r="X633" s="29"/>
      <c r="Y633" s="29"/>
      <c r="Z633" s="29"/>
    </row>
    <row r="634" spans="1:26" ht="15.75" customHeight="1">
      <c r="A634" s="29"/>
      <c r="B634" s="29"/>
      <c r="C634" s="29"/>
      <c r="D634" s="29"/>
      <c r="E634" s="29"/>
      <c r="F634" s="29"/>
      <c r="G634" s="29"/>
      <c r="H634" s="579"/>
      <c r="I634" s="29"/>
      <c r="J634" s="29"/>
      <c r="K634" s="29"/>
      <c r="L634" s="29"/>
      <c r="M634" s="29"/>
      <c r="N634" s="29"/>
      <c r="O634" s="29"/>
      <c r="P634" s="29"/>
      <c r="Q634" s="29"/>
      <c r="R634" s="29"/>
      <c r="S634" s="29"/>
      <c r="T634" s="29"/>
      <c r="U634" s="29"/>
      <c r="V634" s="29"/>
      <c r="W634" s="29"/>
      <c r="X634" s="29"/>
      <c r="Y634" s="29"/>
      <c r="Z634" s="29"/>
    </row>
    <row r="635" spans="1:26" ht="15.75" customHeight="1">
      <c r="A635" s="29"/>
      <c r="B635" s="29"/>
      <c r="C635" s="29"/>
      <c r="D635" s="29"/>
      <c r="E635" s="29"/>
      <c r="F635" s="29"/>
      <c r="G635" s="29"/>
      <c r="H635" s="579"/>
      <c r="I635" s="29"/>
      <c r="J635" s="29"/>
      <c r="K635" s="29"/>
      <c r="L635" s="29"/>
      <c r="M635" s="29"/>
      <c r="N635" s="29"/>
      <c r="O635" s="29"/>
      <c r="P635" s="29"/>
      <c r="Q635" s="29"/>
      <c r="R635" s="29"/>
      <c r="S635" s="29"/>
      <c r="T635" s="29"/>
      <c r="U635" s="29"/>
      <c r="V635" s="29"/>
      <c r="W635" s="29"/>
      <c r="X635" s="29"/>
      <c r="Y635" s="29"/>
      <c r="Z635" s="29"/>
    </row>
    <row r="636" spans="1:26" ht="15.75" customHeight="1">
      <c r="A636" s="29"/>
      <c r="B636" s="29"/>
      <c r="C636" s="29"/>
      <c r="D636" s="29"/>
      <c r="E636" s="29"/>
      <c r="F636" s="29"/>
      <c r="G636" s="29"/>
      <c r="H636" s="579"/>
      <c r="I636" s="29"/>
      <c r="J636" s="29"/>
      <c r="K636" s="29"/>
      <c r="L636" s="29"/>
      <c r="M636" s="29"/>
      <c r="N636" s="29"/>
      <c r="O636" s="29"/>
      <c r="P636" s="29"/>
      <c r="Q636" s="29"/>
      <c r="R636" s="29"/>
      <c r="S636" s="29"/>
      <c r="T636" s="29"/>
      <c r="U636" s="29"/>
      <c r="V636" s="29"/>
      <c r="W636" s="29"/>
      <c r="X636" s="29"/>
      <c r="Y636" s="29"/>
      <c r="Z636" s="29"/>
    </row>
    <row r="637" spans="1:26" ht="15.75" customHeight="1">
      <c r="A637" s="29"/>
      <c r="B637" s="29"/>
      <c r="C637" s="29"/>
      <c r="D637" s="29"/>
      <c r="E637" s="29"/>
      <c r="F637" s="29"/>
      <c r="G637" s="29"/>
      <c r="H637" s="579"/>
      <c r="I637" s="29"/>
      <c r="J637" s="29"/>
      <c r="K637" s="29"/>
      <c r="L637" s="29"/>
      <c r="M637" s="29"/>
      <c r="N637" s="29"/>
      <c r="O637" s="29"/>
      <c r="P637" s="29"/>
      <c r="Q637" s="29"/>
      <c r="R637" s="29"/>
      <c r="S637" s="29"/>
      <c r="T637" s="29"/>
      <c r="U637" s="29"/>
      <c r="V637" s="29"/>
      <c r="W637" s="29"/>
      <c r="X637" s="29"/>
      <c r="Y637" s="29"/>
      <c r="Z637" s="29"/>
    </row>
    <row r="638" spans="1:26" ht="15.75" customHeight="1">
      <c r="A638" s="29"/>
      <c r="B638" s="29"/>
      <c r="C638" s="29"/>
      <c r="D638" s="29"/>
      <c r="E638" s="29"/>
      <c r="F638" s="29"/>
      <c r="G638" s="29"/>
      <c r="H638" s="579"/>
      <c r="I638" s="29"/>
      <c r="J638" s="29"/>
      <c r="K638" s="29"/>
      <c r="L638" s="29"/>
      <c r="M638" s="29"/>
      <c r="N638" s="29"/>
      <c r="O638" s="29"/>
      <c r="P638" s="29"/>
      <c r="Q638" s="29"/>
      <c r="R638" s="29"/>
      <c r="S638" s="29"/>
      <c r="T638" s="29"/>
      <c r="U638" s="29"/>
      <c r="V638" s="29"/>
      <c r="W638" s="29"/>
      <c r="X638" s="29"/>
      <c r="Y638" s="29"/>
      <c r="Z638" s="29"/>
    </row>
    <row r="639" spans="1:26" ht="15.75" customHeight="1">
      <c r="A639" s="29"/>
      <c r="B639" s="29"/>
      <c r="C639" s="29"/>
      <c r="D639" s="29"/>
      <c r="E639" s="29"/>
      <c r="F639" s="29"/>
      <c r="G639" s="29"/>
      <c r="H639" s="579"/>
      <c r="I639" s="29"/>
      <c r="J639" s="29"/>
      <c r="K639" s="29"/>
      <c r="L639" s="29"/>
      <c r="M639" s="29"/>
      <c r="N639" s="29"/>
      <c r="O639" s="29"/>
      <c r="P639" s="29"/>
      <c r="Q639" s="29"/>
      <c r="R639" s="29"/>
      <c r="S639" s="29"/>
      <c r="T639" s="29"/>
      <c r="U639" s="29"/>
      <c r="V639" s="29"/>
      <c r="W639" s="29"/>
      <c r="X639" s="29"/>
      <c r="Y639" s="29"/>
      <c r="Z639" s="29"/>
    </row>
    <row r="640" spans="1:26" ht="15.75" customHeight="1">
      <c r="A640" s="29"/>
      <c r="B640" s="29"/>
      <c r="C640" s="29"/>
      <c r="D640" s="29"/>
      <c r="E640" s="29"/>
      <c r="F640" s="29"/>
      <c r="G640" s="29"/>
      <c r="H640" s="579"/>
      <c r="I640" s="29"/>
      <c r="J640" s="29"/>
      <c r="K640" s="29"/>
      <c r="L640" s="29"/>
      <c r="M640" s="29"/>
      <c r="N640" s="29"/>
      <c r="O640" s="29"/>
      <c r="P640" s="29"/>
      <c r="Q640" s="29"/>
      <c r="R640" s="29"/>
      <c r="S640" s="29"/>
      <c r="T640" s="29"/>
      <c r="U640" s="29"/>
      <c r="V640" s="29"/>
      <c r="W640" s="29"/>
      <c r="X640" s="29"/>
      <c r="Y640" s="29"/>
      <c r="Z640" s="29"/>
    </row>
    <row r="641" spans="1:26" ht="15.75" customHeight="1">
      <c r="A641" s="29"/>
      <c r="B641" s="29"/>
      <c r="C641" s="29"/>
      <c r="D641" s="29"/>
      <c r="E641" s="29"/>
      <c r="F641" s="29"/>
      <c r="G641" s="29"/>
      <c r="H641" s="579"/>
      <c r="I641" s="29"/>
      <c r="J641" s="29"/>
      <c r="K641" s="29"/>
      <c r="L641" s="29"/>
      <c r="M641" s="29"/>
      <c r="N641" s="29"/>
      <c r="O641" s="29"/>
      <c r="P641" s="29"/>
      <c r="Q641" s="29"/>
      <c r="R641" s="29"/>
      <c r="S641" s="29"/>
      <c r="T641" s="29"/>
      <c r="U641" s="29"/>
      <c r="V641" s="29"/>
      <c r="W641" s="29"/>
      <c r="X641" s="29"/>
      <c r="Y641" s="29"/>
      <c r="Z641" s="29"/>
    </row>
    <row r="642" spans="1:26" ht="15.75" customHeight="1">
      <c r="A642" s="29"/>
      <c r="B642" s="29"/>
      <c r="C642" s="29"/>
      <c r="D642" s="29"/>
      <c r="E642" s="29"/>
      <c r="F642" s="29"/>
      <c r="G642" s="29"/>
      <c r="H642" s="579"/>
      <c r="I642" s="29"/>
      <c r="J642" s="29"/>
      <c r="K642" s="29"/>
      <c r="L642" s="29"/>
      <c r="M642" s="29"/>
      <c r="N642" s="29"/>
      <c r="O642" s="29"/>
      <c r="P642" s="29"/>
      <c r="Q642" s="29"/>
      <c r="R642" s="29"/>
      <c r="S642" s="29"/>
      <c r="T642" s="29"/>
      <c r="U642" s="29"/>
      <c r="V642" s="29"/>
      <c r="W642" s="29"/>
      <c r="X642" s="29"/>
      <c r="Y642" s="29"/>
      <c r="Z642" s="29"/>
    </row>
    <row r="643" spans="1:26" ht="15.75" customHeight="1">
      <c r="A643" s="29"/>
      <c r="B643" s="29"/>
      <c r="C643" s="29"/>
      <c r="D643" s="29"/>
      <c r="E643" s="29"/>
      <c r="F643" s="29"/>
      <c r="G643" s="29"/>
      <c r="H643" s="579"/>
      <c r="I643" s="29"/>
      <c r="J643" s="29"/>
      <c r="K643" s="29"/>
      <c r="L643" s="29"/>
      <c r="M643" s="29"/>
      <c r="N643" s="29"/>
      <c r="O643" s="29"/>
      <c r="P643" s="29"/>
      <c r="Q643" s="29"/>
      <c r="R643" s="29"/>
      <c r="S643" s="29"/>
      <c r="T643" s="29"/>
      <c r="U643" s="29"/>
      <c r="V643" s="29"/>
      <c r="W643" s="29"/>
      <c r="X643" s="29"/>
      <c r="Y643" s="29"/>
      <c r="Z643" s="29"/>
    </row>
    <row r="644" spans="1:26" ht="15.75" customHeight="1">
      <c r="A644" s="29"/>
      <c r="B644" s="29"/>
      <c r="C644" s="29"/>
      <c r="D644" s="29"/>
      <c r="E644" s="29"/>
      <c r="F644" s="29"/>
      <c r="G644" s="29"/>
      <c r="H644" s="579"/>
      <c r="I644" s="29"/>
      <c r="J644" s="29"/>
      <c r="K644" s="29"/>
      <c r="L644" s="29"/>
      <c r="M644" s="29"/>
      <c r="N644" s="29"/>
      <c r="O644" s="29"/>
      <c r="P644" s="29"/>
      <c r="Q644" s="29"/>
      <c r="R644" s="29"/>
      <c r="S644" s="29"/>
      <c r="T644" s="29"/>
      <c r="U644" s="29"/>
      <c r="V644" s="29"/>
      <c r="W644" s="29"/>
      <c r="X644" s="29"/>
      <c r="Y644" s="29"/>
      <c r="Z644" s="29"/>
    </row>
    <row r="645" spans="1:26" ht="15.75" customHeight="1">
      <c r="A645" s="29"/>
      <c r="B645" s="29"/>
      <c r="C645" s="29"/>
      <c r="D645" s="29"/>
      <c r="E645" s="29"/>
      <c r="F645" s="29"/>
      <c r="G645" s="29"/>
      <c r="H645" s="579"/>
      <c r="I645" s="29"/>
      <c r="J645" s="29"/>
      <c r="K645" s="29"/>
      <c r="L645" s="29"/>
      <c r="M645" s="29"/>
      <c r="N645" s="29"/>
      <c r="O645" s="29"/>
      <c r="P645" s="29"/>
      <c r="Q645" s="29"/>
      <c r="R645" s="29"/>
      <c r="S645" s="29"/>
      <c r="T645" s="29"/>
      <c r="U645" s="29"/>
      <c r="V645" s="29"/>
      <c r="W645" s="29"/>
      <c r="X645" s="29"/>
      <c r="Y645" s="29"/>
      <c r="Z645" s="29"/>
    </row>
    <row r="646" spans="1:26" ht="15.75" customHeight="1">
      <c r="A646" s="29"/>
      <c r="B646" s="29"/>
      <c r="C646" s="29"/>
      <c r="D646" s="29"/>
      <c r="E646" s="29"/>
      <c r="F646" s="29"/>
      <c r="G646" s="29"/>
      <c r="H646" s="579"/>
      <c r="I646" s="29"/>
      <c r="J646" s="29"/>
      <c r="K646" s="29"/>
      <c r="L646" s="29"/>
      <c r="M646" s="29"/>
      <c r="N646" s="29"/>
      <c r="O646" s="29"/>
      <c r="P646" s="29"/>
      <c r="Q646" s="29"/>
      <c r="R646" s="29"/>
      <c r="S646" s="29"/>
      <c r="T646" s="29"/>
      <c r="U646" s="29"/>
      <c r="V646" s="29"/>
      <c r="W646" s="29"/>
      <c r="X646" s="29"/>
      <c r="Y646" s="29"/>
      <c r="Z646" s="29"/>
    </row>
    <row r="647" spans="1:26" ht="15.75" customHeight="1">
      <c r="A647" s="29"/>
      <c r="B647" s="29"/>
      <c r="C647" s="29"/>
      <c r="D647" s="29"/>
      <c r="E647" s="29"/>
      <c r="F647" s="29"/>
      <c r="G647" s="29"/>
      <c r="H647" s="579"/>
      <c r="I647" s="29"/>
      <c r="J647" s="29"/>
      <c r="K647" s="29"/>
      <c r="L647" s="29"/>
      <c r="M647" s="29"/>
      <c r="N647" s="29"/>
      <c r="O647" s="29"/>
      <c r="P647" s="29"/>
      <c r="Q647" s="29"/>
      <c r="R647" s="29"/>
      <c r="S647" s="29"/>
      <c r="T647" s="29"/>
      <c r="U647" s="29"/>
      <c r="V647" s="29"/>
      <c r="W647" s="29"/>
      <c r="X647" s="29"/>
      <c r="Y647" s="29"/>
      <c r="Z647" s="29"/>
    </row>
    <row r="648" spans="1:26" ht="15.75" customHeight="1">
      <c r="A648" s="29"/>
      <c r="B648" s="29"/>
      <c r="C648" s="29"/>
      <c r="D648" s="29"/>
      <c r="E648" s="29"/>
      <c r="F648" s="29"/>
      <c r="G648" s="29"/>
      <c r="H648" s="579"/>
      <c r="I648" s="29"/>
      <c r="J648" s="29"/>
      <c r="K648" s="29"/>
      <c r="L648" s="29"/>
      <c r="M648" s="29"/>
      <c r="N648" s="29"/>
      <c r="O648" s="29"/>
      <c r="P648" s="29"/>
      <c r="Q648" s="29"/>
      <c r="R648" s="29"/>
      <c r="S648" s="29"/>
      <c r="T648" s="29"/>
      <c r="U648" s="29"/>
      <c r="V648" s="29"/>
      <c r="W648" s="29"/>
      <c r="X648" s="29"/>
      <c r="Y648" s="29"/>
      <c r="Z648" s="29"/>
    </row>
    <row r="649" spans="1:26" ht="15.75" customHeight="1">
      <c r="A649" s="29"/>
      <c r="B649" s="29"/>
      <c r="C649" s="29"/>
      <c r="D649" s="29"/>
      <c r="E649" s="29"/>
      <c r="F649" s="29"/>
      <c r="G649" s="29"/>
      <c r="H649" s="579"/>
      <c r="I649" s="29"/>
      <c r="J649" s="29"/>
      <c r="K649" s="29"/>
      <c r="L649" s="29"/>
      <c r="M649" s="29"/>
      <c r="N649" s="29"/>
      <c r="O649" s="29"/>
      <c r="P649" s="29"/>
      <c r="Q649" s="29"/>
      <c r="R649" s="29"/>
      <c r="S649" s="29"/>
      <c r="T649" s="29"/>
      <c r="U649" s="29"/>
      <c r="V649" s="29"/>
      <c r="W649" s="29"/>
      <c r="X649" s="29"/>
      <c r="Y649" s="29"/>
      <c r="Z649" s="29"/>
    </row>
    <row r="650" spans="1:26" ht="15.75" customHeight="1">
      <c r="A650" s="29"/>
      <c r="B650" s="29"/>
      <c r="C650" s="29"/>
      <c r="D650" s="29"/>
      <c r="E650" s="29"/>
      <c r="F650" s="29"/>
      <c r="G650" s="29"/>
      <c r="H650" s="579"/>
      <c r="I650" s="29"/>
      <c r="J650" s="29"/>
      <c r="K650" s="29"/>
      <c r="L650" s="29"/>
      <c r="M650" s="29"/>
      <c r="N650" s="29"/>
      <c r="O650" s="29"/>
      <c r="P650" s="29"/>
      <c r="Q650" s="29"/>
      <c r="R650" s="29"/>
      <c r="S650" s="29"/>
      <c r="T650" s="29"/>
      <c r="U650" s="29"/>
      <c r="V650" s="29"/>
      <c r="W650" s="29"/>
      <c r="X650" s="29"/>
      <c r="Y650" s="29"/>
      <c r="Z650" s="29"/>
    </row>
    <row r="651" spans="1:26" ht="15.75" customHeight="1">
      <c r="A651" s="29"/>
      <c r="B651" s="29"/>
      <c r="C651" s="29"/>
      <c r="D651" s="29"/>
      <c r="E651" s="29"/>
      <c r="F651" s="29"/>
      <c r="G651" s="29"/>
      <c r="H651" s="579"/>
      <c r="I651" s="29"/>
      <c r="J651" s="29"/>
      <c r="K651" s="29"/>
      <c r="L651" s="29"/>
      <c r="M651" s="29"/>
      <c r="N651" s="29"/>
      <c r="O651" s="29"/>
      <c r="P651" s="29"/>
      <c r="Q651" s="29"/>
      <c r="R651" s="29"/>
      <c r="S651" s="29"/>
      <c r="T651" s="29"/>
      <c r="U651" s="29"/>
      <c r="V651" s="29"/>
      <c r="W651" s="29"/>
      <c r="X651" s="29"/>
      <c r="Y651" s="29"/>
      <c r="Z651" s="29"/>
    </row>
    <row r="652" spans="1:26" ht="15.75" customHeight="1">
      <c r="A652" s="29"/>
      <c r="B652" s="29"/>
      <c r="C652" s="29"/>
      <c r="D652" s="29"/>
      <c r="E652" s="29"/>
      <c r="F652" s="29"/>
      <c r="G652" s="29"/>
      <c r="H652" s="579"/>
      <c r="I652" s="29"/>
      <c r="J652" s="29"/>
      <c r="K652" s="29"/>
      <c r="L652" s="29"/>
      <c r="M652" s="29"/>
      <c r="N652" s="29"/>
      <c r="O652" s="29"/>
      <c r="P652" s="29"/>
      <c r="Q652" s="29"/>
      <c r="R652" s="29"/>
      <c r="S652" s="29"/>
      <c r="T652" s="29"/>
      <c r="U652" s="29"/>
      <c r="V652" s="29"/>
      <c r="W652" s="29"/>
      <c r="X652" s="29"/>
      <c r="Y652" s="29"/>
      <c r="Z652" s="29"/>
    </row>
    <row r="653" spans="1:26" ht="15.75" customHeight="1">
      <c r="A653" s="29"/>
      <c r="B653" s="29"/>
      <c r="C653" s="29"/>
      <c r="D653" s="29"/>
      <c r="E653" s="29"/>
      <c r="F653" s="29"/>
      <c r="G653" s="29"/>
      <c r="H653" s="579"/>
      <c r="I653" s="29"/>
      <c r="J653" s="29"/>
      <c r="K653" s="29"/>
      <c r="L653" s="29"/>
      <c r="M653" s="29"/>
      <c r="N653" s="29"/>
      <c r="O653" s="29"/>
      <c r="P653" s="29"/>
      <c r="Q653" s="29"/>
      <c r="R653" s="29"/>
      <c r="S653" s="29"/>
      <c r="T653" s="29"/>
      <c r="U653" s="29"/>
      <c r="V653" s="29"/>
      <c r="W653" s="29"/>
      <c r="X653" s="29"/>
      <c r="Y653" s="29"/>
      <c r="Z653" s="29"/>
    </row>
    <row r="654" spans="1:26" ht="15.75" customHeight="1">
      <c r="A654" s="29"/>
      <c r="B654" s="29"/>
      <c r="C654" s="29"/>
      <c r="D654" s="29"/>
      <c r="E654" s="29"/>
      <c r="F654" s="29"/>
      <c r="G654" s="29"/>
      <c r="H654" s="579"/>
      <c r="I654" s="29"/>
      <c r="J654" s="29"/>
      <c r="K654" s="29"/>
      <c r="L654" s="29"/>
      <c r="M654" s="29"/>
      <c r="N654" s="29"/>
      <c r="O654" s="29"/>
      <c r="P654" s="29"/>
      <c r="Q654" s="29"/>
      <c r="R654" s="29"/>
      <c r="S654" s="29"/>
      <c r="T654" s="29"/>
      <c r="U654" s="29"/>
      <c r="V654" s="29"/>
      <c r="W654" s="29"/>
      <c r="X654" s="29"/>
      <c r="Y654" s="29"/>
      <c r="Z654" s="29"/>
    </row>
    <row r="655" spans="1:26" ht="15.75" customHeight="1">
      <c r="A655" s="29"/>
      <c r="B655" s="29"/>
      <c r="C655" s="29"/>
      <c r="D655" s="29"/>
      <c r="E655" s="29"/>
      <c r="F655" s="29"/>
      <c r="G655" s="29"/>
      <c r="H655" s="579"/>
      <c r="I655" s="29"/>
      <c r="J655" s="29"/>
      <c r="K655" s="29"/>
      <c r="L655" s="29"/>
      <c r="M655" s="29"/>
      <c r="N655" s="29"/>
      <c r="O655" s="29"/>
      <c r="P655" s="29"/>
      <c r="Q655" s="29"/>
      <c r="R655" s="29"/>
      <c r="S655" s="29"/>
      <c r="T655" s="29"/>
      <c r="U655" s="29"/>
      <c r="V655" s="29"/>
      <c r="W655" s="29"/>
      <c r="X655" s="29"/>
      <c r="Y655" s="29"/>
      <c r="Z655" s="29"/>
    </row>
    <row r="656" spans="1:26" ht="15.75" customHeight="1">
      <c r="A656" s="29"/>
      <c r="B656" s="29"/>
      <c r="C656" s="29"/>
      <c r="D656" s="29"/>
      <c r="E656" s="29"/>
      <c r="F656" s="29"/>
      <c r="G656" s="29"/>
      <c r="H656" s="579"/>
      <c r="I656" s="29"/>
      <c r="J656" s="29"/>
      <c r="K656" s="29"/>
      <c r="L656" s="29"/>
      <c r="M656" s="29"/>
      <c r="N656" s="29"/>
      <c r="O656" s="29"/>
      <c r="P656" s="29"/>
      <c r="Q656" s="29"/>
      <c r="R656" s="29"/>
      <c r="S656" s="29"/>
      <c r="T656" s="29"/>
      <c r="U656" s="29"/>
      <c r="V656" s="29"/>
      <c r="W656" s="29"/>
      <c r="X656" s="29"/>
      <c r="Y656" s="29"/>
      <c r="Z656" s="29"/>
    </row>
    <row r="657" spans="1:26" ht="15.75" customHeight="1">
      <c r="A657" s="29"/>
      <c r="B657" s="29"/>
      <c r="C657" s="29"/>
      <c r="D657" s="29"/>
      <c r="E657" s="29"/>
      <c r="F657" s="29"/>
      <c r="G657" s="29"/>
      <c r="H657" s="579"/>
      <c r="I657" s="29"/>
      <c r="J657" s="29"/>
      <c r="K657" s="29"/>
      <c r="L657" s="29"/>
      <c r="M657" s="29"/>
      <c r="N657" s="29"/>
      <c r="O657" s="29"/>
      <c r="P657" s="29"/>
      <c r="Q657" s="29"/>
      <c r="R657" s="29"/>
      <c r="S657" s="29"/>
      <c r="T657" s="29"/>
      <c r="U657" s="29"/>
      <c r="V657" s="29"/>
      <c r="W657" s="29"/>
      <c r="X657" s="29"/>
      <c r="Y657" s="29"/>
      <c r="Z657" s="29"/>
    </row>
    <row r="658" spans="1:26" ht="15.75" customHeight="1">
      <c r="A658" s="29"/>
      <c r="B658" s="29"/>
      <c r="C658" s="29"/>
      <c r="D658" s="29"/>
      <c r="E658" s="29"/>
      <c r="F658" s="29"/>
      <c r="G658" s="29"/>
      <c r="H658" s="579"/>
      <c r="I658" s="29"/>
      <c r="J658" s="29"/>
      <c r="K658" s="29"/>
      <c r="L658" s="29"/>
      <c r="M658" s="29"/>
      <c r="N658" s="29"/>
      <c r="O658" s="29"/>
      <c r="P658" s="29"/>
      <c r="Q658" s="29"/>
      <c r="R658" s="29"/>
      <c r="S658" s="29"/>
      <c r="T658" s="29"/>
      <c r="U658" s="29"/>
      <c r="V658" s="29"/>
      <c r="W658" s="29"/>
      <c r="X658" s="29"/>
      <c r="Y658" s="29"/>
      <c r="Z658" s="29"/>
    </row>
    <row r="659" spans="1:26" ht="15.75" customHeight="1">
      <c r="A659" s="29"/>
      <c r="B659" s="29"/>
      <c r="C659" s="29"/>
      <c r="D659" s="29"/>
      <c r="E659" s="29"/>
      <c r="F659" s="29"/>
      <c r="G659" s="29"/>
      <c r="H659" s="579"/>
      <c r="I659" s="29"/>
      <c r="J659" s="29"/>
      <c r="K659" s="29"/>
      <c r="L659" s="29"/>
      <c r="M659" s="29"/>
      <c r="N659" s="29"/>
      <c r="O659" s="29"/>
      <c r="P659" s="29"/>
      <c r="Q659" s="29"/>
      <c r="R659" s="29"/>
      <c r="S659" s="29"/>
      <c r="T659" s="29"/>
      <c r="U659" s="29"/>
      <c r="V659" s="29"/>
      <c r="W659" s="29"/>
      <c r="X659" s="29"/>
      <c r="Y659" s="29"/>
      <c r="Z659" s="29"/>
    </row>
    <row r="660" spans="1:26" ht="15.75" customHeight="1">
      <c r="A660" s="29"/>
      <c r="B660" s="29"/>
      <c r="C660" s="29"/>
      <c r="D660" s="29"/>
      <c r="E660" s="29"/>
      <c r="F660" s="29"/>
      <c r="G660" s="29"/>
      <c r="H660" s="579"/>
      <c r="I660" s="29"/>
      <c r="J660" s="29"/>
      <c r="K660" s="29"/>
      <c r="L660" s="29"/>
      <c r="M660" s="29"/>
      <c r="N660" s="29"/>
      <c r="O660" s="29"/>
      <c r="P660" s="29"/>
      <c r="Q660" s="29"/>
      <c r="R660" s="29"/>
      <c r="S660" s="29"/>
      <c r="T660" s="29"/>
      <c r="U660" s="29"/>
      <c r="V660" s="29"/>
      <c r="W660" s="29"/>
      <c r="X660" s="29"/>
      <c r="Y660" s="29"/>
      <c r="Z660" s="29"/>
    </row>
    <row r="661" spans="1:26" ht="15.75" customHeight="1">
      <c r="A661" s="29"/>
      <c r="B661" s="29"/>
      <c r="C661" s="29"/>
      <c r="D661" s="29"/>
      <c r="E661" s="29"/>
      <c r="F661" s="29"/>
      <c r="G661" s="29"/>
      <c r="H661" s="579"/>
      <c r="I661" s="29"/>
      <c r="J661" s="29"/>
      <c r="K661" s="29"/>
      <c r="L661" s="29"/>
      <c r="M661" s="29"/>
      <c r="N661" s="29"/>
      <c r="O661" s="29"/>
      <c r="P661" s="29"/>
      <c r="Q661" s="29"/>
      <c r="R661" s="29"/>
      <c r="S661" s="29"/>
      <c r="T661" s="29"/>
      <c r="U661" s="29"/>
      <c r="V661" s="29"/>
      <c r="W661" s="29"/>
      <c r="X661" s="29"/>
      <c r="Y661" s="29"/>
      <c r="Z661" s="29"/>
    </row>
    <row r="662" spans="1:26" ht="15.75" customHeight="1">
      <c r="A662" s="29"/>
      <c r="B662" s="29"/>
      <c r="C662" s="29"/>
      <c r="D662" s="29"/>
      <c r="E662" s="29"/>
      <c r="F662" s="29"/>
      <c r="G662" s="29"/>
      <c r="H662" s="579"/>
      <c r="I662" s="29"/>
      <c r="J662" s="29"/>
      <c r="K662" s="29"/>
      <c r="L662" s="29"/>
      <c r="M662" s="29"/>
      <c r="N662" s="29"/>
      <c r="O662" s="29"/>
      <c r="P662" s="29"/>
      <c r="Q662" s="29"/>
      <c r="R662" s="29"/>
      <c r="S662" s="29"/>
      <c r="T662" s="29"/>
      <c r="U662" s="29"/>
      <c r="V662" s="29"/>
      <c r="W662" s="29"/>
      <c r="X662" s="29"/>
      <c r="Y662" s="29"/>
      <c r="Z662" s="29"/>
    </row>
    <row r="663" spans="1:26" ht="15.75" customHeight="1">
      <c r="A663" s="29"/>
      <c r="B663" s="29"/>
      <c r="C663" s="29"/>
      <c r="D663" s="29"/>
      <c r="E663" s="29"/>
      <c r="F663" s="29"/>
      <c r="G663" s="29"/>
      <c r="H663" s="579"/>
      <c r="I663" s="29"/>
      <c r="J663" s="29"/>
      <c r="K663" s="29"/>
      <c r="L663" s="29"/>
      <c r="M663" s="29"/>
      <c r="N663" s="29"/>
      <c r="O663" s="29"/>
      <c r="P663" s="29"/>
      <c r="Q663" s="29"/>
      <c r="R663" s="29"/>
      <c r="S663" s="29"/>
      <c r="T663" s="29"/>
      <c r="U663" s="29"/>
      <c r="V663" s="29"/>
      <c r="W663" s="29"/>
      <c r="X663" s="29"/>
      <c r="Y663" s="29"/>
      <c r="Z663" s="29"/>
    </row>
    <row r="664" spans="1:26" ht="15.75" customHeight="1">
      <c r="A664" s="29"/>
      <c r="B664" s="29"/>
      <c r="C664" s="29"/>
      <c r="D664" s="29"/>
      <c r="E664" s="29"/>
      <c r="F664" s="29"/>
      <c r="G664" s="29"/>
      <c r="H664" s="579"/>
      <c r="I664" s="29"/>
      <c r="J664" s="29"/>
      <c r="K664" s="29"/>
      <c r="L664" s="29"/>
      <c r="M664" s="29"/>
      <c r="N664" s="29"/>
      <c r="O664" s="29"/>
      <c r="P664" s="29"/>
      <c r="Q664" s="29"/>
      <c r="R664" s="29"/>
      <c r="S664" s="29"/>
      <c r="T664" s="29"/>
      <c r="U664" s="29"/>
      <c r="V664" s="29"/>
      <c r="W664" s="29"/>
      <c r="X664" s="29"/>
      <c r="Y664" s="29"/>
      <c r="Z664" s="29"/>
    </row>
    <row r="665" spans="1:26" ht="15.75" customHeight="1">
      <c r="A665" s="29"/>
      <c r="B665" s="29"/>
      <c r="C665" s="29"/>
      <c r="D665" s="29"/>
      <c r="E665" s="29"/>
      <c r="F665" s="29"/>
      <c r="G665" s="29"/>
      <c r="H665" s="579"/>
      <c r="I665" s="29"/>
      <c r="J665" s="29"/>
      <c r="K665" s="29"/>
      <c r="L665" s="29"/>
      <c r="M665" s="29"/>
      <c r="N665" s="29"/>
      <c r="O665" s="29"/>
      <c r="P665" s="29"/>
      <c r="Q665" s="29"/>
      <c r="R665" s="29"/>
      <c r="S665" s="29"/>
      <c r="T665" s="29"/>
      <c r="U665" s="29"/>
      <c r="V665" s="29"/>
      <c r="W665" s="29"/>
      <c r="X665" s="29"/>
      <c r="Y665" s="29"/>
      <c r="Z665" s="29"/>
    </row>
    <row r="666" spans="1:26" ht="15.75" customHeight="1">
      <c r="A666" s="29"/>
      <c r="B666" s="29"/>
      <c r="C666" s="29"/>
      <c r="D666" s="29"/>
      <c r="E666" s="29"/>
      <c r="F666" s="29"/>
      <c r="G666" s="29"/>
      <c r="H666" s="579"/>
      <c r="I666" s="29"/>
      <c r="J666" s="29"/>
      <c r="K666" s="29"/>
      <c r="L666" s="29"/>
      <c r="M666" s="29"/>
      <c r="N666" s="29"/>
      <c r="O666" s="29"/>
      <c r="P666" s="29"/>
      <c r="Q666" s="29"/>
      <c r="R666" s="29"/>
      <c r="S666" s="29"/>
      <c r="T666" s="29"/>
      <c r="U666" s="29"/>
      <c r="V666" s="29"/>
      <c r="W666" s="29"/>
      <c r="X666" s="29"/>
      <c r="Y666" s="29"/>
      <c r="Z666" s="29"/>
    </row>
    <row r="667" spans="1:26" ht="15.75" customHeight="1">
      <c r="A667" s="29"/>
      <c r="B667" s="29"/>
      <c r="C667" s="29"/>
      <c r="D667" s="29"/>
      <c r="E667" s="29"/>
      <c r="F667" s="29"/>
      <c r="G667" s="29"/>
      <c r="H667" s="579"/>
      <c r="I667" s="29"/>
      <c r="J667" s="29"/>
      <c r="K667" s="29"/>
      <c r="L667" s="29"/>
      <c r="M667" s="29"/>
      <c r="N667" s="29"/>
      <c r="O667" s="29"/>
      <c r="P667" s="29"/>
      <c r="Q667" s="29"/>
      <c r="R667" s="29"/>
      <c r="S667" s="29"/>
      <c r="T667" s="29"/>
      <c r="U667" s="29"/>
      <c r="V667" s="29"/>
      <c r="W667" s="29"/>
      <c r="X667" s="29"/>
      <c r="Y667" s="29"/>
      <c r="Z667" s="29"/>
    </row>
    <row r="668" spans="1:26" ht="15.75" customHeight="1">
      <c r="A668" s="29"/>
      <c r="B668" s="29"/>
      <c r="C668" s="29"/>
      <c r="D668" s="29"/>
      <c r="E668" s="29"/>
      <c r="F668" s="29"/>
      <c r="G668" s="29"/>
      <c r="H668" s="579"/>
      <c r="I668" s="29"/>
      <c r="J668" s="29"/>
      <c r="K668" s="29"/>
      <c r="L668" s="29"/>
      <c r="M668" s="29"/>
      <c r="N668" s="29"/>
      <c r="O668" s="29"/>
      <c r="P668" s="29"/>
      <c r="Q668" s="29"/>
      <c r="R668" s="29"/>
      <c r="S668" s="29"/>
      <c r="T668" s="29"/>
      <c r="U668" s="29"/>
      <c r="V668" s="29"/>
      <c r="W668" s="29"/>
      <c r="X668" s="29"/>
      <c r="Y668" s="29"/>
      <c r="Z668" s="29"/>
    </row>
    <row r="669" spans="1:26" ht="15.75" customHeight="1">
      <c r="A669" s="29"/>
      <c r="B669" s="29"/>
      <c r="C669" s="29"/>
      <c r="D669" s="29"/>
      <c r="E669" s="29"/>
      <c r="F669" s="29"/>
      <c r="G669" s="29"/>
      <c r="H669" s="579"/>
      <c r="I669" s="29"/>
      <c r="J669" s="29"/>
      <c r="K669" s="29"/>
      <c r="L669" s="29"/>
      <c r="M669" s="29"/>
      <c r="N669" s="29"/>
      <c r="O669" s="29"/>
      <c r="P669" s="29"/>
      <c r="Q669" s="29"/>
      <c r="R669" s="29"/>
      <c r="S669" s="29"/>
      <c r="T669" s="29"/>
      <c r="U669" s="29"/>
      <c r="V669" s="29"/>
      <c r="W669" s="29"/>
      <c r="X669" s="29"/>
      <c r="Y669" s="29"/>
      <c r="Z669" s="29"/>
    </row>
    <row r="670" spans="1:26" ht="15.75" customHeight="1">
      <c r="A670" s="29"/>
      <c r="B670" s="29"/>
      <c r="C670" s="29"/>
      <c r="D670" s="29"/>
      <c r="E670" s="29"/>
      <c r="F670" s="29"/>
      <c r="G670" s="29"/>
      <c r="H670" s="579"/>
      <c r="I670" s="29"/>
      <c r="J670" s="29"/>
      <c r="K670" s="29"/>
      <c r="L670" s="29"/>
      <c r="M670" s="29"/>
      <c r="N670" s="29"/>
      <c r="O670" s="29"/>
      <c r="P670" s="29"/>
      <c r="Q670" s="29"/>
      <c r="R670" s="29"/>
      <c r="S670" s="29"/>
      <c r="T670" s="29"/>
      <c r="U670" s="29"/>
      <c r="V670" s="29"/>
      <c r="W670" s="29"/>
      <c r="X670" s="29"/>
      <c r="Y670" s="29"/>
      <c r="Z670" s="29"/>
    </row>
    <row r="671" spans="1:26" ht="15.75" customHeight="1">
      <c r="A671" s="29"/>
      <c r="B671" s="29"/>
      <c r="C671" s="29"/>
      <c r="D671" s="29"/>
      <c r="E671" s="29"/>
      <c r="F671" s="29"/>
      <c r="G671" s="29"/>
      <c r="H671" s="579"/>
      <c r="I671" s="29"/>
      <c r="J671" s="29"/>
      <c r="K671" s="29"/>
      <c r="L671" s="29"/>
      <c r="M671" s="29"/>
      <c r="N671" s="29"/>
      <c r="O671" s="29"/>
      <c r="P671" s="29"/>
      <c r="Q671" s="29"/>
      <c r="R671" s="29"/>
      <c r="S671" s="29"/>
      <c r="T671" s="29"/>
      <c r="U671" s="29"/>
      <c r="V671" s="29"/>
      <c r="W671" s="29"/>
      <c r="X671" s="29"/>
      <c r="Y671" s="29"/>
      <c r="Z671" s="29"/>
    </row>
    <row r="672" spans="1:26" ht="15.75" customHeight="1">
      <c r="A672" s="29"/>
      <c r="B672" s="29"/>
      <c r="C672" s="29"/>
      <c r="D672" s="29"/>
      <c r="E672" s="29"/>
      <c r="F672" s="29"/>
      <c r="G672" s="29"/>
      <c r="H672" s="579"/>
      <c r="I672" s="29"/>
      <c r="J672" s="29"/>
      <c r="K672" s="29"/>
      <c r="L672" s="29"/>
      <c r="M672" s="29"/>
      <c r="N672" s="29"/>
      <c r="O672" s="29"/>
      <c r="P672" s="29"/>
      <c r="Q672" s="29"/>
      <c r="R672" s="29"/>
      <c r="S672" s="29"/>
      <c r="T672" s="29"/>
      <c r="U672" s="29"/>
      <c r="V672" s="29"/>
      <c r="W672" s="29"/>
      <c r="X672" s="29"/>
      <c r="Y672" s="29"/>
      <c r="Z672" s="29"/>
    </row>
    <row r="673" spans="1:26" ht="15.75" customHeight="1">
      <c r="A673" s="29"/>
      <c r="B673" s="29"/>
      <c r="C673" s="29"/>
      <c r="D673" s="29"/>
      <c r="E673" s="29"/>
      <c r="F673" s="29"/>
      <c r="G673" s="29"/>
      <c r="H673" s="579"/>
      <c r="I673" s="29"/>
      <c r="J673" s="29"/>
      <c r="K673" s="29"/>
      <c r="L673" s="29"/>
      <c r="M673" s="29"/>
      <c r="N673" s="29"/>
      <c r="O673" s="29"/>
      <c r="P673" s="29"/>
      <c r="Q673" s="29"/>
      <c r="R673" s="29"/>
      <c r="S673" s="29"/>
      <c r="T673" s="29"/>
      <c r="U673" s="29"/>
      <c r="V673" s="29"/>
      <c r="W673" s="29"/>
      <c r="X673" s="29"/>
      <c r="Y673" s="29"/>
      <c r="Z673" s="29"/>
    </row>
    <row r="674" spans="1:26" ht="15.75" customHeight="1">
      <c r="A674" s="29"/>
      <c r="B674" s="29"/>
      <c r="C674" s="29"/>
      <c r="D674" s="29"/>
      <c r="E674" s="29"/>
      <c r="F674" s="29"/>
      <c r="G674" s="29"/>
      <c r="H674" s="579"/>
      <c r="I674" s="29"/>
      <c r="J674" s="29"/>
      <c r="K674" s="29"/>
      <c r="L674" s="29"/>
      <c r="M674" s="29"/>
      <c r="N674" s="29"/>
      <c r="O674" s="29"/>
      <c r="P674" s="29"/>
      <c r="Q674" s="29"/>
      <c r="R674" s="29"/>
      <c r="S674" s="29"/>
      <c r="T674" s="29"/>
      <c r="U674" s="29"/>
      <c r="V674" s="29"/>
      <c r="W674" s="29"/>
      <c r="X674" s="29"/>
      <c r="Y674" s="29"/>
      <c r="Z674" s="29"/>
    </row>
    <row r="675" spans="1:26" ht="15.75" customHeight="1">
      <c r="A675" s="29"/>
      <c r="B675" s="29"/>
      <c r="C675" s="29"/>
      <c r="D675" s="29"/>
      <c r="E675" s="29"/>
      <c r="F675" s="29"/>
      <c r="G675" s="29"/>
      <c r="H675" s="579"/>
      <c r="I675" s="29"/>
      <c r="J675" s="29"/>
      <c r="K675" s="29"/>
      <c r="L675" s="29"/>
      <c r="M675" s="29"/>
      <c r="N675" s="29"/>
      <c r="O675" s="29"/>
      <c r="P675" s="29"/>
      <c r="Q675" s="29"/>
      <c r="R675" s="29"/>
      <c r="S675" s="29"/>
      <c r="T675" s="29"/>
      <c r="U675" s="29"/>
      <c r="V675" s="29"/>
      <c r="W675" s="29"/>
      <c r="X675" s="29"/>
      <c r="Y675" s="29"/>
      <c r="Z675" s="29"/>
    </row>
    <row r="676" spans="1:26" ht="15.75" customHeight="1">
      <c r="A676" s="29"/>
      <c r="B676" s="29"/>
      <c r="C676" s="29"/>
      <c r="D676" s="29"/>
      <c r="E676" s="29"/>
      <c r="F676" s="29"/>
      <c r="G676" s="29"/>
      <c r="H676" s="579"/>
      <c r="I676" s="29"/>
      <c r="J676" s="29"/>
      <c r="K676" s="29"/>
      <c r="L676" s="29"/>
      <c r="M676" s="29"/>
      <c r="N676" s="29"/>
      <c r="O676" s="29"/>
      <c r="P676" s="29"/>
      <c r="Q676" s="29"/>
      <c r="R676" s="29"/>
      <c r="S676" s="29"/>
      <c r="T676" s="29"/>
      <c r="U676" s="29"/>
      <c r="V676" s="29"/>
      <c r="W676" s="29"/>
      <c r="X676" s="29"/>
      <c r="Y676" s="29"/>
      <c r="Z676" s="29"/>
    </row>
    <row r="677" spans="1:26" ht="15.75" customHeight="1">
      <c r="A677" s="29"/>
      <c r="B677" s="29"/>
      <c r="C677" s="29"/>
      <c r="D677" s="29"/>
      <c r="E677" s="29"/>
      <c r="F677" s="29"/>
      <c r="G677" s="29"/>
      <c r="H677" s="579"/>
      <c r="I677" s="29"/>
      <c r="J677" s="29"/>
      <c r="K677" s="29"/>
      <c r="L677" s="29"/>
      <c r="M677" s="29"/>
      <c r="N677" s="29"/>
      <c r="O677" s="29"/>
      <c r="P677" s="29"/>
      <c r="Q677" s="29"/>
      <c r="R677" s="29"/>
      <c r="S677" s="29"/>
      <c r="T677" s="29"/>
      <c r="U677" s="29"/>
      <c r="V677" s="29"/>
      <c r="W677" s="29"/>
      <c r="X677" s="29"/>
      <c r="Y677" s="29"/>
      <c r="Z677" s="29"/>
    </row>
    <row r="678" spans="1:26" ht="15.75" customHeight="1">
      <c r="A678" s="29"/>
      <c r="B678" s="29"/>
      <c r="C678" s="29"/>
      <c r="D678" s="29"/>
      <c r="E678" s="29"/>
      <c r="F678" s="29"/>
      <c r="G678" s="29"/>
      <c r="H678" s="579"/>
      <c r="I678" s="29"/>
      <c r="J678" s="29"/>
      <c r="K678" s="29"/>
      <c r="L678" s="29"/>
      <c r="M678" s="29"/>
      <c r="N678" s="29"/>
      <c r="O678" s="29"/>
      <c r="P678" s="29"/>
      <c r="Q678" s="29"/>
      <c r="R678" s="29"/>
      <c r="S678" s="29"/>
      <c r="T678" s="29"/>
      <c r="U678" s="29"/>
      <c r="V678" s="29"/>
      <c r="W678" s="29"/>
      <c r="X678" s="29"/>
      <c r="Y678" s="29"/>
      <c r="Z678" s="29"/>
    </row>
    <row r="679" spans="1:26" ht="15.75" customHeight="1">
      <c r="A679" s="29"/>
      <c r="B679" s="29"/>
      <c r="C679" s="29"/>
      <c r="D679" s="29"/>
      <c r="E679" s="29"/>
      <c r="F679" s="29"/>
      <c r="G679" s="29"/>
      <c r="H679" s="579"/>
      <c r="I679" s="29"/>
      <c r="J679" s="29"/>
      <c r="K679" s="29"/>
      <c r="L679" s="29"/>
      <c r="M679" s="29"/>
      <c r="N679" s="29"/>
      <c r="O679" s="29"/>
      <c r="P679" s="29"/>
      <c r="Q679" s="29"/>
      <c r="R679" s="29"/>
      <c r="S679" s="29"/>
      <c r="T679" s="29"/>
      <c r="U679" s="29"/>
      <c r="V679" s="29"/>
      <c r="W679" s="29"/>
      <c r="X679" s="29"/>
      <c r="Y679" s="29"/>
      <c r="Z679" s="29"/>
    </row>
    <row r="680" spans="1:26" ht="15.75" customHeight="1">
      <c r="A680" s="29"/>
      <c r="B680" s="29"/>
      <c r="C680" s="29"/>
      <c r="D680" s="29"/>
      <c r="E680" s="29"/>
      <c r="F680" s="29"/>
      <c r="G680" s="29"/>
      <c r="H680" s="579"/>
      <c r="I680" s="29"/>
      <c r="J680" s="29"/>
      <c r="K680" s="29"/>
      <c r="L680" s="29"/>
      <c r="M680" s="29"/>
      <c r="N680" s="29"/>
      <c r="O680" s="29"/>
      <c r="P680" s="29"/>
      <c r="Q680" s="29"/>
      <c r="R680" s="29"/>
      <c r="S680" s="29"/>
      <c r="T680" s="29"/>
      <c r="U680" s="29"/>
      <c r="V680" s="29"/>
      <c r="W680" s="29"/>
      <c r="X680" s="29"/>
      <c r="Y680" s="29"/>
      <c r="Z680" s="29"/>
    </row>
    <row r="681" spans="1:26" ht="15.75" customHeight="1">
      <c r="A681" s="29"/>
      <c r="B681" s="29"/>
      <c r="C681" s="29"/>
      <c r="D681" s="29"/>
      <c r="E681" s="29"/>
      <c r="F681" s="29"/>
      <c r="G681" s="29"/>
      <c r="H681" s="579"/>
      <c r="I681" s="29"/>
      <c r="J681" s="29"/>
      <c r="K681" s="29"/>
      <c r="L681" s="29"/>
      <c r="M681" s="29"/>
      <c r="N681" s="29"/>
      <c r="O681" s="29"/>
      <c r="P681" s="29"/>
      <c r="Q681" s="29"/>
      <c r="R681" s="29"/>
      <c r="S681" s="29"/>
      <c r="T681" s="29"/>
      <c r="U681" s="29"/>
      <c r="V681" s="29"/>
      <c r="W681" s="29"/>
      <c r="X681" s="29"/>
      <c r="Y681" s="29"/>
      <c r="Z681" s="29"/>
    </row>
    <row r="682" spans="1:26" ht="15.75" customHeight="1">
      <c r="A682" s="29"/>
      <c r="B682" s="29"/>
      <c r="C682" s="29"/>
      <c r="D682" s="29"/>
      <c r="E682" s="29"/>
      <c r="F682" s="29"/>
      <c r="G682" s="29"/>
      <c r="H682" s="579"/>
      <c r="I682" s="29"/>
      <c r="J682" s="29"/>
      <c r="K682" s="29"/>
      <c r="L682" s="29"/>
      <c r="M682" s="29"/>
      <c r="N682" s="29"/>
      <c r="O682" s="29"/>
      <c r="P682" s="29"/>
      <c r="Q682" s="29"/>
      <c r="R682" s="29"/>
      <c r="S682" s="29"/>
      <c r="T682" s="29"/>
      <c r="U682" s="29"/>
      <c r="V682" s="29"/>
      <c r="W682" s="29"/>
      <c r="X682" s="29"/>
      <c r="Y682" s="29"/>
      <c r="Z682" s="29"/>
    </row>
    <row r="683" spans="1:26" ht="15.75" customHeight="1">
      <c r="A683" s="29"/>
      <c r="B683" s="29"/>
      <c r="C683" s="29"/>
      <c r="D683" s="29"/>
      <c r="E683" s="29"/>
      <c r="F683" s="29"/>
      <c r="G683" s="29"/>
      <c r="H683" s="579"/>
      <c r="I683" s="29"/>
      <c r="J683" s="29"/>
      <c r="K683" s="29"/>
      <c r="L683" s="29"/>
      <c r="M683" s="29"/>
      <c r="N683" s="29"/>
      <c r="O683" s="29"/>
      <c r="P683" s="29"/>
      <c r="Q683" s="29"/>
      <c r="R683" s="29"/>
      <c r="S683" s="29"/>
      <c r="T683" s="29"/>
      <c r="U683" s="29"/>
      <c r="V683" s="29"/>
      <c r="W683" s="29"/>
      <c r="X683" s="29"/>
      <c r="Y683" s="29"/>
      <c r="Z683" s="29"/>
    </row>
    <row r="684" spans="1:26" ht="15.75" customHeight="1">
      <c r="A684" s="29"/>
      <c r="B684" s="29"/>
      <c r="C684" s="29"/>
      <c r="D684" s="29"/>
      <c r="E684" s="29"/>
      <c r="F684" s="29"/>
      <c r="G684" s="29"/>
      <c r="H684" s="579"/>
      <c r="I684" s="29"/>
      <c r="J684" s="29"/>
      <c r="K684" s="29"/>
      <c r="L684" s="29"/>
      <c r="M684" s="29"/>
      <c r="N684" s="29"/>
      <c r="O684" s="29"/>
      <c r="P684" s="29"/>
      <c r="Q684" s="29"/>
      <c r="R684" s="29"/>
      <c r="S684" s="29"/>
      <c r="T684" s="29"/>
      <c r="U684" s="29"/>
      <c r="V684" s="29"/>
      <c r="W684" s="29"/>
      <c r="X684" s="29"/>
      <c r="Y684" s="29"/>
      <c r="Z684" s="29"/>
    </row>
    <row r="685" spans="1:26" ht="15.75" customHeight="1">
      <c r="A685" s="29"/>
      <c r="B685" s="29"/>
      <c r="C685" s="29"/>
      <c r="D685" s="29"/>
      <c r="E685" s="29"/>
      <c r="F685" s="29"/>
      <c r="G685" s="29"/>
      <c r="H685" s="579"/>
      <c r="I685" s="29"/>
      <c r="J685" s="29"/>
      <c r="K685" s="29"/>
      <c r="L685" s="29"/>
      <c r="M685" s="29"/>
      <c r="N685" s="29"/>
      <c r="O685" s="29"/>
      <c r="P685" s="29"/>
      <c r="Q685" s="29"/>
      <c r="R685" s="29"/>
      <c r="S685" s="29"/>
      <c r="T685" s="29"/>
      <c r="U685" s="29"/>
      <c r="V685" s="29"/>
      <c r="W685" s="29"/>
      <c r="X685" s="29"/>
      <c r="Y685" s="29"/>
      <c r="Z685" s="29"/>
    </row>
    <row r="686" spans="1:26" ht="15.75" customHeight="1">
      <c r="A686" s="29"/>
      <c r="B686" s="29"/>
      <c r="C686" s="29"/>
      <c r="D686" s="29"/>
      <c r="E686" s="29"/>
      <c r="F686" s="29"/>
      <c r="G686" s="29"/>
      <c r="H686" s="579"/>
      <c r="I686" s="29"/>
      <c r="J686" s="29"/>
      <c r="K686" s="29"/>
      <c r="L686" s="29"/>
      <c r="M686" s="29"/>
      <c r="N686" s="29"/>
      <c r="O686" s="29"/>
      <c r="P686" s="29"/>
      <c r="Q686" s="29"/>
      <c r="R686" s="29"/>
      <c r="S686" s="29"/>
      <c r="T686" s="29"/>
      <c r="U686" s="29"/>
      <c r="V686" s="29"/>
      <c r="W686" s="29"/>
      <c r="X686" s="29"/>
      <c r="Y686" s="29"/>
      <c r="Z686" s="29"/>
    </row>
    <row r="687" spans="1:26" ht="15.75" customHeight="1">
      <c r="A687" s="29"/>
      <c r="B687" s="29"/>
      <c r="C687" s="29"/>
      <c r="D687" s="29"/>
      <c r="E687" s="29"/>
      <c r="F687" s="29"/>
      <c r="G687" s="29"/>
      <c r="H687" s="579"/>
      <c r="I687" s="29"/>
      <c r="J687" s="29"/>
      <c r="K687" s="29"/>
      <c r="L687" s="29"/>
      <c r="M687" s="29"/>
      <c r="N687" s="29"/>
      <c r="O687" s="29"/>
      <c r="P687" s="29"/>
      <c r="Q687" s="29"/>
      <c r="R687" s="29"/>
      <c r="S687" s="29"/>
      <c r="T687" s="29"/>
      <c r="U687" s="29"/>
      <c r="V687" s="29"/>
      <c r="W687" s="29"/>
      <c r="X687" s="29"/>
      <c r="Y687" s="29"/>
      <c r="Z687" s="29"/>
    </row>
    <row r="688" spans="1:26" ht="15.75" customHeight="1">
      <c r="A688" s="29"/>
      <c r="B688" s="29"/>
      <c r="C688" s="29"/>
      <c r="D688" s="29"/>
      <c r="E688" s="29"/>
      <c r="F688" s="29"/>
      <c r="G688" s="29"/>
      <c r="H688" s="579"/>
      <c r="I688" s="29"/>
      <c r="J688" s="29"/>
      <c r="K688" s="29"/>
      <c r="L688" s="29"/>
      <c r="M688" s="29"/>
      <c r="N688" s="29"/>
      <c r="O688" s="29"/>
      <c r="P688" s="29"/>
      <c r="Q688" s="29"/>
      <c r="R688" s="29"/>
      <c r="S688" s="29"/>
      <c r="T688" s="29"/>
      <c r="U688" s="29"/>
      <c r="V688" s="29"/>
      <c r="W688" s="29"/>
      <c r="X688" s="29"/>
      <c r="Y688" s="29"/>
      <c r="Z688" s="29"/>
    </row>
    <row r="689" spans="1:26" ht="15.75" customHeight="1">
      <c r="A689" s="29"/>
      <c r="B689" s="29"/>
      <c r="C689" s="29"/>
      <c r="D689" s="29"/>
      <c r="E689" s="29"/>
      <c r="F689" s="29"/>
      <c r="G689" s="29"/>
      <c r="H689" s="579"/>
      <c r="I689" s="29"/>
      <c r="J689" s="29"/>
      <c r="K689" s="29"/>
      <c r="L689" s="29"/>
      <c r="M689" s="29"/>
      <c r="N689" s="29"/>
      <c r="O689" s="29"/>
      <c r="P689" s="29"/>
      <c r="Q689" s="29"/>
      <c r="R689" s="29"/>
      <c r="S689" s="29"/>
      <c r="T689" s="29"/>
      <c r="U689" s="29"/>
      <c r="V689" s="29"/>
      <c r="W689" s="29"/>
      <c r="X689" s="29"/>
      <c r="Y689" s="29"/>
      <c r="Z689" s="29"/>
    </row>
    <row r="690" spans="1:26" ht="15.75" customHeight="1">
      <c r="A690" s="29"/>
      <c r="B690" s="29"/>
      <c r="C690" s="29"/>
      <c r="D690" s="29"/>
      <c r="E690" s="29"/>
      <c r="F690" s="29"/>
      <c r="G690" s="29"/>
      <c r="H690" s="579"/>
      <c r="I690" s="29"/>
      <c r="J690" s="29"/>
      <c r="K690" s="29"/>
      <c r="L690" s="29"/>
      <c r="M690" s="29"/>
      <c r="N690" s="29"/>
      <c r="O690" s="29"/>
      <c r="P690" s="29"/>
      <c r="Q690" s="29"/>
      <c r="R690" s="29"/>
      <c r="S690" s="29"/>
      <c r="T690" s="29"/>
      <c r="U690" s="29"/>
      <c r="V690" s="29"/>
      <c r="W690" s="29"/>
      <c r="X690" s="29"/>
      <c r="Y690" s="29"/>
      <c r="Z690" s="29"/>
    </row>
    <row r="691" spans="1:26" ht="15.75" customHeight="1">
      <c r="A691" s="29"/>
      <c r="B691" s="29"/>
      <c r="C691" s="29"/>
      <c r="D691" s="29"/>
      <c r="E691" s="29"/>
      <c r="F691" s="29"/>
      <c r="G691" s="29"/>
      <c r="H691" s="579"/>
      <c r="I691" s="29"/>
      <c r="J691" s="29"/>
      <c r="K691" s="29"/>
      <c r="L691" s="29"/>
      <c r="M691" s="29"/>
      <c r="N691" s="29"/>
      <c r="O691" s="29"/>
      <c r="P691" s="29"/>
      <c r="Q691" s="29"/>
      <c r="R691" s="29"/>
      <c r="S691" s="29"/>
      <c r="T691" s="29"/>
      <c r="U691" s="29"/>
      <c r="V691" s="29"/>
      <c r="W691" s="29"/>
      <c r="X691" s="29"/>
      <c r="Y691" s="29"/>
      <c r="Z691" s="29"/>
    </row>
    <row r="692" spans="1:26" ht="15.75" customHeight="1">
      <c r="A692" s="29"/>
      <c r="B692" s="29"/>
      <c r="C692" s="29"/>
      <c r="D692" s="29"/>
      <c r="E692" s="29"/>
      <c r="F692" s="29"/>
      <c r="G692" s="29"/>
      <c r="H692" s="579"/>
      <c r="I692" s="29"/>
      <c r="J692" s="29"/>
      <c r="K692" s="29"/>
      <c r="L692" s="29"/>
      <c r="M692" s="29"/>
      <c r="N692" s="29"/>
      <c r="O692" s="29"/>
      <c r="P692" s="29"/>
      <c r="Q692" s="29"/>
      <c r="R692" s="29"/>
      <c r="S692" s="29"/>
      <c r="T692" s="29"/>
      <c r="U692" s="29"/>
      <c r="V692" s="29"/>
      <c r="W692" s="29"/>
      <c r="X692" s="29"/>
      <c r="Y692" s="29"/>
      <c r="Z692" s="29"/>
    </row>
    <row r="693" spans="1:26" ht="15.75" customHeight="1">
      <c r="A693" s="29"/>
      <c r="B693" s="29"/>
      <c r="C693" s="29"/>
      <c r="D693" s="29"/>
      <c r="E693" s="29"/>
      <c r="F693" s="29"/>
      <c r="G693" s="29"/>
      <c r="H693" s="579"/>
      <c r="I693" s="29"/>
      <c r="J693" s="29"/>
      <c r="K693" s="29"/>
      <c r="L693" s="29"/>
      <c r="M693" s="29"/>
      <c r="N693" s="29"/>
      <c r="O693" s="29"/>
      <c r="P693" s="29"/>
      <c r="Q693" s="29"/>
      <c r="R693" s="29"/>
      <c r="S693" s="29"/>
      <c r="T693" s="29"/>
      <c r="U693" s="29"/>
      <c r="V693" s="29"/>
      <c r="W693" s="29"/>
      <c r="X693" s="29"/>
      <c r="Y693" s="29"/>
      <c r="Z693" s="29"/>
    </row>
    <row r="694" spans="1:26" ht="15.75" customHeight="1">
      <c r="A694" s="29"/>
      <c r="B694" s="29"/>
      <c r="C694" s="29"/>
      <c r="D694" s="29"/>
      <c r="E694" s="29"/>
      <c r="F694" s="29"/>
      <c r="G694" s="29"/>
      <c r="H694" s="579"/>
      <c r="I694" s="29"/>
      <c r="J694" s="29"/>
      <c r="K694" s="29"/>
      <c r="L694" s="29"/>
      <c r="M694" s="29"/>
      <c r="N694" s="29"/>
      <c r="O694" s="29"/>
      <c r="P694" s="29"/>
      <c r="Q694" s="29"/>
      <c r="R694" s="29"/>
      <c r="S694" s="29"/>
      <c r="T694" s="29"/>
      <c r="U694" s="29"/>
      <c r="V694" s="29"/>
      <c r="W694" s="29"/>
      <c r="X694" s="29"/>
      <c r="Y694" s="29"/>
      <c r="Z694" s="29"/>
    </row>
    <row r="695" spans="1:26" ht="15.75" customHeight="1">
      <c r="A695" s="29"/>
      <c r="B695" s="29"/>
      <c r="C695" s="29"/>
      <c r="D695" s="29"/>
      <c r="E695" s="29"/>
      <c r="F695" s="29"/>
      <c r="G695" s="29"/>
      <c r="H695" s="579"/>
      <c r="I695" s="29"/>
      <c r="J695" s="29"/>
      <c r="K695" s="29"/>
      <c r="L695" s="29"/>
      <c r="M695" s="29"/>
      <c r="N695" s="29"/>
      <c r="O695" s="29"/>
      <c r="P695" s="29"/>
      <c r="Q695" s="29"/>
      <c r="R695" s="29"/>
      <c r="S695" s="29"/>
      <c r="T695" s="29"/>
      <c r="U695" s="29"/>
      <c r="V695" s="29"/>
      <c r="W695" s="29"/>
      <c r="X695" s="29"/>
      <c r="Y695" s="29"/>
      <c r="Z695" s="29"/>
    </row>
    <row r="696" spans="1:26" ht="15.75" customHeight="1">
      <c r="A696" s="29"/>
      <c r="B696" s="29"/>
      <c r="C696" s="29"/>
      <c r="D696" s="29"/>
      <c r="E696" s="29"/>
      <c r="F696" s="29"/>
      <c r="G696" s="29"/>
      <c r="H696" s="579"/>
      <c r="I696" s="29"/>
      <c r="J696" s="29"/>
      <c r="K696" s="29"/>
      <c r="L696" s="29"/>
      <c r="M696" s="29"/>
      <c r="N696" s="29"/>
      <c r="O696" s="29"/>
      <c r="P696" s="29"/>
      <c r="Q696" s="29"/>
      <c r="R696" s="29"/>
      <c r="S696" s="29"/>
      <c r="T696" s="29"/>
      <c r="U696" s="29"/>
      <c r="V696" s="29"/>
      <c r="W696" s="29"/>
      <c r="X696" s="29"/>
      <c r="Y696" s="29"/>
      <c r="Z696" s="29"/>
    </row>
    <row r="697" spans="1:26" ht="15.75" customHeight="1">
      <c r="A697" s="29"/>
      <c r="B697" s="29"/>
      <c r="C697" s="29"/>
      <c r="D697" s="29"/>
      <c r="E697" s="29"/>
      <c r="F697" s="29"/>
      <c r="G697" s="29"/>
      <c r="H697" s="579"/>
      <c r="I697" s="29"/>
      <c r="J697" s="29"/>
      <c r="K697" s="29"/>
      <c r="L697" s="29"/>
      <c r="M697" s="29"/>
      <c r="N697" s="29"/>
      <c r="O697" s="29"/>
      <c r="P697" s="29"/>
      <c r="Q697" s="29"/>
      <c r="R697" s="29"/>
      <c r="S697" s="29"/>
      <c r="T697" s="29"/>
      <c r="U697" s="29"/>
      <c r="V697" s="29"/>
      <c r="W697" s="29"/>
      <c r="X697" s="29"/>
      <c r="Y697" s="29"/>
      <c r="Z697" s="29"/>
    </row>
    <row r="698" spans="1:26" ht="15.75" customHeight="1">
      <c r="A698" s="29"/>
      <c r="B698" s="29"/>
      <c r="C698" s="29"/>
      <c r="D698" s="29"/>
      <c r="E698" s="29"/>
      <c r="F698" s="29"/>
      <c r="G698" s="29"/>
      <c r="H698" s="579"/>
      <c r="I698" s="29"/>
      <c r="J698" s="29"/>
      <c r="K698" s="29"/>
      <c r="L698" s="29"/>
      <c r="M698" s="29"/>
      <c r="N698" s="29"/>
      <c r="O698" s="29"/>
      <c r="P698" s="29"/>
      <c r="Q698" s="29"/>
      <c r="R698" s="29"/>
      <c r="S698" s="29"/>
      <c r="T698" s="29"/>
      <c r="U698" s="29"/>
      <c r="V698" s="29"/>
      <c r="W698" s="29"/>
      <c r="X698" s="29"/>
      <c r="Y698" s="29"/>
      <c r="Z698" s="29"/>
    </row>
    <row r="699" spans="1:26" ht="15.75" customHeight="1">
      <c r="A699" s="29"/>
      <c r="B699" s="29"/>
      <c r="C699" s="29"/>
      <c r="D699" s="29"/>
      <c r="E699" s="29"/>
      <c r="F699" s="29"/>
      <c r="G699" s="29"/>
      <c r="H699" s="579"/>
      <c r="I699" s="29"/>
      <c r="J699" s="29"/>
      <c r="K699" s="29"/>
      <c r="L699" s="29"/>
      <c r="M699" s="29"/>
      <c r="N699" s="29"/>
      <c r="O699" s="29"/>
      <c r="P699" s="29"/>
      <c r="Q699" s="29"/>
      <c r="R699" s="29"/>
      <c r="S699" s="29"/>
      <c r="T699" s="29"/>
      <c r="U699" s="29"/>
      <c r="V699" s="29"/>
      <c r="W699" s="29"/>
      <c r="X699" s="29"/>
      <c r="Y699" s="29"/>
      <c r="Z699" s="29"/>
    </row>
    <row r="700" spans="1:26" ht="15.75" customHeight="1">
      <c r="A700" s="29"/>
      <c r="B700" s="29"/>
      <c r="C700" s="29"/>
      <c r="D700" s="29"/>
      <c r="E700" s="29"/>
      <c r="F700" s="29"/>
      <c r="G700" s="29"/>
      <c r="H700" s="579"/>
      <c r="I700" s="29"/>
      <c r="J700" s="29"/>
      <c r="K700" s="29"/>
      <c r="L700" s="29"/>
      <c r="M700" s="29"/>
      <c r="N700" s="29"/>
      <c r="O700" s="29"/>
      <c r="P700" s="29"/>
      <c r="Q700" s="29"/>
      <c r="R700" s="29"/>
      <c r="S700" s="29"/>
      <c r="T700" s="29"/>
      <c r="U700" s="29"/>
      <c r="V700" s="29"/>
      <c r="W700" s="29"/>
      <c r="X700" s="29"/>
      <c r="Y700" s="29"/>
      <c r="Z700" s="29"/>
    </row>
    <row r="701" spans="1:26" ht="15.75" customHeight="1">
      <c r="A701" s="29"/>
      <c r="B701" s="29"/>
      <c r="C701" s="29"/>
      <c r="D701" s="29"/>
      <c r="E701" s="29"/>
      <c r="F701" s="29"/>
      <c r="G701" s="29"/>
      <c r="H701" s="579"/>
      <c r="I701" s="29"/>
      <c r="J701" s="29"/>
      <c r="K701" s="29"/>
      <c r="L701" s="29"/>
      <c r="M701" s="29"/>
      <c r="N701" s="29"/>
      <c r="O701" s="29"/>
      <c r="P701" s="29"/>
      <c r="Q701" s="29"/>
      <c r="R701" s="29"/>
      <c r="S701" s="29"/>
      <c r="T701" s="29"/>
      <c r="U701" s="29"/>
      <c r="V701" s="29"/>
      <c r="W701" s="29"/>
      <c r="X701" s="29"/>
      <c r="Y701" s="29"/>
      <c r="Z701" s="29"/>
    </row>
    <row r="702" spans="1:26" ht="15.75" customHeight="1">
      <c r="A702" s="29"/>
      <c r="B702" s="29"/>
      <c r="C702" s="29"/>
      <c r="D702" s="29"/>
      <c r="E702" s="29"/>
      <c r="F702" s="29"/>
      <c r="G702" s="29"/>
      <c r="H702" s="579"/>
      <c r="I702" s="29"/>
      <c r="J702" s="29"/>
      <c r="K702" s="29"/>
      <c r="L702" s="29"/>
      <c r="M702" s="29"/>
      <c r="N702" s="29"/>
      <c r="O702" s="29"/>
      <c r="P702" s="29"/>
      <c r="Q702" s="29"/>
      <c r="R702" s="29"/>
      <c r="S702" s="29"/>
      <c r="T702" s="29"/>
      <c r="U702" s="29"/>
      <c r="V702" s="29"/>
      <c r="W702" s="29"/>
      <c r="X702" s="29"/>
      <c r="Y702" s="29"/>
      <c r="Z702" s="29"/>
    </row>
    <row r="703" spans="1:26" ht="15.75" customHeight="1">
      <c r="A703" s="29"/>
      <c r="B703" s="29"/>
      <c r="C703" s="29"/>
      <c r="D703" s="29"/>
      <c r="E703" s="29"/>
      <c r="F703" s="29"/>
      <c r="G703" s="29"/>
      <c r="H703" s="579"/>
      <c r="I703" s="29"/>
      <c r="J703" s="29"/>
      <c r="K703" s="29"/>
      <c r="L703" s="29"/>
      <c r="M703" s="29"/>
      <c r="N703" s="29"/>
      <c r="O703" s="29"/>
      <c r="P703" s="29"/>
      <c r="Q703" s="29"/>
      <c r="R703" s="29"/>
      <c r="S703" s="29"/>
      <c r="T703" s="29"/>
      <c r="U703" s="29"/>
      <c r="V703" s="29"/>
      <c r="W703" s="29"/>
      <c r="X703" s="29"/>
      <c r="Y703" s="29"/>
      <c r="Z703" s="29"/>
    </row>
    <row r="704" spans="1:26" ht="15.75" customHeight="1">
      <c r="A704" s="29"/>
      <c r="B704" s="29"/>
      <c r="C704" s="29"/>
      <c r="D704" s="29"/>
      <c r="E704" s="29"/>
      <c r="F704" s="29"/>
      <c r="G704" s="29"/>
      <c r="H704" s="579"/>
      <c r="I704" s="29"/>
      <c r="J704" s="29"/>
      <c r="K704" s="29"/>
      <c r="L704" s="29"/>
      <c r="M704" s="29"/>
      <c r="N704" s="29"/>
      <c r="O704" s="29"/>
      <c r="P704" s="29"/>
      <c r="Q704" s="29"/>
      <c r="R704" s="29"/>
      <c r="S704" s="29"/>
      <c r="T704" s="29"/>
      <c r="U704" s="29"/>
      <c r="V704" s="29"/>
      <c r="W704" s="29"/>
      <c r="X704" s="29"/>
      <c r="Y704" s="29"/>
      <c r="Z704" s="29"/>
    </row>
    <row r="705" spans="1:26" ht="15.75" customHeight="1">
      <c r="A705" s="29"/>
      <c r="B705" s="29"/>
      <c r="C705" s="29"/>
      <c r="D705" s="29"/>
      <c r="E705" s="29"/>
      <c r="F705" s="29"/>
      <c r="G705" s="29"/>
      <c r="H705" s="579"/>
      <c r="I705" s="29"/>
      <c r="J705" s="29"/>
      <c r="K705" s="29"/>
      <c r="L705" s="29"/>
      <c r="M705" s="29"/>
      <c r="N705" s="29"/>
      <c r="O705" s="29"/>
      <c r="P705" s="29"/>
      <c r="Q705" s="29"/>
      <c r="R705" s="29"/>
      <c r="S705" s="29"/>
      <c r="T705" s="29"/>
      <c r="U705" s="29"/>
      <c r="V705" s="29"/>
      <c r="W705" s="29"/>
      <c r="X705" s="29"/>
      <c r="Y705" s="29"/>
      <c r="Z705" s="29"/>
    </row>
    <row r="706" spans="1:26" ht="15.75" customHeight="1">
      <c r="A706" s="29"/>
      <c r="B706" s="29"/>
      <c r="C706" s="29"/>
      <c r="D706" s="29"/>
      <c r="E706" s="29"/>
      <c r="F706" s="29"/>
      <c r="G706" s="29"/>
      <c r="H706" s="579"/>
      <c r="I706" s="29"/>
      <c r="J706" s="29"/>
      <c r="K706" s="29"/>
      <c r="L706" s="29"/>
      <c r="M706" s="29"/>
      <c r="N706" s="29"/>
      <c r="O706" s="29"/>
      <c r="P706" s="29"/>
      <c r="Q706" s="29"/>
      <c r="R706" s="29"/>
      <c r="S706" s="29"/>
      <c r="T706" s="29"/>
      <c r="U706" s="29"/>
      <c r="V706" s="29"/>
      <c r="W706" s="29"/>
      <c r="X706" s="29"/>
      <c r="Y706" s="29"/>
      <c r="Z706" s="29"/>
    </row>
    <row r="707" spans="1:26" ht="15.75" customHeight="1">
      <c r="A707" s="29"/>
      <c r="B707" s="29"/>
      <c r="C707" s="29"/>
      <c r="D707" s="29"/>
      <c r="E707" s="29"/>
      <c r="F707" s="29"/>
      <c r="G707" s="29"/>
      <c r="H707" s="579"/>
      <c r="I707" s="29"/>
      <c r="J707" s="29"/>
      <c r="K707" s="29"/>
      <c r="L707" s="29"/>
      <c r="M707" s="29"/>
      <c r="N707" s="29"/>
      <c r="O707" s="29"/>
      <c r="P707" s="29"/>
      <c r="Q707" s="29"/>
      <c r="R707" s="29"/>
      <c r="S707" s="29"/>
      <c r="T707" s="29"/>
      <c r="U707" s="29"/>
      <c r="V707" s="29"/>
      <c r="W707" s="29"/>
      <c r="X707" s="29"/>
      <c r="Y707" s="29"/>
      <c r="Z707" s="29"/>
    </row>
    <row r="708" spans="1:26" ht="15.75" customHeight="1">
      <c r="A708" s="29"/>
      <c r="B708" s="29"/>
      <c r="C708" s="29"/>
      <c r="D708" s="29"/>
      <c r="E708" s="29"/>
      <c r="F708" s="29"/>
      <c r="G708" s="29"/>
      <c r="H708" s="579"/>
      <c r="I708" s="29"/>
      <c r="J708" s="29"/>
      <c r="K708" s="29"/>
      <c r="L708" s="29"/>
      <c r="M708" s="29"/>
      <c r="N708" s="29"/>
      <c r="O708" s="29"/>
      <c r="P708" s="29"/>
      <c r="Q708" s="29"/>
      <c r="R708" s="29"/>
      <c r="S708" s="29"/>
      <c r="T708" s="29"/>
      <c r="U708" s="29"/>
      <c r="V708" s="29"/>
      <c r="W708" s="29"/>
      <c r="X708" s="29"/>
      <c r="Y708" s="29"/>
      <c r="Z708" s="29"/>
    </row>
    <row r="709" spans="1:26" ht="15.75" customHeight="1">
      <c r="A709" s="29"/>
      <c r="B709" s="29"/>
      <c r="C709" s="29"/>
      <c r="D709" s="29"/>
      <c r="E709" s="29"/>
      <c r="F709" s="29"/>
      <c r="G709" s="29"/>
      <c r="H709" s="579"/>
      <c r="I709" s="29"/>
      <c r="J709" s="29"/>
      <c r="K709" s="29"/>
      <c r="L709" s="29"/>
      <c r="M709" s="29"/>
      <c r="N709" s="29"/>
      <c r="O709" s="29"/>
      <c r="P709" s="29"/>
      <c r="Q709" s="29"/>
      <c r="R709" s="29"/>
      <c r="S709" s="29"/>
      <c r="T709" s="29"/>
      <c r="U709" s="29"/>
      <c r="V709" s="29"/>
      <c r="W709" s="29"/>
      <c r="X709" s="29"/>
      <c r="Y709" s="29"/>
      <c r="Z709" s="29"/>
    </row>
    <row r="710" spans="1:26" ht="15.75" customHeight="1">
      <c r="A710" s="29"/>
      <c r="B710" s="29"/>
      <c r="C710" s="29"/>
      <c r="D710" s="29"/>
      <c r="E710" s="29"/>
      <c r="F710" s="29"/>
      <c r="G710" s="29"/>
      <c r="H710" s="579"/>
      <c r="I710" s="29"/>
      <c r="J710" s="29"/>
      <c r="K710" s="29"/>
      <c r="L710" s="29"/>
      <c r="M710" s="29"/>
      <c r="N710" s="29"/>
      <c r="O710" s="29"/>
      <c r="P710" s="29"/>
      <c r="Q710" s="29"/>
      <c r="R710" s="29"/>
      <c r="S710" s="29"/>
      <c r="T710" s="29"/>
      <c r="U710" s="29"/>
      <c r="V710" s="29"/>
      <c r="W710" s="29"/>
      <c r="X710" s="29"/>
      <c r="Y710" s="29"/>
      <c r="Z710" s="29"/>
    </row>
    <row r="711" spans="1:26" ht="15.75" customHeight="1">
      <c r="A711" s="29"/>
      <c r="B711" s="29"/>
      <c r="C711" s="29"/>
      <c r="D711" s="29"/>
      <c r="E711" s="29"/>
      <c r="F711" s="29"/>
      <c r="G711" s="29"/>
      <c r="H711" s="579"/>
      <c r="I711" s="29"/>
      <c r="J711" s="29"/>
      <c r="K711" s="29"/>
      <c r="L711" s="29"/>
      <c r="M711" s="29"/>
      <c r="N711" s="29"/>
      <c r="O711" s="29"/>
      <c r="P711" s="29"/>
      <c r="Q711" s="29"/>
      <c r="R711" s="29"/>
      <c r="S711" s="29"/>
      <c r="T711" s="29"/>
      <c r="U711" s="29"/>
      <c r="V711" s="29"/>
      <c r="W711" s="29"/>
      <c r="X711" s="29"/>
      <c r="Y711" s="29"/>
      <c r="Z711" s="29"/>
    </row>
    <row r="712" spans="1:26" ht="15.75" customHeight="1">
      <c r="A712" s="29"/>
      <c r="B712" s="29"/>
      <c r="C712" s="29"/>
      <c r="D712" s="29"/>
      <c r="E712" s="29"/>
      <c r="F712" s="29"/>
      <c r="G712" s="29"/>
      <c r="H712" s="579"/>
      <c r="I712" s="29"/>
      <c r="J712" s="29"/>
      <c r="K712" s="29"/>
      <c r="L712" s="29"/>
      <c r="M712" s="29"/>
      <c r="N712" s="29"/>
      <c r="O712" s="29"/>
      <c r="P712" s="29"/>
      <c r="Q712" s="29"/>
      <c r="R712" s="29"/>
      <c r="S712" s="29"/>
      <c r="T712" s="29"/>
      <c r="U712" s="29"/>
      <c r="V712" s="29"/>
      <c r="W712" s="29"/>
      <c r="X712" s="29"/>
      <c r="Y712" s="29"/>
      <c r="Z712" s="29"/>
    </row>
    <row r="713" spans="1:26" ht="15.75" customHeight="1">
      <c r="A713" s="29"/>
      <c r="B713" s="29"/>
      <c r="C713" s="29"/>
      <c r="D713" s="29"/>
      <c r="E713" s="29"/>
      <c r="F713" s="29"/>
      <c r="G713" s="29"/>
      <c r="H713" s="579"/>
      <c r="I713" s="29"/>
      <c r="J713" s="29"/>
      <c r="K713" s="29"/>
      <c r="L713" s="29"/>
      <c r="M713" s="29"/>
      <c r="N713" s="29"/>
      <c r="O713" s="29"/>
      <c r="P713" s="29"/>
      <c r="Q713" s="29"/>
      <c r="R713" s="29"/>
      <c r="S713" s="29"/>
      <c r="T713" s="29"/>
      <c r="U713" s="29"/>
      <c r="V713" s="29"/>
      <c r="W713" s="29"/>
      <c r="X713" s="29"/>
      <c r="Y713" s="29"/>
      <c r="Z713" s="29"/>
    </row>
    <row r="714" spans="1:26" ht="15.75" customHeight="1">
      <c r="A714" s="29"/>
      <c r="B714" s="29"/>
      <c r="C714" s="29"/>
      <c r="D714" s="29"/>
      <c r="E714" s="29"/>
      <c r="F714" s="29"/>
      <c r="G714" s="29"/>
      <c r="H714" s="579"/>
      <c r="I714" s="29"/>
      <c r="J714" s="29"/>
      <c r="K714" s="29"/>
      <c r="L714" s="29"/>
      <c r="M714" s="29"/>
      <c r="N714" s="29"/>
      <c r="O714" s="29"/>
      <c r="P714" s="29"/>
      <c r="Q714" s="29"/>
      <c r="R714" s="29"/>
      <c r="S714" s="29"/>
      <c r="T714" s="29"/>
      <c r="U714" s="29"/>
      <c r="V714" s="29"/>
      <c r="W714" s="29"/>
      <c r="X714" s="29"/>
      <c r="Y714" s="29"/>
      <c r="Z714" s="29"/>
    </row>
    <row r="715" spans="1:26" ht="15.75" customHeight="1">
      <c r="A715" s="29"/>
      <c r="B715" s="29"/>
      <c r="C715" s="29"/>
      <c r="D715" s="29"/>
      <c r="E715" s="29"/>
      <c r="F715" s="29"/>
      <c r="G715" s="29"/>
      <c r="H715" s="579"/>
      <c r="I715" s="29"/>
      <c r="J715" s="29"/>
      <c r="K715" s="29"/>
      <c r="L715" s="29"/>
      <c r="M715" s="29"/>
      <c r="N715" s="29"/>
      <c r="O715" s="29"/>
      <c r="P715" s="29"/>
      <c r="Q715" s="29"/>
      <c r="R715" s="29"/>
      <c r="S715" s="29"/>
      <c r="T715" s="29"/>
      <c r="U715" s="29"/>
      <c r="V715" s="29"/>
      <c r="W715" s="29"/>
      <c r="X715" s="29"/>
      <c r="Y715" s="29"/>
      <c r="Z715" s="29"/>
    </row>
    <row r="716" spans="1:26" ht="15.75" customHeight="1">
      <c r="A716" s="29"/>
      <c r="B716" s="29"/>
      <c r="C716" s="29"/>
      <c r="D716" s="29"/>
      <c r="E716" s="29"/>
      <c r="F716" s="29"/>
      <c r="G716" s="29"/>
      <c r="H716" s="579"/>
      <c r="I716" s="29"/>
      <c r="J716" s="29"/>
      <c r="K716" s="29"/>
      <c r="L716" s="29"/>
      <c r="M716" s="29"/>
      <c r="N716" s="29"/>
      <c r="O716" s="29"/>
      <c r="P716" s="29"/>
      <c r="Q716" s="29"/>
      <c r="R716" s="29"/>
      <c r="S716" s="29"/>
      <c r="T716" s="29"/>
      <c r="U716" s="29"/>
      <c r="V716" s="29"/>
      <c r="W716" s="29"/>
      <c r="X716" s="29"/>
      <c r="Y716" s="29"/>
      <c r="Z716" s="29"/>
    </row>
    <row r="717" spans="1:26" ht="15.75" customHeight="1">
      <c r="A717" s="29"/>
      <c r="B717" s="29"/>
      <c r="C717" s="29"/>
      <c r="D717" s="29"/>
      <c r="E717" s="29"/>
      <c r="F717" s="29"/>
      <c r="G717" s="29"/>
      <c r="H717" s="579"/>
      <c r="I717" s="29"/>
      <c r="J717" s="29"/>
      <c r="K717" s="29"/>
      <c r="L717" s="29"/>
      <c r="M717" s="29"/>
      <c r="N717" s="29"/>
      <c r="O717" s="29"/>
      <c r="P717" s="29"/>
      <c r="Q717" s="29"/>
      <c r="R717" s="29"/>
      <c r="S717" s="29"/>
      <c r="T717" s="29"/>
      <c r="U717" s="29"/>
      <c r="V717" s="29"/>
      <c r="W717" s="29"/>
      <c r="X717" s="29"/>
      <c r="Y717" s="29"/>
      <c r="Z717" s="29"/>
    </row>
    <row r="718" spans="1:26" ht="15.75" customHeight="1">
      <c r="A718" s="29"/>
      <c r="B718" s="29"/>
      <c r="C718" s="29"/>
      <c r="D718" s="29"/>
      <c r="E718" s="29"/>
      <c r="F718" s="29"/>
      <c r="G718" s="29"/>
      <c r="H718" s="579"/>
      <c r="I718" s="29"/>
      <c r="J718" s="29"/>
      <c r="K718" s="29"/>
      <c r="L718" s="29"/>
      <c r="M718" s="29"/>
      <c r="N718" s="29"/>
      <c r="O718" s="29"/>
      <c r="P718" s="29"/>
      <c r="Q718" s="29"/>
      <c r="R718" s="29"/>
      <c r="S718" s="29"/>
      <c r="T718" s="29"/>
      <c r="U718" s="29"/>
      <c r="V718" s="29"/>
      <c r="W718" s="29"/>
      <c r="X718" s="29"/>
      <c r="Y718" s="29"/>
      <c r="Z718" s="29"/>
    </row>
    <row r="719" spans="1:26" ht="15.75" customHeight="1">
      <c r="A719" s="29"/>
      <c r="B719" s="29"/>
      <c r="C719" s="29"/>
      <c r="D719" s="29"/>
      <c r="E719" s="29"/>
      <c r="F719" s="29"/>
      <c r="G719" s="29"/>
      <c r="H719" s="579"/>
      <c r="I719" s="29"/>
      <c r="J719" s="29"/>
      <c r="K719" s="29"/>
      <c r="L719" s="29"/>
      <c r="M719" s="29"/>
      <c r="N719" s="29"/>
      <c r="O719" s="29"/>
      <c r="P719" s="29"/>
      <c r="Q719" s="29"/>
      <c r="R719" s="29"/>
      <c r="S719" s="29"/>
      <c r="T719" s="29"/>
      <c r="U719" s="29"/>
      <c r="V719" s="29"/>
      <c r="W719" s="29"/>
      <c r="X719" s="29"/>
      <c r="Y719" s="29"/>
      <c r="Z719" s="29"/>
    </row>
    <row r="720" spans="1:26" ht="15.75" customHeight="1">
      <c r="A720" s="29"/>
      <c r="B720" s="29"/>
      <c r="C720" s="29"/>
      <c r="D720" s="29"/>
      <c r="E720" s="29"/>
      <c r="F720" s="29"/>
      <c r="G720" s="29"/>
      <c r="H720" s="579"/>
      <c r="I720" s="29"/>
      <c r="J720" s="29"/>
      <c r="K720" s="29"/>
      <c r="L720" s="29"/>
      <c r="M720" s="29"/>
      <c r="N720" s="29"/>
      <c r="O720" s="29"/>
      <c r="P720" s="29"/>
      <c r="Q720" s="29"/>
      <c r="R720" s="29"/>
      <c r="S720" s="29"/>
      <c r="T720" s="29"/>
      <c r="U720" s="29"/>
      <c r="V720" s="29"/>
      <c r="W720" s="29"/>
      <c r="X720" s="29"/>
      <c r="Y720" s="29"/>
      <c r="Z720" s="29"/>
    </row>
    <row r="721" spans="1:26" ht="15.75" customHeight="1">
      <c r="A721" s="29"/>
      <c r="B721" s="29"/>
      <c r="C721" s="29"/>
      <c r="D721" s="29"/>
      <c r="E721" s="29"/>
      <c r="F721" s="29"/>
      <c r="G721" s="29"/>
      <c r="H721" s="579"/>
      <c r="I721" s="29"/>
      <c r="J721" s="29"/>
      <c r="K721" s="29"/>
      <c r="L721" s="29"/>
      <c r="M721" s="29"/>
      <c r="N721" s="29"/>
      <c r="O721" s="29"/>
      <c r="P721" s="29"/>
      <c r="Q721" s="29"/>
      <c r="R721" s="29"/>
      <c r="S721" s="29"/>
      <c r="T721" s="29"/>
      <c r="U721" s="29"/>
      <c r="V721" s="29"/>
      <c r="W721" s="29"/>
      <c r="X721" s="29"/>
      <c r="Y721" s="29"/>
      <c r="Z721" s="29"/>
    </row>
    <row r="722" spans="1:26" ht="15.75" customHeight="1">
      <c r="A722" s="29"/>
      <c r="B722" s="29"/>
      <c r="C722" s="29"/>
      <c r="D722" s="29"/>
      <c r="E722" s="29"/>
      <c r="F722" s="29"/>
      <c r="G722" s="29"/>
      <c r="H722" s="579"/>
      <c r="I722" s="29"/>
      <c r="J722" s="29"/>
      <c r="K722" s="29"/>
      <c r="L722" s="29"/>
      <c r="M722" s="29"/>
      <c r="N722" s="29"/>
      <c r="O722" s="29"/>
      <c r="P722" s="29"/>
      <c r="Q722" s="29"/>
      <c r="R722" s="29"/>
      <c r="S722" s="29"/>
      <c r="T722" s="29"/>
      <c r="U722" s="29"/>
      <c r="V722" s="29"/>
      <c r="W722" s="29"/>
      <c r="X722" s="29"/>
      <c r="Y722" s="29"/>
      <c r="Z722" s="29"/>
    </row>
    <row r="723" spans="1:26" ht="15.75" customHeight="1">
      <c r="A723" s="29"/>
      <c r="B723" s="29"/>
      <c r="C723" s="29"/>
      <c r="D723" s="29"/>
      <c r="E723" s="29"/>
      <c r="F723" s="29"/>
      <c r="G723" s="29"/>
      <c r="H723" s="579"/>
      <c r="I723" s="29"/>
      <c r="J723" s="29"/>
      <c r="K723" s="29"/>
      <c r="L723" s="29"/>
      <c r="M723" s="29"/>
      <c r="N723" s="29"/>
      <c r="O723" s="29"/>
      <c r="P723" s="29"/>
      <c r="Q723" s="29"/>
      <c r="R723" s="29"/>
      <c r="S723" s="29"/>
      <c r="T723" s="29"/>
      <c r="U723" s="29"/>
      <c r="V723" s="29"/>
      <c r="W723" s="29"/>
      <c r="X723" s="29"/>
      <c r="Y723" s="29"/>
      <c r="Z723" s="29"/>
    </row>
    <row r="724" spans="1:26" ht="15.75" customHeight="1">
      <c r="A724" s="29"/>
      <c r="B724" s="29"/>
      <c r="C724" s="29"/>
      <c r="D724" s="29"/>
      <c r="E724" s="29"/>
      <c r="F724" s="29"/>
      <c r="G724" s="29"/>
      <c r="H724" s="579"/>
      <c r="I724" s="29"/>
      <c r="J724" s="29"/>
      <c r="K724" s="29"/>
      <c r="L724" s="29"/>
      <c r="M724" s="29"/>
      <c r="N724" s="29"/>
      <c r="O724" s="29"/>
      <c r="P724" s="29"/>
      <c r="Q724" s="29"/>
      <c r="R724" s="29"/>
      <c r="S724" s="29"/>
      <c r="T724" s="29"/>
      <c r="U724" s="29"/>
      <c r="V724" s="29"/>
      <c r="W724" s="29"/>
      <c r="X724" s="29"/>
      <c r="Y724" s="29"/>
      <c r="Z724" s="29"/>
    </row>
    <row r="725" spans="1:26" ht="15.75" customHeight="1">
      <c r="A725" s="29"/>
      <c r="B725" s="29"/>
      <c r="C725" s="29"/>
      <c r="D725" s="29"/>
      <c r="E725" s="29"/>
      <c r="F725" s="29"/>
      <c r="G725" s="29"/>
      <c r="H725" s="579"/>
      <c r="I725" s="29"/>
      <c r="J725" s="29"/>
      <c r="K725" s="29"/>
      <c r="L725" s="29"/>
      <c r="M725" s="29"/>
      <c r="N725" s="29"/>
      <c r="O725" s="29"/>
      <c r="P725" s="29"/>
      <c r="Q725" s="29"/>
      <c r="R725" s="29"/>
      <c r="S725" s="29"/>
      <c r="T725" s="29"/>
      <c r="U725" s="29"/>
      <c r="V725" s="29"/>
      <c r="W725" s="29"/>
      <c r="X725" s="29"/>
      <c r="Y725" s="29"/>
      <c r="Z725" s="29"/>
    </row>
    <row r="726" spans="1:26" ht="15.75" customHeight="1">
      <c r="A726" s="29"/>
      <c r="B726" s="29"/>
      <c r="C726" s="29"/>
      <c r="D726" s="29"/>
      <c r="E726" s="29"/>
      <c r="F726" s="29"/>
      <c r="G726" s="29"/>
      <c r="H726" s="579"/>
      <c r="I726" s="29"/>
      <c r="J726" s="29"/>
      <c r="K726" s="29"/>
      <c r="L726" s="29"/>
      <c r="M726" s="29"/>
      <c r="N726" s="29"/>
      <c r="O726" s="29"/>
      <c r="P726" s="29"/>
      <c r="Q726" s="29"/>
      <c r="R726" s="29"/>
      <c r="S726" s="29"/>
      <c r="T726" s="29"/>
      <c r="U726" s="29"/>
      <c r="V726" s="29"/>
      <c r="W726" s="29"/>
      <c r="X726" s="29"/>
      <c r="Y726" s="29"/>
      <c r="Z726" s="29"/>
    </row>
    <row r="727" spans="1:26" ht="15.75" customHeight="1">
      <c r="A727" s="29"/>
      <c r="B727" s="29"/>
      <c r="C727" s="29"/>
      <c r="D727" s="29"/>
      <c r="E727" s="29"/>
      <c r="F727" s="29"/>
      <c r="G727" s="29"/>
      <c r="H727" s="579"/>
      <c r="I727" s="29"/>
      <c r="J727" s="29"/>
      <c r="K727" s="29"/>
      <c r="L727" s="29"/>
      <c r="M727" s="29"/>
      <c r="N727" s="29"/>
      <c r="O727" s="29"/>
      <c r="P727" s="29"/>
      <c r="Q727" s="29"/>
      <c r="R727" s="29"/>
      <c r="S727" s="29"/>
      <c r="T727" s="29"/>
      <c r="U727" s="29"/>
      <c r="V727" s="29"/>
      <c r="W727" s="29"/>
      <c r="X727" s="29"/>
      <c r="Y727" s="29"/>
      <c r="Z727" s="29"/>
    </row>
    <row r="728" spans="1:26" ht="15.75" customHeight="1">
      <c r="A728" s="29"/>
      <c r="B728" s="29"/>
      <c r="C728" s="29"/>
      <c r="D728" s="29"/>
      <c r="E728" s="29"/>
      <c r="F728" s="29"/>
      <c r="G728" s="29"/>
      <c r="H728" s="579"/>
      <c r="I728" s="29"/>
      <c r="J728" s="29"/>
      <c r="K728" s="29"/>
      <c r="L728" s="29"/>
      <c r="M728" s="29"/>
      <c r="N728" s="29"/>
      <c r="O728" s="29"/>
      <c r="P728" s="29"/>
      <c r="Q728" s="29"/>
      <c r="R728" s="29"/>
      <c r="S728" s="29"/>
      <c r="T728" s="29"/>
      <c r="U728" s="29"/>
      <c r="V728" s="29"/>
      <c r="W728" s="29"/>
      <c r="X728" s="29"/>
      <c r="Y728" s="29"/>
      <c r="Z728" s="29"/>
    </row>
    <row r="729" spans="1:26" ht="15.75" customHeight="1">
      <c r="A729" s="29"/>
      <c r="B729" s="29"/>
      <c r="C729" s="29"/>
      <c r="D729" s="29"/>
      <c r="E729" s="29"/>
      <c r="F729" s="29"/>
      <c r="G729" s="29"/>
      <c r="H729" s="579"/>
      <c r="I729" s="29"/>
      <c r="J729" s="29"/>
      <c r="K729" s="29"/>
      <c r="L729" s="29"/>
      <c r="M729" s="29"/>
      <c r="N729" s="29"/>
      <c r="O729" s="29"/>
      <c r="P729" s="29"/>
      <c r="Q729" s="29"/>
      <c r="R729" s="29"/>
      <c r="S729" s="29"/>
      <c r="T729" s="29"/>
      <c r="U729" s="29"/>
      <c r="V729" s="29"/>
      <c r="W729" s="29"/>
      <c r="X729" s="29"/>
      <c r="Y729" s="29"/>
      <c r="Z729" s="29"/>
    </row>
    <row r="730" spans="1:26" ht="15.75" customHeight="1">
      <c r="A730" s="29"/>
      <c r="B730" s="29"/>
      <c r="C730" s="29"/>
      <c r="D730" s="29"/>
      <c r="E730" s="29"/>
      <c r="F730" s="29"/>
      <c r="G730" s="29"/>
      <c r="H730" s="579"/>
      <c r="I730" s="29"/>
      <c r="J730" s="29"/>
      <c r="K730" s="29"/>
      <c r="L730" s="29"/>
      <c r="M730" s="29"/>
      <c r="N730" s="29"/>
      <c r="O730" s="29"/>
      <c r="P730" s="29"/>
      <c r="Q730" s="29"/>
      <c r="R730" s="29"/>
      <c r="S730" s="29"/>
      <c r="T730" s="29"/>
      <c r="U730" s="29"/>
      <c r="V730" s="29"/>
      <c r="W730" s="29"/>
      <c r="X730" s="29"/>
      <c r="Y730" s="29"/>
      <c r="Z730" s="29"/>
    </row>
    <row r="731" spans="1:26" ht="15.75" customHeight="1">
      <c r="A731" s="29"/>
      <c r="B731" s="29"/>
      <c r="C731" s="29"/>
      <c r="D731" s="29"/>
      <c r="E731" s="29"/>
      <c r="F731" s="29"/>
      <c r="G731" s="29"/>
      <c r="H731" s="579"/>
      <c r="I731" s="29"/>
      <c r="J731" s="29"/>
      <c r="K731" s="29"/>
      <c r="L731" s="29"/>
      <c r="M731" s="29"/>
      <c r="N731" s="29"/>
      <c r="O731" s="29"/>
      <c r="P731" s="29"/>
      <c r="Q731" s="29"/>
      <c r="R731" s="29"/>
      <c r="S731" s="29"/>
      <c r="T731" s="29"/>
      <c r="U731" s="29"/>
      <c r="V731" s="29"/>
      <c r="W731" s="29"/>
      <c r="X731" s="29"/>
      <c r="Y731" s="29"/>
      <c r="Z731" s="29"/>
    </row>
    <row r="732" spans="1:26" ht="15.75" customHeight="1">
      <c r="A732" s="29"/>
      <c r="B732" s="29"/>
      <c r="C732" s="29"/>
      <c r="D732" s="29"/>
      <c r="E732" s="29"/>
      <c r="F732" s="29"/>
      <c r="G732" s="29"/>
      <c r="H732" s="579"/>
      <c r="I732" s="29"/>
      <c r="J732" s="29"/>
      <c r="K732" s="29"/>
      <c r="L732" s="29"/>
      <c r="M732" s="29"/>
      <c r="N732" s="29"/>
      <c r="O732" s="29"/>
      <c r="P732" s="29"/>
      <c r="Q732" s="29"/>
      <c r="R732" s="29"/>
      <c r="S732" s="29"/>
      <c r="T732" s="29"/>
      <c r="U732" s="29"/>
      <c r="V732" s="29"/>
      <c r="W732" s="29"/>
      <c r="X732" s="29"/>
      <c r="Y732" s="29"/>
      <c r="Z732" s="29"/>
    </row>
    <row r="733" spans="1:26" ht="15.75" customHeight="1">
      <c r="A733" s="29"/>
      <c r="B733" s="29"/>
      <c r="C733" s="29"/>
      <c r="D733" s="29"/>
      <c r="E733" s="29"/>
      <c r="F733" s="29"/>
      <c r="G733" s="29"/>
      <c r="H733" s="579"/>
      <c r="I733" s="29"/>
      <c r="J733" s="29"/>
      <c r="K733" s="29"/>
      <c r="L733" s="29"/>
      <c r="M733" s="29"/>
      <c r="N733" s="29"/>
      <c r="O733" s="29"/>
      <c r="P733" s="29"/>
      <c r="Q733" s="29"/>
      <c r="R733" s="29"/>
      <c r="S733" s="29"/>
      <c r="T733" s="29"/>
      <c r="U733" s="29"/>
      <c r="V733" s="29"/>
      <c r="W733" s="29"/>
      <c r="X733" s="29"/>
      <c r="Y733" s="29"/>
      <c r="Z733" s="29"/>
    </row>
    <row r="734" spans="1:26" ht="15.75" customHeight="1">
      <c r="A734" s="29"/>
      <c r="B734" s="29"/>
      <c r="C734" s="29"/>
      <c r="D734" s="29"/>
      <c r="E734" s="29"/>
      <c r="F734" s="29"/>
      <c r="G734" s="29"/>
      <c r="H734" s="579"/>
      <c r="I734" s="29"/>
      <c r="J734" s="29"/>
      <c r="K734" s="29"/>
      <c r="L734" s="29"/>
      <c r="M734" s="29"/>
      <c r="N734" s="29"/>
      <c r="O734" s="29"/>
      <c r="P734" s="29"/>
      <c r="Q734" s="29"/>
      <c r="R734" s="29"/>
      <c r="S734" s="29"/>
      <c r="T734" s="29"/>
      <c r="U734" s="29"/>
      <c r="V734" s="29"/>
      <c r="W734" s="29"/>
      <c r="X734" s="29"/>
      <c r="Y734" s="29"/>
      <c r="Z734" s="29"/>
    </row>
    <row r="735" spans="1:26" ht="15.75" customHeight="1">
      <c r="A735" s="29"/>
      <c r="B735" s="29"/>
      <c r="C735" s="29"/>
      <c r="D735" s="29"/>
      <c r="E735" s="29"/>
      <c r="F735" s="29"/>
      <c r="G735" s="29"/>
      <c r="H735" s="579"/>
      <c r="I735" s="29"/>
      <c r="J735" s="29"/>
      <c r="K735" s="29"/>
      <c r="L735" s="29"/>
      <c r="M735" s="29"/>
      <c r="N735" s="29"/>
      <c r="O735" s="29"/>
      <c r="P735" s="29"/>
      <c r="Q735" s="29"/>
      <c r="R735" s="29"/>
      <c r="S735" s="29"/>
      <c r="T735" s="29"/>
      <c r="U735" s="29"/>
      <c r="V735" s="29"/>
      <c r="W735" s="29"/>
      <c r="X735" s="29"/>
      <c r="Y735" s="29"/>
      <c r="Z735" s="29"/>
    </row>
    <row r="736" spans="1:26" ht="15.75" customHeight="1">
      <c r="A736" s="29"/>
      <c r="B736" s="29"/>
      <c r="C736" s="29"/>
      <c r="D736" s="29"/>
      <c r="E736" s="29"/>
      <c r="F736" s="29"/>
      <c r="G736" s="29"/>
      <c r="H736" s="579"/>
      <c r="I736" s="29"/>
      <c r="J736" s="29"/>
      <c r="K736" s="29"/>
      <c r="L736" s="29"/>
      <c r="M736" s="29"/>
      <c r="N736" s="29"/>
      <c r="O736" s="29"/>
      <c r="P736" s="29"/>
      <c r="Q736" s="29"/>
      <c r="R736" s="29"/>
      <c r="S736" s="29"/>
      <c r="T736" s="29"/>
      <c r="U736" s="29"/>
      <c r="V736" s="29"/>
      <c r="W736" s="29"/>
      <c r="X736" s="29"/>
      <c r="Y736" s="29"/>
      <c r="Z736" s="29"/>
    </row>
    <row r="737" spans="1:26" ht="15.75" customHeight="1">
      <c r="A737" s="29"/>
      <c r="B737" s="29"/>
      <c r="C737" s="29"/>
      <c r="D737" s="29"/>
      <c r="E737" s="29"/>
      <c r="F737" s="29"/>
      <c r="G737" s="29"/>
      <c r="H737" s="579"/>
      <c r="I737" s="29"/>
      <c r="J737" s="29"/>
      <c r="K737" s="29"/>
      <c r="L737" s="29"/>
      <c r="M737" s="29"/>
      <c r="N737" s="29"/>
      <c r="O737" s="29"/>
      <c r="P737" s="29"/>
      <c r="Q737" s="29"/>
      <c r="R737" s="29"/>
      <c r="S737" s="29"/>
      <c r="T737" s="29"/>
      <c r="U737" s="29"/>
      <c r="V737" s="29"/>
      <c r="W737" s="29"/>
      <c r="X737" s="29"/>
      <c r="Y737" s="29"/>
      <c r="Z737" s="29"/>
    </row>
    <row r="738" spans="1:26" ht="15.75" customHeight="1">
      <c r="A738" s="29"/>
      <c r="B738" s="29"/>
      <c r="C738" s="29"/>
      <c r="D738" s="29"/>
      <c r="E738" s="29"/>
      <c r="F738" s="29"/>
      <c r="G738" s="29"/>
      <c r="H738" s="579"/>
      <c r="I738" s="29"/>
      <c r="J738" s="29"/>
      <c r="K738" s="29"/>
      <c r="L738" s="29"/>
      <c r="M738" s="29"/>
      <c r="N738" s="29"/>
      <c r="O738" s="29"/>
      <c r="P738" s="29"/>
      <c r="Q738" s="29"/>
      <c r="R738" s="29"/>
      <c r="S738" s="29"/>
      <c r="T738" s="29"/>
      <c r="U738" s="29"/>
      <c r="V738" s="29"/>
      <c r="W738" s="29"/>
      <c r="X738" s="29"/>
      <c r="Y738" s="29"/>
      <c r="Z738" s="29"/>
    </row>
    <row r="739" spans="1:26" ht="15.75" customHeight="1">
      <c r="A739" s="29"/>
      <c r="B739" s="29"/>
      <c r="C739" s="29"/>
      <c r="D739" s="29"/>
      <c r="E739" s="29"/>
      <c r="F739" s="29"/>
      <c r="G739" s="29"/>
      <c r="H739" s="579"/>
      <c r="I739" s="29"/>
      <c r="J739" s="29"/>
      <c r="K739" s="29"/>
      <c r="L739" s="29"/>
      <c r="M739" s="29"/>
      <c r="N739" s="29"/>
      <c r="O739" s="29"/>
      <c r="P739" s="29"/>
      <c r="Q739" s="29"/>
      <c r="R739" s="29"/>
      <c r="S739" s="29"/>
      <c r="T739" s="29"/>
      <c r="U739" s="29"/>
      <c r="V739" s="29"/>
      <c r="W739" s="29"/>
      <c r="X739" s="29"/>
      <c r="Y739" s="29"/>
      <c r="Z739" s="29"/>
    </row>
    <row r="740" spans="1:26" ht="15.75" customHeight="1">
      <c r="A740" s="29"/>
      <c r="B740" s="29"/>
      <c r="C740" s="29"/>
      <c r="D740" s="29"/>
      <c r="E740" s="29"/>
      <c r="F740" s="29"/>
      <c r="G740" s="29"/>
      <c r="H740" s="579"/>
      <c r="I740" s="29"/>
      <c r="J740" s="29"/>
      <c r="K740" s="29"/>
      <c r="L740" s="29"/>
      <c r="M740" s="29"/>
      <c r="N740" s="29"/>
      <c r="O740" s="29"/>
      <c r="P740" s="29"/>
      <c r="Q740" s="29"/>
      <c r="R740" s="29"/>
      <c r="S740" s="29"/>
      <c r="T740" s="29"/>
      <c r="U740" s="29"/>
      <c r="V740" s="29"/>
      <c r="W740" s="29"/>
      <c r="X740" s="29"/>
      <c r="Y740" s="29"/>
      <c r="Z740" s="29"/>
    </row>
    <row r="741" spans="1:26" ht="15.75" customHeight="1">
      <c r="A741" s="29"/>
      <c r="B741" s="29"/>
      <c r="C741" s="29"/>
      <c r="D741" s="29"/>
      <c r="E741" s="29"/>
      <c r="F741" s="29"/>
      <c r="G741" s="29"/>
      <c r="H741" s="579"/>
      <c r="I741" s="29"/>
      <c r="J741" s="29"/>
      <c r="K741" s="29"/>
      <c r="L741" s="29"/>
      <c r="M741" s="29"/>
      <c r="N741" s="29"/>
      <c r="O741" s="29"/>
      <c r="P741" s="29"/>
      <c r="Q741" s="29"/>
      <c r="R741" s="29"/>
      <c r="S741" s="29"/>
      <c r="T741" s="29"/>
      <c r="U741" s="29"/>
      <c r="V741" s="29"/>
      <c r="W741" s="29"/>
      <c r="X741" s="29"/>
      <c r="Y741" s="29"/>
      <c r="Z741" s="29"/>
    </row>
    <row r="742" spans="1:26" ht="15.75" customHeight="1">
      <c r="A742" s="29"/>
      <c r="B742" s="29"/>
      <c r="C742" s="29"/>
      <c r="D742" s="29"/>
      <c r="E742" s="29"/>
      <c r="F742" s="29"/>
      <c r="G742" s="29"/>
      <c r="H742" s="579"/>
      <c r="I742" s="29"/>
      <c r="J742" s="29"/>
      <c r="K742" s="29"/>
      <c r="L742" s="29"/>
      <c r="M742" s="29"/>
      <c r="N742" s="29"/>
      <c r="O742" s="29"/>
      <c r="P742" s="29"/>
      <c r="Q742" s="29"/>
      <c r="R742" s="29"/>
      <c r="S742" s="29"/>
      <c r="T742" s="29"/>
      <c r="U742" s="29"/>
      <c r="V742" s="29"/>
      <c r="W742" s="29"/>
      <c r="X742" s="29"/>
      <c r="Y742" s="29"/>
      <c r="Z742" s="29"/>
    </row>
    <row r="743" spans="1:26" ht="15.75" customHeight="1">
      <c r="A743" s="29"/>
      <c r="B743" s="29"/>
      <c r="C743" s="29"/>
      <c r="D743" s="29"/>
      <c r="E743" s="29"/>
      <c r="F743" s="29"/>
      <c r="G743" s="29"/>
      <c r="H743" s="579"/>
      <c r="I743" s="29"/>
      <c r="J743" s="29"/>
      <c r="K743" s="29"/>
      <c r="L743" s="29"/>
      <c r="M743" s="29"/>
      <c r="N743" s="29"/>
      <c r="O743" s="29"/>
      <c r="P743" s="29"/>
      <c r="Q743" s="29"/>
      <c r="R743" s="29"/>
      <c r="S743" s="29"/>
      <c r="T743" s="29"/>
      <c r="U743" s="29"/>
      <c r="V743" s="29"/>
      <c r="W743" s="29"/>
      <c r="X743" s="29"/>
      <c r="Y743" s="29"/>
      <c r="Z743" s="29"/>
    </row>
    <row r="744" spans="1:26" ht="15.75" customHeight="1">
      <c r="A744" s="29"/>
      <c r="B744" s="29"/>
      <c r="C744" s="29"/>
      <c r="D744" s="29"/>
      <c r="E744" s="29"/>
      <c r="F744" s="29"/>
      <c r="G744" s="29"/>
      <c r="H744" s="579"/>
      <c r="I744" s="29"/>
      <c r="J744" s="29"/>
      <c r="K744" s="29"/>
      <c r="L744" s="29"/>
      <c r="M744" s="29"/>
      <c r="N744" s="29"/>
      <c r="O744" s="29"/>
      <c r="P744" s="29"/>
      <c r="Q744" s="29"/>
      <c r="R744" s="29"/>
      <c r="S744" s="29"/>
      <c r="T744" s="29"/>
      <c r="U744" s="29"/>
      <c r="V744" s="29"/>
      <c r="W744" s="29"/>
      <c r="X744" s="29"/>
      <c r="Y744" s="29"/>
      <c r="Z744" s="29"/>
    </row>
    <row r="745" spans="1:26" ht="15.75" customHeight="1">
      <c r="A745" s="29"/>
      <c r="B745" s="29"/>
      <c r="C745" s="29"/>
      <c r="D745" s="29"/>
      <c r="E745" s="29"/>
      <c r="F745" s="29"/>
      <c r="G745" s="29"/>
      <c r="H745" s="579"/>
      <c r="I745" s="29"/>
      <c r="J745" s="29"/>
      <c r="K745" s="29"/>
      <c r="L745" s="29"/>
      <c r="M745" s="29"/>
      <c r="N745" s="29"/>
      <c r="O745" s="29"/>
      <c r="P745" s="29"/>
      <c r="Q745" s="29"/>
      <c r="R745" s="29"/>
      <c r="S745" s="29"/>
      <c r="T745" s="29"/>
      <c r="U745" s="29"/>
      <c r="V745" s="29"/>
      <c r="W745" s="29"/>
      <c r="X745" s="29"/>
      <c r="Y745" s="29"/>
      <c r="Z745" s="29"/>
    </row>
    <row r="746" spans="1:26" ht="15.75" customHeight="1">
      <c r="A746" s="29"/>
      <c r="B746" s="29"/>
      <c r="C746" s="29"/>
      <c r="D746" s="29"/>
      <c r="E746" s="29"/>
      <c r="F746" s="29"/>
      <c r="G746" s="29"/>
      <c r="H746" s="579"/>
      <c r="I746" s="29"/>
      <c r="J746" s="29"/>
      <c r="K746" s="29"/>
      <c r="L746" s="29"/>
      <c r="M746" s="29"/>
      <c r="N746" s="29"/>
      <c r="O746" s="29"/>
      <c r="P746" s="29"/>
      <c r="Q746" s="29"/>
      <c r="R746" s="29"/>
      <c r="S746" s="29"/>
      <c r="T746" s="29"/>
      <c r="U746" s="29"/>
      <c r="V746" s="29"/>
      <c r="W746" s="29"/>
      <c r="X746" s="29"/>
      <c r="Y746" s="29"/>
      <c r="Z746" s="29"/>
    </row>
    <row r="747" spans="1:26" ht="15.75" customHeight="1">
      <c r="A747" s="29"/>
      <c r="B747" s="29"/>
      <c r="C747" s="29"/>
      <c r="D747" s="29"/>
      <c r="E747" s="29"/>
      <c r="F747" s="29"/>
      <c r="G747" s="29"/>
      <c r="H747" s="579"/>
      <c r="I747" s="29"/>
      <c r="J747" s="29"/>
      <c r="K747" s="29"/>
      <c r="L747" s="29"/>
      <c r="M747" s="29"/>
      <c r="N747" s="29"/>
      <c r="O747" s="29"/>
      <c r="P747" s="29"/>
      <c r="Q747" s="29"/>
      <c r="R747" s="29"/>
      <c r="S747" s="29"/>
      <c r="T747" s="29"/>
      <c r="U747" s="29"/>
      <c r="V747" s="29"/>
      <c r="W747" s="29"/>
      <c r="X747" s="29"/>
      <c r="Y747" s="29"/>
      <c r="Z747" s="29"/>
    </row>
    <row r="748" spans="1:26" ht="15.75" customHeight="1">
      <c r="A748" s="29"/>
      <c r="B748" s="29"/>
      <c r="C748" s="29"/>
      <c r="D748" s="29"/>
      <c r="E748" s="29"/>
      <c r="F748" s="29"/>
      <c r="G748" s="29"/>
      <c r="H748" s="579"/>
      <c r="I748" s="29"/>
      <c r="J748" s="29"/>
      <c r="K748" s="29"/>
      <c r="L748" s="29"/>
      <c r="M748" s="29"/>
      <c r="N748" s="29"/>
      <c r="O748" s="29"/>
      <c r="P748" s="29"/>
      <c r="Q748" s="29"/>
      <c r="R748" s="29"/>
      <c r="S748" s="29"/>
      <c r="T748" s="29"/>
      <c r="U748" s="29"/>
      <c r="V748" s="29"/>
      <c r="W748" s="29"/>
      <c r="X748" s="29"/>
      <c r="Y748" s="29"/>
      <c r="Z748" s="29"/>
    </row>
    <row r="749" spans="1:26" ht="15.75" customHeight="1">
      <c r="A749" s="29"/>
      <c r="B749" s="29"/>
      <c r="C749" s="29"/>
      <c r="D749" s="29"/>
      <c r="E749" s="29"/>
      <c r="F749" s="29"/>
      <c r="G749" s="29"/>
      <c r="H749" s="579"/>
      <c r="I749" s="29"/>
      <c r="J749" s="29"/>
      <c r="K749" s="29"/>
      <c r="L749" s="29"/>
      <c r="M749" s="29"/>
      <c r="N749" s="29"/>
      <c r="O749" s="29"/>
      <c r="P749" s="29"/>
      <c r="Q749" s="29"/>
      <c r="R749" s="29"/>
      <c r="S749" s="29"/>
      <c r="T749" s="29"/>
      <c r="U749" s="29"/>
      <c r="V749" s="29"/>
      <c r="W749" s="29"/>
      <c r="X749" s="29"/>
      <c r="Y749" s="29"/>
      <c r="Z749" s="29"/>
    </row>
    <row r="750" spans="1:26" ht="15.75" customHeight="1">
      <c r="A750" s="29"/>
      <c r="B750" s="29"/>
      <c r="C750" s="29"/>
      <c r="D750" s="29"/>
      <c r="E750" s="29"/>
      <c r="F750" s="29"/>
      <c r="G750" s="29"/>
      <c r="H750" s="579"/>
      <c r="I750" s="29"/>
      <c r="J750" s="29"/>
      <c r="K750" s="29"/>
      <c r="L750" s="29"/>
      <c r="M750" s="29"/>
      <c r="N750" s="29"/>
      <c r="O750" s="29"/>
      <c r="P750" s="29"/>
      <c r="Q750" s="29"/>
      <c r="R750" s="29"/>
      <c r="S750" s="29"/>
      <c r="T750" s="29"/>
      <c r="U750" s="29"/>
      <c r="V750" s="29"/>
      <c r="W750" s="29"/>
      <c r="X750" s="29"/>
      <c r="Y750" s="29"/>
      <c r="Z750" s="29"/>
    </row>
    <row r="751" spans="1:26" ht="15.75" customHeight="1">
      <c r="A751" s="29"/>
      <c r="B751" s="29"/>
      <c r="C751" s="29"/>
      <c r="D751" s="29"/>
      <c r="E751" s="29"/>
      <c r="F751" s="29"/>
      <c r="G751" s="29"/>
      <c r="H751" s="579"/>
      <c r="I751" s="29"/>
      <c r="J751" s="29"/>
      <c r="K751" s="29"/>
      <c r="L751" s="29"/>
      <c r="M751" s="29"/>
      <c r="N751" s="29"/>
      <c r="O751" s="29"/>
      <c r="P751" s="29"/>
      <c r="Q751" s="29"/>
      <c r="R751" s="29"/>
      <c r="S751" s="29"/>
      <c r="T751" s="29"/>
      <c r="U751" s="29"/>
      <c r="V751" s="29"/>
      <c r="W751" s="29"/>
      <c r="X751" s="29"/>
      <c r="Y751" s="29"/>
      <c r="Z751" s="29"/>
    </row>
    <row r="752" spans="1:26" ht="15.75" customHeight="1">
      <c r="A752" s="29"/>
      <c r="B752" s="29"/>
      <c r="C752" s="29"/>
      <c r="D752" s="29"/>
      <c r="E752" s="29"/>
      <c r="F752" s="29"/>
      <c r="G752" s="29"/>
      <c r="H752" s="579"/>
      <c r="I752" s="29"/>
      <c r="J752" s="29"/>
      <c r="K752" s="29"/>
      <c r="L752" s="29"/>
      <c r="M752" s="29"/>
      <c r="N752" s="29"/>
      <c r="O752" s="29"/>
      <c r="P752" s="29"/>
      <c r="Q752" s="29"/>
      <c r="R752" s="29"/>
      <c r="S752" s="29"/>
      <c r="T752" s="29"/>
      <c r="U752" s="29"/>
      <c r="V752" s="29"/>
      <c r="W752" s="29"/>
      <c r="X752" s="29"/>
      <c r="Y752" s="29"/>
      <c r="Z752" s="29"/>
    </row>
    <row r="753" spans="1:26" ht="15.75" customHeight="1">
      <c r="A753" s="29"/>
      <c r="B753" s="29"/>
      <c r="C753" s="29"/>
      <c r="D753" s="29"/>
      <c r="E753" s="29"/>
      <c r="F753" s="29"/>
      <c r="G753" s="29"/>
      <c r="H753" s="579"/>
      <c r="I753" s="29"/>
      <c r="J753" s="29"/>
      <c r="K753" s="29"/>
      <c r="L753" s="29"/>
      <c r="M753" s="29"/>
      <c r="N753" s="29"/>
      <c r="O753" s="29"/>
      <c r="P753" s="29"/>
      <c r="Q753" s="29"/>
      <c r="R753" s="29"/>
      <c r="S753" s="29"/>
      <c r="T753" s="29"/>
      <c r="U753" s="29"/>
      <c r="V753" s="29"/>
      <c r="W753" s="29"/>
      <c r="X753" s="29"/>
      <c r="Y753" s="29"/>
      <c r="Z753" s="29"/>
    </row>
    <row r="754" spans="1:26" ht="15.75" customHeight="1">
      <c r="A754" s="29"/>
      <c r="B754" s="29"/>
      <c r="C754" s="29"/>
      <c r="D754" s="29"/>
      <c r="E754" s="29"/>
      <c r="F754" s="29"/>
      <c r="G754" s="29"/>
      <c r="H754" s="579"/>
      <c r="I754" s="29"/>
      <c r="J754" s="29"/>
      <c r="K754" s="29"/>
      <c r="L754" s="29"/>
      <c r="M754" s="29"/>
      <c r="N754" s="29"/>
      <c r="O754" s="29"/>
      <c r="P754" s="29"/>
      <c r="Q754" s="29"/>
      <c r="R754" s="29"/>
      <c r="S754" s="29"/>
      <c r="T754" s="29"/>
      <c r="U754" s="29"/>
      <c r="V754" s="29"/>
      <c r="W754" s="29"/>
      <c r="X754" s="29"/>
      <c r="Y754" s="29"/>
      <c r="Z754" s="29"/>
    </row>
    <row r="755" spans="1:26" ht="15.75" customHeight="1">
      <c r="A755" s="29"/>
      <c r="B755" s="29"/>
      <c r="C755" s="29"/>
      <c r="D755" s="29"/>
      <c r="E755" s="29"/>
      <c r="F755" s="29"/>
      <c r="G755" s="29"/>
      <c r="H755" s="579"/>
      <c r="I755" s="29"/>
      <c r="J755" s="29"/>
      <c r="K755" s="29"/>
      <c r="L755" s="29"/>
      <c r="M755" s="29"/>
      <c r="N755" s="29"/>
      <c r="O755" s="29"/>
      <c r="P755" s="29"/>
      <c r="Q755" s="29"/>
      <c r="R755" s="29"/>
      <c r="S755" s="29"/>
      <c r="T755" s="29"/>
      <c r="U755" s="29"/>
      <c r="V755" s="29"/>
      <c r="W755" s="29"/>
      <c r="X755" s="29"/>
      <c r="Y755" s="29"/>
      <c r="Z755" s="29"/>
    </row>
    <row r="756" spans="1:26" ht="15.75" customHeight="1">
      <c r="A756" s="29"/>
      <c r="B756" s="29"/>
      <c r="C756" s="29"/>
      <c r="D756" s="29"/>
      <c r="E756" s="29"/>
      <c r="F756" s="29"/>
      <c r="G756" s="29"/>
      <c r="H756" s="579"/>
      <c r="I756" s="29"/>
      <c r="J756" s="29"/>
      <c r="K756" s="29"/>
      <c r="L756" s="29"/>
      <c r="M756" s="29"/>
      <c r="N756" s="29"/>
      <c r="O756" s="29"/>
      <c r="P756" s="29"/>
      <c r="Q756" s="29"/>
      <c r="R756" s="29"/>
      <c r="S756" s="29"/>
      <c r="T756" s="29"/>
      <c r="U756" s="29"/>
      <c r="V756" s="29"/>
      <c r="W756" s="29"/>
      <c r="X756" s="29"/>
      <c r="Y756" s="29"/>
      <c r="Z756" s="29"/>
    </row>
    <row r="757" spans="1:26" ht="15.75" customHeight="1">
      <c r="A757" s="29"/>
      <c r="B757" s="29"/>
      <c r="C757" s="29"/>
      <c r="D757" s="29"/>
      <c r="E757" s="29"/>
      <c r="F757" s="29"/>
      <c r="G757" s="29"/>
      <c r="H757" s="579"/>
      <c r="I757" s="29"/>
      <c r="J757" s="29"/>
      <c r="K757" s="29"/>
      <c r="L757" s="29"/>
      <c r="M757" s="29"/>
      <c r="N757" s="29"/>
      <c r="O757" s="29"/>
      <c r="P757" s="29"/>
      <c r="Q757" s="29"/>
      <c r="R757" s="29"/>
      <c r="S757" s="29"/>
      <c r="T757" s="29"/>
      <c r="U757" s="29"/>
      <c r="V757" s="29"/>
      <c r="W757" s="29"/>
      <c r="X757" s="29"/>
      <c r="Y757" s="29"/>
      <c r="Z757" s="29"/>
    </row>
    <row r="758" spans="1:26" ht="15.75" customHeight="1">
      <c r="A758" s="29"/>
      <c r="B758" s="29"/>
      <c r="C758" s="29"/>
      <c r="D758" s="29"/>
      <c r="E758" s="29"/>
      <c r="F758" s="29"/>
      <c r="G758" s="29"/>
      <c r="H758" s="579"/>
      <c r="I758" s="29"/>
      <c r="J758" s="29"/>
      <c r="K758" s="29"/>
      <c r="L758" s="29"/>
      <c r="M758" s="29"/>
      <c r="N758" s="29"/>
      <c r="O758" s="29"/>
      <c r="P758" s="29"/>
      <c r="Q758" s="29"/>
      <c r="R758" s="29"/>
      <c r="S758" s="29"/>
      <c r="T758" s="29"/>
      <c r="U758" s="29"/>
      <c r="V758" s="29"/>
      <c r="W758" s="29"/>
      <c r="X758" s="29"/>
      <c r="Y758" s="29"/>
      <c r="Z758" s="29"/>
    </row>
    <row r="759" spans="1:26" ht="15.75" customHeight="1">
      <c r="A759" s="29"/>
      <c r="B759" s="29"/>
      <c r="C759" s="29"/>
      <c r="D759" s="29"/>
      <c r="E759" s="29"/>
      <c r="F759" s="29"/>
      <c r="G759" s="29"/>
      <c r="H759" s="579"/>
      <c r="I759" s="29"/>
      <c r="J759" s="29"/>
      <c r="K759" s="29"/>
      <c r="L759" s="29"/>
      <c r="M759" s="29"/>
      <c r="N759" s="29"/>
      <c r="O759" s="29"/>
      <c r="P759" s="29"/>
      <c r="Q759" s="29"/>
      <c r="R759" s="29"/>
      <c r="S759" s="29"/>
      <c r="T759" s="29"/>
      <c r="U759" s="29"/>
      <c r="V759" s="29"/>
      <c r="W759" s="29"/>
      <c r="X759" s="29"/>
      <c r="Y759" s="29"/>
      <c r="Z759" s="29"/>
    </row>
    <row r="760" spans="1:26" ht="15.75" customHeight="1">
      <c r="A760" s="29"/>
      <c r="B760" s="29"/>
      <c r="C760" s="29"/>
      <c r="D760" s="29"/>
      <c r="E760" s="29"/>
      <c r="F760" s="29"/>
      <c r="G760" s="29"/>
      <c r="H760" s="579"/>
      <c r="I760" s="29"/>
      <c r="J760" s="29"/>
      <c r="K760" s="29"/>
      <c r="L760" s="29"/>
      <c r="M760" s="29"/>
      <c r="N760" s="29"/>
      <c r="O760" s="29"/>
      <c r="P760" s="29"/>
      <c r="Q760" s="29"/>
      <c r="R760" s="29"/>
      <c r="S760" s="29"/>
      <c r="T760" s="29"/>
      <c r="U760" s="29"/>
      <c r="V760" s="29"/>
      <c r="W760" s="29"/>
      <c r="X760" s="29"/>
      <c r="Y760" s="29"/>
      <c r="Z760" s="29"/>
    </row>
    <row r="761" spans="1:26" ht="15.75" customHeight="1">
      <c r="A761" s="29"/>
      <c r="B761" s="29"/>
      <c r="C761" s="29"/>
      <c r="D761" s="29"/>
      <c r="E761" s="29"/>
      <c r="F761" s="29"/>
      <c r="G761" s="29"/>
      <c r="H761" s="579"/>
      <c r="I761" s="29"/>
      <c r="J761" s="29"/>
      <c r="K761" s="29"/>
      <c r="L761" s="29"/>
      <c r="M761" s="29"/>
      <c r="N761" s="29"/>
      <c r="O761" s="29"/>
      <c r="P761" s="29"/>
      <c r="Q761" s="29"/>
      <c r="R761" s="29"/>
      <c r="S761" s="29"/>
      <c r="T761" s="29"/>
      <c r="U761" s="29"/>
      <c r="V761" s="29"/>
      <c r="W761" s="29"/>
      <c r="X761" s="29"/>
      <c r="Y761" s="29"/>
      <c r="Z761" s="29"/>
    </row>
    <row r="762" spans="1:26" ht="15.75" customHeight="1">
      <c r="A762" s="29"/>
      <c r="B762" s="29"/>
      <c r="C762" s="29"/>
      <c r="D762" s="29"/>
      <c r="E762" s="29"/>
      <c r="F762" s="29"/>
      <c r="G762" s="29"/>
      <c r="H762" s="579"/>
      <c r="I762" s="29"/>
      <c r="J762" s="29"/>
      <c r="K762" s="29"/>
      <c r="L762" s="29"/>
      <c r="M762" s="29"/>
      <c r="N762" s="29"/>
      <c r="O762" s="29"/>
      <c r="P762" s="29"/>
      <c r="Q762" s="29"/>
      <c r="R762" s="29"/>
      <c r="S762" s="29"/>
      <c r="T762" s="29"/>
      <c r="U762" s="29"/>
      <c r="V762" s="29"/>
      <c r="W762" s="29"/>
      <c r="X762" s="29"/>
      <c r="Y762" s="29"/>
      <c r="Z762" s="29"/>
    </row>
    <row r="763" spans="1:26" ht="15.75" customHeight="1">
      <c r="A763" s="29"/>
      <c r="B763" s="29"/>
      <c r="C763" s="29"/>
      <c r="D763" s="29"/>
      <c r="E763" s="29"/>
      <c r="F763" s="29"/>
      <c r="G763" s="29"/>
      <c r="H763" s="579"/>
      <c r="I763" s="29"/>
      <c r="J763" s="29"/>
      <c r="K763" s="29"/>
      <c r="L763" s="29"/>
      <c r="M763" s="29"/>
      <c r="N763" s="29"/>
      <c r="O763" s="29"/>
      <c r="P763" s="29"/>
      <c r="Q763" s="29"/>
      <c r="R763" s="29"/>
      <c r="S763" s="29"/>
      <c r="T763" s="29"/>
      <c r="U763" s="29"/>
      <c r="V763" s="29"/>
      <c r="W763" s="29"/>
      <c r="X763" s="29"/>
      <c r="Y763" s="29"/>
      <c r="Z763" s="29"/>
    </row>
    <row r="764" spans="1:26" ht="15.75" customHeight="1">
      <c r="A764" s="29"/>
      <c r="B764" s="29"/>
      <c r="C764" s="29"/>
      <c r="D764" s="29"/>
      <c r="E764" s="29"/>
      <c r="F764" s="29"/>
      <c r="G764" s="29"/>
      <c r="H764" s="579"/>
      <c r="I764" s="29"/>
      <c r="J764" s="29"/>
      <c r="K764" s="29"/>
      <c r="L764" s="29"/>
      <c r="M764" s="29"/>
      <c r="N764" s="29"/>
      <c r="O764" s="29"/>
      <c r="P764" s="29"/>
      <c r="Q764" s="29"/>
      <c r="R764" s="29"/>
      <c r="S764" s="29"/>
      <c r="T764" s="29"/>
      <c r="U764" s="29"/>
      <c r="V764" s="29"/>
      <c r="W764" s="29"/>
      <c r="X764" s="29"/>
      <c r="Y764" s="29"/>
      <c r="Z764" s="29"/>
    </row>
    <row r="765" spans="1:26" ht="15.75" customHeight="1">
      <c r="A765" s="29"/>
      <c r="B765" s="29"/>
      <c r="C765" s="29"/>
      <c r="D765" s="29"/>
      <c r="E765" s="29"/>
      <c r="F765" s="29"/>
      <c r="G765" s="29"/>
      <c r="H765" s="579"/>
      <c r="I765" s="29"/>
      <c r="J765" s="29"/>
      <c r="K765" s="29"/>
      <c r="L765" s="29"/>
      <c r="M765" s="29"/>
      <c r="N765" s="29"/>
      <c r="O765" s="29"/>
      <c r="P765" s="29"/>
      <c r="Q765" s="29"/>
      <c r="R765" s="29"/>
      <c r="S765" s="29"/>
      <c r="T765" s="29"/>
      <c r="U765" s="29"/>
      <c r="V765" s="29"/>
      <c r="W765" s="29"/>
      <c r="X765" s="29"/>
      <c r="Y765" s="29"/>
      <c r="Z765" s="29"/>
    </row>
    <row r="766" spans="1:26" ht="15.75" customHeight="1">
      <c r="A766" s="29"/>
      <c r="B766" s="29"/>
      <c r="C766" s="29"/>
      <c r="D766" s="29"/>
      <c r="E766" s="29"/>
      <c r="F766" s="29"/>
      <c r="G766" s="29"/>
      <c r="H766" s="579"/>
      <c r="I766" s="29"/>
      <c r="J766" s="29"/>
      <c r="K766" s="29"/>
      <c r="L766" s="29"/>
      <c r="M766" s="29"/>
      <c r="N766" s="29"/>
      <c r="O766" s="29"/>
      <c r="P766" s="29"/>
      <c r="Q766" s="29"/>
      <c r="R766" s="29"/>
      <c r="S766" s="29"/>
      <c r="T766" s="29"/>
      <c r="U766" s="29"/>
      <c r="V766" s="29"/>
      <c r="W766" s="29"/>
      <c r="X766" s="29"/>
      <c r="Y766" s="29"/>
      <c r="Z766" s="29"/>
    </row>
    <row r="767" spans="1:26" ht="15.75" customHeight="1">
      <c r="A767" s="29"/>
      <c r="B767" s="29"/>
      <c r="C767" s="29"/>
      <c r="D767" s="29"/>
      <c r="E767" s="29"/>
      <c r="F767" s="29"/>
      <c r="G767" s="29"/>
      <c r="H767" s="579"/>
      <c r="I767" s="29"/>
      <c r="J767" s="29"/>
      <c r="K767" s="29"/>
      <c r="L767" s="29"/>
      <c r="M767" s="29"/>
      <c r="N767" s="29"/>
      <c r="O767" s="29"/>
      <c r="P767" s="29"/>
      <c r="Q767" s="29"/>
      <c r="R767" s="29"/>
      <c r="S767" s="29"/>
      <c r="T767" s="29"/>
      <c r="U767" s="29"/>
      <c r="V767" s="29"/>
      <c r="W767" s="29"/>
      <c r="X767" s="29"/>
      <c r="Y767" s="29"/>
      <c r="Z767" s="29"/>
    </row>
    <row r="768" spans="1:26" ht="15.75" customHeight="1">
      <c r="A768" s="29"/>
      <c r="B768" s="29"/>
      <c r="C768" s="29"/>
      <c r="D768" s="29"/>
      <c r="E768" s="29"/>
      <c r="F768" s="29"/>
      <c r="G768" s="29"/>
      <c r="H768" s="579"/>
      <c r="I768" s="29"/>
      <c r="J768" s="29"/>
      <c r="K768" s="29"/>
      <c r="L768" s="29"/>
      <c r="M768" s="29"/>
      <c r="N768" s="29"/>
      <c r="O768" s="29"/>
      <c r="P768" s="29"/>
      <c r="Q768" s="29"/>
      <c r="R768" s="29"/>
      <c r="S768" s="29"/>
      <c r="T768" s="29"/>
      <c r="U768" s="29"/>
      <c r="V768" s="29"/>
      <c r="W768" s="29"/>
      <c r="X768" s="29"/>
      <c r="Y768" s="29"/>
      <c r="Z768" s="29"/>
    </row>
    <row r="769" spans="1:26" ht="15.75" customHeight="1">
      <c r="A769" s="29"/>
      <c r="B769" s="29"/>
      <c r="C769" s="29"/>
      <c r="D769" s="29"/>
      <c r="E769" s="29"/>
      <c r="F769" s="29"/>
      <c r="G769" s="29"/>
      <c r="H769" s="579"/>
      <c r="I769" s="29"/>
      <c r="J769" s="29"/>
      <c r="K769" s="29"/>
      <c r="L769" s="29"/>
      <c r="M769" s="29"/>
      <c r="N769" s="29"/>
      <c r="O769" s="29"/>
      <c r="P769" s="29"/>
      <c r="Q769" s="29"/>
      <c r="R769" s="29"/>
      <c r="S769" s="29"/>
      <c r="T769" s="29"/>
      <c r="U769" s="29"/>
      <c r="V769" s="29"/>
      <c r="W769" s="29"/>
      <c r="X769" s="29"/>
      <c r="Y769" s="29"/>
      <c r="Z769" s="29"/>
    </row>
    <row r="770" spans="1:26" ht="15.75" customHeight="1">
      <c r="A770" s="29"/>
      <c r="B770" s="29"/>
      <c r="C770" s="29"/>
      <c r="D770" s="29"/>
      <c r="E770" s="29"/>
      <c r="F770" s="29"/>
      <c r="G770" s="29"/>
      <c r="H770" s="579"/>
      <c r="I770" s="29"/>
      <c r="J770" s="29"/>
      <c r="K770" s="29"/>
      <c r="L770" s="29"/>
      <c r="M770" s="29"/>
      <c r="N770" s="29"/>
      <c r="O770" s="29"/>
      <c r="P770" s="29"/>
      <c r="Q770" s="29"/>
      <c r="R770" s="29"/>
      <c r="S770" s="29"/>
      <c r="T770" s="29"/>
      <c r="U770" s="29"/>
      <c r="V770" s="29"/>
      <c r="W770" s="29"/>
      <c r="X770" s="29"/>
      <c r="Y770" s="29"/>
      <c r="Z770" s="29"/>
    </row>
    <row r="771" spans="1:26" ht="15.75" customHeight="1">
      <c r="A771" s="29"/>
      <c r="B771" s="29"/>
      <c r="C771" s="29"/>
      <c r="D771" s="29"/>
      <c r="E771" s="29"/>
      <c r="F771" s="29"/>
      <c r="G771" s="29"/>
      <c r="H771" s="579"/>
      <c r="I771" s="29"/>
      <c r="J771" s="29"/>
      <c r="K771" s="29"/>
      <c r="L771" s="29"/>
      <c r="M771" s="29"/>
      <c r="N771" s="29"/>
      <c r="O771" s="29"/>
      <c r="P771" s="29"/>
      <c r="Q771" s="29"/>
      <c r="R771" s="29"/>
      <c r="S771" s="29"/>
      <c r="T771" s="29"/>
      <c r="U771" s="29"/>
      <c r="V771" s="29"/>
      <c r="W771" s="29"/>
      <c r="X771" s="29"/>
      <c r="Y771" s="29"/>
      <c r="Z771" s="29"/>
    </row>
    <row r="772" spans="1:26" ht="15.75" customHeight="1">
      <c r="A772" s="29"/>
      <c r="B772" s="29"/>
      <c r="C772" s="29"/>
      <c r="D772" s="29"/>
      <c r="E772" s="29"/>
      <c r="F772" s="29"/>
      <c r="G772" s="29"/>
      <c r="H772" s="579"/>
      <c r="I772" s="29"/>
      <c r="J772" s="29"/>
      <c r="K772" s="29"/>
      <c r="L772" s="29"/>
      <c r="M772" s="29"/>
      <c r="N772" s="29"/>
      <c r="O772" s="29"/>
      <c r="P772" s="29"/>
      <c r="Q772" s="29"/>
      <c r="R772" s="29"/>
      <c r="S772" s="29"/>
      <c r="T772" s="29"/>
      <c r="U772" s="29"/>
      <c r="V772" s="29"/>
      <c r="W772" s="29"/>
      <c r="X772" s="29"/>
      <c r="Y772" s="29"/>
      <c r="Z772" s="29"/>
    </row>
    <row r="773" spans="1:26" ht="15.75" customHeight="1">
      <c r="A773" s="29"/>
      <c r="B773" s="29"/>
      <c r="C773" s="29"/>
      <c r="D773" s="29"/>
      <c r="E773" s="29"/>
      <c r="F773" s="29"/>
      <c r="G773" s="29"/>
      <c r="H773" s="579"/>
      <c r="I773" s="29"/>
      <c r="J773" s="29"/>
      <c r="K773" s="29"/>
      <c r="L773" s="29"/>
      <c r="M773" s="29"/>
      <c r="N773" s="29"/>
      <c r="O773" s="29"/>
      <c r="P773" s="29"/>
      <c r="Q773" s="29"/>
      <c r="R773" s="29"/>
      <c r="S773" s="29"/>
      <c r="T773" s="29"/>
      <c r="U773" s="29"/>
      <c r="V773" s="29"/>
      <c r="W773" s="29"/>
      <c r="X773" s="29"/>
      <c r="Y773" s="29"/>
      <c r="Z773" s="29"/>
    </row>
    <row r="774" spans="1:26" ht="15.75" customHeight="1">
      <c r="A774" s="29"/>
      <c r="B774" s="29"/>
      <c r="C774" s="29"/>
      <c r="D774" s="29"/>
      <c r="E774" s="29"/>
      <c r="F774" s="29"/>
      <c r="G774" s="29"/>
      <c r="H774" s="579"/>
      <c r="I774" s="29"/>
      <c r="J774" s="29"/>
      <c r="K774" s="29"/>
      <c r="L774" s="29"/>
      <c r="M774" s="29"/>
      <c r="N774" s="29"/>
      <c r="O774" s="29"/>
      <c r="P774" s="29"/>
      <c r="Q774" s="29"/>
      <c r="R774" s="29"/>
      <c r="S774" s="29"/>
      <c r="T774" s="29"/>
      <c r="U774" s="29"/>
      <c r="V774" s="29"/>
      <c r="W774" s="29"/>
      <c r="X774" s="29"/>
      <c r="Y774" s="29"/>
      <c r="Z774" s="29"/>
    </row>
    <row r="775" spans="1:26" ht="15.75" customHeight="1">
      <c r="A775" s="29"/>
      <c r="B775" s="29"/>
      <c r="C775" s="29"/>
      <c r="D775" s="29"/>
      <c r="E775" s="29"/>
      <c r="F775" s="29"/>
      <c r="G775" s="29"/>
      <c r="H775" s="579"/>
      <c r="I775" s="29"/>
      <c r="J775" s="29"/>
      <c r="K775" s="29"/>
      <c r="L775" s="29"/>
      <c r="M775" s="29"/>
      <c r="N775" s="29"/>
      <c r="O775" s="29"/>
      <c r="P775" s="29"/>
      <c r="Q775" s="29"/>
      <c r="R775" s="29"/>
      <c r="S775" s="29"/>
      <c r="T775" s="29"/>
      <c r="U775" s="29"/>
      <c r="V775" s="29"/>
      <c r="W775" s="29"/>
      <c r="X775" s="29"/>
      <c r="Y775" s="29"/>
      <c r="Z775" s="29"/>
    </row>
    <row r="776" spans="1:26" ht="15.75" customHeight="1">
      <c r="A776" s="29"/>
      <c r="B776" s="29"/>
      <c r="C776" s="29"/>
      <c r="D776" s="29"/>
      <c r="E776" s="29"/>
      <c r="F776" s="29"/>
      <c r="G776" s="29"/>
      <c r="H776" s="579"/>
      <c r="I776" s="29"/>
      <c r="J776" s="29"/>
      <c r="K776" s="29"/>
      <c r="L776" s="29"/>
      <c r="M776" s="29"/>
      <c r="N776" s="29"/>
      <c r="O776" s="29"/>
      <c r="P776" s="29"/>
      <c r="Q776" s="29"/>
      <c r="R776" s="29"/>
      <c r="S776" s="29"/>
      <c r="T776" s="29"/>
      <c r="U776" s="29"/>
      <c r="V776" s="29"/>
      <c r="W776" s="29"/>
      <c r="X776" s="29"/>
      <c r="Y776" s="29"/>
      <c r="Z776" s="29"/>
    </row>
    <row r="777" spans="1:26" ht="15.75" customHeight="1">
      <c r="A777" s="29"/>
      <c r="B777" s="29"/>
      <c r="C777" s="29"/>
      <c r="D777" s="29"/>
      <c r="E777" s="29"/>
      <c r="F777" s="29"/>
      <c r="G777" s="29"/>
      <c r="H777" s="579"/>
      <c r="I777" s="29"/>
      <c r="J777" s="29"/>
      <c r="K777" s="29"/>
      <c r="L777" s="29"/>
      <c r="M777" s="29"/>
      <c r="N777" s="29"/>
      <c r="O777" s="29"/>
      <c r="P777" s="29"/>
      <c r="Q777" s="29"/>
      <c r="R777" s="29"/>
      <c r="S777" s="29"/>
      <c r="T777" s="29"/>
      <c r="U777" s="29"/>
      <c r="V777" s="29"/>
      <c r="W777" s="29"/>
      <c r="X777" s="29"/>
      <c r="Y777" s="29"/>
      <c r="Z777" s="29"/>
    </row>
    <row r="778" spans="1:26" ht="15.75" customHeight="1">
      <c r="A778" s="29"/>
      <c r="B778" s="29"/>
      <c r="C778" s="29"/>
      <c r="D778" s="29"/>
      <c r="E778" s="29"/>
      <c r="F778" s="29"/>
      <c r="G778" s="29"/>
      <c r="H778" s="579"/>
      <c r="I778" s="29"/>
      <c r="J778" s="29"/>
      <c r="K778" s="29"/>
      <c r="L778" s="29"/>
      <c r="M778" s="29"/>
      <c r="N778" s="29"/>
      <c r="O778" s="29"/>
      <c r="P778" s="29"/>
      <c r="Q778" s="29"/>
      <c r="R778" s="29"/>
      <c r="S778" s="29"/>
      <c r="T778" s="29"/>
      <c r="U778" s="29"/>
      <c r="V778" s="29"/>
      <c r="W778" s="29"/>
      <c r="X778" s="29"/>
      <c r="Y778" s="29"/>
      <c r="Z778" s="29"/>
    </row>
    <row r="779" spans="1:26" ht="15.75" customHeight="1">
      <c r="A779" s="29"/>
      <c r="B779" s="29"/>
      <c r="C779" s="29"/>
      <c r="D779" s="29"/>
      <c r="E779" s="29"/>
      <c r="F779" s="29"/>
      <c r="G779" s="29"/>
      <c r="H779" s="579"/>
      <c r="I779" s="29"/>
      <c r="J779" s="29"/>
      <c r="K779" s="29"/>
      <c r="L779" s="29"/>
      <c r="M779" s="29"/>
      <c r="N779" s="29"/>
      <c r="O779" s="29"/>
      <c r="P779" s="29"/>
      <c r="Q779" s="29"/>
      <c r="R779" s="29"/>
      <c r="S779" s="29"/>
      <c r="T779" s="29"/>
      <c r="U779" s="29"/>
      <c r="V779" s="29"/>
      <c r="W779" s="29"/>
      <c r="X779" s="29"/>
      <c r="Y779" s="29"/>
      <c r="Z779" s="29"/>
    </row>
    <row r="780" spans="1:26" ht="15.75" customHeight="1">
      <c r="A780" s="29"/>
      <c r="B780" s="29"/>
      <c r="C780" s="29"/>
      <c r="D780" s="29"/>
      <c r="E780" s="29"/>
      <c r="F780" s="29"/>
      <c r="G780" s="29"/>
      <c r="H780" s="579"/>
      <c r="I780" s="29"/>
      <c r="J780" s="29"/>
      <c r="K780" s="29"/>
      <c r="L780" s="29"/>
      <c r="M780" s="29"/>
      <c r="N780" s="29"/>
      <c r="O780" s="29"/>
      <c r="P780" s="29"/>
      <c r="Q780" s="29"/>
      <c r="R780" s="29"/>
      <c r="S780" s="29"/>
      <c r="T780" s="29"/>
      <c r="U780" s="29"/>
      <c r="V780" s="29"/>
      <c r="W780" s="29"/>
      <c r="X780" s="29"/>
      <c r="Y780" s="29"/>
      <c r="Z780" s="29"/>
    </row>
    <row r="781" spans="1:26" ht="15.75" customHeight="1">
      <c r="A781" s="29"/>
      <c r="B781" s="29"/>
      <c r="C781" s="29"/>
      <c r="D781" s="29"/>
      <c r="E781" s="29"/>
      <c r="F781" s="29"/>
      <c r="G781" s="29"/>
      <c r="H781" s="579"/>
      <c r="I781" s="29"/>
      <c r="J781" s="29"/>
      <c r="K781" s="29"/>
      <c r="L781" s="29"/>
      <c r="M781" s="29"/>
      <c r="N781" s="29"/>
      <c r="O781" s="29"/>
      <c r="P781" s="29"/>
      <c r="Q781" s="29"/>
      <c r="R781" s="29"/>
      <c r="S781" s="29"/>
      <c r="T781" s="29"/>
      <c r="U781" s="29"/>
      <c r="V781" s="29"/>
      <c r="W781" s="29"/>
      <c r="X781" s="29"/>
      <c r="Y781" s="29"/>
      <c r="Z781" s="29"/>
    </row>
    <row r="782" spans="1:26" ht="15.75" customHeight="1">
      <c r="A782" s="29"/>
      <c r="B782" s="29"/>
      <c r="C782" s="29"/>
      <c r="D782" s="29"/>
      <c r="E782" s="29"/>
      <c r="F782" s="29"/>
      <c r="G782" s="29"/>
      <c r="H782" s="579"/>
      <c r="I782" s="29"/>
      <c r="J782" s="29"/>
      <c r="K782" s="29"/>
      <c r="L782" s="29"/>
      <c r="M782" s="29"/>
      <c r="N782" s="29"/>
      <c r="O782" s="29"/>
      <c r="P782" s="29"/>
      <c r="Q782" s="29"/>
      <c r="R782" s="29"/>
      <c r="S782" s="29"/>
      <c r="T782" s="29"/>
      <c r="U782" s="29"/>
      <c r="V782" s="29"/>
      <c r="W782" s="29"/>
      <c r="X782" s="29"/>
      <c r="Y782" s="29"/>
      <c r="Z782" s="29"/>
    </row>
    <row r="783" spans="1:26" ht="15.75" customHeight="1">
      <c r="A783" s="29"/>
      <c r="B783" s="29"/>
      <c r="C783" s="29"/>
      <c r="D783" s="29"/>
      <c r="E783" s="29"/>
      <c r="F783" s="29"/>
      <c r="G783" s="29"/>
      <c r="H783" s="579"/>
      <c r="I783" s="29"/>
      <c r="J783" s="29"/>
      <c r="K783" s="29"/>
      <c r="L783" s="29"/>
      <c r="M783" s="29"/>
      <c r="N783" s="29"/>
      <c r="O783" s="29"/>
      <c r="P783" s="29"/>
      <c r="Q783" s="29"/>
      <c r="R783" s="29"/>
      <c r="S783" s="29"/>
      <c r="T783" s="29"/>
      <c r="U783" s="29"/>
      <c r="V783" s="29"/>
      <c r="W783" s="29"/>
      <c r="X783" s="29"/>
      <c r="Y783" s="29"/>
      <c r="Z783" s="29"/>
    </row>
    <row r="784" spans="1:26" ht="15.75" customHeight="1">
      <c r="A784" s="29"/>
      <c r="B784" s="29"/>
      <c r="C784" s="29"/>
      <c r="D784" s="29"/>
      <c r="E784" s="29"/>
      <c r="F784" s="29"/>
      <c r="G784" s="29"/>
      <c r="H784" s="579"/>
      <c r="I784" s="29"/>
      <c r="J784" s="29"/>
      <c r="K784" s="29"/>
      <c r="L784" s="29"/>
      <c r="M784" s="29"/>
      <c r="N784" s="29"/>
      <c r="O784" s="29"/>
      <c r="P784" s="29"/>
      <c r="Q784" s="29"/>
      <c r="R784" s="29"/>
      <c r="S784" s="29"/>
      <c r="T784" s="29"/>
      <c r="U784" s="29"/>
      <c r="V784" s="29"/>
      <c r="W784" s="29"/>
      <c r="X784" s="29"/>
      <c r="Y784" s="29"/>
      <c r="Z784" s="29"/>
    </row>
    <row r="785" spans="1:26" ht="15.75" customHeight="1">
      <c r="A785" s="29"/>
      <c r="B785" s="29"/>
      <c r="C785" s="29"/>
      <c r="D785" s="29"/>
      <c r="E785" s="29"/>
      <c r="F785" s="29"/>
      <c r="G785" s="29"/>
      <c r="H785" s="579"/>
      <c r="I785" s="29"/>
      <c r="J785" s="29"/>
      <c r="K785" s="29"/>
      <c r="L785" s="29"/>
      <c r="M785" s="29"/>
      <c r="N785" s="29"/>
      <c r="O785" s="29"/>
      <c r="P785" s="29"/>
      <c r="Q785" s="29"/>
      <c r="R785" s="29"/>
      <c r="S785" s="29"/>
      <c r="T785" s="29"/>
      <c r="U785" s="29"/>
      <c r="V785" s="29"/>
      <c r="W785" s="29"/>
      <c r="X785" s="29"/>
      <c r="Y785" s="29"/>
      <c r="Z785" s="29"/>
    </row>
    <row r="786" spans="1:26" ht="15.75" customHeight="1">
      <c r="A786" s="29"/>
      <c r="B786" s="29"/>
      <c r="C786" s="29"/>
      <c r="D786" s="29"/>
      <c r="E786" s="29"/>
      <c r="F786" s="29"/>
      <c r="G786" s="29"/>
      <c r="H786" s="579"/>
      <c r="I786" s="29"/>
      <c r="J786" s="29"/>
      <c r="K786" s="29"/>
      <c r="L786" s="29"/>
      <c r="M786" s="29"/>
      <c r="N786" s="29"/>
      <c r="O786" s="29"/>
      <c r="P786" s="29"/>
      <c r="Q786" s="29"/>
      <c r="R786" s="29"/>
      <c r="S786" s="29"/>
      <c r="T786" s="29"/>
      <c r="U786" s="29"/>
      <c r="V786" s="29"/>
      <c r="W786" s="29"/>
      <c r="X786" s="29"/>
      <c r="Y786" s="29"/>
      <c r="Z786" s="29"/>
    </row>
    <row r="787" spans="1:26" ht="15.75" customHeight="1">
      <c r="A787" s="29"/>
      <c r="B787" s="29"/>
      <c r="C787" s="29"/>
      <c r="D787" s="29"/>
      <c r="E787" s="29"/>
      <c r="F787" s="29"/>
      <c r="G787" s="29"/>
      <c r="H787" s="579"/>
      <c r="I787" s="29"/>
      <c r="J787" s="29"/>
      <c r="K787" s="29"/>
      <c r="L787" s="29"/>
      <c r="M787" s="29"/>
      <c r="N787" s="29"/>
      <c r="O787" s="29"/>
      <c r="P787" s="29"/>
      <c r="Q787" s="29"/>
      <c r="R787" s="29"/>
      <c r="S787" s="29"/>
      <c r="T787" s="29"/>
      <c r="U787" s="29"/>
      <c r="V787" s="29"/>
      <c r="W787" s="29"/>
      <c r="X787" s="29"/>
      <c r="Y787" s="29"/>
      <c r="Z787" s="29"/>
    </row>
    <row r="788" spans="1:26" ht="15.75" customHeight="1">
      <c r="A788" s="29"/>
      <c r="B788" s="29"/>
      <c r="C788" s="29"/>
      <c r="D788" s="29"/>
      <c r="E788" s="29"/>
      <c r="F788" s="29"/>
      <c r="G788" s="29"/>
      <c r="H788" s="579"/>
      <c r="I788" s="29"/>
      <c r="J788" s="29"/>
      <c r="K788" s="29"/>
      <c r="L788" s="29"/>
      <c r="M788" s="29"/>
      <c r="N788" s="29"/>
      <c r="O788" s="29"/>
      <c r="P788" s="29"/>
      <c r="Q788" s="29"/>
      <c r="R788" s="29"/>
      <c r="S788" s="29"/>
      <c r="T788" s="29"/>
      <c r="U788" s="29"/>
      <c r="V788" s="29"/>
      <c r="W788" s="29"/>
      <c r="X788" s="29"/>
      <c r="Y788" s="29"/>
      <c r="Z788" s="29"/>
    </row>
    <row r="789" spans="1:26" ht="15.75" customHeight="1">
      <c r="A789" s="29"/>
      <c r="B789" s="29"/>
      <c r="C789" s="29"/>
      <c r="D789" s="29"/>
      <c r="E789" s="29"/>
      <c r="F789" s="29"/>
      <c r="G789" s="29"/>
      <c r="H789" s="579"/>
      <c r="I789" s="29"/>
      <c r="J789" s="29"/>
      <c r="K789" s="29"/>
      <c r="L789" s="29"/>
      <c r="M789" s="29"/>
      <c r="N789" s="29"/>
      <c r="O789" s="29"/>
      <c r="P789" s="29"/>
      <c r="Q789" s="29"/>
      <c r="R789" s="29"/>
      <c r="S789" s="29"/>
      <c r="T789" s="29"/>
      <c r="U789" s="29"/>
      <c r="V789" s="29"/>
      <c r="W789" s="29"/>
      <c r="X789" s="29"/>
      <c r="Y789" s="29"/>
      <c r="Z789" s="29"/>
    </row>
    <row r="790" spans="1:26" ht="15.75" customHeight="1">
      <c r="A790" s="29"/>
      <c r="B790" s="29"/>
      <c r="C790" s="29"/>
      <c r="D790" s="29"/>
      <c r="E790" s="29"/>
      <c r="F790" s="29"/>
      <c r="G790" s="29"/>
      <c r="H790" s="579"/>
      <c r="I790" s="29"/>
      <c r="J790" s="29"/>
      <c r="K790" s="29"/>
      <c r="L790" s="29"/>
      <c r="M790" s="29"/>
      <c r="N790" s="29"/>
      <c r="O790" s="29"/>
      <c r="P790" s="29"/>
      <c r="Q790" s="29"/>
      <c r="R790" s="29"/>
      <c r="S790" s="29"/>
      <c r="T790" s="29"/>
      <c r="U790" s="29"/>
      <c r="V790" s="29"/>
      <c r="W790" s="29"/>
      <c r="X790" s="29"/>
      <c r="Y790" s="29"/>
      <c r="Z790" s="29"/>
    </row>
    <row r="791" spans="1:26" ht="15.75" customHeight="1">
      <c r="A791" s="29"/>
      <c r="B791" s="29"/>
      <c r="C791" s="29"/>
      <c r="D791" s="29"/>
      <c r="E791" s="29"/>
      <c r="F791" s="29"/>
      <c r="G791" s="29"/>
      <c r="H791" s="579"/>
      <c r="I791" s="29"/>
      <c r="J791" s="29"/>
      <c r="K791" s="29"/>
      <c r="L791" s="29"/>
      <c r="M791" s="29"/>
      <c r="N791" s="29"/>
      <c r="O791" s="29"/>
      <c r="P791" s="29"/>
      <c r="Q791" s="29"/>
      <c r="R791" s="29"/>
      <c r="S791" s="29"/>
      <c r="T791" s="29"/>
      <c r="U791" s="29"/>
      <c r="V791" s="29"/>
      <c r="W791" s="29"/>
      <c r="X791" s="29"/>
      <c r="Y791" s="29"/>
      <c r="Z791" s="29"/>
    </row>
    <row r="792" spans="1:26" ht="15.75" customHeight="1">
      <c r="A792" s="29"/>
      <c r="B792" s="29"/>
      <c r="C792" s="29"/>
      <c r="D792" s="29"/>
      <c r="E792" s="29"/>
      <c r="F792" s="29"/>
      <c r="G792" s="29"/>
      <c r="H792" s="579"/>
      <c r="I792" s="29"/>
      <c r="J792" s="29"/>
      <c r="K792" s="29"/>
      <c r="L792" s="29"/>
      <c r="M792" s="29"/>
      <c r="N792" s="29"/>
      <c r="O792" s="29"/>
      <c r="P792" s="29"/>
      <c r="Q792" s="29"/>
      <c r="R792" s="29"/>
      <c r="S792" s="29"/>
      <c r="T792" s="29"/>
      <c r="U792" s="29"/>
      <c r="V792" s="29"/>
      <c r="W792" s="29"/>
      <c r="X792" s="29"/>
      <c r="Y792" s="29"/>
      <c r="Z792" s="29"/>
    </row>
    <row r="793" spans="1:26" ht="15.75" customHeight="1">
      <c r="A793" s="29"/>
      <c r="B793" s="29"/>
      <c r="C793" s="29"/>
      <c r="D793" s="29"/>
      <c r="E793" s="29"/>
      <c r="F793" s="29"/>
      <c r="G793" s="29"/>
      <c r="H793" s="579"/>
      <c r="I793" s="29"/>
      <c r="J793" s="29"/>
      <c r="K793" s="29"/>
      <c r="L793" s="29"/>
      <c r="M793" s="29"/>
      <c r="N793" s="29"/>
      <c r="O793" s="29"/>
      <c r="P793" s="29"/>
      <c r="Q793" s="29"/>
      <c r="R793" s="29"/>
      <c r="S793" s="29"/>
      <c r="T793" s="29"/>
      <c r="U793" s="29"/>
      <c r="V793" s="29"/>
      <c r="W793" s="29"/>
      <c r="X793" s="29"/>
      <c r="Y793" s="29"/>
      <c r="Z793" s="29"/>
    </row>
    <row r="794" spans="1:26" ht="15.75" customHeight="1">
      <c r="A794" s="29"/>
      <c r="B794" s="29"/>
      <c r="C794" s="29"/>
      <c r="D794" s="29"/>
      <c r="E794" s="29"/>
      <c r="F794" s="29"/>
      <c r="G794" s="29"/>
      <c r="H794" s="579"/>
      <c r="I794" s="29"/>
      <c r="J794" s="29"/>
      <c r="K794" s="29"/>
      <c r="L794" s="29"/>
      <c r="M794" s="29"/>
      <c r="N794" s="29"/>
      <c r="O794" s="29"/>
      <c r="P794" s="29"/>
      <c r="Q794" s="29"/>
      <c r="R794" s="29"/>
      <c r="S794" s="29"/>
      <c r="T794" s="29"/>
      <c r="U794" s="29"/>
      <c r="V794" s="29"/>
      <c r="W794" s="29"/>
      <c r="X794" s="29"/>
      <c r="Y794" s="29"/>
      <c r="Z794" s="29"/>
    </row>
    <row r="795" spans="1:26" ht="15.75" customHeight="1">
      <c r="A795" s="29"/>
      <c r="B795" s="29"/>
      <c r="C795" s="29"/>
      <c r="D795" s="29"/>
      <c r="E795" s="29"/>
      <c r="F795" s="29"/>
      <c r="G795" s="29"/>
      <c r="H795" s="579"/>
      <c r="I795" s="29"/>
      <c r="J795" s="29"/>
      <c r="K795" s="29"/>
      <c r="L795" s="29"/>
      <c r="M795" s="29"/>
      <c r="N795" s="29"/>
      <c r="O795" s="29"/>
      <c r="P795" s="29"/>
      <c r="Q795" s="29"/>
      <c r="R795" s="29"/>
      <c r="S795" s="29"/>
      <c r="T795" s="29"/>
      <c r="U795" s="29"/>
      <c r="V795" s="29"/>
      <c r="W795" s="29"/>
      <c r="X795" s="29"/>
      <c r="Y795" s="29"/>
      <c r="Z795" s="29"/>
    </row>
    <row r="796" spans="1:26" ht="15.75" customHeight="1">
      <c r="A796" s="29"/>
      <c r="B796" s="29"/>
      <c r="C796" s="29"/>
      <c r="D796" s="29"/>
      <c r="E796" s="29"/>
      <c r="F796" s="29"/>
      <c r="G796" s="29"/>
      <c r="H796" s="579"/>
      <c r="I796" s="29"/>
      <c r="J796" s="29"/>
      <c r="K796" s="29"/>
      <c r="L796" s="29"/>
      <c r="M796" s="29"/>
      <c r="N796" s="29"/>
      <c r="O796" s="29"/>
      <c r="P796" s="29"/>
      <c r="Q796" s="29"/>
      <c r="R796" s="29"/>
      <c r="S796" s="29"/>
      <c r="T796" s="29"/>
      <c r="U796" s="29"/>
      <c r="V796" s="29"/>
      <c r="W796" s="29"/>
      <c r="X796" s="29"/>
      <c r="Y796" s="29"/>
      <c r="Z796" s="29"/>
    </row>
    <row r="797" spans="1:26" ht="15.75" customHeight="1">
      <c r="A797" s="29"/>
      <c r="B797" s="29"/>
      <c r="C797" s="29"/>
      <c r="D797" s="29"/>
      <c r="E797" s="29"/>
      <c r="F797" s="29"/>
      <c r="G797" s="29"/>
      <c r="H797" s="579"/>
      <c r="I797" s="29"/>
      <c r="J797" s="29"/>
      <c r="K797" s="29"/>
      <c r="L797" s="29"/>
      <c r="M797" s="29"/>
      <c r="N797" s="29"/>
      <c r="O797" s="29"/>
      <c r="P797" s="29"/>
      <c r="Q797" s="29"/>
      <c r="R797" s="29"/>
      <c r="S797" s="29"/>
      <c r="T797" s="29"/>
      <c r="U797" s="29"/>
      <c r="V797" s="29"/>
      <c r="W797" s="29"/>
      <c r="X797" s="29"/>
      <c r="Y797" s="29"/>
      <c r="Z797" s="29"/>
    </row>
    <row r="798" spans="1:26" ht="15.75" customHeight="1">
      <c r="A798" s="29"/>
      <c r="B798" s="29"/>
      <c r="C798" s="29"/>
      <c r="D798" s="29"/>
      <c r="E798" s="29"/>
      <c r="F798" s="29"/>
      <c r="G798" s="29"/>
      <c r="H798" s="579"/>
      <c r="I798" s="29"/>
      <c r="J798" s="29"/>
      <c r="K798" s="29"/>
      <c r="L798" s="29"/>
      <c r="M798" s="29"/>
      <c r="N798" s="29"/>
      <c r="O798" s="29"/>
      <c r="P798" s="29"/>
      <c r="Q798" s="29"/>
      <c r="R798" s="29"/>
      <c r="S798" s="29"/>
      <c r="T798" s="29"/>
      <c r="U798" s="29"/>
      <c r="V798" s="29"/>
      <c r="W798" s="29"/>
      <c r="X798" s="29"/>
      <c r="Y798" s="29"/>
      <c r="Z798" s="29"/>
    </row>
    <row r="799" spans="1:26" ht="15.75" customHeight="1">
      <c r="A799" s="29"/>
      <c r="B799" s="29"/>
      <c r="C799" s="29"/>
      <c r="D799" s="29"/>
      <c r="E799" s="29"/>
      <c r="F799" s="29"/>
      <c r="G799" s="29"/>
      <c r="H799" s="579"/>
      <c r="I799" s="29"/>
      <c r="J799" s="29"/>
      <c r="K799" s="29"/>
      <c r="L799" s="29"/>
      <c r="M799" s="29"/>
      <c r="N799" s="29"/>
      <c r="O799" s="29"/>
      <c r="P799" s="29"/>
      <c r="Q799" s="29"/>
      <c r="R799" s="29"/>
      <c r="S799" s="29"/>
      <c r="T799" s="29"/>
      <c r="U799" s="29"/>
      <c r="V799" s="29"/>
      <c r="W799" s="29"/>
      <c r="X799" s="29"/>
      <c r="Y799" s="29"/>
      <c r="Z799" s="29"/>
    </row>
    <row r="800" spans="1:26" ht="15.75" customHeight="1">
      <c r="A800" s="29"/>
      <c r="B800" s="29"/>
      <c r="C800" s="29"/>
      <c r="D800" s="29"/>
      <c r="E800" s="29"/>
      <c r="F800" s="29"/>
      <c r="G800" s="29"/>
      <c r="H800" s="579"/>
      <c r="I800" s="29"/>
      <c r="J800" s="29"/>
      <c r="K800" s="29"/>
      <c r="L800" s="29"/>
      <c r="M800" s="29"/>
      <c r="N800" s="29"/>
      <c r="O800" s="29"/>
      <c r="P800" s="29"/>
      <c r="Q800" s="29"/>
      <c r="R800" s="29"/>
      <c r="S800" s="29"/>
      <c r="T800" s="29"/>
      <c r="U800" s="29"/>
      <c r="V800" s="29"/>
      <c r="W800" s="29"/>
      <c r="X800" s="29"/>
      <c r="Y800" s="29"/>
      <c r="Z800" s="29"/>
    </row>
    <row r="801" spans="1:26" ht="15.75" customHeight="1">
      <c r="A801" s="29"/>
      <c r="B801" s="29"/>
      <c r="C801" s="29"/>
      <c r="D801" s="29"/>
      <c r="E801" s="29"/>
      <c r="F801" s="29"/>
      <c r="G801" s="29"/>
      <c r="H801" s="579"/>
      <c r="I801" s="29"/>
      <c r="J801" s="29"/>
      <c r="K801" s="29"/>
      <c r="L801" s="29"/>
      <c r="M801" s="29"/>
      <c r="N801" s="29"/>
      <c r="O801" s="29"/>
      <c r="P801" s="29"/>
      <c r="Q801" s="29"/>
      <c r="R801" s="29"/>
      <c r="S801" s="29"/>
      <c r="T801" s="29"/>
      <c r="U801" s="29"/>
      <c r="V801" s="29"/>
      <c r="W801" s="29"/>
      <c r="X801" s="29"/>
      <c r="Y801" s="29"/>
      <c r="Z801" s="29"/>
    </row>
    <row r="802" spans="1:26" ht="15.75" customHeight="1">
      <c r="A802" s="29"/>
      <c r="B802" s="29"/>
      <c r="C802" s="29"/>
      <c r="D802" s="29"/>
      <c r="E802" s="29"/>
      <c r="F802" s="29"/>
      <c r="G802" s="29"/>
      <c r="H802" s="579"/>
      <c r="I802" s="29"/>
      <c r="J802" s="29"/>
      <c r="K802" s="29"/>
      <c r="L802" s="29"/>
      <c r="M802" s="29"/>
      <c r="N802" s="29"/>
      <c r="O802" s="29"/>
      <c r="P802" s="29"/>
      <c r="Q802" s="29"/>
      <c r="R802" s="29"/>
      <c r="S802" s="29"/>
      <c r="T802" s="29"/>
      <c r="U802" s="29"/>
      <c r="V802" s="29"/>
      <c r="W802" s="29"/>
      <c r="X802" s="29"/>
      <c r="Y802" s="29"/>
      <c r="Z802" s="29"/>
    </row>
    <row r="803" spans="1:26" ht="15.75" customHeight="1">
      <c r="A803" s="29"/>
      <c r="B803" s="29"/>
      <c r="C803" s="29"/>
      <c r="D803" s="29"/>
      <c r="E803" s="29"/>
      <c r="F803" s="29"/>
      <c r="G803" s="29"/>
      <c r="H803" s="579"/>
      <c r="I803" s="29"/>
      <c r="J803" s="29"/>
      <c r="K803" s="29"/>
      <c r="L803" s="29"/>
      <c r="M803" s="29"/>
      <c r="N803" s="29"/>
      <c r="O803" s="29"/>
      <c r="P803" s="29"/>
      <c r="Q803" s="29"/>
      <c r="R803" s="29"/>
      <c r="S803" s="29"/>
      <c r="T803" s="29"/>
      <c r="U803" s="29"/>
      <c r="V803" s="29"/>
      <c r="W803" s="29"/>
      <c r="X803" s="29"/>
      <c r="Y803" s="29"/>
      <c r="Z803" s="29"/>
    </row>
    <row r="804" spans="1:26" ht="15.75" customHeight="1">
      <c r="A804" s="29"/>
      <c r="B804" s="29"/>
      <c r="C804" s="29"/>
      <c r="D804" s="29"/>
      <c r="E804" s="29"/>
      <c r="F804" s="29"/>
      <c r="G804" s="29"/>
      <c r="H804" s="579"/>
      <c r="I804" s="29"/>
      <c r="J804" s="29"/>
      <c r="K804" s="29"/>
      <c r="L804" s="29"/>
      <c r="M804" s="29"/>
      <c r="N804" s="29"/>
      <c r="O804" s="29"/>
      <c r="P804" s="29"/>
      <c r="Q804" s="29"/>
      <c r="R804" s="29"/>
      <c r="S804" s="29"/>
      <c r="T804" s="29"/>
      <c r="U804" s="29"/>
      <c r="V804" s="29"/>
      <c r="W804" s="29"/>
      <c r="X804" s="29"/>
      <c r="Y804" s="29"/>
      <c r="Z804" s="29"/>
    </row>
    <row r="805" spans="1:26" ht="15.75" customHeight="1">
      <c r="A805" s="29"/>
      <c r="B805" s="29"/>
      <c r="C805" s="29"/>
      <c r="D805" s="29"/>
      <c r="E805" s="29"/>
      <c r="F805" s="29"/>
      <c r="G805" s="29"/>
      <c r="H805" s="579"/>
      <c r="I805" s="29"/>
      <c r="J805" s="29"/>
      <c r="K805" s="29"/>
      <c r="L805" s="29"/>
      <c r="M805" s="29"/>
      <c r="N805" s="29"/>
      <c r="O805" s="29"/>
      <c r="P805" s="29"/>
      <c r="Q805" s="29"/>
      <c r="R805" s="29"/>
      <c r="S805" s="29"/>
      <c r="T805" s="29"/>
      <c r="U805" s="29"/>
      <c r="V805" s="29"/>
      <c r="W805" s="29"/>
      <c r="X805" s="29"/>
      <c r="Y805" s="29"/>
      <c r="Z805" s="29"/>
    </row>
    <row r="806" spans="1:26" ht="15.75" customHeight="1">
      <c r="A806" s="29"/>
      <c r="B806" s="29"/>
      <c r="C806" s="29"/>
      <c r="D806" s="29"/>
      <c r="E806" s="29"/>
      <c r="F806" s="29"/>
      <c r="G806" s="29"/>
      <c r="H806" s="579"/>
      <c r="I806" s="29"/>
      <c r="J806" s="29"/>
      <c r="K806" s="29"/>
      <c r="L806" s="29"/>
      <c r="M806" s="29"/>
      <c r="N806" s="29"/>
      <c r="O806" s="29"/>
      <c r="P806" s="29"/>
      <c r="Q806" s="29"/>
      <c r="R806" s="29"/>
      <c r="S806" s="29"/>
      <c r="T806" s="29"/>
      <c r="U806" s="29"/>
      <c r="V806" s="29"/>
      <c r="W806" s="29"/>
      <c r="X806" s="29"/>
      <c r="Y806" s="29"/>
      <c r="Z806" s="29"/>
    </row>
    <row r="807" spans="1:26" ht="15.75" customHeight="1">
      <c r="A807" s="29"/>
      <c r="B807" s="29"/>
      <c r="C807" s="29"/>
      <c r="D807" s="29"/>
      <c r="E807" s="29"/>
      <c r="F807" s="29"/>
      <c r="G807" s="29"/>
      <c r="H807" s="579"/>
      <c r="I807" s="29"/>
      <c r="J807" s="29"/>
      <c r="K807" s="29"/>
      <c r="L807" s="29"/>
      <c r="M807" s="29"/>
      <c r="N807" s="29"/>
      <c r="O807" s="29"/>
      <c r="P807" s="29"/>
      <c r="Q807" s="29"/>
      <c r="R807" s="29"/>
      <c r="S807" s="29"/>
      <c r="T807" s="29"/>
      <c r="U807" s="29"/>
      <c r="V807" s="29"/>
      <c r="W807" s="29"/>
      <c r="X807" s="29"/>
      <c r="Y807" s="29"/>
      <c r="Z807" s="29"/>
    </row>
    <row r="808" spans="1:26" ht="15.75" customHeight="1">
      <c r="A808" s="29"/>
      <c r="B808" s="29"/>
      <c r="C808" s="29"/>
      <c r="D808" s="29"/>
      <c r="E808" s="29"/>
      <c r="F808" s="29"/>
      <c r="G808" s="29"/>
      <c r="H808" s="579"/>
      <c r="I808" s="29"/>
      <c r="J808" s="29"/>
      <c r="K808" s="29"/>
      <c r="L808" s="29"/>
      <c r="M808" s="29"/>
      <c r="N808" s="29"/>
      <c r="O808" s="29"/>
      <c r="P808" s="29"/>
      <c r="Q808" s="29"/>
      <c r="R808" s="29"/>
      <c r="S808" s="29"/>
      <c r="T808" s="29"/>
      <c r="U808" s="29"/>
      <c r="V808" s="29"/>
      <c r="W808" s="29"/>
      <c r="X808" s="29"/>
      <c r="Y808" s="29"/>
      <c r="Z808" s="29"/>
    </row>
    <row r="809" spans="1:26" ht="15.75" customHeight="1">
      <c r="A809" s="29"/>
      <c r="B809" s="29"/>
      <c r="C809" s="29"/>
      <c r="D809" s="29"/>
      <c r="E809" s="29"/>
      <c r="F809" s="29"/>
      <c r="G809" s="29"/>
      <c r="H809" s="579"/>
      <c r="I809" s="29"/>
      <c r="J809" s="29"/>
      <c r="K809" s="29"/>
      <c r="L809" s="29"/>
      <c r="M809" s="29"/>
      <c r="N809" s="29"/>
      <c r="O809" s="29"/>
      <c r="P809" s="29"/>
      <c r="Q809" s="29"/>
      <c r="R809" s="29"/>
      <c r="S809" s="29"/>
      <c r="T809" s="29"/>
      <c r="U809" s="29"/>
      <c r="V809" s="29"/>
      <c r="W809" s="29"/>
      <c r="X809" s="29"/>
      <c r="Y809" s="29"/>
      <c r="Z809" s="29"/>
    </row>
    <row r="810" spans="1:26" ht="15.75" customHeight="1">
      <c r="A810" s="29"/>
      <c r="B810" s="29"/>
      <c r="C810" s="29"/>
      <c r="D810" s="29"/>
      <c r="E810" s="29"/>
      <c r="F810" s="29"/>
      <c r="G810" s="29"/>
      <c r="H810" s="579"/>
      <c r="I810" s="29"/>
      <c r="J810" s="29"/>
      <c r="K810" s="29"/>
      <c r="L810" s="29"/>
      <c r="M810" s="29"/>
      <c r="N810" s="29"/>
      <c r="O810" s="29"/>
      <c r="P810" s="29"/>
      <c r="Q810" s="29"/>
      <c r="R810" s="29"/>
      <c r="S810" s="29"/>
      <c r="T810" s="29"/>
      <c r="U810" s="29"/>
      <c r="V810" s="29"/>
      <c r="W810" s="29"/>
      <c r="X810" s="29"/>
      <c r="Y810" s="29"/>
      <c r="Z810" s="29"/>
    </row>
    <row r="811" spans="1:26" ht="15.75" customHeight="1">
      <c r="A811" s="29"/>
      <c r="B811" s="29"/>
      <c r="C811" s="29"/>
      <c r="D811" s="29"/>
      <c r="E811" s="29"/>
      <c r="F811" s="29"/>
      <c r="G811" s="29"/>
      <c r="H811" s="579"/>
      <c r="I811" s="29"/>
      <c r="J811" s="29"/>
      <c r="K811" s="29"/>
      <c r="L811" s="29"/>
      <c r="M811" s="29"/>
      <c r="N811" s="29"/>
      <c r="O811" s="29"/>
      <c r="P811" s="29"/>
      <c r="Q811" s="29"/>
      <c r="R811" s="29"/>
      <c r="S811" s="29"/>
      <c r="T811" s="29"/>
      <c r="U811" s="29"/>
      <c r="V811" s="29"/>
      <c r="W811" s="29"/>
      <c r="X811" s="29"/>
      <c r="Y811" s="29"/>
      <c r="Z811" s="29"/>
    </row>
    <row r="812" spans="1:26" ht="15.75" customHeight="1">
      <c r="A812" s="29"/>
      <c r="B812" s="29"/>
      <c r="C812" s="29"/>
      <c r="D812" s="29"/>
      <c r="E812" s="29"/>
      <c r="F812" s="29"/>
      <c r="G812" s="29"/>
      <c r="H812" s="579"/>
      <c r="I812" s="29"/>
      <c r="J812" s="29"/>
      <c r="K812" s="29"/>
      <c r="L812" s="29"/>
      <c r="M812" s="29"/>
      <c r="N812" s="29"/>
      <c r="O812" s="29"/>
      <c r="P812" s="29"/>
      <c r="Q812" s="29"/>
      <c r="R812" s="29"/>
      <c r="S812" s="29"/>
      <c r="T812" s="29"/>
      <c r="U812" s="29"/>
      <c r="V812" s="29"/>
      <c r="W812" s="29"/>
      <c r="X812" s="29"/>
      <c r="Y812" s="29"/>
      <c r="Z812" s="29"/>
    </row>
    <row r="813" spans="1:26" ht="15.75" customHeight="1">
      <c r="A813" s="29"/>
      <c r="B813" s="29"/>
      <c r="C813" s="29"/>
      <c r="D813" s="29"/>
      <c r="E813" s="29"/>
      <c r="F813" s="29"/>
      <c r="G813" s="29"/>
      <c r="H813" s="579"/>
      <c r="I813" s="29"/>
      <c r="J813" s="29"/>
      <c r="K813" s="29"/>
      <c r="L813" s="29"/>
      <c r="M813" s="29"/>
      <c r="N813" s="29"/>
      <c r="O813" s="29"/>
      <c r="P813" s="29"/>
      <c r="Q813" s="29"/>
      <c r="R813" s="29"/>
      <c r="S813" s="29"/>
      <c r="T813" s="29"/>
      <c r="U813" s="29"/>
      <c r="V813" s="29"/>
      <c r="W813" s="29"/>
      <c r="X813" s="29"/>
      <c r="Y813" s="29"/>
      <c r="Z813" s="29"/>
    </row>
    <row r="814" spans="1:26" ht="15.75" customHeight="1">
      <c r="A814" s="29"/>
      <c r="B814" s="29"/>
      <c r="C814" s="29"/>
      <c r="D814" s="29"/>
      <c r="E814" s="29"/>
      <c r="F814" s="29"/>
      <c r="G814" s="29"/>
      <c r="H814" s="579"/>
      <c r="I814" s="29"/>
      <c r="J814" s="29"/>
      <c r="K814" s="29"/>
      <c r="L814" s="29"/>
      <c r="M814" s="29"/>
      <c r="N814" s="29"/>
      <c r="O814" s="29"/>
      <c r="P814" s="29"/>
      <c r="Q814" s="29"/>
      <c r="R814" s="29"/>
      <c r="S814" s="29"/>
      <c r="T814" s="29"/>
      <c r="U814" s="29"/>
      <c r="V814" s="29"/>
      <c r="W814" s="29"/>
      <c r="X814" s="29"/>
      <c r="Y814" s="29"/>
      <c r="Z814" s="29"/>
    </row>
    <row r="815" spans="1:26" ht="15.75" customHeight="1">
      <c r="A815" s="29"/>
      <c r="B815" s="29"/>
      <c r="C815" s="29"/>
      <c r="D815" s="29"/>
      <c r="E815" s="29"/>
      <c r="F815" s="29"/>
      <c r="G815" s="29"/>
      <c r="H815" s="579"/>
      <c r="I815" s="29"/>
      <c r="J815" s="29"/>
      <c r="K815" s="29"/>
      <c r="L815" s="29"/>
      <c r="M815" s="29"/>
      <c r="N815" s="29"/>
      <c r="O815" s="29"/>
      <c r="P815" s="29"/>
      <c r="Q815" s="29"/>
      <c r="R815" s="29"/>
      <c r="S815" s="29"/>
      <c r="T815" s="29"/>
      <c r="U815" s="29"/>
      <c r="V815" s="29"/>
      <c r="W815" s="29"/>
      <c r="X815" s="29"/>
      <c r="Y815" s="29"/>
      <c r="Z815" s="29"/>
    </row>
    <row r="816" spans="1:26" ht="15.75" customHeight="1">
      <c r="A816" s="29"/>
      <c r="B816" s="29"/>
      <c r="C816" s="29"/>
      <c r="D816" s="29"/>
      <c r="E816" s="29"/>
      <c r="F816" s="29"/>
      <c r="G816" s="29"/>
      <c r="H816" s="579"/>
      <c r="I816" s="29"/>
      <c r="J816" s="29"/>
      <c r="K816" s="29"/>
      <c r="L816" s="29"/>
      <c r="M816" s="29"/>
      <c r="N816" s="29"/>
      <c r="O816" s="29"/>
      <c r="P816" s="29"/>
      <c r="Q816" s="29"/>
      <c r="R816" s="29"/>
      <c r="S816" s="29"/>
      <c r="T816" s="29"/>
      <c r="U816" s="29"/>
      <c r="V816" s="29"/>
      <c r="W816" s="29"/>
      <c r="X816" s="29"/>
      <c r="Y816" s="29"/>
      <c r="Z816" s="29"/>
    </row>
    <row r="817" spans="1:26" ht="15.75" customHeight="1">
      <c r="A817" s="29"/>
      <c r="B817" s="29"/>
      <c r="C817" s="29"/>
      <c r="D817" s="29"/>
      <c r="E817" s="29"/>
      <c r="F817" s="29"/>
      <c r="G817" s="29"/>
      <c r="H817" s="579"/>
      <c r="I817" s="29"/>
      <c r="J817" s="29"/>
      <c r="K817" s="29"/>
      <c r="L817" s="29"/>
      <c r="M817" s="29"/>
      <c r="N817" s="29"/>
      <c r="O817" s="29"/>
      <c r="P817" s="29"/>
      <c r="Q817" s="29"/>
      <c r="R817" s="29"/>
      <c r="S817" s="29"/>
      <c r="T817" s="29"/>
      <c r="U817" s="29"/>
      <c r="V817" s="29"/>
      <c r="W817" s="29"/>
      <c r="X817" s="29"/>
      <c r="Y817" s="29"/>
      <c r="Z817" s="29"/>
    </row>
    <row r="818" spans="1:26" ht="15.75" customHeight="1">
      <c r="A818" s="29"/>
      <c r="B818" s="29"/>
      <c r="C818" s="29"/>
      <c r="D818" s="29"/>
      <c r="E818" s="29"/>
      <c r="F818" s="29"/>
      <c r="G818" s="29"/>
      <c r="H818" s="579"/>
      <c r="I818" s="29"/>
      <c r="J818" s="29"/>
      <c r="K818" s="29"/>
      <c r="L818" s="29"/>
      <c r="M818" s="29"/>
      <c r="N818" s="29"/>
      <c r="O818" s="29"/>
      <c r="P818" s="29"/>
      <c r="Q818" s="29"/>
      <c r="R818" s="29"/>
      <c r="S818" s="29"/>
      <c r="T818" s="29"/>
      <c r="U818" s="29"/>
      <c r="V818" s="29"/>
      <c r="W818" s="29"/>
      <c r="X818" s="29"/>
      <c r="Y818" s="29"/>
      <c r="Z818" s="29"/>
    </row>
    <row r="819" spans="1:26" ht="15.75" customHeight="1">
      <c r="A819" s="29"/>
      <c r="B819" s="29"/>
      <c r="C819" s="29"/>
      <c r="D819" s="29"/>
      <c r="E819" s="29"/>
      <c r="F819" s="29"/>
      <c r="G819" s="29"/>
      <c r="H819" s="579"/>
      <c r="I819" s="29"/>
      <c r="J819" s="29"/>
      <c r="K819" s="29"/>
      <c r="L819" s="29"/>
      <c r="M819" s="29"/>
      <c r="N819" s="29"/>
      <c r="O819" s="29"/>
      <c r="P819" s="29"/>
      <c r="Q819" s="29"/>
      <c r="R819" s="29"/>
      <c r="S819" s="29"/>
      <c r="T819" s="29"/>
      <c r="U819" s="29"/>
      <c r="V819" s="29"/>
      <c r="W819" s="29"/>
      <c r="X819" s="29"/>
      <c r="Y819" s="29"/>
      <c r="Z819" s="29"/>
    </row>
    <row r="820" spans="1:26" ht="15.75" customHeight="1">
      <c r="A820" s="29"/>
      <c r="B820" s="29"/>
      <c r="C820" s="29"/>
      <c r="D820" s="29"/>
      <c r="E820" s="29"/>
      <c r="F820" s="29"/>
      <c r="G820" s="29"/>
      <c r="H820" s="579"/>
      <c r="I820" s="29"/>
      <c r="J820" s="29"/>
      <c r="K820" s="29"/>
      <c r="L820" s="29"/>
      <c r="M820" s="29"/>
      <c r="N820" s="29"/>
      <c r="O820" s="29"/>
      <c r="P820" s="29"/>
      <c r="Q820" s="29"/>
      <c r="R820" s="29"/>
      <c r="S820" s="29"/>
      <c r="T820" s="29"/>
      <c r="U820" s="29"/>
      <c r="V820" s="29"/>
      <c r="W820" s="29"/>
      <c r="X820" s="29"/>
      <c r="Y820" s="29"/>
      <c r="Z820" s="29"/>
    </row>
    <row r="821" spans="1:26" ht="15.75" customHeight="1">
      <c r="A821" s="29"/>
      <c r="B821" s="29"/>
      <c r="C821" s="29"/>
      <c r="D821" s="29"/>
      <c r="E821" s="29"/>
      <c r="F821" s="29"/>
      <c r="G821" s="29"/>
      <c r="H821" s="579"/>
      <c r="I821" s="29"/>
      <c r="J821" s="29"/>
      <c r="K821" s="29"/>
      <c r="L821" s="29"/>
      <c r="M821" s="29"/>
      <c r="N821" s="29"/>
      <c r="O821" s="29"/>
      <c r="P821" s="29"/>
      <c r="Q821" s="29"/>
      <c r="R821" s="29"/>
      <c r="S821" s="29"/>
      <c r="T821" s="29"/>
      <c r="U821" s="29"/>
      <c r="V821" s="29"/>
      <c r="W821" s="29"/>
      <c r="X821" s="29"/>
      <c r="Y821" s="29"/>
      <c r="Z821" s="29"/>
    </row>
    <row r="822" spans="1:26" ht="15.75" customHeight="1">
      <c r="A822" s="29"/>
      <c r="B822" s="29"/>
      <c r="C822" s="29"/>
      <c r="D822" s="29"/>
      <c r="E822" s="29"/>
      <c r="F822" s="29"/>
      <c r="G822" s="29"/>
      <c r="H822" s="579"/>
      <c r="I822" s="29"/>
      <c r="J822" s="29"/>
      <c r="K822" s="29"/>
      <c r="L822" s="29"/>
      <c r="M822" s="29"/>
      <c r="N822" s="29"/>
      <c r="O822" s="29"/>
      <c r="P822" s="29"/>
      <c r="Q822" s="29"/>
      <c r="R822" s="29"/>
      <c r="S822" s="29"/>
      <c r="T822" s="29"/>
      <c r="U822" s="29"/>
      <c r="V822" s="29"/>
      <c r="W822" s="29"/>
      <c r="X822" s="29"/>
      <c r="Y822" s="29"/>
      <c r="Z822" s="29"/>
    </row>
    <row r="823" spans="1:26" ht="15.75" customHeight="1">
      <c r="A823" s="29"/>
      <c r="B823" s="29"/>
      <c r="C823" s="29"/>
      <c r="D823" s="29"/>
      <c r="E823" s="29"/>
      <c r="F823" s="29"/>
      <c r="G823" s="29"/>
      <c r="H823" s="579"/>
      <c r="I823" s="29"/>
      <c r="J823" s="29"/>
      <c r="K823" s="29"/>
      <c r="L823" s="29"/>
      <c r="M823" s="29"/>
      <c r="N823" s="29"/>
      <c r="O823" s="29"/>
      <c r="P823" s="29"/>
      <c r="Q823" s="29"/>
      <c r="R823" s="29"/>
      <c r="S823" s="29"/>
      <c r="T823" s="29"/>
      <c r="U823" s="29"/>
      <c r="V823" s="29"/>
      <c r="W823" s="29"/>
      <c r="X823" s="29"/>
      <c r="Y823" s="29"/>
      <c r="Z823" s="29"/>
    </row>
    <row r="824" spans="1:26" ht="15.75" customHeight="1">
      <c r="A824" s="29"/>
      <c r="B824" s="29"/>
      <c r="C824" s="29"/>
      <c r="D824" s="29"/>
      <c r="E824" s="29"/>
      <c r="F824" s="29"/>
      <c r="G824" s="29"/>
      <c r="H824" s="579"/>
      <c r="I824" s="29"/>
      <c r="J824" s="29"/>
      <c r="K824" s="29"/>
      <c r="L824" s="29"/>
      <c r="M824" s="29"/>
      <c r="N824" s="29"/>
      <c r="O824" s="29"/>
      <c r="P824" s="29"/>
      <c r="Q824" s="29"/>
      <c r="R824" s="29"/>
      <c r="S824" s="29"/>
      <c r="T824" s="29"/>
      <c r="U824" s="29"/>
      <c r="V824" s="29"/>
      <c r="W824" s="29"/>
      <c r="X824" s="29"/>
      <c r="Y824" s="29"/>
      <c r="Z824" s="29"/>
    </row>
    <row r="825" spans="1:26" ht="15.75" customHeight="1">
      <c r="A825" s="29"/>
      <c r="B825" s="29"/>
      <c r="C825" s="29"/>
      <c r="D825" s="29"/>
      <c r="E825" s="29"/>
      <c r="F825" s="29"/>
      <c r="G825" s="29"/>
      <c r="H825" s="579"/>
      <c r="I825" s="29"/>
      <c r="J825" s="29"/>
      <c r="K825" s="29"/>
      <c r="L825" s="29"/>
      <c r="M825" s="29"/>
      <c r="N825" s="29"/>
      <c r="O825" s="29"/>
      <c r="P825" s="29"/>
      <c r="Q825" s="29"/>
      <c r="R825" s="29"/>
      <c r="S825" s="29"/>
      <c r="T825" s="29"/>
      <c r="U825" s="29"/>
      <c r="V825" s="29"/>
      <c r="W825" s="29"/>
      <c r="X825" s="29"/>
      <c r="Y825" s="29"/>
      <c r="Z825" s="29"/>
    </row>
    <row r="826" spans="1:26" ht="15.75" customHeight="1">
      <c r="A826" s="29"/>
      <c r="B826" s="29"/>
      <c r="C826" s="29"/>
      <c r="D826" s="29"/>
      <c r="E826" s="29"/>
      <c r="F826" s="29"/>
      <c r="G826" s="29"/>
      <c r="H826" s="579"/>
      <c r="I826" s="29"/>
      <c r="J826" s="29"/>
      <c r="K826" s="29"/>
      <c r="L826" s="29"/>
      <c r="M826" s="29"/>
      <c r="N826" s="29"/>
      <c r="O826" s="29"/>
      <c r="P826" s="29"/>
      <c r="Q826" s="29"/>
      <c r="R826" s="29"/>
      <c r="S826" s="29"/>
      <c r="T826" s="29"/>
      <c r="U826" s="29"/>
      <c r="V826" s="29"/>
      <c r="W826" s="29"/>
      <c r="X826" s="29"/>
      <c r="Y826" s="29"/>
      <c r="Z826" s="29"/>
    </row>
    <row r="827" spans="1:26" ht="15.75" customHeight="1">
      <c r="A827" s="29"/>
      <c r="B827" s="29"/>
      <c r="C827" s="29"/>
      <c r="D827" s="29"/>
      <c r="E827" s="29"/>
      <c r="F827" s="29"/>
      <c r="G827" s="29"/>
      <c r="H827" s="579"/>
      <c r="I827" s="29"/>
      <c r="J827" s="29"/>
      <c r="K827" s="29"/>
      <c r="L827" s="29"/>
      <c r="M827" s="29"/>
      <c r="N827" s="29"/>
      <c r="O827" s="29"/>
      <c r="P827" s="29"/>
      <c r="Q827" s="29"/>
      <c r="R827" s="29"/>
      <c r="S827" s="29"/>
      <c r="T827" s="29"/>
      <c r="U827" s="29"/>
      <c r="V827" s="29"/>
      <c r="W827" s="29"/>
      <c r="X827" s="29"/>
      <c r="Y827" s="29"/>
      <c r="Z827" s="29"/>
    </row>
    <row r="828" spans="1:26" ht="15.75" customHeight="1">
      <c r="A828" s="29"/>
      <c r="B828" s="29"/>
      <c r="C828" s="29"/>
      <c r="D828" s="29"/>
      <c r="E828" s="29"/>
      <c r="F828" s="29"/>
      <c r="G828" s="29"/>
      <c r="H828" s="579"/>
      <c r="I828" s="29"/>
      <c r="J828" s="29"/>
      <c r="K828" s="29"/>
      <c r="L828" s="29"/>
      <c r="M828" s="29"/>
      <c r="N828" s="29"/>
      <c r="O828" s="29"/>
      <c r="P828" s="29"/>
      <c r="Q828" s="29"/>
      <c r="R828" s="29"/>
      <c r="S828" s="29"/>
      <c r="T828" s="29"/>
      <c r="U828" s="29"/>
      <c r="V828" s="29"/>
      <c r="W828" s="29"/>
      <c r="X828" s="29"/>
      <c r="Y828" s="29"/>
      <c r="Z828" s="29"/>
    </row>
    <row r="829" spans="1:26" ht="15.75" customHeight="1">
      <c r="A829" s="29"/>
      <c r="B829" s="29"/>
      <c r="C829" s="29"/>
      <c r="D829" s="29"/>
      <c r="E829" s="29"/>
      <c r="F829" s="29"/>
      <c r="G829" s="29"/>
      <c r="H829" s="579"/>
      <c r="I829" s="29"/>
      <c r="J829" s="29"/>
      <c r="K829" s="29"/>
      <c r="L829" s="29"/>
      <c r="M829" s="29"/>
      <c r="N829" s="29"/>
      <c r="O829" s="29"/>
      <c r="P829" s="29"/>
      <c r="Q829" s="29"/>
      <c r="R829" s="29"/>
      <c r="S829" s="29"/>
      <c r="T829" s="29"/>
      <c r="U829" s="29"/>
      <c r="V829" s="29"/>
      <c r="W829" s="29"/>
      <c r="X829" s="29"/>
      <c r="Y829" s="29"/>
      <c r="Z829" s="29"/>
    </row>
    <row r="830" spans="1:26" ht="15.75" customHeight="1">
      <c r="A830" s="29"/>
      <c r="B830" s="29"/>
      <c r="C830" s="29"/>
      <c r="D830" s="29"/>
      <c r="E830" s="29"/>
      <c r="F830" s="29"/>
      <c r="G830" s="29"/>
      <c r="H830" s="579"/>
      <c r="I830" s="29"/>
      <c r="J830" s="29"/>
      <c r="K830" s="29"/>
      <c r="L830" s="29"/>
      <c r="M830" s="29"/>
      <c r="N830" s="29"/>
      <c r="O830" s="29"/>
      <c r="P830" s="29"/>
      <c r="Q830" s="29"/>
      <c r="R830" s="29"/>
      <c r="S830" s="29"/>
      <c r="T830" s="29"/>
      <c r="U830" s="29"/>
      <c r="V830" s="29"/>
      <c r="W830" s="29"/>
      <c r="X830" s="29"/>
      <c r="Y830" s="29"/>
      <c r="Z830" s="29"/>
    </row>
    <row r="831" spans="1:26" ht="15.75" customHeight="1">
      <c r="A831" s="29"/>
      <c r="B831" s="29"/>
      <c r="C831" s="29"/>
      <c r="D831" s="29"/>
      <c r="E831" s="29"/>
      <c r="F831" s="29"/>
      <c r="G831" s="29"/>
      <c r="H831" s="579"/>
      <c r="I831" s="29"/>
      <c r="J831" s="29"/>
      <c r="K831" s="29"/>
      <c r="L831" s="29"/>
      <c r="M831" s="29"/>
      <c r="N831" s="29"/>
      <c r="O831" s="29"/>
      <c r="P831" s="29"/>
      <c r="Q831" s="29"/>
      <c r="R831" s="29"/>
      <c r="S831" s="29"/>
      <c r="T831" s="29"/>
      <c r="U831" s="29"/>
      <c r="V831" s="29"/>
      <c r="W831" s="29"/>
      <c r="X831" s="29"/>
      <c r="Y831" s="29"/>
      <c r="Z831" s="29"/>
    </row>
    <row r="832" spans="1:26" ht="15.75" customHeight="1">
      <c r="A832" s="29"/>
      <c r="B832" s="29"/>
      <c r="C832" s="29"/>
      <c r="D832" s="29"/>
      <c r="E832" s="29"/>
      <c r="F832" s="29"/>
      <c r="G832" s="29"/>
      <c r="H832" s="579"/>
      <c r="I832" s="29"/>
      <c r="J832" s="29"/>
      <c r="K832" s="29"/>
      <c r="L832" s="29"/>
      <c r="M832" s="29"/>
      <c r="N832" s="29"/>
      <c r="O832" s="29"/>
      <c r="P832" s="29"/>
      <c r="Q832" s="29"/>
      <c r="R832" s="29"/>
      <c r="S832" s="29"/>
      <c r="T832" s="29"/>
      <c r="U832" s="29"/>
      <c r="V832" s="29"/>
      <c r="W832" s="29"/>
      <c r="X832" s="29"/>
      <c r="Y832" s="29"/>
      <c r="Z832" s="29"/>
    </row>
    <row r="833" spans="1:26" ht="15.75" customHeight="1">
      <c r="A833" s="29"/>
      <c r="B833" s="29"/>
      <c r="C833" s="29"/>
      <c r="D833" s="29"/>
      <c r="E833" s="29"/>
      <c r="F833" s="29"/>
      <c r="G833" s="29"/>
      <c r="H833" s="579"/>
      <c r="I833" s="29"/>
      <c r="J833" s="29"/>
      <c r="K833" s="29"/>
      <c r="L833" s="29"/>
      <c r="M833" s="29"/>
      <c r="N833" s="29"/>
      <c r="O833" s="29"/>
      <c r="P833" s="29"/>
      <c r="Q833" s="29"/>
      <c r="R833" s="29"/>
      <c r="S833" s="29"/>
      <c r="T833" s="29"/>
      <c r="U833" s="29"/>
      <c r="V833" s="29"/>
      <c r="W833" s="29"/>
      <c r="X833" s="29"/>
      <c r="Y833" s="29"/>
      <c r="Z833" s="29"/>
    </row>
    <row r="834" spans="1:26" ht="15.75" customHeight="1">
      <c r="A834" s="29"/>
      <c r="B834" s="29"/>
      <c r="C834" s="29"/>
      <c r="D834" s="29"/>
      <c r="E834" s="29"/>
      <c r="F834" s="29"/>
      <c r="G834" s="29"/>
      <c r="H834" s="579"/>
      <c r="I834" s="29"/>
      <c r="J834" s="29"/>
      <c r="K834" s="29"/>
      <c r="L834" s="29"/>
      <c r="M834" s="29"/>
      <c r="N834" s="29"/>
      <c r="O834" s="29"/>
      <c r="P834" s="29"/>
      <c r="Q834" s="29"/>
      <c r="R834" s="29"/>
      <c r="S834" s="29"/>
      <c r="T834" s="29"/>
      <c r="U834" s="29"/>
      <c r="V834" s="29"/>
      <c r="W834" s="29"/>
      <c r="X834" s="29"/>
      <c r="Y834" s="29"/>
      <c r="Z834" s="29"/>
    </row>
    <row r="835" spans="1:26" ht="15.75" customHeight="1">
      <c r="A835" s="29"/>
      <c r="B835" s="29"/>
      <c r="C835" s="29"/>
      <c r="D835" s="29"/>
      <c r="E835" s="29"/>
      <c r="F835" s="29"/>
      <c r="G835" s="29"/>
      <c r="H835" s="579"/>
      <c r="I835" s="29"/>
      <c r="J835" s="29"/>
      <c r="K835" s="29"/>
      <c r="L835" s="29"/>
      <c r="M835" s="29"/>
      <c r="N835" s="29"/>
      <c r="O835" s="29"/>
      <c r="P835" s="29"/>
      <c r="Q835" s="29"/>
      <c r="R835" s="29"/>
      <c r="S835" s="29"/>
      <c r="T835" s="29"/>
      <c r="U835" s="29"/>
      <c r="V835" s="29"/>
      <c r="W835" s="29"/>
      <c r="X835" s="29"/>
      <c r="Y835" s="29"/>
      <c r="Z835" s="29"/>
    </row>
    <row r="836" spans="1:26" ht="15.75" customHeight="1">
      <c r="A836" s="29"/>
      <c r="B836" s="29"/>
      <c r="C836" s="29"/>
      <c r="D836" s="29"/>
      <c r="E836" s="29"/>
      <c r="F836" s="29"/>
      <c r="G836" s="29"/>
      <c r="H836" s="579"/>
      <c r="I836" s="29"/>
      <c r="J836" s="29"/>
      <c r="K836" s="29"/>
      <c r="L836" s="29"/>
      <c r="M836" s="29"/>
      <c r="N836" s="29"/>
      <c r="O836" s="29"/>
      <c r="P836" s="29"/>
      <c r="Q836" s="29"/>
      <c r="R836" s="29"/>
      <c r="S836" s="29"/>
      <c r="T836" s="29"/>
      <c r="U836" s="29"/>
      <c r="V836" s="29"/>
      <c r="W836" s="29"/>
      <c r="X836" s="29"/>
      <c r="Y836" s="29"/>
      <c r="Z836" s="29"/>
    </row>
    <row r="837" spans="1:26" ht="15.75" customHeight="1">
      <c r="A837" s="29"/>
      <c r="B837" s="29"/>
      <c r="C837" s="29"/>
      <c r="D837" s="29"/>
      <c r="E837" s="29"/>
      <c r="F837" s="29"/>
      <c r="G837" s="29"/>
      <c r="H837" s="579"/>
      <c r="I837" s="29"/>
      <c r="J837" s="29"/>
      <c r="K837" s="29"/>
      <c r="L837" s="29"/>
      <c r="M837" s="29"/>
      <c r="N837" s="29"/>
      <c r="O837" s="29"/>
      <c r="P837" s="29"/>
      <c r="Q837" s="29"/>
      <c r="R837" s="29"/>
      <c r="S837" s="29"/>
      <c r="T837" s="29"/>
      <c r="U837" s="29"/>
      <c r="V837" s="29"/>
      <c r="W837" s="29"/>
      <c r="X837" s="29"/>
      <c r="Y837" s="29"/>
      <c r="Z837" s="29"/>
    </row>
    <row r="838" spans="1:26" ht="15.75" customHeight="1">
      <c r="A838" s="29"/>
      <c r="B838" s="29"/>
      <c r="C838" s="29"/>
      <c r="D838" s="29"/>
      <c r="E838" s="29"/>
      <c r="F838" s="29"/>
      <c r="G838" s="29"/>
      <c r="H838" s="579"/>
      <c r="I838" s="29"/>
      <c r="J838" s="29"/>
      <c r="K838" s="29"/>
      <c r="L838" s="29"/>
      <c r="M838" s="29"/>
      <c r="N838" s="29"/>
      <c r="O838" s="29"/>
      <c r="P838" s="29"/>
      <c r="Q838" s="29"/>
      <c r="R838" s="29"/>
      <c r="S838" s="29"/>
      <c r="T838" s="29"/>
      <c r="U838" s="29"/>
      <c r="V838" s="29"/>
      <c r="W838" s="29"/>
      <c r="X838" s="29"/>
      <c r="Y838" s="29"/>
      <c r="Z838" s="29"/>
    </row>
    <row r="839" spans="1:26" ht="15.75" customHeight="1">
      <c r="A839" s="29"/>
      <c r="B839" s="29"/>
      <c r="C839" s="29"/>
      <c r="D839" s="29"/>
      <c r="E839" s="29"/>
      <c r="F839" s="29"/>
      <c r="G839" s="29"/>
      <c r="H839" s="579"/>
      <c r="I839" s="29"/>
      <c r="J839" s="29"/>
      <c r="K839" s="29"/>
      <c r="L839" s="29"/>
      <c r="M839" s="29"/>
      <c r="N839" s="29"/>
      <c r="O839" s="29"/>
      <c r="P839" s="29"/>
      <c r="Q839" s="29"/>
      <c r="R839" s="29"/>
      <c r="S839" s="29"/>
      <c r="T839" s="29"/>
      <c r="U839" s="29"/>
      <c r="V839" s="29"/>
      <c r="W839" s="29"/>
      <c r="X839" s="29"/>
      <c r="Y839" s="29"/>
      <c r="Z839" s="29"/>
    </row>
    <row r="840" spans="1:26" ht="15.75" customHeight="1">
      <c r="A840" s="29"/>
      <c r="B840" s="29"/>
      <c r="C840" s="29"/>
      <c r="D840" s="29"/>
      <c r="E840" s="29"/>
      <c r="F840" s="29"/>
      <c r="G840" s="29"/>
      <c r="H840" s="579"/>
      <c r="I840" s="29"/>
      <c r="J840" s="29"/>
      <c r="K840" s="29"/>
      <c r="L840" s="29"/>
      <c r="M840" s="29"/>
      <c r="N840" s="29"/>
      <c r="O840" s="29"/>
      <c r="P840" s="29"/>
      <c r="Q840" s="29"/>
      <c r="R840" s="29"/>
      <c r="S840" s="29"/>
      <c r="T840" s="29"/>
      <c r="U840" s="29"/>
      <c r="V840" s="29"/>
      <c r="W840" s="29"/>
      <c r="X840" s="29"/>
      <c r="Y840" s="29"/>
      <c r="Z840" s="29"/>
    </row>
    <row r="841" spans="1:26" ht="15.75" customHeight="1">
      <c r="A841" s="29"/>
      <c r="B841" s="29"/>
      <c r="C841" s="29"/>
      <c r="D841" s="29"/>
      <c r="E841" s="29"/>
      <c r="F841" s="29"/>
      <c r="G841" s="29"/>
      <c r="H841" s="579"/>
      <c r="I841" s="29"/>
      <c r="J841" s="29"/>
      <c r="K841" s="29"/>
      <c r="L841" s="29"/>
      <c r="M841" s="29"/>
      <c r="N841" s="29"/>
      <c r="O841" s="29"/>
      <c r="P841" s="29"/>
      <c r="Q841" s="29"/>
      <c r="R841" s="29"/>
      <c r="S841" s="29"/>
      <c r="T841" s="29"/>
      <c r="U841" s="29"/>
      <c r="V841" s="29"/>
      <c r="W841" s="29"/>
      <c r="X841" s="29"/>
      <c r="Y841" s="29"/>
      <c r="Z841" s="29"/>
    </row>
    <row r="842" spans="1:26" ht="15.75" customHeight="1">
      <c r="A842" s="29"/>
      <c r="B842" s="29"/>
      <c r="C842" s="29"/>
      <c r="D842" s="29"/>
      <c r="E842" s="29"/>
      <c r="F842" s="29"/>
      <c r="G842" s="29"/>
      <c r="H842" s="579"/>
      <c r="I842" s="29"/>
      <c r="J842" s="29"/>
      <c r="K842" s="29"/>
      <c r="L842" s="29"/>
      <c r="M842" s="29"/>
      <c r="N842" s="29"/>
      <c r="O842" s="29"/>
      <c r="P842" s="29"/>
      <c r="Q842" s="29"/>
      <c r="R842" s="29"/>
      <c r="S842" s="29"/>
      <c r="T842" s="29"/>
      <c r="U842" s="29"/>
      <c r="V842" s="29"/>
      <c r="W842" s="29"/>
      <c r="X842" s="29"/>
      <c r="Y842" s="29"/>
      <c r="Z842" s="29"/>
    </row>
    <row r="843" spans="1:26" ht="15.75" customHeight="1">
      <c r="A843" s="29"/>
      <c r="B843" s="29"/>
      <c r="C843" s="29"/>
      <c r="D843" s="29"/>
      <c r="E843" s="29"/>
      <c r="F843" s="29"/>
      <c r="G843" s="29"/>
      <c r="H843" s="579"/>
      <c r="I843" s="29"/>
      <c r="J843" s="29"/>
      <c r="K843" s="29"/>
      <c r="L843" s="29"/>
      <c r="M843" s="29"/>
      <c r="N843" s="29"/>
      <c r="O843" s="29"/>
      <c r="P843" s="29"/>
      <c r="Q843" s="29"/>
      <c r="R843" s="29"/>
      <c r="S843" s="29"/>
      <c r="T843" s="29"/>
      <c r="U843" s="29"/>
      <c r="V843" s="29"/>
      <c r="W843" s="29"/>
      <c r="X843" s="29"/>
      <c r="Y843" s="29"/>
      <c r="Z843" s="29"/>
    </row>
    <row r="844" spans="1:26" ht="15.75" customHeight="1">
      <c r="A844" s="29"/>
      <c r="B844" s="29"/>
      <c r="C844" s="29"/>
      <c r="D844" s="29"/>
      <c r="E844" s="29"/>
      <c r="F844" s="29"/>
      <c r="G844" s="29"/>
      <c r="H844" s="579"/>
      <c r="I844" s="29"/>
      <c r="J844" s="29"/>
      <c r="K844" s="29"/>
      <c r="L844" s="29"/>
      <c r="M844" s="29"/>
      <c r="N844" s="29"/>
      <c r="O844" s="29"/>
      <c r="P844" s="29"/>
      <c r="Q844" s="29"/>
      <c r="R844" s="29"/>
      <c r="S844" s="29"/>
      <c r="T844" s="29"/>
      <c r="U844" s="29"/>
      <c r="V844" s="29"/>
      <c r="W844" s="29"/>
      <c r="X844" s="29"/>
      <c r="Y844" s="29"/>
      <c r="Z844" s="29"/>
    </row>
    <row r="845" spans="1:26" ht="15.75" customHeight="1">
      <c r="A845" s="29"/>
      <c r="B845" s="29"/>
      <c r="C845" s="29"/>
      <c r="D845" s="29"/>
      <c r="E845" s="29"/>
      <c r="F845" s="29"/>
      <c r="G845" s="29"/>
      <c r="H845" s="579"/>
      <c r="I845" s="29"/>
      <c r="J845" s="29"/>
      <c r="K845" s="29"/>
      <c r="L845" s="29"/>
      <c r="M845" s="29"/>
      <c r="N845" s="29"/>
      <c r="O845" s="29"/>
      <c r="P845" s="29"/>
      <c r="Q845" s="29"/>
      <c r="R845" s="29"/>
      <c r="S845" s="29"/>
      <c r="T845" s="29"/>
      <c r="U845" s="29"/>
      <c r="V845" s="29"/>
      <c r="W845" s="29"/>
      <c r="X845" s="29"/>
      <c r="Y845" s="29"/>
      <c r="Z845" s="29"/>
    </row>
    <row r="846" spans="1:26" ht="15.75" customHeight="1">
      <c r="A846" s="29"/>
      <c r="B846" s="29"/>
      <c r="C846" s="29"/>
      <c r="D846" s="29"/>
      <c r="E846" s="29"/>
      <c r="F846" s="29"/>
      <c r="G846" s="29"/>
      <c r="H846" s="579"/>
      <c r="I846" s="29"/>
      <c r="J846" s="29"/>
      <c r="K846" s="29"/>
      <c r="L846" s="29"/>
      <c r="M846" s="29"/>
      <c r="N846" s="29"/>
      <c r="O846" s="29"/>
      <c r="P846" s="29"/>
      <c r="Q846" s="29"/>
      <c r="R846" s="29"/>
      <c r="S846" s="29"/>
      <c r="T846" s="29"/>
      <c r="U846" s="29"/>
      <c r="V846" s="29"/>
      <c r="W846" s="29"/>
      <c r="X846" s="29"/>
      <c r="Y846" s="29"/>
      <c r="Z846" s="29"/>
    </row>
    <row r="847" spans="1:26" ht="15.75" customHeight="1">
      <c r="A847" s="29"/>
      <c r="B847" s="29"/>
      <c r="C847" s="29"/>
      <c r="D847" s="29"/>
      <c r="E847" s="29"/>
      <c r="F847" s="29"/>
      <c r="G847" s="29"/>
      <c r="H847" s="579"/>
      <c r="I847" s="29"/>
      <c r="J847" s="29"/>
      <c r="K847" s="29"/>
      <c r="L847" s="29"/>
      <c r="M847" s="29"/>
      <c r="N847" s="29"/>
      <c r="O847" s="29"/>
      <c r="P847" s="29"/>
      <c r="Q847" s="29"/>
      <c r="R847" s="29"/>
      <c r="S847" s="29"/>
      <c r="T847" s="29"/>
      <c r="U847" s="29"/>
      <c r="V847" s="29"/>
      <c r="W847" s="29"/>
      <c r="X847" s="29"/>
      <c r="Y847" s="29"/>
      <c r="Z847" s="29"/>
    </row>
    <row r="848" spans="1:26" ht="15.75" customHeight="1">
      <c r="A848" s="29"/>
      <c r="B848" s="29"/>
      <c r="C848" s="29"/>
      <c r="D848" s="29"/>
      <c r="E848" s="29"/>
      <c r="F848" s="29"/>
      <c r="G848" s="29"/>
      <c r="H848" s="579"/>
      <c r="I848" s="29"/>
      <c r="J848" s="29"/>
      <c r="K848" s="29"/>
      <c r="L848" s="29"/>
      <c r="M848" s="29"/>
      <c r="N848" s="29"/>
      <c r="O848" s="29"/>
      <c r="P848" s="29"/>
      <c r="Q848" s="29"/>
      <c r="R848" s="29"/>
      <c r="S848" s="29"/>
      <c r="T848" s="29"/>
      <c r="U848" s="29"/>
      <c r="V848" s="29"/>
      <c r="W848" s="29"/>
      <c r="X848" s="29"/>
      <c r="Y848" s="29"/>
      <c r="Z848" s="29"/>
    </row>
    <row r="849" spans="1:26" ht="15.75" customHeight="1">
      <c r="A849" s="29"/>
      <c r="B849" s="29"/>
      <c r="C849" s="29"/>
      <c r="D849" s="29"/>
      <c r="E849" s="29"/>
      <c r="F849" s="29"/>
      <c r="G849" s="29"/>
      <c r="H849" s="579"/>
      <c r="I849" s="29"/>
      <c r="J849" s="29"/>
      <c r="K849" s="29"/>
      <c r="L849" s="29"/>
      <c r="M849" s="29"/>
      <c r="N849" s="29"/>
      <c r="O849" s="29"/>
      <c r="P849" s="29"/>
      <c r="Q849" s="29"/>
      <c r="R849" s="29"/>
      <c r="S849" s="29"/>
      <c r="T849" s="29"/>
      <c r="U849" s="29"/>
      <c r="V849" s="29"/>
      <c r="W849" s="29"/>
      <c r="X849" s="29"/>
      <c r="Y849" s="29"/>
      <c r="Z849" s="29"/>
    </row>
    <row r="850" spans="1:26" ht="15.75" customHeight="1">
      <c r="A850" s="29"/>
      <c r="B850" s="29"/>
      <c r="C850" s="29"/>
      <c r="D850" s="29"/>
      <c r="E850" s="29"/>
      <c r="F850" s="29"/>
      <c r="G850" s="29"/>
      <c r="H850" s="579"/>
      <c r="I850" s="29"/>
      <c r="J850" s="29"/>
      <c r="K850" s="29"/>
      <c r="L850" s="29"/>
      <c r="M850" s="29"/>
      <c r="N850" s="29"/>
      <c r="O850" s="29"/>
      <c r="P850" s="29"/>
      <c r="Q850" s="29"/>
      <c r="R850" s="29"/>
      <c r="S850" s="29"/>
      <c r="T850" s="29"/>
      <c r="U850" s="29"/>
      <c r="V850" s="29"/>
      <c r="W850" s="29"/>
      <c r="X850" s="29"/>
      <c r="Y850" s="29"/>
      <c r="Z850" s="29"/>
    </row>
    <row r="851" spans="1:26" ht="15.75" customHeight="1">
      <c r="A851" s="29"/>
      <c r="B851" s="29"/>
      <c r="C851" s="29"/>
      <c r="D851" s="29"/>
      <c r="E851" s="29"/>
      <c r="F851" s="29"/>
      <c r="G851" s="29"/>
      <c r="H851" s="579"/>
      <c r="I851" s="29"/>
      <c r="J851" s="29"/>
      <c r="K851" s="29"/>
      <c r="L851" s="29"/>
      <c r="M851" s="29"/>
      <c r="N851" s="29"/>
      <c r="O851" s="29"/>
      <c r="P851" s="29"/>
      <c r="Q851" s="29"/>
      <c r="R851" s="29"/>
      <c r="S851" s="29"/>
      <c r="T851" s="29"/>
      <c r="U851" s="29"/>
      <c r="V851" s="29"/>
      <c r="W851" s="29"/>
      <c r="X851" s="29"/>
      <c r="Y851" s="29"/>
      <c r="Z851" s="29"/>
    </row>
    <row r="852" spans="1:26" ht="15.75" customHeight="1">
      <c r="A852" s="29"/>
      <c r="B852" s="29"/>
      <c r="C852" s="29"/>
      <c r="D852" s="29"/>
      <c r="E852" s="29"/>
      <c r="F852" s="29"/>
      <c r="G852" s="29"/>
      <c r="H852" s="579"/>
      <c r="I852" s="29"/>
      <c r="J852" s="29"/>
      <c r="K852" s="29"/>
      <c r="L852" s="29"/>
      <c r="M852" s="29"/>
      <c r="N852" s="29"/>
      <c r="O852" s="29"/>
      <c r="P852" s="29"/>
      <c r="Q852" s="29"/>
      <c r="R852" s="29"/>
      <c r="S852" s="29"/>
      <c r="T852" s="29"/>
      <c r="U852" s="29"/>
      <c r="V852" s="29"/>
      <c r="W852" s="29"/>
      <c r="X852" s="29"/>
      <c r="Y852" s="29"/>
      <c r="Z852" s="29"/>
    </row>
    <row r="853" spans="1:26" ht="15.75" customHeight="1">
      <c r="A853" s="29"/>
      <c r="B853" s="29"/>
      <c r="C853" s="29"/>
      <c r="D853" s="29"/>
      <c r="E853" s="29"/>
      <c r="F853" s="29"/>
      <c r="G853" s="29"/>
      <c r="H853" s="579"/>
      <c r="I853" s="29"/>
      <c r="J853" s="29"/>
      <c r="K853" s="29"/>
      <c r="L853" s="29"/>
      <c r="M853" s="29"/>
      <c r="N853" s="29"/>
      <c r="O853" s="29"/>
      <c r="P853" s="29"/>
      <c r="Q853" s="29"/>
      <c r="R853" s="29"/>
      <c r="S853" s="29"/>
      <c r="T853" s="29"/>
      <c r="U853" s="29"/>
      <c r="V853" s="29"/>
      <c r="W853" s="29"/>
      <c r="X853" s="29"/>
      <c r="Y853" s="29"/>
      <c r="Z853" s="29"/>
    </row>
    <row r="854" spans="1:26" ht="15.75" customHeight="1">
      <c r="A854" s="29"/>
      <c r="B854" s="29"/>
      <c r="C854" s="29"/>
      <c r="D854" s="29"/>
      <c r="E854" s="29"/>
      <c r="F854" s="29"/>
      <c r="G854" s="29"/>
      <c r="H854" s="579"/>
      <c r="I854" s="29"/>
      <c r="J854" s="29"/>
      <c r="K854" s="29"/>
      <c r="L854" s="29"/>
      <c r="M854" s="29"/>
      <c r="N854" s="29"/>
      <c r="O854" s="29"/>
      <c r="P854" s="29"/>
      <c r="Q854" s="29"/>
      <c r="R854" s="29"/>
      <c r="S854" s="29"/>
      <c r="T854" s="29"/>
      <c r="U854" s="29"/>
      <c r="V854" s="29"/>
      <c r="W854" s="29"/>
      <c r="X854" s="29"/>
      <c r="Y854" s="29"/>
      <c r="Z854" s="29"/>
    </row>
    <row r="855" spans="1:26" ht="15.75" customHeight="1">
      <c r="A855" s="29"/>
      <c r="B855" s="29"/>
      <c r="C855" s="29"/>
      <c r="D855" s="29"/>
      <c r="E855" s="29"/>
      <c r="F855" s="29"/>
      <c r="G855" s="29"/>
      <c r="H855" s="579"/>
      <c r="I855" s="29"/>
      <c r="J855" s="29"/>
      <c r="K855" s="29"/>
      <c r="L855" s="29"/>
      <c r="M855" s="29"/>
      <c r="N855" s="29"/>
      <c r="O855" s="29"/>
      <c r="P855" s="29"/>
      <c r="Q855" s="29"/>
      <c r="R855" s="29"/>
      <c r="S855" s="29"/>
      <c r="T855" s="29"/>
      <c r="U855" s="29"/>
      <c r="V855" s="29"/>
      <c r="W855" s="29"/>
      <c r="X855" s="29"/>
      <c r="Y855" s="29"/>
      <c r="Z855" s="29"/>
    </row>
    <row r="856" spans="1:26" ht="15.75" customHeight="1">
      <c r="A856" s="29"/>
      <c r="B856" s="29"/>
      <c r="C856" s="29"/>
      <c r="D856" s="29"/>
      <c r="E856" s="29"/>
      <c r="F856" s="29"/>
      <c r="G856" s="29"/>
      <c r="H856" s="579"/>
      <c r="I856" s="29"/>
      <c r="J856" s="29"/>
      <c r="K856" s="29"/>
      <c r="L856" s="29"/>
      <c r="M856" s="29"/>
      <c r="N856" s="29"/>
      <c r="O856" s="29"/>
      <c r="P856" s="29"/>
      <c r="Q856" s="29"/>
      <c r="R856" s="29"/>
      <c r="S856" s="29"/>
      <c r="T856" s="29"/>
      <c r="U856" s="29"/>
      <c r="V856" s="29"/>
      <c r="W856" s="29"/>
      <c r="X856" s="29"/>
      <c r="Y856" s="29"/>
      <c r="Z856" s="29"/>
    </row>
    <row r="857" spans="1:26" ht="15.75" customHeight="1">
      <c r="A857" s="29"/>
      <c r="B857" s="29"/>
      <c r="C857" s="29"/>
      <c r="D857" s="29"/>
      <c r="E857" s="29"/>
      <c r="F857" s="29"/>
      <c r="G857" s="29"/>
      <c r="H857" s="579"/>
      <c r="I857" s="29"/>
      <c r="J857" s="29"/>
      <c r="K857" s="29"/>
      <c r="L857" s="29"/>
      <c r="M857" s="29"/>
      <c r="N857" s="29"/>
      <c r="O857" s="29"/>
      <c r="P857" s="29"/>
      <c r="Q857" s="29"/>
      <c r="R857" s="29"/>
      <c r="S857" s="29"/>
      <c r="T857" s="29"/>
      <c r="U857" s="29"/>
      <c r="V857" s="29"/>
      <c r="W857" s="29"/>
      <c r="X857" s="29"/>
      <c r="Y857" s="29"/>
      <c r="Z857" s="29"/>
    </row>
    <row r="858" spans="1:26" ht="15.75" customHeight="1">
      <c r="A858" s="29"/>
      <c r="B858" s="29"/>
      <c r="C858" s="29"/>
      <c r="D858" s="29"/>
      <c r="E858" s="29"/>
      <c r="F858" s="29"/>
      <c r="G858" s="29"/>
      <c r="H858" s="579"/>
      <c r="I858" s="29"/>
      <c r="J858" s="29"/>
      <c r="K858" s="29"/>
      <c r="L858" s="29"/>
      <c r="M858" s="29"/>
      <c r="N858" s="29"/>
      <c r="O858" s="29"/>
      <c r="P858" s="29"/>
      <c r="Q858" s="29"/>
      <c r="R858" s="29"/>
      <c r="S858" s="29"/>
      <c r="T858" s="29"/>
      <c r="U858" s="29"/>
      <c r="V858" s="29"/>
      <c r="W858" s="29"/>
      <c r="X858" s="29"/>
      <c r="Y858" s="29"/>
      <c r="Z858" s="29"/>
    </row>
    <row r="859" spans="1:26" ht="15.75" customHeight="1">
      <c r="A859" s="29"/>
      <c r="B859" s="29"/>
      <c r="C859" s="29"/>
      <c r="D859" s="29"/>
      <c r="E859" s="29"/>
      <c r="F859" s="29"/>
      <c r="G859" s="29"/>
      <c r="H859" s="579"/>
      <c r="I859" s="29"/>
      <c r="J859" s="29"/>
      <c r="K859" s="29"/>
      <c r="L859" s="29"/>
      <c r="M859" s="29"/>
      <c r="N859" s="29"/>
      <c r="O859" s="29"/>
      <c r="P859" s="29"/>
      <c r="Q859" s="29"/>
      <c r="R859" s="29"/>
      <c r="S859" s="29"/>
      <c r="T859" s="29"/>
      <c r="U859" s="29"/>
      <c r="V859" s="29"/>
      <c r="W859" s="29"/>
      <c r="X859" s="29"/>
      <c r="Y859" s="29"/>
      <c r="Z859" s="29"/>
    </row>
    <row r="860" spans="1:26" ht="15.75" customHeight="1">
      <c r="A860" s="29"/>
      <c r="B860" s="29"/>
      <c r="C860" s="29"/>
      <c r="D860" s="29"/>
      <c r="E860" s="29"/>
      <c r="F860" s="29"/>
      <c r="G860" s="29"/>
      <c r="H860" s="579"/>
      <c r="I860" s="29"/>
      <c r="J860" s="29"/>
      <c r="K860" s="29"/>
      <c r="L860" s="29"/>
      <c r="M860" s="29"/>
      <c r="N860" s="29"/>
      <c r="O860" s="29"/>
      <c r="P860" s="29"/>
      <c r="Q860" s="29"/>
      <c r="R860" s="29"/>
      <c r="S860" s="29"/>
      <c r="T860" s="29"/>
      <c r="U860" s="29"/>
      <c r="V860" s="29"/>
      <c r="W860" s="29"/>
      <c r="X860" s="29"/>
      <c r="Y860" s="29"/>
      <c r="Z860" s="29"/>
    </row>
    <row r="861" spans="1:26" ht="15.75" customHeight="1">
      <c r="A861" s="29"/>
      <c r="B861" s="29"/>
      <c r="C861" s="29"/>
      <c r="D861" s="29"/>
      <c r="E861" s="29"/>
      <c r="F861" s="29"/>
      <c r="G861" s="29"/>
      <c r="H861" s="579"/>
      <c r="I861" s="29"/>
      <c r="J861" s="29"/>
      <c r="K861" s="29"/>
      <c r="L861" s="29"/>
      <c r="M861" s="29"/>
      <c r="N861" s="29"/>
      <c r="O861" s="29"/>
      <c r="P861" s="29"/>
      <c r="Q861" s="29"/>
      <c r="R861" s="29"/>
      <c r="S861" s="29"/>
      <c r="T861" s="29"/>
      <c r="U861" s="29"/>
      <c r="V861" s="29"/>
      <c r="W861" s="29"/>
      <c r="X861" s="29"/>
      <c r="Y861" s="29"/>
      <c r="Z861" s="29"/>
    </row>
    <row r="862" spans="1:26" ht="15.75" customHeight="1">
      <c r="A862" s="29"/>
      <c r="B862" s="29"/>
      <c r="C862" s="29"/>
      <c r="D862" s="29"/>
      <c r="E862" s="29"/>
      <c r="F862" s="29"/>
      <c r="G862" s="29"/>
      <c r="H862" s="579"/>
      <c r="I862" s="29"/>
      <c r="J862" s="29"/>
      <c r="K862" s="29"/>
      <c r="L862" s="29"/>
      <c r="M862" s="29"/>
      <c r="N862" s="29"/>
      <c r="O862" s="29"/>
      <c r="P862" s="29"/>
      <c r="Q862" s="29"/>
      <c r="R862" s="29"/>
      <c r="S862" s="29"/>
      <c r="T862" s="29"/>
      <c r="U862" s="29"/>
      <c r="V862" s="29"/>
      <c r="W862" s="29"/>
      <c r="X862" s="29"/>
      <c r="Y862" s="29"/>
      <c r="Z862" s="29"/>
    </row>
    <row r="863" spans="1:26" ht="15.75" customHeight="1">
      <c r="A863" s="29"/>
      <c r="B863" s="29"/>
      <c r="C863" s="29"/>
      <c r="D863" s="29"/>
      <c r="E863" s="29"/>
      <c r="F863" s="29"/>
      <c r="G863" s="29"/>
      <c r="H863" s="579"/>
      <c r="I863" s="29"/>
      <c r="J863" s="29"/>
      <c r="K863" s="29"/>
      <c r="L863" s="29"/>
      <c r="M863" s="29"/>
      <c r="N863" s="29"/>
      <c r="O863" s="29"/>
      <c r="P863" s="29"/>
      <c r="Q863" s="29"/>
      <c r="R863" s="29"/>
      <c r="S863" s="29"/>
      <c r="T863" s="29"/>
      <c r="U863" s="29"/>
      <c r="V863" s="29"/>
      <c r="W863" s="29"/>
      <c r="X863" s="29"/>
      <c r="Y863" s="29"/>
      <c r="Z863" s="29"/>
    </row>
    <row r="864" spans="1:26" ht="15.75" customHeight="1">
      <c r="A864" s="29"/>
      <c r="B864" s="29"/>
      <c r="C864" s="29"/>
      <c r="D864" s="29"/>
      <c r="E864" s="29"/>
      <c r="F864" s="29"/>
      <c r="G864" s="29"/>
      <c r="H864" s="579"/>
      <c r="I864" s="29"/>
      <c r="J864" s="29"/>
      <c r="K864" s="29"/>
      <c r="L864" s="29"/>
      <c r="M864" s="29"/>
      <c r="N864" s="29"/>
      <c r="O864" s="29"/>
      <c r="P864" s="29"/>
      <c r="Q864" s="29"/>
      <c r="R864" s="29"/>
      <c r="S864" s="29"/>
      <c r="T864" s="29"/>
      <c r="U864" s="29"/>
      <c r="V864" s="29"/>
      <c r="W864" s="29"/>
      <c r="X864" s="29"/>
      <c r="Y864" s="29"/>
      <c r="Z864" s="29"/>
    </row>
    <row r="865" spans="1:26" ht="15.75" customHeight="1">
      <c r="A865" s="29"/>
      <c r="B865" s="29"/>
      <c r="C865" s="29"/>
      <c r="D865" s="29"/>
      <c r="E865" s="29"/>
      <c r="F865" s="29"/>
      <c r="G865" s="29"/>
      <c r="H865" s="579"/>
      <c r="I865" s="29"/>
      <c r="J865" s="29"/>
      <c r="K865" s="29"/>
      <c r="L865" s="29"/>
      <c r="M865" s="29"/>
      <c r="N865" s="29"/>
      <c r="O865" s="29"/>
      <c r="P865" s="29"/>
      <c r="Q865" s="29"/>
      <c r="R865" s="29"/>
      <c r="S865" s="29"/>
      <c r="T865" s="29"/>
      <c r="U865" s="29"/>
      <c r="V865" s="29"/>
      <c r="W865" s="29"/>
      <c r="X865" s="29"/>
      <c r="Y865" s="29"/>
      <c r="Z865" s="29"/>
    </row>
    <row r="866" spans="1:26" ht="15.75" customHeight="1">
      <c r="A866" s="29"/>
      <c r="B866" s="29"/>
      <c r="C866" s="29"/>
      <c r="D866" s="29"/>
      <c r="E866" s="29"/>
      <c r="F866" s="29"/>
      <c r="G866" s="29"/>
      <c r="H866" s="579"/>
      <c r="I866" s="29"/>
      <c r="J866" s="29"/>
      <c r="K866" s="29"/>
      <c r="L866" s="29"/>
      <c r="M866" s="29"/>
      <c r="N866" s="29"/>
      <c r="O866" s="29"/>
      <c r="P866" s="29"/>
      <c r="Q866" s="29"/>
      <c r="R866" s="29"/>
      <c r="S866" s="29"/>
      <c r="T866" s="29"/>
      <c r="U866" s="29"/>
      <c r="V866" s="29"/>
      <c r="W866" s="29"/>
      <c r="X866" s="29"/>
      <c r="Y866" s="29"/>
      <c r="Z866" s="29"/>
    </row>
    <row r="867" spans="1:26" ht="15.75" customHeight="1">
      <c r="A867" s="29"/>
      <c r="B867" s="29"/>
      <c r="C867" s="29"/>
      <c r="D867" s="29"/>
      <c r="E867" s="29"/>
      <c r="F867" s="29"/>
      <c r="G867" s="29"/>
      <c r="H867" s="579"/>
      <c r="I867" s="29"/>
      <c r="J867" s="29"/>
      <c r="K867" s="29"/>
      <c r="L867" s="29"/>
      <c r="M867" s="29"/>
      <c r="N867" s="29"/>
      <c r="O867" s="29"/>
      <c r="P867" s="29"/>
      <c r="Q867" s="29"/>
      <c r="R867" s="29"/>
      <c r="S867" s="29"/>
      <c r="T867" s="29"/>
      <c r="U867" s="29"/>
      <c r="V867" s="29"/>
      <c r="W867" s="29"/>
      <c r="X867" s="29"/>
      <c r="Y867" s="29"/>
      <c r="Z867" s="29"/>
    </row>
    <row r="868" spans="1:26" ht="15.75" customHeight="1">
      <c r="A868" s="29"/>
      <c r="B868" s="29"/>
      <c r="C868" s="29"/>
      <c r="D868" s="29"/>
      <c r="E868" s="29"/>
      <c r="F868" s="29"/>
      <c r="G868" s="29"/>
      <c r="H868" s="579"/>
      <c r="I868" s="29"/>
      <c r="J868" s="29"/>
      <c r="K868" s="29"/>
      <c r="L868" s="29"/>
      <c r="M868" s="29"/>
      <c r="N868" s="29"/>
      <c r="O868" s="29"/>
      <c r="P868" s="29"/>
      <c r="Q868" s="29"/>
      <c r="R868" s="29"/>
      <c r="S868" s="29"/>
      <c r="T868" s="29"/>
      <c r="U868" s="29"/>
      <c r="V868" s="29"/>
      <c r="W868" s="29"/>
      <c r="X868" s="29"/>
      <c r="Y868" s="29"/>
      <c r="Z868" s="29"/>
    </row>
    <row r="869" spans="1:26" ht="15.75" customHeight="1">
      <c r="A869" s="29"/>
      <c r="B869" s="29"/>
      <c r="C869" s="29"/>
      <c r="D869" s="29"/>
      <c r="E869" s="29"/>
      <c r="F869" s="29"/>
      <c r="G869" s="29"/>
      <c r="H869" s="579"/>
      <c r="I869" s="29"/>
      <c r="J869" s="29"/>
      <c r="K869" s="29"/>
      <c r="L869" s="29"/>
      <c r="M869" s="29"/>
      <c r="N869" s="29"/>
      <c r="O869" s="29"/>
      <c r="P869" s="29"/>
      <c r="Q869" s="29"/>
      <c r="R869" s="29"/>
      <c r="S869" s="29"/>
      <c r="T869" s="29"/>
      <c r="U869" s="29"/>
      <c r="V869" s="29"/>
      <c r="W869" s="29"/>
      <c r="X869" s="29"/>
      <c r="Y869" s="29"/>
      <c r="Z869" s="29"/>
    </row>
    <row r="870" spans="1:26" ht="15.75" customHeight="1">
      <c r="A870" s="29"/>
      <c r="B870" s="29"/>
      <c r="C870" s="29"/>
      <c r="D870" s="29"/>
      <c r="E870" s="29"/>
      <c r="F870" s="29"/>
      <c r="G870" s="29"/>
      <c r="H870" s="579"/>
      <c r="I870" s="29"/>
      <c r="J870" s="29"/>
      <c r="K870" s="29"/>
      <c r="L870" s="29"/>
      <c r="M870" s="29"/>
      <c r="N870" s="29"/>
      <c r="O870" s="29"/>
      <c r="P870" s="29"/>
      <c r="Q870" s="29"/>
      <c r="R870" s="29"/>
      <c r="S870" s="29"/>
      <c r="T870" s="29"/>
      <c r="U870" s="29"/>
      <c r="V870" s="29"/>
      <c r="W870" s="29"/>
      <c r="X870" s="29"/>
      <c r="Y870" s="29"/>
      <c r="Z870" s="29"/>
    </row>
    <row r="871" spans="1:26" ht="15.75" customHeight="1">
      <c r="A871" s="29"/>
      <c r="B871" s="29"/>
      <c r="C871" s="29"/>
      <c r="D871" s="29"/>
      <c r="E871" s="29"/>
      <c r="F871" s="29"/>
      <c r="G871" s="29"/>
      <c r="H871" s="579"/>
      <c r="I871" s="29"/>
      <c r="J871" s="29"/>
      <c r="K871" s="29"/>
      <c r="L871" s="29"/>
      <c r="M871" s="29"/>
      <c r="N871" s="29"/>
      <c r="O871" s="29"/>
      <c r="P871" s="29"/>
      <c r="Q871" s="29"/>
      <c r="R871" s="29"/>
      <c r="S871" s="29"/>
      <c r="T871" s="29"/>
      <c r="U871" s="29"/>
      <c r="V871" s="29"/>
      <c r="W871" s="29"/>
      <c r="X871" s="29"/>
      <c r="Y871" s="29"/>
      <c r="Z871" s="29"/>
    </row>
    <row r="872" spans="1:26" ht="15.75" customHeight="1">
      <c r="A872" s="29"/>
      <c r="B872" s="29"/>
      <c r="C872" s="29"/>
      <c r="D872" s="29"/>
      <c r="E872" s="29"/>
      <c r="F872" s="29"/>
      <c r="G872" s="29"/>
      <c r="H872" s="579"/>
      <c r="I872" s="29"/>
      <c r="J872" s="29"/>
      <c r="K872" s="29"/>
      <c r="L872" s="29"/>
      <c r="M872" s="29"/>
      <c r="N872" s="29"/>
      <c r="O872" s="29"/>
      <c r="P872" s="29"/>
      <c r="Q872" s="29"/>
      <c r="R872" s="29"/>
      <c r="S872" s="29"/>
      <c r="T872" s="29"/>
      <c r="U872" s="29"/>
      <c r="V872" s="29"/>
      <c r="W872" s="29"/>
      <c r="X872" s="29"/>
      <c r="Y872" s="29"/>
      <c r="Z872" s="29"/>
    </row>
    <row r="873" spans="1:26" ht="15.75" customHeight="1">
      <c r="A873" s="29"/>
      <c r="B873" s="29"/>
      <c r="C873" s="29"/>
      <c r="D873" s="29"/>
      <c r="E873" s="29"/>
      <c r="F873" s="29"/>
      <c r="G873" s="29"/>
      <c r="H873" s="579"/>
      <c r="I873" s="29"/>
      <c r="J873" s="29"/>
      <c r="K873" s="29"/>
      <c r="L873" s="29"/>
      <c r="M873" s="29"/>
      <c r="N873" s="29"/>
      <c r="O873" s="29"/>
      <c r="P873" s="29"/>
      <c r="Q873" s="29"/>
      <c r="R873" s="29"/>
      <c r="S873" s="29"/>
      <c r="T873" s="29"/>
      <c r="U873" s="29"/>
      <c r="V873" s="29"/>
      <c r="W873" s="29"/>
      <c r="X873" s="29"/>
      <c r="Y873" s="29"/>
      <c r="Z873" s="29"/>
    </row>
    <row r="874" spans="1:26" ht="15.75" customHeight="1">
      <c r="A874" s="29"/>
      <c r="B874" s="29"/>
      <c r="C874" s="29"/>
      <c r="D874" s="29"/>
      <c r="E874" s="29"/>
      <c r="F874" s="29"/>
      <c r="G874" s="29"/>
      <c r="H874" s="579"/>
      <c r="I874" s="29"/>
      <c r="J874" s="29"/>
      <c r="K874" s="29"/>
      <c r="L874" s="29"/>
      <c r="M874" s="29"/>
      <c r="N874" s="29"/>
      <c r="O874" s="29"/>
      <c r="P874" s="29"/>
      <c r="Q874" s="29"/>
      <c r="R874" s="29"/>
      <c r="S874" s="29"/>
      <c r="T874" s="29"/>
      <c r="U874" s="29"/>
      <c r="V874" s="29"/>
      <c r="W874" s="29"/>
      <c r="X874" s="29"/>
      <c r="Y874" s="29"/>
      <c r="Z874" s="29"/>
    </row>
    <row r="875" spans="1:26" ht="15.75" customHeight="1">
      <c r="A875" s="29"/>
      <c r="B875" s="29"/>
      <c r="C875" s="29"/>
      <c r="D875" s="29"/>
      <c r="E875" s="29"/>
      <c r="F875" s="29"/>
      <c r="G875" s="29"/>
      <c r="H875" s="579"/>
      <c r="I875" s="29"/>
      <c r="J875" s="29"/>
      <c r="K875" s="29"/>
      <c r="L875" s="29"/>
      <c r="M875" s="29"/>
      <c r="N875" s="29"/>
      <c r="O875" s="29"/>
      <c r="P875" s="29"/>
      <c r="Q875" s="29"/>
      <c r="R875" s="29"/>
      <c r="S875" s="29"/>
      <c r="T875" s="29"/>
      <c r="U875" s="29"/>
      <c r="V875" s="29"/>
      <c r="W875" s="29"/>
      <c r="X875" s="29"/>
      <c r="Y875" s="29"/>
      <c r="Z875" s="29"/>
    </row>
    <row r="876" spans="1:26" ht="15.75" customHeight="1">
      <c r="A876" s="29"/>
      <c r="B876" s="29"/>
      <c r="C876" s="29"/>
      <c r="D876" s="29"/>
      <c r="E876" s="29"/>
      <c r="F876" s="29"/>
      <c r="G876" s="29"/>
      <c r="H876" s="579"/>
      <c r="I876" s="29"/>
      <c r="J876" s="29"/>
      <c r="K876" s="29"/>
      <c r="L876" s="29"/>
      <c r="M876" s="29"/>
      <c r="N876" s="29"/>
      <c r="O876" s="29"/>
      <c r="P876" s="29"/>
      <c r="Q876" s="29"/>
      <c r="R876" s="29"/>
      <c r="S876" s="29"/>
      <c r="T876" s="29"/>
      <c r="U876" s="29"/>
      <c r="V876" s="29"/>
      <c r="W876" s="29"/>
      <c r="X876" s="29"/>
      <c r="Y876" s="29"/>
      <c r="Z876" s="29"/>
    </row>
    <row r="877" spans="1:26" ht="15.75" customHeight="1">
      <c r="A877" s="29"/>
      <c r="B877" s="29"/>
      <c r="C877" s="29"/>
      <c r="D877" s="29"/>
      <c r="E877" s="29"/>
      <c r="F877" s="29"/>
      <c r="G877" s="29"/>
      <c r="H877" s="579"/>
      <c r="I877" s="29"/>
      <c r="J877" s="29"/>
      <c r="K877" s="29"/>
      <c r="L877" s="29"/>
      <c r="M877" s="29"/>
      <c r="N877" s="29"/>
      <c r="O877" s="29"/>
      <c r="P877" s="29"/>
      <c r="Q877" s="29"/>
      <c r="R877" s="29"/>
      <c r="S877" s="29"/>
      <c r="T877" s="29"/>
      <c r="U877" s="29"/>
      <c r="V877" s="29"/>
      <c r="W877" s="29"/>
      <c r="X877" s="29"/>
      <c r="Y877" s="29"/>
      <c r="Z877" s="29"/>
    </row>
    <row r="878" spans="1:26" ht="15.75" customHeight="1">
      <c r="A878" s="29"/>
      <c r="B878" s="29"/>
      <c r="C878" s="29"/>
      <c r="D878" s="29"/>
      <c r="E878" s="29"/>
      <c r="F878" s="29"/>
      <c r="G878" s="29"/>
      <c r="H878" s="579"/>
      <c r="I878" s="29"/>
      <c r="J878" s="29"/>
      <c r="K878" s="29"/>
      <c r="L878" s="29"/>
      <c r="M878" s="29"/>
      <c r="N878" s="29"/>
      <c r="O878" s="29"/>
      <c r="P878" s="29"/>
      <c r="Q878" s="29"/>
      <c r="R878" s="29"/>
      <c r="S878" s="29"/>
      <c r="T878" s="29"/>
      <c r="U878" s="29"/>
      <c r="V878" s="29"/>
      <c r="W878" s="29"/>
      <c r="X878" s="29"/>
      <c r="Y878" s="29"/>
      <c r="Z878" s="29"/>
    </row>
    <row r="879" spans="1:26" ht="15.75" customHeight="1">
      <c r="A879" s="29"/>
      <c r="B879" s="29"/>
      <c r="C879" s="29"/>
      <c r="D879" s="29"/>
      <c r="E879" s="29"/>
      <c r="F879" s="29"/>
      <c r="G879" s="29"/>
      <c r="H879" s="579"/>
      <c r="I879" s="29"/>
      <c r="J879" s="29"/>
      <c r="K879" s="29"/>
      <c r="L879" s="29"/>
      <c r="M879" s="29"/>
      <c r="N879" s="29"/>
      <c r="O879" s="29"/>
      <c r="P879" s="29"/>
      <c r="Q879" s="29"/>
      <c r="R879" s="29"/>
      <c r="S879" s="29"/>
      <c r="T879" s="29"/>
      <c r="U879" s="29"/>
      <c r="V879" s="29"/>
      <c r="W879" s="29"/>
      <c r="X879" s="29"/>
      <c r="Y879" s="29"/>
      <c r="Z879" s="29"/>
    </row>
    <row r="880" spans="1:26" ht="15.75" customHeight="1">
      <c r="A880" s="29"/>
      <c r="B880" s="29"/>
      <c r="C880" s="29"/>
      <c r="D880" s="29"/>
      <c r="E880" s="29"/>
      <c r="F880" s="29"/>
      <c r="G880" s="29"/>
      <c r="H880" s="579"/>
      <c r="I880" s="29"/>
      <c r="J880" s="29"/>
      <c r="K880" s="29"/>
      <c r="L880" s="29"/>
      <c r="M880" s="29"/>
      <c r="N880" s="29"/>
      <c r="O880" s="29"/>
      <c r="P880" s="29"/>
      <c r="Q880" s="29"/>
      <c r="R880" s="29"/>
      <c r="S880" s="29"/>
      <c r="T880" s="29"/>
      <c r="U880" s="29"/>
      <c r="V880" s="29"/>
      <c r="W880" s="29"/>
      <c r="X880" s="29"/>
      <c r="Y880" s="29"/>
      <c r="Z880" s="29"/>
    </row>
    <row r="881" spans="1:26" ht="15.75" customHeight="1">
      <c r="A881" s="29"/>
      <c r="B881" s="29"/>
      <c r="C881" s="29"/>
      <c r="D881" s="29"/>
      <c r="E881" s="29"/>
      <c r="F881" s="29"/>
      <c r="G881" s="29"/>
      <c r="H881" s="579"/>
      <c r="I881" s="29"/>
      <c r="J881" s="29"/>
      <c r="K881" s="29"/>
      <c r="L881" s="29"/>
      <c r="M881" s="29"/>
      <c r="N881" s="29"/>
      <c r="O881" s="29"/>
      <c r="P881" s="29"/>
      <c r="Q881" s="29"/>
      <c r="R881" s="29"/>
      <c r="S881" s="29"/>
      <c r="T881" s="29"/>
      <c r="U881" s="29"/>
      <c r="V881" s="29"/>
      <c r="W881" s="29"/>
      <c r="X881" s="29"/>
      <c r="Y881" s="29"/>
      <c r="Z881" s="29"/>
    </row>
    <row r="882" spans="1:26" ht="15.75" customHeight="1">
      <c r="A882" s="29"/>
      <c r="B882" s="29"/>
      <c r="C882" s="29"/>
      <c r="D882" s="29"/>
      <c r="E882" s="29"/>
      <c r="F882" s="29"/>
      <c r="G882" s="29"/>
      <c r="H882" s="579"/>
      <c r="I882" s="29"/>
      <c r="J882" s="29"/>
      <c r="K882" s="29"/>
      <c r="L882" s="29"/>
      <c r="M882" s="29"/>
      <c r="N882" s="29"/>
      <c r="O882" s="29"/>
      <c r="P882" s="29"/>
      <c r="Q882" s="29"/>
      <c r="R882" s="29"/>
      <c r="S882" s="29"/>
      <c r="T882" s="29"/>
      <c r="U882" s="29"/>
      <c r="V882" s="29"/>
      <c r="W882" s="29"/>
      <c r="X882" s="29"/>
      <c r="Y882" s="29"/>
      <c r="Z882" s="29"/>
    </row>
    <row r="883" spans="1:26" ht="15.75" customHeight="1">
      <c r="A883" s="29"/>
      <c r="B883" s="29"/>
      <c r="C883" s="29"/>
      <c r="D883" s="29"/>
      <c r="E883" s="29"/>
      <c r="F883" s="29"/>
      <c r="G883" s="29"/>
      <c r="H883" s="579"/>
      <c r="I883" s="29"/>
      <c r="J883" s="29"/>
      <c r="K883" s="29"/>
      <c r="L883" s="29"/>
      <c r="M883" s="29"/>
      <c r="N883" s="29"/>
      <c r="O883" s="29"/>
      <c r="P883" s="29"/>
      <c r="Q883" s="29"/>
      <c r="R883" s="29"/>
      <c r="S883" s="29"/>
      <c r="T883" s="29"/>
      <c r="U883" s="29"/>
      <c r="V883" s="29"/>
      <c r="W883" s="29"/>
      <c r="X883" s="29"/>
      <c r="Y883" s="29"/>
      <c r="Z883" s="29"/>
    </row>
    <row r="884" spans="1:26" ht="15.75" customHeight="1">
      <c r="A884" s="29"/>
      <c r="B884" s="29"/>
      <c r="C884" s="29"/>
      <c r="D884" s="29"/>
      <c r="E884" s="29"/>
      <c r="F884" s="29"/>
      <c r="G884" s="29"/>
      <c r="H884" s="579"/>
      <c r="I884" s="29"/>
      <c r="J884" s="29"/>
      <c r="K884" s="29"/>
      <c r="L884" s="29"/>
      <c r="M884" s="29"/>
      <c r="N884" s="29"/>
      <c r="O884" s="29"/>
      <c r="P884" s="29"/>
      <c r="Q884" s="29"/>
      <c r="R884" s="29"/>
      <c r="S884" s="29"/>
      <c r="T884" s="29"/>
      <c r="U884" s="29"/>
      <c r="V884" s="29"/>
      <c r="W884" s="29"/>
      <c r="X884" s="29"/>
      <c r="Y884" s="29"/>
      <c r="Z884" s="29"/>
    </row>
    <row r="885" spans="1:26" ht="15.75" customHeight="1">
      <c r="A885" s="29"/>
      <c r="B885" s="29"/>
      <c r="C885" s="29"/>
      <c r="D885" s="29"/>
      <c r="E885" s="29"/>
      <c r="F885" s="29"/>
      <c r="G885" s="29"/>
      <c r="H885" s="579"/>
      <c r="I885" s="29"/>
      <c r="J885" s="29"/>
      <c r="K885" s="29"/>
      <c r="L885" s="29"/>
      <c r="M885" s="29"/>
      <c r="N885" s="29"/>
      <c r="O885" s="29"/>
      <c r="P885" s="29"/>
      <c r="Q885" s="29"/>
      <c r="R885" s="29"/>
      <c r="S885" s="29"/>
      <c r="T885" s="29"/>
      <c r="U885" s="29"/>
      <c r="V885" s="29"/>
      <c r="W885" s="29"/>
      <c r="X885" s="29"/>
      <c r="Y885" s="29"/>
      <c r="Z885" s="29"/>
    </row>
    <row r="886" spans="1:26" ht="15.75" customHeight="1">
      <c r="A886" s="29"/>
      <c r="B886" s="29"/>
      <c r="C886" s="29"/>
      <c r="D886" s="29"/>
      <c r="E886" s="29"/>
      <c r="F886" s="29"/>
      <c r="G886" s="29"/>
      <c r="H886" s="579"/>
      <c r="I886" s="29"/>
      <c r="J886" s="29"/>
      <c r="K886" s="29"/>
      <c r="L886" s="29"/>
      <c r="M886" s="29"/>
      <c r="N886" s="29"/>
      <c r="O886" s="29"/>
      <c r="P886" s="29"/>
      <c r="Q886" s="29"/>
      <c r="R886" s="29"/>
      <c r="S886" s="29"/>
      <c r="T886" s="29"/>
      <c r="U886" s="29"/>
      <c r="V886" s="29"/>
      <c r="W886" s="29"/>
      <c r="X886" s="29"/>
      <c r="Y886" s="29"/>
      <c r="Z886" s="29"/>
    </row>
    <row r="887" spans="1:26" ht="15.75" customHeight="1">
      <c r="A887" s="29"/>
      <c r="B887" s="29"/>
      <c r="C887" s="29"/>
      <c r="D887" s="29"/>
      <c r="E887" s="29"/>
      <c r="F887" s="29"/>
      <c r="G887" s="29"/>
      <c r="H887" s="579"/>
      <c r="I887" s="29"/>
      <c r="J887" s="29"/>
      <c r="K887" s="29"/>
      <c r="L887" s="29"/>
      <c r="M887" s="29"/>
      <c r="N887" s="29"/>
      <c r="O887" s="29"/>
      <c r="P887" s="29"/>
      <c r="Q887" s="29"/>
      <c r="R887" s="29"/>
      <c r="S887" s="29"/>
      <c r="T887" s="29"/>
      <c r="U887" s="29"/>
      <c r="V887" s="29"/>
      <c r="W887" s="29"/>
      <c r="X887" s="29"/>
      <c r="Y887" s="29"/>
      <c r="Z887" s="29"/>
    </row>
    <row r="888" spans="1:26" ht="15.75" customHeight="1">
      <c r="A888" s="29"/>
      <c r="B888" s="29"/>
      <c r="C888" s="29"/>
      <c r="D888" s="29"/>
      <c r="E888" s="29"/>
      <c r="F888" s="29"/>
      <c r="G888" s="29"/>
      <c r="H888" s="579"/>
      <c r="I888" s="29"/>
      <c r="J888" s="29"/>
      <c r="K888" s="29"/>
      <c r="L888" s="29"/>
      <c r="M888" s="29"/>
      <c r="N888" s="29"/>
      <c r="O888" s="29"/>
      <c r="P888" s="29"/>
      <c r="Q888" s="29"/>
      <c r="R888" s="29"/>
      <c r="S888" s="29"/>
      <c r="T888" s="29"/>
      <c r="U888" s="29"/>
      <c r="V888" s="29"/>
      <c r="W888" s="29"/>
      <c r="X888" s="29"/>
      <c r="Y888" s="29"/>
      <c r="Z888" s="29"/>
    </row>
    <row r="889" spans="1:26" ht="15.75" customHeight="1">
      <c r="A889" s="29"/>
      <c r="B889" s="29"/>
      <c r="C889" s="29"/>
      <c r="D889" s="29"/>
      <c r="E889" s="29"/>
      <c r="F889" s="29"/>
      <c r="G889" s="29"/>
      <c r="H889" s="579"/>
      <c r="I889" s="29"/>
      <c r="J889" s="29"/>
      <c r="K889" s="29"/>
      <c r="L889" s="29"/>
      <c r="M889" s="29"/>
      <c r="N889" s="29"/>
      <c r="O889" s="29"/>
      <c r="P889" s="29"/>
      <c r="Q889" s="29"/>
      <c r="R889" s="29"/>
      <c r="S889" s="29"/>
      <c r="T889" s="29"/>
      <c r="U889" s="29"/>
      <c r="V889" s="29"/>
      <c r="W889" s="29"/>
      <c r="X889" s="29"/>
      <c r="Y889" s="29"/>
      <c r="Z889" s="29"/>
    </row>
    <row r="890" spans="1:26" ht="15.75" customHeight="1">
      <c r="A890" s="29"/>
      <c r="B890" s="29"/>
      <c r="C890" s="29"/>
      <c r="D890" s="29"/>
      <c r="E890" s="29"/>
      <c r="F890" s="29"/>
      <c r="G890" s="29"/>
      <c r="H890" s="579"/>
      <c r="I890" s="29"/>
      <c r="J890" s="29"/>
      <c r="K890" s="29"/>
      <c r="L890" s="29"/>
      <c r="M890" s="29"/>
      <c r="N890" s="29"/>
      <c r="O890" s="29"/>
      <c r="P890" s="29"/>
      <c r="Q890" s="29"/>
      <c r="R890" s="29"/>
      <c r="S890" s="29"/>
      <c r="T890" s="29"/>
      <c r="U890" s="29"/>
      <c r="V890" s="29"/>
      <c r="W890" s="29"/>
      <c r="X890" s="29"/>
      <c r="Y890" s="29"/>
      <c r="Z890" s="29"/>
    </row>
    <row r="891" spans="1:26" ht="15.75" customHeight="1">
      <c r="A891" s="29"/>
      <c r="B891" s="29"/>
      <c r="C891" s="29"/>
      <c r="D891" s="29"/>
      <c r="E891" s="29"/>
      <c r="F891" s="29"/>
      <c r="G891" s="29"/>
      <c r="H891" s="579"/>
      <c r="I891" s="29"/>
      <c r="J891" s="29"/>
      <c r="K891" s="29"/>
      <c r="L891" s="29"/>
      <c r="M891" s="29"/>
      <c r="N891" s="29"/>
      <c r="O891" s="29"/>
      <c r="P891" s="29"/>
      <c r="Q891" s="29"/>
      <c r="R891" s="29"/>
      <c r="S891" s="29"/>
      <c r="T891" s="29"/>
      <c r="U891" s="29"/>
      <c r="V891" s="29"/>
      <c r="W891" s="29"/>
      <c r="X891" s="29"/>
      <c r="Y891" s="29"/>
      <c r="Z891" s="29"/>
    </row>
    <row r="892" spans="1:26" ht="15.75" customHeight="1">
      <c r="A892" s="29"/>
      <c r="B892" s="29"/>
      <c r="C892" s="29"/>
      <c r="D892" s="29"/>
      <c r="E892" s="29"/>
      <c r="F892" s="29"/>
      <c r="G892" s="29"/>
      <c r="H892" s="579"/>
      <c r="I892" s="29"/>
      <c r="J892" s="29"/>
      <c r="K892" s="29"/>
      <c r="L892" s="29"/>
      <c r="M892" s="29"/>
      <c r="N892" s="29"/>
      <c r="O892" s="29"/>
      <c r="P892" s="29"/>
      <c r="Q892" s="29"/>
      <c r="R892" s="29"/>
      <c r="S892" s="29"/>
      <c r="T892" s="29"/>
      <c r="U892" s="29"/>
      <c r="V892" s="29"/>
      <c r="W892" s="29"/>
      <c r="X892" s="29"/>
      <c r="Y892" s="29"/>
      <c r="Z892" s="29"/>
    </row>
    <row r="893" spans="1:26" ht="15.75" customHeight="1">
      <c r="A893" s="29"/>
      <c r="B893" s="29"/>
      <c r="C893" s="29"/>
      <c r="D893" s="29"/>
      <c r="E893" s="29"/>
      <c r="F893" s="29"/>
      <c r="G893" s="29"/>
      <c r="H893" s="579"/>
      <c r="I893" s="29"/>
      <c r="J893" s="29"/>
      <c r="K893" s="29"/>
      <c r="L893" s="29"/>
      <c r="M893" s="29"/>
      <c r="N893" s="29"/>
      <c r="O893" s="29"/>
      <c r="P893" s="29"/>
      <c r="Q893" s="29"/>
      <c r="R893" s="29"/>
      <c r="S893" s="29"/>
      <c r="T893" s="29"/>
      <c r="U893" s="29"/>
      <c r="V893" s="29"/>
      <c r="W893" s="29"/>
      <c r="X893" s="29"/>
      <c r="Y893" s="29"/>
      <c r="Z893" s="29"/>
    </row>
    <row r="894" spans="1:26" ht="15.75" customHeight="1">
      <c r="A894" s="29"/>
      <c r="B894" s="29"/>
      <c r="C894" s="29"/>
      <c r="D894" s="29"/>
      <c r="E894" s="29"/>
      <c r="F894" s="29"/>
      <c r="G894" s="29"/>
      <c r="H894" s="579"/>
      <c r="I894" s="29"/>
      <c r="J894" s="29"/>
      <c r="K894" s="29"/>
      <c r="L894" s="29"/>
      <c r="M894" s="29"/>
      <c r="N894" s="29"/>
      <c r="O894" s="29"/>
      <c r="P894" s="29"/>
      <c r="Q894" s="29"/>
      <c r="R894" s="29"/>
      <c r="S894" s="29"/>
      <c r="T894" s="29"/>
      <c r="U894" s="29"/>
      <c r="V894" s="29"/>
      <c r="W894" s="29"/>
      <c r="X894" s="29"/>
      <c r="Y894" s="29"/>
      <c r="Z894" s="29"/>
    </row>
    <row r="895" spans="1:26" ht="15.75" customHeight="1">
      <c r="A895" s="29"/>
      <c r="B895" s="29"/>
      <c r="C895" s="29"/>
      <c r="D895" s="29"/>
      <c r="E895" s="29"/>
      <c r="F895" s="29"/>
      <c r="G895" s="29"/>
      <c r="H895" s="579"/>
      <c r="I895" s="29"/>
      <c r="J895" s="29"/>
      <c r="K895" s="29"/>
      <c r="L895" s="29"/>
      <c r="M895" s="29"/>
      <c r="N895" s="29"/>
      <c r="O895" s="29"/>
      <c r="P895" s="29"/>
      <c r="Q895" s="29"/>
      <c r="R895" s="29"/>
      <c r="S895" s="29"/>
      <c r="T895" s="29"/>
      <c r="U895" s="29"/>
      <c r="V895" s="29"/>
      <c r="W895" s="29"/>
      <c r="X895" s="29"/>
      <c r="Y895" s="29"/>
      <c r="Z895" s="29"/>
    </row>
    <row r="896" spans="1:26" ht="15.75" customHeight="1">
      <c r="A896" s="29"/>
      <c r="B896" s="29"/>
      <c r="C896" s="29"/>
      <c r="D896" s="29"/>
      <c r="E896" s="29"/>
      <c r="F896" s="29"/>
      <c r="G896" s="29"/>
      <c r="H896" s="579"/>
      <c r="I896" s="29"/>
      <c r="J896" s="29"/>
      <c r="K896" s="29"/>
      <c r="L896" s="29"/>
      <c r="M896" s="29"/>
      <c r="N896" s="29"/>
      <c r="O896" s="29"/>
      <c r="P896" s="29"/>
      <c r="Q896" s="29"/>
      <c r="R896" s="29"/>
      <c r="S896" s="29"/>
      <c r="T896" s="29"/>
      <c r="U896" s="29"/>
      <c r="V896" s="29"/>
      <c r="W896" s="29"/>
      <c r="X896" s="29"/>
      <c r="Y896" s="29"/>
      <c r="Z896" s="29"/>
    </row>
    <row r="897" spans="1:26" ht="15.75" customHeight="1">
      <c r="A897" s="29"/>
      <c r="B897" s="29"/>
      <c r="C897" s="29"/>
      <c r="D897" s="29"/>
      <c r="E897" s="29"/>
      <c r="F897" s="29"/>
      <c r="G897" s="29"/>
      <c r="H897" s="579"/>
      <c r="I897" s="29"/>
      <c r="J897" s="29"/>
      <c r="K897" s="29"/>
      <c r="L897" s="29"/>
      <c r="M897" s="29"/>
      <c r="N897" s="29"/>
      <c r="O897" s="29"/>
      <c r="P897" s="29"/>
      <c r="Q897" s="29"/>
      <c r="R897" s="29"/>
      <c r="S897" s="29"/>
      <c r="T897" s="29"/>
      <c r="U897" s="29"/>
      <c r="V897" s="29"/>
      <c r="W897" s="29"/>
      <c r="X897" s="29"/>
      <c r="Y897" s="29"/>
      <c r="Z897" s="29"/>
    </row>
    <row r="898" spans="1:26" ht="15.75" customHeight="1">
      <c r="A898" s="29"/>
      <c r="B898" s="29"/>
      <c r="C898" s="29"/>
      <c r="D898" s="29"/>
      <c r="E898" s="29"/>
      <c r="F898" s="29"/>
      <c r="G898" s="29"/>
      <c r="H898" s="579"/>
      <c r="I898" s="29"/>
      <c r="J898" s="29"/>
      <c r="K898" s="29"/>
      <c r="L898" s="29"/>
      <c r="M898" s="29"/>
      <c r="N898" s="29"/>
      <c r="O898" s="29"/>
      <c r="P898" s="29"/>
      <c r="Q898" s="29"/>
      <c r="R898" s="29"/>
      <c r="S898" s="29"/>
      <c r="T898" s="29"/>
      <c r="U898" s="29"/>
      <c r="V898" s="29"/>
      <c r="W898" s="29"/>
      <c r="X898" s="29"/>
      <c r="Y898" s="29"/>
      <c r="Z898" s="29"/>
    </row>
    <row r="899" spans="1:26" ht="15.75" customHeight="1">
      <c r="A899" s="29"/>
      <c r="B899" s="29"/>
      <c r="C899" s="29"/>
      <c r="D899" s="29"/>
      <c r="E899" s="29"/>
      <c r="F899" s="29"/>
      <c r="G899" s="29"/>
      <c r="H899" s="579"/>
      <c r="I899" s="29"/>
      <c r="J899" s="29"/>
      <c r="K899" s="29"/>
      <c r="L899" s="29"/>
      <c r="M899" s="29"/>
      <c r="N899" s="29"/>
      <c r="O899" s="29"/>
      <c r="P899" s="29"/>
      <c r="Q899" s="29"/>
      <c r="R899" s="29"/>
      <c r="S899" s="29"/>
      <c r="T899" s="29"/>
      <c r="U899" s="29"/>
      <c r="V899" s="29"/>
      <c r="W899" s="29"/>
      <c r="X899" s="29"/>
      <c r="Y899" s="29"/>
      <c r="Z899" s="29"/>
    </row>
    <row r="900" spans="1:26" ht="15.75" customHeight="1">
      <c r="A900" s="29"/>
      <c r="B900" s="29"/>
      <c r="C900" s="29"/>
      <c r="D900" s="29"/>
      <c r="E900" s="29"/>
      <c r="F900" s="29"/>
      <c r="G900" s="29"/>
      <c r="H900" s="579"/>
      <c r="I900" s="29"/>
      <c r="J900" s="29"/>
      <c r="K900" s="29"/>
      <c r="L900" s="29"/>
      <c r="M900" s="29"/>
      <c r="N900" s="29"/>
      <c r="O900" s="29"/>
      <c r="P900" s="29"/>
      <c r="Q900" s="29"/>
      <c r="R900" s="29"/>
      <c r="S900" s="29"/>
      <c r="T900" s="29"/>
      <c r="U900" s="29"/>
      <c r="V900" s="29"/>
      <c r="W900" s="29"/>
      <c r="X900" s="29"/>
      <c r="Y900" s="29"/>
      <c r="Z900" s="29"/>
    </row>
    <row r="901" spans="1:26" ht="15.75" customHeight="1">
      <c r="A901" s="29"/>
      <c r="B901" s="29"/>
      <c r="C901" s="29"/>
      <c r="D901" s="29"/>
      <c r="E901" s="29"/>
      <c r="F901" s="29"/>
      <c r="G901" s="29"/>
      <c r="H901" s="579"/>
      <c r="I901" s="29"/>
      <c r="J901" s="29"/>
      <c r="K901" s="29"/>
      <c r="L901" s="29"/>
      <c r="M901" s="29"/>
      <c r="N901" s="29"/>
      <c r="O901" s="29"/>
      <c r="P901" s="29"/>
      <c r="Q901" s="29"/>
      <c r="R901" s="29"/>
      <c r="S901" s="29"/>
      <c r="T901" s="29"/>
      <c r="U901" s="29"/>
      <c r="V901" s="29"/>
      <c r="W901" s="29"/>
      <c r="X901" s="29"/>
      <c r="Y901" s="29"/>
      <c r="Z901" s="29"/>
    </row>
    <row r="902" spans="1:26" ht="15.75" customHeight="1">
      <c r="A902" s="29"/>
      <c r="B902" s="29"/>
      <c r="C902" s="29"/>
      <c r="D902" s="29"/>
      <c r="E902" s="29"/>
      <c r="F902" s="29"/>
      <c r="G902" s="29"/>
      <c r="H902" s="579"/>
      <c r="I902" s="29"/>
      <c r="J902" s="29"/>
      <c r="K902" s="29"/>
      <c r="L902" s="29"/>
      <c r="M902" s="29"/>
      <c r="N902" s="29"/>
      <c r="O902" s="29"/>
      <c r="P902" s="29"/>
      <c r="Q902" s="29"/>
      <c r="R902" s="29"/>
      <c r="S902" s="29"/>
      <c r="T902" s="29"/>
      <c r="U902" s="29"/>
      <c r="V902" s="29"/>
      <c r="W902" s="29"/>
      <c r="X902" s="29"/>
      <c r="Y902" s="29"/>
      <c r="Z902" s="29"/>
    </row>
    <row r="903" spans="1:26" ht="15.75" customHeight="1">
      <c r="A903" s="29"/>
      <c r="B903" s="29"/>
      <c r="C903" s="29"/>
      <c r="D903" s="29"/>
      <c r="E903" s="29"/>
      <c r="F903" s="29"/>
      <c r="G903" s="29"/>
      <c r="H903" s="579"/>
      <c r="I903" s="29"/>
      <c r="J903" s="29"/>
      <c r="K903" s="29"/>
      <c r="L903" s="29"/>
      <c r="M903" s="29"/>
      <c r="N903" s="29"/>
      <c r="O903" s="29"/>
      <c r="P903" s="29"/>
      <c r="Q903" s="29"/>
      <c r="R903" s="29"/>
      <c r="S903" s="29"/>
      <c r="T903" s="29"/>
      <c r="U903" s="29"/>
      <c r="V903" s="29"/>
      <c r="W903" s="29"/>
      <c r="X903" s="29"/>
      <c r="Y903" s="29"/>
      <c r="Z903" s="29"/>
    </row>
    <row r="904" spans="1:26" ht="15.75" customHeight="1">
      <c r="A904" s="29"/>
      <c r="B904" s="29"/>
      <c r="C904" s="29"/>
      <c r="D904" s="29"/>
      <c r="E904" s="29"/>
      <c r="F904" s="29"/>
      <c r="G904" s="29"/>
      <c r="H904" s="579"/>
      <c r="I904" s="29"/>
      <c r="J904" s="29"/>
      <c r="K904" s="29"/>
      <c r="L904" s="29"/>
      <c r="M904" s="29"/>
      <c r="N904" s="29"/>
      <c r="O904" s="29"/>
      <c r="P904" s="29"/>
      <c r="Q904" s="29"/>
      <c r="R904" s="29"/>
      <c r="S904" s="29"/>
      <c r="T904" s="29"/>
      <c r="U904" s="29"/>
      <c r="V904" s="29"/>
      <c r="W904" s="29"/>
      <c r="X904" s="29"/>
      <c r="Y904" s="29"/>
      <c r="Z904" s="29"/>
    </row>
    <row r="905" spans="1:26" ht="15.75" customHeight="1">
      <c r="A905" s="29"/>
      <c r="B905" s="29"/>
      <c r="C905" s="29"/>
      <c r="D905" s="29"/>
      <c r="E905" s="29"/>
      <c r="F905" s="29"/>
      <c r="G905" s="29"/>
      <c r="H905" s="579"/>
      <c r="I905" s="29"/>
      <c r="J905" s="29"/>
      <c r="K905" s="29"/>
      <c r="L905" s="29"/>
      <c r="M905" s="29"/>
      <c r="N905" s="29"/>
      <c r="O905" s="29"/>
      <c r="P905" s="29"/>
      <c r="Q905" s="29"/>
      <c r="R905" s="29"/>
      <c r="S905" s="29"/>
      <c r="T905" s="29"/>
      <c r="U905" s="29"/>
      <c r="V905" s="29"/>
      <c r="W905" s="29"/>
      <c r="X905" s="29"/>
      <c r="Y905" s="29"/>
      <c r="Z905" s="29"/>
    </row>
    <row r="906" spans="1:26" ht="15.75" customHeight="1">
      <c r="A906" s="29"/>
      <c r="B906" s="29"/>
      <c r="C906" s="29"/>
      <c r="D906" s="29"/>
      <c r="E906" s="29"/>
      <c r="F906" s="29"/>
      <c r="G906" s="29"/>
      <c r="H906" s="579"/>
      <c r="I906" s="29"/>
      <c r="J906" s="29"/>
      <c r="K906" s="29"/>
      <c r="L906" s="29"/>
      <c r="M906" s="29"/>
      <c r="N906" s="29"/>
      <c r="O906" s="29"/>
      <c r="P906" s="29"/>
      <c r="Q906" s="29"/>
      <c r="R906" s="29"/>
      <c r="S906" s="29"/>
      <c r="T906" s="29"/>
      <c r="U906" s="29"/>
      <c r="V906" s="29"/>
      <c r="W906" s="29"/>
      <c r="X906" s="29"/>
      <c r="Y906" s="29"/>
      <c r="Z906" s="29"/>
    </row>
    <row r="907" spans="1:26" ht="15.75" customHeight="1">
      <c r="A907" s="29"/>
      <c r="B907" s="29"/>
      <c r="C907" s="29"/>
      <c r="D907" s="29"/>
      <c r="E907" s="29"/>
      <c r="F907" s="29"/>
      <c r="G907" s="29"/>
      <c r="H907" s="579"/>
      <c r="I907" s="29"/>
      <c r="J907" s="29"/>
      <c r="K907" s="29"/>
      <c r="L907" s="29"/>
      <c r="M907" s="29"/>
      <c r="N907" s="29"/>
      <c r="O907" s="29"/>
      <c r="P907" s="29"/>
      <c r="Q907" s="29"/>
      <c r="R907" s="29"/>
      <c r="S907" s="29"/>
      <c r="T907" s="29"/>
      <c r="U907" s="29"/>
      <c r="V907" s="29"/>
      <c r="W907" s="29"/>
      <c r="X907" s="29"/>
      <c r="Y907" s="29"/>
      <c r="Z907" s="29"/>
    </row>
    <row r="908" spans="1:26" ht="15.75" customHeight="1">
      <c r="A908" s="29"/>
      <c r="B908" s="29"/>
      <c r="C908" s="29"/>
      <c r="D908" s="29"/>
      <c r="E908" s="29"/>
      <c r="F908" s="29"/>
      <c r="G908" s="29"/>
      <c r="H908" s="579"/>
      <c r="I908" s="29"/>
      <c r="J908" s="29"/>
      <c r="K908" s="29"/>
      <c r="L908" s="29"/>
      <c r="M908" s="29"/>
      <c r="N908" s="29"/>
      <c r="O908" s="29"/>
      <c r="P908" s="29"/>
      <c r="Q908" s="29"/>
      <c r="R908" s="29"/>
      <c r="S908" s="29"/>
      <c r="T908" s="29"/>
      <c r="U908" s="29"/>
      <c r="V908" s="29"/>
      <c r="W908" s="29"/>
      <c r="X908" s="29"/>
      <c r="Y908" s="29"/>
      <c r="Z908" s="29"/>
    </row>
    <row r="909" spans="1:26" ht="15.75" customHeight="1">
      <c r="A909" s="29"/>
      <c r="B909" s="29"/>
      <c r="C909" s="29"/>
      <c r="D909" s="29"/>
      <c r="E909" s="29"/>
      <c r="F909" s="29"/>
      <c r="G909" s="29"/>
      <c r="H909" s="579"/>
      <c r="I909" s="29"/>
      <c r="J909" s="29"/>
      <c r="K909" s="29"/>
      <c r="L909" s="29"/>
      <c r="M909" s="29"/>
      <c r="N909" s="29"/>
      <c r="O909" s="29"/>
      <c r="P909" s="29"/>
      <c r="Q909" s="29"/>
      <c r="R909" s="29"/>
      <c r="S909" s="29"/>
      <c r="T909" s="29"/>
      <c r="U909" s="29"/>
      <c r="V909" s="29"/>
      <c r="W909" s="29"/>
      <c r="X909" s="29"/>
      <c r="Y909" s="29"/>
      <c r="Z909" s="29"/>
    </row>
    <row r="910" spans="1:26" ht="15.75" customHeight="1">
      <c r="A910" s="29"/>
      <c r="B910" s="29"/>
      <c r="C910" s="29"/>
      <c r="D910" s="29"/>
      <c r="E910" s="29"/>
      <c r="F910" s="29"/>
      <c r="G910" s="29"/>
      <c r="H910" s="579"/>
      <c r="I910" s="29"/>
      <c r="J910" s="29"/>
      <c r="K910" s="29"/>
      <c r="L910" s="29"/>
      <c r="M910" s="29"/>
      <c r="N910" s="29"/>
      <c r="O910" s="29"/>
      <c r="P910" s="29"/>
      <c r="Q910" s="29"/>
      <c r="R910" s="29"/>
      <c r="S910" s="29"/>
      <c r="T910" s="29"/>
      <c r="U910" s="29"/>
      <c r="V910" s="29"/>
      <c r="W910" s="29"/>
      <c r="X910" s="29"/>
      <c r="Y910" s="29"/>
      <c r="Z910" s="29"/>
    </row>
    <row r="911" spans="1:26" ht="15.75" customHeight="1">
      <c r="A911" s="29"/>
      <c r="B911" s="29"/>
      <c r="C911" s="29"/>
      <c r="D911" s="29"/>
      <c r="E911" s="29"/>
      <c r="F911" s="29"/>
      <c r="G911" s="29"/>
      <c r="H911" s="579"/>
      <c r="I911" s="29"/>
      <c r="J911" s="29"/>
      <c r="K911" s="29"/>
      <c r="L911" s="29"/>
      <c r="M911" s="29"/>
      <c r="N911" s="29"/>
      <c r="O911" s="29"/>
      <c r="P911" s="29"/>
      <c r="Q911" s="29"/>
      <c r="R911" s="29"/>
      <c r="S911" s="29"/>
      <c r="T911" s="29"/>
      <c r="U911" s="29"/>
      <c r="V911" s="29"/>
      <c r="W911" s="29"/>
      <c r="X911" s="29"/>
      <c r="Y911" s="29"/>
      <c r="Z911" s="29"/>
    </row>
    <row r="912" spans="1:26" ht="15.75" customHeight="1">
      <c r="A912" s="29"/>
      <c r="B912" s="29"/>
      <c r="C912" s="29"/>
      <c r="D912" s="29"/>
      <c r="E912" s="29"/>
      <c r="F912" s="29"/>
      <c r="G912" s="29"/>
      <c r="H912" s="579"/>
      <c r="I912" s="29"/>
      <c r="J912" s="29"/>
      <c r="K912" s="29"/>
      <c r="L912" s="29"/>
      <c r="M912" s="29"/>
      <c r="N912" s="29"/>
      <c r="O912" s="29"/>
      <c r="P912" s="29"/>
      <c r="Q912" s="29"/>
      <c r="R912" s="29"/>
      <c r="S912" s="29"/>
      <c r="T912" s="29"/>
      <c r="U912" s="29"/>
      <c r="V912" s="29"/>
      <c r="W912" s="29"/>
      <c r="X912" s="29"/>
      <c r="Y912" s="29"/>
      <c r="Z912" s="29"/>
    </row>
    <row r="913" spans="1:26" ht="15.75" customHeight="1">
      <c r="A913" s="29"/>
      <c r="B913" s="29"/>
      <c r="C913" s="29"/>
      <c r="D913" s="29"/>
      <c r="E913" s="29"/>
      <c r="F913" s="29"/>
      <c r="G913" s="29"/>
      <c r="H913" s="579"/>
      <c r="I913" s="29"/>
      <c r="J913" s="29"/>
      <c r="K913" s="29"/>
      <c r="L913" s="29"/>
      <c r="M913" s="29"/>
      <c r="N913" s="29"/>
      <c r="O913" s="29"/>
      <c r="P913" s="29"/>
      <c r="Q913" s="29"/>
      <c r="R913" s="29"/>
      <c r="S913" s="29"/>
      <c r="T913" s="29"/>
      <c r="U913" s="29"/>
      <c r="V913" s="29"/>
      <c r="W913" s="29"/>
      <c r="X913" s="29"/>
      <c r="Y913" s="29"/>
      <c r="Z913" s="29"/>
    </row>
    <row r="914" spans="1:26" ht="15.75" customHeight="1">
      <c r="A914" s="29"/>
      <c r="B914" s="29"/>
      <c r="C914" s="29"/>
      <c r="D914" s="29"/>
      <c r="E914" s="29"/>
      <c r="F914" s="29"/>
      <c r="G914" s="29"/>
      <c r="H914" s="579"/>
      <c r="I914" s="29"/>
      <c r="J914" s="29"/>
      <c r="K914" s="29"/>
      <c r="L914" s="29"/>
      <c r="M914" s="29"/>
      <c r="N914" s="29"/>
      <c r="O914" s="29"/>
      <c r="P914" s="29"/>
      <c r="Q914" s="29"/>
      <c r="R914" s="29"/>
      <c r="S914" s="29"/>
      <c r="T914" s="29"/>
      <c r="U914" s="29"/>
      <c r="V914" s="29"/>
      <c r="W914" s="29"/>
      <c r="X914" s="29"/>
      <c r="Y914" s="29"/>
      <c r="Z914" s="29"/>
    </row>
    <row r="915" spans="1:26" ht="15.75" customHeight="1">
      <c r="A915" s="29"/>
      <c r="B915" s="29"/>
      <c r="C915" s="29"/>
      <c r="D915" s="29"/>
      <c r="E915" s="29"/>
      <c r="F915" s="29"/>
      <c r="G915" s="29"/>
      <c r="H915" s="579"/>
      <c r="I915" s="29"/>
      <c r="J915" s="29"/>
      <c r="K915" s="29"/>
      <c r="L915" s="29"/>
      <c r="M915" s="29"/>
      <c r="N915" s="29"/>
      <c r="O915" s="29"/>
      <c r="P915" s="29"/>
      <c r="Q915" s="29"/>
      <c r="R915" s="29"/>
      <c r="S915" s="29"/>
      <c r="T915" s="29"/>
      <c r="U915" s="29"/>
      <c r="V915" s="29"/>
      <c r="W915" s="29"/>
      <c r="X915" s="29"/>
      <c r="Y915" s="29"/>
      <c r="Z915" s="29"/>
    </row>
    <row r="916" spans="1:26" ht="15.75" customHeight="1">
      <c r="A916" s="29"/>
      <c r="B916" s="29"/>
      <c r="C916" s="29"/>
      <c r="D916" s="29"/>
      <c r="E916" s="29"/>
      <c r="F916" s="29"/>
      <c r="G916" s="29"/>
      <c r="H916" s="579"/>
      <c r="I916" s="29"/>
      <c r="J916" s="29"/>
      <c r="K916" s="29"/>
      <c r="L916" s="29"/>
      <c r="M916" s="29"/>
      <c r="N916" s="29"/>
      <c r="O916" s="29"/>
      <c r="P916" s="29"/>
      <c r="Q916" s="29"/>
      <c r="R916" s="29"/>
      <c r="S916" s="29"/>
      <c r="T916" s="29"/>
      <c r="U916" s="29"/>
      <c r="V916" s="29"/>
      <c r="W916" s="29"/>
      <c r="X916" s="29"/>
      <c r="Y916" s="29"/>
      <c r="Z916" s="29"/>
    </row>
    <row r="917" spans="1:26" ht="15.75" customHeight="1">
      <c r="A917" s="29"/>
      <c r="B917" s="29"/>
      <c r="C917" s="29"/>
      <c r="D917" s="29"/>
      <c r="E917" s="29"/>
      <c r="F917" s="29"/>
      <c r="G917" s="29"/>
      <c r="H917" s="579"/>
      <c r="I917" s="29"/>
      <c r="J917" s="29"/>
      <c r="K917" s="29"/>
      <c r="L917" s="29"/>
      <c r="M917" s="29"/>
      <c r="N917" s="29"/>
      <c r="O917" s="29"/>
      <c r="P917" s="29"/>
      <c r="Q917" s="29"/>
      <c r="R917" s="29"/>
      <c r="S917" s="29"/>
      <c r="T917" s="29"/>
      <c r="U917" s="29"/>
      <c r="V917" s="29"/>
      <c r="W917" s="29"/>
      <c r="X917" s="29"/>
      <c r="Y917" s="29"/>
      <c r="Z917" s="29"/>
    </row>
    <row r="918" spans="1:26" ht="15.75" customHeight="1">
      <c r="A918" s="29"/>
      <c r="B918" s="29"/>
      <c r="C918" s="29"/>
      <c r="D918" s="29"/>
      <c r="E918" s="29"/>
      <c r="F918" s="29"/>
      <c r="G918" s="29"/>
      <c r="H918" s="579"/>
      <c r="I918" s="29"/>
      <c r="J918" s="29"/>
      <c r="K918" s="29"/>
      <c r="L918" s="29"/>
      <c r="M918" s="29"/>
      <c r="N918" s="29"/>
      <c r="O918" s="29"/>
      <c r="P918" s="29"/>
      <c r="Q918" s="29"/>
      <c r="R918" s="29"/>
      <c r="S918" s="29"/>
      <c r="T918" s="29"/>
      <c r="U918" s="29"/>
      <c r="V918" s="29"/>
      <c r="W918" s="29"/>
      <c r="X918" s="29"/>
      <c r="Y918" s="29"/>
      <c r="Z918" s="29"/>
    </row>
    <row r="919" spans="1:26" ht="15.75" customHeight="1">
      <c r="A919" s="29"/>
      <c r="B919" s="29"/>
      <c r="C919" s="29"/>
      <c r="D919" s="29"/>
      <c r="E919" s="29"/>
      <c r="F919" s="29"/>
      <c r="G919" s="29"/>
      <c r="H919" s="579"/>
      <c r="I919" s="29"/>
      <c r="J919" s="29"/>
      <c r="K919" s="29"/>
      <c r="L919" s="29"/>
      <c r="M919" s="29"/>
      <c r="N919" s="29"/>
      <c r="O919" s="29"/>
      <c r="P919" s="29"/>
      <c r="Q919" s="29"/>
      <c r="R919" s="29"/>
      <c r="S919" s="29"/>
      <c r="T919" s="29"/>
      <c r="U919" s="29"/>
      <c r="V919" s="29"/>
      <c r="W919" s="29"/>
      <c r="X919" s="29"/>
      <c r="Y919" s="29"/>
      <c r="Z919" s="29"/>
    </row>
    <row r="920" spans="1:26" ht="15.75" customHeight="1">
      <c r="A920" s="29"/>
      <c r="B920" s="29"/>
      <c r="C920" s="29"/>
      <c r="D920" s="29"/>
      <c r="E920" s="29"/>
      <c r="F920" s="29"/>
      <c r="G920" s="29"/>
      <c r="H920" s="579"/>
      <c r="I920" s="29"/>
      <c r="J920" s="29"/>
      <c r="K920" s="29"/>
      <c r="L920" s="29"/>
      <c r="M920" s="29"/>
      <c r="N920" s="29"/>
      <c r="O920" s="29"/>
      <c r="P920" s="29"/>
      <c r="Q920" s="29"/>
      <c r="R920" s="29"/>
      <c r="S920" s="29"/>
      <c r="T920" s="29"/>
      <c r="U920" s="29"/>
      <c r="V920" s="29"/>
      <c r="W920" s="29"/>
      <c r="X920" s="29"/>
      <c r="Y920" s="29"/>
      <c r="Z920" s="29"/>
    </row>
    <row r="921" spans="1:26" ht="15.75" customHeight="1">
      <c r="A921" s="29"/>
      <c r="B921" s="29"/>
      <c r="C921" s="29"/>
      <c r="D921" s="29"/>
      <c r="E921" s="29"/>
      <c r="F921" s="29"/>
      <c r="G921" s="29"/>
      <c r="H921" s="579"/>
      <c r="I921" s="29"/>
      <c r="J921" s="29"/>
      <c r="K921" s="29"/>
      <c r="L921" s="29"/>
      <c r="M921" s="29"/>
      <c r="N921" s="29"/>
      <c r="O921" s="29"/>
      <c r="P921" s="29"/>
      <c r="Q921" s="29"/>
      <c r="R921" s="29"/>
      <c r="S921" s="29"/>
      <c r="T921" s="29"/>
      <c r="U921" s="29"/>
      <c r="V921" s="29"/>
      <c r="W921" s="29"/>
      <c r="X921" s="29"/>
      <c r="Y921" s="29"/>
      <c r="Z921" s="29"/>
    </row>
    <row r="922" spans="1:26" ht="15.75" customHeight="1">
      <c r="A922" s="29"/>
      <c r="B922" s="29"/>
      <c r="C922" s="29"/>
      <c r="D922" s="29"/>
      <c r="E922" s="29"/>
      <c r="F922" s="29"/>
      <c r="G922" s="29"/>
      <c r="H922" s="579"/>
      <c r="I922" s="29"/>
      <c r="J922" s="29"/>
      <c r="K922" s="29"/>
      <c r="L922" s="29"/>
      <c r="M922" s="29"/>
      <c r="N922" s="29"/>
      <c r="O922" s="29"/>
      <c r="P922" s="29"/>
      <c r="Q922" s="29"/>
      <c r="R922" s="29"/>
      <c r="S922" s="29"/>
      <c r="T922" s="29"/>
      <c r="U922" s="29"/>
      <c r="V922" s="29"/>
      <c r="W922" s="29"/>
      <c r="X922" s="29"/>
      <c r="Y922" s="29"/>
      <c r="Z922" s="29"/>
    </row>
    <row r="923" spans="1:26" ht="15.75" customHeight="1">
      <c r="A923" s="29"/>
      <c r="B923" s="29"/>
      <c r="C923" s="29"/>
      <c r="D923" s="29"/>
      <c r="E923" s="29"/>
      <c r="F923" s="29"/>
      <c r="G923" s="29"/>
      <c r="H923" s="579"/>
      <c r="I923" s="29"/>
      <c r="J923" s="29"/>
      <c r="K923" s="29"/>
      <c r="L923" s="29"/>
      <c r="M923" s="29"/>
      <c r="N923" s="29"/>
      <c r="O923" s="29"/>
      <c r="P923" s="29"/>
      <c r="Q923" s="29"/>
      <c r="R923" s="29"/>
      <c r="S923" s="29"/>
      <c r="T923" s="29"/>
      <c r="U923" s="29"/>
      <c r="V923" s="29"/>
      <c r="W923" s="29"/>
      <c r="X923" s="29"/>
      <c r="Y923" s="29"/>
      <c r="Z923" s="29"/>
    </row>
    <row r="924" spans="1:26" ht="15.75" customHeight="1">
      <c r="A924" s="29"/>
      <c r="B924" s="29"/>
      <c r="C924" s="29"/>
      <c r="D924" s="29"/>
      <c r="E924" s="29"/>
      <c r="F924" s="29"/>
      <c r="G924" s="29"/>
      <c r="H924" s="579"/>
      <c r="I924" s="29"/>
      <c r="J924" s="29"/>
      <c r="K924" s="29"/>
      <c r="L924" s="29"/>
      <c r="M924" s="29"/>
      <c r="N924" s="29"/>
      <c r="O924" s="29"/>
      <c r="P924" s="29"/>
      <c r="Q924" s="29"/>
      <c r="R924" s="29"/>
      <c r="S924" s="29"/>
      <c r="T924" s="29"/>
      <c r="U924" s="29"/>
      <c r="V924" s="29"/>
      <c r="W924" s="29"/>
      <c r="X924" s="29"/>
      <c r="Y924" s="29"/>
      <c r="Z924" s="29"/>
    </row>
    <row r="925" spans="1:26" ht="15.75" customHeight="1">
      <c r="A925" s="29"/>
      <c r="B925" s="29"/>
      <c r="C925" s="29"/>
      <c r="D925" s="29"/>
      <c r="E925" s="29"/>
      <c r="F925" s="29"/>
      <c r="G925" s="29"/>
      <c r="H925" s="579"/>
      <c r="I925" s="29"/>
      <c r="J925" s="29"/>
      <c r="K925" s="29"/>
      <c r="L925" s="29"/>
      <c r="M925" s="29"/>
      <c r="N925" s="29"/>
      <c r="O925" s="29"/>
      <c r="P925" s="29"/>
      <c r="Q925" s="29"/>
      <c r="R925" s="29"/>
      <c r="S925" s="29"/>
      <c r="T925" s="29"/>
      <c r="U925" s="29"/>
      <c r="V925" s="29"/>
      <c r="W925" s="29"/>
      <c r="X925" s="29"/>
      <c r="Y925" s="29"/>
      <c r="Z925" s="29"/>
    </row>
    <row r="926" spans="1:26" ht="15.75" customHeight="1">
      <c r="A926" s="29"/>
      <c r="B926" s="29"/>
      <c r="C926" s="29"/>
      <c r="D926" s="29"/>
      <c r="E926" s="29"/>
      <c r="F926" s="29"/>
      <c r="G926" s="29"/>
      <c r="H926" s="579"/>
      <c r="I926" s="29"/>
      <c r="J926" s="29"/>
      <c r="K926" s="29"/>
      <c r="L926" s="29"/>
      <c r="M926" s="29"/>
      <c r="N926" s="29"/>
      <c r="O926" s="29"/>
      <c r="P926" s="29"/>
      <c r="Q926" s="29"/>
      <c r="R926" s="29"/>
      <c r="S926" s="29"/>
      <c r="T926" s="29"/>
      <c r="U926" s="29"/>
      <c r="V926" s="29"/>
      <c r="W926" s="29"/>
      <c r="X926" s="29"/>
      <c r="Y926" s="29"/>
      <c r="Z926" s="29"/>
    </row>
    <row r="927" spans="1:26" ht="15.75" customHeight="1">
      <c r="A927" s="29"/>
      <c r="B927" s="29"/>
      <c r="C927" s="29"/>
      <c r="D927" s="29"/>
      <c r="E927" s="29"/>
      <c r="F927" s="29"/>
      <c r="G927" s="29"/>
      <c r="H927" s="579"/>
      <c r="I927" s="29"/>
      <c r="J927" s="29"/>
      <c r="K927" s="29"/>
      <c r="L927" s="29"/>
      <c r="M927" s="29"/>
      <c r="N927" s="29"/>
      <c r="O927" s="29"/>
      <c r="P927" s="29"/>
      <c r="Q927" s="29"/>
      <c r="R927" s="29"/>
      <c r="S927" s="29"/>
      <c r="T927" s="29"/>
      <c r="U927" s="29"/>
      <c r="V927" s="29"/>
      <c r="W927" s="29"/>
      <c r="X927" s="29"/>
      <c r="Y927" s="29"/>
      <c r="Z927" s="29"/>
    </row>
    <row r="928" spans="1:26" ht="15.75" customHeight="1">
      <c r="A928" s="29"/>
      <c r="B928" s="29"/>
      <c r="C928" s="29"/>
      <c r="D928" s="29"/>
      <c r="E928" s="29"/>
      <c r="F928" s="29"/>
      <c r="G928" s="29"/>
      <c r="H928" s="579"/>
      <c r="I928" s="29"/>
      <c r="J928" s="29"/>
      <c r="K928" s="29"/>
      <c r="L928" s="29"/>
      <c r="M928" s="29"/>
      <c r="N928" s="29"/>
      <c r="O928" s="29"/>
      <c r="P928" s="29"/>
      <c r="Q928" s="29"/>
      <c r="R928" s="29"/>
      <c r="S928" s="29"/>
      <c r="T928" s="29"/>
      <c r="U928" s="29"/>
      <c r="V928" s="29"/>
      <c r="W928" s="29"/>
      <c r="X928" s="29"/>
      <c r="Y928" s="29"/>
      <c r="Z928" s="29"/>
    </row>
    <row r="929" spans="1:26" ht="15.75" customHeight="1">
      <c r="A929" s="29"/>
      <c r="B929" s="29"/>
      <c r="C929" s="29"/>
      <c r="D929" s="29"/>
      <c r="E929" s="29"/>
      <c r="F929" s="29"/>
      <c r="G929" s="29"/>
      <c r="H929" s="579"/>
      <c r="I929" s="29"/>
      <c r="J929" s="29"/>
      <c r="K929" s="29"/>
      <c r="L929" s="29"/>
      <c r="M929" s="29"/>
      <c r="N929" s="29"/>
      <c r="O929" s="29"/>
      <c r="P929" s="29"/>
      <c r="Q929" s="29"/>
      <c r="R929" s="29"/>
      <c r="S929" s="29"/>
      <c r="T929" s="29"/>
      <c r="U929" s="29"/>
      <c r="V929" s="29"/>
      <c r="W929" s="29"/>
      <c r="X929" s="29"/>
      <c r="Y929" s="29"/>
      <c r="Z929" s="29"/>
    </row>
    <row r="930" spans="1:26" ht="15.75" customHeight="1">
      <c r="A930" s="29"/>
      <c r="B930" s="29"/>
      <c r="C930" s="29"/>
      <c r="D930" s="29"/>
      <c r="E930" s="29"/>
      <c r="F930" s="29"/>
      <c r="G930" s="29"/>
      <c r="H930" s="579"/>
      <c r="I930" s="29"/>
      <c r="J930" s="29"/>
      <c r="K930" s="29"/>
      <c r="L930" s="29"/>
      <c r="M930" s="29"/>
      <c r="N930" s="29"/>
      <c r="O930" s="29"/>
      <c r="P930" s="29"/>
      <c r="Q930" s="29"/>
      <c r="R930" s="29"/>
      <c r="S930" s="29"/>
      <c r="T930" s="29"/>
      <c r="U930" s="29"/>
      <c r="V930" s="29"/>
      <c r="W930" s="29"/>
      <c r="X930" s="29"/>
      <c r="Y930" s="29"/>
      <c r="Z930" s="29"/>
    </row>
    <row r="931" spans="1:26" ht="15.75" customHeight="1">
      <c r="A931" s="29"/>
      <c r="B931" s="29"/>
      <c r="C931" s="29"/>
      <c r="D931" s="29"/>
      <c r="E931" s="29"/>
      <c r="F931" s="29"/>
      <c r="G931" s="29"/>
      <c r="H931" s="579"/>
      <c r="I931" s="29"/>
      <c r="J931" s="29"/>
      <c r="K931" s="29"/>
      <c r="L931" s="29"/>
      <c r="M931" s="29"/>
      <c r="N931" s="29"/>
      <c r="O931" s="29"/>
      <c r="P931" s="29"/>
      <c r="Q931" s="29"/>
      <c r="R931" s="29"/>
      <c r="S931" s="29"/>
      <c r="T931" s="29"/>
      <c r="U931" s="29"/>
      <c r="V931" s="29"/>
      <c r="W931" s="29"/>
      <c r="X931" s="29"/>
      <c r="Y931" s="29"/>
      <c r="Z931" s="29"/>
    </row>
    <row r="932" spans="1:26" ht="15.75" customHeight="1">
      <c r="A932" s="29"/>
      <c r="B932" s="29"/>
      <c r="C932" s="29"/>
      <c r="D932" s="29"/>
      <c r="E932" s="29"/>
      <c r="F932" s="29"/>
      <c r="G932" s="29"/>
      <c r="H932" s="579"/>
      <c r="I932" s="29"/>
      <c r="J932" s="29"/>
      <c r="K932" s="29"/>
      <c r="L932" s="29"/>
      <c r="M932" s="29"/>
      <c r="N932" s="29"/>
      <c r="O932" s="29"/>
      <c r="P932" s="29"/>
      <c r="Q932" s="29"/>
      <c r="R932" s="29"/>
      <c r="S932" s="29"/>
      <c r="T932" s="29"/>
      <c r="U932" s="29"/>
      <c r="V932" s="29"/>
      <c r="W932" s="29"/>
      <c r="X932" s="29"/>
      <c r="Y932" s="29"/>
      <c r="Z932" s="29"/>
    </row>
    <row r="933" spans="1:26" ht="15.75" customHeight="1">
      <c r="A933" s="29"/>
      <c r="B933" s="29"/>
      <c r="C933" s="29"/>
      <c r="D933" s="29"/>
      <c r="E933" s="29"/>
      <c r="F933" s="29"/>
      <c r="G933" s="29"/>
      <c r="H933" s="579"/>
      <c r="I933" s="29"/>
      <c r="J933" s="29"/>
      <c r="K933" s="29"/>
      <c r="L933" s="29"/>
      <c r="M933" s="29"/>
      <c r="N933" s="29"/>
      <c r="O933" s="29"/>
      <c r="P933" s="29"/>
      <c r="Q933" s="29"/>
      <c r="R933" s="29"/>
      <c r="S933" s="29"/>
      <c r="T933" s="29"/>
      <c r="U933" s="29"/>
      <c r="V933" s="29"/>
      <c r="W933" s="29"/>
      <c r="X933" s="29"/>
      <c r="Y933" s="29"/>
      <c r="Z933" s="29"/>
    </row>
    <row r="934" spans="1:26" ht="15.75" customHeight="1">
      <c r="A934" s="29"/>
      <c r="B934" s="29"/>
      <c r="C934" s="29"/>
      <c r="D934" s="29"/>
      <c r="E934" s="29"/>
      <c r="F934" s="29"/>
      <c r="G934" s="29"/>
      <c r="H934" s="579"/>
      <c r="I934" s="29"/>
      <c r="J934" s="29"/>
      <c r="K934" s="29"/>
      <c r="L934" s="29"/>
      <c r="M934" s="29"/>
      <c r="N934" s="29"/>
      <c r="O934" s="29"/>
      <c r="P934" s="29"/>
      <c r="Q934" s="29"/>
      <c r="R934" s="29"/>
      <c r="S934" s="29"/>
      <c r="T934" s="29"/>
      <c r="U934" s="29"/>
      <c r="V934" s="29"/>
      <c r="W934" s="29"/>
      <c r="X934" s="29"/>
      <c r="Y934" s="29"/>
      <c r="Z934" s="29"/>
    </row>
    <row r="935" spans="1:26" ht="15.75" customHeight="1">
      <c r="A935" s="29"/>
      <c r="B935" s="29"/>
      <c r="C935" s="29"/>
      <c r="D935" s="29"/>
      <c r="E935" s="29"/>
      <c r="F935" s="29"/>
      <c r="G935" s="29"/>
      <c r="H935" s="579"/>
      <c r="I935" s="29"/>
      <c r="J935" s="29"/>
      <c r="K935" s="29"/>
      <c r="L935" s="29"/>
      <c r="M935" s="29"/>
      <c r="N935" s="29"/>
      <c r="O935" s="29"/>
      <c r="P935" s="29"/>
      <c r="Q935" s="29"/>
      <c r="R935" s="29"/>
      <c r="S935" s="29"/>
      <c r="T935" s="29"/>
      <c r="U935" s="29"/>
      <c r="V935" s="29"/>
      <c r="W935" s="29"/>
      <c r="X935" s="29"/>
      <c r="Y935" s="29"/>
      <c r="Z935" s="29"/>
    </row>
    <row r="936" spans="1:26" ht="15.75" customHeight="1">
      <c r="A936" s="29"/>
      <c r="B936" s="29"/>
      <c r="C936" s="29"/>
      <c r="D936" s="29"/>
      <c r="E936" s="29"/>
      <c r="F936" s="29"/>
      <c r="G936" s="29"/>
      <c r="H936" s="579"/>
      <c r="I936" s="29"/>
      <c r="J936" s="29"/>
      <c r="K936" s="29"/>
      <c r="L936" s="29"/>
      <c r="M936" s="29"/>
      <c r="N936" s="29"/>
      <c r="O936" s="29"/>
      <c r="P936" s="29"/>
      <c r="Q936" s="29"/>
      <c r="R936" s="29"/>
      <c r="S936" s="29"/>
      <c r="T936" s="29"/>
      <c r="U936" s="29"/>
      <c r="V936" s="29"/>
      <c r="W936" s="29"/>
      <c r="X936" s="29"/>
      <c r="Y936" s="29"/>
      <c r="Z936" s="29"/>
    </row>
    <row r="937" spans="1:26" ht="15.75" customHeight="1">
      <c r="A937" s="29"/>
      <c r="B937" s="29"/>
      <c r="C937" s="29"/>
      <c r="D937" s="29"/>
      <c r="E937" s="29"/>
      <c r="F937" s="29"/>
      <c r="G937" s="29"/>
      <c r="H937" s="579"/>
      <c r="I937" s="29"/>
      <c r="J937" s="29"/>
      <c r="K937" s="29"/>
      <c r="L937" s="29"/>
      <c r="M937" s="29"/>
      <c r="N937" s="29"/>
      <c r="O937" s="29"/>
      <c r="P937" s="29"/>
      <c r="Q937" s="29"/>
      <c r="R937" s="29"/>
      <c r="S937" s="29"/>
      <c r="T937" s="29"/>
      <c r="U937" s="29"/>
      <c r="V937" s="29"/>
      <c r="W937" s="29"/>
      <c r="X937" s="29"/>
      <c r="Y937" s="29"/>
      <c r="Z937" s="29"/>
    </row>
    <row r="938" spans="1:26" ht="15.75" customHeight="1">
      <c r="A938" s="29"/>
      <c r="B938" s="29"/>
      <c r="C938" s="29"/>
      <c r="D938" s="29"/>
      <c r="E938" s="29"/>
      <c r="F938" s="29"/>
      <c r="G938" s="29"/>
      <c r="H938" s="579"/>
      <c r="I938" s="29"/>
      <c r="J938" s="29"/>
      <c r="K938" s="29"/>
      <c r="L938" s="29"/>
      <c r="M938" s="29"/>
      <c r="N938" s="29"/>
      <c r="O938" s="29"/>
      <c r="P938" s="29"/>
      <c r="Q938" s="29"/>
      <c r="R938" s="29"/>
      <c r="S938" s="29"/>
      <c r="T938" s="29"/>
      <c r="U938" s="29"/>
      <c r="V938" s="29"/>
      <c r="W938" s="29"/>
      <c r="X938" s="29"/>
      <c r="Y938" s="29"/>
      <c r="Z938" s="29"/>
    </row>
    <row r="939" spans="1:26" ht="15.75" customHeight="1">
      <c r="A939" s="29"/>
      <c r="B939" s="29"/>
      <c r="C939" s="29"/>
      <c r="D939" s="29"/>
      <c r="E939" s="29"/>
      <c r="F939" s="29"/>
      <c r="G939" s="29"/>
      <c r="H939" s="579"/>
      <c r="I939" s="29"/>
      <c r="J939" s="29"/>
      <c r="K939" s="29"/>
      <c r="L939" s="29"/>
      <c r="M939" s="29"/>
      <c r="N939" s="29"/>
      <c r="O939" s="29"/>
      <c r="P939" s="29"/>
      <c r="Q939" s="29"/>
      <c r="R939" s="29"/>
      <c r="S939" s="29"/>
      <c r="T939" s="29"/>
      <c r="U939" s="29"/>
      <c r="V939" s="29"/>
      <c r="W939" s="29"/>
      <c r="X939" s="29"/>
      <c r="Y939" s="29"/>
      <c r="Z939" s="29"/>
    </row>
    <row r="940" spans="1:26" ht="15.75" customHeight="1">
      <c r="A940" s="29"/>
      <c r="B940" s="29"/>
      <c r="C940" s="29"/>
      <c r="D940" s="29"/>
      <c r="E940" s="29"/>
      <c r="F940" s="29"/>
      <c r="G940" s="29"/>
      <c r="H940" s="579"/>
      <c r="I940" s="29"/>
      <c r="J940" s="29"/>
      <c r="K940" s="29"/>
      <c r="L940" s="29"/>
      <c r="M940" s="29"/>
      <c r="N940" s="29"/>
      <c r="O940" s="29"/>
      <c r="P940" s="29"/>
      <c r="Q940" s="29"/>
      <c r="R940" s="29"/>
      <c r="S940" s="29"/>
      <c r="T940" s="29"/>
      <c r="U940" s="29"/>
      <c r="V940" s="29"/>
      <c r="W940" s="29"/>
      <c r="X940" s="29"/>
      <c r="Y940" s="29"/>
      <c r="Z940" s="29"/>
    </row>
    <row r="941" spans="1:26" ht="15.75" customHeight="1">
      <c r="A941" s="29"/>
      <c r="B941" s="29"/>
      <c r="C941" s="29"/>
      <c r="D941" s="29"/>
      <c r="E941" s="29"/>
      <c r="F941" s="29"/>
      <c r="G941" s="29"/>
      <c r="H941" s="579"/>
      <c r="I941" s="29"/>
      <c r="J941" s="29"/>
      <c r="K941" s="29"/>
      <c r="L941" s="29"/>
      <c r="M941" s="29"/>
      <c r="N941" s="29"/>
      <c r="O941" s="29"/>
      <c r="P941" s="29"/>
      <c r="Q941" s="29"/>
      <c r="R941" s="29"/>
      <c r="S941" s="29"/>
      <c r="T941" s="29"/>
      <c r="U941" s="29"/>
      <c r="V941" s="29"/>
      <c r="W941" s="29"/>
      <c r="X941" s="29"/>
      <c r="Y941" s="29"/>
      <c r="Z941" s="29"/>
    </row>
    <row r="942" spans="1:26" ht="15.75" customHeight="1">
      <c r="A942" s="29"/>
      <c r="B942" s="29"/>
      <c r="C942" s="29"/>
      <c r="D942" s="29"/>
      <c r="E942" s="29"/>
      <c r="F942" s="29"/>
      <c r="G942" s="29"/>
      <c r="H942" s="579"/>
      <c r="I942" s="29"/>
      <c r="J942" s="29"/>
      <c r="K942" s="29"/>
      <c r="L942" s="29"/>
      <c r="M942" s="29"/>
      <c r="N942" s="29"/>
      <c r="O942" s="29"/>
      <c r="P942" s="29"/>
      <c r="Q942" s="29"/>
      <c r="R942" s="29"/>
      <c r="S942" s="29"/>
      <c r="T942" s="29"/>
      <c r="U942" s="29"/>
      <c r="V942" s="29"/>
      <c r="W942" s="29"/>
      <c r="X942" s="29"/>
      <c r="Y942" s="29"/>
      <c r="Z942" s="29"/>
    </row>
    <row r="943" spans="1:26" ht="15.75" customHeight="1">
      <c r="A943" s="29"/>
      <c r="B943" s="29"/>
      <c r="C943" s="29"/>
      <c r="D943" s="29"/>
      <c r="E943" s="29"/>
      <c r="F943" s="29"/>
      <c r="G943" s="29"/>
      <c r="H943" s="579"/>
      <c r="I943" s="29"/>
      <c r="J943" s="29"/>
      <c r="K943" s="29"/>
      <c r="L943" s="29"/>
      <c r="M943" s="29"/>
      <c r="N943" s="29"/>
      <c r="O943" s="29"/>
      <c r="P943" s="29"/>
      <c r="Q943" s="29"/>
      <c r="R943" s="29"/>
      <c r="S943" s="29"/>
      <c r="T943" s="29"/>
      <c r="U943" s="29"/>
      <c r="V943" s="29"/>
      <c r="W943" s="29"/>
      <c r="X943" s="29"/>
      <c r="Y943" s="29"/>
      <c r="Z943" s="29"/>
    </row>
    <row r="944" spans="1:26" ht="15.75" customHeight="1">
      <c r="A944" s="29"/>
      <c r="B944" s="29"/>
      <c r="C944" s="29"/>
      <c r="D944" s="29"/>
      <c r="E944" s="29"/>
      <c r="F944" s="29"/>
      <c r="G944" s="29"/>
      <c r="H944" s="579"/>
      <c r="I944" s="29"/>
      <c r="J944" s="29"/>
      <c r="K944" s="29"/>
      <c r="L944" s="29"/>
      <c r="M944" s="29"/>
      <c r="N944" s="29"/>
      <c r="O944" s="29"/>
      <c r="P944" s="29"/>
      <c r="Q944" s="29"/>
      <c r="R944" s="29"/>
      <c r="S944" s="29"/>
      <c r="T944" s="29"/>
      <c r="U944" s="29"/>
      <c r="V944" s="29"/>
      <c r="W944" s="29"/>
      <c r="X944" s="29"/>
      <c r="Y944" s="29"/>
      <c r="Z944" s="29"/>
    </row>
    <row r="945" spans="1:26" ht="15.75" customHeight="1">
      <c r="A945" s="29"/>
      <c r="B945" s="29"/>
      <c r="C945" s="29"/>
      <c r="D945" s="29"/>
      <c r="E945" s="29"/>
      <c r="F945" s="29"/>
      <c r="G945" s="29"/>
      <c r="H945" s="579"/>
      <c r="I945" s="29"/>
      <c r="J945" s="29"/>
      <c r="K945" s="29"/>
      <c r="L945" s="29"/>
      <c r="M945" s="29"/>
      <c r="N945" s="29"/>
      <c r="O945" s="29"/>
      <c r="P945" s="29"/>
      <c r="Q945" s="29"/>
      <c r="R945" s="29"/>
      <c r="S945" s="29"/>
      <c r="T945" s="29"/>
      <c r="U945" s="29"/>
      <c r="V945" s="29"/>
      <c r="W945" s="29"/>
      <c r="X945" s="29"/>
      <c r="Y945" s="29"/>
      <c r="Z945" s="29"/>
    </row>
    <row r="946" spans="1:26" ht="15.75" customHeight="1">
      <c r="A946" s="29"/>
      <c r="B946" s="29"/>
      <c r="C946" s="29"/>
      <c r="D946" s="29"/>
      <c r="E946" s="29"/>
      <c r="F946" s="29"/>
      <c r="G946" s="29"/>
      <c r="H946" s="579"/>
      <c r="I946" s="29"/>
      <c r="J946" s="29"/>
      <c r="K946" s="29"/>
      <c r="L946" s="29"/>
      <c r="M946" s="29"/>
      <c r="N946" s="29"/>
      <c r="O946" s="29"/>
      <c r="P946" s="29"/>
      <c r="Q946" s="29"/>
      <c r="R946" s="29"/>
      <c r="S946" s="29"/>
      <c r="T946" s="29"/>
      <c r="U946" s="29"/>
      <c r="V946" s="29"/>
      <c r="W946" s="29"/>
      <c r="X946" s="29"/>
      <c r="Y946" s="29"/>
      <c r="Z946" s="29"/>
    </row>
    <row r="947" spans="1:26" ht="15.75" customHeight="1">
      <c r="A947" s="29"/>
      <c r="B947" s="29"/>
      <c r="C947" s="29"/>
      <c r="D947" s="29"/>
      <c r="E947" s="29"/>
      <c r="F947" s="29"/>
      <c r="G947" s="29"/>
      <c r="H947" s="579"/>
      <c r="I947" s="29"/>
      <c r="J947" s="29"/>
      <c r="K947" s="29"/>
      <c r="L947" s="29"/>
      <c r="M947" s="29"/>
      <c r="N947" s="29"/>
      <c r="O947" s="29"/>
      <c r="P947" s="29"/>
      <c r="Q947" s="29"/>
      <c r="R947" s="29"/>
      <c r="S947" s="29"/>
      <c r="T947" s="29"/>
      <c r="U947" s="29"/>
      <c r="V947" s="29"/>
      <c r="W947" s="29"/>
      <c r="X947" s="29"/>
      <c r="Y947" s="29"/>
      <c r="Z947" s="29"/>
    </row>
    <row r="948" spans="1:26" ht="15.75" customHeight="1">
      <c r="A948" s="29"/>
      <c r="B948" s="29"/>
      <c r="C948" s="29"/>
      <c r="D948" s="29"/>
      <c r="E948" s="29"/>
      <c r="F948" s="29"/>
      <c r="G948" s="29"/>
      <c r="H948" s="579"/>
      <c r="I948" s="29"/>
      <c r="J948" s="29"/>
      <c r="K948" s="29"/>
      <c r="L948" s="29"/>
      <c r="M948" s="29"/>
      <c r="N948" s="29"/>
      <c r="O948" s="29"/>
      <c r="P948" s="29"/>
      <c r="Q948" s="29"/>
      <c r="R948" s="29"/>
      <c r="S948" s="29"/>
      <c r="T948" s="29"/>
      <c r="U948" s="29"/>
      <c r="V948" s="29"/>
      <c r="W948" s="29"/>
      <c r="X948" s="29"/>
      <c r="Y948" s="29"/>
      <c r="Z948" s="29"/>
    </row>
    <row r="949" spans="1:26" ht="15.75" customHeight="1">
      <c r="A949" s="29"/>
      <c r="B949" s="29"/>
      <c r="C949" s="29"/>
      <c r="D949" s="29"/>
      <c r="E949" s="29"/>
      <c r="F949" s="29"/>
      <c r="G949" s="29"/>
      <c r="H949" s="579"/>
      <c r="I949" s="29"/>
      <c r="J949" s="29"/>
      <c r="K949" s="29"/>
      <c r="L949" s="29"/>
      <c r="M949" s="29"/>
      <c r="N949" s="29"/>
      <c r="O949" s="29"/>
      <c r="P949" s="29"/>
      <c r="Q949" s="29"/>
      <c r="R949" s="29"/>
      <c r="S949" s="29"/>
      <c r="T949" s="29"/>
      <c r="U949" s="29"/>
      <c r="V949" s="29"/>
      <c r="W949" s="29"/>
      <c r="X949" s="29"/>
      <c r="Y949" s="29"/>
      <c r="Z949" s="29"/>
    </row>
    <row r="950" spans="1:26" ht="15.75" customHeight="1">
      <c r="A950" s="29"/>
      <c r="B950" s="29"/>
      <c r="C950" s="29"/>
      <c r="D950" s="29"/>
      <c r="E950" s="29"/>
      <c r="F950" s="29"/>
      <c r="G950" s="29"/>
      <c r="H950" s="579"/>
      <c r="I950" s="29"/>
      <c r="J950" s="29"/>
      <c r="K950" s="29"/>
      <c r="L950" s="29"/>
      <c r="M950" s="29"/>
      <c r="N950" s="29"/>
      <c r="O950" s="29"/>
      <c r="P950" s="29"/>
      <c r="Q950" s="29"/>
      <c r="R950" s="29"/>
      <c r="S950" s="29"/>
      <c r="T950" s="29"/>
      <c r="U950" s="29"/>
      <c r="V950" s="29"/>
      <c r="W950" s="29"/>
      <c r="X950" s="29"/>
      <c r="Y950" s="29"/>
      <c r="Z950" s="29"/>
    </row>
    <row r="951" spans="1:26" ht="15.75" customHeight="1">
      <c r="A951" s="29"/>
      <c r="B951" s="29"/>
      <c r="C951" s="29"/>
      <c r="D951" s="29"/>
      <c r="E951" s="29"/>
      <c r="F951" s="29"/>
      <c r="G951" s="29"/>
      <c r="H951" s="579"/>
      <c r="I951" s="29"/>
      <c r="J951" s="29"/>
      <c r="K951" s="29"/>
      <c r="L951" s="29"/>
      <c r="M951" s="29"/>
      <c r="N951" s="29"/>
      <c r="O951" s="29"/>
      <c r="P951" s="29"/>
      <c r="Q951" s="29"/>
      <c r="R951" s="29"/>
      <c r="S951" s="29"/>
      <c r="T951" s="29"/>
      <c r="U951" s="29"/>
      <c r="V951" s="29"/>
      <c r="W951" s="29"/>
      <c r="X951" s="29"/>
      <c r="Y951" s="29"/>
      <c r="Z951" s="29"/>
    </row>
    <row r="952" spans="1:26" ht="15.75" customHeight="1">
      <c r="A952" s="29"/>
      <c r="B952" s="29"/>
      <c r="C952" s="29"/>
      <c r="D952" s="29"/>
      <c r="E952" s="29"/>
      <c r="F952" s="29"/>
      <c r="G952" s="29"/>
      <c r="H952" s="579"/>
      <c r="I952" s="29"/>
      <c r="J952" s="29"/>
      <c r="K952" s="29"/>
      <c r="L952" s="29"/>
      <c r="M952" s="29"/>
      <c r="N952" s="29"/>
      <c r="O952" s="29"/>
      <c r="P952" s="29"/>
      <c r="Q952" s="29"/>
      <c r="R952" s="29"/>
      <c r="S952" s="29"/>
      <c r="T952" s="29"/>
      <c r="U952" s="29"/>
      <c r="V952" s="29"/>
      <c r="W952" s="29"/>
      <c r="X952" s="29"/>
      <c r="Y952" s="29"/>
      <c r="Z952" s="29"/>
    </row>
    <row r="953" spans="1:26" ht="15.75" customHeight="1">
      <c r="A953" s="29"/>
      <c r="B953" s="29"/>
      <c r="C953" s="29"/>
      <c r="D953" s="29"/>
      <c r="E953" s="29"/>
      <c r="F953" s="29"/>
      <c r="G953" s="29"/>
      <c r="H953" s="579"/>
      <c r="I953" s="29"/>
      <c r="J953" s="29"/>
      <c r="K953" s="29"/>
      <c r="L953" s="29"/>
      <c r="M953" s="29"/>
      <c r="N953" s="29"/>
      <c r="O953" s="29"/>
      <c r="P953" s="29"/>
      <c r="Q953" s="29"/>
      <c r="R953" s="29"/>
      <c r="S953" s="29"/>
      <c r="T953" s="29"/>
      <c r="U953" s="29"/>
      <c r="V953" s="29"/>
      <c r="W953" s="29"/>
      <c r="X953" s="29"/>
      <c r="Y953" s="29"/>
      <c r="Z953" s="29"/>
    </row>
    <row r="954" spans="1:26" ht="15.75" customHeight="1">
      <c r="A954" s="29"/>
      <c r="B954" s="29"/>
      <c r="C954" s="29"/>
      <c r="D954" s="29"/>
      <c r="E954" s="29"/>
      <c r="F954" s="29"/>
      <c r="G954" s="29"/>
      <c r="H954" s="579"/>
      <c r="I954" s="29"/>
      <c r="J954" s="29"/>
      <c r="K954" s="29"/>
      <c r="L954" s="29"/>
      <c r="M954" s="29"/>
      <c r="N954" s="29"/>
      <c r="O954" s="29"/>
      <c r="P954" s="29"/>
      <c r="Q954" s="29"/>
      <c r="R954" s="29"/>
      <c r="S954" s="29"/>
      <c r="T954" s="29"/>
      <c r="U954" s="29"/>
      <c r="V954" s="29"/>
      <c r="W954" s="29"/>
      <c r="X954" s="29"/>
      <c r="Y954" s="29"/>
      <c r="Z954" s="29"/>
    </row>
    <row r="955" spans="1:26" ht="15.75" customHeight="1">
      <c r="A955" s="29"/>
      <c r="B955" s="29"/>
      <c r="C955" s="29"/>
      <c r="D955" s="29"/>
      <c r="E955" s="29"/>
      <c r="F955" s="29"/>
      <c r="G955" s="29"/>
      <c r="H955" s="579"/>
      <c r="I955" s="29"/>
      <c r="J955" s="29"/>
      <c r="K955" s="29"/>
      <c r="L955" s="29"/>
      <c r="M955" s="29"/>
      <c r="N955" s="29"/>
      <c r="O955" s="29"/>
      <c r="P955" s="29"/>
      <c r="Q955" s="29"/>
      <c r="R955" s="29"/>
      <c r="S955" s="29"/>
      <c r="T955" s="29"/>
      <c r="U955" s="29"/>
      <c r="V955" s="29"/>
      <c r="W955" s="29"/>
      <c r="X955" s="29"/>
      <c r="Y955" s="29"/>
      <c r="Z955" s="29"/>
    </row>
    <row r="956" spans="1:26" ht="15.75" customHeight="1">
      <c r="A956" s="29"/>
      <c r="B956" s="29"/>
      <c r="C956" s="29"/>
      <c r="D956" s="29"/>
      <c r="E956" s="29"/>
      <c r="F956" s="29"/>
      <c r="G956" s="29"/>
      <c r="H956" s="579"/>
      <c r="I956" s="29"/>
      <c r="J956" s="29"/>
      <c r="K956" s="29"/>
      <c r="L956" s="29"/>
      <c r="M956" s="29"/>
      <c r="N956" s="29"/>
      <c r="O956" s="29"/>
      <c r="P956" s="29"/>
      <c r="Q956" s="29"/>
      <c r="R956" s="29"/>
      <c r="S956" s="29"/>
      <c r="T956" s="29"/>
      <c r="U956" s="29"/>
      <c r="V956" s="29"/>
      <c r="W956" s="29"/>
      <c r="X956" s="29"/>
      <c r="Y956" s="29"/>
      <c r="Z956" s="29"/>
    </row>
    <row r="957" spans="1:26" ht="15.75" customHeight="1">
      <c r="A957" s="29"/>
      <c r="B957" s="29"/>
      <c r="C957" s="29"/>
      <c r="D957" s="29"/>
      <c r="E957" s="29"/>
      <c r="F957" s="29"/>
      <c r="G957" s="29"/>
      <c r="H957" s="579"/>
      <c r="I957" s="29"/>
      <c r="J957" s="29"/>
      <c r="K957" s="29"/>
      <c r="L957" s="29"/>
      <c r="M957" s="29"/>
      <c r="N957" s="29"/>
      <c r="O957" s="29"/>
      <c r="P957" s="29"/>
      <c r="Q957" s="29"/>
      <c r="R957" s="29"/>
      <c r="S957" s="29"/>
      <c r="T957" s="29"/>
      <c r="U957" s="29"/>
      <c r="V957" s="29"/>
      <c r="W957" s="29"/>
      <c r="X957" s="29"/>
      <c r="Y957" s="29"/>
      <c r="Z957" s="29"/>
    </row>
    <row r="958" spans="1:26" ht="15.75" customHeight="1">
      <c r="A958" s="29"/>
      <c r="B958" s="29"/>
      <c r="C958" s="29"/>
      <c r="D958" s="29"/>
      <c r="E958" s="29"/>
      <c r="F958" s="29"/>
      <c r="G958" s="29"/>
      <c r="H958" s="579"/>
      <c r="I958" s="29"/>
      <c r="J958" s="29"/>
      <c r="K958" s="29"/>
      <c r="L958" s="29"/>
      <c r="M958" s="29"/>
      <c r="N958" s="29"/>
      <c r="O958" s="29"/>
      <c r="P958" s="29"/>
      <c r="Q958" s="29"/>
      <c r="R958" s="29"/>
      <c r="S958" s="29"/>
      <c r="T958" s="29"/>
      <c r="U958" s="29"/>
      <c r="V958" s="29"/>
      <c r="W958" s="29"/>
      <c r="X958" s="29"/>
      <c r="Y958" s="29"/>
      <c r="Z958" s="29"/>
    </row>
    <row r="959" spans="1:26" ht="15.75" customHeight="1">
      <c r="A959" s="29"/>
      <c r="B959" s="29"/>
      <c r="C959" s="29"/>
      <c r="D959" s="29"/>
      <c r="E959" s="29"/>
      <c r="F959" s="29"/>
      <c r="G959" s="29"/>
      <c r="H959" s="579"/>
      <c r="I959" s="29"/>
      <c r="J959" s="29"/>
      <c r="K959" s="29"/>
      <c r="L959" s="29"/>
      <c r="M959" s="29"/>
      <c r="N959" s="29"/>
      <c r="O959" s="29"/>
      <c r="P959" s="29"/>
      <c r="Q959" s="29"/>
      <c r="R959" s="29"/>
      <c r="S959" s="29"/>
      <c r="T959" s="29"/>
      <c r="U959" s="29"/>
      <c r="V959" s="29"/>
      <c r="W959" s="29"/>
      <c r="X959" s="29"/>
      <c r="Y959" s="29"/>
      <c r="Z959" s="29"/>
    </row>
    <row r="960" spans="1:26" ht="15.75" customHeight="1">
      <c r="A960" s="29"/>
      <c r="B960" s="29"/>
      <c r="C960" s="29"/>
      <c r="D960" s="29"/>
      <c r="E960" s="29"/>
      <c r="F960" s="29"/>
      <c r="G960" s="29"/>
      <c r="H960" s="579"/>
      <c r="I960" s="29"/>
      <c r="J960" s="29"/>
      <c r="K960" s="29"/>
      <c r="L960" s="29"/>
      <c r="M960" s="29"/>
      <c r="N960" s="29"/>
      <c r="O960" s="29"/>
      <c r="P960" s="29"/>
      <c r="Q960" s="29"/>
      <c r="R960" s="29"/>
      <c r="S960" s="29"/>
      <c r="T960" s="29"/>
      <c r="U960" s="29"/>
      <c r="V960" s="29"/>
      <c r="W960" s="29"/>
      <c r="X960" s="29"/>
      <c r="Y960" s="29"/>
      <c r="Z960" s="29"/>
    </row>
    <row r="961" spans="1:26" ht="15.75" customHeight="1">
      <c r="A961" s="29"/>
      <c r="B961" s="29"/>
      <c r="C961" s="29"/>
      <c r="D961" s="29"/>
      <c r="E961" s="29"/>
      <c r="F961" s="29"/>
      <c r="G961" s="29"/>
      <c r="H961" s="579"/>
      <c r="I961" s="29"/>
      <c r="J961" s="29"/>
      <c r="K961" s="29"/>
      <c r="L961" s="29"/>
      <c r="M961" s="29"/>
      <c r="N961" s="29"/>
      <c r="O961" s="29"/>
      <c r="P961" s="29"/>
      <c r="Q961" s="29"/>
      <c r="R961" s="29"/>
      <c r="S961" s="29"/>
      <c r="T961" s="29"/>
      <c r="U961" s="29"/>
      <c r="V961" s="29"/>
      <c r="W961" s="29"/>
      <c r="X961" s="29"/>
      <c r="Y961" s="29"/>
      <c r="Z961" s="29"/>
    </row>
    <row r="962" spans="1:26" ht="15.75" customHeight="1">
      <c r="A962" s="29"/>
      <c r="B962" s="29"/>
      <c r="C962" s="29"/>
      <c r="D962" s="29"/>
      <c r="E962" s="29"/>
      <c r="F962" s="29"/>
      <c r="G962" s="29"/>
      <c r="H962" s="579"/>
      <c r="I962" s="29"/>
      <c r="J962" s="29"/>
      <c r="K962" s="29"/>
      <c r="L962" s="29"/>
      <c r="M962" s="29"/>
      <c r="N962" s="29"/>
      <c r="O962" s="29"/>
      <c r="P962" s="29"/>
      <c r="Q962" s="29"/>
      <c r="R962" s="29"/>
      <c r="S962" s="29"/>
      <c r="T962" s="29"/>
      <c r="U962" s="29"/>
      <c r="V962" s="29"/>
      <c r="W962" s="29"/>
      <c r="X962" s="29"/>
      <c r="Y962" s="29"/>
      <c r="Z962" s="29"/>
    </row>
    <row r="963" spans="1:26" ht="15.75" customHeight="1">
      <c r="A963" s="29"/>
      <c r="B963" s="29"/>
      <c r="C963" s="29"/>
      <c r="D963" s="29"/>
      <c r="E963" s="29"/>
      <c r="F963" s="29"/>
      <c r="G963" s="29"/>
      <c r="H963" s="579"/>
      <c r="I963" s="29"/>
      <c r="J963" s="29"/>
      <c r="K963" s="29"/>
      <c r="L963" s="29"/>
      <c r="M963" s="29"/>
      <c r="N963" s="29"/>
      <c r="O963" s="29"/>
      <c r="P963" s="29"/>
      <c r="Q963" s="29"/>
      <c r="R963" s="29"/>
      <c r="S963" s="29"/>
      <c r="T963" s="29"/>
      <c r="U963" s="29"/>
      <c r="V963" s="29"/>
      <c r="W963" s="29"/>
      <c r="X963" s="29"/>
      <c r="Y963" s="29"/>
      <c r="Z963" s="29"/>
    </row>
    <row r="964" spans="1:26" ht="15.75" customHeight="1">
      <c r="A964" s="29"/>
      <c r="B964" s="29"/>
      <c r="C964" s="29"/>
      <c r="D964" s="29"/>
      <c r="E964" s="29"/>
      <c r="F964" s="29"/>
      <c r="G964" s="29"/>
      <c r="H964" s="579"/>
      <c r="I964" s="29"/>
      <c r="J964" s="29"/>
      <c r="K964" s="29"/>
      <c r="L964" s="29"/>
      <c r="M964" s="29"/>
      <c r="N964" s="29"/>
      <c r="O964" s="29"/>
      <c r="P964" s="29"/>
      <c r="Q964" s="29"/>
      <c r="R964" s="29"/>
      <c r="S964" s="29"/>
      <c r="T964" s="29"/>
      <c r="U964" s="29"/>
      <c r="V964" s="29"/>
      <c r="W964" s="29"/>
      <c r="X964" s="29"/>
      <c r="Y964" s="29"/>
      <c r="Z964" s="29"/>
    </row>
    <row r="965" spans="1:26" ht="15.75" customHeight="1">
      <c r="A965" s="29"/>
      <c r="B965" s="29"/>
      <c r="C965" s="29"/>
      <c r="D965" s="29"/>
      <c r="E965" s="29"/>
      <c r="F965" s="29"/>
      <c r="G965" s="29"/>
      <c r="H965" s="579"/>
      <c r="I965" s="29"/>
      <c r="J965" s="29"/>
      <c r="K965" s="29"/>
      <c r="L965" s="29"/>
      <c r="M965" s="29"/>
      <c r="N965" s="29"/>
      <c r="O965" s="29"/>
      <c r="P965" s="29"/>
      <c r="Q965" s="29"/>
      <c r="R965" s="29"/>
      <c r="S965" s="29"/>
      <c r="T965" s="29"/>
      <c r="U965" s="29"/>
      <c r="V965" s="29"/>
      <c r="W965" s="29"/>
      <c r="X965" s="29"/>
      <c r="Y965" s="29"/>
      <c r="Z965" s="29"/>
    </row>
    <row r="966" spans="1:26" ht="15.75" customHeight="1">
      <c r="A966" s="29"/>
      <c r="B966" s="29"/>
      <c r="C966" s="29"/>
      <c r="D966" s="29"/>
      <c r="E966" s="29"/>
      <c r="F966" s="29"/>
      <c r="G966" s="29"/>
      <c r="H966" s="579"/>
      <c r="I966" s="29"/>
      <c r="J966" s="29"/>
      <c r="K966" s="29"/>
      <c r="L966" s="29"/>
      <c r="M966" s="29"/>
      <c r="N966" s="29"/>
      <c r="O966" s="29"/>
      <c r="P966" s="29"/>
      <c r="Q966" s="29"/>
      <c r="R966" s="29"/>
      <c r="S966" s="29"/>
      <c r="T966" s="29"/>
      <c r="U966" s="29"/>
      <c r="V966" s="29"/>
      <c r="W966" s="29"/>
      <c r="X966" s="29"/>
      <c r="Y966" s="29"/>
      <c r="Z966" s="29"/>
    </row>
    <row r="967" spans="1:26" ht="15.75" customHeight="1">
      <c r="A967" s="29"/>
      <c r="B967" s="29"/>
      <c r="C967" s="29"/>
      <c r="D967" s="29"/>
      <c r="E967" s="29"/>
      <c r="F967" s="29"/>
      <c r="G967" s="29"/>
      <c r="H967" s="579"/>
      <c r="I967" s="29"/>
      <c r="J967" s="29"/>
      <c r="K967" s="29"/>
      <c r="L967" s="29"/>
      <c r="M967" s="29"/>
      <c r="N967" s="29"/>
      <c r="O967" s="29"/>
      <c r="P967" s="29"/>
      <c r="Q967" s="29"/>
      <c r="R967" s="29"/>
      <c r="S967" s="29"/>
      <c r="T967" s="29"/>
      <c r="U967" s="29"/>
      <c r="V967" s="29"/>
      <c r="W967" s="29"/>
      <c r="X967" s="29"/>
      <c r="Y967" s="29"/>
      <c r="Z967" s="29"/>
    </row>
    <row r="968" spans="1:26" ht="15.75" customHeight="1">
      <c r="A968" s="29"/>
      <c r="B968" s="29"/>
      <c r="C968" s="29"/>
      <c r="D968" s="29"/>
      <c r="E968" s="29"/>
      <c r="F968" s="29"/>
      <c r="G968" s="29"/>
      <c r="H968" s="579"/>
      <c r="I968" s="29"/>
      <c r="J968" s="29"/>
      <c r="K968" s="29"/>
      <c r="L968" s="29"/>
      <c r="M968" s="29"/>
      <c r="N968" s="29"/>
      <c r="O968" s="29"/>
      <c r="P968" s="29"/>
      <c r="Q968" s="29"/>
      <c r="R968" s="29"/>
      <c r="S968" s="29"/>
      <c r="T968" s="29"/>
      <c r="U968" s="29"/>
      <c r="V968" s="29"/>
      <c r="W968" s="29"/>
      <c r="X968" s="29"/>
      <c r="Y968" s="29"/>
      <c r="Z968" s="29"/>
    </row>
    <row r="969" spans="1:26" ht="15.75" customHeight="1">
      <c r="A969" s="29"/>
      <c r="B969" s="29"/>
      <c r="C969" s="29"/>
      <c r="D969" s="29"/>
      <c r="E969" s="29"/>
      <c r="F969" s="29"/>
      <c r="G969" s="29"/>
      <c r="H969" s="579"/>
      <c r="I969" s="29"/>
      <c r="J969" s="29"/>
      <c r="K969" s="29"/>
      <c r="L969" s="29"/>
      <c r="M969" s="29"/>
      <c r="N969" s="29"/>
      <c r="O969" s="29"/>
      <c r="P969" s="29"/>
      <c r="Q969" s="29"/>
      <c r="R969" s="29"/>
      <c r="S969" s="29"/>
      <c r="T969" s="29"/>
      <c r="U969" s="29"/>
      <c r="V969" s="29"/>
      <c r="W969" s="29"/>
      <c r="X969" s="29"/>
      <c r="Y969" s="29"/>
      <c r="Z969" s="29"/>
    </row>
    <row r="970" spans="1:26" ht="15.75" customHeight="1">
      <c r="A970" s="29"/>
      <c r="B970" s="29"/>
      <c r="C970" s="29"/>
      <c r="D970" s="29"/>
      <c r="E970" s="29"/>
      <c r="F970" s="29"/>
      <c r="G970" s="29"/>
      <c r="H970" s="579"/>
      <c r="I970" s="29"/>
      <c r="J970" s="29"/>
      <c r="K970" s="29"/>
      <c r="L970" s="29"/>
      <c r="M970" s="29"/>
      <c r="N970" s="29"/>
      <c r="O970" s="29"/>
      <c r="P970" s="29"/>
      <c r="Q970" s="29"/>
      <c r="R970" s="29"/>
      <c r="S970" s="29"/>
      <c r="T970" s="29"/>
      <c r="U970" s="29"/>
      <c r="V970" s="29"/>
      <c r="W970" s="29"/>
      <c r="X970" s="29"/>
      <c r="Y970" s="29"/>
      <c r="Z970" s="29"/>
    </row>
    <row r="971" spans="1:26" ht="15.75" customHeight="1">
      <c r="A971" s="29"/>
      <c r="B971" s="29"/>
      <c r="C971" s="29"/>
      <c r="D971" s="29"/>
      <c r="E971" s="29"/>
      <c r="F971" s="29"/>
      <c r="G971" s="29"/>
      <c r="H971" s="579"/>
      <c r="I971" s="29"/>
      <c r="J971" s="29"/>
      <c r="K971" s="29"/>
      <c r="L971" s="29"/>
      <c r="M971" s="29"/>
      <c r="N971" s="29"/>
      <c r="O971" s="29"/>
      <c r="P971" s="29"/>
      <c r="Q971" s="29"/>
      <c r="R971" s="29"/>
      <c r="S971" s="29"/>
      <c r="T971" s="29"/>
      <c r="U971" s="29"/>
      <c r="V971" s="29"/>
      <c r="W971" s="29"/>
      <c r="X971" s="29"/>
      <c r="Y971" s="29"/>
      <c r="Z971" s="29"/>
    </row>
    <row r="972" spans="1:26" ht="15.75" customHeight="1">
      <c r="A972" s="29"/>
      <c r="B972" s="29"/>
      <c r="C972" s="29"/>
      <c r="D972" s="29"/>
      <c r="E972" s="29"/>
      <c r="F972" s="29"/>
      <c r="G972" s="29"/>
      <c r="H972" s="579"/>
      <c r="I972" s="29"/>
      <c r="J972" s="29"/>
      <c r="K972" s="29"/>
      <c r="L972" s="29"/>
      <c r="M972" s="29"/>
      <c r="N972" s="29"/>
      <c r="O972" s="29"/>
      <c r="P972" s="29"/>
      <c r="Q972" s="29"/>
      <c r="R972" s="29"/>
      <c r="S972" s="29"/>
      <c r="T972" s="29"/>
      <c r="U972" s="29"/>
      <c r="V972" s="29"/>
      <c r="W972" s="29"/>
      <c r="X972" s="29"/>
      <c r="Y972" s="29"/>
      <c r="Z972" s="29"/>
    </row>
    <row r="973" spans="1:26" ht="15.75" customHeight="1">
      <c r="A973" s="29"/>
      <c r="B973" s="29"/>
      <c r="C973" s="29"/>
      <c r="D973" s="29"/>
      <c r="E973" s="29"/>
      <c r="F973" s="29"/>
      <c r="G973" s="29"/>
      <c r="H973" s="579"/>
      <c r="I973" s="29"/>
      <c r="J973" s="29"/>
      <c r="K973" s="29"/>
      <c r="L973" s="29"/>
      <c r="M973" s="29"/>
      <c r="N973" s="29"/>
      <c r="O973" s="29"/>
      <c r="P973" s="29"/>
      <c r="Q973" s="29"/>
      <c r="R973" s="29"/>
      <c r="S973" s="29"/>
      <c r="T973" s="29"/>
      <c r="U973" s="29"/>
      <c r="V973" s="29"/>
      <c r="W973" s="29"/>
      <c r="X973" s="29"/>
      <c r="Y973" s="29"/>
      <c r="Z973" s="29"/>
    </row>
    <row r="974" spans="1:26" ht="15.75" customHeight="1">
      <c r="A974" s="29"/>
      <c r="B974" s="29"/>
      <c r="C974" s="29"/>
      <c r="D974" s="29"/>
      <c r="E974" s="29"/>
      <c r="F974" s="29"/>
      <c r="G974" s="29"/>
      <c r="H974" s="579"/>
      <c r="I974" s="29"/>
      <c r="J974" s="29"/>
      <c r="K974" s="29"/>
      <c r="L974" s="29"/>
      <c r="M974" s="29"/>
      <c r="N974" s="29"/>
      <c r="O974" s="29"/>
      <c r="P974" s="29"/>
      <c r="Q974" s="29"/>
      <c r="R974" s="29"/>
      <c r="S974" s="29"/>
      <c r="T974" s="29"/>
      <c r="U974" s="29"/>
      <c r="V974" s="29"/>
      <c r="W974" s="29"/>
      <c r="X974" s="29"/>
      <c r="Y974" s="29"/>
      <c r="Z974" s="29"/>
    </row>
    <row r="975" spans="1:26" ht="15.75" customHeight="1">
      <c r="A975" s="29"/>
      <c r="B975" s="29"/>
      <c r="C975" s="29"/>
      <c r="D975" s="29"/>
      <c r="E975" s="29"/>
      <c r="F975" s="29"/>
      <c r="G975" s="29"/>
      <c r="H975" s="579"/>
      <c r="I975" s="29"/>
      <c r="J975" s="29"/>
      <c r="K975" s="29"/>
      <c r="L975" s="29"/>
      <c r="M975" s="29"/>
      <c r="N975" s="29"/>
      <c r="O975" s="29"/>
      <c r="P975" s="29"/>
      <c r="Q975" s="29"/>
      <c r="R975" s="29"/>
      <c r="S975" s="29"/>
      <c r="T975" s="29"/>
      <c r="U975" s="29"/>
      <c r="V975" s="29"/>
      <c r="W975" s="29"/>
      <c r="X975" s="29"/>
      <c r="Y975" s="29"/>
      <c r="Z975" s="29"/>
    </row>
    <row r="976" spans="1:26" ht="15.75" customHeight="1">
      <c r="A976" s="29"/>
      <c r="B976" s="29"/>
      <c r="C976" s="29"/>
      <c r="D976" s="29"/>
      <c r="E976" s="29"/>
      <c r="F976" s="29"/>
      <c r="G976" s="29"/>
      <c r="H976" s="579"/>
      <c r="I976" s="29"/>
      <c r="J976" s="29"/>
      <c r="K976" s="29"/>
      <c r="L976" s="29"/>
      <c r="M976" s="29"/>
      <c r="N976" s="29"/>
      <c r="O976" s="29"/>
      <c r="P976" s="29"/>
      <c r="Q976" s="29"/>
      <c r="R976" s="29"/>
      <c r="S976" s="29"/>
      <c r="T976" s="29"/>
      <c r="U976" s="29"/>
      <c r="V976" s="29"/>
      <c r="W976" s="29"/>
      <c r="X976" s="29"/>
      <c r="Y976" s="29"/>
      <c r="Z976" s="29"/>
    </row>
    <row r="977" spans="1:26" ht="15.75" customHeight="1">
      <c r="A977" s="29"/>
      <c r="B977" s="29"/>
      <c r="C977" s="29"/>
      <c r="D977" s="29"/>
      <c r="E977" s="29"/>
      <c r="F977" s="29"/>
      <c r="G977" s="29"/>
      <c r="H977" s="579"/>
      <c r="I977" s="29"/>
      <c r="J977" s="29"/>
      <c r="K977" s="29"/>
      <c r="L977" s="29"/>
      <c r="M977" s="29"/>
      <c r="N977" s="29"/>
      <c r="O977" s="29"/>
      <c r="P977" s="29"/>
      <c r="Q977" s="29"/>
      <c r="R977" s="29"/>
      <c r="S977" s="29"/>
      <c r="T977" s="29"/>
      <c r="U977" s="29"/>
      <c r="V977" s="29"/>
      <c r="W977" s="29"/>
      <c r="X977" s="29"/>
      <c r="Y977" s="29"/>
      <c r="Z977" s="29"/>
    </row>
    <row r="978" spans="1:26" ht="15.75" customHeight="1">
      <c r="A978" s="29"/>
      <c r="B978" s="29"/>
      <c r="C978" s="29"/>
      <c r="D978" s="29"/>
      <c r="E978" s="29"/>
      <c r="F978" s="29"/>
      <c r="G978" s="29"/>
      <c r="H978" s="579"/>
      <c r="I978" s="29"/>
      <c r="J978" s="29"/>
      <c r="K978" s="29"/>
      <c r="L978" s="29"/>
      <c r="M978" s="29"/>
      <c r="N978" s="29"/>
      <c r="O978" s="29"/>
      <c r="P978" s="29"/>
      <c r="Q978" s="29"/>
      <c r="R978" s="29"/>
      <c r="S978" s="29"/>
      <c r="T978" s="29"/>
      <c r="U978" s="29"/>
      <c r="V978" s="29"/>
      <c r="W978" s="29"/>
      <c r="X978" s="29"/>
      <c r="Y978" s="29"/>
      <c r="Z978" s="29"/>
    </row>
    <row r="979" spans="1:26" ht="15.75" customHeight="1">
      <c r="A979" s="29"/>
      <c r="B979" s="29"/>
      <c r="C979" s="29"/>
      <c r="D979" s="29"/>
      <c r="E979" s="29"/>
      <c r="F979" s="29"/>
      <c r="G979" s="29"/>
      <c r="H979" s="579"/>
      <c r="I979" s="29"/>
      <c r="J979" s="29"/>
      <c r="K979" s="29"/>
      <c r="L979" s="29"/>
      <c r="M979" s="29"/>
      <c r="N979" s="29"/>
      <c r="O979" s="29"/>
      <c r="P979" s="29"/>
      <c r="Q979" s="29"/>
      <c r="R979" s="29"/>
      <c r="S979" s="29"/>
      <c r="T979" s="29"/>
      <c r="U979" s="29"/>
      <c r="V979" s="29"/>
      <c r="W979" s="29"/>
      <c r="X979" s="29"/>
      <c r="Y979" s="29"/>
      <c r="Z979" s="29"/>
    </row>
    <row r="980" spans="1:26" ht="15.75" customHeight="1">
      <c r="A980" s="29"/>
      <c r="B980" s="29"/>
      <c r="C980" s="29"/>
      <c r="D980" s="29"/>
      <c r="E980" s="29"/>
      <c r="F980" s="29"/>
      <c r="G980" s="29"/>
      <c r="H980" s="579"/>
      <c r="I980" s="29"/>
      <c r="J980" s="29"/>
      <c r="K980" s="29"/>
      <c r="L980" s="29"/>
      <c r="M980" s="29"/>
      <c r="N980" s="29"/>
      <c r="O980" s="29"/>
      <c r="P980" s="29"/>
      <c r="Q980" s="29"/>
      <c r="R980" s="29"/>
      <c r="S980" s="29"/>
      <c r="T980" s="29"/>
      <c r="U980" s="29"/>
      <c r="V980" s="29"/>
      <c r="W980" s="29"/>
      <c r="X980" s="29"/>
      <c r="Y980" s="29"/>
      <c r="Z980" s="29"/>
    </row>
    <row r="981" spans="1:26" ht="15.75" customHeight="1">
      <c r="A981" s="29"/>
      <c r="B981" s="29"/>
      <c r="C981" s="29"/>
      <c r="D981" s="29"/>
      <c r="E981" s="29"/>
      <c r="F981" s="29"/>
      <c r="G981" s="29"/>
      <c r="H981" s="579"/>
      <c r="I981" s="29"/>
      <c r="J981" s="29"/>
      <c r="K981" s="29"/>
      <c r="L981" s="29"/>
      <c r="M981" s="29"/>
      <c r="N981" s="29"/>
      <c r="O981" s="29"/>
      <c r="P981" s="29"/>
      <c r="Q981" s="29"/>
      <c r="R981" s="29"/>
      <c r="S981" s="29"/>
      <c r="T981" s="29"/>
      <c r="U981" s="29"/>
      <c r="V981" s="29"/>
      <c r="W981" s="29"/>
      <c r="X981" s="29"/>
      <c r="Y981" s="29"/>
      <c r="Z981" s="29"/>
    </row>
    <row r="982" spans="1:26" ht="15.75" customHeight="1">
      <c r="A982" s="29"/>
      <c r="B982" s="29"/>
      <c r="C982" s="29"/>
      <c r="D982" s="29"/>
      <c r="E982" s="29"/>
      <c r="F982" s="29"/>
      <c r="G982" s="29"/>
      <c r="H982" s="579"/>
      <c r="I982" s="29"/>
      <c r="J982" s="29"/>
      <c r="K982" s="29"/>
      <c r="L982" s="29"/>
      <c r="M982" s="29"/>
      <c r="N982" s="29"/>
      <c r="O982" s="29"/>
      <c r="P982" s="29"/>
      <c r="Q982" s="29"/>
      <c r="R982" s="29"/>
      <c r="S982" s="29"/>
      <c r="T982" s="29"/>
      <c r="U982" s="29"/>
      <c r="V982" s="29"/>
      <c r="W982" s="29"/>
      <c r="X982" s="29"/>
      <c r="Y982" s="29"/>
      <c r="Z982" s="29"/>
    </row>
    <row r="983" spans="1:26" ht="15.75" customHeight="1">
      <c r="A983" s="29"/>
      <c r="B983" s="29"/>
      <c r="C983" s="29"/>
      <c r="D983" s="29"/>
      <c r="E983" s="29"/>
      <c r="F983" s="29"/>
      <c r="G983" s="29"/>
      <c r="H983" s="579"/>
      <c r="I983" s="29"/>
      <c r="J983" s="29"/>
      <c r="K983" s="29"/>
      <c r="L983" s="29"/>
      <c r="M983" s="29"/>
      <c r="N983" s="29"/>
      <c r="O983" s="29"/>
      <c r="P983" s="29"/>
      <c r="Q983" s="29"/>
      <c r="R983" s="29"/>
      <c r="S983" s="29"/>
      <c r="T983" s="29"/>
      <c r="U983" s="29"/>
      <c r="V983" s="29"/>
      <c r="W983" s="29"/>
      <c r="X983" s="29"/>
      <c r="Y983" s="29"/>
      <c r="Z983" s="29"/>
    </row>
    <row r="984" spans="1:26" ht="15.75" customHeight="1">
      <c r="A984" s="29"/>
      <c r="B984" s="29"/>
      <c r="C984" s="29"/>
      <c r="D984" s="29"/>
      <c r="E984" s="29"/>
      <c r="F984" s="29"/>
      <c r="G984" s="29"/>
      <c r="H984" s="579"/>
      <c r="I984" s="29"/>
      <c r="J984" s="29"/>
      <c r="K984" s="29"/>
      <c r="L984" s="29"/>
      <c r="M984" s="29"/>
      <c r="N984" s="29"/>
      <c r="O984" s="29"/>
      <c r="P984" s="29"/>
      <c r="Q984" s="29"/>
      <c r="R984" s="29"/>
      <c r="S984" s="29"/>
      <c r="T984" s="29"/>
      <c r="U984" s="29"/>
      <c r="V984" s="29"/>
      <c r="W984" s="29"/>
      <c r="X984" s="29"/>
      <c r="Y984" s="29"/>
      <c r="Z984" s="29"/>
    </row>
    <row r="985" spans="1:26" ht="15.75" customHeight="1">
      <c r="A985" s="29"/>
      <c r="B985" s="29"/>
      <c r="C985" s="29"/>
      <c r="D985" s="29"/>
      <c r="E985" s="29"/>
      <c r="F985" s="29"/>
      <c r="G985" s="29"/>
      <c r="H985" s="579"/>
      <c r="I985" s="29"/>
      <c r="J985" s="29"/>
      <c r="K985" s="29"/>
      <c r="L985" s="29"/>
      <c r="M985" s="29"/>
      <c r="N985" s="29"/>
      <c r="O985" s="29"/>
      <c r="P985" s="29"/>
      <c r="Q985" s="29"/>
      <c r="R985" s="29"/>
      <c r="S985" s="29"/>
      <c r="T985" s="29"/>
      <c r="U985" s="29"/>
      <c r="V985" s="29"/>
      <c r="W985" s="29"/>
      <c r="X985" s="29"/>
      <c r="Y985" s="29"/>
      <c r="Z985" s="29"/>
    </row>
    <row r="986" spans="1:26" ht="15.75" customHeight="1">
      <c r="A986" s="29"/>
      <c r="B986" s="29"/>
      <c r="C986" s="29"/>
      <c r="D986" s="29"/>
      <c r="E986" s="29"/>
      <c r="F986" s="29"/>
      <c r="G986" s="29"/>
      <c r="H986" s="579"/>
      <c r="I986" s="29"/>
      <c r="J986" s="29"/>
      <c r="K986" s="29"/>
      <c r="L986" s="29"/>
      <c r="M986" s="29"/>
      <c r="N986" s="29"/>
      <c r="O986" s="29"/>
      <c r="P986" s="29"/>
      <c r="Q986" s="29"/>
      <c r="R986" s="29"/>
      <c r="S986" s="29"/>
      <c r="T986" s="29"/>
      <c r="U986" s="29"/>
      <c r="V986" s="29"/>
      <c r="W986" s="29"/>
      <c r="X986" s="29"/>
      <c r="Y986" s="29"/>
      <c r="Z986" s="29"/>
    </row>
    <row r="987" spans="1:26" ht="15.75" customHeight="1">
      <c r="A987" s="29"/>
      <c r="B987" s="29"/>
      <c r="C987" s="29"/>
      <c r="D987" s="29"/>
      <c r="E987" s="29"/>
      <c r="F987" s="29"/>
      <c r="G987" s="29"/>
      <c r="H987" s="579"/>
      <c r="I987" s="29"/>
      <c r="J987" s="29"/>
      <c r="K987" s="29"/>
      <c r="L987" s="29"/>
      <c r="M987" s="29"/>
      <c r="N987" s="29"/>
      <c r="O987" s="29"/>
      <c r="P987" s="29"/>
      <c r="Q987" s="29"/>
      <c r="R987" s="29"/>
      <c r="S987" s="29"/>
      <c r="T987" s="29"/>
      <c r="U987" s="29"/>
      <c r="V987" s="29"/>
      <c r="W987" s="29"/>
      <c r="X987" s="29"/>
      <c r="Y987" s="29"/>
      <c r="Z987" s="29"/>
    </row>
    <row r="988" spans="1:26" ht="15.75" customHeight="1">
      <c r="A988" s="29"/>
      <c r="B988" s="29"/>
      <c r="C988" s="29"/>
      <c r="D988" s="29"/>
      <c r="E988" s="29"/>
      <c r="F988" s="29"/>
      <c r="G988" s="29"/>
      <c r="H988" s="579"/>
      <c r="I988" s="29"/>
      <c r="J988" s="29"/>
      <c r="K988" s="29"/>
      <c r="L988" s="29"/>
      <c r="M988" s="29"/>
      <c r="N988" s="29"/>
      <c r="O988" s="29"/>
      <c r="P988" s="29"/>
      <c r="Q988" s="29"/>
      <c r="R988" s="29"/>
      <c r="S988" s="29"/>
      <c r="T988" s="29"/>
      <c r="U988" s="29"/>
      <c r="V988" s="29"/>
      <c r="W988" s="29"/>
      <c r="X988" s="29"/>
      <c r="Y988" s="29"/>
      <c r="Z988" s="29"/>
    </row>
    <row r="989" spans="1:26" ht="15.75" customHeight="1">
      <c r="A989" s="29"/>
      <c r="B989" s="29"/>
      <c r="C989" s="29"/>
      <c r="D989" s="29"/>
      <c r="E989" s="29"/>
      <c r="F989" s="29"/>
      <c r="G989" s="29"/>
      <c r="H989" s="579"/>
      <c r="I989" s="29"/>
      <c r="J989" s="29"/>
      <c r="K989" s="29"/>
      <c r="L989" s="29"/>
      <c r="M989" s="29"/>
      <c r="N989" s="29"/>
      <c r="O989" s="29"/>
      <c r="P989" s="29"/>
      <c r="Q989" s="29"/>
      <c r="R989" s="29"/>
      <c r="S989" s="29"/>
      <c r="T989" s="29"/>
      <c r="U989" s="29"/>
      <c r="V989" s="29"/>
      <c r="W989" s="29"/>
      <c r="X989" s="29"/>
      <c r="Y989" s="29"/>
      <c r="Z989" s="29"/>
    </row>
    <row r="990" spans="1:26" ht="15.75" customHeight="1">
      <c r="A990" s="29"/>
      <c r="B990" s="29"/>
      <c r="C990" s="29"/>
      <c r="D990" s="29"/>
      <c r="E990" s="29"/>
      <c r="F990" s="29"/>
      <c r="G990" s="29"/>
      <c r="H990" s="579"/>
      <c r="I990" s="29"/>
      <c r="J990" s="29"/>
      <c r="K990" s="29"/>
      <c r="L990" s="29"/>
      <c r="M990" s="29"/>
      <c r="N990" s="29"/>
      <c r="O990" s="29"/>
      <c r="P990" s="29"/>
      <c r="Q990" s="29"/>
      <c r="R990" s="29"/>
      <c r="S990" s="29"/>
      <c r="T990" s="29"/>
      <c r="U990" s="29"/>
      <c r="V990" s="29"/>
      <c r="W990" s="29"/>
      <c r="X990" s="29"/>
      <c r="Y990" s="29"/>
      <c r="Z990" s="29"/>
    </row>
    <row r="991" spans="1:26" ht="15.75" customHeight="1">
      <c r="A991" s="29"/>
      <c r="B991" s="29"/>
      <c r="C991" s="29"/>
      <c r="D991" s="29"/>
      <c r="E991" s="29"/>
      <c r="F991" s="29"/>
      <c r="G991" s="29"/>
      <c r="H991" s="579"/>
      <c r="I991" s="29"/>
      <c r="J991" s="29"/>
      <c r="K991" s="29"/>
      <c r="L991" s="29"/>
      <c r="M991" s="29"/>
      <c r="N991" s="29"/>
      <c r="O991" s="29"/>
      <c r="P991" s="29"/>
      <c r="Q991" s="29"/>
      <c r="R991" s="29"/>
      <c r="S991" s="29"/>
      <c r="T991" s="29"/>
      <c r="U991" s="29"/>
      <c r="V991" s="29"/>
      <c r="W991" s="29"/>
      <c r="X991" s="29"/>
      <c r="Y991" s="29"/>
      <c r="Z991" s="29"/>
    </row>
    <row r="992" spans="1:26" ht="15.75" customHeight="1">
      <c r="A992" s="29"/>
      <c r="B992" s="29"/>
      <c r="C992" s="29"/>
      <c r="D992" s="29"/>
      <c r="E992" s="29"/>
      <c r="F992" s="29"/>
      <c r="G992" s="29"/>
      <c r="H992" s="579"/>
      <c r="I992" s="29"/>
      <c r="J992" s="29"/>
      <c r="K992" s="29"/>
      <c r="L992" s="29"/>
      <c r="M992" s="29"/>
      <c r="N992" s="29"/>
      <c r="O992" s="29"/>
      <c r="P992" s="29"/>
      <c r="Q992" s="29"/>
      <c r="R992" s="29"/>
      <c r="S992" s="29"/>
      <c r="T992" s="29"/>
      <c r="U992" s="29"/>
      <c r="V992" s="29"/>
      <c r="W992" s="29"/>
      <c r="X992" s="29"/>
      <c r="Y992" s="29"/>
      <c r="Z992" s="29"/>
    </row>
    <row r="993" spans="1:26" ht="15.75" customHeight="1">
      <c r="A993" s="29"/>
      <c r="B993" s="29"/>
      <c r="C993" s="29"/>
      <c r="D993" s="29"/>
      <c r="E993" s="29"/>
      <c r="F993" s="29"/>
      <c r="G993" s="29"/>
      <c r="H993" s="579"/>
      <c r="I993" s="29"/>
      <c r="J993" s="29"/>
      <c r="K993" s="29"/>
      <c r="L993" s="29"/>
      <c r="M993" s="29"/>
      <c r="N993" s="29"/>
      <c r="O993" s="29"/>
      <c r="P993" s="29"/>
      <c r="Q993" s="29"/>
      <c r="R993" s="29"/>
      <c r="S993" s="29"/>
      <c r="T993" s="29"/>
      <c r="U993" s="29"/>
      <c r="V993" s="29"/>
      <c r="W993" s="29"/>
      <c r="X993" s="29"/>
      <c r="Y993" s="29"/>
      <c r="Z993" s="29"/>
    </row>
    <row r="994" spans="1:26" ht="15.75" customHeight="1">
      <c r="A994" s="29"/>
      <c r="B994" s="29"/>
      <c r="C994" s="29"/>
      <c r="D994" s="29"/>
      <c r="E994" s="29"/>
      <c r="F994" s="29"/>
      <c r="G994" s="29"/>
      <c r="H994" s="579"/>
      <c r="I994" s="29"/>
      <c r="J994" s="29"/>
      <c r="K994" s="29"/>
      <c r="L994" s="29"/>
      <c r="M994" s="29"/>
      <c r="N994" s="29"/>
      <c r="O994" s="29"/>
      <c r="P994" s="29"/>
      <c r="Q994" s="29"/>
      <c r="R994" s="29"/>
      <c r="S994" s="29"/>
      <c r="T994" s="29"/>
      <c r="U994" s="29"/>
      <c r="V994" s="29"/>
      <c r="W994" s="29"/>
      <c r="X994" s="29"/>
      <c r="Y994" s="29"/>
      <c r="Z994" s="29"/>
    </row>
    <row r="995" spans="1:26" ht="15.75" customHeight="1">
      <c r="A995" s="29"/>
      <c r="B995" s="29"/>
      <c r="C995" s="29"/>
      <c r="D995" s="29"/>
      <c r="E995" s="29"/>
      <c r="F995" s="29"/>
      <c r="G995" s="29"/>
      <c r="H995" s="579"/>
      <c r="I995" s="29"/>
      <c r="J995" s="29"/>
      <c r="K995" s="29"/>
      <c r="L995" s="29"/>
      <c r="M995" s="29"/>
      <c r="N995" s="29"/>
      <c r="O995" s="29"/>
      <c r="P995" s="29"/>
      <c r="Q995" s="29"/>
      <c r="R995" s="29"/>
      <c r="S995" s="29"/>
      <c r="T995" s="29"/>
      <c r="U995" s="29"/>
      <c r="V995" s="29"/>
      <c r="W995" s="29"/>
      <c r="X995" s="29"/>
      <c r="Y995" s="29"/>
      <c r="Z995" s="29"/>
    </row>
    <row r="996" spans="1:26" ht="15.75" customHeight="1">
      <c r="A996" s="29"/>
      <c r="B996" s="29"/>
      <c r="C996" s="29"/>
      <c r="D996" s="29"/>
      <c r="E996" s="29"/>
      <c r="F996" s="29"/>
      <c r="G996" s="29"/>
      <c r="H996" s="579"/>
      <c r="I996" s="29"/>
      <c r="J996" s="29"/>
      <c r="K996" s="29"/>
      <c r="L996" s="29"/>
      <c r="M996" s="29"/>
      <c r="N996" s="29"/>
      <c r="O996" s="29"/>
      <c r="P996" s="29"/>
      <c r="Q996" s="29"/>
      <c r="R996" s="29"/>
      <c r="S996" s="29"/>
      <c r="T996" s="29"/>
      <c r="U996" s="29"/>
      <c r="V996" s="29"/>
      <c r="W996" s="29"/>
      <c r="X996" s="29"/>
      <c r="Y996" s="29"/>
      <c r="Z996" s="29"/>
    </row>
    <row r="997" spans="1:26" ht="15.75" customHeight="1">
      <c r="A997" s="29"/>
      <c r="B997" s="29"/>
      <c r="C997" s="29"/>
      <c r="D997" s="29"/>
      <c r="E997" s="29"/>
      <c r="F997" s="29"/>
      <c r="G997" s="29"/>
      <c r="H997" s="579"/>
      <c r="I997" s="29"/>
      <c r="J997" s="29"/>
      <c r="K997" s="29"/>
      <c r="L997" s="29"/>
      <c r="M997" s="29"/>
      <c r="N997" s="29"/>
      <c r="O997" s="29"/>
      <c r="P997" s="29"/>
      <c r="Q997" s="29"/>
      <c r="R997" s="29"/>
      <c r="S997" s="29"/>
      <c r="T997" s="29"/>
      <c r="U997" s="29"/>
      <c r="V997" s="29"/>
      <c r="W997" s="29"/>
      <c r="X997" s="29"/>
      <c r="Y997" s="29"/>
      <c r="Z997" s="29"/>
    </row>
    <row r="998" spans="1:26" ht="15.75" customHeight="1">
      <c r="A998" s="29"/>
      <c r="B998" s="29"/>
      <c r="C998" s="29"/>
      <c r="D998" s="29"/>
      <c r="E998" s="29"/>
      <c r="F998" s="29"/>
      <c r="G998" s="29"/>
      <c r="H998" s="579"/>
      <c r="I998" s="29"/>
      <c r="J998" s="29"/>
      <c r="K998" s="29"/>
      <c r="L998" s="29"/>
      <c r="M998" s="29"/>
      <c r="N998" s="29"/>
      <c r="O998" s="29"/>
      <c r="P998" s="29"/>
      <c r="Q998" s="29"/>
      <c r="R998" s="29"/>
      <c r="S998" s="29"/>
      <c r="T998" s="29"/>
      <c r="U998" s="29"/>
      <c r="V998" s="29"/>
      <c r="W998" s="29"/>
      <c r="X998" s="29"/>
      <c r="Y998" s="29"/>
      <c r="Z998" s="29"/>
    </row>
    <row r="999" spans="1:26" ht="15.75" customHeight="1">
      <c r="A999" s="29"/>
      <c r="B999" s="29"/>
      <c r="C999" s="29"/>
      <c r="D999" s="29"/>
      <c r="E999" s="29"/>
      <c r="F999" s="29"/>
      <c r="G999" s="29"/>
      <c r="H999" s="579"/>
      <c r="I999" s="29"/>
      <c r="J999" s="29"/>
      <c r="K999" s="29"/>
      <c r="L999" s="29"/>
      <c r="M999" s="29"/>
      <c r="N999" s="29"/>
      <c r="O999" s="29"/>
      <c r="P999" s="29"/>
      <c r="Q999" s="29"/>
      <c r="R999" s="29"/>
      <c r="S999" s="29"/>
      <c r="T999" s="29"/>
      <c r="U999" s="29"/>
      <c r="V999" s="29"/>
      <c r="W999" s="29"/>
      <c r="X999" s="29"/>
      <c r="Y999" s="29"/>
      <c r="Z999" s="29"/>
    </row>
    <row r="1000" spans="1:26" ht="15.75" customHeight="1">
      <c r="A1000" s="29"/>
      <c r="B1000" s="29"/>
      <c r="C1000" s="29"/>
      <c r="D1000" s="29"/>
      <c r="E1000" s="29"/>
      <c r="F1000" s="29"/>
      <c r="G1000" s="29"/>
      <c r="H1000" s="579"/>
      <c r="I1000" s="29"/>
      <c r="J1000" s="29"/>
      <c r="K1000" s="29"/>
      <c r="L1000" s="29"/>
      <c r="M1000" s="29"/>
      <c r="N1000" s="29"/>
      <c r="O1000" s="29"/>
      <c r="P1000" s="29"/>
      <c r="Q1000" s="29"/>
      <c r="R1000" s="29"/>
      <c r="S1000" s="29"/>
      <c r="T1000" s="29"/>
      <c r="U1000" s="29"/>
      <c r="V1000" s="29"/>
      <c r="W1000" s="29"/>
      <c r="X1000" s="29"/>
      <c r="Y1000" s="29"/>
      <c r="Z1000" s="29"/>
    </row>
  </sheetData>
  <sheetProtection algorithmName="SHA-512" hashValue="vk1/E8YQbFTgiUm02SC42KaerAhuOrld+YjtlkCtGaRBng9s8p4QNcjFF+zQDSJj/b9m4gGf5t5KwufiXi3SfQ==" saltValue="NrVDNbslOIOKca/Q5Rnqhg==" spinCount="100000" sheet="1" objects="1" scenarios="1"/>
  <mergeCells count="1">
    <mergeCell ref="A1:M1"/>
  </mergeCells>
  <conditionalFormatting sqref="C3:M14">
    <cfRule type="expression" dxfId="380" priority="2">
      <formula>$O3=" "</formula>
    </cfRule>
  </conditionalFormatting>
  <dataValidations count="2">
    <dataValidation type="whole" allowBlank="1" showInputMessage="1" showErrorMessage="1" sqref="N3:N14" xr:uid="{00000000-0002-0000-0500-000000000000}">
      <formula1>-5</formula1>
      <formula2>5</formula2>
    </dataValidation>
    <dataValidation type="whole" allowBlank="1" showInputMessage="1" showErrorMessage="1" promptTitle="number only" prompt="nonnegative" sqref="C3:M14" xr:uid="{00000000-0002-0000-0500-000001000000}">
      <formula1>0</formula1>
      <formula2>1E+33</formula2>
    </dataValidation>
  </dataValidations>
  <hyperlinks>
    <hyperlink ref="N1" location="DASHBOARD!A1" display="BACK" xr:uid="{00000000-0004-0000-0500-000000000000}"/>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Z1000"/>
  <sheetViews>
    <sheetView zoomScale="120" zoomScaleNormal="120" workbookViewId="0">
      <pane ySplit="2" topLeftCell="A3" activePane="bottomLeft" state="frozen"/>
      <selection pane="bottomLeft" activeCell="C3" sqref="C3:D14"/>
    </sheetView>
  </sheetViews>
  <sheetFormatPr defaultColWidth="11.1796875" defaultRowHeight="15" customHeight="1"/>
  <cols>
    <col min="1" max="1" width="7.36328125" customWidth="1"/>
    <col min="2" max="2" width="8.54296875" customWidth="1"/>
    <col min="3" max="3" width="8.81640625" customWidth="1"/>
    <col min="4" max="4" width="8" customWidth="1"/>
    <col min="5" max="5" width="7" customWidth="1"/>
    <col min="6" max="6" width="9" customWidth="1"/>
    <col min="7" max="7" width="10.453125" customWidth="1"/>
    <col min="8" max="8" width="0.54296875" style="580" customWidth="1"/>
    <col min="9" max="9" width="8.90625" customWidth="1"/>
    <col min="10" max="10" width="11" customWidth="1"/>
    <col min="11" max="11" width="8.453125" customWidth="1"/>
    <col min="12" max="12" width="12.81640625" customWidth="1"/>
    <col min="13" max="13" width="10.54296875" customWidth="1"/>
    <col min="14" max="14" width="28.36328125" customWidth="1"/>
    <col min="15" max="15" width="7.453125" customWidth="1"/>
  </cols>
  <sheetData>
    <row r="1" spans="1:26" ht="63" customHeight="1">
      <c r="A1" s="728" t="s">
        <v>52</v>
      </c>
      <c r="B1" s="729"/>
      <c r="C1" s="729"/>
      <c r="D1" s="729"/>
      <c r="E1" s="729"/>
      <c r="F1" s="729"/>
      <c r="G1" s="729"/>
      <c r="H1" s="729"/>
      <c r="I1" s="729"/>
      <c r="J1" s="729"/>
      <c r="K1" s="729"/>
      <c r="L1" s="729"/>
      <c r="M1" s="730"/>
      <c r="N1" s="404" t="s">
        <v>379</v>
      </c>
      <c r="O1" s="28"/>
      <c r="P1" s="29"/>
      <c r="Q1" s="29"/>
      <c r="R1" s="29"/>
      <c r="S1" s="29"/>
      <c r="T1" s="29"/>
      <c r="U1" s="29"/>
      <c r="V1" s="29"/>
      <c r="W1" s="29"/>
      <c r="X1" s="29"/>
      <c r="Y1" s="29"/>
      <c r="Z1" s="29"/>
    </row>
    <row r="2" spans="1:26" ht="48.75" customHeight="1">
      <c r="A2" s="30" t="s">
        <v>45</v>
      </c>
      <c r="B2" s="30" t="s">
        <v>46</v>
      </c>
      <c r="C2" s="30" t="s">
        <v>47</v>
      </c>
      <c r="D2" s="30" t="s">
        <v>7</v>
      </c>
      <c r="E2" s="30" t="s">
        <v>8</v>
      </c>
      <c r="F2" s="30" t="s">
        <v>9</v>
      </c>
      <c r="G2" s="30" t="s">
        <v>10</v>
      </c>
      <c r="H2" s="578" t="s">
        <v>48</v>
      </c>
      <c r="I2" s="30" t="s">
        <v>12</v>
      </c>
      <c r="J2" s="30" t="s">
        <v>13</v>
      </c>
      <c r="K2" s="30" t="s">
        <v>14</v>
      </c>
      <c r="L2" s="30" t="s">
        <v>15</v>
      </c>
      <c r="M2" s="30" t="s">
        <v>16</v>
      </c>
      <c r="N2" s="30" t="s">
        <v>49</v>
      </c>
      <c r="O2" s="298" t="s">
        <v>0</v>
      </c>
      <c r="P2" s="29"/>
      <c r="Q2" s="29"/>
      <c r="R2" s="29"/>
      <c r="S2" s="29"/>
      <c r="T2" s="29"/>
      <c r="U2" s="29"/>
      <c r="V2" s="29"/>
      <c r="W2" s="29"/>
      <c r="X2" s="29"/>
      <c r="Y2" s="29"/>
      <c r="Z2" s="29"/>
    </row>
    <row r="3" spans="1:26" ht="15.6">
      <c r="A3" s="30" t="str">
        <f t="shared" ref="A3:A14" si="0">IF(ISBLANK(C3),"no","yes")</f>
        <v>yes</v>
      </c>
      <c r="B3" s="302" t="s">
        <v>451</v>
      </c>
      <c r="C3" s="300">
        <v>4000</v>
      </c>
      <c r="D3" s="300">
        <v>70</v>
      </c>
      <c r="E3" s="301"/>
      <c r="F3" s="301"/>
      <c r="G3" s="301"/>
      <c r="H3" s="301"/>
      <c r="I3" s="301"/>
      <c r="J3" s="301"/>
      <c r="K3" s="301"/>
      <c r="L3" s="301"/>
      <c r="M3" s="301"/>
      <c r="N3" s="28"/>
      <c r="O3" s="28" t="str">
        <f>IF(ISBLANK(C2)," ",(IF(ISBLANK(C4),IF(P3="*"," ","*")," ")))</f>
        <v xml:space="preserve"> </v>
      </c>
      <c r="P3" s="29" t="str">
        <f>inputs!W44</f>
        <v>*</v>
      </c>
      <c r="Q3" s="29"/>
      <c r="R3" s="29"/>
      <c r="S3" s="29"/>
      <c r="T3" s="29"/>
      <c r="U3" s="29"/>
      <c r="V3" s="29"/>
      <c r="W3" s="29"/>
      <c r="X3" s="29"/>
      <c r="Y3" s="29"/>
      <c r="Z3" s="29"/>
    </row>
    <row r="4" spans="1:26" ht="15.6">
      <c r="A4" s="30" t="str">
        <f t="shared" si="0"/>
        <v>yes</v>
      </c>
      <c r="B4" s="302" t="s">
        <v>452</v>
      </c>
      <c r="C4" s="300">
        <v>4000</v>
      </c>
      <c r="D4" s="300">
        <v>70</v>
      </c>
      <c r="E4" s="301"/>
      <c r="F4" s="301"/>
      <c r="G4" s="301"/>
      <c r="H4" s="301"/>
      <c r="I4" s="301"/>
      <c r="J4" s="301"/>
      <c r="K4" s="301"/>
      <c r="L4" s="301"/>
      <c r="M4" s="301"/>
      <c r="N4" s="28"/>
      <c r="O4" s="28" t="str">
        <f>IF(ISBLANK(C3)," ",(IF(ISBLANK(C5),IF(P4="*"," ","*")," ")))</f>
        <v xml:space="preserve"> </v>
      </c>
      <c r="P4" s="29" t="str">
        <f>inputs!W45</f>
        <v>*</v>
      </c>
      <c r="Q4" s="29"/>
      <c r="R4" s="29"/>
      <c r="S4" s="29"/>
      <c r="T4" s="29"/>
      <c r="U4" s="29"/>
      <c r="V4" s="29"/>
      <c r="W4" s="29"/>
      <c r="X4" s="29"/>
      <c r="Y4" s="29"/>
      <c r="Z4" s="29"/>
    </row>
    <row r="5" spans="1:26" ht="15.6">
      <c r="A5" s="30" t="str">
        <f t="shared" si="0"/>
        <v>yes</v>
      </c>
      <c r="B5" s="302" t="s">
        <v>453</v>
      </c>
      <c r="C5" s="300">
        <v>4000</v>
      </c>
      <c r="D5" s="300">
        <v>70</v>
      </c>
      <c r="E5" s="301"/>
      <c r="F5" s="301"/>
      <c r="G5" s="301"/>
      <c r="H5" s="301"/>
      <c r="I5" s="301"/>
      <c r="J5" s="301"/>
      <c r="K5" s="301"/>
      <c r="L5" s="301"/>
      <c r="M5" s="301"/>
      <c r="N5" s="28"/>
      <c r="O5" s="28" t="str">
        <f t="shared" ref="O5:O14" si="1">IF(ISBLANK(C4)," ",(IF(ISBLANK(C6),IF(P5="*"," ","*")," ")))</f>
        <v xml:space="preserve"> </v>
      </c>
      <c r="P5" s="29" t="str">
        <f>inputs!W46</f>
        <v>*</v>
      </c>
      <c r="Q5" s="29"/>
      <c r="R5" s="29"/>
      <c r="S5" s="29"/>
      <c r="T5" s="29"/>
      <c r="U5" s="29"/>
      <c r="V5" s="29"/>
      <c r="W5" s="29"/>
      <c r="X5" s="29"/>
      <c r="Y5" s="29"/>
      <c r="Z5" s="29"/>
    </row>
    <row r="6" spans="1:26" ht="15.6">
      <c r="A6" s="30" t="str">
        <f t="shared" si="0"/>
        <v>yes</v>
      </c>
      <c r="B6" s="302" t="s">
        <v>454</v>
      </c>
      <c r="C6" s="300">
        <v>4000</v>
      </c>
      <c r="D6" s="300">
        <v>70</v>
      </c>
      <c r="E6" s="301"/>
      <c r="F6" s="301"/>
      <c r="G6" s="301"/>
      <c r="H6" s="301"/>
      <c r="I6" s="301"/>
      <c r="J6" s="301"/>
      <c r="K6" s="301"/>
      <c r="L6" s="301"/>
      <c r="M6" s="301"/>
      <c r="N6" s="28"/>
      <c r="O6" s="28" t="str">
        <f t="shared" si="1"/>
        <v xml:space="preserve"> </v>
      </c>
      <c r="P6" s="29" t="str">
        <f>inputs!W47</f>
        <v>*</v>
      </c>
      <c r="Q6" s="29"/>
      <c r="R6" s="29"/>
      <c r="S6" s="29"/>
      <c r="T6" s="29"/>
      <c r="U6" s="29"/>
      <c r="V6" s="29"/>
      <c r="W6" s="29"/>
      <c r="X6" s="29"/>
      <c r="Y6" s="29"/>
      <c r="Z6" s="29"/>
    </row>
    <row r="7" spans="1:26" ht="15.6">
      <c r="A7" s="30" t="str">
        <f t="shared" si="0"/>
        <v>yes</v>
      </c>
      <c r="B7" s="302" t="s">
        <v>455</v>
      </c>
      <c r="C7" s="300">
        <v>4000</v>
      </c>
      <c r="D7" s="300">
        <v>70</v>
      </c>
      <c r="E7" s="301"/>
      <c r="F7" s="301"/>
      <c r="G7" s="301"/>
      <c r="H7" s="301"/>
      <c r="I7" s="301"/>
      <c r="J7" s="301"/>
      <c r="K7" s="301"/>
      <c r="L7" s="301"/>
      <c r="M7" s="301"/>
      <c r="N7" s="28"/>
      <c r="O7" s="28" t="str">
        <f t="shared" si="1"/>
        <v xml:space="preserve"> </v>
      </c>
      <c r="P7" s="29" t="str">
        <f>inputs!W48</f>
        <v>*</v>
      </c>
      <c r="Q7" s="29"/>
      <c r="R7" s="29"/>
      <c r="S7" s="29"/>
      <c r="T7" s="29"/>
      <c r="U7" s="29"/>
      <c r="V7" s="29"/>
      <c r="W7" s="29"/>
      <c r="X7" s="29"/>
      <c r="Y7" s="29"/>
      <c r="Z7" s="29"/>
    </row>
    <row r="8" spans="1:26" ht="15.6">
      <c r="A8" s="30" t="str">
        <f t="shared" si="0"/>
        <v>yes</v>
      </c>
      <c r="B8" s="302" t="s">
        <v>456</v>
      </c>
      <c r="C8" s="300">
        <v>4000</v>
      </c>
      <c r="D8" s="300">
        <v>70</v>
      </c>
      <c r="E8" s="301"/>
      <c r="F8" s="301"/>
      <c r="G8" s="301"/>
      <c r="H8" s="301"/>
      <c r="I8" s="301"/>
      <c r="J8" s="301"/>
      <c r="K8" s="301"/>
      <c r="L8" s="301"/>
      <c r="M8" s="301"/>
      <c r="N8" s="28"/>
      <c r="O8" s="28" t="str">
        <f t="shared" si="1"/>
        <v xml:space="preserve"> </v>
      </c>
      <c r="P8" s="29" t="str">
        <f>inputs!W49</f>
        <v>*</v>
      </c>
      <c r="Q8" s="29"/>
      <c r="R8" s="29"/>
      <c r="S8" s="29"/>
      <c r="T8" s="29"/>
      <c r="U8" s="29"/>
      <c r="V8" s="29"/>
      <c r="W8" s="29"/>
      <c r="X8" s="29"/>
      <c r="Y8" s="29"/>
      <c r="Z8" s="29"/>
    </row>
    <row r="9" spans="1:26" ht="15" customHeight="1">
      <c r="A9" s="30" t="str">
        <f t="shared" si="0"/>
        <v>yes</v>
      </c>
      <c r="B9" s="302" t="s">
        <v>457</v>
      </c>
      <c r="C9" s="300">
        <v>3000</v>
      </c>
      <c r="D9" s="300">
        <v>70</v>
      </c>
      <c r="E9" s="301"/>
      <c r="F9" s="301"/>
      <c r="G9" s="301"/>
      <c r="H9" s="301"/>
      <c r="I9" s="301"/>
      <c r="J9" s="301"/>
      <c r="K9" s="301"/>
      <c r="L9" s="301"/>
      <c r="M9" s="301"/>
      <c r="N9" s="28"/>
      <c r="O9" s="28" t="str">
        <f t="shared" si="1"/>
        <v xml:space="preserve"> </v>
      </c>
      <c r="P9" s="29" t="str">
        <f>inputs!W50</f>
        <v>*</v>
      </c>
      <c r="Q9" s="29"/>
      <c r="R9" s="29"/>
      <c r="S9" s="29"/>
      <c r="T9" s="29"/>
      <c r="U9" s="29"/>
      <c r="V9" s="29"/>
      <c r="W9" s="29"/>
      <c r="X9" s="29"/>
      <c r="Y9" s="29"/>
      <c r="Z9" s="29"/>
    </row>
    <row r="10" spans="1:26" ht="15" customHeight="1">
      <c r="A10" s="30" t="str">
        <f t="shared" si="0"/>
        <v>yes</v>
      </c>
      <c r="B10" s="302" t="s">
        <v>458</v>
      </c>
      <c r="C10" s="300">
        <v>3000</v>
      </c>
      <c r="D10" s="300">
        <v>70</v>
      </c>
      <c r="E10" s="301"/>
      <c r="F10" s="301"/>
      <c r="G10" s="301"/>
      <c r="H10" s="301"/>
      <c r="I10" s="301"/>
      <c r="J10" s="301"/>
      <c r="K10" s="301"/>
      <c r="L10" s="301"/>
      <c r="M10" s="301"/>
      <c r="N10" s="28"/>
      <c r="O10" s="28" t="str">
        <f t="shared" si="1"/>
        <v xml:space="preserve"> </v>
      </c>
      <c r="P10" s="29" t="str">
        <f>inputs!W51</f>
        <v>*</v>
      </c>
      <c r="Q10" s="29"/>
      <c r="R10" s="29"/>
      <c r="S10" s="29"/>
      <c r="T10" s="29"/>
      <c r="U10" s="29"/>
      <c r="V10" s="29"/>
      <c r="W10" s="29"/>
      <c r="X10" s="29"/>
      <c r="Y10" s="29"/>
      <c r="Z10" s="29"/>
    </row>
    <row r="11" spans="1:26" ht="15" customHeight="1">
      <c r="A11" s="30" t="str">
        <f t="shared" si="0"/>
        <v>yes</v>
      </c>
      <c r="B11" s="302" t="s">
        <v>459</v>
      </c>
      <c r="C11" s="300">
        <v>3000</v>
      </c>
      <c r="D11" s="300">
        <v>70</v>
      </c>
      <c r="E11" s="301"/>
      <c r="F11" s="301"/>
      <c r="G11" s="301"/>
      <c r="H11" s="301"/>
      <c r="I11" s="301"/>
      <c r="J11" s="301"/>
      <c r="K11" s="301"/>
      <c r="L11" s="301"/>
      <c r="M11" s="301"/>
      <c r="N11" s="28"/>
      <c r="O11" s="28" t="str">
        <f t="shared" si="1"/>
        <v xml:space="preserve"> </v>
      </c>
      <c r="P11" s="29" t="str">
        <f>inputs!W52</f>
        <v>*</v>
      </c>
      <c r="Q11" s="29"/>
      <c r="R11" s="29"/>
      <c r="S11" s="29"/>
      <c r="T11" s="29"/>
      <c r="U11" s="29"/>
      <c r="V11" s="29"/>
      <c r="W11" s="29"/>
      <c r="X11" s="29"/>
      <c r="Y11" s="29"/>
      <c r="Z11" s="29"/>
    </row>
    <row r="12" spans="1:26" ht="15" customHeight="1">
      <c r="A12" s="30" t="str">
        <f t="shared" si="0"/>
        <v>yes</v>
      </c>
      <c r="B12" s="302" t="s">
        <v>460</v>
      </c>
      <c r="C12" s="300">
        <v>3000</v>
      </c>
      <c r="D12" s="300">
        <v>70</v>
      </c>
      <c r="E12" s="301"/>
      <c r="F12" s="301"/>
      <c r="G12" s="301"/>
      <c r="H12" s="301"/>
      <c r="I12" s="301"/>
      <c r="J12" s="301"/>
      <c r="K12" s="301"/>
      <c r="L12" s="301"/>
      <c r="M12" s="301"/>
      <c r="N12" s="28"/>
      <c r="O12" s="28" t="str">
        <f t="shared" si="1"/>
        <v xml:space="preserve"> </v>
      </c>
      <c r="P12" s="29" t="str">
        <f>inputs!W53</f>
        <v>*</v>
      </c>
      <c r="Q12" s="29"/>
      <c r="R12" s="29"/>
      <c r="S12" s="29"/>
      <c r="T12" s="29"/>
      <c r="U12" s="29"/>
      <c r="V12" s="29"/>
      <c r="W12" s="29"/>
      <c r="X12" s="29"/>
      <c r="Y12" s="29"/>
      <c r="Z12" s="29"/>
    </row>
    <row r="13" spans="1:26" ht="15" customHeight="1">
      <c r="A13" s="30" t="str">
        <f t="shared" si="0"/>
        <v>yes</v>
      </c>
      <c r="B13" s="302" t="s">
        <v>461</v>
      </c>
      <c r="C13" s="300">
        <v>3000</v>
      </c>
      <c r="D13" s="300">
        <v>70</v>
      </c>
      <c r="E13" s="301"/>
      <c r="F13" s="301"/>
      <c r="G13" s="301"/>
      <c r="H13" s="301"/>
      <c r="I13" s="301"/>
      <c r="J13" s="301"/>
      <c r="K13" s="301"/>
      <c r="L13" s="301"/>
      <c r="M13" s="301"/>
      <c r="N13" s="28"/>
      <c r="O13" s="28" t="str">
        <f t="shared" si="1"/>
        <v xml:space="preserve"> </v>
      </c>
      <c r="P13" s="29" t="str">
        <f>inputs!W54</f>
        <v>*</v>
      </c>
      <c r="Q13" s="29"/>
      <c r="R13" s="29"/>
      <c r="S13" s="29"/>
      <c r="T13" s="29"/>
      <c r="U13" s="29"/>
      <c r="V13" s="29"/>
      <c r="W13" s="29"/>
      <c r="X13" s="29"/>
      <c r="Y13" s="29"/>
      <c r="Z13" s="29"/>
    </row>
    <row r="14" spans="1:26" ht="15" customHeight="1">
      <c r="A14" s="30" t="str">
        <f t="shared" si="0"/>
        <v>yes</v>
      </c>
      <c r="B14" s="302" t="s">
        <v>462</v>
      </c>
      <c r="C14" s="300">
        <v>3000</v>
      </c>
      <c r="D14" s="300">
        <v>70</v>
      </c>
      <c r="E14" s="301"/>
      <c r="F14" s="301"/>
      <c r="G14" s="301"/>
      <c r="H14" s="301"/>
      <c r="I14" s="301"/>
      <c r="J14" s="301"/>
      <c r="K14" s="301"/>
      <c r="L14" s="301"/>
      <c r="M14" s="301"/>
      <c r="N14" s="28"/>
      <c r="O14" s="28" t="str">
        <f t="shared" si="1"/>
        <v xml:space="preserve"> </v>
      </c>
      <c r="P14" s="29" t="str">
        <f>inputs!W55</f>
        <v>*</v>
      </c>
      <c r="Q14" s="29"/>
      <c r="R14" s="29"/>
      <c r="S14" s="29"/>
      <c r="T14" s="29"/>
      <c r="U14" s="29"/>
      <c r="V14" s="29"/>
      <c r="W14" s="29"/>
      <c r="X14" s="29"/>
      <c r="Y14" s="29"/>
      <c r="Z14" s="29"/>
    </row>
    <row r="15" spans="1:26">
      <c r="A15" s="29"/>
      <c r="B15" s="29"/>
      <c r="C15" s="29"/>
      <c r="D15" s="29"/>
      <c r="E15" s="29"/>
      <c r="F15" s="29"/>
      <c r="G15" s="29"/>
      <c r="H15" s="579"/>
      <c r="I15" s="29"/>
      <c r="J15" s="29"/>
      <c r="K15" s="29"/>
      <c r="L15" s="29"/>
      <c r="M15" s="29"/>
      <c r="N15" s="29"/>
      <c r="O15" s="29"/>
      <c r="P15" s="29"/>
      <c r="Q15" s="29"/>
      <c r="R15" s="29"/>
      <c r="S15" s="29"/>
      <c r="T15" s="29"/>
      <c r="U15" s="29"/>
      <c r="V15" s="29"/>
      <c r="W15" s="29"/>
      <c r="X15" s="29"/>
      <c r="Y15" s="29"/>
      <c r="Z15" s="29"/>
    </row>
    <row r="16" spans="1:26">
      <c r="A16" s="29"/>
      <c r="B16" s="29"/>
      <c r="C16" s="29"/>
      <c r="D16" s="29"/>
      <c r="E16" s="29"/>
      <c r="F16" s="29"/>
      <c r="G16" s="29"/>
      <c r="H16" s="579"/>
      <c r="I16" s="29"/>
      <c r="J16" s="29"/>
      <c r="K16" s="29"/>
      <c r="L16" s="29"/>
      <c r="M16" s="29"/>
      <c r="N16" s="29"/>
      <c r="O16" s="29"/>
      <c r="P16" s="29"/>
      <c r="Q16" s="29"/>
      <c r="R16" s="29"/>
      <c r="S16" s="29"/>
      <c r="T16" s="29"/>
      <c r="U16" s="29"/>
      <c r="V16" s="29"/>
      <c r="W16" s="29"/>
      <c r="X16" s="29"/>
      <c r="Y16" s="29"/>
      <c r="Z16" s="29"/>
    </row>
    <row r="17" spans="1:26">
      <c r="A17" s="29"/>
      <c r="B17" s="29"/>
      <c r="C17" s="29"/>
      <c r="D17" s="29"/>
      <c r="E17" s="29"/>
      <c r="F17" s="29"/>
      <c r="G17" s="29"/>
      <c r="H17" s="579"/>
      <c r="I17" s="29"/>
      <c r="J17" s="29"/>
      <c r="K17" s="29"/>
      <c r="L17" s="29"/>
      <c r="M17" s="29"/>
      <c r="N17" s="29"/>
      <c r="O17" s="29"/>
      <c r="P17" s="29"/>
      <c r="Q17" s="29"/>
      <c r="R17" s="29"/>
      <c r="S17" s="29"/>
      <c r="T17" s="29"/>
      <c r="U17" s="29"/>
      <c r="V17" s="29"/>
      <c r="W17" s="29"/>
      <c r="X17" s="29"/>
      <c r="Y17" s="29"/>
      <c r="Z17" s="29"/>
    </row>
    <row r="18" spans="1:26">
      <c r="A18" s="29"/>
      <c r="B18" s="29"/>
      <c r="C18" s="29"/>
      <c r="D18" s="29"/>
      <c r="E18" s="29"/>
      <c r="F18" s="29"/>
      <c r="G18" s="29"/>
      <c r="H18" s="579"/>
      <c r="I18" s="29"/>
      <c r="J18" s="29"/>
      <c r="K18" s="29"/>
      <c r="L18" s="29"/>
      <c r="M18" s="29"/>
      <c r="N18" s="29"/>
      <c r="O18" s="29"/>
      <c r="P18" s="29"/>
      <c r="Q18" s="29"/>
      <c r="R18" s="29"/>
      <c r="S18" s="29"/>
      <c r="T18" s="29"/>
      <c r="U18" s="29"/>
      <c r="V18" s="29"/>
      <c r="W18" s="29"/>
      <c r="X18" s="29"/>
      <c r="Y18" s="29"/>
      <c r="Z18" s="29"/>
    </row>
    <row r="19" spans="1:26">
      <c r="A19" s="29"/>
      <c r="B19" s="29"/>
      <c r="C19" s="29"/>
      <c r="D19" s="29"/>
      <c r="E19" s="29"/>
      <c r="F19" s="29"/>
      <c r="G19" s="29"/>
      <c r="H19" s="579"/>
      <c r="I19" s="29"/>
      <c r="J19" s="29"/>
      <c r="K19" s="29"/>
      <c r="L19" s="29"/>
      <c r="M19" s="29"/>
      <c r="N19" s="29"/>
      <c r="O19" s="29"/>
      <c r="P19" s="29"/>
      <c r="Q19" s="29"/>
      <c r="R19" s="29"/>
      <c r="S19" s="29"/>
      <c r="T19" s="29"/>
      <c r="U19" s="29"/>
      <c r="V19" s="29"/>
      <c r="W19" s="29"/>
      <c r="X19" s="29"/>
      <c r="Y19" s="29"/>
      <c r="Z19" s="29"/>
    </row>
    <row r="20" spans="1:26">
      <c r="A20" s="29"/>
      <c r="B20" s="29"/>
      <c r="C20" s="29"/>
      <c r="D20" s="29"/>
      <c r="E20" s="29"/>
      <c r="F20" s="29"/>
      <c r="G20" s="29"/>
      <c r="H20" s="579"/>
      <c r="I20" s="29"/>
      <c r="J20" s="29"/>
      <c r="K20" s="29"/>
      <c r="L20" s="29"/>
      <c r="M20" s="29"/>
      <c r="N20" s="29"/>
      <c r="O20" s="29"/>
      <c r="P20" s="29"/>
      <c r="Q20" s="29"/>
      <c r="R20" s="29"/>
      <c r="S20" s="29"/>
      <c r="T20" s="29"/>
      <c r="U20" s="29"/>
      <c r="V20" s="29"/>
      <c r="W20" s="29"/>
      <c r="X20" s="29"/>
      <c r="Y20" s="29"/>
      <c r="Z20" s="29"/>
    </row>
    <row r="21" spans="1:26" ht="15.75" customHeight="1">
      <c r="A21" s="29"/>
      <c r="B21" s="29"/>
      <c r="C21" s="29"/>
      <c r="D21" s="29"/>
      <c r="E21" s="29"/>
      <c r="F21" s="29"/>
      <c r="G21" s="29"/>
      <c r="H21" s="579"/>
      <c r="I21" s="29"/>
      <c r="J21" s="29"/>
      <c r="K21" s="29"/>
      <c r="L21" s="29"/>
      <c r="M21" s="29"/>
      <c r="N21" s="29"/>
      <c r="O21" s="29"/>
      <c r="P21" s="29"/>
      <c r="Q21" s="29"/>
      <c r="R21" s="29"/>
      <c r="S21" s="29"/>
      <c r="T21" s="29"/>
      <c r="U21" s="29"/>
      <c r="V21" s="29"/>
      <c r="W21" s="29"/>
      <c r="X21" s="29"/>
      <c r="Y21" s="29"/>
      <c r="Z21" s="29"/>
    </row>
    <row r="22" spans="1:26" ht="15.75" customHeight="1">
      <c r="A22" s="29"/>
      <c r="B22" s="29"/>
      <c r="C22" s="29"/>
      <c r="D22" s="29"/>
      <c r="E22" s="29"/>
      <c r="F22" s="29"/>
      <c r="G22" s="29"/>
      <c r="H22" s="579"/>
      <c r="I22" s="29"/>
      <c r="J22" s="29"/>
      <c r="K22" s="29"/>
      <c r="L22" s="29"/>
      <c r="M22" s="29"/>
      <c r="N22" s="29"/>
      <c r="O22" s="29"/>
      <c r="P22" s="29"/>
      <c r="Q22" s="29"/>
      <c r="R22" s="29"/>
      <c r="S22" s="29"/>
      <c r="T22" s="29"/>
      <c r="U22" s="29"/>
      <c r="V22" s="29"/>
      <c r="W22" s="29"/>
      <c r="X22" s="29"/>
      <c r="Y22" s="29"/>
      <c r="Z22" s="29"/>
    </row>
    <row r="23" spans="1:26" ht="15.75" customHeight="1">
      <c r="A23" s="29"/>
      <c r="B23" s="29"/>
      <c r="C23" s="29"/>
      <c r="D23" s="29"/>
      <c r="E23" s="29"/>
      <c r="F23" s="29"/>
      <c r="G23" s="29"/>
      <c r="H23" s="579"/>
      <c r="I23" s="29"/>
      <c r="J23" s="29"/>
      <c r="K23" s="29"/>
      <c r="L23" s="29"/>
      <c r="M23" s="29"/>
      <c r="N23" s="29"/>
      <c r="O23" s="29"/>
      <c r="P23" s="29"/>
      <c r="Q23" s="29"/>
      <c r="R23" s="29"/>
      <c r="S23" s="29"/>
      <c r="T23" s="29"/>
      <c r="U23" s="29"/>
      <c r="V23" s="29"/>
      <c r="W23" s="29"/>
      <c r="X23" s="29"/>
      <c r="Y23" s="29"/>
      <c r="Z23" s="29"/>
    </row>
    <row r="24" spans="1:26" ht="15.75" customHeight="1">
      <c r="A24" s="29"/>
      <c r="B24" s="29"/>
      <c r="C24" s="29"/>
      <c r="D24" s="29"/>
      <c r="E24" s="29"/>
      <c r="F24" s="29"/>
      <c r="G24" s="29"/>
      <c r="H24" s="579"/>
      <c r="I24" s="29"/>
      <c r="J24" s="29"/>
      <c r="K24" s="29"/>
      <c r="L24" s="29"/>
      <c r="M24" s="29"/>
      <c r="N24" s="29"/>
      <c r="O24" s="29"/>
      <c r="P24" s="29"/>
      <c r="Q24" s="29"/>
      <c r="R24" s="29"/>
      <c r="S24" s="29"/>
      <c r="T24" s="29"/>
      <c r="U24" s="29"/>
      <c r="V24" s="29"/>
      <c r="W24" s="29"/>
      <c r="X24" s="29"/>
      <c r="Y24" s="29"/>
      <c r="Z24" s="29"/>
    </row>
    <row r="25" spans="1:26" ht="15.75" customHeight="1">
      <c r="A25" s="29"/>
      <c r="B25" s="29"/>
      <c r="C25" s="29"/>
      <c r="D25" s="29"/>
      <c r="E25" s="29"/>
      <c r="F25" s="29"/>
      <c r="G25" s="29"/>
      <c r="H25" s="579"/>
      <c r="I25" s="29"/>
      <c r="J25" s="29"/>
      <c r="K25" s="29"/>
      <c r="L25" s="29"/>
      <c r="M25" s="29"/>
      <c r="N25" s="29"/>
      <c r="O25" s="29"/>
      <c r="P25" s="29"/>
      <c r="Q25" s="29"/>
      <c r="R25" s="29"/>
      <c r="S25" s="29"/>
      <c r="T25" s="29"/>
      <c r="U25" s="29"/>
      <c r="V25" s="29"/>
      <c r="W25" s="29"/>
      <c r="X25" s="29"/>
      <c r="Y25" s="29"/>
      <c r="Z25" s="29"/>
    </row>
    <row r="26" spans="1:26" ht="15.75" customHeight="1">
      <c r="A26" s="29"/>
      <c r="B26" s="29"/>
      <c r="C26" s="29"/>
      <c r="D26" s="29"/>
      <c r="E26" s="29"/>
      <c r="F26" s="29"/>
      <c r="G26" s="29"/>
      <c r="H26" s="579"/>
      <c r="I26" s="29"/>
      <c r="J26" s="29"/>
      <c r="K26" s="29"/>
      <c r="L26" s="29"/>
      <c r="M26" s="29"/>
      <c r="N26" s="29"/>
      <c r="O26" s="29"/>
      <c r="P26" s="29"/>
      <c r="Q26" s="29"/>
      <c r="R26" s="29"/>
      <c r="S26" s="29"/>
      <c r="T26" s="29"/>
      <c r="U26" s="29"/>
      <c r="V26" s="29"/>
      <c r="W26" s="29"/>
      <c r="X26" s="29"/>
      <c r="Y26" s="29"/>
      <c r="Z26" s="29"/>
    </row>
    <row r="27" spans="1:26" ht="15.75" customHeight="1">
      <c r="A27" s="29"/>
      <c r="B27" s="29"/>
      <c r="C27" s="29"/>
      <c r="D27" s="29"/>
      <c r="E27" s="29"/>
      <c r="F27" s="29"/>
      <c r="G27" s="29"/>
      <c r="H27" s="579"/>
      <c r="I27" s="29"/>
      <c r="J27" s="29"/>
      <c r="K27" s="29"/>
      <c r="L27" s="29"/>
      <c r="M27" s="29"/>
      <c r="N27" s="29"/>
      <c r="O27" s="29"/>
      <c r="P27" s="29"/>
      <c r="Q27" s="29"/>
      <c r="R27" s="29"/>
      <c r="S27" s="29"/>
      <c r="T27" s="29"/>
      <c r="U27" s="29"/>
      <c r="V27" s="29"/>
      <c r="W27" s="29"/>
      <c r="X27" s="29"/>
      <c r="Y27" s="29"/>
      <c r="Z27" s="29"/>
    </row>
    <row r="28" spans="1:26" ht="15.75" customHeight="1">
      <c r="A28" s="29"/>
      <c r="B28" s="29"/>
      <c r="C28" s="29"/>
      <c r="D28" s="29"/>
      <c r="E28" s="29"/>
      <c r="F28" s="29"/>
      <c r="G28" s="29"/>
      <c r="H28" s="579"/>
      <c r="I28" s="29"/>
      <c r="J28" s="29"/>
      <c r="K28" s="29"/>
      <c r="L28" s="29"/>
      <c r="M28" s="29"/>
      <c r="N28" s="29"/>
      <c r="O28" s="29"/>
      <c r="P28" s="29"/>
      <c r="Q28" s="29"/>
      <c r="R28" s="29"/>
      <c r="S28" s="29"/>
      <c r="T28" s="29"/>
      <c r="U28" s="29"/>
      <c r="V28" s="29"/>
      <c r="W28" s="29"/>
      <c r="X28" s="29"/>
      <c r="Y28" s="29"/>
      <c r="Z28" s="29"/>
    </row>
    <row r="29" spans="1:26" ht="15.75" customHeight="1">
      <c r="A29" s="29"/>
      <c r="B29" s="29"/>
      <c r="C29" s="29"/>
      <c r="D29" s="29"/>
      <c r="E29" s="29"/>
      <c r="F29" s="29"/>
      <c r="G29" s="29"/>
      <c r="H29" s="579"/>
      <c r="I29" s="29"/>
      <c r="J29" s="29"/>
      <c r="K29" s="29"/>
      <c r="L29" s="29"/>
      <c r="M29" s="29"/>
      <c r="N29" s="29"/>
      <c r="O29" s="29"/>
      <c r="P29" s="29"/>
      <c r="Q29" s="29"/>
      <c r="R29" s="29"/>
      <c r="S29" s="29"/>
      <c r="T29" s="29"/>
      <c r="U29" s="29"/>
      <c r="V29" s="29"/>
      <c r="W29" s="29"/>
      <c r="X29" s="29"/>
      <c r="Y29" s="29"/>
      <c r="Z29" s="29"/>
    </row>
    <row r="30" spans="1:26" ht="15.75" customHeight="1">
      <c r="A30" s="29"/>
      <c r="B30" s="29"/>
      <c r="C30" s="29"/>
      <c r="D30" s="29"/>
      <c r="E30" s="29"/>
      <c r="F30" s="29"/>
      <c r="G30" s="29"/>
      <c r="H30" s="579"/>
      <c r="I30" s="29"/>
      <c r="J30" s="29"/>
      <c r="K30" s="29"/>
      <c r="L30" s="29"/>
      <c r="M30" s="29"/>
      <c r="N30" s="29"/>
      <c r="O30" s="29"/>
      <c r="P30" s="29"/>
      <c r="Q30" s="29"/>
      <c r="R30" s="29"/>
      <c r="S30" s="29"/>
      <c r="T30" s="29"/>
      <c r="U30" s="29"/>
      <c r="V30" s="29"/>
      <c r="W30" s="29"/>
      <c r="X30" s="29"/>
      <c r="Y30" s="29"/>
      <c r="Z30" s="29"/>
    </row>
    <row r="31" spans="1:26" ht="15.75" customHeight="1">
      <c r="A31" s="29"/>
      <c r="B31" s="29"/>
      <c r="C31" s="29"/>
      <c r="D31" s="29"/>
      <c r="E31" s="29"/>
      <c r="F31" s="29"/>
      <c r="G31" s="29"/>
      <c r="H31" s="579"/>
      <c r="I31" s="29"/>
      <c r="J31" s="29"/>
      <c r="K31" s="29"/>
      <c r="L31" s="29"/>
      <c r="M31" s="29"/>
      <c r="N31" s="29"/>
      <c r="O31" s="29"/>
      <c r="P31" s="29"/>
      <c r="Q31" s="29"/>
      <c r="R31" s="29"/>
      <c r="S31" s="29"/>
      <c r="T31" s="29"/>
      <c r="U31" s="29"/>
      <c r="V31" s="29"/>
      <c r="W31" s="29"/>
      <c r="X31" s="29"/>
      <c r="Y31" s="29"/>
      <c r="Z31" s="29"/>
    </row>
    <row r="32" spans="1:26" ht="15.75" customHeight="1">
      <c r="A32" s="29"/>
      <c r="B32" s="29"/>
      <c r="C32" s="29"/>
      <c r="D32" s="29"/>
      <c r="E32" s="29"/>
      <c r="F32" s="29"/>
      <c r="G32" s="29"/>
      <c r="H32" s="579"/>
      <c r="I32" s="29"/>
      <c r="J32" s="29"/>
      <c r="K32" s="29"/>
      <c r="L32" s="29"/>
      <c r="M32" s="29"/>
      <c r="N32" s="29"/>
      <c r="O32" s="29"/>
      <c r="P32" s="29"/>
      <c r="Q32" s="29"/>
      <c r="R32" s="29"/>
      <c r="S32" s="29"/>
      <c r="T32" s="29"/>
      <c r="U32" s="29"/>
      <c r="V32" s="29"/>
      <c r="W32" s="29"/>
      <c r="X32" s="29"/>
      <c r="Y32" s="29"/>
      <c r="Z32" s="29"/>
    </row>
    <row r="33" spans="1:26" ht="15.75" customHeight="1">
      <c r="A33" s="29"/>
      <c r="B33" s="29"/>
      <c r="C33" s="29"/>
      <c r="D33" s="29"/>
      <c r="E33" s="29"/>
      <c r="F33" s="29"/>
      <c r="G33" s="29"/>
      <c r="H33" s="579"/>
      <c r="I33" s="29"/>
      <c r="J33" s="29"/>
      <c r="K33" s="29"/>
      <c r="L33" s="29"/>
      <c r="M33" s="29"/>
      <c r="N33" s="29"/>
      <c r="O33" s="29"/>
      <c r="P33" s="29"/>
      <c r="Q33" s="29"/>
      <c r="R33" s="29"/>
      <c r="S33" s="29"/>
      <c r="T33" s="29"/>
      <c r="U33" s="29"/>
      <c r="V33" s="29"/>
      <c r="W33" s="29"/>
      <c r="X33" s="29"/>
      <c r="Y33" s="29"/>
      <c r="Z33" s="29"/>
    </row>
    <row r="34" spans="1:26" ht="15.75" customHeight="1">
      <c r="A34" s="29"/>
      <c r="B34" s="29"/>
      <c r="C34" s="29"/>
      <c r="D34" s="29"/>
      <c r="E34" s="29"/>
      <c r="F34" s="29"/>
      <c r="G34" s="29"/>
      <c r="H34" s="579"/>
      <c r="I34" s="29"/>
      <c r="J34" s="29"/>
      <c r="K34" s="29"/>
      <c r="L34" s="29"/>
      <c r="M34" s="29"/>
      <c r="N34" s="29"/>
      <c r="O34" s="29"/>
      <c r="P34" s="29"/>
      <c r="Q34" s="29"/>
      <c r="R34" s="29"/>
      <c r="S34" s="29"/>
      <c r="T34" s="29"/>
      <c r="U34" s="29"/>
      <c r="V34" s="29"/>
      <c r="W34" s="29"/>
      <c r="X34" s="29"/>
      <c r="Y34" s="29"/>
      <c r="Z34" s="29"/>
    </row>
    <row r="35" spans="1:26" ht="15.75" customHeight="1">
      <c r="A35" s="29"/>
      <c r="B35" s="29"/>
      <c r="C35" s="29"/>
      <c r="D35" s="29"/>
      <c r="E35" s="29"/>
      <c r="F35" s="29"/>
      <c r="G35" s="29"/>
      <c r="H35" s="579"/>
      <c r="I35" s="29"/>
      <c r="J35" s="29"/>
      <c r="K35" s="29"/>
      <c r="L35" s="29"/>
      <c r="M35" s="29"/>
      <c r="N35" s="29"/>
      <c r="O35" s="29"/>
      <c r="P35" s="29"/>
      <c r="Q35" s="29"/>
      <c r="R35" s="29"/>
      <c r="S35" s="29"/>
      <c r="T35" s="29"/>
      <c r="U35" s="29"/>
      <c r="V35" s="29"/>
      <c r="W35" s="29"/>
      <c r="X35" s="29"/>
      <c r="Y35" s="29"/>
      <c r="Z35" s="29"/>
    </row>
    <row r="36" spans="1:26" ht="15.75" customHeight="1">
      <c r="A36" s="29"/>
      <c r="B36" s="29"/>
      <c r="C36" s="29"/>
      <c r="D36" s="29"/>
      <c r="E36" s="29"/>
      <c r="F36" s="29"/>
      <c r="G36" s="29"/>
      <c r="H36" s="579"/>
      <c r="I36" s="29"/>
      <c r="J36" s="29"/>
      <c r="K36" s="29"/>
      <c r="L36" s="29"/>
      <c r="M36" s="29"/>
      <c r="N36" s="29"/>
      <c r="O36" s="29"/>
      <c r="P36" s="29"/>
      <c r="Q36" s="29"/>
      <c r="R36" s="29"/>
      <c r="S36" s="29"/>
      <c r="T36" s="29"/>
      <c r="U36" s="29"/>
      <c r="V36" s="29"/>
      <c r="W36" s="29"/>
      <c r="X36" s="29"/>
      <c r="Y36" s="29"/>
      <c r="Z36" s="29"/>
    </row>
    <row r="37" spans="1:26" ht="15.75" customHeight="1">
      <c r="A37" s="29"/>
      <c r="B37" s="29"/>
      <c r="C37" s="29"/>
      <c r="D37" s="29"/>
      <c r="E37" s="29"/>
      <c r="F37" s="29"/>
      <c r="G37" s="29"/>
      <c r="H37" s="579"/>
      <c r="I37" s="29"/>
      <c r="J37" s="29"/>
      <c r="K37" s="29"/>
      <c r="L37" s="29"/>
      <c r="M37" s="29"/>
      <c r="N37" s="29"/>
      <c r="O37" s="29"/>
      <c r="P37" s="29"/>
      <c r="Q37" s="29"/>
      <c r="R37" s="29"/>
      <c r="S37" s="29"/>
      <c r="T37" s="29"/>
      <c r="U37" s="29"/>
      <c r="V37" s="29"/>
      <c r="W37" s="29"/>
      <c r="X37" s="29"/>
      <c r="Y37" s="29"/>
      <c r="Z37" s="29"/>
    </row>
    <row r="38" spans="1:26" ht="15.75" customHeight="1">
      <c r="A38" s="29"/>
      <c r="B38" s="29"/>
      <c r="C38" s="29"/>
      <c r="D38" s="29"/>
      <c r="E38" s="29"/>
      <c r="F38" s="29"/>
      <c r="G38" s="29"/>
      <c r="H38" s="579"/>
      <c r="I38" s="29"/>
      <c r="J38" s="29"/>
      <c r="K38" s="29"/>
      <c r="L38" s="29"/>
      <c r="M38" s="29"/>
      <c r="N38" s="29"/>
      <c r="O38" s="29"/>
      <c r="P38" s="29"/>
      <c r="Q38" s="29"/>
      <c r="R38" s="29"/>
      <c r="S38" s="29"/>
      <c r="T38" s="29"/>
      <c r="U38" s="29"/>
      <c r="V38" s="29"/>
      <c r="W38" s="29"/>
      <c r="X38" s="29"/>
      <c r="Y38" s="29"/>
      <c r="Z38" s="29"/>
    </row>
    <row r="39" spans="1:26" ht="15.75" customHeight="1">
      <c r="A39" s="29"/>
      <c r="B39" s="29"/>
      <c r="C39" s="29"/>
      <c r="D39" s="29"/>
      <c r="E39" s="29"/>
      <c r="F39" s="29"/>
      <c r="G39" s="29"/>
      <c r="H39" s="579"/>
      <c r="I39" s="29"/>
      <c r="J39" s="29"/>
      <c r="K39" s="29"/>
      <c r="L39" s="29"/>
      <c r="M39" s="29"/>
      <c r="N39" s="29"/>
      <c r="O39" s="29"/>
      <c r="P39" s="29"/>
      <c r="Q39" s="29"/>
      <c r="R39" s="29"/>
      <c r="S39" s="29"/>
      <c r="T39" s="29"/>
      <c r="U39" s="29"/>
      <c r="V39" s="29"/>
      <c r="W39" s="29"/>
      <c r="X39" s="29"/>
      <c r="Y39" s="29"/>
      <c r="Z39" s="29"/>
    </row>
    <row r="40" spans="1:26" ht="15.75" customHeight="1">
      <c r="A40" s="29"/>
      <c r="B40" s="29"/>
      <c r="C40" s="29"/>
      <c r="D40" s="29"/>
      <c r="E40" s="29"/>
      <c r="F40" s="29"/>
      <c r="G40" s="29"/>
      <c r="H40" s="579"/>
      <c r="I40" s="29"/>
      <c r="J40" s="29"/>
      <c r="K40" s="29"/>
      <c r="L40" s="29"/>
      <c r="M40" s="29"/>
      <c r="N40" s="29"/>
      <c r="O40" s="29"/>
      <c r="P40" s="29"/>
      <c r="Q40" s="29"/>
      <c r="R40" s="29"/>
      <c r="S40" s="29"/>
      <c r="T40" s="29"/>
      <c r="U40" s="29"/>
      <c r="V40" s="29"/>
      <c r="W40" s="29"/>
      <c r="X40" s="29"/>
      <c r="Y40" s="29"/>
      <c r="Z40" s="29"/>
    </row>
    <row r="41" spans="1:26" ht="15.75" customHeight="1">
      <c r="A41" s="29"/>
      <c r="B41" s="29"/>
      <c r="C41" s="29"/>
      <c r="D41" s="29"/>
      <c r="E41" s="29"/>
      <c r="F41" s="29"/>
      <c r="G41" s="29"/>
      <c r="H41" s="579"/>
      <c r="I41" s="29"/>
      <c r="J41" s="29"/>
      <c r="K41" s="29"/>
      <c r="L41" s="29"/>
      <c r="M41" s="29"/>
      <c r="N41" s="29"/>
      <c r="O41" s="29"/>
      <c r="P41" s="29"/>
      <c r="Q41" s="29"/>
      <c r="R41" s="29"/>
      <c r="S41" s="29"/>
      <c r="T41" s="29"/>
      <c r="U41" s="29"/>
      <c r="V41" s="29"/>
      <c r="W41" s="29"/>
      <c r="X41" s="29"/>
      <c r="Y41" s="29"/>
      <c r="Z41" s="29"/>
    </row>
    <row r="42" spans="1:26" ht="15.75" customHeight="1">
      <c r="A42" s="29"/>
      <c r="B42" s="29"/>
      <c r="C42" s="29"/>
      <c r="D42" s="29"/>
      <c r="E42" s="29"/>
      <c r="F42" s="29"/>
      <c r="G42" s="29"/>
      <c r="H42" s="579"/>
      <c r="I42" s="29"/>
      <c r="J42" s="29"/>
      <c r="K42" s="29"/>
      <c r="L42" s="29"/>
      <c r="M42" s="29"/>
      <c r="N42" s="29"/>
      <c r="O42" s="29"/>
      <c r="P42" s="29"/>
      <c r="Q42" s="29"/>
      <c r="R42" s="29"/>
      <c r="S42" s="29"/>
      <c r="T42" s="29"/>
      <c r="U42" s="29"/>
      <c r="V42" s="29"/>
      <c r="W42" s="29"/>
      <c r="X42" s="29"/>
      <c r="Y42" s="29"/>
      <c r="Z42" s="29"/>
    </row>
    <row r="43" spans="1:26" ht="15.75" customHeight="1">
      <c r="A43" s="29"/>
      <c r="B43" s="29"/>
      <c r="C43" s="29"/>
      <c r="D43" s="29"/>
      <c r="E43" s="29"/>
      <c r="F43" s="29"/>
      <c r="G43" s="29"/>
      <c r="H43" s="579"/>
      <c r="I43" s="29"/>
      <c r="J43" s="29"/>
      <c r="K43" s="29"/>
      <c r="L43" s="29"/>
      <c r="M43" s="29"/>
      <c r="N43" s="29"/>
      <c r="O43" s="29"/>
      <c r="P43" s="29"/>
      <c r="Q43" s="29"/>
      <c r="R43" s="29"/>
      <c r="S43" s="29"/>
      <c r="T43" s="29"/>
      <c r="U43" s="29"/>
      <c r="V43" s="29"/>
      <c r="W43" s="29"/>
      <c r="X43" s="29"/>
      <c r="Y43" s="29"/>
      <c r="Z43" s="29"/>
    </row>
    <row r="44" spans="1:26" ht="15.75" customHeight="1">
      <c r="A44" s="29"/>
      <c r="B44" s="29"/>
      <c r="C44" s="29"/>
      <c r="D44" s="29"/>
      <c r="E44" s="29"/>
      <c r="F44" s="29"/>
      <c r="G44" s="29"/>
      <c r="H44" s="579"/>
      <c r="I44" s="29"/>
      <c r="J44" s="29"/>
      <c r="K44" s="29"/>
      <c r="L44" s="29"/>
      <c r="M44" s="29"/>
      <c r="N44" s="29"/>
      <c r="O44" s="29"/>
      <c r="P44" s="29"/>
      <c r="Q44" s="29"/>
      <c r="R44" s="29"/>
      <c r="S44" s="29"/>
      <c r="T44" s="29"/>
      <c r="U44" s="29"/>
      <c r="V44" s="29"/>
      <c r="W44" s="29"/>
      <c r="X44" s="29"/>
      <c r="Y44" s="29"/>
      <c r="Z44" s="29"/>
    </row>
    <row r="45" spans="1:26" ht="15.75" customHeight="1">
      <c r="A45" s="29"/>
      <c r="B45" s="29"/>
      <c r="C45" s="29"/>
      <c r="D45" s="29"/>
      <c r="E45" s="29"/>
      <c r="F45" s="29"/>
      <c r="G45" s="29"/>
      <c r="H45" s="579"/>
      <c r="I45" s="29"/>
      <c r="J45" s="29"/>
      <c r="K45" s="29"/>
      <c r="L45" s="29"/>
      <c r="M45" s="29"/>
      <c r="N45" s="29"/>
      <c r="O45" s="29"/>
      <c r="P45" s="29"/>
      <c r="Q45" s="29"/>
      <c r="R45" s="29"/>
      <c r="S45" s="29"/>
      <c r="T45" s="29"/>
      <c r="U45" s="29"/>
      <c r="V45" s="29"/>
      <c r="W45" s="29"/>
      <c r="X45" s="29"/>
      <c r="Y45" s="29"/>
      <c r="Z45" s="29"/>
    </row>
    <row r="46" spans="1:26" ht="15.75" customHeight="1">
      <c r="A46" s="29"/>
      <c r="B46" s="29"/>
      <c r="C46" s="29"/>
      <c r="D46" s="29"/>
      <c r="E46" s="29"/>
      <c r="F46" s="29"/>
      <c r="G46" s="29"/>
      <c r="H46" s="579"/>
      <c r="I46" s="29"/>
      <c r="J46" s="29"/>
      <c r="K46" s="29"/>
      <c r="L46" s="29"/>
      <c r="M46" s="29"/>
      <c r="N46" s="29"/>
      <c r="O46" s="29"/>
      <c r="P46" s="29"/>
      <c r="Q46" s="29"/>
      <c r="R46" s="29"/>
      <c r="S46" s="29"/>
      <c r="T46" s="29"/>
      <c r="U46" s="29"/>
      <c r="V46" s="29"/>
      <c r="W46" s="29"/>
      <c r="X46" s="29"/>
      <c r="Y46" s="29"/>
      <c r="Z46" s="29"/>
    </row>
    <row r="47" spans="1:26" ht="15.75" customHeight="1">
      <c r="A47" s="29"/>
      <c r="B47" s="29"/>
      <c r="C47" s="29"/>
      <c r="D47" s="29"/>
      <c r="E47" s="29"/>
      <c r="F47" s="29"/>
      <c r="G47" s="29"/>
      <c r="H47" s="579"/>
      <c r="I47" s="29"/>
      <c r="J47" s="29"/>
      <c r="K47" s="29"/>
      <c r="L47" s="29"/>
      <c r="M47" s="29"/>
      <c r="N47" s="29"/>
      <c r="O47" s="29"/>
      <c r="P47" s="29"/>
      <c r="Q47" s="29"/>
      <c r="R47" s="29"/>
      <c r="S47" s="29"/>
      <c r="T47" s="29"/>
      <c r="U47" s="29"/>
      <c r="V47" s="29"/>
      <c r="W47" s="29"/>
      <c r="X47" s="29"/>
      <c r="Y47" s="29"/>
      <c r="Z47" s="29"/>
    </row>
    <row r="48" spans="1:26" ht="15.75" customHeight="1">
      <c r="A48" s="29"/>
      <c r="B48" s="29"/>
      <c r="C48" s="29"/>
      <c r="D48" s="29"/>
      <c r="E48" s="29"/>
      <c r="F48" s="29"/>
      <c r="G48" s="29"/>
      <c r="H48" s="579"/>
      <c r="I48" s="29"/>
      <c r="J48" s="29"/>
      <c r="K48" s="29"/>
      <c r="L48" s="29"/>
      <c r="M48" s="29"/>
      <c r="N48" s="29"/>
      <c r="O48" s="29"/>
      <c r="P48" s="29"/>
      <c r="Q48" s="29"/>
      <c r="R48" s="29"/>
      <c r="S48" s="29"/>
      <c r="T48" s="29"/>
      <c r="U48" s="29"/>
      <c r="V48" s="29"/>
      <c r="W48" s="29"/>
      <c r="X48" s="29"/>
      <c r="Y48" s="29"/>
      <c r="Z48" s="29"/>
    </row>
    <row r="49" spans="1:26" ht="15.75" customHeight="1">
      <c r="A49" s="29"/>
      <c r="B49" s="29"/>
      <c r="C49" s="29"/>
      <c r="D49" s="29"/>
      <c r="E49" s="29"/>
      <c r="F49" s="29"/>
      <c r="G49" s="29"/>
      <c r="H49" s="579"/>
      <c r="I49" s="29"/>
      <c r="J49" s="29"/>
      <c r="K49" s="29"/>
      <c r="L49" s="29"/>
      <c r="M49" s="29"/>
      <c r="N49" s="29"/>
      <c r="O49" s="29"/>
      <c r="P49" s="29"/>
      <c r="Q49" s="29"/>
      <c r="R49" s="29"/>
      <c r="S49" s="29"/>
      <c r="T49" s="29"/>
      <c r="U49" s="29"/>
      <c r="V49" s="29"/>
      <c r="W49" s="29"/>
      <c r="X49" s="29"/>
      <c r="Y49" s="29"/>
      <c r="Z49" s="29"/>
    </row>
    <row r="50" spans="1:26" ht="15.75" customHeight="1">
      <c r="A50" s="29"/>
      <c r="B50" s="29"/>
      <c r="C50" s="29"/>
      <c r="D50" s="29"/>
      <c r="E50" s="29"/>
      <c r="F50" s="29"/>
      <c r="G50" s="29"/>
      <c r="H50" s="579"/>
      <c r="I50" s="29"/>
      <c r="J50" s="29"/>
      <c r="K50" s="29"/>
      <c r="L50" s="29"/>
      <c r="M50" s="29"/>
      <c r="N50" s="29"/>
      <c r="O50" s="29"/>
      <c r="P50" s="29"/>
      <c r="Q50" s="29"/>
      <c r="R50" s="29"/>
      <c r="S50" s="29"/>
      <c r="T50" s="29"/>
      <c r="U50" s="29"/>
      <c r="V50" s="29"/>
      <c r="W50" s="29"/>
      <c r="X50" s="29"/>
      <c r="Y50" s="29"/>
      <c r="Z50" s="29"/>
    </row>
    <row r="51" spans="1:26" ht="15.75" customHeight="1">
      <c r="A51" s="29"/>
      <c r="B51" s="29"/>
      <c r="C51" s="29"/>
      <c r="D51" s="29"/>
      <c r="E51" s="29"/>
      <c r="F51" s="29"/>
      <c r="G51" s="29"/>
      <c r="H51" s="579"/>
      <c r="I51" s="29"/>
      <c r="J51" s="29"/>
      <c r="K51" s="29"/>
      <c r="L51" s="29"/>
      <c r="M51" s="29"/>
      <c r="N51" s="29"/>
      <c r="O51" s="29"/>
      <c r="P51" s="29"/>
      <c r="Q51" s="29"/>
      <c r="R51" s="29"/>
      <c r="S51" s="29"/>
      <c r="T51" s="29"/>
      <c r="U51" s="29"/>
      <c r="V51" s="29"/>
      <c r="W51" s="29"/>
      <c r="X51" s="29"/>
      <c r="Y51" s="29"/>
      <c r="Z51" s="29"/>
    </row>
    <row r="52" spans="1:26" ht="15.75" customHeight="1">
      <c r="A52" s="29"/>
      <c r="B52" s="29"/>
      <c r="C52" s="29"/>
      <c r="D52" s="29"/>
      <c r="E52" s="29"/>
      <c r="F52" s="29"/>
      <c r="G52" s="29"/>
      <c r="H52" s="579"/>
      <c r="I52" s="29"/>
      <c r="J52" s="29"/>
      <c r="K52" s="29"/>
      <c r="L52" s="29"/>
      <c r="M52" s="29"/>
      <c r="N52" s="29"/>
      <c r="O52" s="29"/>
      <c r="P52" s="29"/>
      <c r="Q52" s="29"/>
      <c r="R52" s="29"/>
      <c r="S52" s="29"/>
      <c r="T52" s="29"/>
      <c r="U52" s="29"/>
      <c r="V52" s="29"/>
      <c r="W52" s="29"/>
      <c r="X52" s="29"/>
      <c r="Y52" s="29"/>
      <c r="Z52" s="29"/>
    </row>
    <row r="53" spans="1:26" ht="15.75" customHeight="1">
      <c r="A53" s="29"/>
      <c r="B53" s="29"/>
      <c r="C53" s="29"/>
      <c r="D53" s="29"/>
      <c r="E53" s="29"/>
      <c r="F53" s="29"/>
      <c r="G53" s="29"/>
      <c r="H53" s="579"/>
      <c r="I53" s="29"/>
      <c r="J53" s="29"/>
      <c r="K53" s="29"/>
      <c r="L53" s="29"/>
      <c r="M53" s="29"/>
      <c r="N53" s="29"/>
      <c r="O53" s="29"/>
      <c r="P53" s="29"/>
      <c r="Q53" s="29"/>
      <c r="R53" s="29"/>
      <c r="S53" s="29"/>
      <c r="T53" s="29"/>
      <c r="U53" s="29"/>
      <c r="V53" s="29"/>
      <c r="W53" s="29"/>
      <c r="X53" s="29"/>
      <c r="Y53" s="29"/>
      <c r="Z53" s="29"/>
    </row>
    <row r="54" spans="1:26" ht="15.75" customHeight="1">
      <c r="A54" s="29"/>
      <c r="B54" s="29"/>
      <c r="C54" s="29"/>
      <c r="D54" s="29"/>
      <c r="E54" s="29"/>
      <c r="F54" s="29"/>
      <c r="G54" s="29"/>
      <c r="H54" s="579"/>
      <c r="I54" s="29"/>
      <c r="J54" s="29"/>
      <c r="K54" s="29"/>
      <c r="L54" s="29"/>
      <c r="M54" s="29"/>
      <c r="N54" s="29"/>
      <c r="O54" s="29"/>
      <c r="P54" s="29"/>
      <c r="Q54" s="29"/>
      <c r="R54" s="29"/>
      <c r="S54" s="29"/>
      <c r="T54" s="29"/>
      <c r="U54" s="29"/>
      <c r="V54" s="29"/>
      <c r="W54" s="29"/>
      <c r="X54" s="29"/>
      <c r="Y54" s="29"/>
      <c r="Z54" s="29"/>
    </row>
    <row r="55" spans="1:26" ht="15.75" customHeight="1">
      <c r="A55" s="29"/>
      <c r="B55" s="29"/>
      <c r="C55" s="29"/>
      <c r="D55" s="29"/>
      <c r="E55" s="29"/>
      <c r="F55" s="29"/>
      <c r="G55" s="29"/>
      <c r="H55" s="579"/>
      <c r="I55" s="29"/>
      <c r="J55" s="29"/>
      <c r="K55" s="29"/>
      <c r="L55" s="29"/>
      <c r="M55" s="29"/>
      <c r="N55" s="29"/>
      <c r="O55" s="29"/>
      <c r="P55" s="29"/>
      <c r="Q55" s="29"/>
      <c r="R55" s="29"/>
      <c r="S55" s="29"/>
      <c r="T55" s="29"/>
      <c r="U55" s="29"/>
      <c r="V55" s="29"/>
      <c r="W55" s="29"/>
      <c r="X55" s="29"/>
      <c r="Y55" s="29"/>
      <c r="Z55" s="29"/>
    </row>
    <row r="56" spans="1:26" ht="15.75" customHeight="1">
      <c r="A56" s="29"/>
      <c r="B56" s="29"/>
      <c r="C56" s="29"/>
      <c r="D56" s="29"/>
      <c r="E56" s="29"/>
      <c r="F56" s="29"/>
      <c r="G56" s="29"/>
      <c r="H56" s="579"/>
      <c r="I56" s="29"/>
      <c r="J56" s="29"/>
      <c r="K56" s="29"/>
      <c r="L56" s="29"/>
      <c r="M56" s="29"/>
      <c r="N56" s="29"/>
      <c r="O56" s="29"/>
      <c r="P56" s="29"/>
      <c r="Q56" s="29"/>
      <c r="R56" s="29"/>
      <c r="S56" s="29"/>
      <c r="T56" s="29"/>
      <c r="U56" s="29"/>
      <c r="V56" s="29"/>
      <c r="W56" s="29"/>
      <c r="X56" s="29"/>
      <c r="Y56" s="29"/>
      <c r="Z56" s="29"/>
    </row>
    <row r="57" spans="1:26" ht="15.75" customHeight="1">
      <c r="A57" s="29"/>
      <c r="B57" s="29"/>
      <c r="C57" s="29"/>
      <c r="D57" s="29"/>
      <c r="E57" s="29"/>
      <c r="F57" s="29"/>
      <c r="G57" s="29"/>
      <c r="H57" s="579"/>
      <c r="I57" s="29"/>
      <c r="J57" s="29"/>
      <c r="K57" s="29"/>
      <c r="L57" s="29"/>
      <c r="M57" s="29"/>
      <c r="N57" s="29"/>
      <c r="O57" s="29"/>
      <c r="P57" s="29"/>
      <c r="Q57" s="29"/>
      <c r="R57" s="29"/>
      <c r="S57" s="29"/>
      <c r="T57" s="29"/>
      <c r="U57" s="29"/>
      <c r="V57" s="29"/>
      <c r="W57" s="29"/>
      <c r="X57" s="29"/>
      <c r="Y57" s="29"/>
      <c r="Z57" s="29"/>
    </row>
    <row r="58" spans="1:26" ht="15.75" customHeight="1">
      <c r="A58" s="29"/>
      <c r="B58" s="29"/>
      <c r="C58" s="29"/>
      <c r="D58" s="29"/>
      <c r="E58" s="29"/>
      <c r="F58" s="29"/>
      <c r="G58" s="29"/>
      <c r="H58" s="579"/>
      <c r="I58" s="29"/>
      <c r="J58" s="29"/>
      <c r="K58" s="29"/>
      <c r="L58" s="29"/>
      <c r="M58" s="29"/>
      <c r="N58" s="29"/>
      <c r="O58" s="29"/>
      <c r="P58" s="29"/>
      <c r="Q58" s="29"/>
      <c r="R58" s="29"/>
      <c r="S58" s="29"/>
      <c r="T58" s="29"/>
      <c r="U58" s="29"/>
      <c r="V58" s="29"/>
      <c r="W58" s="29"/>
      <c r="X58" s="29"/>
      <c r="Y58" s="29"/>
      <c r="Z58" s="29"/>
    </row>
    <row r="59" spans="1:26" ht="15.75" customHeight="1">
      <c r="A59" s="29"/>
      <c r="B59" s="29"/>
      <c r="C59" s="29"/>
      <c r="D59" s="29"/>
      <c r="E59" s="29"/>
      <c r="F59" s="29"/>
      <c r="G59" s="29"/>
      <c r="H59" s="579"/>
      <c r="I59" s="29"/>
      <c r="J59" s="29"/>
      <c r="K59" s="29"/>
      <c r="L59" s="29"/>
      <c r="M59" s="29"/>
      <c r="N59" s="29"/>
      <c r="O59" s="29"/>
      <c r="P59" s="29"/>
      <c r="Q59" s="29"/>
      <c r="R59" s="29"/>
      <c r="S59" s="29"/>
      <c r="T59" s="29"/>
      <c r="U59" s="29"/>
      <c r="V59" s="29"/>
      <c r="W59" s="29"/>
      <c r="X59" s="29"/>
      <c r="Y59" s="29"/>
      <c r="Z59" s="29"/>
    </row>
    <row r="60" spans="1:26" ht="15.75" customHeight="1">
      <c r="A60" s="29"/>
      <c r="B60" s="29"/>
      <c r="C60" s="29"/>
      <c r="D60" s="29"/>
      <c r="E60" s="29"/>
      <c r="F60" s="29"/>
      <c r="G60" s="29"/>
      <c r="H60" s="579"/>
      <c r="I60" s="29"/>
      <c r="J60" s="29"/>
      <c r="K60" s="29"/>
      <c r="L60" s="29"/>
      <c r="M60" s="29"/>
      <c r="N60" s="29"/>
      <c r="O60" s="29"/>
      <c r="P60" s="29"/>
      <c r="Q60" s="29"/>
      <c r="R60" s="29"/>
      <c r="S60" s="29"/>
      <c r="T60" s="29"/>
      <c r="U60" s="29"/>
      <c r="V60" s="29"/>
      <c r="W60" s="29"/>
      <c r="X60" s="29"/>
      <c r="Y60" s="29"/>
      <c r="Z60" s="29"/>
    </row>
    <row r="61" spans="1:26" ht="15.75" customHeight="1">
      <c r="A61" s="29"/>
      <c r="B61" s="29"/>
      <c r="C61" s="29"/>
      <c r="D61" s="29"/>
      <c r="E61" s="29"/>
      <c r="F61" s="29"/>
      <c r="G61" s="29"/>
      <c r="H61" s="579"/>
      <c r="I61" s="29"/>
      <c r="J61" s="29"/>
      <c r="K61" s="29"/>
      <c r="L61" s="29"/>
      <c r="M61" s="29"/>
      <c r="N61" s="29"/>
      <c r="O61" s="29"/>
      <c r="P61" s="29"/>
      <c r="Q61" s="29"/>
      <c r="R61" s="29"/>
      <c r="S61" s="29"/>
      <c r="T61" s="29"/>
      <c r="U61" s="29"/>
      <c r="V61" s="29"/>
      <c r="W61" s="29"/>
      <c r="X61" s="29"/>
      <c r="Y61" s="29"/>
      <c r="Z61" s="29"/>
    </row>
    <row r="62" spans="1:26" ht="15.75" customHeight="1">
      <c r="A62" s="29"/>
      <c r="B62" s="29"/>
      <c r="C62" s="29"/>
      <c r="D62" s="29"/>
      <c r="E62" s="29"/>
      <c r="F62" s="29"/>
      <c r="G62" s="29"/>
      <c r="H62" s="579"/>
      <c r="I62" s="29"/>
      <c r="J62" s="29"/>
      <c r="K62" s="29"/>
      <c r="L62" s="29"/>
      <c r="M62" s="29"/>
      <c r="N62" s="29"/>
      <c r="O62" s="29"/>
      <c r="P62" s="29"/>
      <c r="Q62" s="29"/>
      <c r="R62" s="29"/>
      <c r="S62" s="29"/>
      <c r="T62" s="29"/>
      <c r="U62" s="29"/>
      <c r="V62" s="29"/>
      <c r="W62" s="29"/>
      <c r="X62" s="29"/>
      <c r="Y62" s="29"/>
      <c r="Z62" s="29"/>
    </row>
    <row r="63" spans="1:26" ht="15.75" customHeight="1">
      <c r="A63" s="29"/>
      <c r="B63" s="29"/>
      <c r="C63" s="29"/>
      <c r="D63" s="29"/>
      <c r="E63" s="29"/>
      <c r="F63" s="29"/>
      <c r="G63" s="29"/>
      <c r="H63" s="579"/>
      <c r="I63" s="29"/>
      <c r="J63" s="29"/>
      <c r="K63" s="29"/>
      <c r="L63" s="29"/>
      <c r="M63" s="29"/>
      <c r="N63" s="29"/>
      <c r="O63" s="29"/>
      <c r="P63" s="29"/>
      <c r="Q63" s="29"/>
      <c r="R63" s="29"/>
      <c r="S63" s="29"/>
      <c r="T63" s="29"/>
      <c r="U63" s="29"/>
      <c r="V63" s="29"/>
      <c r="W63" s="29"/>
      <c r="X63" s="29"/>
      <c r="Y63" s="29"/>
      <c r="Z63" s="29"/>
    </row>
    <row r="64" spans="1:26" ht="15.75" customHeight="1">
      <c r="A64" s="29"/>
      <c r="B64" s="29"/>
      <c r="C64" s="29"/>
      <c r="D64" s="29"/>
      <c r="E64" s="29"/>
      <c r="F64" s="29"/>
      <c r="G64" s="29"/>
      <c r="H64" s="579"/>
      <c r="I64" s="29"/>
      <c r="J64" s="29"/>
      <c r="K64" s="29"/>
      <c r="L64" s="29"/>
      <c r="M64" s="29"/>
      <c r="N64" s="29"/>
      <c r="O64" s="29"/>
      <c r="P64" s="29"/>
      <c r="Q64" s="29"/>
      <c r="R64" s="29"/>
      <c r="S64" s="29"/>
      <c r="T64" s="29"/>
      <c r="U64" s="29"/>
      <c r="V64" s="29"/>
      <c r="W64" s="29"/>
      <c r="X64" s="29"/>
      <c r="Y64" s="29"/>
      <c r="Z64" s="29"/>
    </row>
    <row r="65" spans="1:26" ht="15.75" customHeight="1">
      <c r="A65" s="29"/>
      <c r="B65" s="29"/>
      <c r="C65" s="29"/>
      <c r="D65" s="29"/>
      <c r="E65" s="29"/>
      <c r="F65" s="29"/>
      <c r="G65" s="29"/>
      <c r="H65" s="579"/>
      <c r="I65" s="29"/>
      <c r="J65" s="29"/>
      <c r="K65" s="29"/>
      <c r="L65" s="29"/>
      <c r="M65" s="29"/>
      <c r="N65" s="29"/>
      <c r="O65" s="29"/>
      <c r="P65" s="29"/>
      <c r="Q65" s="29"/>
      <c r="R65" s="29"/>
      <c r="S65" s="29"/>
      <c r="T65" s="29"/>
      <c r="U65" s="29"/>
      <c r="V65" s="29"/>
      <c r="W65" s="29"/>
      <c r="X65" s="29"/>
      <c r="Y65" s="29"/>
      <c r="Z65" s="29"/>
    </row>
    <row r="66" spans="1:26" ht="15.75" customHeight="1">
      <c r="A66" s="29"/>
      <c r="B66" s="29"/>
      <c r="C66" s="29"/>
      <c r="D66" s="29"/>
      <c r="E66" s="29"/>
      <c r="F66" s="29"/>
      <c r="G66" s="29"/>
      <c r="H66" s="579"/>
      <c r="I66" s="29"/>
      <c r="J66" s="29"/>
      <c r="K66" s="29"/>
      <c r="L66" s="29"/>
      <c r="M66" s="29"/>
      <c r="N66" s="29"/>
      <c r="O66" s="29"/>
      <c r="P66" s="29"/>
      <c r="Q66" s="29"/>
      <c r="R66" s="29"/>
      <c r="S66" s="29"/>
      <c r="T66" s="29"/>
      <c r="U66" s="29"/>
      <c r="V66" s="29"/>
      <c r="W66" s="29"/>
      <c r="X66" s="29"/>
      <c r="Y66" s="29"/>
      <c r="Z66" s="29"/>
    </row>
    <row r="67" spans="1:26" ht="15.75" customHeight="1">
      <c r="A67" s="29"/>
      <c r="B67" s="29"/>
      <c r="C67" s="29"/>
      <c r="D67" s="29"/>
      <c r="E67" s="29"/>
      <c r="F67" s="29"/>
      <c r="G67" s="29"/>
      <c r="H67" s="579"/>
      <c r="I67" s="29"/>
      <c r="J67" s="29"/>
      <c r="K67" s="29"/>
      <c r="L67" s="29"/>
      <c r="M67" s="29"/>
      <c r="N67" s="29"/>
      <c r="O67" s="29"/>
      <c r="P67" s="29"/>
      <c r="Q67" s="29"/>
      <c r="R67" s="29"/>
      <c r="S67" s="29"/>
      <c r="T67" s="29"/>
      <c r="U67" s="29"/>
      <c r="V67" s="29"/>
      <c r="W67" s="29"/>
      <c r="X67" s="29"/>
      <c r="Y67" s="29"/>
      <c r="Z67" s="29"/>
    </row>
    <row r="68" spans="1:26" ht="15.75" customHeight="1">
      <c r="A68" s="29"/>
      <c r="B68" s="29"/>
      <c r="C68" s="29"/>
      <c r="D68" s="29"/>
      <c r="E68" s="29"/>
      <c r="F68" s="29"/>
      <c r="G68" s="29"/>
      <c r="H68" s="579"/>
      <c r="I68" s="29"/>
      <c r="J68" s="29"/>
      <c r="K68" s="29"/>
      <c r="L68" s="29"/>
      <c r="M68" s="29"/>
      <c r="N68" s="29"/>
      <c r="O68" s="29"/>
      <c r="P68" s="29"/>
      <c r="Q68" s="29"/>
      <c r="R68" s="29"/>
      <c r="S68" s="29"/>
      <c r="T68" s="29"/>
      <c r="U68" s="29"/>
      <c r="V68" s="29"/>
      <c r="W68" s="29"/>
      <c r="X68" s="29"/>
      <c r="Y68" s="29"/>
      <c r="Z68" s="29"/>
    </row>
    <row r="69" spans="1:26" ht="15.75" customHeight="1">
      <c r="A69" s="29"/>
      <c r="B69" s="29"/>
      <c r="C69" s="29"/>
      <c r="D69" s="29"/>
      <c r="E69" s="29"/>
      <c r="F69" s="29"/>
      <c r="G69" s="29"/>
      <c r="H69" s="579"/>
      <c r="I69" s="29"/>
      <c r="J69" s="29"/>
      <c r="K69" s="29"/>
      <c r="L69" s="29"/>
      <c r="M69" s="29"/>
      <c r="N69" s="29"/>
      <c r="O69" s="29"/>
      <c r="P69" s="29"/>
      <c r="Q69" s="29"/>
      <c r="R69" s="29"/>
      <c r="S69" s="29"/>
      <c r="T69" s="29"/>
      <c r="U69" s="29"/>
      <c r="V69" s="29"/>
      <c r="W69" s="29"/>
      <c r="X69" s="29"/>
      <c r="Y69" s="29"/>
      <c r="Z69" s="29"/>
    </row>
    <row r="70" spans="1:26" ht="15.75" customHeight="1">
      <c r="A70" s="29"/>
      <c r="B70" s="29"/>
      <c r="C70" s="29"/>
      <c r="D70" s="29"/>
      <c r="E70" s="29"/>
      <c r="F70" s="29"/>
      <c r="G70" s="29"/>
      <c r="H70" s="579"/>
      <c r="I70" s="29"/>
      <c r="J70" s="29"/>
      <c r="K70" s="29"/>
      <c r="L70" s="29"/>
      <c r="M70" s="29"/>
      <c r="N70" s="29"/>
      <c r="O70" s="29"/>
      <c r="P70" s="29"/>
      <c r="Q70" s="29"/>
      <c r="R70" s="29"/>
      <c r="S70" s="29"/>
      <c r="T70" s="29"/>
      <c r="U70" s="29"/>
      <c r="V70" s="29"/>
      <c r="W70" s="29"/>
      <c r="X70" s="29"/>
      <c r="Y70" s="29"/>
      <c r="Z70" s="29"/>
    </row>
    <row r="71" spans="1:26" ht="15.75" customHeight="1">
      <c r="A71" s="29"/>
      <c r="B71" s="29"/>
      <c r="C71" s="29"/>
      <c r="D71" s="29"/>
      <c r="E71" s="29"/>
      <c r="F71" s="29"/>
      <c r="G71" s="29"/>
      <c r="H71" s="579"/>
      <c r="I71" s="29"/>
      <c r="J71" s="29"/>
      <c r="K71" s="29"/>
      <c r="L71" s="29"/>
      <c r="M71" s="29"/>
      <c r="N71" s="29"/>
      <c r="O71" s="29"/>
      <c r="P71" s="29"/>
      <c r="Q71" s="29"/>
      <c r="R71" s="29"/>
      <c r="S71" s="29"/>
      <c r="T71" s="29"/>
      <c r="U71" s="29"/>
      <c r="V71" s="29"/>
      <c r="W71" s="29"/>
      <c r="X71" s="29"/>
      <c r="Y71" s="29"/>
      <c r="Z71" s="29"/>
    </row>
    <row r="72" spans="1:26" ht="15.75" customHeight="1">
      <c r="A72" s="29"/>
      <c r="B72" s="29"/>
      <c r="C72" s="29"/>
      <c r="D72" s="29"/>
      <c r="E72" s="29"/>
      <c r="F72" s="29"/>
      <c r="G72" s="29"/>
      <c r="H72" s="579"/>
      <c r="I72" s="29"/>
      <c r="J72" s="29"/>
      <c r="K72" s="29"/>
      <c r="L72" s="29"/>
      <c r="M72" s="29"/>
      <c r="N72" s="29"/>
      <c r="O72" s="29"/>
      <c r="P72" s="29"/>
      <c r="Q72" s="29"/>
      <c r="R72" s="29"/>
      <c r="S72" s="29"/>
      <c r="T72" s="29"/>
      <c r="U72" s="29"/>
      <c r="V72" s="29"/>
      <c r="W72" s="29"/>
      <c r="X72" s="29"/>
      <c r="Y72" s="29"/>
      <c r="Z72" s="29"/>
    </row>
    <row r="73" spans="1:26" ht="15.75" customHeight="1">
      <c r="A73" s="29"/>
      <c r="B73" s="29"/>
      <c r="C73" s="29"/>
      <c r="D73" s="29"/>
      <c r="E73" s="29"/>
      <c r="F73" s="29"/>
      <c r="G73" s="29"/>
      <c r="H73" s="579"/>
      <c r="I73" s="29"/>
      <c r="J73" s="29"/>
      <c r="K73" s="29"/>
      <c r="L73" s="29"/>
      <c r="M73" s="29"/>
      <c r="N73" s="29"/>
      <c r="O73" s="29"/>
      <c r="P73" s="29"/>
      <c r="Q73" s="29"/>
      <c r="R73" s="29"/>
      <c r="S73" s="29"/>
      <c r="T73" s="29"/>
      <c r="U73" s="29"/>
      <c r="V73" s="29"/>
      <c r="W73" s="29"/>
      <c r="X73" s="29"/>
      <c r="Y73" s="29"/>
      <c r="Z73" s="29"/>
    </row>
    <row r="74" spans="1:26" ht="15.75" customHeight="1">
      <c r="A74" s="29"/>
      <c r="B74" s="29"/>
      <c r="C74" s="29"/>
      <c r="D74" s="29"/>
      <c r="E74" s="29"/>
      <c r="F74" s="29"/>
      <c r="G74" s="29"/>
      <c r="H74" s="579"/>
      <c r="I74" s="29"/>
      <c r="J74" s="29"/>
      <c r="K74" s="29"/>
      <c r="L74" s="29"/>
      <c r="M74" s="29"/>
      <c r="N74" s="29"/>
      <c r="O74" s="29"/>
      <c r="P74" s="29"/>
      <c r="Q74" s="29"/>
      <c r="R74" s="29"/>
      <c r="S74" s="29"/>
      <c r="T74" s="29"/>
      <c r="U74" s="29"/>
      <c r="V74" s="29"/>
      <c r="W74" s="29"/>
      <c r="X74" s="29"/>
      <c r="Y74" s="29"/>
      <c r="Z74" s="29"/>
    </row>
    <row r="75" spans="1:26" ht="15.75" customHeight="1">
      <c r="A75" s="29"/>
      <c r="B75" s="29"/>
      <c r="C75" s="29"/>
      <c r="D75" s="29"/>
      <c r="E75" s="29"/>
      <c r="F75" s="29"/>
      <c r="G75" s="29"/>
      <c r="H75" s="579"/>
      <c r="I75" s="29"/>
      <c r="J75" s="29"/>
      <c r="K75" s="29"/>
      <c r="L75" s="29"/>
      <c r="M75" s="29"/>
      <c r="N75" s="29"/>
      <c r="O75" s="29"/>
      <c r="P75" s="29"/>
      <c r="Q75" s="29"/>
      <c r="R75" s="29"/>
      <c r="S75" s="29"/>
      <c r="T75" s="29"/>
      <c r="U75" s="29"/>
      <c r="V75" s="29"/>
      <c r="W75" s="29"/>
      <c r="X75" s="29"/>
      <c r="Y75" s="29"/>
      <c r="Z75" s="29"/>
    </row>
    <row r="76" spans="1:26" ht="15.75" customHeight="1">
      <c r="A76" s="29"/>
      <c r="B76" s="29"/>
      <c r="C76" s="29"/>
      <c r="D76" s="29"/>
      <c r="E76" s="29"/>
      <c r="F76" s="29"/>
      <c r="G76" s="29"/>
      <c r="H76" s="579"/>
      <c r="I76" s="29"/>
      <c r="J76" s="29"/>
      <c r="K76" s="29"/>
      <c r="L76" s="29"/>
      <c r="M76" s="29"/>
      <c r="N76" s="29"/>
      <c r="O76" s="29"/>
      <c r="P76" s="29"/>
      <c r="Q76" s="29"/>
      <c r="R76" s="29"/>
      <c r="S76" s="29"/>
      <c r="T76" s="29"/>
      <c r="U76" s="29"/>
      <c r="V76" s="29"/>
      <c r="W76" s="29"/>
      <c r="X76" s="29"/>
      <c r="Y76" s="29"/>
      <c r="Z76" s="29"/>
    </row>
    <row r="77" spans="1:26" ht="15.75" customHeight="1">
      <c r="A77" s="29"/>
      <c r="B77" s="29"/>
      <c r="C77" s="29"/>
      <c r="D77" s="29"/>
      <c r="E77" s="29"/>
      <c r="F77" s="29"/>
      <c r="G77" s="29"/>
      <c r="H77" s="579"/>
      <c r="I77" s="29"/>
      <c r="J77" s="29"/>
      <c r="K77" s="29"/>
      <c r="L77" s="29"/>
      <c r="M77" s="29"/>
      <c r="N77" s="29"/>
      <c r="O77" s="29"/>
      <c r="P77" s="29"/>
      <c r="Q77" s="29"/>
      <c r="R77" s="29"/>
      <c r="S77" s="29"/>
      <c r="T77" s="29"/>
      <c r="U77" s="29"/>
      <c r="V77" s="29"/>
      <c r="W77" s="29"/>
      <c r="X77" s="29"/>
      <c r="Y77" s="29"/>
      <c r="Z77" s="29"/>
    </row>
    <row r="78" spans="1:26" ht="15.75" customHeight="1">
      <c r="A78" s="29"/>
      <c r="B78" s="29"/>
      <c r="C78" s="29"/>
      <c r="D78" s="29"/>
      <c r="E78" s="29"/>
      <c r="F78" s="29"/>
      <c r="G78" s="29"/>
      <c r="H78" s="579"/>
      <c r="I78" s="29"/>
      <c r="J78" s="29"/>
      <c r="K78" s="29"/>
      <c r="L78" s="29"/>
      <c r="M78" s="29"/>
      <c r="N78" s="29"/>
      <c r="O78" s="29"/>
      <c r="P78" s="29"/>
      <c r="Q78" s="29"/>
      <c r="R78" s="29"/>
      <c r="S78" s="29"/>
      <c r="T78" s="29"/>
      <c r="U78" s="29"/>
      <c r="V78" s="29"/>
      <c r="W78" s="29"/>
      <c r="X78" s="29"/>
      <c r="Y78" s="29"/>
      <c r="Z78" s="29"/>
    </row>
    <row r="79" spans="1:26" ht="15.75" customHeight="1">
      <c r="A79" s="29"/>
      <c r="B79" s="29"/>
      <c r="C79" s="29"/>
      <c r="D79" s="29"/>
      <c r="E79" s="29"/>
      <c r="F79" s="29"/>
      <c r="G79" s="29"/>
      <c r="H79" s="579"/>
      <c r="I79" s="29"/>
      <c r="J79" s="29"/>
      <c r="K79" s="29"/>
      <c r="L79" s="29"/>
      <c r="M79" s="29"/>
      <c r="N79" s="29"/>
      <c r="O79" s="29"/>
      <c r="P79" s="29"/>
      <c r="Q79" s="29"/>
      <c r="R79" s="29"/>
      <c r="S79" s="29"/>
      <c r="T79" s="29"/>
      <c r="U79" s="29"/>
      <c r="V79" s="29"/>
      <c r="W79" s="29"/>
      <c r="X79" s="29"/>
      <c r="Y79" s="29"/>
      <c r="Z79" s="29"/>
    </row>
    <row r="80" spans="1:26" ht="15.75" customHeight="1">
      <c r="A80" s="29"/>
      <c r="B80" s="29"/>
      <c r="C80" s="29"/>
      <c r="D80" s="29"/>
      <c r="E80" s="29"/>
      <c r="F80" s="29"/>
      <c r="G80" s="29"/>
      <c r="H80" s="579"/>
      <c r="I80" s="29"/>
      <c r="J80" s="29"/>
      <c r="K80" s="29"/>
      <c r="L80" s="29"/>
      <c r="M80" s="29"/>
      <c r="N80" s="29"/>
      <c r="O80" s="29"/>
      <c r="P80" s="29"/>
      <c r="Q80" s="29"/>
      <c r="R80" s="29"/>
      <c r="S80" s="29"/>
      <c r="T80" s="29"/>
      <c r="U80" s="29"/>
      <c r="V80" s="29"/>
      <c r="W80" s="29"/>
      <c r="X80" s="29"/>
      <c r="Y80" s="29"/>
      <c r="Z80" s="29"/>
    </row>
    <row r="81" spans="1:26" ht="15.75" customHeight="1">
      <c r="A81" s="29"/>
      <c r="B81" s="29"/>
      <c r="C81" s="29"/>
      <c r="D81" s="29"/>
      <c r="E81" s="29"/>
      <c r="F81" s="29"/>
      <c r="G81" s="29"/>
      <c r="H81" s="579"/>
      <c r="I81" s="29"/>
      <c r="J81" s="29"/>
      <c r="K81" s="29"/>
      <c r="L81" s="29"/>
      <c r="M81" s="29"/>
      <c r="N81" s="29"/>
      <c r="O81" s="29"/>
      <c r="P81" s="29"/>
      <c r="Q81" s="29"/>
      <c r="R81" s="29"/>
      <c r="S81" s="29"/>
      <c r="T81" s="29"/>
      <c r="U81" s="29"/>
      <c r="V81" s="29"/>
      <c r="W81" s="29"/>
      <c r="X81" s="29"/>
      <c r="Y81" s="29"/>
      <c r="Z81" s="29"/>
    </row>
    <row r="82" spans="1:26" ht="15.75" customHeight="1">
      <c r="A82" s="29"/>
      <c r="B82" s="29"/>
      <c r="C82" s="29"/>
      <c r="D82" s="29"/>
      <c r="E82" s="29"/>
      <c r="F82" s="29"/>
      <c r="G82" s="29"/>
      <c r="H82" s="579"/>
      <c r="I82" s="29"/>
      <c r="J82" s="29"/>
      <c r="K82" s="29"/>
      <c r="L82" s="29"/>
      <c r="M82" s="29"/>
      <c r="N82" s="29"/>
      <c r="O82" s="29"/>
      <c r="P82" s="29"/>
      <c r="Q82" s="29"/>
      <c r="R82" s="29"/>
      <c r="S82" s="29"/>
      <c r="T82" s="29"/>
      <c r="U82" s="29"/>
      <c r="V82" s="29"/>
      <c r="W82" s="29"/>
      <c r="X82" s="29"/>
      <c r="Y82" s="29"/>
      <c r="Z82" s="29"/>
    </row>
    <row r="83" spans="1:26" ht="15.75" customHeight="1">
      <c r="A83" s="29"/>
      <c r="B83" s="29"/>
      <c r="C83" s="29"/>
      <c r="D83" s="29"/>
      <c r="E83" s="29"/>
      <c r="F83" s="29"/>
      <c r="G83" s="29"/>
      <c r="H83" s="579"/>
      <c r="I83" s="29"/>
      <c r="J83" s="29"/>
      <c r="K83" s="29"/>
      <c r="L83" s="29"/>
      <c r="M83" s="29"/>
      <c r="N83" s="29"/>
      <c r="O83" s="29"/>
      <c r="P83" s="29"/>
      <c r="Q83" s="29"/>
      <c r="R83" s="29"/>
      <c r="S83" s="29"/>
      <c r="T83" s="29"/>
      <c r="U83" s="29"/>
      <c r="V83" s="29"/>
      <c r="W83" s="29"/>
      <c r="X83" s="29"/>
      <c r="Y83" s="29"/>
      <c r="Z83" s="29"/>
    </row>
    <row r="84" spans="1:26" ht="15.75" customHeight="1">
      <c r="A84" s="29"/>
      <c r="B84" s="29"/>
      <c r="C84" s="29"/>
      <c r="D84" s="29"/>
      <c r="E84" s="29"/>
      <c r="F84" s="29"/>
      <c r="G84" s="29"/>
      <c r="H84" s="579"/>
      <c r="I84" s="29"/>
      <c r="J84" s="29"/>
      <c r="K84" s="29"/>
      <c r="L84" s="29"/>
      <c r="M84" s="29"/>
      <c r="N84" s="29"/>
      <c r="O84" s="29"/>
      <c r="P84" s="29"/>
      <c r="Q84" s="29"/>
      <c r="R84" s="29"/>
      <c r="S84" s="29"/>
      <c r="T84" s="29"/>
      <c r="U84" s="29"/>
      <c r="V84" s="29"/>
      <c r="W84" s="29"/>
      <c r="X84" s="29"/>
      <c r="Y84" s="29"/>
      <c r="Z84" s="29"/>
    </row>
    <row r="85" spans="1:26" ht="15.75" customHeight="1">
      <c r="A85" s="29"/>
      <c r="B85" s="29"/>
      <c r="C85" s="29"/>
      <c r="D85" s="29"/>
      <c r="E85" s="29"/>
      <c r="F85" s="29"/>
      <c r="G85" s="29"/>
      <c r="H85" s="579"/>
      <c r="I85" s="29"/>
      <c r="J85" s="29"/>
      <c r="K85" s="29"/>
      <c r="L85" s="29"/>
      <c r="M85" s="29"/>
      <c r="N85" s="29"/>
      <c r="O85" s="29"/>
      <c r="P85" s="29"/>
      <c r="Q85" s="29"/>
      <c r="R85" s="29"/>
      <c r="S85" s="29"/>
      <c r="T85" s="29"/>
      <c r="U85" s="29"/>
      <c r="V85" s="29"/>
      <c r="W85" s="29"/>
      <c r="X85" s="29"/>
      <c r="Y85" s="29"/>
      <c r="Z85" s="29"/>
    </row>
    <row r="86" spans="1:26" ht="15.75" customHeight="1">
      <c r="A86" s="29"/>
      <c r="B86" s="29"/>
      <c r="C86" s="29"/>
      <c r="D86" s="29"/>
      <c r="E86" s="29"/>
      <c r="F86" s="29"/>
      <c r="G86" s="29"/>
      <c r="H86" s="579"/>
      <c r="I86" s="29"/>
      <c r="J86" s="29"/>
      <c r="K86" s="29"/>
      <c r="L86" s="29"/>
      <c r="M86" s="29"/>
      <c r="N86" s="29"/>
      <c r="O86" s="29"/>
      <c r="P86" s="29"/>
      <c r="Q86" s="29"/>
      <c r="R86" s="29"/>
      <c r="S86" s="29"/>
      <c r="T86" s="29"/>
      <c r="U86" s="29"/>
      <c r="V86" s="29"/>
      <c r="W86" s="29"/>
      <c r="X86" s="29"/>
      <c r="Y86" s="29"/>
      <c r="Z86" s="29"/>
    </row>
    <row r="87" spans="1:26" ht="15.75" customHeight="1">
      <c r="A87" s="29"/>
      <c r="B87" s="29"/>
      <c r="C87" s="29"/>
      <c r="D87" s="29"/>
      <c r="E87" s="29"/>
      <c r="F87" s="29"/>
      <c r="G87" s="29"/>
      <c r="H87" s="579"/>
      <c r="I87" s="29"/>
      <c r="J87" s="29"/>
      <c r="K87" s="29"/>
      <c r="L87" s="29"/>
      <c r="M87" s="29"/>
      <c r="N87" s="29"/>
      <c r="O87" s="29"/>
      <c r="P87" s="29"/>
      <c r="Q87" s="29"/>
      <c r="R87" s="29"/>
      <c r="S87" s="29"/>
      <c r="T87" s="29"/>
      <c r="U87" s="29"/>
      <c r="V87" s="29"/>
      <c r="W87" s="29"/>
      <c r="X87" s="29"/>
      <c r="Y87" s="29"/>
      <c r="Z87" s="29"/>
    </row>
    <row r="88" spans="1:26" ht="15.75" customHeight="1">
      <c r="A88" s="29"/>
      <c r="B88" s="29"/>
      <c r="C88" s="29"/>
      <c r="D88" s="29"/>
      <c r="E88" s="29"/>
      <c r="F88" s="29"/>
      <c r="G88" s="29"/>
      <c r="H88" s="579"/>
      <c r="I88" s="29"/>
      <c r="J88" s="29"/>
      <c r="K88" s="29"/>
      <c r="L88" s="29"/>
      <c r="M88" s="29"/>
      <c r="N88" s="29"/>
      <c r="O88" s="29"/>
      <c r="P88" s="29"/>
      <c r="Q88" s="29"/>
      <c r="R88" s="29"/>
      <c r="S88" s="29"/>
      <c r="T88" s="29"/>
      <c r="U88" s="29"/>
      <c r="V88" s="29"/>
      <c r="W88" s="29"/>
      <c r="X88" s="29"/>
      <c r="Y88" s="29"/>
      <c r="Z88" s="29"/>
    </row>
    <row r="89" spans="1:26" ht="15.75" customHeight="1">
      <c r="A89" s="29"/>
      <c r="B89" s="29"/>
      <c r="C89" s="29"/>
      <c r="D89" s="29"/>
      <c r="E89" s="29"/>
      <c r="F89" s="29"/>
      <c r="G89" s="29"/>
      <c r="H89" s="579"/>
      <c r="I89" s="29"/>
      <c r="J89" s="29"/>
      <c r="K89" s="29"/>
      <c r="L89" s="29"/>
      <c r="M89" s="29"/>
      <c r="N89" s="29"/>
      <c r="O89" s="29"/>
      <c r="P89" s="29"/>
      <c r="Q89" s="29"/>
      <c r="R89" s="29"/>
      <c r="S89" s="29"/>
      <c r="T89" s="29"/>
      <c r="U89" s="29"/>
      <c r="V89" s="29"/>
      <c r="W89" s="29"/>
      <c r="X89" s="29"/>
      <c r="Y89" s="29"/>
      <c r="Z89" s="29"/>
    </row>
    <row r="90" spans="1:26" ht="15.75" customHeight="1">
      <c r="A90" s="29"/>
      <c r="B90" s="29"/>
      <c r="C90" s="29"/>
      <c r="D90" s="29"/>
      <c r="E90" s="29"/>
      <c r="F90" s="29"/>
      <c r="G90" s="29"/>
      <c r="H90" s="579"/>
      <c r="I90" s="29"/>
      <c r="J90" s="29"/>
      <c r="K90" s="29"/>
      <c r="L90" s="29"/>
      <c r="M90" s="29"/>
      <c r="N90" s="29"/>
      <c r="O90" s="29"/>
      <c r="P90" s="29"/>
      <c r="Q90" s="29"/>
      <c r="R90" s="29"/>
      <c r="S90" s="29"/>
      <c r="T90" s="29"/>
      <c r="U90" s="29"/>
      <c r="V90" s="29"/>
      <c r="W90" s="29"/>
      <c r="X90" s="29"/>
      <c r="Y90" s="29"/>
      <c r="Z90" s="29"/>
    </row>
    <row r="91" spans="1:26" ht="15.75" customHeight="1">
      <c r="A91" s="29"/>
      <c r="B91" s="29"/>
      <c r="C91" s="29"/>
      <c r="D91" s="29"/>
      <c r="E91" s="29"/>
      <c r="F91" s="29"/>
      <c r="G91" s="29"/>
      <c r="H91" s="579"/>
      <c r="I91" s="29"/>
      <c r="J91" s="29"/>
      <c r="K91" s="29"/>
      <c r="L91" s="29"/>
      <c r="M91" s="29"/>
      <c r="N91" s="29"/>
      <c r="O91" s="29"/>
      <c r="P91" s="29"/>
      <c r="Q91" s="29"/>
      <c r="R91" s="29"/>
      <c r="S91" s="29"/>
      <c r="T91" s="29"/>
      <c r="U91" s="29"/>
      <c r="V91" s="29"/>
      <c r="W91" s="29"/>
      <c r="X91" s="29"/>
      <c r="Y91" s="29"/>
      <c r="Z91" s="29"/>
    </row>
    <row r="92" spans="1:26" ht="15.75" customHeight="1">
      <c r="A92" s="29"/>
      <c r="B92" s="29"/>
      <c r="C92" s="29"/>
      <c r="D92" s="29"/>
      <c r="E92" s="29"/>
      <c r="F92" s="29"/>
      <c r="G92" s="29"/>
      <c r="H92" s="579"/>
      <c r="I92" s="29"/>
      <c r="J92" s="29"/>
      <c r="K92" s="29"/>
      <c r="L92" s="29"/>
      <c r="M92" s="29"/>
      <c r="N92" s="29"/>
      <c r="O92" s="29"/>
      <c r="P92" s="29"/>
      <c r="Q92" s="29"/>
      <c r="R92" s="29"/>
      <c r="S92" s="29"/>
      <c r="T92" s="29"/>
      <c r="U92" s="29"/>
      <c r="V92" s="29"/>
      <c r="W92" s="29"/>
      <c r="X92" s="29"/>
      <c r="Y92" s="29"/>
      <c r="Z92" s="29"/>
    </row>
    <row r="93" spans="1:26" ht="15.75" customHeight="1">
      <c r="A93" s="29"/>
      <c r="B93" s="29"/>
      <c r="C93" s="29"/>
      <c r="D93" s="29"/>
      <c r="E93" s="29"/>
      <c r="F93" s="29"/>
      <c r="G93" s="29"/>
      <c r="H93" s="579"/>
      <c r="I93" s="29"/>
      <c r="J93" s="29"/>
      <c r="K93" s="29"/>
      <c r="L93" s="29"/>
      <c r="M93" s="29"/>
      <c r="N93" s="29"/>
      <c r="O93" s="29"/>
      <c r="P93" s="29"/>
      <c r="Q93" s="29"/>
      <c r="R93" s="29"/>
      <c r="S93" s="29"/>
      <c r="T93" s="29"/>
      <c r="U93" s="29"/>
      <c r="V93" s="29"/>
      <c r="W93" s="29"/>
      <c r="X93" s="29"/>
      <c r="Y93" s="29"/>
      <c r="Z93" s="29"/>
    </row>
    <row r="94" spans="1:26" ht="15.75" customHeight="1">
      <c r="A94" s="29"/>
      <c r="B94" s="29"/>
      <c r="C94" s="29"/>
      <c r="D94" s="29"/>
      <c r="E94" s="29"/>
      <c r="F94" s="29"/>
      <c r="G94" s="29"/>
      <c r="H94" s="579"/>
      <c r="I94" s="29"/>
      <c r="J94" s="29"/>
      <c r="K94" s="29"/>
      <c r="L94" s="29"/>
      <c r="M94" s="29"/>
      <c r="N94" s="29"/>
      <c r="O94" s="29"/>
      <c r="P94" s="29"/>
      <c r="Q94" s="29"/>
      <c r="R94" s="29"/>
      <c r="S94" s="29"/>
      <c r="T94" s="29"/>
      <c r="U94" s="29"/>
      <c r="V94" s="29"/>
      <c r="W94" s="29"/>
      <c r="X94" s="29"/>
      <c r="Y94" s="29"/>
      <c r="Z94" s="29"/>
    </row>
    <row r="95" spans="1:26" ht="15.75" customHeight="1">
      <c r="A95" s="29"/>
      <c r="B95" s="29"/>
      <c r="C95" s="29"/>
      <c r="D95" s="29"/>
      <c r="E95" s="29"/>
      <c r="F95" s="29"/>
      <c r="G95" s="29"/>
      <c r="H95" s="579"/>
      <c r="I95" s="29"/>
      <c r="J95" s="29"/>
      <c r="K95" s="29"/>
      <c r="L95" s="29"/>
      <c r="M95" s="29"/>
      <c r="N95" s="29"/>
      <c r="O95" s="29"/>
      <c r="P95" s="29"/>
      <c r="Q95" s="29"/>
      <c r="R95" s="29"/>
      <c r="S95" s="29"/>
      <c r="T95" s="29"/>
      <c r="U95" s="29"/>
      <c r="V95" s="29"/>
      <c r="W95" s="29"/>
      <c r="X95" s="29"/>
      <c r="Y95" s="29"/>
      <c r="Z95" s="29"/>
    </row>
    <row r="96" spans="1:26" ht="15.75" customHeight="1">
      <c r="A96" s="29"/>
      <c r="B96" s="29"/>
      <c r="C96" s="29"/>
      <c r="D96" s="29"/>
      <c r="E96" s="29"/>
      <c r="F96" s="29"/>
      <c r="G96" s="29"/>
      <c r="H96" s="579"/>
      <c r="I96" s="29"/>
      <c r="J96" s="29"/>
      <c r="K96" s="29"/>
      <c r="L96" s="29"/>
      <c r="M96" s="29"/>
      <c r="N96" s="29"/>
      <c r="O96" s="29"/>
      <c r="P96" s="29"/>
      <c r="Q96" s="29"/>
      <c r="R96" s="29"/>
      <c r="S96" s="29"/>
      <c r="T96" s="29"/>
      <c r="U96" s="29"/>
      <c r="V96" s="29"/>
      <c r="W96" s="29"/>
      <c r="X96" s="29"/>
      <c r="Y96" s="29"/>
      <c r="Z96" s="29"/>
    </row>
    <row r="97" spans="1:26" ht="15.75" customHeight="1">
      <c r="A97" s="29"/>
      <c r="B97" s="29"/>
      <c r="C97" s="29"/>
      <c r="D97" s="29"/>
      <c r="E97" s="29"/>
      <c r="F97" s="29"/>
      <c r="G97" s="29"/>
      <c r="H97" s="579"/>
      <c r="I97" s="29"/>
      <c r="J97" s="29"/>
      <c r="K97" s="29"/>
      <c r="L97" s="29"/>
      <c r="M97" s="29"/>
      <c r="N97" s="29"/>
      <c r="O97" s="29"/>
      <c r="P97" s="29"/>
      <c r="Q97" s="29"/>
      <c r="R97" s="29"/>
      <c r="S97" s="29"/>
      <c r="T97" s="29"/>
      <c r="U97" s="29"/>
      <c r="V97" s="29"/>
      <c r="W97" s="29"/>
      <c r="X97" s="29"/>
      <c r="Y97" s="29"/>
      <c r="Z97" s="29"/>
    </row>
    <row r="98" spans="1:26" ht="15.75" customHeight="1">
      <c r="A98" s="29"/>
      <c r="B98" s="29"/>
      <c r="C98" s="29"/>
      <c r="D98" s="29"/>
      <c r="E98" s="29"/>
      <c r="F98" s="29"/>
      <c r="G98" s="29"/>
      <c r="H98" s="579"/>
      <c r="I98" s="29"/>
      <c r="J98" s="29"/>
      <c r="K98" s="29"/>
      <c r="L98" s="29"/>
      <c r="M98" s="29"/>
      <c r="N98" s="29"/>
      <c r="O98" s="29"/>
      <c r="P98" s="29"/>
      <c r="Q98" s="29"/>
      <c r="R98" s="29"/>
      <c r="S98" s="29"/>
      <c r="T98" s="29"/>
      <c r="U98" s="29"/>
      <c r="V98" s="29"/>
      <c r="W98" s="29"/>
      <c r="X98" s="29"/>
      <c r="Y98" s="29"/>
      <c r="Z98" s="29"/>
    </row>
    <row r="99" spans="1:26" ht="15.75" customHeight="1">
      <c r="A99" s="29"/>
      <c r="B99" s="29"/>
      <c r="C99" s="29"/>
      <c r="D99" s="29"/>
      <c r="E99" s="29"/>
      <c r="F99" s="29"/>
      <c r="G99" s="29"/>
      <c r="H99" s="579"/>
      <c r="I99" s="29"/>
      <c r="J99" s="29"/>
      <c r="K99" s="29"/>
      <c r="L99" s="29"/>
      <c r="M99" s="29"/>
      <c r="N99" s="29"/>
      <c r="O99" s="29"/>
      <c r="P99" s="29"/>
      <c r="Q99" s="29"/>
      <c r="R99" s="29"/>
      <c r="S99" s="29"/>
      <c r="T99" s="29"/>
      <c r="U99" s="29"/>
      <c r="V99" s="29"/>
      <c r="W99" s="29"/>
      <c r="X99" s="29"/>
      <c r="Y99" s="29"/>
      <c r="Z99" s="29"/>
    </row>
    <row r="100" spans="1:26" ht="15.75" customHeight="1">
      <c r="A100" s="29"/>
      <c r="B100" s="29"/>
      <c r="C100" s="29"/>
      <c r="D100" s="29"/>
      <c r="E100" s="29"/>
      <c r="F100" s="29"/>
      <c r="G100" s="29"/>
      <c r="H100" s="579"/>
      <c r="I100" s="29"/>
      <c r="J100" s="29"/>
      <c r="K100" s="29"/>
      <c r="L100" s="29"/>
      <c r="M100" s="29"/>
      <c r="N100" s="29"/>
      <c r="O100" s="29"/>
      <c r="P100" s="29"/>
      <c r="Q100" s="29"/>
      <c r="R100" s="29"/>
      <c r="S100" s="29"/>
      <c r="T100" s="29"/>
      <c r="U100" s="29"/>
      <c r="V100" s="29"/>
      <c r="W100" s="29"/>
      <c r="X100" s="29"/>
      <c r="Y100" s="29"/>
      <c r="Z100" s="29"/>
    </row>
    <row r="101" spans="1:26" ht="15.75" customHeight="1">
      <c r="A101" s="29"/>
      <c r="B101" s="29"/>
      <c r="C101" s="29"/>
      <c r="D101" s="29"/>
      <c r="E101" s="29"/>
      <c r="F101" s="29"/>
      <c r="G101" s="29"/>
      <c r="H101" s="579"/>
      <c r="I101" s="29"/>
      <c r="J101" s="29"/>
      <c r="K101" s="29"/>
      <c r="L101" s="29"/>
      <c r="M101" s="29"/>
      <c r="N101" s="29"/>
      <c r="O101" s="29"/>
      <c r="P101" s="29"/>
      <c r="Q101" s="29"/>
      <c r="R101" s="29"/>
      <c r="S101" s="29"/>
      <c r="T101" s="29"/>
      <c r="U101" s="29"/>
      <c r="V101" s="29"/>
      <c r="W101" s="29"/>
      <c r="X101" s="29"/>
      <c r="Y101" s="29"/>
      <c r="Z101" s="29"/>
    </row>
    <row r="102" spans="1:26" ht="15.75" customHeight="1">
      <c r="A102" s="29"/>
      <c r="B102" s="29"/>
      <c r="C102" s="29"/>
      <c r="D102" s="29"/>
      <c r="E102" s="29"/>
      <c r="F102" s="29"/>
      <c r="G102" s="29"/>
      <c r="H102" s="579"/>
      <c r="I102" s="29"/>
      <c r="J102" s="29"/>
      <c r="K102" s="29"/>
      <c r="L102" s="29"/>
      <c r="M102" s="29"/>
      <c r="N102" s="29"/>
      <c r="O102" s="29"/>
      <c r="P102" s="29"/>
      <c r="Q102" s="29"/>
      <c r="R102" s="29"/>
      <c r="S102" s="29"/>
      <c r="T102" s="29"/>
      <c r="U102" s="29"/>
      <c r="V102" s="29"/>
      <c r="W102" s="29"/>
      <c r="X102" s="29"/>
      <c r="Y102" s="29"/>
      <c r="Z102" s="29"/>
    </row>
    <row r="103" spans="1:26" ht="15.75" customHeight="1">
      <c r="A103" s="29"/>
      <c r="B103" s="29"/>
      <c r="C103" s="29"/>
      <c r="D103" s="29"/>
      <c r="E103" s="29"/>
      <c r="F103" s="29"/>
      <c r="G103" s="29"/>
      <c r="H103" s="579"/>
      <c r="I103" s="29"/>
      <c r="J103" s="29"/>
      <c r="K103" s="29"/>
      <c r="L103" s="29"/>
      <c r="M103" s="29"/>
      <c r="N103" s="29"/>
      <c r="O103" s="29"/>
      <c r="P103" s="29"/>
      <c r="Q103" s="29"/>
      <c r="R103" s="29"/>
      <c r="S103" s="29"/>
      <c r="T103" s="29"/>
      <c r="U103" s="29"/>
      <c r="V103" s="29"/>
      <c r="W103" s="29"/>
      <c r="X103" s="29"/>
      <c r="Y103" s="29"/>
      <c r="Z103" s="29"/>
    </row>
    <row r="104" spans="1:26" ht="15.75" customHeight="1">
      <c r="A104" s="29"/>
      <c r="B104" s="29"/>
      <c r="C104" s="29"/>
      <c r="D104" s="29"/>
      <c r="E104" s="29"/>
      <c r="F104" s="29"/>
      <c r="G104" s="29"/>
      <c r="H104" s="579"/>
      <c r="I104" s="29"/>
      <c r="J104" s="29"/>
      <c r="K104" s="29"/>
      <c r="L104" s="29"/>
      <c r="M104" s="29"/>
      <c r="N104" s="29"/>
      <c r="O104" s="29"/>
      <c r="P104" s="29"/>
      <c r="Q104" s="29"/>
      <c r="R104" s="29"/>
      <c r="S104" s="29"/>
      <c r="T104" s="29"/>
      <c r="U104" s="29"/>
      <c r="V104" s="29"/>
      <c r="W104" s="29"/>
      <c r="X104" s="29"/>
      <c r="Y104" s="29"/>
      <c r="Z104" s="29"/>
    </row>
    <row r="105" spans="1:26" ht="15.75" customHeight="1">
      <c r="A105" s="29"/>
      <c r="B105" s="29"/>
      <c r="C105" s="29"/>
      <c r="D105" s="29"/>
      <c r="E105" s="29"/>
      <c r="F105" s="29"/>
      <c r="G105" s="29"/>
      <c r="H105" s="579"/>
      <c r="I105" s="29"/>
      <c r="J105" s="29"/>
      <c r="K105" s="29"/>
      <c r="L105" s="29"/>
      <c r="M105" s="29"/>
      <c r="N105" s="29"/>
      <c r="O105" s="29"/>
      <c r="P105" s="29"/>
      <c r="Q105" s="29"/>
      <c r="R105" s="29"/>
      <c r="S105" s="29"/>
      <c r="T105" s="29"/>
      <c r="U105" s="29"/>
      <c r="V105" s="29"/>
      <c r="W105" s="29"/>
      <c r="X105" s="29"/>
      <c r="Y105" s="29"/>
      <c r="Z105" s="29"/>
    </row>
    <row r="106" spans="1:26" ht="15.75" customHeight="1">
      <c r="A106" s="29"/>
      <c r="B106" s="29"/>
      <c r="C106" s="29"/>
      <c r="D106" s="29"/>
      <c r="E106" s="29"/>
      <c r="F106" s="29"/>
      <c r="G106" s="29"/>
      <c r="H106" s="579"/>
      <c r="I106" s="29"/>
      <c r="J106" s="29"/>
      <c r="K106" s="29"/>
      <c r="L106" s="29"/>
      <c r="M106" s="29"/>
      <c r="N106" s="29"/>
      <c r="O106" s="29"/>
      <c r="P106" s="29"/>
      <c r="Q106" s="29"/>
      <c r="R106" s="29"/>
      <c r="S106" s="29"/>
      <c r="T106" s="29"/>
      <c r="U106" s="29"/>
      <c r="V106" s="29"/>
      <c r="W106" s="29"/>
      <c r="X106" s="29"/>
      <c r="Y106" s="29"/>
      <c r="Z106" s="29"/>
    </row>
    <row r="107" spans="1:26" ht="15.75" customHeight="1">
      <c r="A107" s="29"/>
      <c r="B107" s="29"/>
      <c r="C107" s="29"/>
      <c r="D107" s="29"/>
      <c r="E107" s="29"/>
      <c r="F107" s="29"/>
      <c r="G107" s="29"/>
      <c r="H107" s="579"/>
      <c r="I107" s="29"/>
      <c r="J107" s="29"/>
      <c r="K107" s="29"/>
      <c r="L107" s="29"/>
      <c r="M107" s="29"/>
      <c r="N107" s="29"/>
      <c r="O107" s="29"/>
      <c r="P107" s="29"/>
      <c r="Q107" s="29"/>
      <c r="R107" s="29"/>
      <c r="S107" s="29"/>
      <c r="T107" s="29"/>
      <c r="U107" s="29"/>
      <c r="V107" s="29"/>
      <c r="W107" s="29"/>
      <c r="X107" s="29"/>
      <c r="Y107" s="29"/>
      <c r="Z107" s="29"/>
    </row>
    <row r="108" spans="1:26" ht="15.75" customHeight="1">
      <c r="A108" s="29"/>
      <c r="B108" s="29"/>
      <c r="C108" s="29"/>
      <c r="D108" s="29"/>
      <c r="E108" s="29"/>
      <c r="F108" s="29"/>
      <c r="G108" s="29"/>
      <c r="H108" s="579"/>
      <c r="I108" s="29"/>
      <c r="J108" s="29"/>
      <c r="K108" s="29"/>
      <c r="L108" s="29"/>
      <c r="M108" s="29"/>
      <c r="N108" s="29"/>
      <c r="O108" s="29"/>
      <c r="P108" s="29"/>
      <c r="Q108" s="29"/>
      <c r="R108" s="29"/>
      <c r="S108" s="29"/>
      <c r="T108" s="29"/>
      <c r="U108" s="29"/>
      <c r="V108" s="29"/>
      <c r="W108" s="29"/>
      <c r="X108" s="29"/>
      <c r="Y108" s="29"/>
      <c r="Z108" s="29"/>
    </row>
    <row r="109" spans="1:26" ht="15.75" customHeight="1">
      <c r="A109" s="29"/>
      <c r="B109" s="29"/>
      <c r="C109" s="29"/>
      <c r="D109" s="29"/>
      <c r="E109" s="29"/>
      <c r="F109" s="29"/>
      <c r="G109" s="29"/>
      <c r="H109" s="579"/>
      <c r="I109" s="29"/>
      <c r="J109" s="29"/>
      <c r="K109" s="29"/>
      <c r="L109" s="29"/>
      <c r="M109" s="29"/>
      <c r="N109" s="29"/>
      <c r="O109" s="29"/>
      <c r="P109" s="29"/>
      <c r="Q109" s="29"/>
      <c r="R109" s="29"/>
      <c r="S109" s="29"/>
      <c r="T109" s="29"/>
      <c r="U109" s="29"/>
      <c r="V109" s="29"/>
      <c r="W109" s="29"/>
      <c r="X109" s="29"/>
      <c r="Y109" s="29"/>
      <c r="Z109" s="29"/>
    </row>
    <row r="110" spans="1:26" ht="15.75" customHeight="1">
      <c r="A110" s="29"/>
      <c r="B110" s="29"/>
      <c r="C110" s="29"/>
      <c r="D110" s="29"/>
      <c r="E110" s="29"/>
      <c r="F110" s="29"/>
      <c r="G110" s="29"/>
      <c r="H110" s="579"/>
      <c r="I110" s="29"/>
      <c r="J110" s="29"/>
      <c r="K110" s="29"/>
      <c r="L110" s="29"/>
      <c r="M110" s="29"/>
      <c r="N110" s="29"/>
      <c r="O110" s="29"/>
      <c r="P110" s="29"/>
      <c r="Q110" s="29"/>
      <c r="R110" s="29"/>
      <c r="S110" s="29"/>
      <c r="T110" s="29"/>
      <c r="U110" s="29"/>
      <c r="V110" s="29"/>
      <c r="W110" s="29"/>
      <c r="X110" s="29"/>
      <c r="Y110" s="29"/>
      <c r="Z110" s="29"/>
    </row>
    <row r="111" spans="1:26" ht="15.75" customHeight="1">
      <c r="A111" s="29"/>
      <c r="B111" s="29"/>
      <c r="C111" s="29"/>
      <c r="D111" s="29"/>
      <c r="E111" s="29"/>
      <c r="F111" s="29"/>
      <c r="G111" s="29"/>
      <c r="H111" s="579"/>
      <c r="I111" s="29"/>
      <c r="J111" s="29"/>
      <c r="K111" s="29"/>
      <c r="L111" s="29"/>
      <c r="M111" s="29"/>
      <c r="N111" s="29"/>
      <c r="O111" s="29"/>
      <c r="P111" s="29"/>
      <c r="Q111" s="29"/>
      <c r="R111" s="29"/>
      <c r="S111" s="29"/>
      <c r="T111" s="29"/>
      <c r="U111" s="29"/>
      <c r="V111" s="29"/>
      <c r="W111" s="29"/>
      <c r="X111" s="29"/>
      <c r="Y111" s="29"/>
      <c r="Z111" s="29"/>
    </row>
    <row r="112" spans="1:26" ht="15.75" customHeight="1">
      <c r="A112" s="29"/>
      <c r="B112" s="29"/>
      <c r="C112" s="29"/>
      <c r="D112" s="29"/>
      <c r="E112" s="29"/>
      <c r="F112" s="29"/>
      <c r="G112" s="29"/>
      <c r="H112" s="579"/>
      <c r="I112" s="29"/>
      <c r="J112" s="29"/>
      <c r="K112" s="29"/>
      <c r="L112" s="29"/>
      <c r="M112" s="29"/>
      <c r="N112" s="29"/>
      <c r="O112" s="29"/>
      <c r="P112" s="29"/>
      <c r="Q112" s="29"/>
      <c r="R112" s="29"/>
      <c r="S112" s="29"/>
      <c r="T112" s="29"/>
      <c r="U112" s="29"/>
      <c r="V112" s="29"/>
      <c r="W112" s="29"/>
      <c r="X112" s="29"/>
      <c r="Y112" s="29"/>
      <c r="Z112" s="29"/>
    </row>
    <row r="113" spans="1:26" ht="15.75" customHeight="1">
      <c r="A113" s="29"/>
      <c r="B113" s="29"/>
      <c r="C113" s="29"/>
      <c r="D113" s="29"/>
      <c r="E113" s="29"/>
      <c r="F113" s="29"/>
      <c r="G113" s="29"/>
      <c r="H113" s="579"/>
      <c r="I113" s="29"/>
      <c r="J113" s="29"/>
      <c r="K113" s="29"/>
      <c r="L113" s="29"/>
      <c r="M113" s="29"/>
      <c r="N113" s="29"/>
      <c r="O113" s="29"/>
      <c r="P113" s="29"/>
      <c r="Q113" s="29"/>
      <c r="R113" s="29"/>
      <c r="S113" s="29"/>
      <c r="T113" s="29"/>
      <c r="U113" s="29"/>
      <c r="V113" s="29"/>
      <c r="W113" s="29"/>
      <c r="X113" s="29"/>
      <c r="Y113" s="29"/>
      <c r="Z113" s="29"/>
    </row>
    <row r="114" spans="1:26" ht="15.75" customHeight="1">
      <c r="A114" s="29"/>
      <c r="B114" s="29"/>
      <c r="C114" s="29"/>
      <c r="D114" s="29"/>
      <c r="E114" s="29"/>
      <c r="F114" s="29"/>
      <c r="G114" s="29"/>
      <c r="H114" s="579"/>
      <c r="I114" s="29"/>
      <c r="J114" s="29"/>
      <c r="K114" s="29"/>
      <c r="L114" s="29"/>
      <c r="M114" s="29"/>
      <c r="N114" s="29"/>
      <c r="O114" s="29"/>
      <c r="P114" s="29"/>
      <c r="Q114" s="29"/>
      <c r="R114" s="29"/>
      <c r="S114" s="29"/>
      <c r="T114" s="29"/>
      <c r="U114" s="29"/>
      <c r="V114" s="29"/>
      <c r="W114" s="29"/>
      <c r="X114" s="29"/>
      <c r="Y114" s="29"/>
      <c r="Z114" s="29"/>
    </row>
    <row r="115" spans="1:26" ht="15.75" customHeight="1">
      <c r="A115" s="29"/>
      <c r="B115" s="29"/>
      <c r="C115" s="29"/>
      <c r="D115" s="29"/>
      <c r="E115" s="29"/>
      <c r="F115" s="29"/>
      <c r="G115" s="29"/>
      <c r="H115" s="579"/>
      <c r="I115" s="29"/>
      <c r="J115" s="29"/>
      <c r="K115" s="29"/>
      <c r="L115" s="29"/>
      <c r="M115" s="29"/>
      <c r="N115" s="29"/>
      <c r="O115" s="29"/>
      <c r="P115" s="29"/>
      <c r="Q115" s="29"/>
      <c r="R115" s="29"/>
      <c r="S115" s="29"/>
      <c r="T115" s="29"/>
      <c r="U115" s="29"/>
      <c r="V115" s="29"/>
      <c r="W115" s="29"/>
      <c r="X115" s="29"/>
      <c r="Y115" s="29"/>
      <c r="Z115" s="29"/>
    </row>
    <row r="116" spans="1:26" ht="15.75" customHeight="1">
      <c r="A116" s="29"/>
      <c r="B116" s="29"/>
      <c r="C116" s="29"/>
      <c r="D116" s="29"/>
      <c r="E116" s="29"/>
      <c r="F116" s="29"/>
      <c r="G116" s="29"/>
      <c r="H116" s="579"/>
      <c r="I116" s="29"/>
      <c r="J116" s="29"/>
      <c r="K116" s="29"/>
      <c r="L116" s="29"/>
      <c r="M116" s="29"/>
      <c r="N116" s="29"/>
      <c r="O116" s="29"/>
      <c r="P116" s="29"/>
      <c r="Q116" s="29"/>
      <c r="R116" s="29"/>
      <c r="S116" s="29"/>
      <c r="T116" s="29"/>
      <c r="U116" s="29"/>
      <c r="V116" s="29"/>
      <c r="W116" s="29"/>
      <c r="X116" s="29"/>
      <c r="Y116" s="29"/>
      <c r="Z116" s="29"/>
    </row>
    <row r="117" spans="1:26" ht="15.75" customHeight="1">
      <c r="A117" s="29"/>
      <c r="B117" s="29"/>
      <c r="C117" s="29"/>
      <c r="D117" s="29"/>
      <c r="E117" s="29"/>
      <c r="F117" s="29"/>
      <c r="G117" s="29"/>
      <c r="H117" s="579"/>
      <c r="I117" s="29"/>
      <c r="J117" s="29"/>
      <c r="K117" s="29"/>
      <c r="L117" s="29"/>
      <c r="M117" s="29"/>
      <c r="N117" s="29"/>
      <c r="O117" s="29"/>
      <c r="P117" s="29"/>
      <c r="Q117" s="29"/>
      <c r="R117" s="29"/>
      <c r="S117" s="29"/>
      <c r="T117" s="29"/>
      <c r="U117" s="29"/>
      <c r="V117" s="29"/>
      <c r="W117" s="29"/>
      <c r="X117" s="29"/>
      <c r="Y117" s="29"/>
      <c r="Z117" s="29"/>
    </row>
    <row r="118" spans="1:26" ht="15.75" customHeight="1">
      <c r="A118" s="29"/>
      <c r="B118" s="29"/>
      <c r="C118" s="29"/>
      <c r="D118" s="29"/>
      <c r="E118" s="29"/>
      <c r="F118" s="29"/>
      <c r="G118" s="29"/>
      <c r="H118" s="579"/>
      <c r="I118" s="29"/>
      <c r="J118" s="29"/>
      <c r="K118" s="29"/>
      <c r="L118" s="29"/>
      <c r="M118" s="29"/>
      <c r="N118" s="29"/>
      <c r="O118" s="29"/>
      <c r="P118" s="29"/>
      <c r="Q118" s="29"/>
      <c r="R118" s="29"/>
      <c r="S118" s="29"/>
      <c r="T118" s="29"/>
      <c r="U118" s="29"/>
      <c r="V118" s="29"/>
      <c r="W118" s="29"/>
      <c r="X118" s="29"/>
      <c r="Y118" s="29"/>
      <c r="Z118" s="29"/>
    </row>
    <row r="119" spans="1:26" ht="15.75" customHeight="1">
      <c r="A119" s="29"/>
      <c r="B119" s="29"/>
      <c r="C119" s="29"/>
      <c r="D119" s="29"/>
      <c r="E119" s="29"/>
      <c r="F119" s="29"/>
      <c r="G119" s="29"/>
      <c r="H119" s="579"/>
      <c r="I119" s="29"/>
      <c r="J119" s="29"/>
      <c r="K119" s="29"/>
      <c r="L119" s="29"/>
      <c r="M119" s="29"/>
      <c r="N119" s="29"/>
      <c r="O119" s="29"/>
      <c r="P119" s="29"/>
      <c r="Q119" s="29"/>
      <c r="R119" s="29"/>
      <c r="S119" s="29"/>
      <c r="T119" s="29"/>
      <c r="U119" s="29"/>
      <c r="V119" s="29"/>
      <c r="W119" s="29"/>
      <c r="X119" s="29"/>
      <c r="Y119" s="29"/>
      <c r="Z119" s="29"/>
    </row>
    <row r="120" spans="1:26" ht="15.75" customHeight="1">
      <c r="A120" s="29"/>
      <c r="B120" s="29"/>
      <c r="C120" s="29"/>
      <c r="D120" s="29"/>
      <c r="E120" s="29"/>
      <c r="F120" s="29"/>
      <c r="G120" s="29"/>
      <c r="H120" s="579"/>
      <c r="I120" s="29"/>
      <c r="J120" s="29"/>
      <c r="K120" s="29"/>
      <c r="L120" s="29"/>
      <c r="M120" s="29"/>
      <c r="N120" s="29"/>
      <c r="O120" s="29"/>
      <c r="P120" s="29"/>
      <c r="Q120" s="29"/>
      <c r="R120" s="29"/>
      <c r="S120" s="29"/>
      <c r="T120" s="29"/>
      <c r="U120" s="29"/>
      <c r="V120" s="29"/>
      <c r="W120" s="29"/>
      <c r="X120" s="29"/>
      <c r="Y120" s="29"/>
      <c r="Z120" s="29"/>
    </row>
    <row r="121" spans="1:26" ht="15.75" customHeight="1">
      <c r="A121" s="29"/>
      <c r="B121" s="29"/>
      <c r="C121" s="29"/>
      <c r="D121" s="29"/>
      <c r="E121" s="29"/>
      <c r="F121" s="29"/>
      <c r="G121" s="29"/>
      <c r="H121" s="579"/>
      <c r="I121" s="29"/>
      <c r="J121" s="29"/>
      <c r="K121" s="29"/>
      <c r="L121" s="29"/>
      <c r="M121" s="29"/>
      <c r="N121" s="29"/>
      <c r="O121" s="29"/>
      <c r="P121" s="29"/>
      <c r="Q121" s="29"/>
      <c r="R121" s="29"/>
      <c r="S121" s="29"/>
      <c r="T121" s="29"/>
      <c r="U121" s="29"/>
      <c r="V121" s="29"/>
      <c r="W121" s="29"/>
      <c r="X121" s="29"/>
      <c r="Y121" s="29"/>
      <c r="Z121" s="29"/>
    </row>
    <row r="122" spans="1:26" ht="15.75" customHeight="1">
      <c r="A122" s="29"/>
      <c r="B122" s="29"/>
      <c r="C122" s="29"/>
      <c r="D122" s="29"/>
      <c r="E122" s="29"/>
      <c r="F122" s="29"/>
      <c r="G122" s="29"/>
      <c r="H122" s="579"/>
      <c r="I122" s="29"/>
      <c r="J122" s="29"/>
      <c r="K122" s="29"/>
      <c r="L122" s="29"/>
      <c r="M122" s="29"/>
      <c r="N122" s="29"/>
      <c r="O122" s="29"/>
      <c r="P122" s="29"/>
      <c r="Q122" s="29"/>
      <c r="R122" s="29"/>
      <c r="S122" s="29"/>
      <c r="T122" s="29"/>
      <c r="U122" s="29"/>
      <c r="V122" s="29"/>
      <c r="W122" s="29"/>
      <c r="X122" s="29"/>
      <c r="Y122" s="29"/>
      <c r="Z122" s="29"/>
    </row>
    <row r="123" spans="1:26" ht="15.75" customHeight="1">
      <c r="A123" s="29"/>
      <c r="B123" s="29"/>
      <c r="C123" s="29"/>
      <c r="D123" s="29"/>
      <c r="E123" s="29"/>
      <c r="F123" s="29"/>
      <c r="G123" s="29"/>
      <c r="H123" s="579"/>
      <c r="I123" s="29"/>
      <c r="J123" s="29"/>
      <c r="K123" s="29"/>
      <c r="L123" s="29"/>
      <c r="M123" s="29"/>
      <c r="N123" s="29"/>
      <c r="O123" s="29"/>
      <c r="P123" s="29"/>
      <c r="Q123" s="29"/>
      <c r="R123" s="29"/>
      <c r="S123" s="29"/>
      <c r="T123" s="29"/>
      <c r="U123" s="29"/>
      <c r="V123" s="29"/>
      <c r="W123" s="29"/>
      <c r="X123" s="29"/>
      <c r="Y123" s="29"/>
      <c r="Z123" s="29"/>
    </row>
    <row r="124" spans="1:26" ht="15.75" customHeight="1">
      <c r="A124" s="29"/>
      <c r="B124" s="29"/>
      <c r="C124" s="29"/>
      <c r="D124" s="29"/>
      <c r="E124" s="29"/>
      <c r="F124" s="29"/>
      <c r="G124" s="29"/>
      <c r="H124" s="579"/>
      <c r="I124" s="29"/>
      <c r="J124" s="29"/>
      <c r="K124" s="29"/>
      <c r="L124" s="29"/>
      <c r="M124" s="29"/>
      <c r="N124" s="29"/>
      <c r="O124" s="29"/>
      <c r="P124" s="29"/>
      <c r="Q124" s="29"/>
      <c r="R124" s="29"/>
      <c r="S124" s="29"/>
      <c r="T124" s="29"/>
      <c r="U124" s="29"/>
      <c r="V124" s="29"/>
      <c r="W124" s="29"/>
      <c r="X124" s="29"/>
      <c r="Y124" s="29"/>
      <c r="Z124" s="29"/>
    </row>
    <row r="125" spans="1:26" ht="15.75" customHeight="1">
      <c r="A125" s="29"/>
      <c r="B125" s="29"/>
      <c r="C125" s="29"/>
      <c r="D125" s="29"/>
      <c r="E125" s="29"/>
      <c r="F125" s="29"/>
      <c r="G125" s="29"/>
      <c r="H125" s="579"/>
      <c r="I125" s="29"/>
      <c r="J125" s="29"/>
      <c r="K125" s="29"/>
      <c r="L125" s="29"/>
      <c r="M125" s="29"/>
      <c r="N125" s="29"/>
      <c r="O125" s="29"/>
      <c r="P125" s="29"/>
      <c r="Q125" s="29"/>
      <c r="R125" s="29"/>
      <c r="S125" s="29"/>
      <c r="T125" s="29"/>
      <c r="U125" s="29"/>
      <c r="V125" s="29"/>
      <c r="W125" s="29"/>
      <c r="X125" s="29"/>
      <c r="Y125" s="29"/>
      <c r="Z125" s="29"/>
    </row>
    <row r="126" spans="1:26" ht="15.75" customHeight="1">
      <c r="A126" s="29"/>
      <c r="B126" s="29"/>
      <c r="C126" s="29"/>
      <c r="D126" s="29"/>
      <c r="E126" s="29"/>
      <c r="F126" s="29"/>
      <c r="G126" s="29"/>
      <c r="H126" s="579"/>
      <c r="I126" s="29"/>
      <c r="J126" s="29"/>
      <c r="K126" s="29"/>
      <c r="L126" s="29"/>
      <c r="M126" s="29"/>
      <c r="N126" s="29"/>
      <c r="O126" s="29"/>
      <c r="P126" s="29"/>
      <c r="Q126" s="29"/>
      <c r="R126" s="29"/>
      <c r="S126" s="29"/>
      <c r="T126" s="29"/>
      <c r="U126" s="29"/>
      <c r="V126" s="29"/>
      <c r="W126" s="29"/>
      <c r="X126" s="29"/>
      <c r="Y126" s="29"/>
      <c r="Z126" s="29"/>
    </row>
    <row r="127" spans="1:26" ht="15.75" customHeight="1">
      <c r="A127" s="29"/>
      <c r="B127" s="29"/>
      <c r="C127" s="29"/>
      <c r="D127" s="29"/>
      <c r="E127" s="29"/>
      <c r="F127" s="29"/>
      <c r="G127" s="29"/>
      <c r="H127" s="579"/>
      <c r="I127" s="29"/>
      <c r="J127" s="29"/>
      <c r="K127" s="29"/>
      <c r="L127" s="29"/>
      <c r="M127" s="29"/>
      <c r="N127" s="29"/>
      <c r="O127" s="29"/>
      <c r="P127" s="29"/>
      <c r="Q127" s="29"/>
      <c r="R127" s="29"/>
      <c r="S127" s="29"/>
      <c r="T127" s="29"/>
      <c r="U127" s="29"/>
      <c r="V127" s="29"/>
      <c r="W127" s="29"/>
      <c r="X127" s="29"/>
      <c r="Y127" s="29"/>
      <c r="Z127" s="29"/>
    </row>
    <row r="128" spans="1:26" ht="15.75" customHeight="1">
      <c r="A128" s="29"/>
      <c r="B128" s="29"/>
      <c r="C128" s="29"/>
      <c r="D128" s="29"/>
      <c r="E128" s="29"/>
      <c r="F128" s="29"/>
      <c r="G128" s="29"/>
      <c r="H128" s="579"/>
      <c r="I128" s="29"/>
      <c r="J128" s="29"/>
      <c r="K128" s="29"/>
      <c r="L128" s="29"/>
      <c r="M128" s="29"/>
      <c r="N128" s="29"/>
      <c r="O128" s="29"/>
      <c r="P128" s="29"/>
      <c r="Q128" s="29"/>
      <c r="R128" s="29"/>
      <c r="S128" s="29"/>
      <c r="T128" s="29"/>
      <c r="U128" s="29"/>
      <c r="V128" s="29"/>
      <c r="W128" s="29"/>
      <c r="X128" s="29"/>
      <c r="Y128" s="29"/>
      <c r="Z128" s="29"/>
    </row>
    <row r="129" spans="1:26" ht="15.75" customHeight="1">
      <c r="A129" s="29"/>
      <c r="B129" s="29"/>
      <c r="C129" s="29"/>
      <c r="D129" s="29"/>
      <c r="E129" s="29"/>
      <c r="F129" s="29"/>
      <c r="G129" s="29"/>
      <c r="H129" s="579"/>
      <c r="I129" s="29"/>
      <c r="J129" s="29"/>
      <c r="K129" s="29"/>
      <c r="L129" s="29"/>
      <c r="M129" s="29"/>
      <c r="N129" s="29"/>
      <c r="O129" s="29"/>
      <c r="P129" s="29"/>
      <c r="Q129" s="29"/>
      <c r="R129" s="29"/>
      <c r="S129" s="29"/>
      <c r="T129" s="29"/>
      <c r="U129" s="29"/>
      <c r="V129" s="29"/>
      <c r="W129" s="29"/>
      <c r="X129" s="29"/>
      <c r="Y129" s="29"/>
      <c r="Z129" s="29"/>
    </row>
    <row r="130" spans="1:26" ht="15.75" customHeight="1">
      <c r="A130" s="29"/>
      <c r="B130" s="29"/>
      <c r="C130" s="29"/>
      <c r="D130" s="29"/>
      <c r="E130" s="29"/>
      <c r="F130" s="29"/>
      <c r="G130" s="29"/>
      <c r="H130" s="579"/>
      <c r="I130" s="29"/>
      <c r="J130" s="29"/>
      <c r="K130" s="29"/>
      <c r="L130" s="29"/>
      <c r="M130" s="29"/>
      <c r="N130" s="29"/>
      <c r="O130" s="29"/>
      <c r="P130" s="29"/>
      <c r="Q130" s="29"/>
      <c r="R130" s="29"/>
      <c r="S130" s="29"/>
      <c r="T130" s="29"/>
      <c r="U130" s="29"/>
      <c r="V130" s="29"/>
      <c r="W130" s="29"/>
      <c r="X130" s="29"/>
      <c r="Y130" s="29"/>
      <c r="Z130" s="29"/>
    </row>
    <row r="131" spans="1:26" ht="15.75" customHeight="1">
      <c r="A131" s="29"/>
      <c r="B131" s="29"/>
      <c r="C131" s="29"/>
      <c r="D131" s="29"/>
      <c r="E131" s="29"/>
      <c r="F131" s="29"/>
      <c r="G131" s="29"/>
      <c r="H131" s="579"/>
      <c r="I131" s="29"/>
      <c r="J131" s="29"/>
      <c r="K131" s="29"/>
      <c r="L131" s="29"/>
      <c r="M131" s="29"/>
      <c r="N131" s="29"/>
      <c r="O131" s="29"/>
      <c r="P131" s="29"/>
      <c r="Q131" s="29"/>
      <c r="R131" s="29"/>
      <c r="S131" s="29"/>
      <c r="T131" s="29"/>
      <c r="U131" s="29"/>
      <c r="V131" s="29"/>
      <c r="W131" s="29"/>
      <c r="X131" s="29"/>
      <c r="Y131" s="29"/>
      <c r="Z131" s="29"/>
    </row>
    <row r="132" spans="1:26" ht="15.75" customHeight="1">
      <c r="A132" s="29"/>
      <c r="B132" s="29"/>
      <c r="C132" s="29"/>
      <c r="D132" s="29"/>
      <c r="E132" s="29"/>
      <c r="F132" s="29"/>
      <c r="G132" s="29"/>
      <c r="H132" s="579"/>
      <c r="I132" s="29"/>
      <c r="J132" s="29"/>
      <c r="K132" s="29"/>
      <c r="L132" s="29"/>
      <c r="M132" s="29"/>
      <c r="N132" s="29"/>
      <c r="O132" s="29"/>
      <c r="P132" s="29"/>
      <c r="Q132" s="29"/>
      <c r="R132" s="29"/>
      <c r="S132" s="29"/>
      <c r="T132" s="29"/>
      <c r="U132" s="29"/>
      <c r="V132" s="29"/>
      <c r="W132" s="29"/>
      <c r="X132" s="29"/>
      <c r="Y132" s="29"/>
      <c r="Z132" s="29"/>
    </row>
    <row r="133" spans="1:26" ht="15.75" customHeight="1">
      <c r="A133" s="29"/>
      <c r="B133" s="29"/>
      <c r="C133" s="29"/>
      <c r="D133" s="29"/>
      <c r="E133" s="29"/>
      <c r="F133" s="29"/>
      <c r="G133" s="29"/>
      <c r="H133" s="579"/>
      <c r="I133" s="29"/>
      <c r="J133" s="29"/>
      <c r="K133" s="29"/>
      <c r="L133" s="29"/>
      <c r="M133" s="29"/>
      <c r="N133" s="29"/>
      <c r="O133" s="29"/>
      <c r="P133" s="29"/>
      <c r="Q133" s="29"/>
      <c r="R133" s="29"/>
      <c r="S133" s="29"/>
      <c r="T133" s="29"/>
      <c r="U133" s="29"/>
      <c r="V133" s="29"/>
      <c r="W133" s="29"/>
      <c r="X133" s="29"/>
      <c r="Y133" s="29"/>
      <c r="Z133" s="29"/>
    </row>
    <row r="134" spans="1:26" ht="15.75" customHeight="1">
      <c r="A134" s="29"/>
      <c r="B134" s="29"/>
      <c r="C134" s="29"/>
      <c r="D134" s="29"/>
      <c r="E134" s="29"/>
      <c r="F134" s="29"/>
      <c r="G134" s="29"/>
      <c r="H134" s="579"/>
      <c r="I134" s="29"/>
      <c r="J134" s="29"/>
      <c r="K134" s="29"/>
      <c r="L134" s="29"/>
      <c r="M134" s="29"/>
      <c r="N134" s="29"/>
      <c r="O134" s="29"/>
      <c r="P134" s="29"/>
      <c r="Q134" s="29"/>
      <c r="R134" s="29"/>
      <c r="S134" s="29"/>
      <c r="T134" s="29"/>
      <c r="U134" s="29"/>
      <c r="V134" s="29"/>
      <c r="W134" s="29"/>
      <c r="X134" s="29"/>
      <c r="Y134" s="29"/>
      <c r="Z134" s="29"/>
    </row>
    <row r="135" spans="1:26" ht="15.75" customHeight="1">
      <c r="A135" s="29"/>
      <c r="B135" s="29"/>
      <c r="C135" s="29"/>
      <c r="D135" s="29"/>
      <c r="E135" s="29"/>
      <c r="F135" s="29"/>
      <c r="G135" s="29"/>
      <c r="H135" s="579"/>
      <c r="I135" s="29"/>
      <c r="J135" s="29"/>
      <c r="K135" s="29"/>
      <c r="L135" s="29"/>
      <c r="M135" s="29"/>
      <c r="N135" s="29"/>
      <c r="O135" s="29"/>
      <c r="P135" s="29"/>
      <c r="Q135" s="29"/>
      <c r="R135" s="29"/>
      <c r="S135" s="29"/>
      <c r="T135" s="29"/>
      <c r="U135" s="29"/>
      <c r="V135" s="29"/>
      <c r="W135" s="29"/>
      <c r="X135" s="29"/>
      <c r="Y135" s="29"/>
      <c r="Z135" s="29"/>
    </row>
    <row r="136" spans="1:26" ht="15.75" customHeight="1">
      <c r="A136" s="29"/>
      <c r="B136" s="29"/>
      <c r="C136" s="29"/>
      <c r="D136" s="29"/>
      <c r="E136" s="29"/>
      <c r="F136" s="29"/>
      <c r="G136" s="29"/>
      <c r="H136" s="579"/>
      <c r="I136" s="29"/>
      <c r="J136" s="29"/>
      <c r="K136" s="29"/>
      <c r="L136" s="29"/>
      <c r="M136" s="29"/>
      <c r="N136" s="29"/>
      <c r="O136" s="29"/>
      <c r="P136" s="29"/>
      <c r="Q136" s="29"/>
      <c r="R136" s="29"/>
      <c r="S136" s="29"/>
      <c r="T136" s="29"/>
      <c r="U136" s="29"/>
      <c r="V136" s="29"/>
      <c r="W136" s="29"/>
      <c r="X136" s="29"/>
      <c r="Y136" s="29"/>
      <c r="Z136" s="29"/>
    </row>
    <row r="137" spans="1:26" ht="15.75" customHeight="1">
      <c r="A137" s="29"/>
      <c r="B137" s="29"/>
      <c r="C137" s="29"/>
      <c r="D137" s="29"/>
      <c r="E137" s="29"/>
      <c r="F137" s="29"/>
      <c r="G137" s="29"/>
      <c r="H137" s="579"/>
      <c r="I137" s="29"/>
      <c r="J137" s="29"/>
      <c r="K137" s="29"/>
      <c r="L137" s="29"/>
      <c r="M137" s="29"/>
      <c r="N137" s="29"/>
      <c r="O137" s="29"/>
      <c r="P137" s="29"/>
      <c r="Q137" s="29"/>
      <c r="R137" s="29"/>
      <c r="S137" s="29"/>
      <c r="T137" s="29"/>
      <c r="U137" s="29"/>
      <c r="V137" s="29"/>
      <c r="W137" s="29"/>
      <c r="X137" s="29"/>
      <c r="Y137" s="29"/>
      <c r="Z137" s="29"/>
    </row>
    <row r="138" spans="1:26" ht="15.75" customHeight="1">
      <c r="A138" s="29"/>
      <c r="B138" s="29"/>
      <c r="C138" s="29"/>
      <c r="D138" s="29"/>
      <c r="E138" s="29"/>
      <c r="F138" s="29"/>
      <c r="G138" s="29"/>
      <c r="H138" s="579"/>
      <c r="I138" s="29"/>
      <c r="J138" s="29"/>
      <c r="K138" s="29"/>
      <c r="L138" s="29"/>
      <c r="M138" s="29"/>
      <c r="N138" s="29"/>
      <c r="O138" s="29"/>
      <c r="P138" s="29"/>
      <c r="Q138" s="29"/>
      <c r="R138" s="29"/>
      <c r="S138" s="29"/>
      <c r="T138" s="29"/>
      <c r="U138" s="29"/>
      <c r="V138" s="29"/>
      <c r="W138" s="29"/>
      <c r="X138" s="29"/>
      <c r="Y138" s="29"/>
      <c r="Z138" s="29"/>
    </row>
    <row r="139" spans="1:26" ht="15.75" customHeight="1">
      <c r="A139" s="29"/>
      <c r="B139" s="29"/>
      <c r="C139" s="29"/>
      <c r="D139" s="29"/>
      <c r="E139" s="29"/>
      <c r="F139" s="29"/>
      <c r="G139" s="29"/>
      <c r="H139" s="579"/>
      <c r="I139" s="29"/>
      <c r="J139" s="29"/>
      <c r="K139" s="29"/>
      <c r="L139" s="29"/>
      <c r="M139" s="29"/>
      <c r="N139" s="29"/>
      <c r="O139" s="29"/>
      <c r="P139" s="29"/>
      <c r="Q139" s="29"/>
      <c r="R139" s="29"/>
      <c r="S139" s="29"/>
      <c r="T139" s="29"/>
      <c r="U139" s="29"/>
      <c r="V139" s="29"/>
      <c r="W139" s="29"/>
      <c r="X139" s="29"/>
      <c r="Y139" s="29"/>
      <c r="Z139" s="29"/>
    </row>
    <row r="140" spans="1:26" ht="15.75" customHeight="1">
      <c r="A140" s="29"/>
      <c r="B140" s="29"/>
      <c r="C140" s="29"/>
      <c r="D140" s="29"/>
      <c r="E140" s="29"/>
      <c r="F140" s="29"/>
      <c r="G140" s="29"/>
      <c r="H140" s="579"/>
      <c r="I140" s="29"/>
      <c r="J140" s="29"/>
      <c r="K140" s="29"/>
      <c r="L140" s="29"/>
      <c r="M140" s="29"/>
      <c r="N140" s="29"/>
      <c r="O140" s="29"/>
      <c r="P140" s="29"/>
      <c r="Q140" s="29"/>
      <c r="R140" s="29"/>
      <c r="S140" s="29"/>
      <c r="T140" s="29"/>
      <c r="U140" s="29"/>
      <c r="V140" s="29"/>
      <c r="W140" s="29"/>
      <c r="X140" s="29"/>
      <c r="Y140" s="29"/>
      <c r="Z140" s="29"/>
    </row>
    <row r="141" spans="1:26" ht="15.75" customHeight="1">
      <c r="A141" s="29"/>
      <c r="B141" s="29"/>
      <c r="C141" s="29"/>
      <c r="D141" s="29"/>
      <c r="E141" s="29"/>
      <c r="F141" s="29"/>
      <c r="G141" s="29"/>
      <c r="H141" s="579"/>
      <c r="I141" s="29"/>
      <c r="J141" s="29"/>
      <c r="K141" s="29"/>
      <c r="L141" s="29"/>
      <c r="M141" s="29"/>
      <c r="N141" s="29"/>
      <c r="O141" s="29"/>
      <c r="P141" s="29"/>
      <c r="Q141" s="29"/>
      <c r="R141" s="29"/>
      <c r="S141" s="29"/>
      <c r="T141" s="29"/>
      <c r="U141" s="29"/>
      <c r="V141" s="29"/>
      <c r="W141" s="29"/>
      <c r="X141" s="29"/>
      <c r="Y141" s="29"/>
      <c r="Z141" s="29"/>
    </row>
    <row r="142" spans="1:26" ht="15.75" customHeight="1">
      <c r="A142" s="29"/>
      <c r="B142" s="29"/>
      <c r="C142" s="29"/>
      <c r="D142" s="29"/>
      <c r="E142" s="29"/>
      <c r="F142" s="29"/>
      <c r="G142" s="29"/>
      <c r="H142" s="579"/>
      <c r="I142" s="29"/>
      <c r="J142" s="29"/>
      <c r="K142" s="29"/>
      <c r="L142" s="29"/>
      <c r="M142" s="29"/>
      <c r="N142" s="29"/>
      <c r="O142" s="29"/>
      <c r="P142" s="29"/>
      <c r="Q142" s="29"/>
      <c r="R142" s="29"/>
      <c r="S142" s="29"/>
      <c r="T142" s="29"/>
      <c r="U142" s="29"/>
      <c r="V142" s="29"/>
      <c r="W142" s="29"/>
      <c r="X142" s="29"/>
      <c r="Y142" s="29"/>
      <c r="Z142" s="29"/>
    </row>
    <row r="143" spans="1:26" ht="15.75" customHeight="1">
      <c r="A143" s="29"/>
      <c r="B143" s="29"/>
      <c r="C143" s="29"/>
      <c r="D143" s="29"/>
      <c r="E143" s="29"/>
      <c r="F143" s="29"/>
      <c r="G143" s="29"/>
      <c r="H143" s="579"/>
      <c r="I143" s="29"/>
      <c r="J143" s="29"/>
      <c r="K143" s="29"/>
      <c r="L143" s="29"/>
      <c r="M143" s="29"/>
      <c r="N143" s="29"/>
      <c r="O143" s="29"/>
      <c r="P143" s="29"/>
      <c r="Q143" s="29"/>
      <c r="R143" s="29"/>
      <c r="S143" s="29"/>
      <c r="T143" s="29"/>
      <c r="U143" s="29"/>
      <c r="V143" s="29"/>
      <c r="W143" s="29"/>
      <c r="X143" s="29"/>
      <c r="Y143" s="29"/>
      <c r="Z143" s="29"/>
    </row>
    <row r="144" spans="1:26" ht="15.75" customHeight="1">
      <c r="A144" s="29"/>
      <c r="B144" s="29"/>
      <c r="C144" s="29"/>
      <c r="D144" s="29"/>
      <c r="E144" s="29"/>
      <c r="F144" s="29"/>
      <c r="G144" s="29"/>
      <c r="H144" s="579"/>
      <c r="I144" s="29"/>
      <c r="J144" s="29"/>
      <c r="K144" s="29"/>
      <c r="L144" s="29"/>
      <c r="M144" s="29"/>
      <c r="N144" s="29"/>
      <c r="O144" s="29"/>
      <c r="P144" s="29"/>
      <c r="Q144" s="29"/>
      <c r="R144" s="29"/>
      <c r="S144" s="29"/>
      <c r="T144" s="29"/>
      <c r="U144" s="29"/>
      <c r="V144" s="29"/>
      <c r="W144" s="29"/>
      <c r="X144" s="29"/>
      <c r="Y144" s="29"/>
      <c r="Z144" s="29"/>
    </row>
    <row r="145" spans="1:26" ht="15.75" customHeight="1">
      <c r="A145" s="29"/>
      <c r="B145" s="29"/>
      <c r="C145" s="29"/>
      <c r="D145" s="29"/>
      <c r="E145" s="29"/>
      <c r="F145" s="29"/>
      <c r="G145" s="29"/>
      <c r="H145" s="579"/>
      <c r="I145" s="29"/>
      <c r="J145" s="29"/>
      <c r="K145" s="29"/>
      <c r="L145" s="29"/>
      <c r="M145" s="29"/>
      <c r="N145" s="29"/>
      <c r="O145" s="29"/>
      <c r="P145" s="29"/>
      <c r="Q145" s="29"/>
      <c r="R145" s="29"/>
      <c r="S145" s="29"/>
      <c r="T145" s="29"/>
      <c r="U145" s="29"/>
      <c r="V145" s="29"/>
      <c r="W145" s="29"/>
      <c r="X145" s="29"/>
      <c r="Y145" s="29"/>
      <c r="Z145" s="29"/>
    </row>
    <row r="146" spans="1:26" ht="15.75" customHeight="1">
      <c r="A146" s="29"/>
      <c r="B146" s="29"/>
      <c r="C146" s="29"/>
      <c r="D146" s="29"/>
      <c r="E146" s="29"/>
      <c r="F146" s="29"/>
      <c r="G146" s="29"/>
      <c r="H146" s="579"/>
      <c r="I146" s="29"/>
      <c r="J146" s="29"/>
      <c r="K146" s="29"/>
      <c r="L146" s="29"/>
      <c r="M146" s="29"/>
      <c r="N146" s="29"/>
      <c r="O146" s="29"/>
      <c r="P146" s="29"/>
      <c r="Q146" s="29"/>
      <c r="R146" s="29"/>
      <c r="S146" s="29"/>
      <c r="T146" s="29"/>
      <c r="U146" s="29"/>
      <c r="V146" s="29"/>
      <c r="W146" s="29"/>
      <c r="X146" s="29"/>
      <c r="Y146" s="29"/>
      <c r="Z146" s="29"/>
    </row>
    <row r="147" spans="1:26" ht="15.75" customHeight="1">
      <c r="A147" s="29"/>
      <c r="B147" s="29"/>
      <c r="C147" s="29"/>
      <c r="D147" s="29"/>
      <c r="E147" s="29"/>
      <c r="F147" s="29"/>
      <c r="G147" s="29"/>
      <c r="H147" s="579"/>
      <c r="I147" s="29"/>
      <c r="J147" s="29"/>
      <c r="K147" s="29"/>
      <c r="L147" s="29"/>
      <c r="M147" s="29"/>
      <c r="N147" s="29"/>
      <c r="O147" s="29"/>
      <c r="P147" s="29"/>
      <c r="Q147" s="29"/>
      <c r="R147" s="29"/>
      <c r="S147" s="29"/>
      <c r="T147" s="29"/>
      <c r="U147" s="29"/>
      <c r="V147" s="29"/>
      <c r="W147" s="29"/>
      <c r="X147" s="29"/>
      <c r="Y147" s="29"/>
      <c r="Z147" s="29"/>
    </row>
    <row r="148" spans="1:26" ht="15.75" customHeight="1">
      <c r="A148" s="29"/>
      <c r="B148" s="29"/>
      <c r="C148" s="29"/>
      <c r="D148" s="29"/>
      <c r="E148" s="29"/>
      <c r="F148" s="29"/>
      <c r="G148" s="29"/>
      <c r="H148" s="579"/>
      <c r="I148" s="29"/>
      <c r="J148" s="29"/>
      <c r="K148" s="29"/>
      <c r="L148" s="29"/>
      <c r="M148" s="29"/>
      <c r="N148" s="29"/>
      <c r="O148" s="29"/>
      <c r="P148" s="29"/>
      <c r="Q148" s="29"/>
      <c r="R148" s="29"/>
      <c r="S148" s="29"/>
      <c r="T148" s="29"/>
      <c r="U148" s="29"/>
      <c r="V148" s="29"/>
      <c r="W148" s="29"/>
      <c r="X148" s="29"/>
      <c r="Y148" s="29"/>
      <c r="Z148" s="29"/>
    </row>
    <row r="149" spans="1:26" ht="15.75" customHeight="1">
      <c r="A149" s="29"/>
      <c r="B149" s="29"/>
      <c r="C149" s="29"/>
      <c r="D149" s="29"/>
      <c r="E149" s="29"/>
      <c r="F149" s="29"/>
      <c r="G149" s="29"/>
      <c r="H149" s="579"/>
      <c r="I149" s="29"/>
      <c r="J149" s="29"/>
      <c r="K149" s="29"/>
      <c r="L149" s="29"/>
      <c r="M149" s="29"/>
      <c r="N149" s="29"/>
      <c r="O149" s="29"/>
      <c r="P149" s="29"/>
      <c r="Q149" s="29"/>
      <c r="R149" s="29"/>
      <c r="S149" s="29"/>
      <c r="T149" s="29"/>
      <c r="U149" s="29"/>
      <c r="V149" s="29"/>
      <c r="W149" s="29"/>
      <c r="X149" s="29"/>
      <c r="Y149" s="29"/>
      <c r="Z149" s="29"/>
    </row>
    <row r="150" spans="1:26" ht="15.75" customHeight="1">
      <c r="A150" s="29"/>
      <c r="B150" s="29"/>
      <c r="C150" s="29"/>
      <c r="D150" s="29"/>
      <c r="E150" s="29"/>
      <c r="F150" s="29"/>
      <c r="G150" s="29"/>
      <c r="H150" s="579"/>
      <c r="I150" s="29"/>
      <c r="J150" s="29"/>
      <c r="K150" s="29"/>
      <c r="L150" s="29"/>
      <c r="M150" s="29"/>
      <c r="N150" s="29"/>
      <c r="O150" s="29"/>
      <c r="P150" s="29"/>
      <c r="Q150" s="29"/>
      <c r="R150" s="29"/>
      <c r="S150" s="29"/>
      <c r="T150" s="29"/>
      <c r="U150" s="29"/>
      <c r="V150" s="29"/>
      <c r="W150" s="29"/>
      <c r="X150" s="29"/>
      <c r="Y150" s="29"/>
      <c r="Z150" s="29"/>
    </row>
    <row r="151" spans="1:26" ht="15.75" customHeight="1">
      <c r="A151" s="29"/>
      <c r="B151" s="29"/>
      <c r="C151" s="29"/>
      <c r="D151" s="29"/>
      <c r="E151" s="29"/>
      <c r="F151" s="29"/>
      <c r="G151" s="29"/>
      <c r="H151" s="579"/>
      <c r="I151" s="29"/>
      <c r="J151" s="29"/>
      <c r="K151" s="29"/>
      <c r="L151" s="29"/>
      <c r="M151" s="29"/>
      <c r="N151" s="29"/>
      <c r="O151" s="29"/>
      <c r="P151" s="29"/>
      <c r="Q151" s="29"/>
      <c r="R151" s="29"/>
      <c r="S151" s="29"/>
      <c r="T151" s="29"/>
      <c r="U151" s="29"/>
      <c r="V151" s="29"/>
      <c r="W151" s="29"/>
      <c r="X151" s="29"/>
      <c r="Y151" s="29"/>
      <c r="Z151" s="29"/>
    </row>
    <row r="152" spans="1:26" ht="15.75" customHeight="1">
      <c r="A152" s="29"/>
      <c r="B152" s="29"/>
      <c r="C152" s="29"/>
      <c r="D152" s="29"/>
      <c r="E152" s="29"/>
      <c r="F152" s="29"/>
      <c r="G152" s="29"/>
      <c r="H152" s="579"/>
      <c r="I152" s="29"/>
      <c r="J152" s="29"/>
      <c r="K152" s="29"/>
      <c r="L152" s="29"/>
      <c r="M152" s="29"/>
      <c r="N152" s="29"/>
      <c r="O152" s="29"/>
      <c r="P152" s="29"/>
      <c r="Q152" s="29"/>
      <c r="R152" s="29"/>
      <c r="S152" s="29"/>
      <c r="T152" s="29"/>
      <c r="U152" s="29"/>
      <c r="V152" s="29"/>
      <c r="W152" s="29"/>
      <c r="X152" s="29"/>
      <c r="Y152" s="29"/>
      <c r="Z152" s="29"/>
    </row>
    <row r="153" spans="1:26" ht="15.75" customHeight="1">
      <c r="A153" s="29"/>
      <c r="B153" s="29"/>
      <c r="C153" s="29"/>
      <c r="D153" s="29"/>
      <c r="E153" s="29"/>
      <c r="F153" s="29"/>
      <c r="G153" s="29"/>
      <c r="H153" s="579"/>
      <c r="I153" s="29"/>
      <c r="J153" s="29"/>
      <c r="K153" s="29"/>
      <c r="L153" s="29"/>
      <c r="M153" s="29"/>
      <c r="N153" s="29"/>
      <c r="O153" s="29"/>
      <c r="P153" s="29"/>
      <c r="Q153" s="29"/>
      <c r="R153" s="29"/>
      <c r="S153" s="29"/>
      <c r="T153" s="29"/>
      <c r="U153" s="29"/>
      <c r="V153" s="29"/>
      <c r="W153" s="29"/>
      <c r="X153" s="29"/>
      <c r="Y153" s="29"/>
      <c r="Z153" s="29"/>
    </row>
    <row r="154" spans="1:26" ht="15.75" customHeight="1">
      <c r="A154" s="29"/>
      <c r="B154" s="29"/>
      <c r="C154" s="29"/>
      <c r="D154" s="29"/>
      <c r="E154" s="29"/>
      <c r="F154" s="29"/>
      <c r="G154" s="29"/>
      <c r="H154" s="579"/>
      <c r="I154" s="29"/>
      <c r="J154" s="29"/>
      <c r="K154" s="29"/>
      <c r="L154" s="29"/>
      <c r="M154" s="29"/>
      <c r="N154" s="29"/>
      <c r="O154" s="29"/>
      <c r="P154" s="29"/>
      <c r="Q154" s="29"/>
      <c r="R154" s="29"/>
      <c r="S154" s="29"/>
      <c r="T154" s="29"/>
      <c r="U154" s="29"/>
      <c r="V154" s="29"/>
      <c r="W154" s="29"/>
      <c r="X154" s="29"/>
      <c r="Y154" s="29"/>
      <c r="Z154" s="29"/>
    </row>
    <row r="155" spans="1:26" ht="15.75" customHeight="1">
      <c r="A155" s="29"/>
      <c r="B155" s="29"/>
      <c r="C155" s="29"/>
      <c r="D155" s="29"/>
      <c r="E155" s="29"/>
      <c r="F155" s="29"/>
      <c r="G155" s="29"/>
      <c r="H155" s="579"/>
      <c r="I155" s="29"/>
      <c r="J155" s="29"/>
      <c r="K155" s="29"/>
      <c r="L155" s="29"/>
      <c r="M155" s="29"/>
      <c r="N155" s="29"/>
      <c r="O155" s="29"/>
      <c r="P155" s="29"/>
      <c r="Q155" s="29"/>
      <c r="R155" s="29"/>
      <c r="S155" s="29"/>
      <c r="T155" s="29"/>
      <c r="U155" s="29"/>
      <c r="V155" s="29"/>
      <c r="W155" s="29"/>
      <c r="X155" s="29"/>
      <c r="Y155" s="29"/>
      <c r="Z155" s="29"/>
    </row>
    <row r="156" spans="1:26" ht="15.75" customHeight="1">
      <c r="A156" s="29"/>
      <c r="B156" s="29"/>
      <c r="C156" s="29"/>
      <c r="D156" s="29"/>
      <c r="E156" s="29"/>
      <c r="F156" s="29"/>
      <c r="G156" s="29"/>
      <c r="H156" s="579"/>
      <c r="I156" s="29"/>
      <c r="J156" s="29"/>
      <c r="K156" s="29"/>
      <c r="L156" s="29"/>
      <c r="M156" s="29"/>
      <c r="N156" s="29"/>
      <c r="O156" s="29"/>
      <c r="P156" s="29"/>
      <c r="Q156" s="29"/>
      <c r="R156" s="29"/>
      <c r="S156" s="29"/>
      <c r="T156" s="29"/>
      <c r="U156" s="29"/>
      <c r="V156" s="29"/>
      <c r="W156" s="29"/>
      <c r="X156" s="29"/>
      <c r="Y156" s="29"/>
      <c r="Z156" s="29"/>
    </row>
    <row r="157" spans="1:26" ht="15.75" customHeight="1">
      <c r="A157" s="29"/>
      <c r="B157" s="29"/>
      <c r="C157" s="29"/>
      <c r="D157" s="29"/>
      <c r="E157" s="29"/>
      <c r="F157" s="29"/>
      <c r="G157" s="29"/>
      <c r="H157" s="579"/>
      <c r="I157" s="29"/>
      <c r="J157" s="29"/>
      <c r="K157" s="29"/>
      <c r="L157" s="29"/>
      <c r="M157" s="29"/>
      <c r="N157" s="29"/>
      <c r="O157" s="29"/>
      <c r="P157" s="29"/>
      <c r="Q157" s="29"/>
      <c r="R157" s="29"/>
      <c r="S157" s="29"/>
      <c r="T157" s="29"/>
      <c r="U157" s="29"/>
      <c r="V157" s="29"/>
      <c r="W157" s="29"/>
      <c r="X157" s="29"/>
      <c r="Y157" s="29"/>
      <c r="Z157" s="29"/>
    </row>
    <row r="158" spans="1:26" ht="15.75" customHeight="1">
      <c r="A158" s="29"/>
      <c r="B158" s="29"/>
      <c r="C158" s="29"/>
      <c r="D158" s="29"/>
      <c r="E158" s="29"/>
      <c r="F158" s="29"/>
      <c r="G158" s="29"/>
      <c r="H158" s="579"/>
      <c r="I158" s="29"/>
      <c r="J158" s="29"/>
      <c r="K158" s="29"/>
      <c r="L158" s="29"/>
      <c r="M158" s="29"/>
      <c r="N158" s="29"/>
      <c r="O158" s="29"/>
      <c r="P158" s="29"/>
      <c r="Q158" s="29"/>
      <c r="R158" s="29"/>
      <c r="S158" s="29"/>
      <c r="T158" s="29"/>
      <c r="U158" s="29"/>
      <c r="V158" s="29"/>
      <c r="W158" s="29"/>
      <c r="X158" s="29"/>
      <c r="Y158" s="29"/>
      <c r="Z158" s="29"/>
    </row>
    <row r="159" spans="1:26" ht="15.75" customHeight="1">
      <c r="A159" s="29"/>
      <c r="B159" s="29"/>
      <c r="C159" s="29"/>
      <c r="D159" s="29"/>
      <c r="E159" s="29"/>
      <c r="F159" s="29"/>
      <c r="G159" s="29"/>
      <c r="H159" s="579"/>
      <c r="I159" s="29"/>
      <c r="J159" s="29"/>
      <c r="K159" s="29"/>
      <c r="L159" s="29"/>
      <c r="M159" s="29"/>
      <c r="N159" s="29"/>
      <c r="O159" s="29"/>
      <c r="P159" s="29"/>
      <c r="Q159" s="29"/>
      <c r="R159" s="29"/>
      <c r="S159" s="29"/>
      <c r="T159" s="29"/>
      <c r="U159" s="29"/>
      <c r="V159" s="29"/>
      <c r="W159" s="29"/>
      <c r="X159" s="29"/>
      <c r="Y159" s="29"/>
      <c r="Z159" s="29"/>
    </row>
    <row r="160" spans="1:26" ht="15.75" customHeight="1">
      <c r="A160" s="29"/>
      <c r="B160" s="29"/>
      <c r="C160" s="29"/>
      <c r="D160" s="29"/>
      <c r="E160" s="29"/>
      <c r="F160" s="29"/>
      <c r="G160" s="29"/>
      <c r="H160" s="579"/>
      <c r="I160" s="29"/>
      <c r="J160" s="29"/>
      <c r="K160" s="29"/>
      <c r="L160" s="29"/>
      <c r="M160" s="29"/>
      <c r="N160" s="29"/>
      <c r="O160" s="29"/>
      <c r="P160" s="29"/>
      <c r="Q160" s="29"/>
      <c r="R160" s="29"/>
      <c r="S160" s="29"/>
      <c r="T160" s="29"/>
      <c r="U160" s="29"/>
      <c r="V160" s="29"/>
      <c r="W160" s="29"/>
      <c r="X160" s="29"/>
      <c r="Y160" s="29"/>
      <c r="Z160" s="29"/>
    </row>
    <row r="161" spans="1:26" ht="15.75" customHeight="1">
      <c r="A161" s="29"/>
      <c r="B161" s="29"/>
      <c r="C161" s="29"/>
      <c r="D161" s="29"/>
      <c r="E161" s="29"/>
      <c r="F161" s="29"/>
      <c r="G161" s="29"/>
      <c r="H161" s="579"/>
      <c r="I161" s="29"/>
      <c r="J161" s="29"/>
      <c r="K161" s="29"/>
      <c r="L161" s="29"/>
      <c r="M161" s="29"/>
      <c r="N161" s="29"/>
      <c r="O161" s="29"/>
      <c r="P161" s="29"/>
      <c r="Q161" s="29"/>
      <c r="R161" s="29"/>
      <c r="S161" s="29"/>
      <c r="T161" s="29"/>
      <c r="U161" s="29"/>
      <c r="V161" s="29"/>
      <c r="W161" s="29"/>
      <c r="X161" s="29"/>
      <c r="Y161" s="29"/>
      <c r="Z161" s="29"/>
    </row>
    <row r="162" spans="1:26" ht="15.75" customHeight="1">
      <c r="A162" s="29"/>
      <c r="B162" s="29"/>
      <c r="C162" s="29"/>
      <c r="D162" s="29"/>
      <c r="E162" s="29"/>
      <c r="F162" s="29"/>
      <c r="G162" s="29"/>
      <c r="H162" s="579"/>
      <c r="I162" s="29"/>
      <c r="J162" s="29"/>
      <c r="K162" s="29"/>
      <c r="L162" s="29"/>
      <c r="M162" s="29"/>
      <c r="N162" s="29"/>
      <c r="O162" s="29"/>
      <c r="P162" s="29"/>
      <c r="Q162" s="29"/>
      <c r="R162" s="29"/>
      <c r="S162" s="29"/>
      <c r="T162" s="29"/>
      <c r="U162" s="29"/>
      <c r="V162" s="29"/>
      <c r="W162" s="29"/>
      <c r="X162" s="29"/>
      <c r="Y162" s="29"/>
      <c r="Z162" s="29"/>
    </row>
    <row r="163" spans="1:26" ht="15.75" customHeight="1">
      <c r="A163" s="29"/>
      <c r="B163" s="29"/>
      <c r="C163" s="29"/>
      <c r="D163" s="29"/>
      <c r="E163" s="29"/>
      <c r="F163" s="29"/>
      <c r="G163" s="29"/>
      <c r="H163" s="579"/>
      <c r="I163" s="29"/>
      <c r="J163" s="29"/>
      <c r="K163" s="29"/>
      <c r="L163" s="29"/>
      <c r="M163" s="29"/>
      <c r="N163" s="29"/>
      <c r="O163" s="29"/>
      <c r="P163" s="29"/>
      <c r="Q163" s="29"/>
      <c r="R163" s="29"/>
      <c r="S163" s="29"/>
      <c r="T163" s="29"/>
      <c r="U163" s="29"/>
      <c r="V163" s="29"/>
      <c r="W163" s="29"/>
      <c r="X163" s="29"/>
      <c r="Y163" s="29"/>
      <c r="Z163" s="29"/>
    </row>
    <row r="164" spans="1:26" ht="15.75" customHeight="1">
      <c r="A164" s="29"/>
      <c r="B164" s="29"/>
      <c r="C164" s="29"/>
      <c r="D164" s="29"/>
      <c r="E164" s="29"/>
      <c r="F164" s="29"/>
      <c r="G164" s="29"/>
      <c r="H164" s="579"/>
      <c r="I164" s="29"/>
      <c r="J164" s="29"/>
      <c r="K164" s="29"/>
      <c r="L164" s="29"/>
      <c r="M164" s="29"/>
      <c r="N164" s="29"/>
      <c r="O164" s="29"/>
      <c r="P164" s="29"/>
      <c r="Q164" s="29"/>
      <c r="R164" s="29"/>
      <c r="S164" s="29"/>
      <c r="T164" s="29"/>
      <c r="U164" s="29"/>
      <c r="V164" s="29"/>
      <c r="W164" s="29"/>
      <c r="X164" s="29"/>
      <c r="Y164" s="29"/>
      <c r="Z164" s="29"/>
    </row>
    <row r="165" spans="1:26" ht="15.75" customHeight="1">
      <c r="A165" s="29"/>
      <c r="B165" s="29"/>
      <c r="C165" s="29"/>
      <c r="D165" s="29"/>
      <c r="E165" s="29"/>
      <c r="F165" s="29"/>
      <c r="G165" s="29"/>
      <c r="H165" s="579"/>
      <c r="I165" s="29"/>
      <c r="J165" s="29"/>
      <c r="K165" s="29"/>
      <c r="L165" s="29"/>
      <c r="M165" s="29"/>
      <c r="N165" s="29"/>
      <c r="O165" s="29"/>
      <c r="P165" s="29"/>
      <c r="Q165" s="29"/>
      <c r="R165" s="29"/>
      <c r="S165" s="29"/>
      <c r="T165" s="29"/>
      <c r="U165" s="29"/>
      <c r="V165" s="29"/>
      <c r="W165" s="29"/>
      <c r="X165" s="29"/>
      <c r="Y165" s="29"/>
      <c r="Z165" s="29"/>
    </row>
    <row r="166" spans="1:26" ht="15.75" customHeight="1">
      <c r="A166" s="29"/>
      <c r="B166" s="29"/>
      <c r="C166" s="29"/>
      <c r="D166" s="29"/>
      <c r="E166" s="29"/>
      <c r="F166" s="29"/>
      <c r="G166" s="29"/>
      <c r="H166" s="579"/>
      <c r="I166" s="29"/>
      <c r="J166" s="29"/>
      <c r="K166" s="29"/>
      <c r="L166" s="29"/>
      <c r="M166" s="29"/>
      <c r="N166" s="29"/>
      <c r="O166" s="29"/>
      <c r="P166" s="29"/>
      <c r="Q166" s="29"/>
      <c r="R166" s="29"/>
      <c r="S166" s="29"/>
      <c r="T166" s="29"/>
      <c r="U166" s="29"/>
      <c r="V166" s="29"/>
      <c r="W166" s="29"/>
      <c r="X166" s="29"/>
      <c r="Y166" s="29"/>
      <c r="Z166" s="29"/>
    </row>
    <row r="167" spans="1:26" ht="15.75" customHeight="1">
      <c r="A167" s="29"/>
      <c r="B167" s="29"/>
      <c r="C167" s="29"/>
      <c r="D167" s="29"/>
      <c r="E167" s="29"/>
      <c r="F167" s="29"/>
      <c r="G167" s="29"/>
      <c r="H167" s="579"/>
      <c r="I167" s="29"/>
      <c r="J167" s="29"/>
      <c r="K167" s="29"/>
      <c r="L167" s="29"/>
      <c r="M167" s="29"/>
      <c r="N167" s="29"/>
      <c r="O167" s="29"/>
      <c r="P167" s="29"/>
      <c r="Q167" s="29"/>
      <c r="R167" s="29"/>
      <c r="S167" s="29"/>
      <c r="T167" s="29"/>
      <c r="U167" s="29"/>
      <c r="V167" s="29"/>
      <c r="W167" s="29"/>
      <c r="X167" s="29"/>
      <c r="Y167" s="29"/>
      <c r="Z167" s="29"/>
    </row>
    <row r="168" spans="1:26" ht="15.75" customHeight="1">
      <c r="A168" s="29"/>
      <c r="B168" s="29"/>
      <c r="C168" s="29"/>
      <c r="D168" s="29"/>
      <c r="E168" s="29"/>
      <c r="F168" s="29"/>
      <c r="G168" s="29"/>
      <c r="H168" s="579"/>
      <c r="I168" s="29"/>
      <c r="J168" s="29"/>
      <c r="K168" s="29"/>
      <c r="L168" s="29"/>
      <c r="M168" s="29"/>
      <c r="N168" s="29"/>
      <c r="O168" s="29"/>
      <c r="P168" s="29"/>
      <c r="Q168" s="29"/>
      <c r="R168" s="29"/>
      <c r="S168" s="29"/>
      <c r="T168" s="29"/>
      <c r="U168" s="29"/>
      <c r="V168" s="29"/>
      <c r="W168" s="29"/>
      <c r="X168" s="29"/>
      <c r="Y168" s="29"/>
      <c r="Z168" s="29"/>
    </row>
    <row r="169" spans="1:26" ht="15.75" customHeight="1">
      <c r="A169" s="29"/>
      <c r="B169" s="29"/>
      <c r="C169" s="29"/>
      <c r="D169" s="29"/>
      <c r="E169" s="29"/>
      <c r="F169" s="29"/>
      <c r="G169" s="29"/>
      <c r="H169" s="579"/>
      <c r="I169" s="29"/>
      <c r="J169" s="29"/>
      <c r="K169" s="29"/>
      <c r="L169" s="29"/>
      <c r="M169" s="29"/>
      <c r="N169" s="29"/>
      <c r="O169" s="29"/>
      <c r="P169" s="29"/>
      <c r="Q169" s="29"/>
      <c r="R169" s="29"/>
      <c r="S169" s="29"/>
      <c r="T169" s="29"/>
      <c r="U169" s="29"/>
      <c r="V169" s="29"/>
      <c r="W169" s="29"/>
      <c r="X169" s="29"/>
      <c r="Y169" s="29"/>
      <c r="Z169" s="29"/>
    </row>
    <row r="170" spans="1:26" ht="15.75" customHeight="1">
      <c r="A170" s="29"/>
      <c r="B170" s="29"/>
      <c r="C170" s="29"/>
      <c r="D170" s="29"/>
      <c r="E170" s="29"/>
      <c r="F170" s="29"/>
      <c r="G170" s="29"/>
      <c r="H170" s="579"/>
      <c r="I170" s="29"/>
      <c r="J170" s="29"/>
      <c r="K170" s="29"/>
      <c r="L170" s="29"/>
      <c r="M170" s="29"/>
      <c r="N170" s="29"/>
      <c r="O170" s="29"/>
      <c r="P170" s="29"/>
      <c r="Q170" s="29"/>
      <c r="R170" s="29"/>
      <c r="S170" s="29"/>
      <c r="T170" s="29"/>
      <c r="U170" s="29"/>
      <c r="V170" s="29"/>
      <c r="W170" s="29"/>
      <c r="X170" s="29"/>
      <c r="Y170" s="29"/>
      <c r="Z170" s="29"/>
    </row>
    <row r="171" spans="1:26" ht="15.75" customHeight="1">
      <c r="A171" s="29"/>
      <c r="B171" s="29"/>
      <c r="C171" s="29"/>
      <c r="D171" s="29"/>
      <c r="E171" s="29"/>
      <c r="F171" s="29"/>
      <c r="G171" s="29"/>
      <c r="H171" s="579"/>
      <c r="I171" s="29"/>
      <c r="J171" s="29"/>
      <c r="K171" s="29"/>
      <c r="L171" s="29"/>
      <c r="M171" s="29"/>
      <c r="N171" s="29"/>
      <c r="O171" s="29"/>
      <c r="P171" s="29"/>
      <c r="Q171" s="29"/>
      <c r="R171" s="29"/>
      <c r="S171" s="29"/>
      <c r="T171" s="29"/>
      <c r="U171" s="29"/>
      <c r="V171" s="29"/>
      <c r="W171" s="29"/>
      <c r="X171" s="29"/>
      <c r="Y171" s="29"/>
      <c r="Z171" s="29"/>
    </row>
    <row r="172" spans="1:26" ht="15.75" customHeight="1">
      <c r="A172" s="29"/>
      <c r="B172" s="29"/>
      <c r="C172" s="29"/>
      <c r="D172" s="29"/>
      <c r="E172" s="29"/>
      <c r="F172" s="29"/>
      <c r="G172" s="29"/>
      <c r="H172" s="579"/>
      <c r="I172" s="29"/>
      <c r="J172" s="29"/>
      <c r="K172" s="29"/>
      <c r="L172" s="29"/>
      <c r="M172" s="29"/>
      <c r="N172" s="29"/>
      <c r="O172" s="29"/>
      <c r="P172" s="29"/>
      <c r="Q172" s="29"/>
      <c r="R172" s="29"/>
      <c r="S172" s="29"/>
      <c r="T172" s="29"/>
      <c r="U172" s="29"/>
      <c r="V172" s="29"/>
      <c r="W172" s="29"/>
      <c r="X172" s="29"/>
      <c r="Y172" s="29"/>
      <c r="Z172" s="29"/>
    </row>
    <row r="173" spans="1:26" ht="15.75" customHeight="1">
      <c r="A173" s="29"/>
      <c r="B173" s="29"/>
      <c r="C173" s="29"/>
      <c r="D173" s="29"/>
      <c r="E173" s="29"/>
      <c r="F173" s="29"/>
      <c r="G173" s="29"/>
      <c r="H173" s="579"/>
      <c r="I173" s="29"/>
      <c r="J173" s="29"/>
      <c r="K173" s="29"/>
      <c r="L173" s="29"/>
      <c r="M173" s="29"/>
      <c r="N173" s="29"/>
      <c r="O173" s="29"/>
      <c r="P173" s="29"/>
      <c r="Q173" s="29"/>
      <c r="R173" s="29"/>
      <c r="S173" s="29"/>
      <c r="T173" s="29"/>
      <c r="U173" s="29"/>
      <c r="V173" s="29"/>
      <c r="W173" s="29"/>
      <c r="X173" s="29"/>
      <c r="Y173" s="29"/>
      <c r="Z173" s="29"/>
    </row>
    <row r="174" spans="1:26" ht="15.75" customHeight="1">
      <c r="A174" s="29"/>
      <c r="B174" s="29"/>
      <c r="C174" s="29"/>
      <c r="D174" s="29"/>
      <c r="E174" s="29"/>
      <c r="F174" s="29"/>
      <c r="G174" s="29"/>
      <c r="H174" s="579"/>
      <c r="I174" s="29"/>
      <c r="J174" s="29"/>
      <c r="K174" s="29"/>
      <c r="L174" s="29"/>
      <c r="M174" s="29"/>
      <c r="N174" s="29"/>
      <c r="O174" s="29"/>
      <c r="P174" s="29"/>
      <c r="Q174" s="29"/>
      <c r="R174" s="29"/>
      <c r="S174" s="29"/>
      <c r="T174" s="29"/>
      <c r="U174" s="29"/>
      <c r="V174" s="29"/>
      <c r="W174" s="29"/>
      <c r="X174" s="29"/>
      <c r="Y174" s="29"/>
      <c r="Z174" s="29"/>
    </row>
    <row r="175" spans="1:26" ht="15.75" customHeight="1">
      <c r="A175" s="29"/>
      <c r="B175" s="29"/>
      <c r="C175" s="29"/>
      <c r="D175" s="29"/>
      <c r="E175" s="29"/>
      <c r="F175" s="29"/>
      <c r="G175" s="29"/>
      <c r="H175" s="579"/>
      <c r="I175" s="29"/>
      <c r="J175" s="29"/>
      <c r="K175" s="29"/>
      <c r="L175" s="29"/>
      <c r="M175" s="29"/>
      <c r="N175" s="29"/>
      <c r="O175" s="29"/>
      <c r="P175" s="29"/>
      <c r="Q175" s="29"/>
      <c r="R175" s="29"/>
      <c r="S175" s="29"/>
      <c r="T175" s="29"/>
      <c r="U175" s="29"/>
      <c r="V175" s="29"/>
      <c r="W175" s="29"/>
      <c r="X175" s="29"/>
      <c r="Y175" s="29"/>
      <c r="Z175" s="29"/>
    </row>
    <row r="176" spans="1:26" ht="15.75" customHeight="1">
      <c r="A176" s="29"/>
      <c r="B176" s="29"/>
      <c r="C176" s="29"/>
      <c r="D176" s="29"/>
      <c r="E176" s="29"/>
      <c r="F176" s="29"/>
      <c r="G176" s="29"/>
      <c r="H176" s="579"/>
      <c r="I176" s="29"/>
      <c r="J176" s="29"/>
      <c r="K176" s="29"/>
      <c r="L176" s="29"/>
      <c r="M176" s="29"/>
      <c r="N176" s="29"/>
      <c r="O176" s="29"/>
      <c r="P176" s="29"/>
      <c r="Q176" s="29"/>
      <c r="R176" s="29"/>
      <c r="S176" s="29"/>
      <c r="T176" s="29"/>
      <c r="U176" s="29"/>
      <c r="V176" s="29"/>
      <c r="W176" s="29"/>
      <c r="X176" s="29"/>
      <c r="Y176" s="29"/>
      <c r="Z176" s="29"/>
    </row>
    <row r="177" spans="1:26" ht="15.75" customHeight="1">
      <c r="A177" s="29"/>
      <c r="B177" s="29"/>
      <c r="C177" s="29"/>
      <c r="D177" s="29"/>
      <c r="E177" s="29"/>
      <c r="F177" s="29"/>
      <c r="G177" s="29"/>
      <c r="H177" s="579"/>
      <c r="I177" s="29"/>
      <c r="J177" s="29"/>
      <c r="K177" s="29"/>
      <c r="L177" s="29"/>
      <c r="M177" s="29"/>
      <c r="N177" s="29"/>
      <c r="O177" s="29"/>
      <c r="P177" s="29"/>
      <c r="Q177" s="29"/>
      <c r="R177" s="29"/>
      <c r="S177" s="29"/>
      <c r="T177" s="29"/>
      <c r="U177" s="29"/>
      <c r="V177" s="29"/>
      <c r="W177" s="29"/>
      <c r="X177" s="29"/>
      <c r="Y177" s="29"/>
      <c r="Z177" s="29"/>
    </row>
    <row r="178" spans="1:26" ht="15.75" customHeight="1">
      <c r="A178" s="29"/>
      <c r="B178" s="29"/>
      <c r="C178" s="29"/>
      <c r="D178" s="29"/>
      <c r="E178" s="29"/>
      <c r="F178" s="29"/>
      <c r="G178" s="29"/>
      <c r="H178" s="579"/>
      <c r="I178" s="29"/>
      <c r="J178" s="29"/>
      <c r="K178" s="29"/>
      <c r="L178" s="29"/>
      <c r="M178" s="29"/>
      <c r="N178" s="29"/>
      <c r="O178" s="29"/>
      <c r="P178" s="29"/>
      <c r="Q178" s="29"/>
      <c r="R178" s="29"/>
      <c r="S178" s="29"/>
      <c r="T178" s="29"/>
      <c r="U178" s="29"/>
      <c r="V178" s="29"/>
      <c r="W178" s="29"/>
      <c r="X178" s="29"/>
      <c r="Y178" s="29"/>
      <c r="Z178" s="29"/>
    </row>
    <row r="179" spans="1:26" ht="15.75" customHeight="1">
      <c r="A179" s="29"/>
      <c r="B179" s="29"/>
      <c r="C179" s="29"/>
      <c r="D179" s="29"/>
      <c r="E179" s="29"/>
      <c r="F179" s="29"/>
      <c r="G179" s="29"/>
      <c r="H179" s="579"/>
      <c r="I179" s="29"/>
      <c r="J179" s="29"/>
      <c r="K179" s="29"/>
      <c r="L179" s="29"/>
      <c r="M179" s="29"/>
      <c r="N179" s="29"/>
      <c r="O179" s="29"/>
      <c r="P179" s="29"/>
      <c r="Q179" s="29"/>
      <c r="R179" s="29"/>
      <c r="S179" s="29"/>
      <c r="T179" s="29"/>
      <c r="U179" s="29"/>
      <c r="V179" s="29"/>
      <c r="W179" s="29"/>
      <c r="X179" s="29"/>
      <c r="Y179" s="29"/>
      <c r="Z179" s="29"/>
    </row>
    <row r="180" spans="1:26" ht="15.75" customHeight="1">
      <c r="A180" s="29"/>
      <c r="B180" s="29"/>
      <c r="C180" s="29"/>
      <c r="D180" s="29"/>
      <c r="E180" s="29"/>
      <c r="F180" s="29"/>
      <c r="G180" s="29"/>
      <c r="H180" s="579"/>
      <c r="I180" s="29"/>
      <c r="J180" s="29"/>
      <c r="K180" s="29"/>
      <c r="L180" s="29"/>
      <c r="M180" s="29"/>
      <c r="N180" s="29"/>
      <c r="O180" s="29"/>
      <c r="P180" s="29"/>
      <c r="Q180" s="29"/>
      <c r="R180" s="29"/>
      <c r="S180" s="29"/>
      <c r="T180" s="29"/>
      <c r="U180" s="29"/>
      <c r="V180" s="29"/>
      <c r="W180" s="29"/>
      <c r="X180" s="29"/>
      <c r="Y180" s="29"/>
      <c r="Z180" s="29"/>
    </row>
    <row r="181" spans="1:26" ht="15.75" customHeight="1">
      <c r="A181" s="29"/>
      <c r="B181" s="29"/>
      <c r="C181" s="29"/>
      <c r="D181" s="29"/>
      <c r="E181" s="29"/>
      <c r="F181" s="29"/>
      <c r="G181" s="29"/>
      <c r="H181" s="579"/>
      <c r="I181" s="29"/>
      <c r="J181" s="29"/>
      <c r="K181" s="29"/>
      <c r="L181" s="29"/>
      <c r="M181" s="29"/>
      <c r="N181" s="29"/>
      <c r="O181" s="29"/>
      <c r="P181" s="29"/>
      <c r="Q181" s="29"/>
      <c r="R181" s="29"/>
      <c r="S181" s="29"/>
      <c r="T181" s="29"/>
      <c r="U181" s="29"/>
      <c r="V181" s="29"/>
      <c r="W181" s="29"/>
      <c r="X181" s="29"/>
      <c r="Y181" s="29"/>
      <c r="Z181" s="29"/>
    </row>
    <row r="182" spans="1:26" ht="15.75" customHeight="1">
      <c r="A182" s="29"/>
      <c r="B182" s="29"/>
      <c r="C182" s="29"/>
      <c r="D182" s="29"/>
      <c r="E182" s="29"/>
      <c r="F182" s="29"/>
      <c r="G182" s="29"/>
      <c r="H182" s="579"/>
      <c r="I182" s="29"/>
      <c r="J182" s="29"/>
      <c r="K182" s="29"/>
      <c r="L182" s="29"/>
      <c r="M182" s="29"/>
      <c r="N182" s="29"/>
      <c r="O182" s="29"/>
      <c r="P182" s="29"/>
      <c r="Q182" s="29"/>
      <c r="R182" s="29"/>
      <c r="S182" s="29"/>
      <c r="T182" s="29"/>
      <c r="U182" s="29"/>
      <c r="V182" s="29"/>
      <c r="W182" s="29"/>
      <c r="X182" s="29"/>
      <c r="Y182" s="29"/>
      <c r="Z182" s="29"/>
    </row>
    <row r="183" spans="1:26" ht="15.75" customHeight="1">
      <c r="A183" s="29"/>
      <c r="B183" s="29"/>
      <c r="C183" s="29"/>
      <c r="D183" s="29"/>
      <c r="E183" s="29"/>
      <c r="F183" s="29"/>
      <c r="G183" s="29"/>
      <c r="H183" s="579"/>
      <c r="I183" s="29"/>
      <c r="J183" s="29"/>
      <c r="K183" s="29"/>
      <c r="L183" s="29"/>
      <c r="M183" s="29"/>
      <c r="N183" s="29"/>
      <c r="O183" s="29"/>
      <c r="P183" s="29"/>
      <c r="Q183" s="29"/>
      <c r="R183" s="29"/>
      <c r="S183" s="29"/>
      <c r="T183" s="29"/>
      <c r="U183" s="29"/>
      <c r="V183" s="29"/>
      <c r="W183" s="29"/>
      <c r="X183" s="29"/>
      <c r="Y183" s="29"/>
      <c r="Z183" s="29"/>
    </row>
    <row r="184" spans="1:26" ht="15.75" customHeight="1">
      <c r="A184" s="29"/>
      <c r="B184" s="29"/>
      <c r="C184" s="29"/>
      <c r="D184" s="29"/>
      <c r="E184" s="29"/>
      <c r="F184" s="29"/>
      <c r="G184" s="29"/>
      <c r="H184" s="579"/>
      <c r="I184" s="29"/>
      <c r="J184" s="29"/>
      <c r="K184" s="29"/>
      <c r="L184" s="29"/>
      <c r="M184" s="29"/>
      <c r="N184" s="29"/>
      <c r="O184" s="29"/>
      <c r="P184" s="29"/>
      <c r="Q184" s="29"/>
      <c r="R184" s="29"/>
      <c r="S184" s="29"/>
      <c r="T184" s="29"/>
      <c r="U184" s="29"/>
      <c r="V184" s="29"/>
      <c r="W184" s="29"/>
      <c r="X184" s="29"/>
      <c r="Y184" s="29"/>
      <c r="Z184" s="29"/>
    </row>
    <row r="185" spans="1:26" ht="15.75" customHeight="1">
      <c r="A185" s="29"/>
      <c r="B185" s="29"/>
      <c r="C185" s="29"/>
      <c r="D185" s="29"/>
      <c r="E185" s="29"/>
      <c r="F185" s="29"/>
      <c r="G185" s="29"/>
      <c r="H185" s="579"/>
      <c r="I185" s="29"/>
      <c r="J185" s="29"/>
      <c r="K185" s="29"/>
      <c r="L185" s="29"/>
      <c r="M185" s="29"/>
      <c r="N185" s="29"/>
      <c r="O185" s="29"/>
      <c r="P185" s="29"/>
      <c r="Q185" s="29"/>
      <c r="R185" s="29"/>
      <c r="S185" s="29"/>
      <c r="T185" s="29"/>
      <c r="U185" s="29"/>
      <c r="V185" s="29"/>
      <c r="W185" s="29"/>
      <c r="X185" s="29"/>
      <c r="Y185" s="29"/>
      <c r="Z185" s="29"/>
    </row>
    <row r="186" spans="1:26" ht="15.75" customHeight="1">
      <c r="A186" s="29"/>
      <c r="B186" s="29"/>
      <c r="C186" s="29"/>
      <c r="D186" s="29"/>
      <c r="E186" s="29"/>
      <c r="F186" s="29"/>
      <c r="G186" s="29"/>
      <c r="H186" s="579"/>
      <c r="I186" s="29"/>
      <c r="J186" s="29"/>
      <c r="K186" s="29"/>
      <c r="L186" s="29"/>
      <c r="M186" s="29"/>
      <c r="N186" s="29"/>
      <c r="O186" s="29"/>
      <c r="P186" s="29"/>
      <c r="Q186" s="29"/>
      <c r="R186" s="29"/>
      <c r="S186" s="29"/>
      <c r="T186" s="29"/>
      <c r="U186" s="29"/>
      <c r="V186" s="29"/>
      <c r="W186" s="29"/>
      <c r="X186" s="29"/>
      <c r="Y186" s="29"/>
      <c r="Z186" s="29"/>
    </row>
    <row r="187" spans="1:26" ht="15.75" customHeight="1">
      <c r="A187" s="29"/>
      <c r="B187" s="29"/>
      <c r="C187" s="29"/>
      <c r="D187" s="29"/>
      <c r="E187" s="29"/>
      <c r="F187" s="29"/>
      <c r="G187" s="29"/>
      <c r="H187" s="579"/>
      <c r="I187" s="29"/>
      <c r="J187" s="29"/>
      <c r="K187" s="29"/>
      <c r="L187" s="29"/>
      <c r="M187" s="29"/>
      <c r="N187" s="29"/>
      <c r="O187" s="29"/>
      <c r="P187" s="29"/>
      <c r="Q187" s="29"/>
      <c r="R187" s="29"/>
      <c r="S187" s="29"/>
      <c r="T187" s="29"/>
      <c r="U187" s="29"/>
      <c r="V187" s="29"/>
      <c r="W187" s="29"/>
      <c r="X187" s="29"/>
      <c r="Y187" s="29"/>
      <c r="Z187" s="29"/>
    </row>
    <row r="188" spans="1:26" ht="15.75" customHeight="1">
      <c r="A188" s="29"/>
      <c r="B188" s="29"/>
      <c r="C188" s="29"/>
      <c r="D188" s="29"/>
      <c r="E188" s="29"/>
      <c r="F188" s="29"/>
      <c r="G188" s="29"/>
      <c r="H188" s="579"/>
      <c r="I188" s="29"/>
      <c r="J188" s="29"/>
      <c r="K188" s="29"/>
      <c r="L188" s="29"/>
      <c r="M188" s="29"/>
      <c r="N188" s="29"/>
      <c r="O188" s="29"/>
      <c r="P188" s="29"/>
      <c r="Q188" s="29"/>
      <c r="R188" s="29"/>
      <c r="S188" s="29"/>
      <c r="T188" s="29"/>
      <c r="U188" s="29"/>
      <c r="V188" s="29"/>
      <c r="W188" s="29"/>
      <c r="X188" s="29"/>
      <c r="Y188" s="29"/>
      <c r="Z188" s="29"/>
    </row>
    <row r="189" spans="1:26" ht="15.75" customHeight="1">
      <c r="A189" s="29"/>
      <c r="B189" s="29"/>
      <c r="C189" s="29"/>
      <c r="D189" s="29"/>
      <c r="E189" s="29"/>
      <c r="F189" s="29"/>
      <c r="G189" s="29"/>
      <c r="H189" s="579"/>
      <c r="I189" s="29"/>
      <c r="J189" s="29"/>
      <c r="K189" s="29"/>
      <c r="L189" s="29"/>
      <c r="M189" s="29"/>
      <c r="N189" s="29"/>
      <c r="O189" s="29"/>
      <c r="P189" s="29"/>
      <c r="Q189" s="29"/>
      <c r="R189" s="29"/>
      <c r="S189" s="29"/>
      <c r="T189" s="29"/>
      <c r="U189" s="29"/>
      <c r="V189" s="29"/>
      <c r="W189" s="29"/>
      <c r="X189" s="29"/>
      <c r="Y189" s="29"/>
      <c r="Z189" s="29"/>
    </row>
    <row r="190" spans="1:26" ht="15.75" customHeight="1">
      <c r="A190" s="29"/>
      <c r="B190" s="29"/>
      <c r="C190" s="29"/>
      <c r="D190" s="29"/>
      <c r="E190" s="29"/>
      <c r="F190" s="29"/>
      <c r="G190" s="29"/>
      <c r="H190" s="579"/>
      <c r="I190" s="29"/>
      <c r="J190" s="29"/>
      <c r="K190" s="29"/>
      <c r="L190" s="29"/>
      <c r="M190" s="29"/>
      <c r="N190" s="29"/>
      <c r="O190" s="29"/>
      <c r="P190" s="29"/>
      <c r="Q190" s="29"/>
      <c r="R190" s="29"/>
      <c r="S190" s="29"/>
      <c r="T190" s="29"/>
      <c r="U190" s="29"/>
      <c r="V190" s="29"/>
      <c r="W190" s="29"/>
      <c r="X190" s="29"/>
      <c r="Y190" s="29"/>
      <c r="Z190" s="29"/>
    </row>
    <row r="191" spans="1:26" ht="15.75" customHeight="1">
      <c r="A191" s="29"/>
      <c r="B191" s="29"/>
      <c r="C191" s="29"/>
      <c r="D191" s="29"/>
      <c r="E191" s="29"/>
      <c r="F191" s="29"/>
      <c r="G191" s="29"/>
      <c r="H191" s="579"/>
      <c r="I191" s="29"/>
      <c r="J191" s="29"/>
      <c r="K191" s="29"/>
      <c r="L191" s="29"/>
      <c r="M191" s="29"/>
      <c r="N191" s="29"/>
      <c r="O191" s="29"/>
      <c r="P191" s="29"/>
      <c r="Q191" s="29"/>
      <c r="R191" s="29"/>
      <c r="S191" s="29"/>
      <c r="T191" s="29"/>
      <c r="U191" s="29"/>
      <c r="V191" s="29"/>
      <c r="W191" s="29"/>
      <c r="X191" s="29"/>
      <c r="Y191" s="29"/>
      <c r="Z191" s="29"/>
    </row>
    <row r="192" spans="1:26" ht="15.75" customHeight="1">
      <c r="A192" s="29"/>
      <c r="B192" s="29"/>
      <c r="C192" s="29"/>
      <c r="D192" s="29"/>
      <c r="E192" s="29"/>
      <c r="F192" s="29"/>
      <c r="G192" s="29"/>
      <c r="H192" s="579"/>
      <c r="I192" s="29"/>
      <c r="J192" s="29"/>
      <c r="K192" s="29"/>
      <c r="L192" s="29"/>
      <c r="M192" s="29"/>
      <c r="N192" s="29"/>
      <c r="O192" s="29"/>
      <c r="P192" s="29"/>
      <c r="Q192" s="29"/>
      <c r="R192" s="29"/>
      <c r="S192" s="29"/>
      <c r="T192" s="29"/>
      <c r="U192" s="29"/>
      <c r="V192" s="29"/>
      <c r="W192" s="29"/>
      <c r="X192" s="29"/>
      <c r="Y192" s="29"/>
      <c r="Z192" s="29"/>
    </row>
    <row r="193" spans="1:26" ht="15.75" customHeight="1">
      <c r="A193" s="29"/>
      <c r="B193" s="29"/>
      <c r="C193" s="29"/>
      <c r="D193" s="29"/>
      <c r="E193" s="29"/>
      <c r="F193" s="29"/>
      <c r="G193" s="29"/>
      <c r="H193" s="579"/>
      <c r="I193" s="29"/>
      <c r="J193" s="29"/>
      <c r="K193" s="29"/>
      <c r="L193" s="29"/>
      <c r="M193" s="29"/>
      <c r="N193" s="29"/>
      <c r="O193" s="29"/>
      <c r="P193" s="29"/>
      <c r="Q193" s="29"/>
      <c r="R193" s="29"/>
      <c r="S193" s="29"/>
      <c r="T193" s="29"/>
      <c r="U193" s="29"/>
      <c r="V193" s="29"/>
      <c r="W193" s="29"/>
      <c r="X193" s="29"/>
      <c r="Y193" s="29"/>
      <c r="Z193" s="29"/>
    </row>
    <row r="194" spans="1:26" ht="15.75" customHeight="1">
      <c r="A194" s="29"/>
      <c r="B194" s="29"/>
      <c r="C194" s="29"/>
      <c r="D194" s="29"/>
      <c r="E194" s="29"/>
      <c r="F194" s="29"/>
      <c r="G194" s="29"/>
      <c r="H194" s="579"/>
      <c r="I194" s="29"/>
      <c r="J194" s="29"/>
      <c r="K194" s="29"/>
      <c r="L194" s="29"/>
      <c r="M194" s="29"/>
      <c r="N194" s="29"/>
      <c r="O194" s="29"/>
      <c r="P194" s="29"/>
      <c r="Q194" s="29"/>
      <c r="R194" s="29"/>
      <c r="S194" s="29"/>
      <c r="T194" s="29"/>
      <c r="U194" s="29"/>
      <c r="V194" s="29"/>
      <c r="W194" s="29"/>
      <c r="X194" s="29"/>
      <c r="Y194" s="29"/>
      <c r="Z194" s="29"/>
    </row>
    <row r="195" spans="1:26" ht="15.75" customHeight="1">
      <c r="A195" s="29"/>
      <c r="B195" s="29"/>
      <c r="C195" s="29"/>
      <c r="D195" s="29"/>
      <c r="E195" s="29"/>
      <c r="F195" s="29"/>
      <c r="G195" s="29"/>
      <c r="H195" s="579"/>
      <c r="I195" s="29"/>
      <c r="J195" s="29"/>
      <c r="K195" s="29"/>
      <c r="L195" s="29"/>
      <c r="M195" s="29"/>
      <c r="N195" s="29"/>
      <c r="O195" s="29"/>
      <c r="P195" s="29"/>
      <c r="Q195" s="29"/>
      <c r="R195" s="29"/>
      <c r="S195" s="29"/>
      <c r="T195" s="29"/>
      <c r="U195" s="29"/>
      <c r="V195" s="29"/>
      <c r="W195" s="29"/>
      <c r="X195" s="29"/>
      <c r="Y195" s="29"/>
      <c r="Z195" s="29"/>
    </row>
    <row r="196" spans="1:26" ht="15.75" customHeight="1">
      <c r="A196" s="29"/>
      <c r="B196" s="29"/>
      <c r="C196" s="29"/>
      <c r="D196" s="29"/>
      <c r="E196" s="29"/>
      <c r="F196" s="29"/>
      <c r="G196" s="29"/>
      <c r="H196" s="579"/>
      <c r="I196" s="29"/>
      <c r="J196" s="29"/>
      <c r="K196" s="29"/>
      <c r="L196" s="29"/>
      <c r="M196" s="29"/>
      <c r="N196" s="29"/>
      <c r="O196" s="29"/>
      <c r="P196" s="29"/>
      <c r="Q196" s="29"/>
      <c r="R196" s="29"/>
      <c r="S196" s="29"/>
      <c r="T196" s="29"/>
      <c r="U196" s="29"/>
      <c r="V196" s="29"/>
      <c r="W196" s="29"/>
      <c r="X196" s="29"/>
      <c r="Y196" s="29"/>
      <c r="Z196" s="29"/>
    </row>
    <row r="197" spans="1:26" ht="15.75" customHeight="1">
      <c r="A197" s="29"/>
      <c r="B197" s="29"/>
      <c r="C197" s="29"/>
      <c r="D197" s="29"/>
      <c r="E197" s="29"/>
      <c r="F197" s="29"/>
      <c r="G197" s="29"/>
      <c r="H197" s="579"/>
      <c r="I197" s="29"/>
      <c r="J197" s="29"/>
      <c r="K197" s="29"/>
      <c r="L197" s="29"/>
      <c r="M197" s="29"/>
      <c r="N197" s="29"/>
      <c r="O197" s="29"/>
      <c r="P197" s="29"/>
      <c r="Q197" s="29"/>
      <c r="R197" s="29"/>
      <c r="S197" s="29"/>
      <c r="T197" s="29"/>
      <c r="U197" s="29"/>
      <c r="V197" s="29"/>
      <c r="W197" s="29"/>
      <c r="X197" s="29"/>
      <c r="Y197" s="29"/>
      <c r="Z197" s="29"/>
    </row>
    <row r="198" spans="1:26" ht="15.75" customHeight="1">
      <c r="A198" s="29"/>
      <c r="B198" s="29"/>
      <c r="C198" s="29"/>
      <c r="D198" s="29"/>
      <c r="E198" s="29"/>
      <c r="F198" s="29"/>
      <c r="G198" s="29"/>
      <c r="H198" s="579"/>
      <c r="I198" s="29"/>
      <c r="J198" s="29"/>
      <c r="K198" s="29"/>
      <c r="L198" s="29"/>
      <c r="M198" s="29"/>
      <c r="N198" s="29"/>
      <c r="O198" s="29"/>
      <c r="P198" s="29"/>
      <c r="Q198" s="29"/>
      <c r="R198" s="29"/>
      <c r="S198" s="29"/>
      <c r="T198" s="29"/>
      <c r="U198" s="29"/>
      <c r="V198" s="29"/>
      <c r="W198" s="29"/>
      <c r="X198" s="29"/>
      <c r="Y198" s="29"/>
      <c r="Z198" s="29"/>
    </row>
    <row r="199" spans="1:26" ht="15.75" customHeight="1">
      <c r="A199" s="29"/>
      <c r="B199" s="29"/>
      <c r="C199" s="29"/>
      <c r="D199" s="29"/>
      <c r="E199" s="29"/>
      <c r="F199" s="29"/>
      <c r="G199" s="29"/>
      <c r="H199" s="579"/>
      <c r="I199" s="29"/>
      <c r="J199" s="29"/>
      <c r="K199" s="29"/>
      <c r="L199" s="29"/>
      <c r="M199" s="29"/>
      <c r="N199" s="29"/>
      <c r="O199" s="29"/>
      <c r="P199" s="29"/>
      <c r="Q199" s="29"/>
      <c r="R199" s="29"/>
      <c r="S199" s="29"/>
      <c r="T199" s="29"/>
      <c r="U199" s="29"/>
      <c r="V199" s="29"/>
      <c r="W199" s="29"/>
      <c r="X199" s="29"/>
      <c r="Y199" s="29"/>
      <c r="Z199" s="29"/>
    </row>
    <row r="200" spans="1:26" ht="15.75" customHeight="1">
      <c r="A200" s="29"/>
      <c r="B200" s="29"/>
      <c r="C200" s="29"/>
      <c r="D200" s="29"/>
      <c r="E200" s="29"/>
      <c r="F200" s="29"/>
      <c r="G200" s="29"/>
      <c r="H200" s="579"/>
      <c r="I200" s="29"/>
      <c r="J200" s="29"/>
      <c r="K200" s="29"/>
      <c r="L200" s="29"/>
      <c r="M200" s="29"/>
      <c r="N200" s="29"/>
      <c r="O200" s="29"/>
      <c r="P200" s="29"/>
      <c r="Q200" s="29"/>
      <c r="R200" s="29"/>
      <c r="S200" s="29"/>
      <c r="T200" s="29"/>
      <c r="U200" s="29"/>
      <c r="V200" s="29"/>
      <c r="W200" s="29"/>
      <c r="X200" s="29"/>
      <c r="Y200" s="29"/>
      <c r="Z200" s="29"/>
    </row>
    <row r="201" spans="1:26" ht="15.75" customHeight="1">
      <c r="A201" s="29"/>
      <c r="B201" s="29"/>
      <c r="C201" s="29"/>
      <c r="D201" s="29"/>
      <c r="E201" s="29"/>
      <c r="F201" s="29"/>
      <c r="G201" s="29"/>
      <c r="H201" s="579"/>
      <c r="I201" s="29"/>
      <c r="J201" s="29"/>
      <c r="K201" s="29"/>
      <c r="L201" s="29"/>
      <c r="M201" s="29"/>
      <c r="N201" s="29"/>
      <c r="O201" s="29"/>
      <c r="P201" s="29"/>
      <c r="Q201" s="29"/>
      <c r="R201" s="29"/>
      <c r="S201" s="29"/>
      <c r="T201" s="29"/>
      <c r="U201" s="29"/>
      <c r="V201" s="29"/>
      <c r="W201" s="29"/>
      <c r="X201" s="29"/>
      <c r="Y201" s="29"/>
      <c r="Z201" s="29"/>
    </row>
    <row r="202" spans="1:26" ht="15.75" customHeight="1">
      <c r="A202" s="29"/>
      <c r="B202" s="29"/>
      <c r="C202" s="29"/>
      <c r="D202" s="29"/>
      <c r="E202" s="29"/>
      <c r="F202" s="29"/>
      <c r="G202" s="29"/>
      <c r="H202" s="579"/>
      <c r="I202" s="29"/>
      <c r="J202" s="29"/>
      <c r="K202" s="29"/>
      <c r="L202" s="29"/>
      <c r="M202" s="29"/>
      <c r="N202" s="29"/>
      <c r="O202" s="29"/>
      <c r="P202" s="29"/>
      <c r="Q202" s="29"/>
      <c r="R202" s="29"/>
      <c r="S202" s="29"/>
      <c r="T202" s="29"/>
      <c r="U202" s="29"/>
      <c r="V202" s="29"/>
      <c r="W202" s="29"/>
      <c r="X202" s="29"/>
      <c r="Y202" s="29"/>
      <c r="Z202" s="29"/>
    </row>
    <row r="203" spans="1:26" ht="15.75" customHeight="1">
      <c r="A203" s="29"/>
      <c r="B203" s="29"/>
      <c r="C203" s="29"/>
      <c r="D203" s="29"/>
      <c r="E203" s="29"/>
      <c r="F203" s="29"/>
      <c r="G203" s="29"/>
      <c r="H203" s="579"/>
      <c r="I203" s="29"/>
      <c r="J203" s="29"/>
      <c r="K203" s="29"/>
      <c r="L203" s="29"/>
      <c r="M203" s="29"/>
      <c r="N203" s="29"/>
      <c r="O203" s="29"/>
      <c r="P203" s="29"/>
      <c r="Q203" s="29"/>
      <c r="R203" s="29"/>
      <c r="S203" s="29"/>
      <c r="T203" s="29"/>
      <c r="U203" s="29"/>
      <c r="V203" s="29"/>
      <c r="W203" s="29"/>
      <c r="X203" s="29"/>
      <c r="Y203" s="29"/>
      <c r="Z203" s="29"/>
    </row>
    <row r="204" spans="1:26" ht="15.75" customHeight="1">
      <c r="A204" s="29"/>
      <c r="B204" s="29"/>
      <c r="C204" s="29"/>
      <c r="D204" s="29"/>
      <c r="E204" s="29"/>
      <c r="F204" s="29"/>
      <c r="G204" s="29"/>
      <c r="H204" s="579"/>
      <c r="I204" s="29"/>
      <c r="J204" s="29"/>
      <c r="K204" s="29"/>
      <c r="L204" s="29"/>
      <c r="M204" s="29"/>
      <c r="N204" s="29"/>
      <c r="O204" s="29"/>
      <c r="P204" s="29"/>
      <c r="Q204" s="29"/>
      <c r="R204" s="29"/>
      <c r="S204" s="29"/>
      <c r="T204" s="29"/>
      <c r="U204" s="29"/>
      <c r="V204" s="29"/>
      <c r="W204" s="29"/>
      <c r="X204" s="29"/>
      <c r="Y204" s="29"/>
      <c r="Z204" s="29"/>
    </row>
    <row r="205" spans="1:26" ht="15.75" customHeight="1">
      <c r="A205" s="29"/>
      <c r="B205" s="29"/>
      <c r="C205" s="29"/>
      <c r="D205" s="29"/>
      <c r="E205" s="29"/>
      <c r="F205" s="29"/>
      <c r="G205" s="29"/>
      <c r="H205" s="579"/>
      <c r="I205" s="29"/>
      <c r="J205" s="29"/>
      <c r="K205" s="29"/>
      <c r="L205" s="29"/>
      <c r="M205" s="29"/>
      <c r="N205" s="29"/>
      <c r="O205" s="29"/>
      <c r="P205" s="29"/>
      <c r="Q205" s="29"/>
      <c r="R205" s="29"/>
      <c r="S205" s="29"/>
      <c r="T205" s="29"/>
      <c r="U205" s="29"/>
      <c r="V205" s="29"/>
      <c r="W205" s="29"/>
      <c r="X205" s="29"/>
      <c r="Y205" s="29"/>
      <c r="Z205" s="29"/>
    </row>
    <row r="206" spans="1:26" ht="15.75" customHeight="1">
      <c r="A206" s="29"/>
      <c r="B206" s="29"/>
      <c r="C206" s="29"/>
      <c r="D206" s="29"/>
      <c r="E206" s="29"/>
      <c r="F206" s="29"/>
      <c r="G206" s="29"/>
      <c r="H206" s="579"/>
      <c r="I206" s="29"/>
      <c r="J206" s="29"/>
      <c r="K206" s="29"/>
      <c r="L206" s="29"/>
      <c r="M206" s="29"/>
      <c r="N206" s="29"/>
      <c r="O206" s="29"/>
      <c r="P206" s="29"/>
      <c r="Q206" s="29"/>
      <c r="R206" s="29"/>
      <c r="S206" s="29"/>
      <c r="T206" s="29"/>
      <c r="U206" s="29"/>
      <c r="V206" s="29"/>
      <c r="W206" s="29"/>
      <c r="X206" s="29"/>
      <c r="Y206" s="29"/>
      <c r="Z206" s="29"/>
    </row>
    <row r="207" spans="1:26" ht="15.75" customHeight="1">
      <c r="A207" s="29"/>
      <c r="B207" s="29"/>
      <c r="C207" s="29"/>
      <c r="D207" s="29"/>
      <c r="E207" s="29"/>
      <c r="F207" s="29"/>
      <c r="G207" s="29"/>
      <c r="H207" s="579"/>
      <c r="I207" s="29"/>
      <c r="J207" s="29"/>
      <c r="K207" s="29"/>
      <c r="L207" s="29"/>
      <c r="M207" s="29"/>
      <c r="N207" s="29"/>
      <c r="O207" s="29"/>
      <c r="P207" s="29"/>
      <c r="Q207" s="29"/>
      <c r="R207" s="29"/>
      <c r="S207" s="29"/>
      <c r="T207" s="29"/>
      <c r="U207" s="29"/>
      <c r="V207" s="29"/>
      <c r="W207" s="29"/>
      <c r="X207" s="29"/>
      <c r="Y207" s="29"/>
      <c r="Z207" s="29"/>
    </row>
    <row r="208" spans="1:26" ht="15.75" customHeight="1">
      <c r="A208" s="29"/>
      <c r="B208" s="29"/>
      <c r="C208" s="29"/>
      <c r="D208" s="29"/>
      <c r="E208" s="29"/>
      <c r="F208" s="29"/>
      <c r="G208" s="29"/>
      <c r="H208" s="579"/>
      <c r="I208" s="29"/>
      <c r="J208" s="29"/>
      <c r="K208" s="29"/>
      <c r="L208" s="29"/>
      <c r="M208" s="29"/>
      <c r="N208" s="29"/>
      <c r="O208" s="29"/>
      <c r="P208" s="29"/>
      <c r="Q208" s="29"/>
      <c r="R208" s="29"/>
      <c r="S208" s="29"/>
      <c r="T208" s="29"/>
      <c r="U208" s="29"/>
      <c r="V208" s="29"/>
      <c r="W208" s="29"/>
      <c r="X208" s="29"/>
      <c r="Y208" s="29"/>
      <c r="Z208" s="29"/>
    </row>
    <row r="209" spans="1:26" ht="15.75" customHeight="1">
      <c r="A209" s="29"/>
      <c r="B209" s="29"/>
      <c r="C209" s="29"/>
      <c r="D209" s="29"/>
      <c r="E209" s="29"/>
      <c r="F209" s="29"/>
      <c r="G209" s="29"/>
      <c r="H209" s="579"/>
      <c r="I209" s="29"/>
      <c r="J209" s="29"/>
      <c r="K209" s="29"/>
      <c r="L209" s="29"/>
      <c r="M209" s="29"/>
      <c r="N209" s="29"/>
      <c r="O209" s="29"/>
      <c r="P209" s="29"/>
      <c r="Q209" s="29"/>
      <c r="R209" s="29"/>
      <c r="S209" s="29"/>
      <c r="T209" s="29"/>
      <c r="U209" s="29"/>
      <c r="V209" s="29"/>
      <c r="W209" s="29"/>
      <c r="X209" s="29"/>
      <c r="Y209" s="29"/>
      <c r="Z209" s="29"/>
    </row>
    <row r="210" spans="1:26" ht="15.75" customHeight="1">
      <c r="A210" s="29"/>
      <c r="B210" s="29"/>
      <c r="C210" s="29"/>
      <c r="D210" s="29"/>
      <c r="E210" s="29"/>
      <c r="F210" s="29"/>
      <c r="G210" s="29"/>
      <c r="H210" s="579"/>
      <c r="I210" s="29"/>
      <c r="J210" s="29"/>
      <c r="K210" s="29"/>
      <c r="L210" s="29"/>
      <c r="M210" s="29"/>
      <c r="N210" s="29"/>
      <c r="O210" s="29"/>
      <c r="P210" s="29"/>
      <c r="Q210" s="29"/>
      <c r="R210" s="29"/>
      <c r="S210" s="29"/>
      <c r="T210" s="29"/>
      <c r="U210" s="29"/>
      <c r="V210" s="29"/>
      <c r="W210" s="29"/>
      <c r="X210" s="29"/>
      <c r="Y210" s="29"/>
      <c r="Z210" s="29"/>
    </row>
    <row r="211" spans="1:26" ht="15.75" customHeight="1">
      <c r="A211" s="29"/>
      <c r="B211" s="29"/>
      <c r="C211" s="29"/>
      <c r="D211" s="29"/>
      <c r="E211" s="29"/>
      <c r="F211" s="29"/>
      <c r="G211" s="29"/>
      <c r="H211" s="579"/>
      <c r="I211" s="29"/>
      <c r="J211" s="29"/>
      <c r="K211" s="29"/>
      <c r="L211" s="29"/>
      <c r="M211" s="29"/>
      <c r="N211" s="29"/>
      <c r="O211" s="29"/>
      <c r="P211" s="29"/>
      <c r="Q211" s="29"/>
      <c r="R211" s="29"/>
      <c r="S211" s="29"/>
      <c r="T211" s="29"/>
      <c r="U211" s="29"/>
      <c r="V211" s="29"/>
      <c r="W211" s="29"/>
      <c r="X211" s="29"/>
      <c r="Y211" s="29"/>
      <c r="Z211" s="29"/>
    </row>
    <row r="212" spans="1:26" ht="15.75" customHeight="1">
      <c r="A212" s="29"/>
      <c r="B212" s="29"/>
      <c r="C212" s="29"/>
      <c r="D212" s="29"/>
      <c r="E212" s="29"/>
      <c r="F212" s="29"/>
      <c r="G212" s="29"/>
      <c r="H212" s="579"/>
      <c r="I212" s="29"/>
      <c r="J212" s="29"/>
      <c r="K212" s="29"/>
      <c r="L212" s="29"/>
      <c r="M212" s="29"/>
      <c r="N212" s="29"/>
      <c r="O212" s="29"/>
      <c r="P212" s="29"/>
      <c r="Q212" s="29"/>
      <c r="R212" s="29"/>
      <c r="S212" s="29"/>
      <c r="T212" s="29"/>
      <c r="U212" s="29"/>
      <c r="V212" s="29"/>
      <c r="W212" s="29"/>
      <c r="X212" s="29"/>
      <c r="Y212" s="29"/>
      <c r="Z212" s="29"/>
    </row>
    <row r="213" spans="1:26" ht="15.75" customHeight="1">
      <c r="A213" s="29"/>
      <c r="B213" s="29"/>
      <c r="C213" s="29"/>
      <c r="D213" s="29"/>
      <c r="E213" s="29"/>
      <c r="F213" s="29"/>
      <c r="G213" s="29"/>
      <c r="H213" s="579"/>
      <c r="I213" s="29"/>
      <c r="J213" s="29"/>
      <c r="K213" s="29"/>
      <c r="L213" s="29"/>
      <c r="M213" s="29"/>
      <c r="N213" s="29"/>
      <c r="O213" s="29"/>
      <c r="P213" s="29"/>
      <c r="Q213" s="29"/>
      <c r="R213" s="29"/>
      <c r="S213" s="29"/>
      <c r="T213" s="29"/>
      <c r="U213" s="29"/>
      <c r="V213" s="29"/>
      <c r="W213" s="29"/>
      <c r="X213" s="29"/>
      <c r="Y213" s="29"/>
      <c r="Z213" s="29"/>
    </row>
    <row r="214" spans="1:26" ht="15.75" customHeight="1">
      <c r="A214" s="29"/>
      <c r="B214" s="29"/>
      <c r="C214" s="29"/>
      <c r="D214" s="29"/>
      <c r="E214" s="29"/>
      <c r="F214" s="29"/>
      <c r="G214" s="29"/>
      <c r="H214" s="579"/>
      <c r="I214" s="29"/>
      <c r="J214" s="29"/>
      <c r="K214" s="29"/>
      <c r="L214" s="29"/>
      <c r="M214" s="29"/>
      <c r="N214" s="29"/>
      <c r="O214" s="29"/>
      <c r="P214" s="29"/>
      <c r="Q214" s="29"/>
      <c r="R214" s="29"/>
      <c r="S214" s="29"/>
      <c r="T214" s="29"/>
      <c r="U214" s="29"/>
      <c r="V214" s="29"/>
      <c r="W214" s="29"/>
      <c r="X214" s="29"/>
      <c r="Y214" s="29"/>
      <c r="Z214" s="29"/>
    </row>
    <row r="215" spans="1:26" ht="15.75" customHeight="1">
      <c r="A215" s="29"/>
      <c r="B215" s="29"/>
      <c r="C215" s="29"/>
      <c r="D215" s="29"/>
      <c r="E215" s="29"/>
      <c r="F215" s="29"/>
      <c r="G215" s="29"/>
      <c r="H215" s="579"/>
      <c r="I215" s="29"/>
      <c r="J215" s="29"/>
      <c r="K215" s="29"/>
      <c r="L215" s="29"/>
      <c r="M215" s="29"/>
      <c r="N215" s="29"/>
      <c r="O215" s="29"/>
      <c r="P215" s="29"/>
      <c r="Q215" s="29"/>
      <c r="R215" s="29"/>
      <c r="S215" s="29"/>
      <c r="T215" s="29"/>
      <c r="U215" s="29"/>
      <c r="V215" s="29"/>
      <c r="W215" s="29"/>
      <c r="X215" s="29"/>
      <c r="Y215" s="29"/>
      <c r="Z215" s="29"/>
    </row>
    <row r="216" spans="1:26" ht="15.75" customHeight="1">
      <c r="A216" s="29"/>
      <c r="B216" s="29"/>
      <c r="C216" s="29"/>
      <c r="D216" s="29"/>
      <c r="E216" s="29"/>
      <c r="F216" s="29"/>
      <c r="G216" s="29"/>
      <c r="H216" s="579"/>
      <c r="I216" s="29"/>
      <c r="J216" s="29"/>
      <c r="K216" s="29"/>
      <c r="L216" s="29"/>
      <c r="M216" s="29"/>
      <c r="N216" s="29"/>
      <c r="O216" s="29"/>
      <c r="P216" s="29"/>
      <c r="Q216" s="29"/>
      <c r="R216" s="29"/>
      <c r="S216" s="29"/>
      <c r="T216" s="29"/>
      <c r="U216" s="29"/>
      <c r="V216" s="29"/>
      <c r="W216" s="29"/>
      <c r="X216" s="29"/>
      <c r="Y216" s="29"/>
      <c r="Z216" s="29"/>
    </row>
    <row r="217" spans="1:26" ht="15.75" customHeight="1">
      <c r="A217" s="29"/>
      <c r="B217" s="29"/>
      <c r="C217" s="29"/>
      <c r="D217" s="29"/>
      <c r="E217" s="29"/>
      <c r="F217" s="29"/>
      <c r="G217" s="29"/>
      <c r="H217" s="579"/>
      <c r="I217" s="29"/>
      <c r="J217" s="29"/>
      <c r="K217" s="29"/>
      <c r="L217" s="29"/>
      <c r="M217" s="29"/>
      <c r="N217" s="29"/>
      <c r="O217" s="29"/>
      <c r="P217" s="29"/>
      <c r="Q217" s="29"/>
      <c r="R217" s="29"/>
      <c r="S217" s="29"/>
      <c r="T217" s="29"/>
      <c r="U217" s="29"/>
      <c r="V217" s="29"/>
      <c r="W217" s="29"/>
      <c r="X217" s="29"/>
      <c r="Y217" s="29"/>
      <c r="Z217" s="29"/>
    </row>
    <row r="218" spans="1:26" ht="15.75" customHeight="1">
      <c r="A218" s="29"/>
      <c r="B218" s="29"/>
      <c r="C218" s="29"/>
      <c r="D218" s="29"/>
      <c r="E218" s="29"/>
      <c r="F218" s="29"/>
      <c r="G218" s="29"/>
      <c r="H218" s="579"/>
      <c r="I218" s="29"/>
      <c r="J218" s="29"/>
      <c r="K218" s="29"/>
      <c r="L218" s="29"/>
      <c r="M218" s="29"/>
      <c r="N218" s="29"/>
      <c r="O218" s="29"/>
      <c r="P218" s="29"/>
      <c r="Q218" s="29"/>
      <c r="R218" s="29"/>
      <c r="S218" s="29"/>
      <c r="T218" s="29"/>
      <c r="U218" s="29"/>
      <c r="V218" s="29"/>
      <c r="W218" s="29"/>
      <c r="X218" s="29"/>
      <c r="Y218" s="29"/>
      <c r="Z218" s="29"/>
    </row>
    <row r="219" spans="1:26" ht="15.75" customHeight="1">
      <c r="A219" s="29"/>
      <c r="B219" s="29"/>
      <c r="C219" s="29"/>
      <c r="D219" s="29"/>
      <c r="E219" s="29"/>
      <c r="F219" s="29"/>
      <c r="G219" s="29"/>
      <c r="H219" s="579"/>
      <c r="I219" s="29"/>
      <c r="J219" s="29"/>
      <c r="K219" s="29"/>
      <c r="L219" s="29"/>
      <c r="M219" s="29"/>
      <c r="N219" s="29"/>
      <c r="O219" s="29"/>
      <c r="P219" s="29"/>
      <c r="Q219" s="29"/>
      <c r="R219" s="29"/>
      <c r="S219" s="29"/>
      <c r="T219" s="29"/>
      <c r="U219" s="29"/>
      <c r="V219" s="29"/>
      <c r="W219" s="29"/>
      <c r="X219" s="29"/>
      <c r="Y219" s="29"/>
      <c r="Z219" s="29"/>
    </row>
    <row r="220" spans="1:26" ht="15.75" customHeight="1">
      <c r="A220" s="29"/>
      <c r="B220" s="29"/>
      <c r="C220" s="29"/>
      <c r="D220" s="29"/>
      <c r="E220" s="29"/>
      <c r="F220" s="29"/>
      <c r="G220" s="29"/>
      <c r="H220" s="579"/>
      <c r="I220" s="29"/>
      <c r="J220" s="29"/>
      <c r="K220" s="29"/>
      <c r="L220" s="29"/>
      <c r="M220" s="29"/>
      <c r="N220" s="29"/>
      <c r="O220" s="29"/>
      <c r="P220" s="29"/>
      <c r="Q220" s="29"/>
      <c r="R220" s="29"/>
      <c r="S220" s="29"/>
      <c r="T220" s="29"/>
      <c r="U220" s="29"/>
      <c r="V220" s="29"/>
      <c r="W220" s="29"/>
      <c r="X220" s="29"/>
      <c r="Y220" s="29"/>
      <c r="Z220" s="29"/>
    </row>
    <row r="221" spans="1:26" ht="15.75" customHeight="1">
      <c r="A221" s="29"/>
      <c r="B221" s="29"/>
      <c r="C221" s="29"/>
      <c r="D221" s="29"/>
      <c r="E221" s="29"/>
      <c r="F221" s="29"/>
      <c r="G221" s="29"/>
      <c r="H221" s="579"/>
      <c r="I221" s="29"/>
      <c r="J221" s="29"/>
      <c r="K221" s="29"/>
      <c r="L221" s="29"/>
      <c r="M221" s="29"/>
      <c r="N221" s="29"/>
      <c r="O221" s="29"/>
      <c r="P221" s="29"/>
      <c r="Q221" s="29"/>
      <c r="R221" s="29"/>
      <c r="S221" s="29"/>
      <c r="T221" s="29"/>
      <c r="U221" s="29"/>
      <c r="V221" s="29"/>
      <c r="W221" s="29"/>
      <c r="X221" s="29"/>
      <c r="Y221" s="29"/>
      <c r="Z221" s="29"/>
    </row>
    <row r="222" spans="1:26" ht="15.75" customHeight="1">
      <c r="A222" s="29"/>
      <c r="B222" s="29"/>
      <c r="C222" s="29"/>
      <c r="D222" s="29"/>
      <c r="E222" s="29"/>
      <c r="F222" s="29"/>
      <c r="G222" s="29"/>
      <c r="H222" s="579"/>
      <c r="I222" s="29"/>
      <c r="J222" s="29"/>
      <c r="K222" s="29"/>
      <c r="L222" s="29"/>
      <c r="M222" s="29"/>
      <c r="N222" s="29"/>
      <c r="O222" s="29"/>
      <c r="P222" s="29"/>
      <c r="Q222" s="29"/>
      <c r="R222" s="29"/>
      <c r="S222" s="29"/>
      <c r="T222" s="29"/>
      <c r="U222" s="29"/>
      <c r="V222" s="29"/>
      <c r="W222" s="29"/>
      <c r="X222" s="29"/>
      <c r="Y222" s="29"/>
      <c r="Z222" s="29"/>
    </row>
    <row r="223" spans="1:26" ht="15.75" customHeight="1">
      <c r="A223" s="29"/>
      <c r="B223" s="29"/>
      <c r="C223" s="29"/>
      <c r="D223" s="29"/>
      <c r="E223" s="29"/>
      <c r="F223" s="29"/>
      <c r="G223" s="29"/>
      <c r="H223" s="579"/>
      <c r="I223" s="29"/>
      <c r="J223" s="29"/>
      <c r="K223" s="29"/>
      <c r="L223" s="29"/>
      <c r="M223" s="29"/>
      <c r="N223" s="29"/>
      <c r="O223" s="29"/>
      <c r="P223" s="29"/>
      <c r="Q223" s="29"/>
      <c r="R223" s="29"/>
      <c r="S223" s="29"/>
      <c r="T223" s="29"/>
      <c r="U223" s="29"/>
      <c r="V223" s="29"/>
      <c r="W223" s="29"/>
      <c r="X223" s="29"/>
      <c r="Y223" s="29"/>
      <c r="Z223" s="29"/>
    </row>
    <row r="224" spans="1:26" ht="15.75" customHeight="1">
      <c r="A224" s="29"/>
      <c r="B224" s="29"/>
      <c r="C224" s="29"/>
      <c r="D224" s="29"/>
      <c r="E224" s="29"/>
      <c r="F224" s="29"/>
      <c r="G224" s="29"/>
      <c r="H224" s="579"/>
      <c r="I224" s="29"/>
      <c r="J224" s="29"/>
      <c r="K224" s="29"/>
      <c r="L224" s="29"/>
      <c r="M224" s="29"/>
      <c r="N224" s="29"/>
      <c r="O224" s="29"/>
      <c r="P224" s="29"/>
      <c r="Q224" s="29"/>
      <c r="R224" s="29"/>
      <c r="S224" s="29"/>
      <c r="T224" s="29"/>
      <c r="U224" s="29"/>
      <c r="V224" s="29"/>
      <c r="W224" s="29"/>
      <c r="X224" s="29"/>
      <c r="Y224" s="29"/>
      <c r="Z224" s="29"/>
    </row>
    <row r="225" spans="1:26" ht="15.75" customHeight="1">
      <c r="A225" s="29"/>
      <c r="B225" s="29"/>
      <c r="C225" s="29"/>
      <c r="D225" s="29"/>
      <c r="E225" s="29"/>
      <c r="F225" s="29"/>
      <c r="G225" s="29"/>
      <c r="H225" s="579"/>
      <c r="I225" s="29"/>
      <c r="J225" s="29"/>
      <c r="K225" s="29"/>
      <c r="L225" s="29"/>
      <c r="M225" s="29"/>
      <c r="N225" s="29"/>
      <c r="O225" s="29"/>
      <c r="P225" s="29"/>
      <c r="Q225" s="29"/>
      <c r="R225" s="29"/>
      <c r="S225" s="29"/>
      <c r="T225" s="29"/>
      <c r="U225" s="29"/>
      <c r="V225" s="29"/>
      <c r="W225" s="29"/>
      <c r="X225" s="29"/>
      <c r="Y225" s="29"/>
      <c r="Z225" s="29"/>
    </row>
    <row r="226" spans="1:26" ht="15.75" customHeight="1">
      <c r="A226" s="29"/>
      <c r="B226" s="29"/>
      <c r="C226" s="29"/>
      <c r="D226" s="29"/>
      <c r="E226" s="29"/>
      <c r="F226" s="29"/>
      <c r="G226" s="29"/>
      <c r="H226" s="579"/>
      <c r="I226" s="29"/>
      <c r="J226" s="29"/>
      <c r="K226" s="29"/>
      <c r="L226" s="29"/>
      <c r="M226" s="29"/>
      <c r="N226" s="29"/>
      <c r="O226" s="29"/>
      <c r="P226" s="29"/>
      <c r="Q226" s="29"/>
      <c r="R226" s="29"/>
      <c r="S226" s="29"/>
      <c r="T226" s="29"/>
      <c r="U226" s="29"/>
      <c r="V226" s="29"/>
      <c r="W226" s="29"/>
      <c r="X226" s="29"/>
      <c r="Y226" s="29"/>
      <c r="Z226" s="29"/>
    </row>
    <row r="227" spans="1:26" ht="15.75" customHeight="1">
      <c r="A227" s="29"/>
      <c r="B227" s="29"/>
      <c r="C227" s="29"/>
      <c r="D227" s="29"/>
      <c r="E227" s="29"/>
      <c r="F227" s="29"/>
      <c r="G227" s="29"/>
      <c r="H227" s="579"/>
      <c r="I227" s="29"/>
      <c r="J227" s="29"/>
      <c r="K227" s="29"/>
      <c r="L227" s="29"/>
      <c r="M227" s="29"/>
      <c r="N227" s="29"/>
      <c r="O227" s="29"/>
      <c r="P227" s="29"/>
      <c r="Q227" s="29"/>
      <c r="R227" s="29"/>
      <c r="S227" s="29"/>
      <c r="T227" s="29"/>
      <c r="U227" s="29"/>
      <c r="V227" s="29"/>
      <c r="W227" s="29"/>
      <c r="X227" s="29"/>
      <c r="Y227" s="29"/>
      <c r="Z227" s="29"/>
    </row>
    <row r="228" spans="1:26" ht="15.75" customHeight="1">
      <c r="A228" s="29"/>
      <c r="B228" s="29"/>
      <c r="C228" s="29"/>
      <c r="D228" s="29"/>
      <c r="E228" s="29"/>
      <c r="F228" s="29"/>
      <c r="G228" s="29"/>
      <c r="H228" s="579"/>
      <c r="I228" s="29"/>
      <c r="J228" s="29"/>
      <c r="K228" s="29"/>
      <c r="L228" s="29"/>
      <c r="M228" s="29"/>
      <c r="N228" s="29"/>
      <c r="O228" s="29"/>
      <c r="P228" s="29"/>
      <c r="Q228" s="29"/>
      <c r="R228" s="29"/>
      <c r="S228" s="29"/>
      <c r="T228" s="29"/>
      <c r="U228" s="29"/>
      <c r="V228" s="29"/>
      <c r="W228" s="29"/>
      <c r="X228" s="29"/>
      <c r="Y228" s="29"/>
      <c r="Z228" s="29"/>
    </row>
    <row r="229" spans="1:26" ht="15.75" customHeight="1">
      <c r="A229" s="29"/>
      <c r="B229" s="29"/>
      <c r="C229" s="29"/>
      <c r="D229" s="29"/>
      <c r="E229" s="29"/>
      <c r="F229" s="29"/>
      <c r="G229" s="29"/>
      <c r="H229" s="579"/>
      <c r="I229" s="29"/>
      <c r="J229" s="29"/>
      <c r="K229" s="29"/>
      <c r="L229" s="29"/>
      <c r="M229" s="29"/>
      <c r="N229" s="29"/>
      <c r="O229" s="29"/>
      <c r="P229" s="29"/>
      <c r="Q229" s="29"/>
      <c r="R229" s="29"/>
      <c r="S229" s="29"/>
      <c r="T229" s="29"/>
      <c r="U229" s="29"/>
      <c r="V229" s="29"/>
      <c r="W229" s="29"/>
      <c r="X229" s="29"/>
      <c r="Y229" s="29"/>
      <c r="Z229" s="29"/>
    </row>
    <row r="230" spans="1:26" ht="15.75" customHeight="1">
      <c r="A230" s="29"/>
      <c r="B230" s="29"/>
      <c r="C230" s="29"/>
      <c r="D230" s="29"/>
      <c r="E230" s="29"/>
      <c r="F230" s="29"/>
      <c r="G230" s="29"/>
      <c r="H230" s="579"/>
      <c r="I230" s="29"/>
      <c r="J230" s="29"/>
      <c r="K230" s="29"/>
      <c r="L230" s="29"/>
      <c r="M230" s="29"/>
      <c r="N230" s="29"/>
      <c r="O230" s="29"/>
      <c r="P230" s="29"/>
      <c r="Q230" s="29"/>
      <c r="R230" s="29"/>
      <c r="S230" s="29"/>
      <c r="T230" s="29"/>
      <c r="U230" s="29"/>
      <c r="V230" s="29"/>
      <c r="W230" s="29"/>
      <c r="X230" s="29"/>
      <c r="Y230" s="29"/>
      <c r="Z230" s="29"/>
    </row>
    <row r="231" spans="1:26" ht="15.75" customHeight="1">
      <c r="A231" s="29"/>
      <c r="B231" s="29"/>
      <c r="C231" s="29"/>
      <c r="D231" s="29"/>
      <c r="E231" s="29"/>
      <c r="F231" s="29"/>
      <c r="G231" s="29"/>
      <c r="H231" s="579"/>
      <c r="I231" s="29"/>
      <c r="J231" s="29"/>
      <c r="K231" s="29"/>
      <c r="L231" s="29"/>
      <c r="M231" s="29"/>
      <c r="N231" s="29"/>
      <c r="O231" s="29"/>
      <c r="P231" s="29"/>
      <c r="Q231" s="29"/>
      <c r="R231" s="29"/>
      <c r="S231" s="29"/>
      <c r="T231" s="29"/>
      <c r="U231" s="29"/>
      <c r="V231" s="29"/>
      <c r="W231" s="29"/>
      <c r="X231" s="29"/>
      <c r="Y231" s="29"/>
      <c r="Z231" s="29"/>
    </row>
    <row r="232" spans="1:26" ht="15.75" customHeight="1">
      <c r="A232" s="29"/>
      <c r="B232" s="29"/>
      <c r="C232" s="29"/>
      <c r="D232" s="29"/>
      <c r="E232" s="29"/>
      <c r="F232" s="29"/>
      <c r="G232" s="29"/>
      <c r="H232" s="579"/>
      <c r="I232" s="29"/>
      <c r="J232" s="29"/>
      <c r="K232" s="29"/>
      <c r="L232" s="29"/>
      <c r="M232" s="29"/>
      <c r="N232" s="29"/>
      <c r="O232" s="29"/>
      <c r="P232" s="29"/>
      <c r="Q232" s="29"/>
      <c r="R232" s="29"/>
      <c r="S232" s="29"/>
      <c r="T232" s="29"/>
      <c r="U232" s="29"/>
      <c r="V232" s="29"/>
      <c r="W232" s="29"/>
      <c r="X232" s="29"/>
      <c r="Y232" s="29"/>
      <c r="Z232" s="29"/>
    </row>
    <row r="233" spans="1:26" ht="15.75" customHeight="1">
      <c r="A233" s="29"/>
      <c r="B233" s="29"/>
      <c r="C233" s="29"/>
      <c r="D233" s="29"/>
      <c r="E233" s="29"/>
      <c r="F233" s="29"/>
      <c r="G233" s="29"/>
      <c r="H233" s="579"/>
      <c r="I233" s="29"/>
      <c r="J233" s="29"/>
      <c r="K233" s="29"/>
      <c r="L233" s="29"/>
      <c r="M233" s="29"/>
      <c r="N233" s="29"/>
      <c r="O233" s="29"/>
      <c r="P233" s="29"/>
      <c r="Q233" s="29"/>
      <c r="R233" s="29"/>
      <c r="S233" s="29"/>
      <c r="T233" s="29"/>
      <c r="U233" s="29"/>
      <c r="V233" s="29"/>
      <c r="W233" s="29"/>
      <c r="X233" s="29"/>
      <c r="Y233" s="29"/>
      <c r="Z233" s="29"/>
    </row>
    <row r="234" spans="1:26" ht="15.75" customHeight="1">
      <c r="A234" s="29"/>
      <c r="B234" s="29"/>
      <c r="C234" s="29"/>
      <c r="D234" s="29"/>
      <c r="E234" s="29"/>
      <c r="F234" s="29"/>
      <c r="G234" s="29"/>
      <c r="H234" s="579"/>
      <c r="I234" s="29"/>
      <c r="J234" s="29"/>
      <c r="K234" s="29"/>
      <c r="L234" s="29"/>
      <c r="M234" s="29"/>
      <c r="N234" s="29"/>
      <c r="O234" s="29"/>
      <c r="P234" s="29"/>
      <c r="Q234" s="29"/>
      <c r="R234" s="29"/>
      <c r="S234" s="29"/>
      <c r="T234" s="29"/>
      <c r="U234" s="29"/>
      <c r="V234" s="29"/>
      <c r="W234" s="29"/>
      <c r="X234" s="29"/>
      <c r="Y234" s="29"/>
      <c r="Z234" s="29"/>
    </row>
    <row r="235" spans="1:26" ht="15.75" customHeight="1">
      <c r="A235" s="29"/>
      <c r="B235" s="29"/>
      <c r="C235" s="29"/>
      <c r="D235" s="29"/>
      <c r="E235" s="29"/>
      <c r="F235" s="29"/>
      <c r="G235" s="29"/>
      <c r="H235" s="579"/>
      <c r="I235" s="29"/>
      <c r="J235" s="29"/>
      <c r="K235" s="29"/>
      <c r="L235" s="29"/>
      <c r="M235" s="29"/>
      <c r="N235" s="29"/>
      <c r="O235" s="29"/>
      <c r="P235" s="29"/>
      <c r="Q235" s="29"/>
      <c r="R235" s="29"/>
      <c r="S235" s="29"/>
      <c r="T235" s="29"/>
      <c r="U235" s="29"/>
      <c r="V235" s="29"/>
      <c r="W235" s="29"/>
      <c r="X235" s="29"/>
      <c r="Y235" s="29"/>
      <c r="Z235" s="29"/>
    </row>
    <row r="236" spans="1:26" ht="15.75" customHeight="1">
      <c r="A236" s="29"/>
      <c r="B236" s="29"/>
      <c r="C236" s="29"/>
      <c r="D236" s="29"/>
      <c r="E236" s="29"/>
      <c r="F236" s="29"/>
      <c r="G236" s="29"/>
      <c r="H236" s="579"/>
      <c r="I236" s="29"/>
      <c r="J236" s="29"/>
      <c r="K236" s="29"/>
      <c r="L236" s="29"/>
      <c r="M236" s="29"/>
      <c r="N236" s="29"/>
      <c r="O236" s="29"/>
      <c r="P236" s="29"/>
      <c r="Q236" s="29"/>
      <c r="R236" s="29"/>
      <c r="S236" s="29"/>
      <c r="T236" s="29"/>
      <c r="U236" s="29"/>
      <c r="V236" s="29"/>
      <c r="W236" s="29"/>
      <c r="X236" s="29"/>
      <c r="Y236" s="29"/>
      <c r="Z236" s="29"/>
    </row>
    <row r="237" spans="1:26" ht="15.75" customHeight="1">
      <c r="A237" s="29"/>
      <c r="B237" s="29"/>
      <c r="C237" s="29"/>
      <c r="D237" s="29"/>
      <c r="E237" s="29"/>
      <c r="F237" s="29"/>
      <c r="G237" s="29"/>
      <c r="H237" s="579"/>
      <c r="I237" s="29"/>
      <c r="J237" s="29"/>
      <c r="K237" s="29"/>
      <c r="L237" s="29"/>
      <c r="M237" s="29"/>
      <c r="N237" s="29"/>
      <c r="O237" s="29"/>
      <c r="P237" s="29"/>
      <c r="Q237" s="29"/>
      <c r="R237" s="29"/>
      <c r="S237" s="29"/>
      <c r="T237" s="29"/>
      <c r="U237" s="29"/>
      <c r="V237" s="29"/>
      <c r="W237" s="29"/>
      <c r="X237" s="29"/>
      <c r="Y237" s="29"/>
      <c r="Z237" s="29"/>
    </row>
    <row r="238" spans="1:26" ht="15.75" customHeight="1">
      <c r="A238" s="29"/>
      <c r="B238" s="29"/>
      <c r="C238" s="29"/>
      <c r="D238" s="29"/>
      <c r="E238" s="29"/>
      <c r="F238" s="29"/>
      <c r="G238" s="29"/>
      <c r="H238" s="579"/>
      <c r="I238" s="29"/>
      <c r="J238" s="29"/>
      <c r="K238" s="29"/>
      <c r="L238" s="29"/>
      <c r="M238" s="29"/>
      <c r="N238" s="29"/>
      <c r="O238" s="29"/>
      <c r="P238" s="29"/>
      <c r="Q238" s="29"/>
      <c r="R238" s="29"/>
      <c r="S238" s="29"/>
      <c r="T238" s="29"/>
      <c r="U238" s="29"/>
      <c r="V238" s="29"/>
      <c r="W238" s="29"/>
      <c r="X238" s="29"/>
      <c r="Y238" s="29"/>
      <c r="Z238" s="29"/>
    </row>
    <row r="239" spans="1:26" ht="15.75" customHeight="1">
      <c r="A239" s="29"/>
      <c r="B239" s="29"/>
      <c r="C239" s="29"/>
      <c r="D239" s="29"/>
      <c r="E239" s="29"/>
      <c r="F239" s="29"/>
      <c r="G239" s="29"/>
      <c r="H239" s="579"/>
      <c r="I239" s="29"/>
      <c r="J239" s="29"/>
      <c r="K239" s="29"/>
      <c r="L239" s="29"/>
      <c r="M239" s="29"/>
      <c r="N239" s="29"/>
      <c r="O239" s="29"/>
      <c r="P239" s="29"/>
      <c r="Q239" s="29"/>
      <c r="R239" s="29"/>
      <c r="S239" s="29"/>
      <c r="T239" s="29"/>
      <c r="U239" s="29"/>
      <c r="V239" s="29"/>
      <c r="W239" s="29"/>
      <c r="X239" s="29"/>
      <c r="Y239" s="29"/>
      <c r="Z239" s="29"/>
    </row>
    <row r="240" spans="1:26" ht="15.75" customHeight="1">
      <c r="A240" s="29"/>
      <c r="B240" s="29"/>
      <c r="C240" s="29"/>
      <c r="D240" s="29"/>
      <c r="E240" s="29"/>
      <c r="F240" s="29"/>
      <c r="G240" s="29"/>
      <c r="H240" s="579"/>
      <c r="I240" s="29"/>
      <c r="J240" s="29"/>
      <c r="K240" s="29"/>
      <c r="L240" s="29"/>
      <c r="M240" s="29"/>
      <c r="N240" s="29"/>
      <c r="O240" s="29"/>
      <c r="P240" s="29"/>
      <c r="Q240" s="29"/>
      <c r="R240" s="29"/>
      <c r="S240" s="29"/>
      <c r="T240" s="29"/>
      <c r="U240" s="29"/>
      <c r="V240" s="29"/>
      <c r="W240" s="29"/>
      <c r="X240" s="29"/>
      <c r="Y240" s="29"/>
      <c r="Z240" s="29"/>
    </row>
    <row r="241" spans="1:26" ht="15.75" customHeight="1">
      <c r="A241" s="29"/>
      <c r="B241" s="29"/>
      <c r="C241" s="29"/>
      <c r="D241" s="29"/>
      <c r="E241" s="29"/>
      <c r="F241" s="29"/>
      <c r="G241" s="29"/>
      <c r="H241" s="579"/>
      <c r="I241" s="29"/>
      <c r="J241" s="29"/>
      <c r="K241" s="29"/>
      <c r="L241" s="29"/>
      <c r="M241" s="29"/>
      <c r="N241" s="29"/>
      <c r="O241" s="29"/>
      <c r="P241" s="29"/>
      <c r="Q241" s="29"/>
      <c r="R241" s="29"/>
      <c r="S241" s="29"/>
      <c r="T241" s="29"/>
      <c r="U241" s="29"/>
      <c r="V241" s="29"/>
      <c r="W241" s="29"/>
      <c r="X241" s="29"/>
      <c r="Y241" s="29"/>
      <c r="Z241" s="29"/>
    </row>
    <row r="242" spans="1:26" ht="15.75" customHeight="1">
      <c r="A242" s="29"/>
      <c r="B242" s="29"/>
      <c r="C242" s="29"/>
      <c r="D242" s="29"/>
      <c r="E242" s="29"/>
      <c r="F242" s="29"/>
      <c r="G242" s="29"/>
      <c r="H242" s="579"/>
      <c r="I242" s="29"/>
      <c r="J242" s="29"/>
      <c r="K242" s="29"/>
      <c r="L242" s="29"/>
      <c r="M242" s="29"/>
      <c r="N242" s="29"/>
      <c r="O242" s="29"/>
      <c r="P242" s="29"/>
      <c r="Q242" s="29"/>
      <c r="R242" s="29"/>
      <c r="S242" s="29"/>
      <c r="T242" s="29"/>
      <c r="U242" s="29"/>
      <c r="V242" s="29"/>
      <c r="W242" s="29"/>
      <c r="X242" s="29"/>
      <c r="Y242" s="29"/>
      <c r="Z242" s="29"/>
    </row>
    <row r="243" spans="1:26" ht="15.75" customHeight="1">
      <c r="A243" s="29"/>
      <c r="B243" s="29"/>
      <c r="C243" s="29"/>
      <c r="D243" s="29"/>
      <c r="E243" s="29"/>
      <c r="F243" s="29"/>
      <c r="G243" s="29"/>
      <c r="H243" s="579"/>
      <c r="I243" s="29"/>
      <c r="J243" s="29"/>
      <c r="K243" s="29"/>
      <c r="L243" s="29"/>
      <c r="M243" s="29"/>
      <c r="N243" s="29"/>
      <c r="O243" s="29"/>
      <c r="P243" s="29"/>
      <c r="Q243" s="29"/>
      <c r="R243" s="29"/>
      <c r="S243" s="29"/>
      <c r="T243" s="29"/>
      <c r="U243" s="29"/>
      <c r="V243" s="29"/>
      <c r="W243" s="29"/>
      <c r="X243" s="29"/>
      <c r="Y243" s="29"/>
      <c r="Z243" s="29"/>
    </row>
    <row r="244" spans="1:26" ht="15.75" customHeight="1">
      <c r="A244" s="29"/>
      <c r="B244" s="29"/>
      <c r="C244" s="29"/>
      <c r="D244" s="29"/>
      <c r="E244" s="29"/>
      <c r="F244" s="29"/>
      <c r="G244" s="29"/>
      <c r="H244" s="579"/>
      <c r="I244" s="29"/>
      <c r="J244" s="29"/>
      <c r="K244" s="29"/>
      <c r="L244" s="29"/>
      <c r="M244" s="29"/>
      <c r="N244" s="29"/>
      <c r="O244" s="29"/>
      <c r="P244" s="29"/>
      <c r="Q244" s="29"/>
      <c r="R244" s="29"/>
      <c r="S244" s="29"/>
      <c r="T244" s="29"/>
      <c r="U244" s="29"/>
      <c r="V244" s="29"/>
      <c r="W244" s="29"/>
      <c r="X244" s="29"/>
      <c r="Y244" s="29"/>
      <c r="Z244" s="29"/>
    </row>
    <row r="245" spans="1:26" ht="15.75" customHeight="1">
      <c r="A245" s="29"/>
      <c r="B245" s="29"/>
      <c r="C245" s="29"/>
      <c r="D245" s="29"/>
      <c r="E245" s="29"/>
      <c r="F245" s="29"/>
      <c r="G245" s="29"/>
      <c r="H245" s="579"/>
      <c r="I245" s="29"/>
      <c r="J245" s="29"/>
      <c r="K245" s="29"/>
      <c r="L245" s="29"/>
      <c r="M245" s="29"/>
      <c r="N245" s="29"/>
      <c r="O245" s="29"/>
      <c r="P245" s="29"/>
      <c r="Q245" s="29"/>
      <c r="R245" s="29"/>
      <c r="S245" s="29"/>
      <c r="T245" s="29"/>
      <c r="U245" s="29"/>
      <c r="V245" s="29"/>
      <c r="W245" s="29"/>
      <c r="X245" s="29"/>
      <c r="Y245" s="29"/>
      <c r="Z245" s="29"/>
    </row>
    <row r="246" spans="1:26" ht="15.75" customHeight="1">
      <c r="A246" s="29"/>
      <c r="B246" s="29"/>
      <c r="C246" s="29"/>
      <c r="D246" s="29"/>
      <c r="E246" s="29"/>
      <c r="F246" s="29"/>
      <c r="G246" s="29"/>
      <c r="H246" s="579"/>
      <c r="I246" s="29"/>
      <c r="J246" s="29"/>
      <c r="K246" s="29"/>
      <c r="L246" s="29"/>
      <c r="M246" s="29"/>
      <c r="N246" s="29"/>
      <c r="O246" s="29"/>
      <c r="P246" s="29"/>
      <c r="Q246" s="29"/>
      <c r="R246" s="29"/>
      <c r="S246" s="29"/>
      <c r="T246" s="29"/>
      <c r="U246" s="29"/>
      <c r="V246" s="29"/>
      <c r="W246" s="29"/>
      <c r="X246" s="29"/>
      <c r="Y246" s="29"/>
      <c r="Z246" s="29"/>
    </row>
    <row r="247" spans="1:26" ht="15.75" customHeight="1">
      <c r="A247" s="29"/>
      <c r="B247" s="29"/>
      <c r="C247" s="29"/>
      <c r="D247" s="29"/>
      <c r="E247" s="29"/>
      <c r="F247" s="29"/>
      <c r="G247" s="29"/>
      <c r="H247" s="579"/>
      <c r="I247" s="29"/>
      <c r="J247" s="29"/>
      <c r="K247" s="29"/>
      <c r="L247" s="29"/>
      <c r="M247" s="29"/>
      <c r="N247" s="29"/>
      <c r="O247" s="29"/>
      <c r="P247" s="29"/>
      <c r="Q247" s="29"/>
      <c r="R247" s="29"/>
      <c r="S247" s="29"/>
      <c r="T247" s="29"/>
      <c r="U247" s="29"/>
      <c r="V247" s="29"/>
      <c r="W247" s="29"/>
      <c r="X247" s="29"/>
      <c r="Y247" s="29"/>
      <c r="Z247" s="29"/>
    </row>
    <row r="248" spans="1:26" ht="15.75" customHeight="1">
      <c r="A248" s="29"/>
      <c r="B248" s="29"/>
      <c r="C248" s="29"/>
      <c r="D248" s="29"/>
      <c r="E248" s="29"/>
      <c r="F248" s="29"/>
      <c r="G248" s="29"/>
      <c r="H248" s="579"/>
      <c r="I248" s="29"/>
      <c r="J248" s="29"/>
      <c r="K248" s="29"/>
      <c r="L248" s="29"/>
      <c r="M248" s="29"/>
      <c r="N248" s="29"/>
      <c r="O248" s="29"/>
      <c r="P248" s="29"/>
      <c r="Q248" s="29"/>
      <c r="R248" s="29"/>
      <c r="S248" s="29"/>
      <c r="T248" s="29"/>
      <c r="U248" s="29"/>
      <c r="V248" s="29"/>
      <c r="W248" s="29"/>
      <c r="X248" s="29"/>
      <c r="Y248" s="29"/>
      <c r="Z248" s="29"/>
    </row>
    <row r="249" spans="1:26" ht="15.75" customHeight="1">
      <c r="A249" s="29"/>
      <c r="B249" s="29"/>
      <c r="C249" s="29"/>
      <c r="D249" s="29"/>
      <c r="E249" s="29"/>
      <c r="F249" s="29"/>
      <c r="G249" s="29"/>
      <c r="H249" s="579"/>
      <c r="I249" s="29"/>
      <c r="J249" s="29"/>
      <c r="K249" s="29"/>
      <c r="L249" s="29"/>
      <c r="M249" s="29"/>
      <c r="N249" s="29"/>
      <c r="O249" s="29"/>
      <c r="P249" s="29"/>
      <c r="Q249" s="29"/>
      <c r="R249" s="29"/>
      <c r="S249" s="29"/>
      <c r="T249" s="29"/>
      <c r="U249" s="29"/>
      <c r="V249" s="29"/>
      <c r="W249" s="29"/>
      <c r="X249" s="29"/>
      <c r="Y249" s="29"/>
      <c r="Z249" s="29"/>
    </row>
    <row r="250" spans="1:26" ht="15.75" customHeight="1">
      <c r="A250" s="29"/>
      <c r="B250" s="29"/>
      <c r="C250" s="29"/>
      <c r="D250" s="29"/>
      <c r="E250" s="29"/>
      <c r="F250" s="29"/>
      <c r="G250" s="29"/>
      <c r="H250" s="579"/>
      <c r="I250" s="29"/>
      <c r="J250" s="29"/>
      <c r="K250" s="29"/>
      <c r="L250" s="29"/>
      <c r="M250" s="29"/>
      <c r="N250" s="29"/>
      <c r="O250" s="29"/>
      <c r="P250" s="29"/>
      <c r="Q250" s="29"/>
      <c r="R250" s="29"/>
      <c r="S250" s="29"/>
      <c r="T250" s="29"/>
      <c r="U250" s="29"/>
      <c r="V250" s="29"/>
      <c r="W250" s="29"/>
      <c r="X250" s="29"/>
      <c r="Y250" s="29"/>
      <c r="Z250" s="29"/>
    </row>
    <row r="251" spans="1:26" ht="15.75" customHeight="1">
      <c r="A251" s="29"/>
      <c r="B251" s="29"/>
      <c r="C251" s="29"/>
      <c r="D251" s="29"/>
      <c r="E251" s="29"/>
      <c r="F251" s="29"/>
      <c r="G251" s="29"/>
      <c r="H251" s="579"/>
      <c r="I251" s="29"/>
      <c r="J251" s="29"/>
      <c r="K251" s="29"/>
      <c r="L251" s="29"/>
      <c r="M251" s="29"/>
      <c r="N251" s="29"/>
      <c r="O251" s="29"/>
      <c r="P251" s="29"/>
      <c r="Q251" s="29"/>
      <c r="R251" s="29"/>
      <c r="S251" s="29"/>
      <c r="T251" s="29"/>
      <c r="U251" s="29"/>
      <c r="V251" s="29"/>
      <c r="W251" s="29"/>
      <c r="X251" s="29"/>
      <c r="Y251" s="29"/>
      <c r="Z251" s="29"/>
    </row>
    <row r="252" spans="1:26" ht="15.75" customHeight="1">
      <c r="A252" s="29"/>
      <c r="B252" s="29"/>
      <c r="C252" s="29"/>
      <c r="D252" s="29"/>
      <c r="E252" s="29"/>
      <c r="F252" s="29"/>
      <c r="G252" s="29"/>
      <c r="H252" s="579"/>
      <c r="I252" s="29"/>
      <c r="J252" s="29"/>
      <c r="K252" s="29"/>
      <c r="L252" s="29"/>
      <c r="M252" s="29"/>
      <c r="N252" s="29"/>
      <c r="O252" s="29"/>
      <c r="P252" s="29"/>
      <c r="Q252" s="29"/>
      <c r="R252" s="29"/>
      <c r="S252" s="29"/>
      <c r="T252" s="29"/>
      <c r="U252" s="29"/>
      <c r="V252" s="29"/>
      <c r="W252" s="29"/>
      <c r="X252" s="29"/>
      <c r="Y252" s="29"/>
      <c r="Z252" s="29"/>
    </row>
    <row r="253" spans="1:26" ht="15.75" customHeight="1">
      <c r="A253" s="29"/>
      <c r="B253" s="29"/>
      <c r="C253" s="29"/>
      <c r="D253" s="29"/>
      <c r="E253" s="29"/>
      <c r="F253" s="29"/>
      <c r="G253" s="29"/>
      <c r="H253" s="579"/>
      <c r="I253" s="29"/>
      <c r="J253" s="29"/>
      <c r="K253" s="29"/>
      <c r="L253" s="29"/>
      <c r="M253" s="29"/>
      <c r="N253" s="29"/>
      <c r="O253" s="29"/>
      <c r="P253" s="29"/>
      <c r="Q253" s="29"/>
      <c r="R253" s="29"/>
      <c r="S253" s="29"/>
      <c r="T253" s="29"/>
      <c r="U253" s="29"/>
      <c r="V253" s="29"/>
      <c r="W253" s="29"/>
      <c r="X253" s="29"/>
      <c r="Y253" s="29"/>
      <c r="Z253" s="29"/>
    </row>
    <row r="254" spans="1:26" ht="15.75" customHeight="1">
      <c r="A254" s="29"/>
      <c r="B254" s="29"/>
      <c r="C254" s="29"/>
      <c r="D254" s="29"/>
      <c r="E254" s="29"/>
      <c r="F254" s="29"/>
      <c r="G254" s="29"/>
      <c r="H254" s="579"/>
      <c r="I254" s="29"/>
      <c r="J254" s="29"/>
      <c r="K254" s="29"/>
      <c r="L254" s="29"/>
      <c r="M254" s="29"/>
      <c r="N254" s="29"/>
      <c r="O254" s="29"/>
      <c r="P254" s="29"/>
      <c r="Q254" s="29"/>
      <c r="R254" s="29"/>
      <c r="S254" s="29"/>
      <c r="T254" s="29"/>
      <c r="U254" s="29"/>
      <c r="V254" s="29"/>
      <c r="W254" s="29"/>
      <c r="X254" s="29"/>
      <c r="Y254" s="29"/>
      <c r="Z254" s="29"/>
    </row>
    <row r="255" spans="1:26" ht="15.75" customHeight="1">
      <c r="A255" s="29"/>
      <c r="B255" s="29"/>
      <c r="C255" s="29"/>
      <c r="D255" s="29"/>
      <c r="E255" s="29"/>
      <c r="F255" s="29"/>
      <c r="G255" s="29"/>
      <c r="H255" s="579"/>
      <c r="I255" s="29"/>
      <c r="J255" s="29"/>
      <c r="K255" s="29"/>
      <c r="L255" s="29"/>
      <c r="M255" s="29"/>
      <c r="N255" s="29"/>
      <c r="O255" s="29"/>
      <c r="P255" s="29"/>
      <c r="Q255" s="29"/>
      <c r="R255" s="29"/>
      <c r="S255" s="29"/>
      <c r="T255" s="29"/>
      <c r="U255" s="29"/>
      <c r="V255" s="29"/>
      <c r="W255" s="29"/>
      <c r="X255" s="29"/>
      <c r="Y255" s="29"/>
      <c r="Z255" s="29"/>
    </row>
    <row r="256" spans="1:26" ht="15.75" customHeight="1">
      <c r="A256" s="29"/>
      <c r="B256" s="29"/>
      <c r="C256" s="29"/>
      <c r="D256" s="29"/>
      <c r="E256" s="29"/>
      <c r="F256" s="29"/>
      <c r="G256" s="29"/>
      <c r="H256" s="579"/>
      <c r="I256" s="29"/>
      <c r="J256" s="29"/>
      <c r="K256" s="29"/>
      <c r="L256" s="29"/>
      <c r="M256" s="29"/>
      <c r="N256" s="29"/>
      <c r="O256" s="29"/>
      <c r="P256" s="29"/>
      <c r="Q256" s="29"/>
      <c r="R256" s="29"/>
      <c r="S256" s="29"/>
      <c r="T256" s="29"/>
      <c r="U256" s="29"/>
      <c r="V256" s="29"/>
      <c r="W256" s="29"/>
      <c r="X256" s="29"/>
      <c r="Y256" s="29"/>
      <c r="Z256" s="29"/>
    </row>
    <row r="257" spans="1:26" ht="15.75" customHeight="1">
      <c r="A257" s="29"/>
      <c r="B257" s="29"/>
      <c r="C257" s="29"/>
      <c r="D257" s="29"/>
      <c r="E257" s="29"/>
      <c r="F257" s="29"/>
      <c r="G257" s="29"/>
      <c r="H257" s="579"/>
      <c r="I257" s="29"/>
      <c r="J257" s="29"/>
      <c r="K257" s="29"/>
      <c r="L257" s="29"/>
      <c r="M257" s="29"/>
      <c r="N257" s="29"/>
      <c r="O257" s="29"/>
      <c r="P257" s="29"/>
      <c r="Q257" s="29"/>
      <c r="R257" s="29"/>
      <c r="S257" s="29"/>
      <c r="T257" s="29"/>
      <c r="U257" s="29"/>
      <c r="V257" s="29"/>
      <c r="W257" s="29"/>
      <c r="X257" s="29"/>
      <c r="Y257" s="29"/>
      <c r="Z257" s="29"/>
    </row>
    <row r="258" spans="1:26" ht="15.75" customHeight="1">
      <c r="A258" s="29"/>
      <c r="B258" s="29"/>
      <c r="C258" s="29"/>
      <c r="D258" s="29"/>
      <c r="E258" s="29"/>
      <c r="F258" s="29"/>
      <c r="G258" s="29"/>
      <c r="H258" s="579"/>
      <c r="I258" s="29"/>
      <c r="J258" s="29"/>
      <c r="K258" s="29"/>
      <c r="L258" s="29"/>
      <c r="M258" s="29"/>
      <c r="N258" s="29"/>
      <c r="O258" s="29"/>
      <c r="P258" s="29"/>
      <c r="Q258" s="29"/>
      <c r="R258" s="29"/>
      <c r="S258" s="29"/>
      <c r="T258" s="29"/>
      <c r="U258" s="29"/>
      <c r="V258" s="29"/>
      <c r="W258" s="29"/>
      <c r="X258" s="29"/>
      <c r="Y258" s="29"/>
      <c r="Z258" s="29"/>
    </row>
    <row r="259" spans="1:26" ht="15.75" customHeight="1">
      <c r="A259" s="29"/>
      <c r="B259" s="29"/>
      <c r="C259" s="29"/>
      <c r="D259" s="29"/>
      <c r="E259" s="29"/>
      <c r="F259" s="29"/>
      <c r="G259" s="29"/>
      <c r="H259" s="579"/>
      <c r="I259" s="29"/>
      <c r="J259" s="29"/>
      <c r="K259" s="29"/>
      <c r="L259" s="29"/>
      <c r="M259" s="29"/>
      <c r="N259" s="29"/>
      <c r="O259" s="29"/>
      <c r="P259" s="29"/>
      <c r="Q259" s="29"/>
      <c r="R259" s="29"/>
      <c r="S259" s="29"/>
      <c r="T259" s="29"/>
      <c r="U259" s="29"/>
      <c r="V259" s="29"/>
      <c r="W259" s="29"/>
      <c r="X259" s="29"/>
      <c r="Y259" s="29"/>
      <c r="Z259" s="29"/>
    </row>
    <row r="260" spans="1:26" ht="15.75" customHeight="1">
      <c r="A260" s="29"/>
      <c r="B260" s="29"/>
      <c r="C260" s="29"/>
      <c r="D260" s="29"/>
      <c r="E260" s="29"/>
      <c r="F260" s="29"/>
      <c r="G260" s="29"/>
      <c r="H260" s="579"/>
      <c r="I260" s="29"/>
      <c r="J260" s="29"/>
      <c r="K260" s="29"/>
      <c r="L260" s="29"/>
      <c r="M260" s="29"/>
      <c r="N260" s="29"/>
      <c r="O260" s="29"/>
      <c r="P260" s="29"/>
      <c r="Q260" s="29"/>
      <c r="R260" s="29"/>
      <c r="S260" s="29"/>
      <c r="T260" s="29"/>
      <c r="U260" s="29"/>
      <c r="V260" s="29"/>
      <c r="W260" s="29"/>
      <c r="X260" s="29"/>
      <c r="Y260" s="29"/>
      <c r="Z260" s="29"/>
    </row>
    <row r="261" spans="1:26" ht="15.75" customHeight="1">
      <c r="A261" s="29"/>
      <c r="B261" s="29"/>
      <c r="C261" s="29"/>
      <c r="D261" s="29"/>
      <c r="E261" s="29"/>
      <c r="F261" s="29"/>
      <c r="G261" s="29"/>
      <c r="H261" s="579"/>
      <c r="I261" s="29"/>
      <c r="J261" s="29"/>
      <c r="K261" s="29"/>
      <c r="L261" s="29"/>
      <c r="M261" s="29"/>
      <c r="N261" s="29"/>
      <c r="O261" s="29"/>
      <c r="P261" s="29"/>
      <c r="Q261" s="29"/>
      <c r="R261" s="29"/>
      <c r="S261" s="29"/>
      <c r="T261" s="29"/>
      <c r="U261" s="29"/>
      <c r="V261" s="29"/>
      <c r="W261" s="29"/>
      <c r="X261" s="29"/>
      <c r="Y261" s="29"/>
      <c r="Z261" s="29"/>
    </row>
    <row r="262" spans="1:26" ht="15.75" customHeight="1">
      <c r="A262" s="29"/>
      <c r="B262" s="29"/>
      <c r="C262" s="29"/>
      <c r="D262" s="29"/>
      <c r="E262" s="29"/>
      <c r="F262" s="29"/>
      <c r="G262" s="29"/>
      <c r="H262" s="579"/>
      <c r="I262" s="29"/>
      <c r="J262" s="29"/>
      <c r="K262" s="29"/>
      <c r="L262" s="29"/>
      <c r="M262" s="29"/>
      <c r="N262" s="29"/>
      <c r="O262" s="29"/>
      <c r="P262" s="29"/>
      <c r="Q262" s="29"/>
      <c r="R262" s="29"/>
      <c r="S262" s="29"/>
      <c r="T262" s="29"/>
      <c r="U262" s="29"/>
      <c r="V262" s="29"/>
      <c r="W262" s="29"/>
      <c r="X262" s="29"/>
      <c r="Y262" s="29"/>
      <c r="Z262" s="29"/>
    </row>
    <row r="263" spans="1:26" ht="15.75" customHeight="1">
      <c r="A263" s="29"/>
      <c r="B263" s="29"/>
      <c r="C263" s="29"/>
      <c r="D263" s="29"/>
      <c r="E263" s="29"/>
      <c r="F263" s="29"/>
      <c r="G263" s="29"/>
      <c r="H263" s="579"/>
      <c r="I263" s="29"/>
      <c r="J263" s="29"/>
      <c r="K263" s="29"/>
      <c r="L263" s="29"/>
      <c r="M263" s="29"/>
      <c r="N263" s="29"/>
      <c r="O263" s="29"/>
      <c r="P263" s="29"/>
      <c r="Q263" s="29"/>
      <c r="R263" s="29"/>
      <c r="S263" s="29"/>
      <c r="T263" s="29"/>
      <c r="U263" s="29"/>
      <c r="V263" s="29"/>
      <c r="W263" s="29"/>
      <c r="X263" s="29"/>
      <c r="Y263" s="29"/>
      <c r="Z263" s="29"/>
    </row>
    <row r="264" spans="1:26" ht="15.75" customHeight="1">
      <c r="A264" s="29"/>
      <c r="B264" s="29"/>
      <c r="C264" s="29"/>
      <c r="D264" s="29"/>
      <c r="E264" s="29"/>
      <c r="F264" s="29"/>
      <c r="G264" s="29"/>
      <c r="H264" s="579"/>
      <c r="I264" s="29"/>
      <c r="J264" s="29"/>
      <c r="K264" s="29"/>
      <c r="L264" s="29"/>
      <c r="M264" s="29"/>
      <c r="N264" s="29"/>
      <c r="O264" s="29"/>
      <c r="P264" s="29"/>
      <c r="Q264" s="29"/>
      <c r="R264" s="29"/>
      <c r="S264" s="29"/>
      <c r="T264" s="29"/>
      <c r="U264" s="29"/>
      <c r="V264" s="29"/>
      <c r="W264" s="29"/>
      <c r="X264" s="29"/>
      <c r="Y264" s="29"/>
      <c r="Z264" s="29"/>
    </row>
    <row r="265" spans="1:26" ht="15.75" customHeight="1">
      <c r="A265" s="29"/>
      <c r="B265" s="29"/>
      <c r="C265" s="29"/>
      <c r="D265" s="29"/>
      <c r="E265" s="29"/>
      <c r="F265" s="29"/>
      <c r="G265" s="29"/>
      <c r="H265" s="579"/>
      <c r="I265" s="29"/>
      <c r="J265" s="29"/>
      <c r="K265" s="29"/>
      <c r="L265" s="29"/>
      <c r="M265" s="29"/>
      <c r="N265" s="29"/>
      <c r="O265" s="29"/>
      <c r="P265" s="29"/>
      <c r="Q265" s="29"/>
      <c r="R265" s="29"/>
      <c r="S265" s="29"/>
      <c r="T265" s="29"/>
      <c r="U265" s="29"/>
      <c r="V265" s="29"/>
      <c r="W265" s="29"/>
      <c r="X265" s="29"/>
      <c r="Y265" s="29"/>
      <c r="Z265" s="29"/>
    </row>
    <row r="266" spans="1:26" ht="15.75" customHeight="1">
      <c r="A266" s="29"/>
      <c r="B266" s="29"/>
      <c r="C266" s="29"/>
      <c r="D266" s="29"/>
      <c r="E266" s="29"/>
      <c r="F266" s="29"/>
      <c r="G266" s="29"/>
      <c r="H266" s="579"/>
      <c r="I266" s="29"/>
      <c r="J266" s="29"/>
      <c r="K266" s="29"/>
      <c r="L266" s="29"/>
      <c r="M266" s="29"/>
      <c r="N266" s="29"/>
      <c r="O266" s="29"/>
      <c r="P266" s="29"/>
      <c r="Q266" s="29"/>
      <c r="R266" s="29"/>
      <c r="S266" s="29"/>
      <c r="T266" s="29"/>
      <c r="U266" s="29"/>
      <c r="V266" s="29"/>
      <c r="W266" s="29"/>
      <c r="X266" s="29"/>
      <c r="Y266" s="29"/>
      <c r="Z266" s="29"/>
    </row>
    <row r="267" spans="1:26" ht="15.75" customHeight="1">
      <c r="A267" s="29"/>
      <c r="B267" s="29"/>
      <c r="C267" s="29"/>
      <c r="D267" s="29"/>
      <c r="E267" s="29"/>
      <c r="F267" s="29"/>
      <c r="G267" s="29"/>
      <c r="H267" s="579"/>
      <c r="I267" s="29"/>
      <c r="J267" s="29"/>
      <c r="K267" s="29"/>
      <c r="L267" s="29"/>
      <c r="M267" s="29"/>
      <c r="N267" s="29"/>
      <c r="O267" s="29"/>
      <c r="P267" s="29"/>
      <c r="Q267" s="29"/>
      <c r="R267" s="29"/>
      <c r="S267" s="29"/>
      <c r="T267" s="29"/>
      <c r="U267" s="29"/>
      <c r="V267" s="29"/>
      <c r="W267" s="29"/>
      <c r="X267" s="29"/>
      <c r="Y267" s="29"/>
      <c r="Z267" s="29"/>
    </row>
    <row r="268" spans="1:26" ht="15.75" customHeight="1">
      <c r="A268" s="29"/>
      <c r="B268" s="29"/>
      <c r="C268" s="29"/>
      <c r="D268" s="29"/>
      <c r="E268" s="29"/>
      <c r="F268" s="29"/>
      <c r="G268" s="29"/>
      <c r="H268" s="579"/>
      <c r="I268" s="29"/>
      <c r="J268" s="29"/>
      <c r="K268" s="29"/>
      <c r="L268" s="29"/>
      <c r="M268" s="29"/>
      <c r="N268" s="29"/>
      <c r="O268" s="29"/>
      <c r="P268" s="29"/>
      <c r="Q268" s="29"/>
      <c r="R268" s="29"/>
      <c r="S268" s="29"/>
      <c r="T268" s="29"/>
      <c r="U268" s="29"/>
      <c r="V268" s="29"/>
      <c r="W268" s="29"/>
      <c r="X268" s="29"/>
      <c r="Y268" s="29"/>
      <c r="Z268" s="29"/>
    </row>
    <row r="269" spans="1:26" ht="15.75" customHeight="1">
      <c r="A269" s="29"/>
      <c r="B269" s="29"/>
      <c r="C269" s="29"/>
      <c r="D269" s="29"/>
      <c r="E269" s="29"/>
      <c r="F269" s="29"/>
      <c r="G269" s="29"/>
      <c r="H269" s="579"/>
      <c r="I269" s="29"/>
      <c r="J269" s="29"/>
      <c r="K269" s="29"/>
      <c r="L269" s="29"/>
      <c r="M269" s="29"/>
      <c r="N269" s="29"/>
      <c r="O269" s="29"/>
      <c r="P269" s="29"/>
      <c r="Q269" s="29"/>
      <c r="R269" s="29"/>
      <c r="S269" s="29"/>
      <c r="T269" s="29"/>
      <c r="U269" s="29"/>
      <c r="V269" s="29"/>
      <c r="W269" s="29"/>
      <c r="X269" s="29"/>
      <c r="Y269" s="29"/>
      <c r="Z269" s="29"/>
    </row>
    <row r="270" spans="1:26" ht="15.75" customHeight="1">
      <c r="A270" s="29"/>
      <c r="B270" s="29"/>
      <c r="C270" s="29"/>
      <c r="D270" s="29"/>
      <c r="E270" s="29"/>
      <c r="F270" s="29"/>
      <c r="G270" s="29"/>
      <c r="H270" s="579"/>
      <c r="I270" s="29"/>
      <c r="J270" s="29"/>
      <c r="K270" s="29"/>
      <c r="L270" s="29"/>
      <c r="M270" s="29"/>
      <c r="N270" s="29"/>
      <c r="O270" s="29"/>
      <c r="P270" s="29"/>
      <c r="Q270" s="29"/>
      <c r="R270" s="29"/>
      <c r="S270" s="29"/>
      <c r="T270" s="29"/>
      <c r="U270" s="29"/>
      <c r="V270" s="29"/>
      <c r="W270" s="29"/>
      <c r="X270" s="29"/>
      <c r="Y270" s="29"/>
      <c r="Z270" s="29"/>
    </row>
    <row r="271" spans="1:26" ht="15.75" customHeight="1">
      <c r="A271" s="29"/>
      <c r="B271" s="29"/>
      <c r="C271" s="29"/>
      <c r="D271" s="29"/>
      <c r="E271" s="29"/>
      <c r="F271" s="29"/>
      <c r="G271" s="29"/>
      <c r="H271" s="579"/>
      <c r="I271" s="29"/>
      <c r="J271" s="29"/>
      <c r="K271" s="29"/>
      <c r="L271" s="29"/>
      <c r="M271" s="29"/>
      <c r="N271" s="29"/>
      <c r="O271" s="29"/>
      <c r="P271" s="29"/>
      <c r="Q271" s="29"/>
      <c r="R271" s="29"/>
      <c r="S271" s="29"/>
      <c r="T271" s="29"/>
      <c r="U271" s="29"/>
      <c r="V271" s="29"/>
      <c r="W271" s="29"/>
      <c r="X271" s="29"/>
      <c r="Y271" s="29"/>
      <c r="Z271" s="29"/>
    </row>
    <row r="272" spans="1:26" ht="15.75" customHeight="1">
      <c r="A272" s="29"/>
      <c r="B272" s="29"/>
      <c r="C272" s="29"/>
      <c r="D272" s="29"/>
      <c r="E272" s="29"/>
      <c r="F272" s="29"/>
      <c r="G272" s="29"/>
      <c r="H272" s="579"/>
      <c r="I272" s="29"/>
      <c r="J272" s="29"/>
      <c r="K272" s="29"/>
      <c r="L272" s="29"/>
      <c r="M272" s="29"/>
      <c r="N272" s="29"/>
      <c r="O272" s="29"/>
      <c r="P272" s="29"/>
      <c r="Q272" s="29"/>
      <c r="R272" s="29"/>
      <c r="S272" s="29"/>
      <c r="T272" s="29"/>
      <c r="U272" s="29"/>
      <c r="V272" s="29"/>
      <c r="W272" s="29"/>
      <c r="X272" s="29"/>
      <c r="Y272" s="29"/>
      <c r="Z272" s="29"/>
    </row>
    <row r="273" spans="1:26" ht="15.75" customHeight="1">
      <c r="A273" s="29"/>
      <c r="B273" s="29"/>
      <c r="C273" s="29"/>
      <c r="D273" s="29"/>
      <c r="E273" s="29"/>
      <c r="F273" s="29"/>
      <c r="G273" s="29"/>
      <c r="H273" s="579"/>
      <c r="I273" s="29"/>
      <c r="J273" s="29"/>
      <c r="K273" s="29"/>
      <c r="L273" s="29"/>
      <c r="M273" s="29"/>
      <c r="N273" s="29"/>
      <c r="O273" s="29"/>
      <c r="P273" s="29"/>
      <c r="Q273" s="29"/>
      <c r="R273" s="29"/>
      <c r="S273" s="29"/>
      <c r="T273" s="29"/>
      <c r="U273" s="29"/>
      <c r="V273" s="29"/>
      <c r="W273" s="29"/>
      <c r="X273" s="29"/>
      <c r="Y273" s="29"/>
      <c r="Z273" s="29"/>
    </row>
    <row r="274" spans="1:26" ht="15.75" customHeight="1">
      <c r="A274" s="29"/>
      <c r="B274" s="29"/>
      <c r="C274" s="29"/>
      <c r="D274" s="29"/>
      <c r="E274" s="29"/>
      <c r="F274" s="29"/>
      <c r="G274" s="29"/>
      <c r="H274" s="579"/>
      <c r="I274" s="29"/>
      <c r="J274" s="29"/>
      <c r="K274" s="29"/>
      <c r="L274" s="29"/>
      <c r="M274" s="29"/>
      <c r="N274" s="29"/>
      <c r="O274" s="29"/>
      <c r="P274" s="29"/>
      <c r="Q274" s="29"/>
      <c r="R274" s="29"/>
      <c r="S274" s="29"/>
      <c r="T274" s="29"/>
      <c r="U274" s="29"/>
      <c r="V274" s="29"/>
      <c r="W274" s="29"/>
      <c r="X274" s="29"/>
      <c r="Y274" s="29"/>
      <c r="Z274" s="29"/>
    </row>
    <row r="275" spans="1:26" ht="15.75" customHeight="1">
      <c r="A275" s="29"/>
      <c r="B275" s="29"/>
      <c r="C275" s="29"/>
      <c r="D275" s="29"/>
      <c r="E275" s="29"/>
      <c r="F275" s="29"/>
      <c r="G275" s="29"/>
      <c r="H275" s="579"/>
      <c r="I275" s="29"/>
      <c r="J275" s="29"/>
      <c r="K275" s="29"/>
      <c r="L275" s="29"/>
      <c r="M275" s="29"/>
      <c r="N275" s="29"/>
      <c r="O275" s="29"/>
      <c r="P275" s="29"/>
      <c r="Q275" s="29"/>
      <c r="R275" s="29"/>
      <c r="S275" s="29"/>
      <c r="T275" s="29"/>
      <c r="U275" s="29"/>
      <c r="V275" s="29"/>
      <c r="W275" s="29"/>
      <c r="X275" s="29"/>
      <c r="Y275" s="29"/>
      <c r="Z275" s="29"/>
    </row>
    <row r="276" spans="1:26" ht="15.75" customHeight="1">
      <c r="A276" s="29"/>
      <c r="B276" s="29"/>
      <c r="C276" s="29"/>
      <c r="D276" s="29"/>
      <c r="E276" s="29"/>
      <c r="F276" s="29"/>
      <c r="G276" s="29"/>
      <c r="H276" s="579"/>
      <c r="I276" s="29"/>
      <c r="J276" s="29"/>
      <c r="K276" s="29"/>
      <c r="L276" s="29"/>
      <c r="M276" s="29"/>
      <c r="N276" s="29"/>
      <c r="O276" s="29"/>
      <c r="P276" s="29"/>
      <c r="Q276" s="29"/>
      <c r="R276" s="29"/>
      <c r="S276" s="29"/>
      <c r="T276" s="29"/>
      <c r="U276" s="29"/>
      <c r="V276" s="29"/>
      <c r="W276" s="29"/>
      <c r="X276" s="29"/>
      <c r="Y276" s="29"/>
      <c r="Z276" s="29"/>
    </row>
    <row r="277" spans="1:26" ht="15.75" customHeight="1">
      <c r="A277" s="29"/>
      <c r="B277" s="29"/>
      <c r="C277" s="29"/>
      <c r="D277" s="29"/>
      <c r="E277" s="29"/>
      <c r="F277" s="29"/>
      <c r="G277" s="29"/>
      <c r="H277" s="579"/>
      <c r="I277" s="29"/>
      <c r="J277" s="29"/>
      <c r="K277" s="29"/>
      <c r="L277" s="29"/>
      <c r="M277" s="29"/>
      <c r="N277" s="29"/>
      <c r="O277" s="29"/>
      <c r="P277" s="29"/>
      <c r="Q277" s="29"/>
      <c r="R277" s="29"/>
      <c r="S277" s="29"/>
      <c r="T277" s="29"/>
      <c r="U277" s="29"/>
      <c r="V277" s="29"/>
      <c r="W277" s="29"/>
      <c r="X277" s="29"/>
      <c r="Y277" s="29"/>
      <c r="Z277" s="29"/>
    </row>
    <row r="278" spans="1:26" ht="15.75" customHeight="1">
      <c r="A278" s="29"/>
      <c r="B278" s="29"/>
      <c r="C278" s="29"/>
      <c r="D278" s="29"/>
      <c r="E278" s="29"/>
      <c r="F278" s="29"/>
      <c r="G278" s="29"/>
      <c r="H278" s="579"/>
      <c r="I278" s="29"/>
      <c r="J278" s="29"/>
      <c r="K278" s="29"/>
      <c r="L278" s="29"/>
      <c r="M278" s="29"/>
      <c r="N278" s="29"/>
      <c r="O278" s="29"/>
      <c r="P278" s="29"/>
      <c r="Q278" s="29"/>
      <c r="R278" s="29"/>
      <c r="S278" s="29"/>
      <c r="T278" s="29"/>
      <c r="U278" s="29"/>
      <c r="V278" s="29"/>
      <c r="W278" s="29"/>
      <c r="X278" s="29"/>
      <c r="Y278" s="29"/>
      <c r="Z278" s="29"/>
    </row>
    <row r="279" spans="1:26" ht="15.75" customHeight="1">
      <c r="A279" s="29"/>
      <c r="B279" s="29"/>
      <c r="C279" s="29"/>
      <c r="D279" s="29"/>
      <c r="E279" s="29"/>
      <c r="F279" s="29"/>
      <c r="G279" s="29"/>
      <c r="H279" s="579"/>
      <c r="I279" s="29"/>
      <c r="J279" s="29"/>
      <c r="K279" s="29"/>
      <c r="L279" s="29"/>
      <c r="M279" s="29"/>
      <c r="N279" s="29"/>
      <c r="O279" s="29"/>
      <c r="P279" s="29"/>
      <c r="Q279" s="29"/>
      <c r="R279" s="29"/>
      <c r="S279" s="29"/>
      <c r="T279" s="29"/>
      <c r="U279" s="29"/>
      <c r="V279" s="29"/>
      <c r="W279" s="29"/>
      <c r="X279" s="29"/>
      <c r="Y279" s="29"/>
      <c r="Z279" s="29"/>
    </row>
    <row r="280" spans="1:26" ht="15.75" customHeight="1">
      <c r="A280" s="29"/>
      <c r="B280" s="29"/>
      <c r="C280" s="29"/>
      <c r="D280" s="29"/>
      <c r="E280" s="29"/>
      <c r="F280" s="29"/>
      <c r="G280" s="29"/>
      <c r="H280" s="579"/>
      <c r="I280" s="29"/>
      <c r="J280" s="29"/>
      <c r="K280" s="29"/>
      <c r="L280" s="29"/>
      <c r="M280" s="29"/>
      <c r="N280" s="29"/>
      <c r="O280" s="29"/>
      <c r="P280" s="29"/>
      <c r="Q280" s="29"/>
      <c r="R280" s="29"/>
      <c r="S280" s="29"/>
      <c r="T280" s="29"/>
      <c r="U280" s="29"/>
      <c r="V280" s="29"/>
      <c r="W280" s="29"/>
      <c r="X280" s="29"/>
      <c r="Y280" s="29"/>
      <c r="Z280" s="29"/>
    </row>
    <row r="281" spans="1:26" ht="15.75" customHeight="1">
      <c r="A281" s="29"/>
      <c r="B281" s="29"/>
      <c r="C281" s="29"/>
      <c r="D281" s="29"/>
      <c r="E281" s="29"/>
      <c r="F281" s="29"/>
      <c r="G281" s="29"/>
      <c r="H281" s="579"/>
      <c r="I281" s="29"/>
      <c r="J281" s="29"/>
      <c r="K281" s="29"/>
      <c r="L281" s="29"/>
      <c r="M281" s="29"/>
      <c r="N281" s="29"/>
      <c r="O281" s="29"/>
      <c r="P281" s="29"/>
      <c r="Q281" s="29"/>
      <c r="R281" s="29"/>
      <c r="S281" s="29"/>
      <c r="T281" s="29"/>
      <c r="U281" s="29"/>
      <c r="V281" s="29"/>
      <c r="W281" s="29"/>
      <c r="X281" s="29"/>
      <c r="Y281" s="29"/>
      <c r="Z281" s="29"/>
    </row>
    <row r="282" spans="1:26" ht="15.75" customHeight="1">
      <c r="A282" s="29"/>
      <c r="B282" s="29"/>
      <c r="C282" s="29"/>
      <c r="D282" s="29"/>
      <c r="E282" s="29"/>
      <c r="F282" s="29"/>
      <c r="G282" s="29"/>
      <c r="H282" s="579"/>
      <c r="I282" s="29"/>
      <c r="J282" s="29"/>
      <c r="K282" s="29"/>
      <c r="L282" s="29"/>
      <c r="M282" s="29"/>
      <c r="N282" s="29"/>
      <c r="O282" s="29"/>
      <c r="P282" s="29"/>
      <c r="Q282" s="29"/>
      <c r="R282" s="29"/>
      <c r="S282" s="29"/>
      <c r="T282" s="29"/>
      <c r="U282" s="29"/>
      <c r="V282" s="29"/>
      <c r="W282" s="29"/>
      <c r="X282" s="29"/>
      <c r="Y282" s="29"/>
      <c r="Z282" s="29"/>
    </row>
    <row r="283" spans="1:26" ht="15.75" customHeight="1">
      <c r="A283" s="29"/>
      <c r="B283" s="29"/>
      <c r="C283" s="29"/>
      <c r="D283" s="29"/>
      <c r="E283" s="29"/>
      <c r="F283" s="29"/>
      <c r="G283" s="29"/>
      <c r="H283" s="579"/>
      <c r="I283" s="29"/>
      <c r="J283" s="29"/>
      <c r="K283" s="29"/>
      <c r="L283" s="29"/>
      <c r="M283" s="29"/>
      <c r="N283" s="29"/>
      <c r="O283" s="29"/>
      <c r="P283" s="29"/>
      <c r="Q283" s="29"/>
      <c r="R283" s="29"/>
      <c r="S283" s="29"/>
      <c r="T283" s="29"/>
      <c r="U283" s="29"/>
      <c r="V283" s="29"/>
      <c r="W283" s="29"/>
      <c r="X283" s="29"/>
      <c r="Y283" s="29"/>
      <c r="Z283" s="29"/>
    </row>
    <row r="284" spans="1:26" ht="15.75" customHeight="1">
      <c r="A284" s="29"/>
      <c r="B284" s="29"/>
      <c r="C284" s="29"/>
      <c r="D284" s="29"/>
      <c r="E284" s="29"/>
      <c r="F284" s="29"/>
      <c r="G284" s="29"/>
      <c r="H284" s="579"/>
      <c r="I284" s="29"/>
      <c r="J284" s="29"/>
      <c r="K284" s="29"/>
      <c r="L284" s="29"/>
      <c r="M284" s="29"/>
      <c r="N284" s="29"/>
      <c r="O284" s="29"/>
      <c r="P284" s="29"/>
      <c r="Q284" s="29"/>
      <c r="R284" s="29"/>
      <c r="S284" s="29"/>
      <c r="T284" s="29"/>
      <c r="U284" s="29"/>
      <c r="V284" s="29"/>
      <c r="W284" s="29"/>
      <c r="X284" s="29"/>
      <c r="Y284" s="29"/>
      <c r="Z284" s="29"/>
    </row>
    <row r="285" spans="1:26" ht="15.75" customHeight="1">
      <c r="A285" s="29"/>
      <c r="B285" s="29"/>
      <c r="C285" s="29"/>
      <c r="D285" s="29"/>
      <c r="E285" s="29"/>
      <c r="F285" s="29"/>
      <c r="G285" s="29"/>
      <c r="H285" s="579"/>
      <c r="I285" s="29"/>
      <c r="J285" s="29"/>
      <c r="K285" s="29"/>
      <c r="L285" s="29"/>
      <c r="M285" s="29"/>
      <c r="N285" s="29"/>
      <c r="O285" s="29"/>
      <c r="P285" s="29"/>
      <c r="Q285" s="29"/>
      <c r="R285" s="29"/>
      <c r="S285" s="29"/>
      <c r="T285" s="29"/>
      <c r="U285" s="29"/>
      <c r="V285" s="29"/>
      <c r="W285" s="29"/>
      <c r="X285" s="29"/>
      <c r="Y285" s="29"/>
      <c r="Z285" s="29"/>
    </row>
    <row r="286" spans="1:26" ht="15.75" customHeight="1">
      <c r="A286" s="29"/>
      <c r="B286" s="29"/>
      <c r="C286" s="29"/>
      <c r="D286" s="29"/>
      <c r="E286" s="29"/>
      <c r="F286" s="29"/>
      <c r="G286" s="29"/>
      <c r="H286" s="579"/>
      <c r="I286" s="29"/>
      <c r="J286" s="29"/>
      <c r="K286" s="29"/>
      <c r="L286" s="29"/>
      <c r="M286" s="29"/>
      <c r="N286" s="29"/>
      <c r="O286" s="29"/>
      <c r="P286" s="29"/>
      <c r="Q286" s="29"/>
      <c r="R286" s="29"/>
      <c r="S286" s="29"/>
      <c r="T286" s="29"/>
      <c r="U286" s="29"/>
      <c r="V286" s="29"/>
      <c r="W286" s="29"/>
      <c r="X286" s="29"/>
      <c r="Y286" s="29"/>
      <c r="Z286" s="29"/>
    </row>
    <row r="287" spans="1:26" ht="15.75" customHeight="1">
      <c r="A287" s="29"/>
      <c r="B287" s="29"/>
      <c r="C287" s="29"/>
      <c r="D287" s="29"/>
      <c r="E287" s="29"/>
      <c r="F287" s="29"/>
      <c r="G287" s="29"/>
      <c r="H287" s="579"/>
      <c r="I287" s="29"/>
      <c r="J287" s="29"/>
      <c r="K287" s="29"/>
      <c r="L287" s="29"/>
      <c r="M287" s="29"/>
      <c r="N287" s="29"/>
      <c r="O287" s="29"/>
      <c r="P287" s="29"/>
      <c r="Q287" s="29"/>
      <c r="R287" s="29"/>
      <c r="S287" s="29"/>
      <c r="T287" s="29"/>
      <c r="U287" s="29"/>
      <c r="V287" s="29"/>
      <c r="W287" s="29"/>
      <c r="X287" s="29"/>
      <c r="Y287" s="29"/>
      <c r="Z287" s="29"/>
    </row>
    <row r="288" spans="1:26" ht="15.75" customHeight="1">
      <c r="A288" s="29"/>
      <c r="B288" s="29"/>
      <c r="C288" s="29"/>
      <c r="D288" s="29"/>
      <c r="E288" s="29"/>
      <c r="F288" s="29"/>
      <c r="G288" s="29"/>
      <c r="H288" s="579"/>
      <c r="I288" s="29"/>
      <c r="J288" s="29"/>
      <c r="K288" s="29"/>
      <c r="L288" s="29"/>
      <c r="M288" s="29"/>
      <c r="N288" s="29"/>
      <c r="O288" s="29"/>
      <c r="P288" s="29"/>
      <c r="Q288" s="29"/>
      <c r="R288" s="29"/>
      <c r="S288" s="29"/>
      <c r="T288" s="29"/>
      <c r="U288" s="29"/>
      <c r="V288" s="29"/>
      <c r="W288" s="29"/>
      <c r="X288" s="29"/>
      <c r="Y288" s="29"/>
      <c r="Z288" s="29"/>
    </row>
    <row r="289" spans="1:26" ht="15.75" customHeight="1">
      <c r="A289" s="29"/>
      <c r="B289" s="29"/>
      <c r="C289" s="29"/>
      <c r="D289" s="29"/>
      <c r="E289" s="29"/>
      <c r="F289" s="29"/>
      <c r="G289" s="29"/>
      <c r="H289" s="579"/>
      <c r="I289" s="29"/>
      <c r="J289" s="29"/>
      <c r="K289" s="29"/>
      <c r="L289" s="29"/>
      <c r="M289" s="29"/>
      <c r="N289" s="29"/>
      <c r="O289" s="29"/>
      <c r="P289" s="29"/>
      <c r="Q289" s="29"/>
      <c r="R289" s="29"/>
      <c r="S289" s="29"/>
      <c r="T289" s="29"/>
      <c r="U289" s="29"/>
      <c r="V289" s="29"/>
      <c r="W289" s="29"/>
      <c r="X289" s="29"/>
      <c r="Y289" s="29"/>
      <c r="Z289" s="29"/>
    </row>
    <row r="290" spans="1:26" ht="15.75" customHeight="1">
      <c r="A290" s="29"/>
      <c r="B290" s="29"/>
      <c r="C290" s="29"/>
      <c r="D290" s="29"/>
      <c r="E290" s="29"/>
      <c r="F290" s="29"/>
      <c r="G290" s="29"/>
      <c r="H290" s="579"/>
      <c r="I290" s="29"/>
      <c r="J290" s="29"/>
      <c r="K290" s="29"/>
      <c r="L290" s="29"/>
      <c r="M290" s="29"/>
      <c r="N290" s="29"/>
      <c r="O290" s="29"/>
      <c r="P290" s="29"/>
      <c r="Q290" s="29"/>
      <c r="R290" s="29"/>
      <c r="S290" s="29"/>
      <c r="T290" s="29"/>
      <c r="U290" s="29"/>
      <c r="V290" s="29"/>
      <c r="W290" s="29"/>
      <c r="X290" s="29"/>
      <c r="Y290" s="29"/>
      <c r="Z290" s="29"/>
    </row>
    <row r="291" spans="1:26" ht="15.75" customHeight="1">
      <c r="A291" s="29"/>
      <c r="B291" s="29"/>
      <c r="C291" s="29"/>
      <c r="D291" s="29"/>
      <c r="E291" s="29"/>
      <c r="F291" s="29"/>
      <c r="G291" s="29"/>
      <c r="H291" s="579"/>
      <c r="I291" s="29"/>
      <c r="J291" s="29"/>
      <c r="K291" s="29"/>
      <c r="L291" s="29"/>
      <c r="M291" s="29"/>
      <c r="N291" s="29"/>
      <c r="O291" s="29"/>
      <c r="P291" s="29"/>
      <c r="Q291" s="29"/>
      <c r="R291" s="29"/>
      <c r="S291" s="29"/>
      <c r="T291" s="29"/>
      <c r="U291" s="29"/>
      <c r="V291" s="29"/>
      <c r="W291" s="29"/>
      <c r="X291" s="29"/>
      <c r="Y291" s="29"/>
      <c r="Z291" s="29"/>
    </row>
    <row r="292" spans="1:26" ht="15.75" customHeight="1">
      <c r="A292" s="29"/>
      <c r="B292" s="29"/>
      <c r="C292" s="29"/>
      <c r="D292" s="29"/>
      <c r="E292" s="29"/>
      <c r="F292" s="29"/>
      <c r="G292" s="29"/>
      <c r="H292" s="579"/>
      <c r="I292" s="29"/>
      <c r="J292" s="29"/>
      <c r="K292" s="29"/>
      <c r="L292" s="29"/>
      <c r="M292" s="29"/>
      <c r="N292" s="29"/>
      <c r="O292" s="29"/>
      <c r="P292" s="29"/>
      <c r="Q292" s="29"/>
      <c r="R292" s="29"/>
      <c r="S292" s="29"/>
      <c r="T292" s="29"/>
      <c r="U292" s="29"/>
      <c r="V292" s="29"/>
      <c r="W292" s="29"/>
      <c r="X292" s="29"/>
      <c r="Y292" s="29"/>
      <c r="Z292" s="29"/>
    </row>
    <row r="293" spans="1:26" ht="15.75" customHeight="1">
      <c r="A293" s="29"/>
      <c r="B293" s="29"/>
      <c r="C293" s="29"/>
      <c r="D293" s="29"/>
      <c r="E293" s="29"/>
      <c r="F293" s="29"/>
      <c r="G293" s="29"/>
      <c r="H293" s="579"/>
      <c r="I293" s="29"/>
      <c r="J293" s="29"/>
      <c r="K293" s="29"/>
      <c r="L293" s="29"/>
      <c r="M293" s="29"/>
      <c r="N293" s="29"/>
      <c r="O293" s="29"/>
      <c r="P293" s="29"/>
      <c r="Q293" s="29"/>
      <c r="R293" s="29"/>
      <c r="S293" s="29"/>
      <c r="T293" s="29"/>
      <c r="U293" s="29"/>
      <c r="V293" s="29"/>
      <c r="W293" s="29"/>
      <c r="X293" s="29"/>
      <c r="Y293" s="29"/>
      <c r="Z293" s="29"/>
    </row>
    <row r="294" spans="1:26" ht="15.75" customHeight="1">
      <c r="A294" s="29"/>
      <c r="B294" s="29"/>
      <c r="C294" s="29"/>
      <c r="D294" s="29"/>
      <c r="E294" s="29"/>
      <c r="F294" s="29"/>
      <c r="G294" s="29"/>
      <c r="H294" s="579"/>
      <c r="I294" s="29"/>
      <c r="J294" s="29"/>
      <c r="K294" s="29"/>
      <c r="L294" s="29"/>
      <c r="M294" s="29"/>
      <c r="N294" s="29"/>
      <c r="O294" s="29"/>
      <c r="P294" s="29"/>
      <c r="Q294" s="29"/>
      <c r="R294" s="29"/>
      <c r="S294" s="29"/>
      <c r="T294" s="29"/>
      <c r="U294" s="29"/>
      <c r="V294" s="29"/>
      <c r="W294" s="29"/>
      <c r="X294" s="29"/>
      <c r="Y294" s="29"/>
      <c r="Z294" s="29"/>
    </row>
    <row r="295" spans="1:26" ht="15.75" customHeight="1">
      <c r="A295" s="29"/>
      <c r="B295" s="29"/>
      <c r="C295" s="29"/>
      <c r="D295" s="29"/>
      <c r="E295" s="29"/>
      <c r="F295" s="29"/>
      <c r="G295" s="29"/>
      <c r="H295" s="579"/>
      <c r="I295" s="29"/>
      <c r="J295" s="29"/>
      <c r="K295" s="29"/>
      <c r="L295" s="29"/>
      <c r="M295" s="29"/>
      <c r="N295" s="29"/>
      <c r="O295" s="29"/>
      <c r="P295" s="29"/>
      <c r="Q295" s="29"/>
      <c r="R295" s="29"/>
      <c r="S295" s="29"/>
      <c r="T295" s="29"/>
      <c r="U295" s="29"/>
      <c r="V295" s="29"/>
      <c r="W295" s="29"/>
      <c r="X295" s="29"/>
      <c r="Y295" s="29"/>
      <c r="Z295" s="29"/>
    </row>
    <row r="296" spans="1:26" ht="15.75" customHeight="1">
      <c r="A296" s="29"/>
      <c r="B296" s="29"/>
      <c r="C296" s="29"/>
      <c r="D296" s="29"/>
      <c r="E296" s="29"/>
      <c r="F296" s="29"/>
      <c r="G296" s="29"/>
      <c r="H296" s="579"/>
      <c r="I296" s="29"/>
      <c r="J296" s="29"/>
      <c r="K296" s="29"/>
      <c r="L296" s="29"/>
      <c r="M296" s="29"/>
      <c r="N296" s="29"/>
      <c r="O296" s="29"/>
      <c r="P296" s="29"/>
      <c r="Q296" s="29"/>
      <c r="R296" s="29"/>
      <c r="S296" s="29"/>
      <c r="T296" s="29"/>
      <c r="U296" s="29"/>
      <c r="V296" s="29"/>
      <c r="W296" s="29"/>
      <c r="X296" s="29"/>
      <c r="Y296" s="29"/>
      <c r="Z296" s="29"/>
    </row>
    <row r="297" spans="1:26" ht="15.75" customHeight="1">
      <c r="A297" s="29"/>
      <c r="B297" s="29"/>
      <c r="C297" s="29"/>
      <c r="D297" s="29"/>
      <c r="E297" s="29"/>
      <c r="F297" s="29"/>
      <c r="G297" s="29"/>
      <c r="H297" s="579"/>
      <c r="I297" s="29"/>
      <c r="J297" s="29"/>
      <c r="K297" s="29"/>
      <c r="L297" s="29"/>
      <c r="M297" s="29"/>
      <c r="N297" s="29"/>
      <c r="O297" s="29"/>
      <c r="P297" s="29"/>
      <c r="Q297" s="29"/>
      <c r="R297" s="29"/>
      <c r="S297" s="29"/>
      <c r="T297" s="29"/>
      <c r="U297" s="29"/>
      <c r="V297" s="29"/>
      <c r="W297" s="29"/>
      <c r="X297" s="29"/>
      <c r="Y297" s="29"/>
      <c r="Z297" s="29"/>
    </row>
    <row r="298" spans="1:26" ht="15.75" customHeight="1">
      <c r="A298" s="29"/>
      <c r="B298" s="29"/>
      <c r="C298" s="29"/>
      <c r="D298" s="29"/>
      <c r="E298" s="29"/>
      <c r="F298" s="29"/>
      <c r="G298" s="29"/>
      <c r="H298" s="579"/>
      <c r="I298" s="29"/>
      <c r="J298" s="29"/>
      <c r="K298" s="29"/>
      <c r="L298" s="29"/>
      <c r="M298" s="29"/>
      <c r="N298" s="29"/>
      <c r="O298" s="29"/>
      <c r="P298" s="29"/>
      <c r="Q298" s="29"/>
      <c r="R298" s="29"/>
      <c r="S298" s="29"/>
      <c r="T298" s="29"/>
      <c r="U298" s="29"/>
      <c r="V298" s="29"/>
      <c r="W298" s="29"/>
      <c r="X298" s="29"/>
      <c r="Y298" s="29"/>
      <c r="Z298" s="29"/>
    </row>
    <row r="299" spans="1:26" ht="15.75" customHeight="1">
      <c r="A299" s="29"/>
      <c r="B299" s="29"/>
      <c r="C299" s="29"/>
      <c r="D299" s="29"/>
      <c r="E299" s="29"/>
      <c r="F299" s="29"/>
      <c r="G299" s="29"/>
      <c r="H299" s="579"/>
      <c r="I299" s="29"/>
      <c r="J299" s="29"/>
      <c r="K299" s="29"/>
      <c r="L299" s="29"/>
      <c r="M299" s="29"/>
      <c r="N299" s="29"/>
      <c r="O299" s="29"/>
      <c r="P299" s="29"/>
      <c r="Q299" s="29"/>
      <c r="R299" s="29"/>
      <c r="S299" s="29"/>
      <c r="T299" s="29"/>
      <c r="U299" s="29"/>
      <c r="V299" s="29"/>
      <c r="W299" s="29"/>
      <c r="X299" s="29"/>
      <c r="Y299" s="29"/>
      <c r="Z299" s="29"/>
    </row>
    <row r="300" spans="1:26" ht="15.75" customHeight="1">
      <c r="A300" s="29"/>
      <c r="B300" s="29"/>
      <c r="C300" s="29"/>
      <c r="D300" s="29"/>
      <c r="E300" s="29"/>
      <c r="F300" s="29"/>
      <c r="G300" s="29"/>
      <c r="H300" s="579"/>
      <c r="I300" s="29"/>
      <c r="J300" s="29"/>
      <c r="K300" s="29"/>
      <c r="L300" s="29"/>
      <c r="M300" s="29"/>
      <c r="N300" s="29"/>
      <c r="O300" s="29"/>
      <c r="P300" s="29"/>
      <c r="Q300" s="29"/>
      <c r="R300" s="29"/>
      <c r="S300" s="29"/>
      <c r="T300" s="29"/>
      <c r="U300" s="29"/>
      <c r="V300" s="29"/>
      <c r="W300" s="29"/>
      <c r="X300" s="29"/>
      <c r="Y300" s="29"/>
      <c r="Z300" s="29"/>
    </row>
    <row r="301" spans="1:26" ht="15.75" customHeight="1">
      <c r="A301" s="29"/>
      <c r="B301" s="29"/>
      <c r="C301" s="29"/>
      <c r="D301" s="29"/>
      <c r="E301" s="29"/>
      <c r="F301" s="29"/>
      <c r="G301" s="29"/>
      <c r="H301" s="579"/>
      <c r="I301" s="29"/>
      <c r="J301" s="29"/>
      <c r="K301" s="29"/>
      <c r="L301" s="29"/>
      <c r="M301" s="29"/>
      <c r="N301" s="29"/>
      <c r="O301" s="29"/>
      <c r="P301" s="29"/>
      <c r="Q301" s="29"/>
      <c r="R301" s="29"/>
      <c r="S301" s="29"/>
      <c r="T301" s="29"/>
      <c r="U301" s="29"/>
      <c r="V301" s="29"/>
      <c r="W301" s="29"/>
      <c r="X301" s="29"/>
      <c r="Y301" s="29"/>
      <c r="Z301" s="29"/>
    </row>
    <row r="302" spans="1:26" ht="15.75" customHeight="1">
      <c r="A302" s="29"/>
      <c r="B302" s="29"/>
      <c r="C302" s="29"/>
      <c r="D302" s="29"/>
      <c r="E302" s="29"/>
      <c r="F302" s="29"/>
      <c r="G302" s="29"/>
      <c r="H302" s="579"/>
      <c r="I302" s="29"/>
      <c r="J302" s="29"/>
      <c r="K302" s="29"/>
      <c r="L302" s="29"/>
      <c r="M302" s="29"/>
      <c r="N302" s="29"/>
      <c r="O302" s="29"/>
      <c r="P302" s="29"/>
      <c r="Q302" s="29"/>
      <c r="R302" s="29"/>
      <c r="S302" s="29"/>
      <c r="T302" s="29"/>
      <c r="U302" s="29"/>
      <c r="V302" s="29"/>
      <c r="W302" s="29"/>
      <c r="X302" s="29"/>
      <c r="Y302" s="29"/>
      <c r="Z302" s="29"/>
    </row>
    <row r="303" spans="1:26" ht="15.75" customHeight="1">
      <c r="A303" s="29"/>
      <c r="B303" s="29"/>
      <c r="C303" s="29"/>
      <c r="D303" s="29"/>
      <c r="E303" s="29"/>
      <c r="F303" s="29"/>
      <c r="G303" s="29"/>
      <c r="H303" s="579"/>
      <c r="I303" s="29"/>
      <c r="J303" s="29"/>
      <c r="K303" s="29"/>
      <c r="L303" s="29"/>
      <c r="M303" s="29"/>
      <c r="N303" s="29"/>
      <c r="O303" s="29"/>
      <c r="P303" s="29"/>
      <c r="Q303" s="29"/>
      <c r="R303" s="29"/>
      <c r="S303" s="29"/>
      <c r="T303" s="29"/>
      <c r="U303" s="29"/>
      <c r="V303" s="29"/>
      <c r="W303" s="29"/>
      <c r="X303" s="29"/>
      <c r="Y303" s="29"/>
      <c r="Z303" s="29"/>
    </row>
    <row r="304" spans="1:26" ht="15.75" customHeight="1">
      <c r="A304" s="29"/>
      <c r="B304" s="29"/>
      <c r="C304" s="29"/>
      <c r="D304" s="29"/>
      <c r="E304" s="29"/>
      <c r="F304" s="29"/>
      <c r="G304" s="29"/>
      <c r="H304" s="579"/>
      <c r="I304" s="29"/>
      <c r="J304" s="29"/>
      <c r="K304" s="29"/>
      <c r="L304" s="29"/>
      <c r="M304" s="29"/>
      <c r="N304" s="29"/>
      <c r="O304" s="29"/>
      <c r="P304" s="29"/>
      <c r="Q304" s="29"/>
      <c r="R304" s="29"/>
      <c r="S304" s="29"/>
      <c r="T304" s="29"/>
      <c r="U304" s="29"/>
      <c r="V304" s="29"/>
      <c r="W304" s="29"/>
      <c r="X304" s="29"/>
      <c r="Y304" s="29"/>
      <c r="Z304" s="29"/>
    </row>
    <row r="305" spans="1:26" ht="15.75" customHeight="1">
      <c r="A305" s="29"/>
      <c r="B305" s="29"/>
      <c r="C305" s="29"/>
      <c r="D305" s="29"/>
      <c r="E305" s="29"/>
      <c r="F305" s="29"/>
      <c r="G305" s="29"/>
      <c r="H305" s="579"/>
      <c r="I305" s="29"/>
      <c r="J305" s="29"/>
      <c r="K305" s="29"/>
      <c r="L305" s="29"/>
      <c r="M305" s="29"/>
      <c r="N305" s="29"/>
      <c r="O305" s="29"/>
      <c r="P305" s="29"/>
      <c r="Q305" s="29"/>
      <c r="R305" s="29"/>
      <c r="S305" s="29"/>
      <c r="T305" s="29"/>
      <c r="U305" s="29"/>
      <c r="V305" s="29"/>
      <c r="W305" s="29"/>
      <c r="X305" s="29"/>
      <c r="Y305" s="29"/>
      <c r="Z305" s="29"/>
    </row>
    <row r="306" spans="1:26" ht="15.75" customHeight="1">
      <c r="A306" s="29"/>
      <c r="B306" s="29"/>
      <c r="C306" s="29"/>
      <c r="D306" s="29"/>
      <c r="E306" s="29"/>
      <c r="F306" s="29"/>
      <c r="G306" s="29"/>
      <c r="H306" s="579"/>
      <c r="I306" s="29"/>
      <c r="J306" s="29"/>
      <c r="K306" s="29"/>
      <c r="L306" s="29"/>
      <c r="M306" s="29"/>
      <c r="N306" s="29"/>
      <c r="O306" s="29"/>
      <c r="P306" s="29"/>
      <c r="Q306" s="29"/>
      <c r="R306" s="29"/>
      <c r="S306" s="29"/>
      <c r="T306" s="29"/>
      <c r="U306" s="29"/>
      <c r="V306" s="29"/>
      <c r="W306" s="29"/>
      <c r="X306" s="29"/>
      <c r="Y306" s="29"/>
      <c r="Z306" s="29"/>
    </row>
    <row r="307" spans="1:26" ht="15.75" customHeight="1">
      <c r="A307" s="29"/>
      <c r="B307" s="29"/>
      <c r="C307" s="29"/>
      <c r="D307" s="29"/>
      <c r="E307" s="29"/>
      <c r="F307" s="29"/>
      <c r="G307" s="29"/>
      <c r="H307" s="579"/>
      <c r="I307" s="29"/>
      <c r="J307" s="29"/>
      <c r="K307" s="29"/>
      <c r="L307" s="29"/>
      <c r="M307" s="29"/>
      <c r="N307" s="29"/>
      <c r="O307" s="29"/>
      <c r="P307" s="29"/>
      <c r="Q307" s="29"/>
      <c r="R307" s="29"/>
      <c r="S307" s="29"/>
      <c r="T307" s="29"/>
      <c r="U307" s="29"/>
      <c r="V307" s="29"/>
      <c r="W307" s="29"/>
      <c r="X307" s="29"/>
      <c r="Y307" s="29"/>
      <c r="Z307" s="29"/>
    </row>
    <row r="308" spans="1:26" ht="15.75" customHeight="1">
      <c r="A308" s="29"/>
      <c r="B308" s="29"/>
      <c r="C308" s="29"/>
      <c r="D308" s="29"/>
      <c r="E308" s="29"/>
      <c r="F308" s="29"/>
      <c r="G308" s="29"/>
      <c r="H308" s="579"/>
      <c r="I308" s="29"/>
      <c r="J308" s="29"/>
      <c r="K308" s="29"/>
      <c r="L308" s="29"/>
      <c r="M308" s="29"/>
      <c r="N308" s="29"/>
      <c r="O308" s="29"/>
      <c r="P308" s="29"/>
      <c r="Q308" s="29"/>
      <c r="R308" s="29"/>
      <c r="S308" s="29"/>
      <c r="T308" s="29"/>
      <c r="U308" s="29"/>
      <c r="V308" s="29"/>
      <c r="W308" s="29"/>
      <c r="X308" s="29"/>
      <c r="Y308" s="29"/>
      <c r="Z308" s="29"/>
    </row>
    <row r="309" spans="1:26" ht="15.75" customHeight="1">
      <c r="A309" s="29"/>
      <c r="B309" s="29"/>
      <c r="C309" s="29"/>
      <c r="D309" s="29"/>
      <c r="E309" s="29"/>
      <c r="F309" s="29"/>
      <c r="G309" s="29"/>
      <c r="H309" s="579"/>
      <c r="I309" s="29"/>
      <c r="J309" s="29"/>
      <c r="K309" s="29"/>
      <c r="L309" s="29"/>
      <c r="M309" s="29"/>
      <c r="N309" s="29"/>
      <c r="O309" s="29"/>
      <c r="P309" s="29"/>
      <c r="Q309" s="29"/>
      <c r="R309" s="29"/>
      <c r="S309" s="29"/>
      <c r="T309" s="29"/>
      <c r="U309" s="29"/>
      <c r="V309" s="29"/>
      <c r="W309" s="29"/>
      <c r="X309" s="29"/>
      <c r="Y309" s="29"/>
      <c r="Z309" s="29"/>
    </row>
    <row r="310" spans="1:26" ht="15.75" customHeight="1">
      <c r="A310" s="29"/>
      <c r="B310" s="29"/>
      <c r="C310" s="29"/>
      <c r="D310" s="29"/>
      <c r="E310" s="29"/>
      <c r="F310" s="29"/>
      <c r="G310" s="29"/>
      <c r="H310" s="579"/>
      <c r="I310" s="29"/>
      <c r="J310" s="29"/>
      <c r="K310" s="29"/>
      <c r="L310" s="29"/>
      <c r="M310" s="29"/>
      <c r="N310" s="29"/>
      <c r="O310" s="29"/>
      <c r="P310" s="29"/>
      <c r="Q310" s="29"/>
      <c r="R310" s="29"/>
      <c r="S310" s="29"/>
      <c r="T310" s="29"/>
      <c r="U310" s="29"/>
      <c r="V310" s="29"/>
      <c r="W310" s="29"/>
      <c r="X310" s="29"/>
      <c r="Y310" s="29"/>
      <c r="Z310" s="29"/>
    </row>
    <row r="311" spans="1:26" ht="15.75" customHeight="1">
      <c r="A311" s="29"/>
      <c r="B311" s="29"/>
      <c r="C311" s="29"/>
      <c r="D311" s="29"/>
      <c r="E311" s="29"/>
      <c r="F311" s="29"/>
      <c r="G311" s="29"/>
      <c r="H311" s="579"/>
      <c r="I311" s="29"/>
      <c r="J311" s="29"/>
      <c r="K311" s="29"/>
      <c r="L311" s="29"/>
      <c r="M311" s="29"/>
      <c r="N311" s="29"/>
      <c r="O311" s="29"/>
      <c r="P311" s="29"/>
      <c r="Q311" s="29"/>
      <c r="R311" s="29"/>
      <c r="S311" s="29"/>
      <c r="T311" s="29"/>
      <c r="U311" s="29"/>
      <c r="V311" s="29"/>
      <c r="W311" s="29"/>
      <c r="X311" s="29"/>
      <c r="Y311" s="29"/>
      <c r="Z311" s="29"/>
    </row>
    <row r="312" spans="1:26" ht="15.75" customHeight="1">
      <c r="A312" s="29"/>
      <c r="B312" s="29"/>
      <c r="C312" s="29"/>
      <c r="D312" s="29"/>
      <c r="E312" s="29"/>
      <c r="F312" s="29"/>
      <c r="G312" s="29"/>
      <c r="H312" s="579"/>
      <c r="I312" s="29"/>
      <c r="J312" s="29"/>
      <c r="K312" s="29"/>
      <c r="L312" s="29"/>
      <c r="M312" s="29"/>
      <c r="N312" s="29"/>
      <c r="O312" s="29"/>
      <c r="P312" s="29"/>
      <c r="Q312" s="29"/>
      <c r="R312" s="29"/>
      <c r="S312" s="29"/>
      <c r="T312" s="29"/>
      <c r="U312" s="29"/>
      <c r="V312" s="29"/>
      <c r="W312" s="29"/>
      <c r="X312" s="29"/>
      <c r="Y312" s="29"/>
      <c r="Z312" s="29"/>
    </row>
    <row r="313" spans="1:26" ht="15.75" customHeight="1">
      <c r="A313" s="29"/>
      <c r="B313" s="29"/>
      <c r="C313" s="29"/>
      <c r="D313" s="29"/>
      <c r="E313" s="29"/>
      <c r="F313" s="29"/>
      <c r="G313" s="29"/>
      <c r="H313" s="579"/>
      <c r="I313" s="29"/>
      <c r="J313" s="29"/>
      <c r="K313" s="29"/>
      <c r="L313" s="29"/>
      <c r="M313" s="29"/>
      <c r="N313" s="29"/>
      <c r="O313" s="29"/>
      <c r="P313" s="29"/>
      <c r="Q313" s="29"/>
      <c r="R313" s="29"/>
      <c r="S313" s="29"/>
      <c r="T313" s="29"/>
      <c r="U313" s="29"/>
      <c r="V313" s="29"/>
      <c r="W313" s="29"/>
      <c r="X313" s="29"/>
      <c r="Y313" s="29"/>
      <c r="Z313" s="29"/>
    </row>
    <row r="314" spans="1:26" ht="15.75" customHeight="1">
      <c r="A314" s="29"/>
      <c r="B314" s="29"/>
      <c r="C314" s="29"/>
      <c r="D314" s="29"/>
      <c r="E314" s="29"/>
      <c r="F314" s="29"/>
      <c r="G314" s="29"/>
      <c r="H314" s="579"/>
      <c r="I314" s="29"/>
      <c r="J314" s="29"/>
      <c r="K314" s="29"/>
      <c r="L314" s="29"/>
      <c r="M314" s="29"/>
      <c r="N314" s="29"/>
      <c r="O314" s="29"/>
      <c r="P314" s="29"/>
      <c r="Q314" s="29"/>
      <c r="R314" s="29"/>
      <c r="S314" s="29"/>
      <c r="T314" s="29"/>
      <c r="U314" s="29"/>
      <c r="V314" s="29"/>
      <c r="W314" s="29"/>
      <c r="X314" s="29"/>
      <c r="Y314" s="29"/>
      <c r="Z314" s="29"/>
    </row>
    <row r="315" spans="1:26" ht="15.75" customHeight="1">
      <c r="A315" s="29"/>
      <c r="B315" s="29"/>
      <c r="C315" s="29"/>
      <c r="D315" s="29"/>
      <c r="E315" s="29"/>
      <c r="F315" s="29"/>
      <c r="G315" s="29"/>
      <c r="H315" s="579"/>
      <c r="I315" s="29"/>
      <c r="J315" s="29"/>
      <c r="K315" s="29"/>
      <c r="L315" s="29"/>
      <c r="M315" s="29"/>
      <c r="N315" s="29"/>
      <c r="O315" s="29"/>
      <c r="P315" s="29"/>
      <c r="Q315" s="29"/>
      <c r="R315" s="29"/>
      <c r="S315" s="29"/>
      <c r="T315" s="29"/>
      <c r="U315" s="29"/>
      <c r="V315" s="29"/>
      <c r="W315" s="29"/>
      <c r="X315" s="29"/>
      <c r="Y315" s="29"/>
      <c r="Z315" s="29"/>
    </row>
    <row r="316" spans="1:26" ht="15.75" customHeight="1">
      <c r="A316" s="29"/>
      <c r="B316" s="29"/>
      <c r="C316" s="29"/>
      <c r="D316" s="29"/>
      <c r="E316" s="29"/>
      <c r="F316" s="29"/>
      <c r="G316" s="29"/>
      <c r="H316" s="579"/>
      <c r="I316" s="29"/>
      <c r="J316" s="29"/>
      <c r="K316" s="29"/>
      <c r="L316" s="29"/>
      <c r="M316" s="29"/>
      <c r="N316" s="29"/>
      <c r="O316" s="29"/>
      <c r="P316" s="29"/>
      <c r="Q316" s="29"/>
      <c r="R316" s="29"/>
      <c r="S316" s="29"/>
      <c r="T316" s="29"/>
      <c r="U316" s="29"/>
      <c r="V316" s="29"/>
      <c r="W316" s="29"/>
      <c r="X316" s="29"/>
      <c r="Y316" s="29"/>
      <c r="Z316" s="29"/>
    </row>
    <row r="317" spans="1:26" ht="15.75" customHeight="1">
      <c r="A317" s="29"/>
      <c r="B317" s="29"/>
      <c r="C317" s="29"/>
      <c r="D317" s="29"/>
      <c r="E317" s="29"/>
      <c r="F317" s="29"/>
      <c r="G317" s="29"/>
      <c r="H317" s="579"/>
      <c r="I317" s="29"/>
      <c r="J317" s="29"/>
      <c r="K317" s="29"/>
      <c r="L317" s="29"/>
      <c r="M317" s="29"/>
      <c r="N317" s="29"/>
      <c r="O317" s="29"/>
      <c r="P317" s="29"/>
      <c r="Q317" s="29"/>
      <c r="R317" s="29"/>
      <c r="S317" s="29"/>
      <c r="T317" s="29"/>
      <c r="U317" s="29"/>
      <c r="V317" s="29"/>
      <c r="W317" s="29"/>
      <c r="X317" s="29"/>
      <c r="Y317" s="29"/>
      <c r="Z317" s="29"/>
    </row>
    <row r="318" spans="1:26" ht="15.75" customHeight="1">
      <c r="A318" s="29"/>
      <c r="B318" s="29"/>
      <c r="C318" s="29"/>
      <c r="D318" s="29"/>
      <c r="E318" s="29"/>
      <c r="F318" s="29"/>
      <c r="G318" s="29"/>
      <c r="H318" s="579"/>
      <c r="I318" s="29"/>
      <c r="J318" s="29"/>
      <c r="K318" s="29"/>
      <c r="L318" s="29"/>
      <c r="M318" s="29"/>
      <c r="N318" s="29"/>
      <c r="O318" s="29"/>
      <c r="P318" s="29"/>
      <c r="Q318" s="29"/>
      <c r="R318" s="29"/>
      <c r="S318" s="29"/>
      <c r="T318" s="29"/>
      <c r="U318" s="29"/>
      <c r="V318" s="29"/>
      <c r="W318" s="29"/>
      <c r="X318" s="29"/>
      <c r="Y318" s="29"/>
      <c r="Z318" s="29"/>
    </row>
    <row r="319" spans="1:26" ht="15.75" customHeight="1">
      <c r="A319" s="29"/>
      <c r="B319" s="29"/>
      <c r="C319" s="29"/>
      <c r="D319" s="29"/>
      <c r="E319" s="29"/>
      <c r="F319" s="29"/>
      <c r="G319" s="29"/>
      <c r="H319" s="579"/>
      <c r="I319" s="29"/>
      <c r="J319" s="29"/>
      <c r="K319" s="29"/>
      <c r="L319" s="29"/>
      <c r="M319" s="29"/>
      <c r="N319" s="29"/>
      <c r="O319" s="29"/>
      <c r="P319" s="29"/>
      <c r="Q319" s="29"/>
      <c r="R319" s="29"/>
      <c r="S319" s="29"/>
      <c r="T319" s="29"/>
      <c r="U319" s="29"/>
      <c r="V319" s="29"/>
      <c r="W319" s="29"/>
      <c r="X319" s="29"/>
      <c r="Y319" s="29"/>
      <c r="Z319" s="29"/>
    </row>
    <row r="320" spans="1:26" ht="15.75" customHeight="1">
      <c r="A320" s="29"/>
      <c r="B320" s="29"/>
      <c r="C320" s="29"/>
      <c r="D320" s="29"/>
      <c r="E320" s="29"/>
      <c r="F320" s="29"/>
      <c r="G320" s="29"/>
      <c r="H320" s="579"/>
      <c r="I320" s="29"/>
      <c r="J320" s="29"/>
      <c r="K320" s="29"/>
      <c r="L320" s="29"/>
      <c r="M320" s="29"/>
      <c r="N320" s="29"/>
      <c r="O320" s="29"/>
      <c r="P320" s="29"/>
      <c r="Q320" s="29"/>
      <c r="R320" s="29"/>
      <c r="S320" s="29"/>
      <c r="T320" s="29"/>
      <c r="U320" s="29"/>
      <c r="V320" s="29"/>
      <c r="W320" s="29"/>
      <c r="X320" s="29"/>
      <c r="Y320" s="29"/>
      <c r="Z320" s="29"/>
    </row>
    <row r="321" spans="1:26" ht="15.75" customHeight="1">
      <c r="A321" s="29"/>
      <c r="B321" s="29"/>
      <c r="C321" s="29"/>
      <c r="D321" s="29"/>
      <c r="E321" s="29"/>
      <c r="F321" s="29"/>
      <c r="G321" s="29"/>
      <c r="H321" s="579"/>
      <c r="I321" s="29"/>
      <c r="J321" s="29"/>
      <c r="K321" s="29"/>
      <c r="L321" s="29"/>
      <c r="M321" s="29"/>
      <c r="N321" s="29"/>
      <c r="O321" s="29"/>
      <c r="P321" s="29"/>
      <c r="Q321" s="29"/>
      <c r="R321" s="29"/>
      <c r="S321" s="29"/>
      <c r="T321" s="29"/>
      <c r="U321" s="29"/>
      <c r="V321" s="29"/>
      <c r="W321" s="29"/>
      <c r="X321" s="29"/>
      <c r="Y321" s="29"/>
      <c r="Z321" s="29"/>
    </row>
    <row r="322" spans="1:26" ht="15.75" customHeight="1">
      <c r="A322" s="29"/>
      <c r="B322" s="29"/>
      <c r="C322" s="29"/>
      <c r="D322" s="29"/>
      <c r="E322" s="29"/>
      <c r="F322" s="29"/>
      <c r="G322" s="29"/>
      <c r="H322" s="579"/>
      <c r="I322" s="29"/>
      <c r="J322" s="29"/>
      <c r="K322" s="29"/>
      <c r="L322" s="29"/>
      <c r="M322" s="29"/>
      <c r="N322" s="29"/>
      <c r="O322" s="29"/>
      <c r="P322" s="29"/>
      <c r="Q322" s="29"/>
      <c r="R322" s="29"/>
      <c r="S322" s="29"/>
      <c r="T322" s="29"/>
      <c r="U322" s="29"/>
      <c r="V322" s="29"/>
      <c r="W322" s="29"/>
      <c r="X322" s="29"/>
      <c r="Y322" s="29"/>
      <c r="Z322" s="29"/>
    </row>
    <row r="323" spans="1:26" ht="15.75" customHeight="1">
      <c r="A323" s="29"/>
      <c r="B323" s="29"/>
      <c r="C323" s="29"/>
      <c r="D323" s="29"/>
      <c r="E323" s="29"/>
      <c r="F323" s="29"/>
      <c r="G323" s="29"/>
      <c r="H323" s="579"/>
      <c r="I323" s="29"/>
      <c r="J323" s="29"/>
      <c r="K323" s="29"/>
      <c r="L323" s="29"/>
      <c r="M323" s="29"/>
      <c r="N323" s="29"/>
      <c r="O323" s="29"/>
      <c r="P323" s="29"/>
      <c r="Q323" s="29"/>
      <c r="R323" s="29"/>
      <c r="S323" s="29"/>
      <c r="T323" s="29"/>
      <c r="U323" s="29"/>
      <c r="V323" s="29"/>
      <c r="W323" s="29"/>
      <c r="X323" s="29"/>
      <c r="Y323" s="29"/>
      <c r="Z323" s="29"/>
    </row>
    <row r="324" spans="1:26" ht="15.75" customHeight="1">
      <c r="A324" s="29"/>
      <c r="B324" s="29"/>
      <c r="C324" s="29"/>
      <c r="D324" s="29"/>
      <c r="E324" s="29"/>
      <c r="F324" s="29"/>
      <c r="G324" s="29"/>
      <c r="H324" s="579"/>
      <c r="I324" s="29"/>
      <c r="J324" s="29"/>
      <c r="K324" s="29"/>
      <c r="L324" s="29"/>
      <c r="M324" s="29"/>
      <c r="N324" s="29"/>
      <c r="O324" s="29"/>
      <c r="P324" s="29"/>
      <c r="Q324" s="29"/>
      <c r="R324" s="29"/>
      <c r="S324" s="29"/>
      <c r="T324" s="29"/>
      <c r="U324" s="29"/>
      <c r="V324" s="29"/>
      <c r="W324" s="29"/>
      <c r="X324" s="29"/>
      <c r="Y324" s="29"/>
      <c r="Z324" s="29"/>
    </row>
    <row r="325" spans="1:26" ht="15.75" customHeight="1">
      <c r="A325" s="29"/>
      <c r="B325" s="29"/>
      <c r="C325" s="29"/>
      <c r="D325" s="29"/>
      <c r="E325" s="29"/>
      <c r="F325" s="29"/>
      <c r="G325" s="29"/>
      <c r="H325" s="579"/>
      <c r="I325" s="29"/>
      <c r="J325" s="29"/>
      <c r="K325" s="29"/>
      <c r="L325" s="29"/>
      <c r="M325" s="29"/>
      <c r="N325" s="29"/>
      <c r="O325" s="29"/>
      <c r="P325" s="29"/>
      <c r="Q325" s="29"/>
      <c r="R325" s="29"/>
      <c r="S325" s="29"/>
      <c r="T325" s="29"/>
      <c r="U325" s="29"/>
      <c r="V325" s="29"/>
      <c r="W325" s="29"/>
      <c r="X325" s="29"/>
      <c r="Y325" s="29"/>
      <c r="Z325" s="29"/>
    </row>
    <row r="326" spans="1:26" ht="15.75" customHeight="1">
      <c r="A326" s="29"/>
      <c r="B326" s="29"/>
      <c r="C326" s="29"/>
      <c r="D326" s="29"/>
      <c r="E326" s="29"/>
      <c r="F326" s="29"/>
      <c r="G326" s="29"/>
      <c r="H326" s="579"/>
      <c r="I326" s="29"/>
      <c r="J326" s="29"/>
      <c r="K326" s="29"/>
      <c r="L326" s="29"/>
      <c r="M326" s="29"/>
      <c r="N326" s="29"/>
      <c r="O326" s="29"/>
      <c r="P326" s="29"/>
      <c r="Q326" s="29"/>
      <c r="R326" s="29"/>
      <c r="S326" s="29"/>
      <c r="T326" s="29"/>
      <c r="U326" s="29"/>
      <c r="V326" s="29"/>
      <c r="W326" s="29"/>
      <c r="X326" s="29"/>
      <c r="Y326" s="29"/>
      <c r="Z326" s="29"/>
    </row>
    <row r="327" spans="1:26" ht="15.75" customHeight="1">
      <c r="A327" s="29"/>
      <c r="B327" s="29"/>
      <c r="C327" s="29"/>
      <c r="D327" s="29"/>
      <c r="E327" s="29"/>
      <c r="F327" s="29"/>
      <c r="G327" s="29"/>
      <c r="H327" s="579"/>
      <c r="I327" s="29"/>
      <c r="J327" s="29"/>
      <c r="K327" s="29"/>
      <c r="L327" s="29"/>
      <c r="M327" s="29"/>
      <c r="N327" s="29"/>
      <c r="O327" s="29"/>
      <c r="P327" s="29"/>
      <c r="Q327" s="29"/>
      <c r="R327" s="29"/>
      <c r="S327" s="29"/>
      <c r="T327" s="29"/>
      <c r="U327" s="29"/>
      <c r="V327" s="29"/>
      <c r="W327" s="29"/>
      <c r="X327" s="29"/>
      <c r="Y327" s="29"/>
      <c r="Z327" s="29"/>
    </row>
    <row r="328" spans="1:26" ht="15.75" customHeight="1">
      <c r="A328" s="29"/>
      <c r="B328" s="29"/>
      <c r="C328" s="29"/>
      <c r="D328" s="29"/>
      <c r="E328" s="29"/>
      <c r="F328" s="29"/>
      <c r="G328" s="29"/>
      <c r="H328" s="579"/>
      <c r="I328" s="29"/>
      <c r="J328" s="29"/>
      <c r="K328" s="29"/>
      <c r="L328" s="29"/>
      <c r="M328" s="29"/>
      <c r="N328" s="29"/>
      <c r="O328" s="29"/>
      <c r="P328" s="29"/>
      <c r="Q328" s="29"/>
      <c r="R328" s="29"/>
      <c r="S328" s="29"/>
      <c r="T328" s="29"/>
      <c r="U328" s="29"/>
      <c r="V328" s="29"/>
      <c r="W328" s="29"/>
      <c r="X328" s="29"/>
      <c r="Y328" s="29"/>
      <c r="Z328" s="29"/>
    </row>
    <row r="329" spans="1:26" ht="15.75" customHeight="1">
      <c r="A329" s="29"/>
      <c r="B329" s="29"/>
      <c r="C329" s="29"/>
      <c r="D329" s="29"/>
      <c r="E329" s="29"/>
      <c r="F329" s="29"/>
      <c r="G329" s="29"/>
      <c r="H329" s="579"/>
      <c r="I329" s="29"/>
      <c r="J329" s="29"/>
      <c r="K329" s="29"/>
      <c r="L329" s="29"/>
      <c r="M329" s="29"/>
      <c r="N329" s="29"/>
      <c r="O329" s="29"/>
      <c r="P329" s="29"/>
      <c r="Q329" s="29"/>
      <c r="R329" s="29"/>
      <c r="S329" s="29"/>
      <c r="T329" s="29"/>
      <c r="U329" s="29"/>
      <c r="V329" s="29"/>
      <c r="W329" s="29"/>
      <c r="X329" s="29"/>
      <c r="Y329" s="29"/>
      <c r="Z329" s="29"/>
    </row>
    <row r="330" spans="1:26" ht="15.75" customHeight="1">
      <c r="A330" s="29"/>
      <c r="B330" s="29"/>
      <c r="C330" s="29"/>
      <c r="D330" s="29"/>
      <c r="E330" s="29"/>
      <c r="F330" s="29"/>
      <c r="G330" s="29"/>
      <c r="H330" s="579"/>
      <c r="I330" s="29"/>
      <c r="J330" s="29"/>
      <c r="K330" s="29"/>
      <c r="L330" s="29"/>
      <c r="M330" s="29"/>
      <c r="N330" s="29"/>
      <c r="O330" s="29"/>
      <c r="P330" s="29"/>
      <c r="Q330" s="29"/>
      <c r="R330" s="29"/>
      <c r="S330" s="29"/>
      <c r="T330" s="29"/>
      <c r="U330" s="29"/>
      <c r="V330" s="29"/>
      <c r="W330" s="29"/>
      <c r="X330" s="29"/>
      <c r="Y330" s="29"/>
      <c r="Z330" s="29"/>
    </row>
    <row r="331" spans="1:26" ht="15.75" customHeight="1">
      <c r="A331" s="29"/>
      <c r="B331" s="29"/>
      <c r="C331" s="29"/>
      <c r="D331" s="29"/>
      <c r="E331" s="29"/>
      <c r="F331" s="29"/>
      <c r="G331" s="29"/>
      <c r="H331" s="579"/>
      <c r="I331" s="29"/>
      <c r="J331" s="29"/>
      <c r="K331" s="29"/>
      <c r="L331" s="29"/>
      <c r="M331" s="29"/>
      <c r="N331" s="29"/>
      <c r="O331" s="29"/>
      <c r="P331" s="29"/>
      <c r="Q331" s="29"/>
      <c r="R331" s="29"/>
      <c r="S331" s="29"/>
      <c r="T331" s="29"/>
      <c r="U331" s="29"/>
      <c r="V331" s="29"/>
      <c r="W331" s="29"/>
      <c r="X331" s="29"/>
      <c r="Y331" s="29"/>
      <c r="Z331" s="29"/>
    </row>
    <row r="332" spans="1:26" ht="15.75" customHeight="1">
      <c r="A332" s="29"/>
      <c r="B332" s="29"/>
      <c r="C332" s="29"/>
      <c r="D332" s="29"/>
      <c r="E332" s="29"/>
      <c r="F332" s="29"/>
      <c r="G332" s="29"/>
      <c r="H332" s="579"/>
      <c r="I332" s="29"/>
      <c r="J332" s="29"/>
      <c r="K332" s="29"/>
      <c r="L332" s="29"/>
      <c r="M332" s="29"/>
      <c r="N332" s="29"/>
      <c r="O332" s="29"/>
      <c r="P332" s="29"/>
      <c r="Q332" s="29"/>
      <c r="R332" s="29"/>
      <c r="S332" s="29"/>
      <c r="T332" s="29"/>
      <c r="U332" s="29"/>
      <c r="V332" s="29"/>
      <c r="W332" s="29"/>
      <c r="X332" s="29"/>
      <c r="Y332" s="29"/>
      <c r="Z332" s="29"/>
    </row>
    <row r="333" spans="1:26" ht="15.75" customHeight="1">
      <c r="A333" s="29"/>
      <c r="B333" s="29"/>
      <c r="C333" s="29"/>
      <c r="D333" s="29"/>
      <c r="E333" s="29"/>
      <c r="F333" s="29"/>
      <c r="G333" s="29"/>
      <c r="H333" s="579"/>
      <c r="I333" s="29"/>
      <c r="J333" s="29"/>
      <c r="K333" s="29"/>
      <c r="L333" s="29"/>
      <c r="M333" s="29"/>
      <c r="N333" s="29"/>
      <c r="O333" s="29"/>
      <c r="P333" s="29"/>
      <c r="Q333" s="29"/>
      <c r="R333" s="29"/>
      <c r="S333" s="29"/>
      <c r="T333" s="29"/>
      <c r="U333" s="29"/>
      <c r="V333" s="29"/>
      <c r="W333" s="29"/>
      <c r="X333" s="29"/>
      <c r="Y333" s="29"/>
      <c r="Z333" s="29"/>
    </row>
    <row r="334" spans="1:26" ht="15.75" customHeight="1">
      <c r="A334" s="29"/>
      <c r="B334" s="29"/>
      <c r="C334" s="29"/>
      <c r="D334" s="29"/>
      <c r="E334" s="29"/>
      <c r="F334" s="29"/>
      <c r="G334" s="29"/>
      <c r="H334" s="579"/>
      <c r="I334" s="29"/>
      <c r="J334" s="29"/>
      <c r="K334" s="29"/>
      <c r="L334" s="29"/>
      <c r="M334" s="29"/>
      <c r="N334" s="29"/>
      <c r="O334" s="29"/>
      <c r="P334" s="29"/>
      <c r="Q334" s="29"/>
      <c r="R334" s="29"/>
      <c r="S334" s="29"/>
      <c r="T334" s="29"/>
      <c r="U334" s="29"/>
      <c r="V334" s="29"/>
      <c r="W334" s="29"/>
      <c r="X334" s="29"/>
      <c r="Y334" s="29"/>
      <c r="Z334" s="29"/>
    </row>
    <row r="335" spans="1:26" ht="15.75" customHeight="1">
      <c r="A335" s="29"/>
      <c r="B335" s="29"/>
      <c r="C335" s="29"/>
      <c r="D335" s="29"/>
      <c r="E335" s="29"/>
      <c r="F335" s="29"/>
      <c r="G335" s="29"/>
      <c r="H335" s="579"/>
      <c r="I335" s="29"/>
      <c r="J335" s="29"/>
      <c r="K335" s="29"/>
      <c r="L335" s="29"/>
      <c r="M335" s="29"/>
      <c r="N335" s="29"/>
      <c r="O335" s="29"/>
      <c r="P335" s="29"/>
      <c r="Q335" s="29"/>
      <c r="R335" s="29"/>
      <c r="S335" s="29"/>
      <c r="T335" s="29"/>
      <c r="U335" s="29"/>
      <c r="V335" s="29"/>
      <c r="W335" s="29"/>
      <c r="X335" s="29"/>
      <c r="Y335" s="29"/>
      <c r="Z335" s="29"/>
    </row>
    <row r="336" spans="1:26" ht="15.75" customHeight="1">
      <c r="A336" s="29"/>
      <c r="B336" s="29"/>
      <c r="C336" s="29"/>
      <c r="D336" s="29"/>
      <c r="E336" s="29"/>
      <c r="F336" s="29"/>
      <c r="G336" s="29"/>
      <c r="H336" s="579"/>
      <c r="I336" s="29"/>
      <c r="J336" s="29"/>
      <c r="K336" s="29"/>
      <c r="L336" s="29"/>
      <c r="M336" s="29"/>
      <c r="N336" s="29"/>
      <c r="O336" s="29"/>
      <c r="P336" s="29"/>
      <c r="Q336" s="29"/>
      <c r="R336" s="29"/>
      <c r="S336" s="29"/>
      <c r="T336" s="29"/>
      <c r="U336" s="29"/>
      <c r="V336" s="29"/>
      <c r="W336" s="29"/>
      <c r="X336" s="29"/>
      <c r="Y336" s="29"/>
      <c r="Z336" s="29"/>
    </row>
    <row r="337" spans="1:26" ht="15.75" customHeight="1">
      <c r="A337" s="29"/>
      <c r="B337" s="29"/>
      <c r="C337" s="29"/>
      <c r="D337" s="29"/>
      <c r="E337" s="29"/>
      <c r="F337" s="29"/>
      <c r="G337" s="29"/>
      <c r="H337" s="579"/>
      <c r="I337" s="29"/>
      <c r="J337" s="29"/>
      <c r="K337" s="29"/>
      <c r="L337" s="29"/>
      <c r="M337" s="29"/>
      <c r="N337" s="29"/>
      <c r="O337" s="29"/>
      <c r="P337" s="29"/>
      <c r="Q337" s="29"/>
      <c r="R337" s="29"/>
      <c r="S337" s="29"/>
      <c r="T337" s="29"/>
      <c r="U337" s="29"/>
      <c r="V337" s="29"/>
      <c r="W337" s="29"/>
      <c r="X337" s="29"/>
      <c r="Y337" s="29"/>
      <c r="Z337" s="29"/>
    </row>
    <row r="338" spans="1:26" ht="15.75" customHeight="1">
      <c r="A338" s="29"/>
      <c r="B338" s="29"/>
      <c r="C338" s="29"/>
      <c r="D338" s="29"/>
      <c r="E338" s="29"/>
      <c r="F338" s="29"/>
      <c r="G338" s="29"/>
      <c r="H338" s="579"/>
      <c r="I338" s="29"/>
      <c r="J338" s="29"/>
      <c r="K338" s="29"/>
      <c r="L338" s="29"/>
      <c r="M338" s="29"/>
      <c r="N338" s="29"/>
      <c r="O338" s="29"/>
      <c r="P338" s="29"/>
      <c r="Q338" s="29"/>
      <c r="R338" s="29"/>
      <c r="S338" s="29"/>
      <c r="T338" s="29"/>
      <c r="U338" s="29"/>
      <c r="V338" s="29"/>
      <c r="W338" s="29"/>
      <c r="X338" s="29"/>
      <c r="Y338" s="29"/>
      <c r="Z338" s="29"/>
    </row>
    <row r="339" spans="1:26" ht="15.75" customHeight="1">
      <c r="A339" s="29"/>
      <c r="B339" s="29"/>
      <c r="C339" s="29"/>
      <c r="D339" s="29"/>
      <c r="E339" s="29"/>
      <c r="F339" s="29"/>
      <c r="G339" s="29"/>
      <c r="H339" s="579"/>
      <c r="I339" s="29"/>
      <c r="J339" s="29"/>
      <c r="K339" s="29"/>
      <c r="L339" s="29"/>
      <c r="M339" s="29"/>
      <c r="N339" s="29"/>
      <c r="O339" s="29"/>
      <c r="P339" s="29"/>
      <c r="Q339" s="29"/>
      <c r="R339" s="29"/>
      <c r="S339" s="29"/>
      <c r="T339" s="29"/>
      <c r="U339" s="29"/>
      <c r="V339" s="29"/>
      <c r="W339" s="29"/>
      <c r="X339" s="29"/>
      <c r="Y339" s="29"/>
      <c r="Z339" s="29"/>
    </row>
    <row r="340" spans="1:26" ht="15.75" customHeight="1">
      <c r="A340" s="29"/>
      <c r="B340" s="29"/>
      <c r="C340" s="29"/>
      <c r="D340" s="29"/>
      <c r="E340" s="29"/>
      <c r="F340" s="29"/>
      <c r="G340" s="29"/>
      <c r="H340" s="579"/>
      <c r="I340" s="29"/>
      <c r="J340" s="29"/>
      <c r="K340" s="29"/>
      <c r="L340" s="29"/>
      <c r="M340" s="29"/>
      <c r="N340" s="29"/>
      <c r="O340" s="29"/>
      <c r="P340" s="29"/>
      <c r="Q340" s="29"/>
      <c r="R340" s="29"/>
      <c r="S340" s="29"/>
      <c r="T340" s="29"/>
      <c r="U340" s="29"/>
      <c r="V340" s="29"/>
      <c r="W340" s="29"/>
      <c r="X340" s="29"/>
      <c r="Y340" s="29"/>
      <c r="Z340" s="29"/>
    </row>
    <row r="341" spans="1:26" ht="15.75" customHeight="1">
      <c r="A341" s="29"/>
      <c r="B341" s="29"/>
      <c r="C341" s="29"/>
      <c r="D341" s="29"/>
      <c r="E341" s="29"/>
      <c r="F341" s="29"/>
      <c r="G341" s="29"/>
      <c r="H341" s="579"/>
      <c r="I341" s="29"/>
      <c r="J341" s="29"/>
      <c r="K341" s="29"/>
      <c r="L341" s="29"/>
      <c r="M341" s="29"/>
      <c r="N341" s="29"/>
      <c r="O341" s="29"/>
      <c r="P341" s="29"/>
      <c r="Q341" s="29"/>
      <c r="R341" s="29"/>
      <c r="S341" s="29"/>
      <c r="T341" s="29"/>
      <c r="U341" s="29"/>
      <c r="V341" s="29"/>
      <c r="W341" s="29"/>
      <c r="X341" s="29"/>
      <c r="Y341" s="29"/>
      <c r="Z341" s="29"/>
    </row>
    <row r="342" spans="1:26" ht="15.75" customHeight="1">
      <c r="A342" s="29"/>
      <c r="B342" s="29"/>
      <c r="C342" s="29"/>
      <c r="D342" s="29"/>
      <c r="E342" s="29"/>
      <c r="F342" s="29"/>
      <c r="G342" s="29"/>
      <c r="H342" s="579"/>
      <c r="I342" s="29"/>
      <c r="J342" s="29"/>
      <c r="K342" s="29"/>
      <c r="L342" s="29"/>
      <c r="M342" s="29"/>
      <c r="N342" s="29"/>
      <c r="O342" s="29"/>
      <c r="P342" s="29"/>
      <c r="Q342" s="29"/>
      <c r="R342" s="29"/>
      <c r="S342" s="29"/>
      <c r="T342" s="29"/>
      <c r="U342" s="29"/>
      <c r="V342" s="29"/>
      <c r="W342" s="29"/>
      <c r="X342" s="29"/>
      <c r="Y342" s="29"/>
      <c r="Z342" s="29"/>
    </row>
    <row r="343" spans="1:26" ht="15.75" customHeight="1">
      <c r="A343" s="29"/>
      <c r="B343" s="29"/>
      <c r="C343" s="29"/>
      <c r="D343" s="29"/>
      <c r="E343" s="29"/>
      <c r="F343" s="29"/>
      <c r="G343" s="29"/>
      <c r="H343" s="579"/>
      <c r="I343" s="29"/>
      <c r="J343" s="29"/>
      <c r="K343" s="29"/>
      <c r="L343" s="29"/>
      <c r="M343" s="29"/>
      <c r="N343" s="29"/>
      <c r="O343" s="29"/>
      <c r="P343" s="29"/>
      <c r="Q343" s="29"/>
      <c r="R343" s="29"/>
      <c r="S343" s="29"/>
      <c r="T343" s="29"/>
      <c r="U343" s="29"/>
      <c r="V343" s="29"/>
      <c r="W343" s="29"/>
      <c r="X343" s="29"/>
      <c r="Y343" s="29"/>
      <c r="Z343" s="29"/>
    </row>
    <row r="344" spans="1:26" ht="15.75" customHeight="1">
      <c r="A344" s="29"/>
      <c r="B344" s="29"/>
      <c r="C344" s="29"/>
      <c r="D344" s="29"/>
      <c r="E344" s="29"/>
      <c r="F344" s="29"/>
      <c r="G344" s="29"/>
      <c r="H344" s="579"/>
      <c r="I344" s="29"/>
      <c r="J344" s="29"/>
      <c r="K344" s="29"/>
      <c r="L344" s="29"/>
      <c r="M344" s="29"/>
      <c r="N344" s="29"/>
      <c r="O344" s="29"/>
      <c r="P344" s="29"/>
      <c r="Q344" s="29"/>
      <c r="R344" s="29"/>
      <c r="S344" s="29"/>
      <c r="T344" s="29"/>
      <c r="U344" s="29"/>
      <c r="V344" s="29"/>
      <c r="W344" s="29"/>
      <c r="X344" s="29"/>
      <c r="Y344" s="29"/>
      <c r="Z344" s="29"/>
    </row>
    <row r="345" spans="1:26" ht="15.75" customHeight="1">
      <c r="A345" s="29"/>
      <c r="B345" s="29"/>
      <c r="C345" s="29"/>
      <c r="D345" s="29"/>
      <c r="E345" s="29"/>
      <c r="F345" s="29"/>
      <c r="G345" s="29"/>
      <c r="H345" s="579"/>
      <c r="I345" s="29"/>
      <c r="J345" s="29"/>
      <c r="K345" s="29"/>
      <c r="L345" s="29"/>
      <c r="M345" s="29"/>
      <c r="N345" s="29"/>
      <c r="O345" s="29"/>
      <c r="P345" s="29"/>
      <c r="Q345" s="29"/>
      <c r="R345" s="29"/>
      <c r="S345" s="29"/>
      <c r="T345" s="29"/>
      <c r="U345" s="29"/>
      <c r="V345" s="29"/>
      <c r="W345" s="29"/>
      <c r="X345" s="29"/>
      <c r="Y345" s="29"/>
      <c r="Z345" s="29"/>
    </row>
    <row r="346" spans="1:26" ht="15.75" customHeight="1">
      <c r="A346" s="29"/>
      <c r="B346" s="29"/>
      <c r="C346" s="29"/>
      <c r="D346" s="29"/>
      <c r="E346" s="29"/>
      <c r="F346" s="29"/>
      <c r="G346" s="29"/>
      <c r="H346" s="579"/>
      <c r="I346" s="29"/>
      <c r="J346" s="29"/>
      <c r="K346" s="29"/>
      <c r="L346" s="29"/>
      <c r="M346" s="29"/>
      <c r="N346" s="29"/>
      <c r="O346" s="29"/>
      <c r="P346" s="29"/>
      <c r="Q346" s="29"/>
      <c r="R346" s="29"/>
      <c r="S346" s="29"/>
      <c r="T346" s="29"/>
      <c r="U346" s="29"/>
      <c r="V346" s="29"/>
      <c r="W346" s="29"/>
      <c r="X346" s="29"/>
      <c r="Y346" s="29"/>
      <c r="Z346" s="29"/>
    </row>
    <row r="347" spans="1:26" ht="15.75" customHeight="1">
      <c r="A347" s="29"/>
      <c r="B347" s="29"/>
      <c r="C347" s="29"/>
      <c r="D347" s="29"/>
      <c r="E347" s="29"/>
      <c r="F347" s="29"/>
      <c r="G347" s="29"/>
      <c r="H347" s="579"/>
      <c r="I347" s="29"/>
      <c r="J347" s="29"/>
      <c r="K347" s="29"/>
      <c r="L347" s="29"/>
      <c r="M347" s="29"/>
      <c r="N347" s="29"/>
      <c r="O347" s="29"/>
      <c r="P347" s="29"/>
      <c r="Q347" s="29"/>
      <c r="R347" s="29"/>
      <c r="S347" s="29"/>
      <c r="T347" s="29"/>
      <c r="U347" s="29"/>
      <c r="V347" s="29"/>
      <c r="W347" s="29"/>
      <c r="X347" s="29"/>
      <c r="Y347" s="29"/>
      <c r="Z347" s="29"/>
    </row>
    <row r="348" spans="1:26" ht="15.75" customHeight="1">
      <c r="A348" s="29"/>
      <c r="B348" s="29"/>
      <c r="C348" s="29"/>
      <c r="D348" s="29"/>
      <c r="E348" s="29"/>
      <c r="F348" s="29"/>
      <c r="G348" s="29"/>
      <c r="H348" s="579"/>
      <c r="I348" s="29"/>
      <c r="J348" s="29"/>
      <c r="K348" s="29"/>
      <c r="L348" s="29"/>
      <c r="M348" s="29"/>
      <c r="N348" s="29"/>
      <c r="O348" s="29"/>
      <c r="P348" s="29"/>
      <c r="Q348" s="29"/>
      <c r="R348" s="29"/>
      <c r="S348" s="29"/>
      <c r="T348" s="29"/>
      <c r="U348" s="29"/>
      <c r="V348" s="29"/>
      <c r="W348" s="29"/>
      <c r="X348" s="29"/>
      <c r="Y348" s="29"/>
      <c r="Z348" s="29"/>
    </row>
    <row r="349" spans="1:26" ht="15.75" customHeight="1">
      <c r="A349" s="29"/>
      <c r="B349" s="29"/>
      <c r="C349" s="29"/>
      <c r="D349" s="29"/>
      <c r="E349" s="29"/>
      <c r="F349" s="29"/>
      <c r="G349" s="29"/>
      <c r="H349" s="579"/>
      <c r="I349" s="29"/>
      <c r="J349" s="29"/>
      <c r="K349" s="29"/>
      <c r="L349" s="29"/>
      <c r="M349" s="29"/>
      <c r="N349" s="29"/>
      <c r="O349" s="29"/>
      <c r="P349" s="29"/>
      <c r="Q349" s="29"/>
      <c r="R349" s="29"/>
      <c r="S349" s="29"/>
      <c r="T349" s="29"/>
      <c r="U349" s="29"/>
      <c r="V349" s="29"/>
      <c r="W349" s="29"/>
      <c r="X349" s="29"/>
      <c r="Y349" s="29"/>
      <c r="Z349" s="29"/>
    </row>
    <row r="350" spans="1:26" ht="15.75" customHeight="1">
      <c r="A350" s="29"/>
      <c r="B350" s="29"/>
      <c r="C350" s="29"/>
      <c r="D350" s="29"/>
      <c r="E350" s="29"/>
      <c r="F350" s="29"/>
      <c r="G350" s="29"/>
      <c r="H350" s="579"/>
      <c r="I350" s="29"/>
      <c r="J350" s="29"/>
      <c r="K350" s="29"/>
      <c r="L350" s="29"/>
      <c r="M350" s="29"/>
      <c r="N350" s="29"/>
      <c r="O350" s="29"/>
      <c r="P350" s="29"/>
      <c r="Q350" s="29"/>
      <c r="R350" s="29"/>
      <c r="S350" s="29"/>
      <c r="T350" s="29"/>
      <c r="U350" s="29"/>
      <c r="V350" s="29"/>
      <c r="W350" s="29"/>
      <c r="X350" s="29"/>
      <c r="Y350" s="29"/>
      <c r="Z350" s="29"/>
    </row>
    <row r="351" spans="1:26" ht="15.75" customHeight="1">
      <c r="A351" s="29"/>
      <c r="B351" s="29"/>
      <c r="C351" s="29"/>
      <c r="D351" s="29"/>
      <c r="E351" s="29"/>
      <c r="F351" s="29"/>
      <c r="G351" s="29"/>
      <c r="H351" s="579"/>
      <c r="I351" s="29"/>
      <c r="J351" s="29"/>
      <c r="K351" s="29"/>
      <c r="L351" s="29"/>
      <c r="M351" s="29"/>
      <c r="N351" s="29"/>
      <c r="O351" s="29"/>
      <c r="P351" s="29"/>
      <c r="Q351" s="29"/>
      <c r="R351" s="29"/>
      <c r="S351" s="29"/>
      <c r="T351" s="29"/>
      <c r="U351" s="29"/>
      <c r="V351" s="29"/>
      <c r="W351" s="29"/>
      <c r="X351" s="29"/>
      <c r="Y351" s="29"/>
      <c r="Z351" s="29"/>
    </row>
    <row r="352" spans="1:26" ht="15.75" customHeight="1">
      <c r="A352" s="29"/>
      <c r="B352" s="29"/>
      <c r="C352" s="29"/>
      <c r="D352" s="29"/>
      <c r="E352" s="29"/>
      <c r="F352" s="29"/>
      <c r="G352" s="29"/>
      <c r="H352" s="579"/>
      <c r="I352" s="29"/>
      <c r="J352" s="29"/>
      <c r="K352" s="29"/>
      <c r="L352" s="29"/>
      <c r="M352" s="29"/>
      <c r="N352" s="29"/>
      <c r="O352" s="29"/>
      <c r="P352" s="29"/>
      <c r="Q352" s="29"/>
      <c r="R352" s="29"/>
      <c r="S352" s="29"/>
      <c r="T352" s="29"/>
      <c r="U352" s="29"/>
      <c r="V352" s="29"/>
      <c r="W352" s="29"/>
      <c r="X352" s="29"/>
      <c r="Y352" s="29"/>
      <c r="Z352" s="29"/>
    </row>
    <row r="353" spans="1:26" ht="15.75" customHeight="1">
      <c r="A353" s="29"/>
      <c r="B353" s="29"/>
      <c r="C353" s="29"/>
      <c r="D353" s="29"/>
      <c r="E353" s="29"/>
      <c r="F353" s="29"/>
      <c r="G353" s="29"/>
      <c r="H353" s="579"/>
      <c r="I353" s="29"/>
      <c r="J353" s="29"/>
      <c r="K353" s="29"/>
      <c r="L353" s="29"/>
      <c r="M353" s="29"/>
      <c r="N353" s="29"/>
      <c r="O353" s="29"/>
      <c r="P353" s="29"/>
      <c r="Q353" s="29"/>
      <c r="R353" s="29"/>
      <c r="S353" s="29"/>
      <c r="T353" s="29"/>
      <c r="U353" s="29"/>
      <c r="V353" s="29"/>
      <c r="W353" s="29"/>
      <c r="X353" s="29"/>
      <c r="Y353" s="29"/>
      <c r="Z353" s="29"/>
    </row>
    <row r="354" spans="1:26" ht="15.75" customHeight="1">
      <c r="A354" s="29"/>
      <c r="B354" s="29"/>
      <c r="C354" s="29"/>
      <c r="D354" s="29"/>
      <c r="E354" s="29"/>
      <c r="F354" s="29"/>
      <c r="G354" s="29"/>
      <c r="H354" s="579"/>
      <c r="I354" s="29"/>
      <c r="J354" s="29"/>
      <c r="K354" s="29"/>
      <c r="L354" s="29"/>
      <c r="M354" s="29"/>
      <c r="N354" s="29"/>
      <c r="O354" s="29"/>
      <c r="P354" s="29"/>
      <c r="Q354" s="29"/>
      <c r="R354" s="29"/>
      <c r="S354" s="29"/>
      <c r="T354" s="29"/>
      <c r="U354" s="29"/>
      <c r="V354" s="29"/>
      <c r="W354" s="29"/>
      <c r="X354" s="29"/>
      <c r="Y354" s="29"/>
      <c r="Z354" s="29"/>
    </row>
    <row r="355" spans="1:26" ht="15.75" customHeight="1">
      <c r="A355" s="29"/>
      <c r="B355" s="29"/>
      <c r="C355" s="29"/>
      <c r="D355" s="29"/>
      <c r="E355" s="29"/>
      <c r="F355" s="29"/>
      <c r="G355" s="29"/>
      <c r="H355" s="579"/>
      <c r="I355" s="29"/>
      <c r="J355" s="29"/>
      <c r="K355" s="29"/>
      <c r="L355" s="29"/>
      <c r="M355" s="29"/>
      <c r="N355" s="29"/>
      <c r="O355" s="29"/>
      <c r="P355" s="29"/>
      <c r="Q355" s="29"/>
      <c r="R355" s="29"/>
      <c r="S355" s="29"/>
      <c r="T355" s="29"/>
      <c r="U355" s="29"/>
      <c r="V355" s="29"/>
      <c r="W355" s="29"/>
      <c r="X355" s="29"/>
      <c r="Y355" s="29"/>
      <c r="Z355" s="29"/>
    </row>
    <row r="356" spans="1:26" ht="15.75" customHeight="1">
      <c r="A356" s="29"/>
      <c r="B356" s="29"/>
      <c r="C356" s="29"/>
      <c r="D356" s="29"/>
      <c r="E356" s="29"/>
      <c r="F356" s="29"/>
      <c r="G356" s="29"/>
      <c r="H356" s="579"/>
      <c r="I356" s="29"/>
      <c r="J356" s="29"/>
      <c r="K356" s="29"/>
      <c r="L356" s="29"/>
      <c r="M356" s="29"/>
      <c r="N356" s="29"/>
      <c r="O356" s="29"/>
      <c r="P356" s="29"/>
      <c r="Q356" s="29"/>
      <c r="R356" s="29"/>
      <c r="S356" s="29"/>
      <c r="T356" s="29"/>
      <c r="U356" s="29"/>
      <c r="V356" s="29"/>
      <c r="W356" s="29"/>
      <c r="X356" s="29"/>
      <c r="Y356" s="29"/>
      <c r="Z356" s="29"/>
    </row>
    <row r="357" spans="1:26" ht="15.75" customHeight="1">
      <c r="A357" s="29"/>
      <c r="B357" s="29"/>
      <c r="C357" s="29"/>
      <c r="D357" s="29"/>
      <c r="E357" s="29"/>
      <c r="F357" s="29"/>
      <c r="G357" s="29"/>
      <c r="H357" s="579"/>
      <c r="I357" s="29"/>
      <c r="J357" s="29"/>
      <c r="K357" s="29"/>
      <c r="L357" s="29"/>
      <c r="M357" s="29"/>
      <c r="N357" s="29"/>
      <c r="O357" s="29"/>
      <c r="P357" s="29"/>
      <c r="Q357" s="29"/>
      <c r="R357" s="29"/>
      <c r="S357" s="29"/>
      <c r="T357" s="29"/>
      <c r="U357" s="29"/>
      <c r="V357" s="29"/>
      <c r="W357" s="29"/>
      <c r="X357" s="29"/>
      <c r="Y357" s="29"/>
      <c r="Z357" s="29"/>
    </row>
    <row r="358" spans="1:26" ht="15.75" customHeight="1">
      <c r="A358" s="29"/>
      <c r="B358" s="29"/>
      <c r="C358" s="29"/>
      <c r="D358" s="29"/>
      <c r="E358" s="29"/>
      <c r="F358" s="29"/>
      <c r="G358" s="29"/>
      <c r="H358" s="579"/>
      <c r="I358" s="29"/>
      <c r="J358" s="29"/>
      <c r="K358" s="29"/>
      <c r="L358" s="29"/>
      <c r="M358" s="29"/>
      <c r="N358" s="29"/>
      <c r="O358" s="29"/>
      <c r="P358" s="29"/>
      <c r="Q358" s="29"/>
      <c r="R358" s="29"/>
      <c r="S358" s="29"/>
      <c r="T358" s="29"/>
      <c r="U358" s="29"/>
      <c r="V358" s="29"/>
      <c r="W358" s="29"/>
      <c r="X358" s="29"/>
      <c r="Y358" s="29"/>
      <c r="Z358" s="29"/>
    </row>
    <row r="359" spans="1:26" ht="15.75" customHeight="1">
      <c r="A359" s="29"/>
      <c r="B359" s="29"/>
      <c r="C359" s="29"/>
      <c r="D359" s="29"/>
      <c r="E359" s="29"/>
      <c r="F359" s="29"/>
      <c r="G359" s="29"/>
      <c r="H359" s="579"/>
      <c r="I359" s="29"/>
      <c r="J359" s="29"/>
      <c r="K359" s="29"/>
      <c r="L359" s="29"/>
      <c r="M359" s="29"/>
      <c r="N359" s="29"/>
      <c r="O359" s="29"/>
      <c r="P359" s="29"/>
      <c r="Q359" s="29"/>
      <c r="R359" s="29"/>
      <c r="S359" s="29"/>
      <c r="T359" s="29"/>
      <c r="U359" s="29"/>
      <c r="V359" s="29"/>
      <c r="W359" s="29"/>
      <c r="X359" s="29"/>
      <c r="Y359" s="29"/>
      <c r="Z359" s="29"/>
    </row>
    <row r="360" spans="1:26" ht="15.75" customHeight="1">
      <c r="A360" s="29"/>
      <c r="B360" s="29"/>
      <c r="C360" s="29"/>
      <c r="D360" s="29"/>
      <c r="E360" s="29"/>
      <c r="F360" s="29"/>
      <c r="G360" s="29"/>
      <c r="H360" s="579"/>
      <c r="I360" s="29"/>
      <c r="J360" s="29"/>
      <c r="K360" s="29"/>
      <c r="L360" s="29"/>
      <c r="M360" s="29"/>
      <c r="N360" s="29"/>
      <c r="O360" s="29"/>
      <c r="P360" s="29"/>
      <c r="Q360" s="29"/>
      <c r="R360" s="29"/>
      <c r="S360" s="29"/>
      <c r="T360" s="29"/>
      <c r="U360" s="29"/>
      <c r="V360" s="29"/>
      <c r="W360" s="29"/>
      <c r="X360" s="29"/>
      <c r="Y360" s="29"/>
      <c r="Z360" s="29"/>
    </row>
    <row r="361" spans="1:26" ht="15.75" customHeight="1">
      <c r="A361" s="29"/>
      <c r="B361" s="29"/>
      <c r="C361" s="29"/>
      <c r="D361" s="29"/>
      <c r="E361" s="29"/>
      <c r="F361" s="29"/>
      <c r="G361" s="29"/>
      <c r="H361" s="579"/>
      <c r="I361" s="29"/>
      <c r="J361" s="29"/>
      <c r="K361" s="29"/>
      <c r="L361" s="29"/>
      <c r="M361" s="29"/>
      <c r="N361" s="29"/>
      <c r="O361" s="29"/>
      <c r="P361" s="29"/>
      <c r="Q361" s="29"/>
      <c r="R361" s="29"/>
      <c r="S361" s="29"/>
      <c r="T361" s="29"/>
      <c r="U361" s="29"/>
      <c r="V361" s="29"/>
      <c r="W361" s="29"/>
      <c r="X361" s="29"/>
      <c r="Y361" s="29"/>
      <c r="Z361" s="29"/>
    </row>
    <row r="362" spans="1:26" ht="15.75" customHeight="1">
      <c r="A362" s="29"/>
      <c r="B362" s="29"/>
      <c r="C362" s="29"/>
      <c r="D362" s="29"/>
      <c r="E362" s="29"/>
      <c r="F362" s="29"/>
      <c r="G362" s="29"/>
      <c r="H362" s="579"/>
      <c r="I362" s="29"/>
      <c r="J362" s="29"/>
      <c r="K362" s="29"/>
      <c r="L362" s="29"/>
      <c r="M362" s="29"/>
      <c r="N362" s="29"/>
      <c r="O362" s="29"/>
      <c r="P362" s="29"/>
      <c r="Q362" s="29"/>
      <c r="R362" s="29"/>
      <c r="S362" s="29"/>
      <c r="T362" s="29"/>
      <c r="U362" s="29"/>
      <c r="V362" s="29"/>
      <c r="W362" s="29"/>
      <c r="X362" s="29"/>
      <c r="Y362" s="29"/>
      <c r="Z362" s="29"/>
    </row>
    <row r="363" spans="1:26" ht="15.75" customHeight="1">
      <c r="A363" s="29"/>
      <c r="B363" s="29"/>
      <c r="C363" s="29"/>
      <c r="D363" s="29"/>
      <c r="E363" s="29"/>
      <c r="F363" s="29"/>
      <c r="G363" s="29"/>
      <c r="H363" s="579"/>
      <c r="I363" s="29"/>
      <c r="J363" s="29"/>
      <c r="K363" s="29"/>
      <c r="L363" s="29"/>
      <c r="M363" s="29"/>
      <c r="N363" s="29"/>
      <c r="O363" s="29"/>
      <c r="P363" s="29"/>
      <c r="Q363" s="29"/>
      <c r="R363" s="29"/>
      <c r="S363" s="29"/>
      <c r="T363" s="29"/>
      <c r="U363" s="29"/>
      <c r="V363" s="29"/>
      <c r="W363" s="29"/>
      <c r="X363" s="29"/>
      <c r="Y363" s="29"/>
      <c r="Z363" s="29"/>
    </row>
    <row r="364" spans="1:26" ht="15.75" customHeight="1">
      <c r="A364" s="29"/>
      <c r="B364" s="29"/>
      <c r="C364" s="29"/>
      <c r="D364" s="29"/>
      <c r="E364" s="29"/>
      <c r="F364" s="29"/>
      <c r="G364" s="29"/>
      <c r="H364" s="579"/>
      <c r="I364" s="29"/>
      <c r="J364" s="29"/>
      <c r="K364" s="29"/>
      <c r="L364" s="29"/>
      <c r="M364" s="29"/>
      <c r="N364" s="29"/>
      <c r="O364" s="29"/>
      <c r="P364" s="29"/>
      <c r="Q364" s="29"/>
      <c r="R364" s="29"/>
      <c r="S364" s="29"/>
      <c r="T364" s="29"/>
      <c r="U364" s="29"/>
      <c r="V364" s="29"/>
      <c r="W364" s="29"/>
      <c r="X364" s="29"/>
      <c r="Y364" s="29"/>
      <c r="Z364" s="29"/>
    </row>
    <row r="365" spans="1:26" ht="15.75" customHeight="1">
      <c r="A365" s="29"/>
      <c r="B365" s="29"/>
      <c r="C365" s="29"/>
      <c r="D365" s="29"/>
      <c r="E365" s="29"/>
      <c r="F365" s="29"/>
      <c r="G365" s="29"/>
      <c r="H365" s="579"/>
      <c r="I365" s="29"/>
      <c r="J365" s="29"/>
      <c r="K365" s="29"/>
      <c r="L365" s="29"/>
      <c r="M365" s="29"/>
      <c r="N365" s="29"/>
      <c r="O365" s="29"/>
      <c r="P365" s="29"/>
      <c r="Q365" s="29"/>
      <c r="R365" s="29"/>
      <c r="S365" s="29"/>
      <c r="T365" s="29"/>
      <c r="U365" s="29"/>
      <c r="V365" s="29"/>
      <c r="W365" s="29"/>
      <c r="X365" s="29"/>
      <c r="Y365" s="29"/>
      <c r="Z365" s="29"/>
    </row>
    <row r="366" spans="1:26" ht="15.75" customHeight="1">
      <c r="A366" s="29"/>
      <c r="B366" s="29"/>
      <c r="C366" s="29"/>
      <c r="D366" s="29"/>
      <c r="E366" s="29"/>
      <c r="F366" s="29"/>
      <c r="G366" s="29"/>
      <c r="H366" s="579"/>
      <c r="I366" s="29"/>
      <c r="J366" s="29"/>
      <c r="K366" s="29"/>
      <c r="L366" s="29"/>
      <c r="M366" s="29"/>
      <c r="N366" s="29"/>
      <c r="O366" s="29"/>
      <c r="P366" s="29"/>
      <c r="Q366" s="29"/>
      <c r="R366" s="29"/>
      <c r="S366" s="29"/>
      <c r="T366" s="29"/>
      <c r="U366" s="29"/>
      <c r="V366" s="29"/>
      <c r="W366" s="29"/>
      <c r="X366" s="29"/>
      <c r="Y366" s="29"/>
      <c r="Z366" s="29"/>
    </row>
    <row r="367" spans="1:26" ht="15.75" customHeight="1">
      <c r="A367" s="29"/>
      <c r="B367" s="29"/>
      <c r="C367" s="29"/>
      <c r="D367" s="29"/>
      <c r="E367" s="29"/>
      <c r="F367" s="29"/>
      <c r="G367" s="29"/>
      <c r="H367" s="579"/>
      <c r="I367" s="29"/>
      <c r="J367" s="29"/>
      <c r="K367" s="29"/>
      <c r="L367" s="29"/>
      <c r="M367" s="29"/>
      <c r="N367" s="29"/>
      <c r="O367" s="29"/>
      <c r="P367" s="29"/>
      <c r="Q367" s="29"/>
      <c r="R367" s="29"/>
      <c r="S367" s="29"/>
      <c r="T367" s="29"/>
      <c r="U367" s="29"/>
      <c r="V367" s="29"/>
      <c r="W367" s="29"/>
      <c r="X367" s="29"/>
      <c r="Y367" s="29"/>
      <c r="Z367" s="29"/>
    </row>
    <row r="368" spans="1:26" ht="15.75" customHeight="1">
      <c r="A368" s="29"/>
      <c r="B368" s="29"/>
      <c r="C368" s="29"/>
      <c r="D368" s="29"/>
      <c r="E368" s="29"/>
      <c r="F368" s="29"/>
      <c r="G368" s="29"/>
      <c r="H368" s="579"/>
      <c r="I368" s="29"/>
      <c r="J368" s="29"/>
      <c r="K368" s="29"/>
      <c r="L368" s="29"/>
      <c r="M368" s="29"/>
      <c r="N368" s="29"/>
      <c r="O368" s="29"/>
      <c r="P368" s="29"/>
      <c r="Q368" s="29"/>
      <c r="R368" s="29"/>
      <c r="S368" s="29"/>
      <c r="T368" s="29"/>
      <c r="U368" s="29"/>
      <c r="V368" s="29"/>
      <c r="W368" s="29"/>
      <c r="X368" s="29"/>
      <c r="Y368" s="29"/>
      <c r="Z368" s="29"/>
    </row>
    <row r="369" spans="1:26" ht="15.75" customHeight="1">
      <c r="A369" s="29"/>
      <c r="B369" s="29"/>
      <c r="C369" s="29"/>
      <c r="D369" s="29"/>
      <c r="E369" s="29"/>
      <c r="F369" s="29"/>
      <c r="G369" s="29"/>
      <c r="H369" s="579"/>
      <c r="I369" s="29"/>
      <c r="J369" s="29"/>
      <c r="K369" s="29"/>
      <c r="L369" s="29"/>
      <c r="M369" s="29"/>
      <c r="N369" s="29"/>
      <c r="O369" s="29"/>
      <c r="P369" s="29"/>
      <c r="Q369" s="29"/>
      <c r="R369" s="29"/>
      <c r="S369" s="29"/>
      <c r="T369" s="29"/>
      <c r="U369" s="29"/>
      <c r="V369" s="29"/>
      <c r="W369" s="29"/>
      <c r="X369" s="29"/>
      <c r="Y369" s="29"/>
      <c r="Z369" s="29"/>
    </row>
    <row r="370" spans="1:26" ht="15.75" customHeight="1">
      <c r="A370" s="29"/>
      <c r="B370" s="29"/>
      <c r="C370" s="29"/>
      <c r="D370" s="29"/>
      <c r="E370" s="29"/>
      <c r="F370" s="29"/>
      <c r="G370" s="29"/>
      <c r="H370" s="579"/>
      <c r="I370" s="29"/>
      <c r="J370" s="29"/>
      <c r="K370" s="29"/>
      <c r="L370" s="29"/>
      <c r="M370" s="29"/>
      <c r="N370" s="29"/>
      <c r="O370" s="29"/>
      <c r="P370" s="29"/>
      <c r="Q370" s="29"/>
      <c r="R370" s="29"/>
      <c r="S370" s="29"/>
      <c r="T370" s="29"/>
      <c r="U370" s="29"/>
      <c r="V370" s="29"/>
      <c r="W370" s="29"/>
      <c r="X370" s="29"/>
      <c r="Y370" s="29"/>
      <c r="Z370" s="29"/>
    </row>
    <row r="371" spans="1:26" ht="15.75" customHeight="1">
      <c r="A371" s="29"/>
      <c r="B371" s="29"/>
      <c r="C371" s="29"/>
      <c r="D371" s="29"/>
      <c r="E371" s="29"/>
      <c r="F371" s="29"/>
      <c r="G371" s="29"/>
      <c r="H371" s="579"/>
      <c r="I371" s="29"/>
      <c r="J371" s="29"/>
      <c r="K371" s="29"/>
      <c r="L371" s="29"/>
      <c r="M371" s="29"/>
      <c r="N371" s="29"/>
      <c r="O371" s="29"/>
      <c r="P371" s="29"/>
      <c r="Q371" s="29"/>
      <c r="R371" s="29"/>
      <c r="S371" s="29"/>
      <c r="T371" s="29"/>
      <c r="U371" s="29"/>
      <c r="V371" s="29"/>
      <c r="W371" s="29"/>
      <c r="X371" s="29"/>
      <c r="Y371" s="29"/>
      <c r="Z371" s="29"/>
    </row>
    <row r="372" spans="1:26" ht="15.75" customHeight="1">
      <c r="A372" s="29"/>
      <c r="B372" s="29"/>
      <c r="C372" s="29"/>
      <c r="D372" s="29"/>
      <c r="E372" s="29"/>
      <c r="F372" s="29"/>
      <c r="G372" s="29"/>
      <c r="H372" s="579"/>
      <c r="I372" s="29"/>
      <c r="J372" s="29"/>
      <c r="K372" s="29"/>
      <c r="L372" s="29"/>
      <c r="M372" s="29"/>
      <c r="N372" s="29"/>
      <c r="O372" s="29"/>
      <c r="P372" s="29"/>
      <c r="Q372" s="29"/>
      <c r="R372" s="29"/>
      <c r="S372" s="29"/>
      <c r="T372" s="29"/>
      <c r="U372" s="29"/>
      <c r="V372" s="29"/>
      <c r="W372" s="29"/>
      <c r="X372" s="29"/>
      <c r="Y372" s="29"/>
      <c r="Z372" s="29"/>
    </row>
    <row r="373" spans="1:26" ht="15.75" customHeight="1">
      <c r="A373" s="29"/>
      <c r="B373" s="29"/>
      <c r="C373" s="29"/>
      <c r="D373" s="29"/>
      <c r="E373" s="29"/>
      <c r="F373" s="29"/>
      <c r="G373" s="29"/>
      <c r="H373" s="579"/>
      <c r="I373" s="29"/>
      <c r="J373" s="29"/>
      <c r="K373" s="29"/>
      <c r="L373" s="29"/>
      <c r="M373" s="29"/>
      <c r="N373" s="29"/>
      <c r="O373" s="29"/>
      <c r="P373" s="29"/>
      <c r="Q373" s="29"/>
      <c r="R373" s="29"/>
      <c r="S373" s="29"/>
      <c r="T373" s="29"/>
      <c r="U373" s="29"/>
      <c r="V373" s="29"/>
      <c r="W373" s="29"/>
      <c r="X373" s="29"/>
      <c r="Y373" s="29"/>
      <c r="Z373" s="29"/>
    </row>
    <row r="374" spans="1:26" ht="15.75" customHeight="1">
      <c r="A374" s="29"/>
      <c r="B374" s="29"/>
      <c r="C374" s="29"/>
      <c r="D374" s="29"/>
      <c r="E374" s="29"/>
      <c r="F374" s="29"/>
      <c r="G374" s="29"/>
      <c r="H374" s="579"/>
      <c r="I374" s="29"/>
      <c r="J374" s="29"/>
      <c r="K374" s="29"/>
      <c r="L374" s="29"/>
      <c r="M374" s="29"/>
      <c r="N374" s="29"/>
      <c r="O374" s="29"/>
      <c r="P374" s="29"/>
      <c r="Q374" s="29"/>
      <c r="R374" s="29"/>
      <c r="S374" s="29"/>
      <c r="T374" s="29"/>
      <c r="U374" s="29"/>
      <c r="V374" s="29"/>
      <c r="W374" s="29"/>
      <c r="X374" s="29"/>
      <c r="Y374" s="29"/>
      <c r="Z374" s="29"/>
    </row>
    <row r="375" spans="1:26" ht="15.75" customHeight="1">
      <c r="A375" s="29"/>
      <c r="B375" s="29"/>
      <c r="C375" s="29"/>
      <c r="D375" s="29"/>
      <c r="E375" s="29"/>
      <c r="F375" s="29"/>
      <c r="G375" s="29"/>
      <c r="H375" s="579"/>
      <c r="I375" s="29"/>
      <c r="J375" s="29"/>
      <c r="K375" s="29"/>
      <c r="L375" s="29"/>
      <c r="M375" s="29"/>
      <c r="N375" s="29"/>
      <c r="O375" s="29"/>
      <c r="P375" s="29"/>
      <c r="Q375" s="29"/>
      <c r="R375" s="29"/>
      <c r="S375" s="29"/>
      <c r="T375" s="29"/>
      <c r="U375" s="29"/>
      <c r="V375" s="29"/>
      <c r="W375" s="29"/>
      <c r="X375" s="29"/>
      <c r="Y375" s="29"/>
      <c r="Z375" s="29"/>
    </row>
    <row r="376" spans="1:26" ht="15.75" customHeight="1">
      <c r="A376" s="29"/>
      <c r="B376" s="29"/>
      <c r="C376" s="29"/>
      <c r="D376" s="29"/>
      <c r="E376" s="29"/>
      <c r="F376" s="29"/>
      <c r="G376" s="29"/>
      <c r="H376" s="579"/>
      <c r="I376" s="29"/>
      <c r="J376" s="29"/>
      <c r="K376" s="29"/>
      <c r="L376" s="29"/>
      <c r="M376" s="29"/>
      <c r="N376" s="29"/>
      <c r="O376" s="29"/>
      <c r="P376" s="29"/>
      <c r="Q376" s="29"/>
      <c r="R376" s="29"/>
      <c r="S376" s="29"/>
      <c r="T376" s="29"/>
      <c r="U376" s="29"/>
      <c r="V376" s="29"/>
      <c r="W376" s="29"/>
      <c r="X376" s="29"/>
      <c r="Y376" s="29"/>
      <c r="Z376" s="29"/>
    </row>
    <row r="377" spans="1:26" ht="15.75" customHeight="1">
      <c r="A377" s="29"/>
      <c r="B377" s="29"/>
      <c r="C377" s="29"/>
      <c r="D377" s="29"/>
      <c r="E377" s="29"/>
      <c r="F377" s="29"/>
      <c r="G377" s="29"/>
      <c r="H377" s="579"/>
      <c r="I377" s="29"/>
      <c r="J377" s="29"/>
      <c r="K377" s="29"/>
      <c r="L377" s="29"/>
      <c r="M377" s="29"/>
      <c r="N377" s="29"/>
      <c r="O377" s="29"/>
      <c r="P377" s="29"/>
      <c r="Q377" s="29"/>
      <c r="R377" s="29"/>
      <c r="S377" s="29"/>
      <c r="T377" s="29"/>
      <c r="U377" s="29"/>
      <c r="V377" s="29"/>
      <c r="W377" s="29"/>
      <c r="X377" s="29"/>
      <c r="Y377" s="29"/>
      <c r="Z377" s="29"/>
    </row>
    <row r="378" spans="1:26" ht="15.75" customHeight="1">
      <c r="A378" s="29"/>
      <c r="B378" s="29"/>
      <c r="C378" s="29"/>
      <c r="D378" s="29"/>
      <c r="E378" s="29"/>
      <c r="F378" s="29"/>
      <c r="G378" s="29"/>
      <c r="H378" s="579"/>
      <c r="I378" s="29"/>
      <c r="J378" s="29"/>
      <c r="K378" s="29"/>
      <c r="L378" s="29"/>
      <c r="M378" s="29"/>
      <c r="N378" s="29"/>
      <c r="O378" s="29"/>
      <c r="P378" s="29"/>
      <c r="Q378" s="29"/>
      <c r="R378" s="29"/>
      <c r="S378" s="29"/>
      <c r="T378" s="29"/>
      <c r="U378" s="29"/>
      <c r="V378" s="29"/>
      <c r="W378" s="29"/>
      <c r="X378" s="29"/>
      <c r="Y378" s="29"/>
      <c r="Z378" s="29"/>
    </row>
    <row r="379" spans="1:26" ht="15.75" customHeight="1">
      <c r="A379" s="29"/>
      <c r="B379" s="29"/>
      <c r="C379" s="29"/>
      <c r="D379" s="29"/>
      <c r="E379" s="29"/>
      <c r="F379" s="29"/>
      <c r="G379" s="29"/>
      <c r="H379" s="579"/>
      <c r="I379" s="29"/>
      <c r="J379" s="29"/>
      <c r="K379" s="29"/>
      <c r="L379" s="29"/>
      <c r="M379" s="29"/>
      <c r="N379" s="29"/>
      <c r="O379" s="29"/>
      <c r="P379" s="29"/>
      <c r="Q379" s="29"/>
      <c r="R379" s="29"/>
      <c r="S379" s="29"/>
      <c r="T379" s="29"/>
      <c r="U379" s="29"/>
      <c r="V379" s="29"/>
      <c r="W379" s="29"/>
      <c r="X379" s="29"/>
      <c r="Y379" s="29"/>
      <c r="Z379" s="29"/>
    </row>
    <row r="380" spans="1:26" ht="15.75" customHeight="1">
      <c r="A380" s="29"/>
      <c r="B380" s="29"/>
      <c r="C380" s="29"/>
      <c r="D380" s="29"/>
      <c r="E380" s="29"/>
      <c r="F380" s="29"/>
      <c r="G380" s="29"/>
      <c r="H380" s="579"/>
      <c r="I380" s="29"/>
      <c r="J380" s="29"/>
      <c r="K380" s="29"/>
      <c r="L380" s="29"/>
      <c r="M380" s="29"/>
      <c r="N380" s="29"/>
      <c r="O380" s="29"/>
      <c r="P380" s="29"/>
      <c r="Q380" s="29"/>
      <c r="R380" s="29"/>
      <c r="S380" s="29"/>
      <c r="T380" s="29"/>
      <c r="U380" s="29"/>
      <c r="V380" s="29"/>
      <c r="W380" s="29"/>
      <c r="X380" s="29"/>
      <c r="Y380" s="29"/>
      <c r="Z380" s="29"/>
    </row>
    <row r="381" spans="1:26" ht="15.75" customHeight="1">
      <c r="A381" s="29"/>
      <c r="B381" s="29"/>
      <c r="C381" s="29"/>
      <c r="D381" s="29"/>
      <c r="E381" s="29"/>
      <c r="F381" s="29"/>
      <c r="G381" s="29"/>
      <c r="H381" s="579"/>
      <c r="I381" s="29"/>
      <c r="J381" s="29"/>
      <c r="K381" s="29"/>
      <c r="L381" s="29"/>
      <c r="M381" s="29"/>
      <c r="N381" s="29"/>
      <c r="O381" s="29"/>
      <c r="P381" s="29"/>
      <c r="Q381" s="29"/>
      <c r="R381" s="29"/>
      <c r="S381" s="29"/>
      <c r="T381" s="29"/>
      <c r="U381" s="29"/>
      <c r="V381" s="29"/>
      <c r="W381" s="29"/>
      <c r="X381" s="29"/>
      <c r="Y381" s="29"/>
      <c r="Z381" s="29"/>
    </row>
    <row r="382" spans="1:26" ht="15.75" customHeight="1">
      <c r="A382" s="29"/>
      <c r="B382" s="29"/>
      <c r="C382" s="29"/>
      <c r="D382" s="29"/>
      <c r="E382" s="29"/>
      <c r="F382" s="29"/>
      <c r="G382" s="29"/>
      <c r="H382" s="579"/>
      <c r="I382" s="29"/>
      <c r="J382" s="29"/>
      <c r="K382" s="29"/>
      <c r="L382" s="29"/>
      <c r="M382" s="29"/>
      <c r="N382" s="29"/>
      <c r="O382" s="29"/>
      <c r="P382" s="29"/>
      <c r="Q382" s="29"/>
      <c r="R382" s="29"/>
      <c r="S382" s="29"/>
      <c r="T382" s="29"/>
      <c r="U382" s="29"/>
      <c r="V382" s="29"/>
      <c r="W382" s="29"/>
      <c r="X382" s="29"/>
      <c r="Y382" s="29"/>
      <c r="Z382" s="29"/>
    </row>
    <row r="383" spans="1:26" ht="15.75" customHeight="1">
      <c r="A383" s="29"/>
      <c r="B383" s="29"/>
      <c r="C383" s="29"/>
      <c r="D383" s="29"/>
      <c r="E383" s="29"/>
      <c r="F383" s="29"/>
      <c r="G383" s="29"/>
      <c r="H383" s="579"/>
      <c r="I383" s="29"/>
      <c r="J383" s="29"/>
      <c r="K383" s="29"/>
      <c r="L383" s="29"/>
      <c r="M383" s="29"/>
      <c r="N383" s="29"/>
      <c r="O383" s="29"/>
      <c r="P383" s="29"/>
      <c r="Q383" s="29"/>
      <c r="R383" s="29"/>
      <c r="S383" s="29"/>
      <c r="T383" s="29"/>
      <c r="U383" s="29"/>
      <c r="V383" s="29"/>
      <c r="W383" s="29"/>
      <c r="X383" s="29"/>
      <c r="Y383" s="29"/>
      <c r="Z383" s="29"/>
    </row>
    <row r="384" spans="1:26" ht="15.75" customHeight="1">
      <c r="A384" s="29"/>
      <c r="B384" s="29"/>
      <c r="C384" s="29"/>
      <c r="D384" s="29"/>
      <c r="E384" s="29"/>
      <c r="F384" s="29"/>
      <c r="G384" s="29"/>
      <c r="H384" s="579"/>
      <c r="I384" s="29"/>
      <c r="J384" s="29"/>
      <c r="K384" s="29"/>
      <c r="L384" s="29"/>
      <c r="M384" s="29"/>
      <c r="N384" s="29"/>
      <c r="O384" s="29"/>
      <c r="P384" s="29"/>
      <c r="Q384" s="29"/>
      <c r="R384" s="29"/>
      <c r="S384" s="29"/>
      <c r="T384" s="29"/>
      <c r="U384" s="29"/>
      <c r="V384" s="29"/>
      <c r="W384" s="29"/>
      <c r="X384" s="29"/>
      <c r="Y384" s="29"/>
      <c r="Z384" s="29"/>
    </row>
    <row r="385" spans="1:26" ht="15.75" customHeight="1">
      <c r="A385" s="29"/>
      <c r="B385" s="29"/>
      <c r="C385" s="29"/>
      <c r="D385" s="29"/>
      <c r="E385" s="29"/>
      <c r="F385" s="29"/>
      <c r="G385" s="29"/>
      <c r="H385" s="579"/>
      <c r="I385" s="29"/>
      <c r="J385" s="29"/>
      <c r="K385" s="29"/>
      <c r="L385" s="29"/>
      <c r="M385" s="29"/>
      <c r="N385" s="29"/>
      <c r="O385" s="29"/>
      <c r="P385" s="29"/>
      <c r="Q385" s="29"/>
      <c r="R385" s="29"/>
      <c r="S385" s="29"/>
      <c r="T385" s="29"/>
      <c r="U385" s="29"/>
      <c r="V385" s="29"/>
      <c r="W385" s="29"/>
      <c r="X385" s="29"/>
      <c r="Y385" s="29"/>
      <c r="Z385" s="29"/>
    </row>
    <row r="386" spans="1:26" ht="15.75" customHeight="1">
      <c r="A386" s="29"/>
      <c r="B386" s="29"/>
      <c r="C386" s="29"/>
      <c r="D386" s="29"/>
      <c r="E386" s="29"/>
      <c r="F386" s="29"/>
      <c r="G386" s="29"/>
      <c r="H386" s="579"/>
      <c r="I386" s="29"/>
      <c r="J386" s="29"/>
      <c r="K386" s="29"/>
      <c r="L386" s="29"/>
      <c r="M386" s="29"/>
      <c r="N386" s="29"/>
      <c r="O386" s="29"/>
      <c r="P386" s="29"/>
      <c r="Q386" s="29"/>
      <c r="R386" s="29"/>
      <c r="S386" s="29"/>
      <c r="T386" s="29"/>
      <c r="U386" s="29"/>
      <c r="V386" s="29"/>
      <c r="W386" s="29"/>
      <c r="X386" s="29"/>
      <c r="Y386" s="29"/>
      <c r="Z386" s="29"/>
    </row>
    <row r="387" spans="1:26" ht="15.75" customHeight="1">
      <c r="A387" s="29"/>
      <c r="B387" s="29"/>
      <c r="C387" s="29"/>
      <c r="D387" s="29"/>
      <c r="E387" s="29"/>
      <c r="F387" s="29"/>
      <c r="G387" s="29"/>
      <c r="H387" s="579"/>
      <c r="I387" s="29"/>
      <c r="J387" s="29"/>
      <c r="K387" s="29"/>
      <c r="L387" s="29"/>
      <c r="M387" s="29"/>
      <c r="N387" s="29"/>
      <c r="O387" s="29"/>
      <c r="P387" s="29"/>
      <c r="Q387" s="29"/>
      <c r="R387" s="29"/>
      <c r="S387" s="29"/>
      <c r="T387" s="29"/>
      <c r="U387" s="29"/>
      <c r="V387" s="29"/>
      <c r="W387" s="29"/>
      <c r="X387" s="29"/>
      <c r="Y387" s="29"/>
      <c r="Z387" s="29"/>
    </row>
    <row r="388" spans="1:26" ht="15.75" customHeight="1">
      <c r="A388" s="29"/>
      <c r="B388" s="29"/>
      <c r="C388" s="29"/>
      <c r="D388" s="29"/>
      <c r="E388" s="29"/>
      <c r="F388" s="29"/>
      <c r="G388" s="29"/>
      <c r="H388" s="579"/>
      <c r="I388" s="29"/>
      <c r="J388" s="29"/>
      <c r="K388" s="29"/>
      <c r="L388" s="29"/>
      <c r="M388" s="29"/>
      <c r="N388" s="29"/>
      <c r="O388" s="29"/>
      <c r="P388" s="29"/>
      <c r="Q388" s="29"/>
      <c r="R388" s="29"/>
      <c r="S388" s="29"/>
      <c r="T388" s="29"/>
      <c r="U388" s="29"/>
      <c r="V388" s="29"/>
      <c r="W388" s="29"/>
      <c r="X388" s="29"/>
      <c r="Y388" s="29"/>
      <c r="Z388" s="29"/>
    </row>
    <row r="389" spans="1:26" ht="15.75" customHeight="1">
      <c r="A389" s="29"/>
      <c r="B389" s="29"/>
      <c r="C389" s="29"/>
      <c r="D389" s="29"/>
      <c r="E389" s="29"/>
      <c r="F389" s="29"/>
      <c r="G389" s="29"/>
      <c r="H389" s="579"/>
      <c r="I389" s="29"/>
      <c r="J389" s="29"/>
      <c r="K389" s="29"/>
      <c r="L389" s="29"/>
      <c r="M389" s="29"/>
      <c r="N389" s="29"/>
      <c r="O389" s="29"/>
      <c r="P389" s="29"/>
      <c r="Q389" s="29"/>
      <c r="R389" s="29"/>
      <c r="S389" s="29"/>
      <c r="T389" s="29"/>
      <c r="U389" s="29"/>
      <c r="V389" s="29"/>
      <c r="W389" s="29"/>
      <c r="X389" s="29"/>
      <c r="Y389" s="29"/>
      <c r="Z389" s="29"/>
    </row>
    <row r="390" spans="1:26" ht="15.75" customHeight="1">
      <c r="A390" s="29"/>
      <c r="B390" s="29"/>
      <c r="C390" s="29"/>
      <c r="D390" s="29"/>
      <c r="E390" s="29"/>
      <c r="F390" s="29"/>
      <c r="G390" s="29"/>
      <c r="H390" s="579"/>
      <c r="I390" s="29"/>
      <c r="J390" s="29"/>
      <c r="K390" s="29"/>
      <c r="L390" s="29"/>
      <c r="M390" s="29"/>
      <c r="N390" s="29"/>
      <c r="O390" s="29"/>
      <c r="P390" s="29"/>
      <c r="Q390" s="29"/>
      <c r="R390" s="29"/>
      <c r="S390" s="29"/>
      <c r="T390" s="29"/>
      <c r="U390" s="29"/>
      <c r="V390" s="29"/>
      <c r="W390" s="29"/>
      <c r="X390" s="29"/>
      <c r="Y390" s="29"/>
      <c r="Z390" s="29"/>
    </row>
    <row r="391" spans="1:26" ht="15.75" customHeight="1">
      <c r="A391" s="29"/>
      <c r="B391" s="29"/>
      <c r="C391" s="29"/>
      <c r="D391" s="29"/>
      <c r="E391" s="29"/>
      <c r="F391" s="29"/>
      <c r="G391" s="29"/>
      <c r="H391" s="579"/>
      <c r="I391" s="29"/>
      <c r="J391" s="29"/>
      <c r="K391" s="29"/>
      <c r="L391" s="29"/>
      <c r="M391" s="29"/>
      <c r="N391" s="29"/>
      <c r="O391" s="29"/>
      <c r="P391" s="29"/>
      <c r="Q391" s="29"/>
      <c r="R391" s="29"/>
      <c r="S391" s="29"/>
      <c r="T391" s="29"/>
      <c r="U391" s="29"/>
      <c r="V391" s="29"/>
      <c r="W391" s="29"/>
      <c r="X391" s="29"/>
      <c r="Y391" s="29"/>
      <c r="Z391" s="29"/>
    </row>
    <row r="392" spans="1:26" ht="15.75" customHeight="1">
      <c r="A392" s="29"/>
      <c r="B392" s="29"/>
      <c r="C392" s="29"/>
      <c r="D392" s="29"/>
      <c r="E392" s="29"/>
      <c r="F392" s="29"/>
      <c r="G392" s="29"/>
      <c r="H392" s="579"/>
      <c r="I392" s="29"/>
      <c r="J392" s="29"/>
      <c r="K392" s="29"/>
      <c r="L392" s="29"/>
      <c r="M392" s="29"/>
      <c r="N392" s="29"/>
      <c r="O392" s="29"/>
      <c r="P392" s="29"/>
      <c r="Q392" s="29"/>
      <c r="R392" s="29"/>
      <c r="S392" s="29"/>
      <c r="T392" s="29"/>
      <c r="U392" s="29"/>
      <c r="V392" s="29"/>
      <c r="W392" s="29"/>
      <c r="X392" s="29"/>
      <c r="Y392" s="29"/>
      <c r="Z392" s="29"/>
    </row>
    <row r="393" spans="1:26" ht="15.75" customHeight="1">
      <c r="A393" s="29"/>
      <c r="B393" s="29"/>
      <c r="C393" s="29"/>
      <c r="D393" s="29"/>
      <c r="E393" s="29"/>
      <c r="F393" s="29"/>
      <c r="G393" s="29"/>
      <c r="H393" s="579"/>
      <c r="I393" s="29"/>
      <c r="J393" s="29"/>
      <c r="K393" s="29"/>
      <c r="L393" s="29"/>
      <c r="M393" s="29"/>
      <c r="N393" s="29"/>
      <c r="O393" s="29"/>
      <c r="P393" s="29"/>
      <c r="Q393" s="29"/>
      <c r="R393" s="29"/>
      <c r="S393" s="29"/>
      <c r="T393" s="29"/>
      <c r="U393" s="29"/>
      <c r="V393" s="29"/>
      <c r="W393" s="29"/>
      <c r="X393" s="29"/>
      <c r="Y393" s="29"/>
      <c r="Z393" s="29"/>
    </row>
    <row r="394" spans="1:26" ht="15.75" customHeight="1">
      <c r="A394" s="29"/>
      <c r="B394" s="29"/>
      <c r="C394" s="29"/>
      <c r="D394" s="29"/>
      <c r="E394" s="29"/>
      <c r="F394" s="29"/>
      <c r="G394" s="29"/>
      <c r="H394" s="579"/>
      <c r="I394" s="29"/>
      <c r="J394" s="29"/>
      <c r="K394" s="29"/>
      <c r="L394" s="29"/>
      <c r="M394" s="29"/>
      <c r="N394" s="29"/>
      <c r="O394" s="29"/>
      <c r="P394" s="29"/>
      <c r="Q394" s="29"/>
      <c r="R394" s="29"/>
      <c r="S394" s="29"/>
      <c r="T394" s="29"/>
      <c r="U394" s="29"/>
      <c r="V394" s="29"/>
      <c r="W394" s="29"/>
      <c r="X394" s="29"/>
      <c r="Y394" s="29"/>
      <c r="Z394" s="29"/>
    </row>
    <row r="395" spans="1:26" ht="15.75" customHeight="1">
      <c r="A395" s="29"/>
      <c r="B395" s="29"/>
      <c r="C395" s="29"/>
      <c r="D395" s="29"/>
      <c r="E395" s="29"/>
      <c r="F395" s="29"/>
      <c r="G395" s="29"/>
      <c r="H395" s="579"/>
      <c r="I395" s="29"/>
      <c r="J395" s="29"/>
      <c r="K395" s="29"/>
      <c r="L395" s="29"/>
      <c r="M395" s="29"/>
      <c r="N395" s="29"/>
      <c r="O395" s="29"/>
      <c r="P395" s="29"/>
      <c r="Q395" s="29"/>
      <c r="R395" s="29"/>
      <c r="S395" s="29"/>
      <c r="T395" s="29"/>
      <c r="U395" s="29"/>
      <c r="V395" s="29"/>
      <c r="W395" s="29"/>
      <c r="X395" s="29"/>
      <c r="Y395" s="29"/>
      <c r="Z395" s="29"/>
    </row>
    <row r="396" spans="1:26" ht="15.75" customHeight="1">
      <c r="A396" s="29"/>
      <c r="B396" s="29"/>
      <c r="C396" s="29"/>
      <c r="D396" s="29"/>
      <c r="E396" s="29"/>
      <c r="F396" s="29"/>
      <c r="G396" s="29"/>
      <c r="H396" s="579"/>
      <c r="I396" s="29"/>
      <c r="J396" s="29"/>
      <c r="K396" s="29"/>
      <c r="L396" s="29"/>
      <c r="M396" s="29"/>
      <c r="N396" s="29"/>
      <c r="O396" s="29"/>
      <c r="P396" s="29"/>
      <c r="Q396" s="29"/>
      <c r="R396" s="29"/>
      <c r="S396" s="29"/>
      <c r="T396" s="29"/>
      <c r="U396" s="29"/>
      <c r="V396" s="29"/>
      <c r="W396" s="29"/>
      <c r="X396" s="29"/>
      <c r="Y396" s="29"/>
      <c r="Z396" s="29"/>
    </row>
    <row r="397" spans="1:26" ht="15.75" customHeight="1">
      <c r="A397" s="29"/>
      <c r="B397" s="29"/>
      <c r="C397" s="29"/>
      <c r="D397" s="29"/>
      <c r="E397" s="29"/>
      <c r="F397" s="29"/>
      <c r="G397" s="29"/>
      <c r="H397" s="579"/>
      <c r="I397" s="29"/>
      <c r="J397" s="29"/>
      <c r="K397" s="29"/>
      <c r="L397" s="29"/>
      <c r="M397" s="29"/>
      <c r="N397" s="29"/>
      <c r="O397" s="29"/>
      <c r="P397" s="29"/>
      <c r="Q397" s="29"/>
      <c r="R397" s="29"/>
      <c r="S397" s="29"/>
      <c r="T397" s="29"/>
      <c r="U397" s="29"/>
      <c r="V397" s="29"/>
      <c r="W397" s="29"/>
      <c r="X397" s="29"/>
      <c r="Y397" s="29"/>
      <c r="Z397" s="29"/>
    </row>
    <row r="398" spans="1:26" ht="15.75" customHeight="1">
      <c r="A398" s="29"/>
      <c r="B398" s="29"/>
      <c r="C398" s="29"/>
      <c r="D398" s="29"/>
      <c r="E398" s="29"/>
      <c r="F398" s="29"/>
      <c r="G398" s="29"/>
      <c r="H398" s="579"/>
      <c r="I398" s="29"/>
      <c r="J398" s="29"/>
      <c r="K398" s="29"/>
      <c r="L398" s="29"/>
      <c r="M398" s="29"/>
      <c r="N398" s="29"/>
      <c r="O398" s="29"/>
      <c r="P398" s="29"/>
      <c r="Q398" s="29"/>
      <c r="R398" s="29"/>
      <c r="S398" s="29"/>
      <c r="T398" s="29"/>
      <c r="U398" s="29"/>
      <c r="V398" s="29"/>
      <c r="W398" s="29"/>
      <c r="X398" s="29"/>
      <c r="Y398" s="29"/>
      <c r="Z398" s="29"/>
    </row>
    <row r="399" spans="1:26" ht="15.75" customHeight="1">
      <c r="A399" s="29"/>
      <c r="B399" s="29"/>
      <c r="C399" s="29"/>
      <c r="D399" s="29"/>
      <c r="E399" s="29"/>
      <c r="F399" s="29"/>
      <c r="G399" s="29"/>
      <c r="H399" s="579"/>
      <c r="I399" s="29"/>
      <c r="J399" s="29"/>
      <c r="K399" s="29"/>
      <c r="L399" s="29"/>
      <c r="M399" s="29"/>
      <c r="N399" s="29"/>
      <c r="O399" s="29"/>
      <c r="P399" s="29"/>
      <c r="Q399" s="29"/>
      <c r="R399" s="29"/>
      <c r="S399" s="29"/>
      <c r="T399" s="29"/>
      <c r="U399" s="29"/>
      <c r="V399" s="29"/>
      <c r="W399" s="29"/>
      <c r="X399" s="29"/>
      <c r="Y399" s="29"/>
      <c r="Z399" s="29"/>
    </row>
    <row r="400" spans="1:26" ht="15.75" customHeight="1">
      <c r="A400" s="29"/>
      <c r="B400" s="29"/>
      <c r="C400" s="29"/>
      <c r="D400" s="29"/>
      <c r="E400" s="29"/>
      <c r="F400" s="29"/>
      <c r="G400" s="29"/>
      <c r="H400" s="579"/>
      <c r="I400" s="29"/>
      <c r="J400" s="29"/>
      <c r="K400" s="29"/>
      <c r="L400" s="29"/>
      <c r="M400" s="29"/>
      <c r="N400" s="29"/>
      <c r="O400" s="29"/>
      <c r="P400" s="29"/>
      <c r="Q400" s="29"/>
      <c r="R400" s="29"/>
      <c r="S400" s="29"/>
      <c r="T400" s="29"/>
      <c r="U400" s="29"/>
      <c r="V400" s="29"/>
      <c r="W400" s="29"/>
      <c r="X400" s="29"/>
      <c r="Y400" s="29"/>
      <c r="Z400" s="29"/>
    </row>
    <row r="401" spans="1:26" ht="15.75" customHeight="1">
      <c r="A401" s="29"/>
      <c r="B401" s="29"/>
      <c r="C401" s="29"/>
      <c r="D401" s="29"/>
      <c r="E401" s="29"/>
      <c r="F401" s="29"/>
      <c r="G401" s="29"/>
      <c r="H401" s="579"/>
      <c r="I401" s="29"/>
      <c r="J401" s="29"/>
      <c r="K401" s="29"/>
      <c r="L401" s="29"/>
      <c r="M401" s="29"/>
      <c r="N401" s="29"/>
      <c r="O401" s="29"/>
      <c r="P401" s="29"/>
      <c r="Q401" s="29"/>
      <c r="R401" s="29"/>
      <c r="S401" s="29"/>
      <c r="T401" s="29"/>
      <c r="U401" s="29"/>
      <c r="V401" s="29"/>
      <c r="W401" s="29"/>
      <c r="X401" s="29"/>
      <c r="Y401" s="29"/>
      <c r="Z401" s="29"/>
    </row>
    <row r="402" spans="1:26" ht="15.75" customHeight="1">
      <c r="A402" s="29"/>
      <c r="B402" s="29"/>
      <c r="C402" s="29"/>
      <c r="D402" s="29"/>
      <c r="E402" s="29"/>
      <c r="F402" s="29"/>
      <c r="G402" s="29"/>
      <c r="H402" s="579"/>
      <c r="I402" s="29"/>
      <c r="J402" s="29"/>
      <c r="K402" s="29"/>
      <c r="L402" s="29"/>
      <c r="M402" s="29"/>
      <c r="N402" s="29"/>
      <c r="O402" s="29"/>
      <c r="P402" s="29"/>
      <c r="Q402" s="29"/>
      <c r="R402" s="29"/>
      <c r="S402" s="29"/>
      <c r="T402" s="29"/>
      <c r="U402" s="29"/>
      <c r="V402" s="29"/>
      <c r="W402" s="29"/>
      <c r="X402" s="29"/>
      <c r="Y402" s="29"/>
      <c r="Z402" s="29"/>
    </row>
    <row r="403" spans="1:26" ht="15.75" customHeight="1">
      <c r="A403" s="29"/>
      <c r="B403" s="29"/>
      <c r="C403" s="29"/>
      <c r="D403" s="29"/>
      <c r="E403" s="29"/>
      <c r="F403" s="29"/>
      <c r="G403" s="29"/>
      <c r="H403" s="579"/>
      <c r="I403" s="29"/>
      <c r="J403" s="29"/>
      <c r="K403" s="29"/>
      <c r="L403" s="29"/>
      <c r="M403" s="29"/>
      <c r="N403" s="29"/>
      <c r="O403" s="29"/>
      <c r="P403" s="29"/>
      <c r="Q403" s="29"/>
      <c r="R403" s="29"/>
      <c r="S403" s="29"/>
      <c r="T403" s="29"/>
      <c r="U403" s="29"/>
      <c r="V403" s="29"/>
      <c r="W403" s="29"/>
      <c r="X403" s="29"/>
      <c r="Y403" s="29"/>
      <c r="Z403" s="29"/>
    </row>
    <row r="404" spans="1:26" ht="15.75" customHeight="1">
      <c r="A404" s="29"/>
      <c r="B404" s="29"/>
      <c r="C404" s="29"/>
      <c r="D404" s="29"/>
      <c r="E404" s="29"/>
      <c r="F404" s="29"/>
      <c r="G404" s="29"/>
      <c r="H404" s="579"/>
      <c r="I404" s="29"/>
      <c r="J404" s="29"/>
      <c r="K404" s="29"/>
      <c r="L404" s="29"/>
      <c r="M404" s="29"/>
      <c r="N404" s="29"/>
      <c r="O404" s="29"/>
      <c r="P404" s="29"/>
      <c r="Q404" s="29"/>
      <c r="R404" s="29"/>
      <c r="S404" s="29"/>
      <c r="T404" s="29"/>
      <c r="U404" s="29"/>
      <c r="V404" s="29"/>
      <c r="W404" s="29"/>
      <c r="X404" s="29"/>
      <c r="Y404" s="29"/>
      <c r="Z404" s="29"/>
    </row>
    <row r="405" spans="1:26" ht="15.75" customHeight="1">
      <c r="A405" s="29"/>
      <c r="B405" s="29"/>
      <c r="C405" s="29"/>
      <c r="D405" s="29"/>
      <c r="E405" s="29"/>
      <c r="F405" s="29"/>
      <c r="G405" s="29"/>
      <c r="H405" s="579"/>
      <c r="I405" s="29"/>
      <c r="J405" s="29"/>
      <c r="K405" s="29"/>
      <c r="L405" s="29"/>
      <c r="M405" s="29"/>
      <c r="N405" s="29"/>
      <c r="O405" s="29"/>
      <c r="P405" s="29"/>
      <c r="Q405" s="29"/>
      <c r="R405" s="29"/>
      <c r="S405" s="29"/>
      <c r="T405" s="29"/>
      <c r="U405" s="29"/>
      <c r="V405" s="29"/>
      <c r="W405" s="29"/>
      <c r="X405" s="29"/>
      <c r="Y405" s="29"/>
      <c r="Z405" s="29"/>
    </row>
    <row r="406" spans="1:26" ht="15.75" customHeight="1">
      <c r="A406" s="29"/>
      <c r="B406" s="29"/>
      <c r="C406" s="29"/>
      <c r="D406" s="29"/>
      <c r="E406" s="29"/>
      <c r="F406" s="29"/>
      <c r="G406" s="29"/>
      <c r="H406" s="579"/>
      <c r="I406" s="29"/>
      <c r="J406" s="29"/>
      <c r="K406" s="29"/>
      <c r="L406" s="29"/>
      <c r="M406" s="29"/>
      <c r="N406" s="29"/>
      <c r="O406" s="29"/>
      <c r="P406" s="29"/>
      <c r="Q406" s="29"/>
      <c r="R406" s="29"/>
      <c r="S406" s="29"/>
      <c r="T406" s="29"/>
      <c r="U406" s="29"/>
      <c r="V406" s="29"/>
      <c r="W406" s="29"/>
      <c r="X406" s="29"/>
      <c r="Y406" s="29"/>
      <c r="Z406" s="29"/>
    </row>
    <row r="407" spans="1:26" ht="15.75" customHeight="1">
      <c r="A407" s="29"/>
      <c r="B407" s="29"/>
      <c r="C407" s="29"/>
      <c r="D407" s="29"/>
      <c r="E407" s="29"/>
      <c r="F407" s="29"/>
      <c r="G407" s="29"/>
      <c r="H407" s="579"/>
      <c r="I407" s="29"/>
      <c r="J407" s="29"/>
      <c r="K407" s="29"/>
      <c r="L407" s="29"/>
      <c r="M407" s="29"/>
      <c r="N407" s="29"/>
      <c r="O407" s="29"/>
      <c r="P407" s="29"/>
      <c r="Q407" s="29"/>
      <c r="R407" s="29"/>
      <c r="S407" s="29"/>
      <c r="T407" s="29"/>
      <c r="U407" s="29"/>
      <c r="V407" s="29"/>
      <c r="W407" s="29"/>
      <c r="X407" s="29"/>
      <c r="Y407" s="29"/>
      <c r="Z407" s="29"/>
    </row>
    <row r="408" spans="1:26" ht="15.75" customHeight="1">
      <c r="A408" s="29"/>
      <c r="B408" s="29"/>
      <c r="C408" s="29"/>
      <c r="D408" s="29"/>
      <c r="E408" s="29"/>
      <c r="F408" s="29"/>
      <c r="G408" s="29"/>
      <c r="H408" s="579"/>
      <c r="I408" s="29"/>
      <c r="J408" s="29"/>
      <c r="K408" s="29"/>
      <c r="L408" s="29"/>
      <c r="M408" s="29"/>
      <c r="N408" s="29"/>
      <c r="O408" s="29"/>
      <c r="P408" s="29"/>
      <c r="Q408" s="29"/>
      <c r="R408" s="29"/>
      <c r="S408" s="29"/>
      <c r="T408" s="29"/>
      <c r="U408" s="29"/>
      <c r="V408" s="29"/>
      <c r="W408" s="29"/>
      <c r="X408" s="29"/>
      <c r="Y408" s="29"/>
      <c r="Z408" s="29"/>
    </row>
    <row r="409" spans="1:26" ht="15.75" customHeight="1">
      <c r="A409" s="29"/>
      <c r="B409" s="29"/>
      <c r="C409" s="29"/>
      <c r="D409" s="29"/>
      <c r="E409" s="29"/>
      <c r="F409" s="29"/>
      <c r="G409" s="29"/>
      <c r="H409" s="579"/>
      <c r="I409" s="29"/>
      <c r="J409" s="29"/>
      <c r="K409" s="29"/>
      <c r="L409" s="29"/>
      <c r="M409" s="29"/>
      <c r="N409" s="29"/>
      <c r="O409" s="29"/>
      <c r="P409" s="29"/>
      <c r="Q409" s="29"/>
      <c r="R409" s="29"/>
      <c r="S409" s="29"/>
      <c r="T409" s="29"/>
      <c r="U409" s="29"/>
      <c r="V409" s="29"/>
      <c r="W409" s="29"/>
      <c r="X409" s="29"/>
      <c r="Y409" s="29"/>
      <c r="Z409" s="29"/>
    </row>
    <row r="410" spans="1:26" ht="15.75" customHeight="1">
      <c r="A410" s="29"/>
      <c r="B410" s="29"/>
      <c r="C410" s="29"/>
      <c r="D410" s="29"/>
      <c r="E410" s="29"/>
      <c r="F410" s="29"/>
      <c r="G410" s="29"/>
      <c r="H410" s="579"/>
      <c r="I410" s="29"/>
      <c r="J410" s="29"/>
      <c r="K410" s="29"/>
      <c r="L410" s="29"/>
      <c r="M410" s="29"/>
      <c r="N410" s="29"/>
      <c r="O410" s="29"/>
      <c r="P410" s="29"/>
      <c r="Q410" s="29"/>
      <c r="R410" s="29"/>
      <c r="S410" s="29"/>
      <c r="T410" s="29"/>
      <c r="U410" s="29"/>
      <c r="V410" s="29"/>
      <c r="W410" s="29"/>
      <c r="X410" s="29"/>
      <c r="Y410" s="29"/>
      <c r="Z410" s="29"/>
    </row>
    <row r="411" spans="1:26" ht="15.75" customHeight="1">
      <c r="A411" s="29"/>
      <c r="B411" s="29"/>
      <c r="C411" s="29"/>
      <c r="D411" s="29"/>
      <c r="E411" s="29"/>
      <c r="F411" s="29"/>
      <c r="G411" s="29"/>
      <c r="H411" s="579"/>
      <c r="I411" s="29"/>
      <c r="J411" s="29"/>
      <c r="K411" s="29"/>
      <c r="L411" s="29"/>
      <c r="M411" s="29"/>
      <c r="N411" s="29"/>
      <c r="O411" s="29"/>
      <c r="P411" s="29"/>
      <c r="Q411" s="29"/>
      <c r="R411" s="29"/>
      <c r="S411" s="29"/>
      <c r="T411" s="29"/>
      <c r="U411" s="29"/>
      <c r="V411" s="29"/>
      <c r="W411" s="29"/>
      <c r="X411" s="29"/>
      <c r="Y411" s="29"/>
      <c r="Z411" s="29"/>
    </row>
    <row r="412" spans="1:26" ht="15.75" customHeight="1">
      <c r="A412" s="29"/>
      <c r="B412" s="29"/>
      <c r="C412" s="29"/>
      <c r="D412" s="29"/>
      <c r="E412" s="29"/>
      <c r="F412" s="29"/>
      <c r="G412" s="29"/>
      <c r="H412" s="579"/>
      <c r="I412" s="29"/>
      <c r="J412" s="29"/>
      <c r="K412" s="29"/>
      <c r="L412" s="29"/>
      <c r="M412" s="29"/>
      <c r="N412" s="29"/>
      <c r="O412" s="29"/>
      <c r="P412" s="29"/>
      <c r="Q412" s="29"/>
      <c r="R412" s="29"/>
      <c r="S412" s="29"/>
      <c r="T412" s="29"/>
      <c r="U412" s="29"/>
      <c r="V412" s="29"/>
      <c r="W412" s="29"/>
      <c r="X412" s="29"/>
      <c r="Y412" s="29"/>
      <c r="Z412" s="29"/>
    </row>
    <row r="413" spans="1:26" ht="15.75" customHeight="1">
      <c r="A413" s="29"/>
      <c r="B413" s="29"/>
      <c r="C413" s="29"/>
      <c r="D413" s="29"/>
      <c r="E413" s="29"/>
      <c r="F413" s="29"/>
      <c r="G413" s="29"/>
      <c r="H413" s="579"/>
      <c r="I413" s="29"/>
      <c r="J413" s="29"/>
      <c r="K413" s="29"/>
      <c r="L413" s="29"/>
      <c r="M413" s="29"/>
      <c r="N413" s="29"/>
      <c r="O413" s="29"/>
      <c r="P413" s="29"/>
      <c r="Q413" s="29"/>
      <c r="R413" s="29"/>
      <c r="S413" s="29"/>
      <c r="T413" s="29"/>
      <c r="U413" s="29"/>
      <c r="V413" s="29"/>
      <c r="W413" s="29"/>
      <c r="X413" s="29"/>
      <c r="Y413" s="29"/>
      <c r="Z413" s="29"/>
    </row>
    <row r="414" spans="1:26" ht="15.75" customHeight="1">
      <c r="A414" s="29"/>
      <c r="B414" s="29"/>
      <c r="C414" s="29"/>
      <c r="D414" s="29"/>
      <c r="E414" s="29"/>
      <c r="F414" s="29"/>
      <c r="G414" s="29"/>
      <c r="H414" s="579"/>
      <c r="I414" s="29"/>
      <c r="J414" s="29"/>
      <c r="K414" s="29"/>
      <c r="L414" s="29"/>
      <c r="M414" s="29"/>
      <c r="N414" s="29"/>
      <c r="O414" s="29"/>
      <c r="P414" s="29"/>
      <c r="Q414" s="29"/>
      <c r="R414" s="29"/>
      <c r="S414" s="29"/>
      <c r="T414" s="29"/>
      <c r="U414" s="29"/>
      <c r="V414" s="29"/>
      <c r="W414" s="29"/>
      <c r="X414" s="29"/>
      <c r="Y414" s="29"/>
      <c r="Z414" s="29"/>
    </row>
    <row r="415" spans="1:26" ht="15.75" customHeight="1">
      <c r="A415" s="29"/>
      <c r="B415" s="29"/>
      <c r="C415" s="29"/>
      <c r="D415" s="29"/>
      <c r="E415" s="29"/>
      <c r="F415" s="29"/>
      <c r="G415" s="29"/>
      <c r="H415" s="579"/>
      <c r="I415" s="29"/>
      <c r="J415" s="29"/>
      <c r="K415" s="29"/>
      <c r="L415" s="29"/>
      <c r="M415" s="29"/>
      <c r="N415" s="29"/>
      <c r="O415" s="29"/>
      <c r="P415" s="29"/>
      <c r="Q415" s="29"/>
      <c r="R415" s="29"/>
      <c r="S415" s="29"/>
      <c r="T415" s="29"/>
      <c r="U415" s="29"/>
      <c r="V415" s="29"/>
      <c r="W415" s="29"/>
      <c r="X415" s="29"/>
      <c r="Y415" s="29"/>
      <c r="Z415" s="29"/>
    </row>
    <row r="416" spans="1:26" ht="15.75" customHeight="1">
      <c r="A416" s="29"/>
      <c r="B416" s="29"/>
      <c r="C416" s="29"/>
      <c r="D416" s="29"/>
      <c r="E416" s="29"/>
      <c r="F416" s="29"/>
      <c r="G416" s="29"/>
      <c r="H416" s="579"/>
      <c r="I416" s="29"/>
      <c r="J416" s="29"/>
      <c r="K416" s="29"/>
      <c r="L416" s="29"/>
      <c r="M416" s="29"/>
      <c r="N416" s="29"/>
      <c r="O416" s="29"/>
      <c r="P416" s="29"/>
      <c r="Q416" s="29"/>
      <c r="R416" s="29"/>
      <c r="S416" s="29"/>
      <c r="T416" s="29"/>
      <c r="U416" s="29"/>
      <c r="V416" s="29"/>
      <c r="W416" s="29"/>
      <c r="X416" s="29"/>
      <c r="Y416" s="29"/>
      <c r="Z416" s="29"/>
    </row>
    <row r="417" spans="1:26" ht="15.75" customHeight="1">
      <c r="A417" s="29"/>
      <c r="B417" s="29"/>
      <c r="C417" s="29"/>
      <c r="D417" s="29"/>
      <c r="E417" s="29"/>
      <c r="F417" s="29"/>
      <c r="G417" s="29"/>
      <c r="H417" s="579"/>
      <c r="I417" s="29"/>
      <c r="J417" s="29"/>
      <c r="K417" s="29"/>
      <c r="L417" s="29"/>
      <c r="M417" s="29"/>
      <c r="N417" s="29"/>
      <c r="O417" s="29"/>
      <c r="P417" s="29"/>
      <c r="Q417" s="29"/>
      <c r="R417" s="29"/>
      <c r="S417" s="29"/>
      <c r="T417" s="29"/>
      <c r="U417" s="29"/>
      <c r="V417" s="29"/>
      <c r="W417" s="29"/>
      <c r="X417" s="29"/>
      <c r="Y417" s="29"/>
      <c r="Z417" s="29"/>
    </row>
    <row r="418" spans="1:26" ht="15.75" customHeight="1">
      <c r="A418" s="29"/>
      <c r="B418" s="29"/>
      <c r="C418" s="29"/>
      <c r="D418" s="29"/>
      <c r="E418" s="29"/>
      <c r="F418" s="29"/>
      <c r="G418" s="29"/>
      <c r="H418" s="579"/>
      <c r="I418" s="29"/>
      <c r="J418" s="29"/>
      <c r="K418" s="29"/>
      <c r="L418" s="29"/>
      <c r="M418" s="29"/>
      <c r="N418" s="29"/>
      <c r="O418" s="29"/>
      <c r="P418" s="29"/>
      <c r="Q418" s="29"/>
      <c r="R418" s="29"/>
      <c r="S418" s="29"/>
      <c r="T418" s="29"/>
      <c r="U418" s="29"/>
      <c r="V418" s="29"/>
      <c r="W418" s="29"/>
      <c r="X418" s="29"/>
      <c r="Y418" s="29"/>
      <c r="Z418" s="29"/>
    </row>
    <row r="419" spans="1:26" ht="15.75" customHeight="1">
      <c r="A419" s="29"/>
      <c r="B419" s="29"/>
      <c r="C419" s="29"/>
      <c r="D419" s="29"/>
      <c r="E419" s="29"/>
      <c r="F419" s="29"/>
      <c r="G419" s="29"/>
      <c r="H419" s="579"/>
      <c r="I419" s="29"/>
      <c r="J419" s="29"/>
      <c r="K419" s="29"/>
      <c r="L419" s="29"/>
      <c r="M419" s="29"/>
      <c r="N419" s="29"/>
      <c r="O419" s="29"/>
      <c r="P419" s="29"/>
      <c r="Q419" s="29"/>
      <c r="R419" s="29"/>
      <c r="S419" s="29"/>
      <c r="T419" s="29"/>
      <c r="U419" s="29"/>
      <c r="V419" s="29"/>
      <c r="W419" s="29"/>
      <c r="X419" s="29"/>
      <c r="Y419" s="29"/>
      <c r="Z419" s="29"/>
    </row>
    <row r="420" spans="1:26" ht="15.75" customHeight="1">
      <c r="A420" s="29"/>
      <c r="B420" s="29"/>
      <c r="C420" s="29"/>
      <c r="D420" s="29"/>
      <c r="E420" s="29"/>
      <c r="F420" s="29"/>
      <c r="G420" s="29"/>
      <c r="H420" s="579"/>
      <c r="I420" s="29"/>
      <c r="J420" s="29"/>
      <c r="K420" s="29"/>
      <c r="L420" s="29"/>
      <c r="M420" s="29"/>
      <c r="N420" s="29"/>
      <c r="O420" s="29"/>
      <c r="P420" s="29"/>
      <c r="Q420" s="29"/>
      <c r="R420" s="29"/>
      <c r="S420" s="29"/>
      <c r="T420" s="29"/>
      <c r="U420" s="29"/>
      <c r="V420" s="29"/>
      <c r="W420" s="29"/>
      <c r="X420" s="29"/>
      <c r="Y420" s="29"/>
      <c r="Z420" s="29"/>
    </row>
    <row r="421" spans="1:26" ht="15.75" customHeight="1">
      <c r="A421" s="29"/>
      <c r="B421" s="29"/>
      <c r="C421" s="29"/>
      <c r="D421" s="29"/>
      <c r="E421" s="29"/>
      <c r="F421" s="29"/>
      <c r="G421" s="29"/>
      <c r="H421" s="579"/>
      <c r="I421" s="29"/>
      <c r="J421" s="29"/>
      <c r="K421" s="29"/>
      <c r="L421" s="29"/>
      <c r="M421" s="29"/>
      <c r="N421" s="29"/>
      <c r="O421" s="29"/>
      <c r="P421" s="29"/>
      <c r="Q421" s="29"/>
      <c r="R421" s="29"/>
      <c r="S421" s="29"/>
      <c r="T421" s="29"/>
      <c r="U421" s="29"/>
      <c r="V421" s="29"/>
      <c r="W421" s="29"/>
      <c r="X421" s="29"/>
      <c r="Y421" s="29"/>
      <c r="Z421" s="29"/>
    </row>
    <row r="422" spans="1:26" ht="15.75" customHeight="1">
      <c r="A422" s="29"/>
      <c r="B422" s="29"/>
      <c r="C422" s="29"/>
      <c r="D422" s="29"/>
      <c r="E422" s="29"/>
      <c r="F422" s="29"/>
      <c r="G422" s="29"/>
      <c r="H422" s="579"/>
      <c r="I422" s="29"/>
      <c r="J422" s="29"/>
      <c r="K422" s="29"/>
      <c r="L422" s="29"/>
      <c r="M422" s="29"/>
      <c r="N422" s="29"/>
      <c r="O422" s="29"/>
      <c r="P422" s="29"/>
      <c r="Q422" s="29"/>
      <c r="R422" s="29"/>
      <c r="S422" s="29"/>
      <c r="T422" s="29"/>
      <c r="U422" s="29"/>
      <c r="V422" s="29"/>
      <c r="W422" s="29"/>
      <c r="X422" s="29"/>
      <c r="Y422" s="29"/>
      <c r="Z422" s="29"/>
    </row>
    <row r="423" spans="1:26" ht="15.75" customHeight="1">
      <c r="A423" s="29"/>
      <c r="B423" s="29"/>
      <c r="C423" s="29"/>
      <c r="D423" s="29"/>
      <c r="E423" s="29"/>
      <c r="F423" s="29"/>
      <c r="G423" s="29"/>
      <c r="H423" s="579"/>
      <c r="I423" s="29"/>
      <c r="J423" s="29"/>
      <c r="K423" s="29"/>
      <c r="L423" s="29"/>
      <c r="M423" s="29"/>
      <c r="N423" s="29"/>
      <c r="O423" s="29"/>
      <c r="P423" s="29"/>
      <c r="Q423" s="29"/>
      <c r="R423" s="29"/>
      <c r="S423" s="29"/>
      <c r="T423" s="29"/>
      <c r="U423" s="29"/>
      <c r="V423" s="29"/>
      <c r="W423" s="29"/>
      <c r="X423" s="29"/>
      <c r="Y423" s="29"/>
      <c r="Z423" s="29"/>
    </row>
    <row r="424" spans="1:26" ht="15.75" customHeight="1">
      <c r="A424" s="29"/>
      <c r="B424" s="29"/>
      <c r="C424" s="29"/>
      <c r="D424" s="29"/>
      <c r="E424" s="29"/>
      <c r="F424" s="29"/>
      <c r="G424" s="29"/>
      <c r="H424" s="579"/>
      <c r="I424" s="29"/>
      <c r="J424" s="29"/>
      <c r="K424" s="29"/>
      <c r="L424" s="29"/>
      <c r="M424" s="29"/>
      <c r="N424" s="29"/>
      <c r="O424" s="29"/>
      <c r="P424" s="29"/>
      <c r="Q424" s="29"/>
      <c r="R424" s="29"/>
      <c r="S424" s="29"/>
      <c r="T424" s="29"/>
      <c r="U424" s="29"/>
      <c r="V424" s="29"/>
      <c r="W424" s="29"/>
      <c r="X424" s="29"/>
      <c r="Y424" s="29"/>
      <c r="Z424" s="29"/>
    </row>
    <row r="425" spans="1:26" ht="15.75" customHeight="1">
      <c r="A425" s="29"/>
      <c r="B425" s="29"/>
      <c r="C425" s="29"/>
      <c r="D425" s="29"/>
      <c r="E425" s="29"/>
      <c r="F425" s="29"/>
      <c r="G425" s="29"/>
      <c r="H425" s="579"/>
      <c r="I425" s="29"/>
      <c r="J425" s="29"/>
      <c r="K425" s="29"/>
      <c r="L425" s="29"/>
      <c r="M425" s="29"/>
      <c r="N425" s="29"/>
      <c r="O425" s="29"/>
      <c r="P425" s="29"/>
      <c r="Q425" s="29"/>
      <c r="R425" s="29"/>
      <c r="S425" s="29"/>
      <c r="T425" s="29"/>
      <c r="U425" s="29"/>
      <c r="V425" s="29"/>
      <c r="W425" s="29"/>
      <c r="X425" s="29"/>
      <c r="Y425" s="29"/>
      <c r="Z425" s="29"/>
    </row>
    <row r="426" spans="1:26" ht="15.75" customHeight="1">
      <c r="A426" s="29"/>
      <c r="B426" s="29"/>
      <c r="C426" s="29"/>
      <c r="D426" s="29"/>
      <c r="E426" s="29"/>
      <c r="F426" s="29"/>
      <c r="G426" s="29"/>
      <c r="H426" s="579"/>
      <c r="I426" s="29"/>
      <c r="J426" s="29"/>
      <c r="K426" s="29"/>
      <c r="L426" s="29"/>
      <c r="M426" s="29"/>
      <c r="N426" s="29"/>
      <c r="O426" s="29"/>
      <c r="P426" s="29"/>
      <c r="Q426" s="29"/>
      <c r="R426" s="29"/>
      <c r="S426" s="29"/>
      <c r="T426" s="29"/>
      <c r="U426" s="29"/>
      <c r="V426" s="29"/>
      <c r="W426" s="29"/>
      <c r="X426" s="29"/>
      <c r="Y426" s="29"/>
      <c r="Z426" s="29"/>
    </row>
    <row r="427" spans="1:26" ht="15.75" customHeight="1">
      <c r="A427" s="29"/>
      <c r="B427" s="29"/>
      <c r="C427" s="29"/>
      <c r="D427" s="29"/>
      <c r="E427" s="29"/>
      <c r="F427" s="29"/>
      <c r="G427" s="29"/>
      <c r="H427" s="579"/>
      <c r="I427" s="29"/>
      <c r="J427" s="29"/>
      <c r="K427" s="29"/>
      <c r="L427" s="29"/>
      <c r="M427" s="29"/>
      <c r="N427" s="29"/>
      <c r="O427" s="29"/>
      <c r="P427" s="29"/>
      <c r="Q427" s="29"/>
      <c r="R427" s="29"/>
      <c r="S427" s="29"/>
      <c r="T427" s="29"/>
      <c r="U427" s="29"/>
      <c r="V427" s="29"/>
      <c r="W427" s="29"/>
      <c r="X427" s="29"/>
      <c r="Y427" s="29"/>
      <c r="Z427" s="29"/>
    </row>
    <row r="428" spans="1:26" ht="15.75" customHeight="1">
      <c r="A428" s="29"/>
      <c r="B428" s="29"/>
      <c r="C428" s="29"/>
      <c r="D428" s="29"/>
      <c r="E428" s="29"/>
      <c r="F428" s="29"/>
      <c r="G428" s="29"/>
      <c r="H428" s="579"/>
      <c r="I428" s="29"/>
      <c r="J428" s="29"/>
      <c r="K428" s="29"/>
      <c r="L428" s="29"/>
      <c r="M428" s="29"/>
      <c r="N428" s="29"/>
      <c r="O428" s="29"/>
      <c r="P428" s="29"/>
      <c r="Q428" s="29"/>
      <c r="R428" s="29"/>
      <c r="S428" s="29"/>
      <c r="T428" s="29"/>
      <c r="U428" s="29"/>
      <c r="V428" s="29"/>
      <c r="W428" s="29"/>
      <c r="X428" s="29"/>
      <c r="Y428" s="29"/>
      <c r="Z428" s="29"/>
    </row>
    <row r="429" spans="1:26" ht="15.75" customHeight="1">
      <c r="A429" s="29"/>
      <c r="B429" s="29"/>
      <c r="C429" s="29"/>
      <c r="D429" s="29"/>
      <c r="E429" s="29"/>
      <c r="F429" s="29"/>
      <c r="G429" s="29"/>
      <c r="H429" s="579"/>
      <c r="I429" s="29"/>
      <c r="J429" s="29"/>
      <c r="K429" s="29"/>
      <c r="L429" s="29"/>
      <c r="M429" s="29"/>
      <c r="N429" s="29"/>
      <c r="O429" s="29"/>
      <c r="P429" s="29"/>
      <c r="Q429" s="29"/>
      <c r="R429" s="29"/>
      <c r="S429" s="29"/>
      <c r="T429" s="29"/>
      <c r="U429" s="29"/>
      <c r="V429" s="29"/>
      <c r="W429" s="29"/>
      <c r="X429" s="29"/>
      <c r="Y429" s="29"/>
      <c r="Z429" s="29"/>
    </row>
    <row r="430" spans="1:26" ht="15.75" customHeight="1">
      <c r="A430" s="29"/>
      <c r="B430" s="29"/>
      <c r="C430" s="29"/>
      <c r="D430" s="29"/>
      <c r="E430" s="29"/>
      <c r="F430" s="29"/>
      <c r="G430" s="29"/>
      <c r="H430" s="579"/>
      <c r="I430" s="29"/>
      <c r="J430" s="29"/>
      <c r="K430" s="29"/>
      <c r="L430" s="29"/>
      <c r="M430" s="29"/>
      <c r="N430" s="29"/>
      <c r="O430" s="29"/>
      <c r="P430" s="29"/>
      <c r="Q430" s="29"/>
      <c r="R430" s="29"/>
      <c r="S430" s="29"/>
      <c r="T430" s="29"/>
      <c r="U430" s="29"/>
      <c r="V430" s="29"/>
      <c r="W430" s="29"/>
      <c r="X430" s="29"/>
      <c r="Y430" s="29"/>
      <c r="Z430" s="29"/>
    </row>
    <row r="431" spans="1:26" ht="15.75" customHeight="1">
      <c r="A431" s="29"/>
      <c r="B431" s="29"/>
      <c r="C431" s="29"/>
      <c r="D431" s="29"/>
      <c r="E431" s="29"/>
      <c r="F431" s="29"/>
      <c r="G431" s="29"/>
      <c r="H431" s="579"/>
      <c r="I431" s="29"/>
      <c r="J431" s="29"/>
      <c r="K431" s="29"/>
      <c r="L431" s="29"/>
      <c r="M431" s="29"/>
      <c r="N431" s="29"/>
      <c r="O431" s="29"/>
      <c r="P431" s="29"/>
      <c r="Q431" s="29"/>
      <c r="R431" s="29"/>
      <c r="S431" s="29"/>
      <c r="T431" s="29"/>
      <c r="U431" s="29"/>
      <c r="V431" s="29"/>
      <c r="W431" s="29"/>
      <c r="X431" s="29"/>
      <c r="Y431" s="29"/>
      <c r="Z431" s="29"/>
    </row>
    <row r="432" spans="1:26" ht="15.75" customHeight="1">
      <c r="A432" s="29"/>
      <c r="B432" s="29"/>
      <c r="C432" s="29"/>
      <c r="D432" s="29"/>
      <c r="E432" s="29"/>
      <c r="F432" s="29"/>
      <c r="G432" s="29"/>
      <c r="H432" s="579"/>
      <c r="I432" s="29"/>
      <c r="J432" s="29"/>
      <c r="K432" s="29"/>
      <c r="L432" s="29"/>
      <c r="M432" s="29"/>
      <c r="N432" s="29"/>
      <c r="O432" s="29"/>
      <c r="P432" s="29"/>
      <c r="Q432" s="29"/>
      <c r="R432" s="29"/>
      <c r="S432" s="29"/>
      <c r="T432" s="29"/>
      <c r="U432" s="29"/>
      <c r="V432" s="29"/>
      <c r="W432" s="29"/>
      <c r="X432" s="29"/>
      <c r="Y432" s="29"/>
      <c r="Z432" s="29"/>
    </row>
    <row r="433" spans="1:26" ht="15.75" customHeight="1">
      <c r="A433" s="29"/>
      <c r="B433" s="29"/>
      <c r="C433" s="29"/>
      <c r="D433" s="29"/>
      <c r="E433" s="29"/>
      <c r="F433" s="29"/>
      <c r="G433" s="29"/>
      <c r="H433" s="579"/>
      <c r="I433" s="29"/>
      <c r="J433" s="29"/>
      <c r="K433" s="29"/>
      <c r="L433" s="29"/>
      <c r="M433" s="29"/>
      <c r="N433" s="29"/>
      <c r="O433" s="29"/>
      <c r="P433" s="29"/>
      <c r="Q433" s="29"/>
      <c r="R433" s="29"/>
      <c r="S433" s="29"/>
      <c r="T433" s="29"/>
      <c r="U433" s="29"/>
      <c r="V433" s="29"/>
      <c r="W433" s="29"/>
      <c r="X433" s="29"/>
      <c r="Y433" s="29"/>
      <c r="Z433" s="29"/>
    </row>
    <row r="434" spans="1:26" ht="15.75" customHeight="1">
      <c r="A434" s="29"/>
      <c r="B434" s="29"/>
      <c r="C434" s="29"/>
      <c r="D434" s="29"/>
      <c r="E434" s="29"/>
      <c r="F434" s="29"/>
      <c r="G434" s="29"/>
      <c r="H434" s="579"/>
      <c r="I434" s="29"/>
      <c r="J434" s="29"/>
      <c r="K434" s="29"/>
      <c r="L434" s="29"/>
      <c r="M434" s="29"/>
      <c r="N434" s="29"/>
      <c r="O434" s="29"/>
      <c r="P434" s="29"/>
      <c r="Q434" s="29"/>
      <c r="R434" s="29"/>
      <c r="S434" s="29"/>
      <c r="T434" s="29"/>
      <c r="U434" s="29"/>
      <c r="V434" s="29"/>
      <c r="W434" s="29"/>
      <c r="X434" s="29"/>
      <c r="Y434" s="29"/>
      <c r="Z434" s="29"/>
    </row>
    <row r="435" spans="1:26" ht="15.75" customHeight="1">
      <c r="A435" s="29"/>
      <c r="B435" s="29"/>
      <c r="C435" s="29"/>
      <c r="D435" s="29"/>
      <c r="E435" s="29"/>
      <c r="F435" s="29"/>
      <c r="G435" s="29"/>
      <c r="H435" s="579"/>
      <c r="I435" s="29"/>
      <c r="J435" s="29"/>
      <c r="K435" s="29"/>
      <c r="L435" s="29"/>
      <c r="M435" s="29"/>
      <c r="N435" s="29"/>
      <c r="O435" s="29"/>
      <c r="P435" s="29"/>
      <c r="Q435" s="29"/>
      <c r="R435" s="29"/>
      <c r="S435" s="29"/>
      <c r="T435" s="29"/>
      <c r="U435" s="29"/>
      <c r="V435" s="29"/>
      <c r="W435" s="29"/>
      <c r="X435" s="29"/>
      <c r="Y435" s="29"/>
      <c r="Z435" s="29"/>
    </row>
    <row r="436" spans="1:26" ht="15.75" customHeight="1">
      <c r="A436" s="29"/>
      <c r="B436" s="29"/>
      <c r="C436" s="29"/>
      <c r="D436" s="29"/>
      <c r="E436" s="29"/>
      <c r="F436" s="29"/>
      <c r="G436" s="29"/>
      <c r="H436" s="579"/>
      <c r="I436" s="29"/>
      <c r="J436" s="29"/>
      <c r="K436" s="29"/>
      <c r="L436" s="29"/>
      <c r="M436" s="29"/>
      <c r="N436" s="29"/>
      <c r="O436" s="29"/>
      <c r="P436" s="29"/>
      <c r="Q436" s="29"/>
      <c r="R436" s="29"/>
      <c r="S436" s="29"/>
      <c r="T436" s="29"/>
      <c r="U436" s="29"/>
      <c r="V436" s="29"/>
      <c r="W436" s="29"/>
      <c r="X436" s="29"/>
      <c r="Y436" s="29"/>
      <c r="Z436" s="29"/>
    </row>
    <row r="437" spans="1:26" ht="15.75" customHeight="1">
      <c r="A437" s="29"/>
      <c r="B437" s="29"/>
      <c r="C437" s="29"/>
      <c r="D437" s="29"/>
      <c r="E437" s="29"/>
      <c r="F437" s="29"/>
      <c r="G437" s="29"/>
      <c r="H437" s="579"/>
      <c r="I437" s="29"/>
      <c r="J437" s="29"/>
      <c r="K437" s="29"/>
      <c r="L437" s="29"/>
      <c r="M437" s="29"/>
      <c r="N437" s="29"/>
      <c r="O437" s="29"/>
      <c r="P437" s="29"/>
      <c r="Q437" s="29"/>
      <c r="R437" s="29"/>
      <c r="S437" s="29"/>
      <c r="T437" s="29"/>
      <c r="U437" s="29"/>
      <c r="V437" s="29"/>
      <c r="W437" s="29"/>
      <c r="X437" s="29"/>
      <c r="Y437" s="29"/>
      <c r="Z437" s="29"/>
    </row>
    <row r="438" spans="1:26" ht="15.75" customHeight="1">
      <c r="A438" s="29"/>
      <c r="B438" s="29"/>
      <c r="C438" s="29"/>
      <c r="D438" s="29"/>
      <c r="E438" s="29"/>
      <c r="F438" s="29"/>
      <c r="G438" s="29"/>
      <c r="H438" s="579"/>
      <c r="I438" s="29"/>
      <c r="J438" s="29"/>
      <c r="K438" s="29"/>
      <c r="L438" s="29"/>
      <c r="M438" s="29"/>
      <c r="N438" s="29"/>
      <c r="O438" s="29"/>
      <c r="P438" s="29"/>
      <c r="Q438" s="29"/>
      <c r="R438" s="29"/>
      <c r="S438" s="29"/>
      <c r="T438" s="29"/>
      <c r="U438" s="29"/>
      <c r="V438" s="29"/>
      <c r="W438" s="29"/>
      <c r="X438" s="29"/>
      <c r="Y438" s="29"/>
      <c r="Z438" s="29"/>
    </row>
    <row r="439" spans="1:26" ht="15.75" customHeight="1">
      <c r="A439" s="29"/>
      <c r="B439" s="29"/>
      <c r="C439" s="29"/>
      <c r="D439" s="29"/>
      <c r="E439" s="29"/>
      <c r="F439" s="29"/>
      <c r="G439" s="29"/>
      <c r="H439" s="579"/>
      <c r="I439" s="29"/>
      <c r="J439" s="29"/>
      <c r="K439" s="29"/>
      <c r="L439" s="29"/>
      <c r="M439" s="29"/>
      <c r="N439" s="29"/>
      <c r="O439" s="29"/>
      <c r="P439" s="29"/>
      <c r="Q439" s="29"/>
      <c r="R439" s="29"/>
      <c r="S439" s="29"/>
      <c r="T439" s="29"/>
      <c r="U439" s="29"/>
      <c r="V439" s="29"/>
      <c r="W439" s="29"/>
      <c r="X439" s="29"/>
      <c r="Y439" s="29"/>
      <c r="Z439" s="29"/>
    </row>
    <row r="440" spans="1:26" ht="15.75" customHeight="1">
      <c r="A440" s="29"/>
      <c r="B440" s="29"/>
      <c r="C440" s="29"/>
      <c r="D440" s="29"/>
      <c r="E440" s="29"/>
      <c r="F440" s="29"/>
      <c r="G440" s="29"/>
      <c r="H440" s="579"/>
      <c r="I440" s="29"/>
      <c r="J440" s="29"/>
      <c r="K440" s="29"/>
      <c r="L440" s="29"/>
      <c r="M440" s="29"/>
      <c r="N440" s="29"/>
      <c r="O440" s="29"/>
      <c r="P440" s="29"/>
      <c r="Q440" s="29"/>
      <c r="R440" s="29"/>
      <c r="S440" s="29"/>
      <c r="T440" s="29"/>
      <c r="U440" s="29"/>
      <c r="V440" s="29"/>
      <c r="W440" s="29"/>
      <c r="X440" s="29"/>
      <c r="Y440" s="29"/>
      <c r="Z440" s="29"/>
    </row>
    <row r="441" spans="1:26" ht="15.75" customHeight="1">
      <c r="A441" s="29"/>
      <c r="B441" s="29"/>
      <c r="C441" s="29"/>
      <c r="D441" s="29"/>
      <c r="E441" s="29"/>
      <c r="F441" s="29"/>
      <c r="G441" s="29"/>
      <c r="H441" s="579"/>
      <c r="I441" s="29"/>
      <c r="J441" s="29"/>
      <c r="K441" s="29"/>
      <c r="L441" s="29"/>
      <c r="M441" s="29"/>
      <c r="N441" s="29"/>
      <c r="O441" s="29"/>
      <c r="P441" s="29"/>
      <c r="Q441" s="29"/>
      <c r="R441" s="29"/>
      <c r="S441" s="29"/>
      <c r="T441" s="29"/>
      <c r="U441" s="29"/>
      <c r="V441" s="29"/>
      <c r="W441" s="29"/>
      <c r="X441" s="29"/>
      <c r="Y441" s="29"/>
      <c r="Z441" s="29"/>
    </row>
    <row r="442" spans="1:26" ht="15.75" customHeight="1">
      <c r="A442" s="29"/>
      <c r="B442" s="29"/>
      <c r="C442" s="29"/>
      <c r="D442" s="29"/>
      <c r="E442" s="29"/>
      <c r="F442" s="29"/>
      <c r="G442" s="29"/>
      <c r="H442" s="579"/>
      <c r="I442" s="29"/>
      <c r="J442" s="29"/>
      <c r="K442" s="29"/>
      <c r="L442" s="29"/>
      <c r="M442" s="29"/>
      <c r="N442" s="29"/>
      <c r="O442" s="29"/>
      <c r="P442" s="29"/>
      <c r="Q442" s="29"/>
      <c r="R442" s="29"/>
      <c r="S442" s="29"/>
      <c r="T442" s="29"/>
      <c r="U442" s="29"/>
      <c r="V442" s="29"/>
      <c r="W442" s="29"/>
      <c r="X442" s="29"/>
      <c r="Y442" s="29"/>
      <c r="Z442" s="29"/>
    </row>
    <row r="443" spans="1:26" ht="15.75" customHeight="1">
      <c r="A443" s="29"/>
      <c r="B443" s="29"/>
      <c r="C443" s="29"/>
      <c r="D443" s="29"/>
      <c r="E443" s="29"/>
      <c r="F443" s="29"/>
      <c r="G443" s="29"/>
      <c r="H443" s="579"/>
      <c r="I443" s="29"/>
      <c r="J443" s="29"/>
      <c r="K443" s="29"/>
      <c r="L443" s="29"/>
      <c r="M443" s="29"/>
      <c r="N443" s="29"/>
      <c r="O443" s="29"/>
      <c r="P443" s="29"/>
      <c r="Q443" s="29"/>
      <c r="R443" s="29"/>
      <c r="S443" s="29"/>
      <c r="T443" s="29"/>
      <c r="U443" s="29"/>
      <c r="V443" s="29"/>
      <c r="W443" s="29"/>
      <c r="X443" s="29"/>
      <c r="Y443" s="29"/>
      <c r="Z443" s="29"/>
    </row>
    <row r="444" spans="1:26" ht="15.75" customHeight="1">
      <c r="A444" s="29"/>
      <c r="B444" s="29"/>
      <c r="C444" s="29"/>
      <c r="D444" s="29"/>
      <c r="E444" s="29"/>
      <c r="F444" s="29"/>
      <c r="G444" s="29"/>
      <c r="H444" s="579"/>
      <c r="I444" s="29"/>
      <c r="J444" s="29"/>
      <c r="K444" s="29"/>
      <c r="L444" s="29"/>
      <c r="M444" s="29"/>
      <c r="N444" s="29"/>
      <c r="O444" s="29"/>
      <c r="P444" s="29"/>
      <c r="Q444" s="29"/>
      <c r="R444" s="29"/>
      <c r="S444" s="29"/>
      <c r="T444" s="29"/>
      <c r="U444" s="29"/>
      <c r="V444" s="29"/>
      <c r="W444" s="29"/>
      <c r="X444" s="29"/>
      <c r="Y444" s="29"/>
      <c r="Z444" s="29"/>
    </row>
    <row r="445" spans="1:26" ht="15.75" customHeight="1">
      <c r="A445" s="29"/>
      <c r="B445" s="29"/>
      <c r="C445" s="29"/>
      <c r="D445" s="29"/>
      <c r="E445" s="29"/>
      <c r="F445" s="29"/>
      <c r="G445" s="29"/>
      <c r="H445" s="579"/>
      <c r="I445" s="29"/>
      <c r="J445" s="29"/>
      <c r="K445" s="29"/>
      <c r="L445" s="29"/>
      <c r="M445" s="29"/>
      <c r="N445" s="29"/>
      <c r="O445" s="29"/>
      <c r="P445" s="29"/>
      <c r="Q445" s="29"/>
      <c r="R445" s="29"/>
      <c r="S445" s="29"/>
      <c r="T445" s="29"/>
      <c r="U445" s="29"/>
      <c r="V445" s="29"/>
      <c r="W445" s="29"/>
      <c r="X445" s="29"/>
      <c r="Y445" s="29"/>
      <c r="Z445" s="29"/>
    </row>
    <row r="446" spans="1:26" ht="15.75" customHeight="1">
      <c r="A446" s="29"/>
      <c r="B446" s="29"/>
      <c r="C446" s="29"/>
      <c r="D446" s="29"/>
      <c r="E446" s="29"/>
      <c r="F446" s="29"/>
      <c r="G446" s="29"/>
      <c r="H446" s="579"/>
      <c r="I446" s="29"/>
      <c r="J446" s="29"/>
      <c r="K446" s="29"/>
      <c r="L446" s="29"/>
      <c r="M446" s="29"/>
      <c r="N446" s="29"/>
      <c r="O446" s="29"/>
      <c r="P446" s="29"/>
      <c r="Q446" s="29"/>
      <c r="R446" s="29"/>
      <c r="S446" s="29"/>
      <c r="T446" s="29"/>
      <c r="U446" s="29"/>
      <c r="V446" s="29"/>
      <c r="W446" s="29"/>
      <c r="X446" s="29"/>
      <c r="Y446" s="29"/>
      <c r="Z446" s="29"/>
    </row>
    <row r="447" spans="1:26" ht="15.75" customHeight="1">
      <c r="A447" s="29"/>
      <c r="B447" s="29"/>
      <c r="C447" s="29"/>
      <c r="D447" s="29"/>
      <c r="E447" s="29"/>
      <c r="F447" s="29"/>
      <c r="G447" s="29"/>
      <c r="H447" s="579"/>
      <c r="I447" s="29"/>
      <c r="J447" s="29"/>
      <c r="K447" s="29"/>
      <c r="L447" s="29"/>
      <c r="M447" s="29"/>
      <c r="N447" s="29"/>
      <c r="O447" s="29"/>
      <c r="P447" s="29"/>
      <c r="Q447" s="29"/>
      <c r="R447" s="29"/>
      <c r="S447" s="29"/>
      <c r="T447" s="29"/>
      <c r="U447" s="29"/>
      <c r="V447" s="29"/>
      <c r="W447" s="29"/>
      <c r="X447" s="29"/>
      <c r="Y447" s="29"/>
      <c r="Z447" s="29"/>
    </row>
    <row r="448" spans="1:26" ht="15.75" customHeight="1">
      <c r="A448" s="29"/>
      <c r="B448" s="29"/>
      <c r="C448" s="29"/>
      <c r="D448" s="29"/>
      <c r="E448" s="29"/>
      <c r="F448" s="29"/>
      <c r="G448" s="29"/>
      <c r="H448" s="579"/>
      <c r="I448" s="29"/>
      <c r="J448" s="29"/>
      <c r="K448" s="29"/>
      <c r="L448" s="29"/>
      <c r="M448" s="29"/>
      <c r="N448" s="29"/>
      <c r="O448" s="29"/>
      <c r="P448" s="29"/>
      <c r="Q448" s="29"/>
      <c r="R448" s="29"/>
      <c r="S448" s="29"/>
      <c r="T448" s="29"/>
      <c r="U448" s="29"/>
      <c r="V448" s="29"/>
      <c r="W448" s="29"/>
      <c r="X448" s="29"/>
      <c r="Y448" s="29"/>
      <c r="Z448" s="29"/>
    </row>
    <row r="449" spans="1:26" ht="15.75" customHeight="1">
      <c r="A449" s="29"/>
      <c r="B449" s="29"/>
      <c r="C449" s="29"/>
      <c r="D449" s="29"/>
      <c r="E449" s="29"/>
      <c r="F449" s="29"/>
      <c r="G449" s="29"/>
      <c r="H449" s="579"/>
      <c r="I449" s="29"/>
      <c r="J449" s="29"/>
      <c r="K449" s="29"/>
      <c r="L449" s="29"/>
      <c r="M449" s="29"/>
      <c r="N449" s="29"/>
      <c r="O449" s="29"/>
      <c r="P449" s="29"/>
      <c r="Q449" s="29"/>
      <c r="R449" s="29"/>
      <c r="S449" s="29"/>
      <c r="T449" s="29"/>
      <c r="U449" s="29"/>
      <c r="V449" s="29"/>
      <c r="W449" s="29"/>
      <c r="X449" s="29"/>
      <c r="Y449" s="29"/>
      <c r="Z449" s="29"/>
    </row>
    <row r="450" spans="1:26" ht="15.75" customHeight="1">
      <c r="A450" s="29"/>
      <c r="B450" s="29"/>
      <c r="C450" s="29"/>
      <c r="D450" s="29"/>
      <c r="E450" s="29"/>
      <c r="F450" s="29"/>
      <c r="G450" s="29"/>
      <c r="H450" s="579"/>
      <c r="I450" s="29"/>
      <c r="J450" s="29"/>
      <c r="K450" s="29"/>
      <c r="L450" s="29"/>
      <c r="M450" s="29"/>
      <c r="N450" s="29"/>
      <c r="O450" s="29"/>
      <c r="P450" s="29"/>
      <c r="Q450" s="29"/>
      <c r="R450" s="29"/>
      <c r="S450" s="29"/>
      <c r="T450" s="29"/>
      <c r="U450" s="29"/>
      <c r="V450" s="29"/>
      <c r="W450" s="29"/>
      <c r="X450" s="29"/>
      <c r="Y450" s="29"/>
      <c r="Z450" s="29"/>
    </row>
    <row r="451" spans="1:26" ht="15.75" customHeight="1">
      <c r="A451" s="29"/>
      <c r="B451" s="29"/>
      <c r="C451" s="29"/>
      <c r="D451" s="29"/>
      <c r="E451" s="29"/>
      <c r="F451" s="29"/>
      <c r="G451" s="29"/>
      <c r="H451" s="579"/>
      <c r="I451" s="29"/>
      <c r="J451" s="29"/>
      <c r="K451" s="29"/>
      <c r="L451" s="29"/>
      <c r="M451" s="29"/>
      <c r="N451" s="29"/>
      <c r="O451" s="29"/>
      <c r="P451" s="29"/>
      <c r="Q451" s="29"/>
      <c r="R451" s="29"/>
      <c r="S451" s="29"/>
      <c r="T451" s="29"/>
      <c r="U451" s="29"/>
      <c r="V451" s="29"/>
      <c r="W451" s="29"/>
      <c r="X451" s="29"/>
      <c r="Y451" s="29"/>
      <c r="Z451" s="29"/>
    </row>
    <row r="452" spans="1:26" ht="15.75" customHeight="1">
      <c r="A452" s="29"/>
      <c r="B452" s="29"/>
      <c r="C452" s="29"/>
      <c r="D452" s="29"/>
      <c r="E452" s="29"/>
      <c r="F452" s="29"/>
      <c r="G452" s="29"/>
      <c r="H452" s="579"/>
      <c r="I452" s="29"/>
      <c r="J452" s="29"/>
      <c r="K452" s="29"/>
      <c r="L452" s="29"/>
      <c r="M452" s="29"/>
      <c r="N452" s="29"/>
      <c r="O452" s="29"/>
      <c r="P452" s="29"/>
      <c r="Q452" s="29"/>
      <c r="R452" s="29"/>
      <c r="S452" s="29"/>
      <c r="T452" s="29"/>
      <c r="U452" s="29"/>
      <c r="V452" s="29"/>
      <c r="W452" s="29"/>
      <c r="X452" s="29"/>
      <c r="Y452" s="29"/>
      <c r="Z452" s="29"/>
    </row>
    <row r="453" spans="1:26" ht="15.75" customHeight="1">
      <c r="A453" s="29"/>
      <c r="B453" s="29"/>
      <c r="C453" s="29"/>
      <c r="D453" s="29"/>
      <c r="E453" s="29"/>
      <c r="F453" s="29"/>
      <c r="G453" s="29"/>
      <c r="H453" s="579"/>
      <c r="I453" s="29"/>
      <c r="J453" s="29"/>
      <c r="K453" s="29"/>
      <c r="L453" s="29"/>
      <c r="M453" s="29"/>
      <c r="N453" s="29"/>
      <c r="O453" s="29"/>
      <c r="P453" s="29"/>
      <c r="Q453" s="29"/>
      <c r="R453" s="29"/>
      <c r="S453" s="29"/>
      <c r="T453" s="29"/>
      <c r="U453" s="29"/>
      <c r="V453" s="29"/>
      <c r="W453" s="29"/>
      <c r="X453" s="29"/>
      <c r="Y453" s="29"/>
      <c r="Z453" s="29"/>
    </row>
    <row r="454" spans="1:26" ht="15.75" customHeight="1">
      <c r="A454" s="29"/>
      <c r="B454" s="29"/>
      <c r="C454" s="29"/>
      <c r="D454" s="29"/>
      <c r="E454" s="29"/>
      <c r="F454" s="29"/>
      <c r="G454" s="29"/>
      <c r="H454" s="579"/>
      <c r="I454" s="29"/>
      <c r="J454" s="29"/>
      <c r="K454" s="29"/>
      <c r="L454" s="29"/>
      <c r="M454" s="29"/>
      <c r="N454" s="29"/>
      <c r="O454" s="29"/>
      <c r="P454" s="29"/>
      <c r="Q454" s="29"/>
      <c r="R454" s="29"/>
      <c r="S454" s="29"/>
      <c r="T454" s="29"/>
      <c r="U454" s="29"/>
      <c r="V454" s="29"/>
      <c r="W454" s="29"/>
      <c r="X454" s="29"/>
      <c r="Y454" s="29"/>
      <c r="Z454" s="29"/>
    </row>
    <row r="455" spans="1:26" ht="15.75" customHeight="1">
      <c r="A455" s="29"/>
      <c r="B455" s="29"/>
      <c r="C455" s="29"/>
      <c r="D455" s="29"/>
      <c r="E455" s="29"/>
      <c r="F455" s="29"/>
      <c r="G455" s="29"/>
      <c r="H455" s="579"/>
      <c r="I455" s="29"/>
      <c r="J455" s="29"/>
      <c r="K455" s="29"/>
      <c r="L455" s="29"/>
      <c r="M455" s="29"/>
      <c r="N455" s="29"/>
      <c r="O455" s="29"/>
      <c r="P455" s="29"/>
      <c r="Q455" s="29"/>
      <c r="R455" s="29"/>
      <c r="S455" s="29"/>
      <c r="T455" s="29"/>
      <c r="U455" s="29"/>
      <c r="V455" s="29"/>
      <c r="W455" s="29"/>
      <c r="X455" s="29"/>
      <c r="Y455" s="29"/>
      <c r="Z455" s="29"/>
    </row>
    <row r="456" spans="1:26" ht="15.75" customHeight="1">
      <c r="A456" s="29"/>
      <c r="B456" s="29"/>
      <c r="C456" s="29"/>
      <c r="D456" s="29"/>
      <c r="E456" s="29"/>
      <c r="F456" s="29"/>
      <c r="G456" s="29"/>
      <c r="H456" s="579"/>
      <c r="I456" s="29"/>
      <c r="J456" s="29"/>
      <c r="K456" s="29"/>
      <c r="L456" s="29"/>
      <c r="M456" s="29"/>
      <c r="N456" s="29"/>
      <c r="O456" s="29"/>
      <c r="P456" s="29"/>
      <c r="Q456" s="29"/>
      <c r="R456" s="29"/>
      <c r="S456" s="29"/>
      <c r="T456" s="29"/>
      <c r="U456" s="29"/>
      <c r="V456" s="29"/>
      <c r="W456" s="29"/>
      <c r="X456" s="29"/>
      <c r="Y456" s="29"/>
      <c r="Z456" s="29"/>
    </row>
    <row r="457" spans="1:26" ht="15.75" customHeight="1">
      <c r="A457" s="29"/>
      <c r="B457" s="29"/>
      <c r="C457" s="29"/>
      <c r="D457" s="29"/>
      <c r="E457" s="29"/>
      <c r="F457" s="29"/>
      <c r="G457" s="29"/>
      <c r="H457" s="579"/>
      <c r="I457" s="29"/>
      <c r="J457" s="29"/>
      <c r="K457" s="29"/>
      <c r="L457" s="29"/>
      <c r="M457" s="29"/>
      <c r="N457" s="29"/>
      <c r="O457" s="29"/>
      <c r="P457" s="29"/>
      <c r="Q457" s="29"/>
      <c r="R457" s="29"/>
      <c r="S457" s="29"/>
      <c r="T457" s="29"/>
      <c r="U457" s="29"/>
      <c r="V457" s="29"/>
      <c r="W457" s="29"/>
      <c r="X457" s="29"/>
      <c r="Y457" s="29"/>
      <c r="Z457" s="29"/>
    </row>
    <row r="458" spans="1:26" ht="15.75" customHeight="1">
      <c r="A458" s="29"/>
      <c r="B458" s="29"/>
      <c r="C458" s="29"/>
      <c r="D458" s="29"/>
      <c r="E458" s="29"/>
      <c r="F458" s="29"/>
      <c r="G458" s="29"/>
      <c r="H458" s="579"/>
      <c r="I458" s="29"/>
      <c r="J458" s="29"/>
      <c r="K458" s="29"/>
      <c r="L458" s="29"/>
      <c r="M458" s="29"/>
      <c r="N458" s="29"/>
      <c r="O458" s="29"/>
      <c r="P458" s="29"/>
      <c r="Q458" s="29"/>
      <c r="R458" s="29"/>
      <c r="S458" s="29"/>
      <c r="T458" s="29"/>
      <c r="U458" s="29"/>
      <c r="V458" s="29"/>
      <c r="W458" s="29"/>
      <c r="X458" s="29"/>
      <c r="Y458" s="29"/>
      <c r="Z458" s="29"/>
    </row>
    <row r="459" spans="1:26" ht="15.75" customHeight="1">
      <c r="A459" s="29"/>
      <c r="B459" s="29"/>
      <c r="C459" s="29"/>
      <c r="D459" s="29"/>
      <c r="E459" s="29"/>
      <c r="F459" s="29"/>
      <c r="G459" s="29"/>
      <c r="H459" s="579"/>
      <c r="I459" s="29"/>
      <c r="J459" s="29"/>
      <c r="K459" s="29"/>
      <c r="L459" s="29"/>
      <c r="M459" s="29"/>
      <c r="N459" s="29"/>
      <c r="O459" s="29"/>
      <c r="P459" s="29"/>
      <c r="Q459" s="29"/>
      <c r="R459" s="29"/>
      <c r="S459" s="29"/>
      <c r="T459" s="29"/>
      <c r="U459" s="29"/>
      <c r="V459" s="29"/>
      <c r="W459" s="29"/>
      <c r="X459" s="29"/>
      <c r="Y459" s="29"/>
      <c r="Z459" s="29"/>
    </row>
    <row r="460" spans="1:26" ht="15.75" customHeight="1">
      <c r="A460" s="29"/>
      <c r="B460" s="29"/>
      <c r="C460" s="29"/>
      <c r="D460" s="29"/>
      <c r="E460" s="29"/>
      <c r="F460" s="29"/>
      <c r="G460" s="29"/>
      <c r="H460" s="579"/>
      <c r="I460" s="29"/>
      <c r="J460" s="29"/>
      <c r="K460" s="29"/>
      <c r="L460" s="29"/>
      <c r="M460" s="29"/>
      <c r="N460" s="29"/>
      <c r="O460" s="29"/>
      <c r="P460" s="29"/>
      <c r="Q460" s="29"/>
      <c r="R460" s="29"/>
      <c r="S460" s="29"/>
      <c r="T460" s="29"/>
      <c r="U460" s="29"/>
      <c r="V460" s="29"/>
      <c r="W460" s="29"/>
      <c r="X460" s="29"/>
      <c r="Y460" s="29"/>
      <c r="Z460" s="29"/>
    </row>
    <row r="461" spans="1:26" ht="15.75" customHeight="1">
      <c r="A461" s="29"/>
      <c r="B461" s="29"/>
      <c r="C461" s="29"/>
      <c r="D461" s="29"/>
      <c r="E461" s="29"/>
      <c r="F461" s="29"/>
      <c r="G461" s="29"/>
      <c r="H461" s="579"/>
      <c r="I461" s="29"/>
      <c r="J461" s="29"/>
      <c r="K461" s="29"/>
      <c r="L461" s="29"/>
      <c r="M461" s="29"/>
      <c r="N461" s="29"/>
      <c r="O461" s="29"/>
      <c r="P461" s="29"/>
      <c r="Q461" s="29"/>
      <c r="R461" s="29"/>
      <c r="S461" s="29"/>
      <c r="T461" s="29"/>
      <c r="U461" s="29"/>
      <c r="V461" s="29"/>
      <c r="W461" s="29"/>
      <c r="X461" s="29"/>
      <c r="Y461" s="29"/>
      <c r="Z461" s="29"/>
    </row>
    <row r="462" spans="1:26" ht="15.75" customHeight="1">
      <c r="A462" s="29"/>
      <c r="B462" s="29"/>
      <c r="C462" s="29"/>
      <c r="D462" s="29"/>
      <c r="E462" s="29"/>
      <c r="F462" s="29"/>
      <c r="G462" s="29"/>
      <c r="H462" s="579"/>
      <c r="I462" s="29"/>
      <c r="J462" s="29"/>
      <c r="K462" s="29"/>
      <c r="L462" s="29"/>
      <c r="M462" s="29"/>
      <c r="N462" s="29"/>
      <c r="O462" s="29"/>
      <c r="P462" s="29"/>
      <c r="Q462" s="29"/>
      <c r="R462" s="29"/>
      <c r="S462" s="29"/>
      <c r="T462" s="29"/>
      <c r="U462" s="29"/>
      <c r="V462" s="29"/>
      <c r="W462" s="29"/>
      <c r="X462" s="29"/>
      <c r="Y462" s="29"/>
      <c r="Z462" s="29"/>
    </row>
    <row r="463" spans="1:26" ht="15.75" customHeight="1">
      <c r="A463" s="29"/>
      <c r="B463" s="29"/>
      <c r="C463" s="29"/>
      <c r="D463" s="29"/>
      <c r="E463" s="29"/>
      <c r="F463" s="29"/>
      <c r="G463" s="29"/>
      <c r="H463" s="579"/>
      <c r="I463" s="29"/>
      <c r="J463" s="29"/>
      <c r="K463" s="29"/>
      <c r="L463" s="29"/>
      <c r="M463" s="29"/>
      <c r="N463" s="29"/>
      <c r="O463" s="29"/>
      <c r="P463" s="29"/>
      <c r="Q463" s="29"/>
      <c r="R463" s="29"/>
      <c r="S463" s="29"/>
      <c r="T463" s="29"/>
      <c r="U463" s="29"/>
      <c r="V463" s="29"/>
      <c r="W463" s="29"/>
      <c r="X463" s="29"/>
      <c r="Y463" s="29"/>
      <c r="Z463" s="29"/>
    </row>
    <row r="464" spans="1:26" ht="15.75" customHeight="1">
      <c r="A464" s="29"/>
      <c r="B464" s="29"/>
      <c r="C464" s="29"/>
      <c r="D464" s="29"/>
      <c r="E464" s="29"/>
      <c r="F464" s="29"/>
      <c r="G464" s="29"/>
      <c r="H464" s="579"/>
      <c r="I464" s="29"/>
      <c r="J464" s="29"/>
      <c r="K464" s="29"/>
      <c r="L464" s="29"/>
      <c r="M464" s="29"/>
      <c r="N464" s="29"/>
      <c r="O464" s="29"/>
      <c r="P464" s="29"/>
      <c r="Q464" s="29"/>
      <c r="R464" s="29"/>
      <c r="S464" s="29"/>
      <c r="T464" s="29"/>
      <c r="U464" s="29"/>
      <c r="V464" s="29"/>
      <c r="W464" s="29"/>
      <c r="X464" s="29"/>
      <c r="Y464" s="29"/>
      <c r="Z464" s="29"/>
    </row>
    <row r="465" spans="1:26" ht="15.75" customHeight="1">
      <c r="A465" s="29"/>
      <c r="B465" s="29"/>
      <c r="C465" s="29"/>
      <c r="D465" s="29"/>
      <c r="E465" s="29"/>
      <c r="F465" s="29"/>
      <c r="G465" s="29"/>
      <c r="H465" s="579"/>
      <c r="I465" s="29"/>
      <c r="J465" s="29"/>
      <c r="K465" s="29"/>
      <c r="L465" s="29"/>
      <c r="M465" s="29"/>
      <c r="N465" s="29"/>
      <c r="O465" s="29"/>
      <c r="P465" s="29"/>
      <c r="Q465" s="29"/>
      <c r="R465" s="29"/>
      <c r="S465" s="29"/>
      <c r="T465" s="29"/>
      <c r="U465" s="29"/>
      <c r="V465" s="29"/>
      <c r="W465" s="29"/>
      <c r="X465" s="29"/>
      <c r="Y465" s="29"/>
      <c r="Z465" s="29"/>
    </row>
    <row r="466" spans="1:26" ht="15.75" customHeight="1">
      <c r="A466" s="29"/>
      <c r="B466" s="29"/>
      <c r="C466" s="29"/>
      <c r="D466" s="29"/>
      <c r="E466" s="29"/>
      <c r="F466" s="29"/>
      <c r="G466" s="29"/>
      <c r="H466" s="579"/>
      <c r="I466" s="29"/>
      <c r="J466" s="29"/>
      <c r="K466" s="29"/>
      <c r="L466" s="29"/>
      <c r="M466" s="29"/>
      <c r="N466" s="29"/>
      <c r="O466" s="29"/>
      <c r="P466" s="29"/>
      <c r="Q466" s="29"/>
      <c r="R466" s="29"/>
      <c r="S466" s="29"/>
      <c r="T466" s="29"/>
      <c r="U466" s="29"/>
      <c r="V466" s="29"/>
      <c r="W466" s="29"/>
      <c r="X466" s="29"/>
      <c r="Y466" s="29"/>
      <c r="Z466" s="29"/>
    </row>
    <row r="467" spans="1:26" ht="15.75" customHeight="1">
      <c r="A467" s="29"/>
      <c r="B467" s="29"/>
      <c r="C467" s="29"/>
      <c r="D467" s="29"/>
      <c r="E467" s="29"/>
      <c r="F467" s="29"/>
      <c r="G467" s="29"/>
      <c r="H467" s="579"/>
      <c r="I467" s="29"/>
      <c r="J467" s="29"/>
      <c r="K467" s="29"/>
      <c r="L467" s="29"/>
      <c r="M467" s="29"/>
      <c r="N467" s="29"/>
      <c r="O467" s="29"/>
      <c r="P467" s="29"/>
      <c r="Q467" s="29"/>
      <c r="R467" s="29"/>
      <c r="S467" s="29"/>
      <c r="T467" s="29"/>
      <c r="U467" s="29"/>
      <c r="V467" s="29"/>
      <c r="W467" s="29"/>
      <c r="X467" s="29"/>
      <c r="Y467" s="29"/>
      <c r="Z467" s="29"/>
    </row>
    <row r="468" spans="1:26" ht="15.75" customHeight="1">
      <c r="A468" s="29"/>
      <c r="B468" s="29"/>
      <c r="C468" s="29"/>
      <c r="D468" s="29"/>
      <c r="E468" s="29"/>
      <c r="F468" s="29"/>
      <c r="G468" s="29"/>
      <c r="H468" s="579"/>
      <c r="I468" s="29"/>
      <c r="J468" s="29"/>
      <c r="K468" s="29"/>
      <c r="L468" s="29"/>
      <c r="M468" s="29"/>
      <c r="N468" s="29"/>
      <c r="O468" s="29"/>
      <c r="P468" s="29"/>
      <c r="Q468" s="29"/>
      <c r="R468" s="29"/>
      <c r="S468" s="29"/>
      <c r="T468" s="29"/>
      <c r="U468" s="29"/>
      <c r="V468" s="29"/>
      <c r="W468" s="29"/>
      <c r="X468" s="29"/>
      <c r="Y468" s="29"/>
      <c r="Z468" s="29"/>
    </row>
    <row r="469" spans="1:26" ht="15.75" customHeight="1">
      <c r="A469" s="29"/>
      <c r="B469" s="29"/>
      <c r="C469" s="29"/>
      <c r="D469" s="29"/>
      <c r="E469" s="29"/>
      <c r="F469" s="29"/>
      <c r="G469" s="29"/>
      <c r="H469" s="579"/>
      <c r="I469" s="29"/>
      <c r="J469" s="29"/>
      <c r="K469" s="29"/>
      <c r="L469" s="29"/>
      <c r="M469" s="29"/>
      <c r="N469" s="29"/>
      <c r="O469" s="29"/>
      <c r="P469" s="29"/>
      <c r="Q469" s="29"/>
      <c r="R469" s="29"/>
      <c r="S469" s="29"/>
      <c r="T469" s="29"/>
      <c r="U469" s="29"/>
      <c r="V469" s="29"/>
      <c r="W469" s="29"/>
      <c r="X469" s="29"/>
      <c r="Y469" s="29"/>
      <c r="Z469" s="29"/>
    </row>
    <row r="470" spans="1:26" ht="15.75" customHeight="1">
      <c r="A470" s="29"/>
      <c r="B470" s="29"/>
      <c r="C470" s="29"/>
      <c r="D470" s="29"/>
      <c r="E470" s="29"/>
      <c r="F470" s="29"/>
      <c r="G470" s="29"/>
      <c r="H470" s="579"/>
      <c r="I470" s="29"/>
      <c r="J470" s="29"/>
      <c r="K470" s="29"/>
      <c r="L470" s="29"/>
      <c r="M470" s="29"/>
      <c r="N470" s="29"/>
      <c r="O470" s="29"/>
      <c r="P470" s="29"/>
      <c r="Q470" s="29"/>
      <c r="R470" s="29"/>
      <c r="S470" s="29"/>
      <c r="T470" s="29"/>
      <c r="U470" s="29"/>
      <c r="V470" s="29"/>
      <c r="W470" s="29"/>
      <c r="X470" s="29"/>
      <c r="Y470" s="29"/>
      <c r="Z470" s="29"/>
    </row>
    <row r="471" spans="1:26" ht="15.75" customHeight="1">
      <c r="A471" s="29"/>
      <c r="B471" s="29"/>
      <c r="C471" s="29"/>
      <c r="D471" s="29"/>
      <c r="E471" s="29"/>
      <c r="F471" s="29"/>
      <c r="G471" s="29"/>
      <c r="H471" s="579"/>
      <c r="I471" s="29"/>
      <c r="J471" s="29"/>
      <c r="K471" s="29"/>
      <c r="L471" s="29"/>
      <c r="M471" s="29"/>
      <c r="N471" s="29"/>
      <c r="O471" s="29"/>
      <c r="P471" s="29"/>
      <c r="Q471" s="29"/>
      <c r="R471" s="29"/>
      <c r="S471" s="29"/>
      <c r="T471" s="29"/>
      <c r="U471" s="29"/>
      <c r="V471" s="29"/>
      <c r="W471" s="29"/>
      <c r="X471" s="29"/>
      <c r="Y471" s="29"/>
      <c r="Z471" s="29"/>
    </row>
    <row r="472" spans="1:26" ht="15.75" customHeight="1">
      <c r="A472" s="29"/>
      <c r="B472" s="29"/>
      <c r="C472" s="29"/>
      <c r="D472" s="29"/>
      <c r="E472" s="29"/>
      <c r="F472" s="29"/>
      <c r="G472" s="29"/>
      <c r="H472" s="579"/>
      <c r="I472" s="29"/>
      <c r="J472" s="29"/>
      <c r="K472" s="29"/>
      <c r="L472" s="29"/>
      <c r="M472" s="29"/>
      <c r="N472" s="29"/>
      <c r="O472" s="29"/>
      <c r="P472" s="29"/>
      <c r="Q472" s="29"/>
      <c r="R472" s="29"/>
      <c r="S472" s="29"/>
      <c r="T472" s="29"/>
      <c r="U472" s="29"/>
      <c r="V472" s="29"/>
      <c r="W472" s="29"/>
      <c r="X472" s="29"/>
      <c r="Y472" s="29"/>
      <c r="Z472" s="29"/>
    </row>
    <row r="473" spans="1:26" ht="15.75" customHeight="1">
      <c r="A473" s="29"/>
      <c r="B473" s="29"/>
      <c r="C473" s="29"/>
      <c r="D473" s="29"/>
      <c r="E473" s="29"/>
      <c r="F473" s="29"/>
      <c r="G473" s="29"/>
      <c r="H473" s="579"/>
      <c r="I473" s="29"/>
      <c r="J473" s="29"/>
      <c r="K473" s="29"/>
      <c r="L473" s="29"/>
      <c r="M473" s="29"/>
      <c r="N473" s="29"/>
      <c r="O473" s="29"/>
      <c r="P473" s="29"/>
      <c r="Q473" s="29"/>
      <c r="R473" s="29"/>
      <c r="S473" s="29"/>
      <c r="T473" s="29"/>
      <c r="U473" s="29"/>
      <c r="V473" s="29"/>
      <c r="W473" s="29"/>
      <c r="X473" s="29"/>
      <c r="Y473" s="29"/>
      <c r="Z473" s="29"/>
    </row>
    <row r="474" spans="1:26" ht="15.75" customHeight="1">
      <c r="A474" s="29"/>
      <c r="B474" s="29"/>
      <c r="C474" s="29"/>
      <c r="D474" s="29"/>
      <c r="E474" s="29"/>
      <c r="F474" s="29"/>
      <c r="G474" s="29"/>
      <c r="H474" s="579"/>
      <c r="I474" s="29"/>
      <c r="J474" s="29"/>
      <c r="K474" s="29"/>
      <c r="L474" s="29"/>
      <c r="M474" s="29"/>
      <c r="N474" s="29"/>
      <c r="O474" s="29"/>
      <c r="P474" s="29"/>
      <c r="Q474" s="29"/>
      <c r="R474" s="29"/>
      <c r="S474" s="29"/>
      <c r="T474" s="29"/>
      <c r="U474" s="29"/>
      <c r="V474" s="29"/>
      <c r="W474" s="29"/>
      <c r="X474" s="29"/>
      <c r="Y474" s="29"/>
      <c r="Z474" s="29"/>
    </row>
    <row r="475" spans="1:26" ht="15.75" customHeight="1">
      <c r="A475" s="29"/>
      <c r="B475" s="29"/>
      <c r="C475" s="29"/>
      <c r="D475" s="29"/>
      <c r="E475" s="29"/>
      <c r="F475" s="29"/>
      <c r="G475" s="29"/>
      <c r="H475" s="579"/>
      <c r="I475" s="29"/>
      <c r="J475" s="29"/>
      <c r="K475" s="29"/>
      <c r="L475" s="29"/>
      <c r="M475" s="29"/>
      <c r="N475" s="29"/>
      <c r="O475" s="29"/>
      <c r="P475" s="29"/>
      <c r="Q475" s="29"/>
      <c r="R475" s="29"/>
      <c r="S475" s="29"/>
      <c r="T475" s="29"/>
      <c r="U475" s="29"/>
      <c r="V475" s="29"/>
      <c r="W475" s="29"/>
      <c r="X475" s="29"/>
      <c r="Y475" s="29"/>
      <c r="Z475" s="29"/>
    </row>
    <row r="476" spans="1:26" ht="15.75" customHeight="1">
      <c r="A476" s="29"/>
      <c r="B476" s="29"/>
      <c r="C476" s="29"/>
      <c r="D476" s="29"/>
      <c r="E476" s="29"/>
      <c r="F476" s="29"/>
      <c r="G476" s="29"/>
      <c r="H476" s="579"/>
      <c r="I476" s="29"/>
      <c r="J476" s="29"/>
      <c r="K476" s="29"/>
      <c r="L476" s="29"/>
      <c r="M476" s="29"/>
      <c r="N476" s="29"/>
      <c r="O476" s="29"/>
      <c r="P476" s="29"/>
      <c r="Q476" s="29"/>
      <c r="R476" s="29"/>
      <c r="S476" s="29"/>
      <c r="T476" s="29"/>
      <c r="U476" s="29"/>
      <c r="V476" s="29"/>
      <c r="W476" s="29"/>
      <c r="X476" s="29"/>
      <c r="Y476" s="29"/>
      <c r="Z476" s="29"/>
    </row>
    <row r="477" spans="1:26" ht="15.75" customHeight="1">
      <c r="A477" s="29"/>
      <c r="B477" s="29"/>
      <c r="C477" s="29"/>
      <c r="D477" s="29"/>
      <c r="E477" s="29"/>
      <c r="F477" s="29"/>
      <c r="G477" s="29"/>
      <c r="H477" s="579"/>
      <c r="I477" s="29"/>
      <c r="J477" s="29"/>
      <c r="K477" s="29"/>
      <c r="L477" s="29"/>
      <c r="M477" s="29"/>
      <c r="N477" s="29"/>
      <c r="O477" s="29"/>
      <c r="P477" s="29"/>
      <c r="Q477" s="29"/>
      <c r="R477" s="29"/>
      <c r="S477" s="29"/>
      <c r="T477" s="29"/>
      <c r="U477" s="29"/>
      <c r="V477" s="29"/>
      <c r="W477" s="29"/>
      <c r="X477" s="29"/>
      <c r="Y477" s="29"/>
      <c r="Z477" s="29"/>
    </row>
    <row r="478" spans="1:26" ht="15.75" customHeight="1">
      <c r="A478" s="29"/>
      <c r="B478" s="29"/>
      <c r="C478" s="29"/>
      <c r="D478" s="29"/>
      <c r="E478" s="29"/>
      <c r="F478" s="29"/>
      <c r="G478" s="29"/>
      <c r="H478" s="579"/>
      <c r="I478" s="29"/>
      <c r="J478" s="29"/>
      <c r="K478" s="29"/>
      <c r="L478" s="29"/>
      <c r="M478" s="29"/>
      <c r="N478" s="29"/>
      <c r="O478" s="29"/>
      <c r="P478" s="29"/>
      <c r="Q478" s="29"/>
      <c r="R478" s="29"/>
      <c r="S478" s="29"/>
      <c r="T478" s="29"/>
      <c r="U478" s="29"/>
      <c r="V478" s="29"/>
      <c r="W478" s="29"/>
      <c r="X478" s="29"/>
      <c r="Y478" s="29"/>
      <c r="Z478" s="29"/>
    </row>
    <row r="479" spans="1:26" ht="15.75" customHeight="1">
      <c r="A479" s="29"/>
      <c r="B479" s="29"/>
      <c r="C479" s="29"/>
      <c r="D479" s="29"/>
      <c r="E479" s="29"/>
      <c r="F479" s="29"/>
      <c r="G479" s="29"/>
      <c r="H479" s="579"/>
      <c r="I479" s="29"/>
      <c r="J479" s="29"/>
      <c r="K479" s="29"/>
      <c r="L479" s="29"/>
      <c r="M479" s="29"/>
      <c r="N479" s="29"/>
      <c r="O479" s="29"/>
      <c r="P479" s="29"/>
      <c r="Q479" s="29"/>
      <c r="R479" s="29"/>
      <c r="S479" s="29"/>
      <c r="T479" s="29"/>
      <c r="U479" s="29"/>
      <c r="V479" s="29"/>
      <c r="W479" s="29"/>
      <c r="X479" s="29"/>
      <c r="Y479" s="29"/>
      <c r="Z479" s="29"/>
    </row>
    <row r="480" spans="1:26" ht="15.75" customHeight="1">
      <c r="A480" s="29"/>
      <c r="B480" s="29"/>
      <c r="C480" s="29"/>
      <c r="D480" s="29"/>
      <c r="E480" s="29"/>
      <c r="F480" s="29"/>
      <c r="G480" s="29"/>
      <c r="H480" s="579"/>
      <c r="I480" s="29"/>
      <c r="J480" s="29"/>
      <c r="K480" s="29"/>
      <c r="L480" s="29"/>
      <c r="M480" s="29"/>
      <c r="N480" s="29"/>
      <c r="O480" s="29"/>
      <c r="P480" s="29"/>
      <c r="Q480" s="29"/>
      <c r="R480" s="29"/>
      <c r="S480" s="29"/>
      <c r="T480" s="29"/>
      <c r="U480" s="29"/>
      <c r="V480" s="29"/>
      <c r="W480" s="29"/>
      <c r="X480" s="29"/>
      <c r="Y480" s="29"/>
      <c r="Z480" s="29"/>
    </row>
    <row r="481" spans="1:26" ht="15.75" customHeight="1">
      <c r="A481" s="29"/>
      <c r="B481" s="29"/>
      <c r="C481" s="29"/>
      <c r="D481" s="29"/>
      <c r="E481" s="29"/>
      <c r="F481" s="29"/>
      <c r="G481" s="29"/>
      <c r="H481" s="579"/>
      <c r="I481" s="29"/>
      <c r="J481" s="29"/>
      <c r="K481" s="29"/>
      <c r="L481" s="29"/>
      <c r="M481" s="29"/>
      <c r="N481" s="29"/>
      <c r="O481" s="29"/>
      <c r="P481" s="29"/>
      <c r="Q481" s="29"/>
      <c r="R481" s="29"/>
      <c r="S481" s="29"/>
      <c r="T481" s="29"/>
      <c r="U481" s="29"/>
      <c r="V481" s="29"/>
      <c r="W481" s="29"/>
      <c r="X481" s="29"/>
      <c r="Y481" s="29"/>
      <c r="Z481" s="29"/>
    </row>
    <row r="482" spans="1:26" ht="15.75" customHeight="1">
      <c r="A482" s="29"/>
      <c r="B482" s="29"/>
      <c r="C482" s="29"/>
      <c r="D482" s="29"/>
      <c r="E482" s="29"/>
      <c r="F482" s="29"/>
      <c r="G482" s="29"/>
      <c r="H482" s="579"/>
      <c r="I482" s="29"/>
      <c r="J482" s="29"/>
      <c r="K482" s="29"/>
      <c r="L482" s="29"/>
      <c r="M482" s="29"/>
      <c r="N482" s="29"/>
      <c r="O482" s="29"/>
      <c r="P482" s="29"/>
      <c r="Q482" s="29"/>
      <c r="R482" s="29"/>
      <c r="S482" s="29"/>
      <c r="T482" s="29"/>
      <c r="U482" s="29"/>
      <c r="V482" s="29"/>
      <c r="W482" s="29"/>
      <c r="X482" s="29"/>
      <c r="Y482" s="29"/>
      <c r="Z482" s="29"/>
    </row>
    <row r="483" spans="1:26" ht="15.75" customHeight="1">
      <c r="A483" s="29"/>
      <c r="B483" s="29"/>
      <c r="C483" s="29"/>
      <c r="D483" s="29"/>
      <c r="E483" s="29"/>
      <c r="F483" s="29"/>
      <c r="G483" s="29"/>
      <c r="H483" s="579"/>
      <c r="I483" s="29"/>
      <c r="J483" s="29"/>
      <c r="K483" s="29"/>
      <c r="L483" s="29"/>
      <c r="M483" s="29"/>
      <c r="N483" s="29"/>
      <c r="O483" s="29"/>
      <c r="P483" s="29"/>
      <c r="Q483" s="29"/>
      <c r="R483" s="29"/>
      <c r="S483" s="29"/>
      <c r="T483" s="29"/>
      <c r="U483" s="29"/>
      <c r="V483" s="29"/>
      <c r="W483" s="29"/>
      <c r="X483" s="29"/>
      <c r="Y483" s="29"/>
      <c r="Z483" s="29"/>
    </row>
    <row r="484" spans="1:26" ht="15.75" customHeight="1">
      <c r="A484" s="29"/>
      <c r="B484" s="29"/>
      <c r="C484" s="29"/>
      <c r="D484" s="29"/>
      <c r="E484" s="29"/>
      <c r="F484" s="29"/>
      <c r="G484" s="29"/>
      <c r="H484" s="579"/>
      <c r="I484" s="29"/>
      <c r="J484" s="29"/>
      <c r="K484" s="29"/>
      <c r="L484" s="29"/>
      <c r="M484" s="29"/>
      <c r="N484" s="29"/>
      <c r="O484" s="29"/>
      <c r="P484" s="29"/>
      <c r="Q484" s="29"/>
      <c r="R484" s="29"/>
      <c r="S484" s="29"/>
      <c r="T484" s="29"/>
      <c r="U484" s="29"/>
      <c r="V484" s="29"/>
      <c r="W484" s="29"/>
      <c r="X484" s="29"/>
      <c r="Y484" s="29"/>
      <c r="Z484" s="29"/>
    </row>
    <row r="485" spans="1:26" ht="15.75" customHeight="1">
      <c r="A485" s="29"/>
      <c r="B485" s="29"/>
      <c r="C485" s="29"/>
      <c r="D485" s="29"/>
      <c r="E485" s="29"/>
      <c r="F485" s="29"/>
      <c r="G485" s="29"/>
      <c r="H485" s="579"/>
      <c r="I485" s="29"/>
      <c r="J485" s="29"/>
      <c r="K485" s="29"/>
      <c r="L485" s="29"/>
      <c r="M485" s="29"/>
      <c r="N485" s="29"/>
      <c r="O485" s="29"/>
      <c r="P485" s="29"/>
      <c r="Q485" s="29"/>
      <c r="R485" s="29"/>
      <c r="S485" s="29"/>
      <c r="T485" s="29"/>
      <c r="U485" s="29"/>
      <c r="V485" s="29"/>
      <c r="W485" s="29"/>
      <c r="X485" s="29"/>
      <c r="Y485" s="29"/>
      <c r="Z485" s="29"/>
    </row>
    <row r="486" spans="1:26" ht="15.75" customHeight="1">
      <c r="A486" s="29"/>
      <c r="B486" s="29"/>
      <c r="C486" s="29"/>
      <c r="D486" s="29"/>
      <c r="E486" s="29"/>
      <c r="F486" s="29"/>
      <c r="G486" s="29"/>
      <c r="H486" s="579"/>
      <c r="I486" s="29"/>
      <c r="J486" s="29"/>
      <c r="K486" s="29"/>
      <c r="L486" s="29"/>
      <c r="M486" s="29"/>
      <c r="N486" s="29"/>
      <c r="O486" s="29"/>
      <c r="P486" s="29"/>
      <c r="Q486" s="29"/>
      <c r="R486" s="29"/>
      <c r="S486" s="29"/>
      <c r="T486" s="29"/>
      <c r="U486" s="29"/>
      <c r="V486" s="29"/>
      <c r="W486" s="29"/>
      <c r="X486" s="29"/>
      <c r="Y486" s="29"/>
      <c r="Z486" s="29"/>
    </row>
    <row r="487" spans="1:26" ht="15.75" customHeight="1">
      <c r="A487" s="29"/>
      <c r="B487" s="29"/>
      <c r="C487" s="29"/>
      <c r="D487" s="29"/>
      <c r="E487" s="29"/>
      <c r="F487" s="29"/>
      <c r="G487" s="29"/>
      <c r="H487" s="579"/>
      <c r="I487" s="29"/>
      <c r="J487" s="29"/>
      <c r="K487" s="29"/>
      <c r="L487" s="29"/>
      <c r="M487" s="29"/>
      <c r="N487" s="29"/>
      <c r="O487" s="29"/>
      <c r="P487" s="29"/>
      <c r="Q487" s="29"/>
      <c r="R487" s="29"/>
      <c r="S487" s="29"/>
      <c r="T487" s="29"/>
      <c r="U487" s="29"/>
      <c r="V487" s="29"/>
      <c r="W487" s="29"/>
      <c r="X487" s="29"/>
      <c r="Y487" s="29"/>
      <c r="Z487" s="29"/>
    </row>
    <row r="488" spans="1:26" ht="15.75" customHeight="1">
      <c r="A488" s="29"/>
      <c r="B488" s="29"/>
      <c r="C488" s="29"/>
      <c r="D488" s="29"/>
      <c r="E488" s="29"/>
      <c r="F488" s="29"/>
      <c r="G488" s="29"/>
      <c r="H488" s="579"/>
      <c r="I488" s="29"/>
      <c r="J488" s="29"/>
      <c r="K488" s="29"/>
      <c r="L488" s="29"/>
      <c r="M488" s="29"/>
      <c r="N488" s="29"/>
      <c r="O488" s="29"/>
      <c r="P488" s="29"/>
      <c r="Q488" s="29"/>
      <c r="R488" s="29"/>
      <c r="S488" s="29"/>
      <c r="T488" s="29"/>
      <c r="U488" s="29"/>
      <c r="V488" s="29"/>
      <c r="W488" s="29"/>
      <c r="X488" s="29"/>
      <c r="Y488" s="29"/>
      <c r="Z488" s="29"/>
    </row>
    <row r="489" spans="1:26" ht="15.75" customHeight="1">
      <c r="A489" s="29"/>
      <c r="B489" s="29"/>
      <c r="C489" s="29"/>
      <c r="D489" s="29"/>
      <c r="E489" s="29"/>
      <c r="F489" s="29"/>
      <c r="G489" s="29"/>
      <c r="H489" s="579"/>
      <c r="I489" s="29"/>
      <c r="J489" s="29"/>
      <c r="K489" s="29"/>
      <c r="L489" s="29"/>
      <c r="M489" s="29"/>
      <c r="N489" s="29"/>
      <c r="O489" s="29"/>
      <c r="P489" s="29"/>
      <c r="Q489" s="29"/>
      <c r="R489" s="29"/>
      <c r="S489" s="29"/>
      <c r="T489" s="29"/>
      <c r="U489" s="29"/>
      <c r="V489" s="29"/>
      <c r="W489" s="29"/>
      <c r="X489" s="29"/>
      <c r="Y489" s="29"/>
      <c r="Z489" s="29"/>
    </row>
    <row r="490" spans="1:26" ht="15.75" customHeight="1">
      <c r="A490" s="29"/>
      <c r="B490" s="29"/>
      <c r="C490" s="29"/>
      <c r="D490" s="29"/>
      <c r="E490" s="29"/>
      <c r="F490" s="29"/>
      <c r="G490" s="29"/>
      <c r="H490" s="579"/>
      <c r="I490" s="29"/>
      <c r="J490" s="29"/>
      <c r="K490" s="29"/>
      <c r="L490" s="29"/>
      <c r="M490" s="29"/>
      <c r="N490" s="29"/>
      <c r="O490" s="29"/>
      <c r="P490" s="29"/>
      <c r="Q490" s="29"/>
      <c r="R490" s="29"/>
      <c r="S490" s="29"/>
      <c r="T490" s="29"/>
      <c r="U490" s="29"/>
      <c r="V490" s="29"/>
      <c r="W490" s="29"/>
      <c r="X490" s="29"/>
      <c r="Y490" s="29"/>
      <c r="Z490" s="29"/>
    </row>
    <row r="491" spans="1:26" ht="15.75" customHeight="1">
      <c r="A491" s="29"/>
      <c r="B491" s="29"/>
      <c r="C491" s="29"/>
      <c r="D491" s="29"/>
      <c r="E491" s="29"/>
      <c r="F491" s="29"/>
      <c r="G491" s="29"/>
      <c r="H491" s="579"/>
      <c r="I491" s="29"/>
      <c r="J491" s="29"/>
      <c r="K491" s="29"/>
      <c r="L491" s="29"/>
      <c r="M491" s="29"/>
      <c r="N491" s="29"/>
      <c r="O491" s="29"/>
      <c r="P491" s="29"/>
      <c r="Q491" s="29"/>
      <c r="R491" s="29"/>
      <c r="S491" s="29"/>
      <c r="T491" s="29"/>
      <c r="U491" s="29"/>
      <c r="V491" s="29"/>
      <c r="W491" s="29"/>
      <c r="X491" s="29"/>
      <c r="Y491" s="29"/>
      <c r="Z491" s="29"/>
    </row>
    <row r="492" spans="1:26" ht="15.75" customHeight="1">
      <c r="A492" s="29"/>
      <c r="B492" s="29"/>
      <c r="C492" s="29"/>
      <c r="D492" s="29"/>
      <c r="E492" s="29"/>
      <c r="F492" s="29"/>
      <c r="G492" s="29"/>
      <c r="H492" s="579"/>
      <c r="I492" s="29"/>
      <c r="J492" s="29"/>
      <c r="K492" s="29"/>
      <c r="L492" s="29"/>
      <c r="M492" s="29"/>
      <c r="N492" s="29"/>
      <c r="O492" s="29"/>
      <c r="P492" s="29"/>
      <c r="Q492" s="29"/>
      <c r="R492" s="29"/>
      <c r="S492" s="29"/>
      <c r="T492" s="29"/>
      <c r="U492" s="29"/>
      <c r="V492" s="29"/>
      <c r="W492" s="29"/>
      <c r="X492" s="29"/>
      <c r="Y492" s="29"/>
      <c r="Z492" s="29"/>
    </row>
    <row r="493" spans="1:26" ht="15.75" customHeight="1">
      <c r="A493" s="29"/>
      <c r="B493" s="29"/>
      <c r="C493" s="29"/>
      <c r="D493" s="29"/>
      <c r="E493" s="29"/>
      <c r="F493" s="29"/>
      <c r="G493" s="29"/>
      <c r="H493" s="579"/>
      <c r="I493" s="29"/>
      <c r="J493" s="29"/>
      <c r="K493" s="29"/>
      <c r="L493" s="29"/>
      <c r="M493" s="29"/>
      <c r="N493" s="29"/>
      <c r="O493" s="29"/>
      <c r="P493" s="29"/>
      <c r="Q493" s="29"/>
      <c r="R493" s="29"/>
      <c r="S493" s="29"/>
      <c r="T493" s="29"/>
      <c r="U493" s="29"/>
      <c r="V493" s="29"/>
      <c r="W493" s="29"/>
      <c r="X493" s="29"/>
      <c r="Y493" s="29"/>
      <c r="Z493" s="29"/>
    </row>
    <row r="494" spans="1:26" ht="15.75" customHeight="1">
      <c r="A494" s="29"/>
      <c r="B494" s="29"/>
      <c r="C494" s="29"/>
      <c r="D494" s="29"/>
      <c r="E494" s="29"/>
      <c r="F494" s="29"/>
      <c r="G494" s="29"/>
      <c r="H494" s="579"/>
      <c r="I494" s="29"/>
      <c r="J494" s="29"/>
      <c r="K494" s="29"/>
      <c r="L494" s="29"/>
      <c r="M494" s="29"/>
      <c r="N494" s="29"/>
      <c r="O494" s="29"/>
      <c r="P494" s="29"/>
      <c r="Q494" s="29"/>
      <c r="R494" s="29"/>
      <c r="S494" s="29"/>
      <c r="T494" s="29"/>
      <c r="U494" s="29"/>
      <c r="V494" s="29"/>
      <c r="W494" s="29"/>
      <c r="X494" s="29"/>
      <c r="Y494" s="29"/>
      <c r="Z494" s="29"/>
    </row>
    <row r="495" spans="1:26" ht="15.75" customHeight="1">
      <c r="A495" s="29"/>
      <c r="B495" s="29"/>
      <c r="C495" s="29"/>
      <c r="D495" s="29"/>
      <c r="E495" s="29"/>
      <c r="F495" s="29"/>
      <c r="G495" s="29"/>
      <c r="H495" s="579"/>
      <c r="I495" s="29"/>
      <c r="J495" s="29"/>
      <c r="K495" s="29"/>
      <c r="L495" s="29"/>
      <c r="M495" s="29"/>
      <c r="N495" s="29"/>
      <c r="O495" s="29"/>
      <c r="P495" s="29"/>
      <c r="Q495" s="29"/>
      <c r="R495" s="29"/>
      <c r="S495" s="29"/>
      <c r="T495" s="29"/>
      <c r="U495" s="29"/>
      <c r="V495" s="29"/>
      <c r="W495" s="29"/>
      <c r="X495" s="29"/>
      <c r="Y495" s="29"/>
      <c r="Z495" s="29"/>
    </row>
    <row r="496" spans="1:26" ht="15.75" customHeight="1">
      <c r="A496" s="29"/>
      <c r="B496" s="29"/>
      <c r="C496" s="29"/>
      <c r="D496" s="29"/>
      <c r="E496" s="29"/>
      <c r="F496" s="29"/>
      <c r="G496" s="29"/>
      <c r="H496" s="579"/>
      <c r="I496" s="29"/>
      <c r="J496" s="29"/>
      <c r="K496" s="29"/>
      <c r="L496" s="29"/>
      <c r="M496" s="29"/>
      <c r="N496" s="29"/>
      <c r="O496" s="29"/>
      <c r="P496" s="29"/>
      <c r="Q496" s="29"/>
      <c r="R496" s="29"/>
      <c r="S496" s="29"/>
      <c r="T496" s="29"/>
      <c r="U496" s="29"/>
      <c r="V496" s="29"/>
      <c r="W496" s="29"/>
      <c r="X496" s="29"/>
      <c r="Y496" s="29"/>
      <c r="Z496" s="29"/>
    </row>
    <row r="497" spans="1:26" ht="15.75" customHeight="1">
      <c r="A497" s="29"/>
      <c r="B497" s="29"/>
      <c r="C497" s="29"/>
      <c r="D497" s="29"/>
      <c r="E497" s="29"/>
      <c r="F497" s="29"/>
      <c r="G497" s="29"/>
      <c r="H497" s="579"/>
      <c r="I497" s="29"/>
      <c r="J497" s="29"/>
      <c r="K497" s="29"/>
      <c r="L497" s="29"/>
      <c r="M497" s="29"/>
      <c r="N497" s="29"/>
      <c r="O497" s="29"/>
      <c r="P497" s="29"/>
      <c r="Q497" s="29"/>
      <c r="R497" s="29"/>
      <c r="S497" s="29"/>
      <c r="T497" s="29"/>
      <c r="U497" s="29"/>
      <c r="V497" s="29"/>
      <c r="W497" s="29"/>
      <c r="X497" s="29"/>
      <c r="Y497" s="29"/>
      <c r="Z497" s="29"/>
    </row>
    <row r="498" spans="1:26" ht="15.75" customHeight="1">
      <c r="A498" s="29"/>
      <c r="B498" s="29"/>
      <c r="C498" s="29"/>
      <c r="D498" s="29"/>
      <c r="E498" s="29"/>
      <c r="F498" s="29"/>
      <c r="G498" s="29"/>
      <c r="H498" s="579"/>
      <c r="I498" s="29"/>
      <c r="J498" s="29"/>
      <c r="K498" s="29"/>
      <c r="L498" s="29"/>
      <c r="M498" s="29"/>
      <c r="N498" s="29"/>
      <c r="O498" s="29"/>
      <c r="P498" s="29"/>
      <c r="Q498" s="29"/>
      <c r="R498" s="29"/>
      <c r="S498" s="29"/>
      <c r="T498" s="29"/>
      <c r="U498" s="29"/>
      <c r="V498" s="29"/>
      <c r="W498" s="29"/>
      <c r="X498" s="29"/>
      <c r="Y498" s="29"/>
      <c r="Z498" s="29"/>
    </row>
    <row r="499" spans="1:26" ht="15.75" customHeight="1">
      <c r="A499" s="29"/>
      <c r="B499" s="29"/>
      <c r="C499" s="29"/>
      <c r="D499" s="29"/>
      <c r="E499" s="29"/>
      <c r="F499" s="29"/>
      <c r="G499" s="29"/>
      <c r="H499" s="579"/>
      <c r="I499" s="29"/>
      <c r="J499" s="29"/>
      <c r="K499" s="29"/>
      <c r="L499" s="29"/>
      <c r="M499" s="29"/>
      <c r="N499" s="29"/>
      <c r="O499" s="29"/>
      <c r="P499" s="29"/>
      <c r="Q499" s="29"/>
      <c r="R499" s="29"/>
      <c r="S499" s="29"/>
      <c r="T499" s="29"/>
      <c r="U499" s="29"/>
      <c r="V499" s="29"/>
      <c r="W499" s="29"/>
      <c r="X499" s="29"/>
      <c r="Y499" s="29"/>
      <c r="Z499" s="29"/>
    </row>
    <row r="500" spans="1:26" ht="15.75" customHeight="1">
      <c r="A500" s="29"/>
      <c r="B500" s="29"/>
      <c r="C500" s="29"/>
      <c r="D500" s="29"/>
      <c r="E500" s="29"/>
      <c r="F500" s="29"/>
      <c r="G500" s="29"/>
      <c r="H500" s="579"/>
      <c r="I500" s="29"/>
      <c r="J500" s="29"/>
      <c r="K500" s="29"/>
      <c r="L500" s="29"/>
      <c r="M500" s="29"/>
      <c r="N500" s="29"/>
      <c r="O500" s="29"/>
      <c r="P500" s="29"/>
      <c r="Q500" s="29"/>
      <c r="R500" s="29"/>
      <c r="S500" s="29"/>
      <c r="T500" s="29"/>
      <c r="U500" s="29"/>
      <c r="V500" s="29"/>
      <c r="W500" s="29"/>
      <c r="X500" s="29"/>
      <c r="Y500" s="29"/>
      <c r="Z500" s="29"/>
    </row>
    <row r="501" spans="1:26" ht="15.75" customHeight="1">
      <c r="A501" s="29"/>
      <c r="B501" s="29"/>
      <c r="C501" s="29"/>
      <c r="D501" s="29"/>
      <c r="E501" s="29"/>
      <c r="F501" s="29"/>
      <c r="G501" s="29"/>
      <c r="H501" s="579"/>
      <c r="I501" s="29"/>
      <c r="J501" s="29"/>
      <c r="K501" s="29"/>
      <c r="L501" s="29"/>
      <c r="M501" s="29"/>
      <c r="N501" s="29"/>
      <c r="O501" s="29"/>
      <c r="P501" s="29"/>
      <c r="Q501" s="29"/>
      <c r="R501" s="29"/>
      <c r="S501" s="29"/>
      <c r="T501" s="29"/>
      <c r="U501" s="29"/>
      <c r="V501" s="29"/>
      <c r="W501" s="29"/>
      <c r="X501" s="29"/>
      <c r="Y501" s="29"/>
      <c r="Z501" s="29"/>
    </row>
    <row r="502" spans="1:26" ht="15.75" customHeight="1">
      <c r="A502" s="29"/>
      <c r="B502" s="29"/>
      <c r="C502" s="29"/>
      <c r="D502" s="29"/>
      <c r="E502" s="29"/>
      <c r="F502" s="29"/>
      <c r="G502" s="29"/>
      <c r="H502" s="579"/>
      <c r="I502" s="29"/>
      <c r="J502" s="29"/>
      <c r="K502" s="29"/>
      <c r="L502" s="29"/>
      <c r="M502" s="29"/>
      <c r="N502" s="29"/>
      <c r="O502" s="29"/>
      <c r="P502" s="29"/>
      <c r="Q502" s="29"/>
      <c r="R502" s="29"/>
      <c r="S502" s="29"/>
      <c r="T502" s="29"/>
      <c r="U502" s="29"/>
      <c r="V502" s="29"/>
      <c r="W502" s="29"/>
      <c r="X502" s="29"/>
      <c r="Y502" s="29"/>
      <c r="Z502" s="29"/>
    </row>
    <row r="503" spans="1:26" ht="15.75" customHeight="1">
      <c r="A503" s="29"/>
      <c r="B503" s="29"/>
      <c r="C503" s="29"/>
      <c r="D503" s="29"/>
      <c r="E503" s="29"/>
      <c r="F503" s="29"/>
      <c r="G503" s="29"/>
      <c r="H503" s="579"/>
      <c r="I503" s="29"/>
      <c r="J503" s="29"/>
      <c r="K503" s="29"/>
      <c r="L503" s="29"/>
      <c r="M503" s="29"/>
      <c r="N503" s="29"/>
      <c r="O503" s="29"/>
      <c r="P503" s="29"/>
      <c r="Q503" s="29"/>
      <c r="R503" s="29"/>
      <c r="S503" s="29"/>
      <c r="T503" s="29"/>
      <c r="U503" s="29"/>
      <c r="V503" s="29"/>
      <c r="W503" s="29"/>
      <c r="X503" s="29"/>
      <c r="Y503" s="29"/>
      <c r="Z503" s="29"/>
    </row>
    <row r="504" spans="1:26" ht="15.75" customHeight="1">
      <c r="A504" s="29"/>
      <c r="B504" s="29"/>
      <c r="C504" s="29"/>
      <c r="D504" s="29"/>
      <c r="E504" s="29"/>
      <c r="F504" s="29"/>
      <c r="G504" s="29"/>
      <c r="H504" s="579"/>
      <c r="I504" s="29"/>
      <c r="J504" s="29"/>
      <c r="K504" s="29"/>
      <c r="L504" s="29"/>
      <c r="M504" s="29"/>
      <c r="N504" s="29"/>
      <c r="O504" s="29"/>
      <c r="P504" s="29"/>
      <c r="Q504" s="29"/>
      <c r="R504" s="29"/>
      <c r="S504" s="29"/>
      <c r="T504" s="29"/>
      <c r="U504" s="29"/>
      <c r="V504" s="29"/>
      <c r="W504" s="29"/>
      <c r="X504" s="29"/>
      <c r="Y504" s="29"/>
      <c r="Z504" s="29"/>
    </row>
    <row r="505" spans="1:26" ht="15.75" customHeight="1">
      <c r="A505" s="29"/>
      <c r="B505" s="29"/>
      <c r="C505" s="29"/>
      <c r="D505" s="29"/>
      <c r="E505" s="29"/>
      <c r="F505" s="29"/>
      <c r="G505" s="29"/>
      <c r="H505" s="579"/>
      <c r="I505" s="29"/>
      <c r="J505" s="29"/>
      <c r="K505" s="29"/>
      <c r="L505" s="29"/>
      <c r="M505" s="29"/>
      <c r="N505" s="29"/>
      <c r="O505" s="29"/>
      <c r="P505" s="29"/>
      <c r="Q505" s="29"/>
      <c r="R505" s="29"/>
      <c r="S505" s="29"/>
      <c r="T505" s="29"/>
      <c r="U505" s="29"/>
      <c r="V505" s="29"/>
      <c r="W505" s="29"/>
      <c r="X505" s="29"/>
      <c r="Y505" s="29"/>
      <c r="Z505" s="29"/>
    </row>
    <row r="506" spans="1:26" ht="15.75" customHeight="1">
      <c r="A506" s="29"/>
      <c r="B506" s="29"/>
      <c r="C506" s="29"/>
      <c r="D506" s="29"/>
      <c r="E506" s="29"/>
      <c r="F506" s="29"/>
      <c r="G506" s="29"/>
      <c r="H506" s="579"/>
      <c r="I506" s="29"/>
      <c r="J506" s="29"/>
      <c r="K506" s="29"/>
      <c r="L506" s="29"/>
      <c r="M506" s="29"/>
      <c r="N506" s="29"/>
      <c r="O506" s="29"/>
      <c r="P506" s="29"/>
      <c r="Q506" s="29"/>
      <c r="R506" s="29"/>
      <c r="S506" s="29"/>
      <c r="T506" s="29"/>
      <c r="U506" s="29"/>
      <c r="V506" s="29"/>
      <c r="W506" s="29"/>
      <c r="X506" s="29"/>
      <c r="Y506" s="29"/>
      <c r="Z506" s="29"/>
    </row>
    <row r="507" spans="1:26" ht="15.75" customHeight="1">
      <c r="A507" s="29"/>
      <c r="B507" s="29"/>
      <c r="C507" s="29"/>
      <c r="D507" s="29"/>
      <c r="E507" s="29"/>
      <c r="F507" s="29"/>
      <c r="G507" s="29"/>
      <c r="H507" s="579"/>
      <c r="I507" s="29"/>
      <c r="J507" s="29"/>
      <c r="K507" s="29"/>
      <c r="L507" s="29"/>
      <c r="M507" s="29"/>
      <c r="N507" s="29"/>
      <c r="O507" s="29"/>
      <c r="P507" s="29"/>
      <c r="Q507" s="29"/>
      <c r="R507" s="29"/>
      <c r="S507" s="29"/>
      <c r="T507" s="29"/>
      <c r="U507" s="29"/>
      <c r="V507" s="29"/>
      <c r="W507" s="29"/>
      <c r="X507" s="29"/>
      <c r="Y507" s="29"/>
      <c r="Z507" s="29"/>
    </row>
    <row r="508" spans="1:26" ht="15.75" customHeight="1">
      <c r="A508" s="29"/>
      <c r="B508" s="29"/>
      <c r="C508" s="29"/>
      <c r="D508" s="29"/>
      <c r="E508" s="29"/>
      <c r="F508" s="29"/>
      <c r="G508" s="29"/>
      <c r="H508" s="579"/>
      <c r="I508" s="29"/>
      <c r="J508" s="29"/>
      <c r="K508" s="29"/>
      <c r="L508" s="29"/>
      <c r="M508" s="29"/>
      <c r="N508" s="29"/>
      <c r="O508" s="29"/>
      <c r="P508" s="29"/>
      <c r="Q508" s="29"/>
      <c r="R508" s="29"/>
      <c r="S508" s="29"/>
      <c r="T508" s="29"/>
      <c r="U508" s="29"/>
      <c r="V508" s="29"/>
      <c r="W508" s="29"/>
      <c r="X508" s="29"/>
      <c r="Y508" s="29"/>
      <c r="Z508" s="29"/>
    </row>
    <row r="509" spans="1:26" ht="15.75" customHeight="1">
      <c r="A509" s="29"/>
      <c r="B509" s="29"/>
      <c r="C509" s="29"/>
      <c r="D509" s="29"/>
      <c r="E509" s="29"/>
      <c r="F509" s="29"/>
      <c r="G509" s="29"/>
      <c r="H509" s="579"/>
      <c r="I509" s="29"/>
      <c r="J509" s="29"/>
      <c r="K509" s="29"/>
      <c r="L509" s="29"/>
      <c r="M509" s="29"/>
      <c r="N509" s="29"/>
      <c r="O509" s="29"/>
      <c r="P509" s="29"/>
      <c r="Q509" s="29"/>
      <c r="R509" s="29"/>
      <c r="S509" s="29"/>
      <c r="T509" s="29"/>
      <c r="U509" s="29"/>
      <c r="V509" s="29"/>
      <c r="W509" s="29"/>
      <c r="X509" s="29"/>
      <c r="Y509" s="29"/>
      <c r="Z509" s="29"/>
    </row>
    <row r="510" spans="1:26" ht="15.75" customHeight="1">
      <c r="A510" s="29"/>
      <c r="B510" s="29"/>
      <c r="C510" s="29"/>
      <c r="D510" s="29"/>
      <c r="E510" s="29"/>
      <c r="F510" s="29"/>
      <c r="G510" s="29"/>
      <c r="H510" s="579"/>
      <c r="I510" s="29"/>
      <c r="J510" s="29"/>
      <c r="K510" s="29"/>
      <c r="L510" s="29"/>
      <c r="M510" s="29"/>
      <c r="N510" s="29"/>
      <c r="O510" s="29"/>
      <c r="P510" s="29"/>
      <c r="Q510" s="29"/>
      <c r="R510" s="29"/>
      <c r="S510" s="29"/>
      <c r="T510" s="29"/>
      <c r="U510" s="29"/>
      <c r="V510" s="29"/>
      <c r="W510" s="29"/>
      <c r="X510" s="29"/>
      <c r="Y510" s="29"/>
      <c r="Z510" s="29"/>
    </row>
    <row r="511" spans="1:26" ht="15.75" customHeight="1">
      <c r="A511" s="29"/>
      <c r="B511" s="29"/>
      <c r="C511" s="29"/>
      <c r="D511" s="29"/>
      <c r="E511" s="29"/>
      <c r="F511" s="29"/>
      <c r="G511" s="29"/>
      <c r="H511" s="579"/>
      <c r="I511" s="29"/>
      <c r="J511" s="29"/>
      <c r="K511" s="29"/>
      <c r="L511" s="29"/>
      <c r="M511" s="29"/>
      <c r="N511" s="29"/>
      <c r="O511" s="29"/>
      <c r="P511" s="29"/>
      <c r="Q511" s="29"/>
      <c r="R511" s="29"/>
      <c r="S511" s="29"/>
      <c r="T511" s="29"/>
      <c r="U511" s="29"/>
      <c r="V511" s="29"/>
      <c r="W511" s="29"/>
      <c r="X511" s="29"/>
      <c r="Y511" s="29"/>
      <c r="Z511" s="29"/>
    </row>
    <row r="512" spans="1:26" ht="15.75" customHeight="1">
      <c r="A512" s="29"/>
      <c r="B512" s="29"/>
      <c r="C512" s="29"/>
      <c r="D512" s="29"/>
      <c r="E512" s="29"/>
      <c r="F512" s="29"/>
      <c r="G512" s="29"/>
      <c r="H512" s="579"/>
      <c r="I512" s="29"/>
      <c r="J512" s="29"/>
      <c r="K512" s="29"/>
      <c r="L512" s="29"/>
      <c r="M512" s="29"/>
      <c r="N512" s="29"/>
      <c r="O512" s="29"/>
      <c r="P512" s="29"/>
      <c r="Q512" s="29"/>
      <c r="R512" s="29"/>
      <c r="S512" s="29"/>
      <c r="T512" s="29"/>
      <c r="U512" s="29"/>
      <c r="V512" s="29"/>
      <c r="W512" s="29"/>
      <c r="X512" s="29"/>
      <c r="Y512" s="29"/>
      <c r="Z512" s="29"/>
    </row>
    <row r="513" spans="1:26" ht="15.75" customHeight="1">
      <c r="A513" s="29"/>
      <c r="B513" s="29"/>
      <c r="C513" s="29"/>
      <c r="D513" s="29"/>
      <c r="E513" s="29"/>
      <c r="F513" s="29"/>
      <c r="G513" s="29"/>
      <c r="H513" s="579"/>
      <c r="I513" s="29"/>
      <c r="J513" s="29"/>
      <c r="K513" s="29"/>
      <c r="L513" s="29"/>
      <c r="M513" s="29"/>
      <c r="N513" s="29"/>
      <c r="O513" s="29"/>
      <c r="P513" s="29"/>
      <c r="Q513" s="29"/>
      <c r="R513" s="29"/>
      <c r="S513" s="29"/>
      <c r="T513" s="29"/>
      <c r="U513" s="29"/>
      <c r="V513" s="29"/>
      <c r="W513" s="29"/>
      <c r="X513" s="29"/>
      <c r="Y513" s="29"/>
      <c r="Z513" s="29"/>
    </row>
    <row r="514" spans="1:26" ht="15.75" customHeight="1">
      <c r="A514" s="29"/>
      <c r="B514" s="29"/>
      <c r="C514" s="29"/>
      <c r="D514" s="29"/>
      <c r="E514" s="29"/>
      <c r="F514" s="29"/>
      <c r="G514" s="29"/>
      <c r="H514" s="579"/>
      <c r="I514" s="29"/>
      <c r="J514" s="29"/>
      <c r="K514" s="29"/>
      <c r="L514" s="29"/>
      <c r="M514" s="29"/>
      <c r="N514" s="29"/>
      <c r="O514" s="29"/>
      <c r="P514" s="29"/>
      <c r="Q514" s="29"/>
      <c r="R514" s="29"/>
      <c r="S514" s="29"/>
      <c r="T514" s="29"/>
      <c r="U514" s="29"/>
      <c r="V514" s="29"/>
      <c r="W514" s="29"/>
      <c r="X514" s="29"/>
      <c r="Y514" s="29"/>
      <c r="Z514" s="29"/>
    </row>
    <row r="515" spans="1:26" ht="15.75" customHeight="1">
      <c r="A515" s="29"/>
      <c r="B515" s="29"/>
      <c r="C515" s="29"/>
      <c r="D515" s="29"/>
      <c r="E515" s="29"/>
      <c r="F515" s="29"/>
      <c r="G515" s="29"/>
      <c r="H515" s="579"/>
      <c r="I515" s="29"/>
      <c r="J515" s="29"/>
      <c r="K515" s="29"/>
      <c r="L515" s="29"/>
      <c r="M515" s="29"/>
      <c r="N515" s="29"/>
      <c r="O515" s="29"/>
      <c r="P515" s="29"/>
      <c r="Q515" s="29"/>
      <c r="R515" s="29"/>
      <c r="S515" s="29"/>
      <c r="T515" s="29"/>
      <c r="U515" s="29"/>
      <c r="V515" s="29"/>
      <c r="W515" s="29"/>
      <c r="X515" s="29"/>
      <c r="Y515" s="29"/>
      <c r="Z515" s="29"/>
    </row>
    <row r="516" spans="1:26" ht="15.75" customHeight="1">
      <c r="A516" s="29"/>
      <c r="B516" s="29"/>
      <c r="C516" s="29"/>
      <c r="D516" s="29"/>
      <c r="E516" s="29"/>
      <c r="F516" s="29"/>
      <c r="G516" s="29"/>
      <c r="H516" s="579"/>
      <c r="I516" s="29"/>
      <c r="J516" s="29"/>
      <c r="K516" s="29"/>
      <c r="L516" s="29"/>
      <c r="M516" s="29"/>
      <c r="N516" s="29"/>
      <c r="O516" s="29"/>
      <c r="P516" s="29"/>
      <c r="Q516" s="29"/>
      <c r="R516" s="29"/>
      <c r="S516" s="29"/>
      <c r="T516" s="29"/>
      <c r="U516" s="29"/>
      <c r="V516" s="29"/>
      <c r="W516" s="29"/>
      <c r="X516" s="29"/>
      <c r="Y516" s="29"/>
      <c r="Z516" s="29"/>
    </row>
    <row r="517" spans="1:26" ht="15.75" customHeight="1">
      <c r="A517" s="29"/>
      <c r="B517" s="29"/>
      <c r="C517" s="29"/>
      <c r="D517" s="29"/>
      <c r="E517" s="29"/>
      <c r="F517" s="29"/>
      <c r="G517" s="29"/>
      <c r="H517" s="579"/>
      <c r="I517" s="29"/>
      <c r="J517" s="29"/>
      <c r="K517" s="29"/>
      <c r="L517" s="29"/>
      <c r="M517" s="29"/>
      <c r="N517" s="29"/>
      <c r="O517" s="29"/>
      <c r="P517" s="29"/>
      <c r="Q517" s="29"/>
      <c r="R517" s="29"/>
      <c r="S517" s="29"/>
      <c r="T517" s="29"/>
      <c r="U517" s="29"/>
      <c r="V517" s="29"/>
      <c r="W517" s="29"/>
      <c r="X517" s="29"/>
      <c r="Y517" s="29"/>
      <c r="Z517" s="29"/>
    </row>
    <row r="518" spans="1:26" ht="15.75" customHeight="1">
      <c r="A518" s="29"/>
      <c r="B518" s="29"/>
      <c r="C518" s="29"/>
      <c r="D518" s="29"/>
      <c r="E518" s="29"/>
      <c r="F518" s="29"/>
      <c r="G518" s="29"/>
      <c r="H518" s="579"/>
      <c r="I518" s="29"/>
      <c r="J518" s="29"/>
      <c r="K518" s="29"/>
      <c r="L518" s="29"/>
      <c r="M518" s="29"/>
      <c r="N518" s="29"/>
      <c r="O518" s="29"/>
      <c r="P518" s="29"/>
      <c r="Q518" s="29"/>
      <c r="R518" s="29"/>
      <c r="S518" s="29"/>
      <c r="T518" s="29"/>
      <c r="U518" s="29"/>
      <c r="V518" s="29"/>
      <c r="W518" s="29"/>
      <c r="X518" s="29"/>
      <c r="Y518" s="29"/>
      <c r="Z518" s="29"/>
    </row>
    <row r="519" spans="1:26" ht="15.75" customHeight="1">
      <c r="A519" s="29"/>
      <c r="B519" s="29"/>
      <c r="C519" s="29"/>
      <c r="D519" s="29"/>
      <c r="E519" s="29"/>
      <c r="F519" s="29"/>
      <c r="G519" s="29"/>
      <c r="H519" s="579"/>
      <c r="I519" s="29"/>
      <c r="J519" s="29"/>
      <c r="K519" s="29"/>
      <c r="L519" s="29"/>
      <c r="M519" s="29"/>
      <c r="N519" s="29"/>
      <c r="O519" s="29"/>
      <c r="P519" s="29"/>
      <c r="Q519" s="29"/>
      <c r="R519" s="29"/>
      <c r="S519" s="29"/>
      <c r="T519" s="29"/>
      <c r="U519" s="29"/>
      <c r="V519" s="29"/>
      <c r="W519" s="29"/>
      <c r="X519" s="29"/>
      <c r="Y519" s="29"/>
      <c r="Z519" s="29"/>
    </row>
    <row r="520" spans="1:26" ht="15.75" customHeight="1">
      <c r="A520" s="29"/>
      <c r="B520" s="29"/>
      <c r="C520" s="29"/>
      <c r="D520" s="29"/>
      <c r="E520" s="29"/>
      <c r="F520" s="29"/>
      <c r="G520" s="29"/>
      <c r="H520" s="579"/>
      <c r="I520" s="29"/>
      <c r="J520" s="29"/>
      <c r="K520" s="29"/>
      <c r="L520" s="29"/>
      <c r="M520" s="29"/>
      <c r="N520" s="29"/>
      <c r="O520" s="29"/>
      <c r="P520" s="29"/>
      <c r="Q520" s="29"/>
      <c r="R520" s="29"/>
      <c r="S520" s="29"/>
      <c r="T520" s="29"/>
      <c r="U520" s="29"/>
      <c r="V520" s="29"/>
      <c r="W520" s="29"/>
      <c r="X520" s="29"/>
      <c r="Y520" s="29"/>
      <c r="Z520" s="29"/>
    </row>
    <row r="521" spans="1:26" ht="15.75" customHeight="1">
      <c r="A521" s="29"/>
      <c r="B521" s="29"/>
      <c r="C521" s="29"/>
      <c r="D521" s="29"/>
      <c r="E521" s="29"/>
      <c r="F521" s="29"/>
      <c r="G521" s="29"/>
      <c r="H521" s="579"/>
      <c r="I521" s="29"/>
      <c r="J521" s="29"/>
      <c r="K521" s="29"/>
      <c r="L521" s="29"/>
      <c r="M521" s="29"/>
      <c r="N521" s="29"/>
      <c r="O521" s="29"/>
      <c r="P521" s="29"/>
      <c r="Q521" s="29"/>
      <c r="R521" s="29"/>
      <c r="S521" s="29"/>
      <c r="T521" s="29"/>
      <c r="U521" s="29"/>
      <c r="V521" s="29"/>
      <c r="W521" s="29"/>
      <c r="X521" s="29"/>
      <c r="Y521" s="29"/>
      <c r="Z521" s="29"/>
    </row>
    <row r="522" spans="1:26" ht="15.75" customHeight="1">
      <c r="A522" s="29"/>
      <c r="B522" s="29"/>
      <c r="C522" s="29"/>
      <c r="D522" s="29"/>
      <c r="E522" s="29"/>
      <c r="F522" s="29"/>
      <c r="G522" s="29"/>
      <c r="H522" s="579"/>
      <c r="I522" s="29"/>
      <c r="J522" s="29"/>
      <c r="K522" s="29"/>
      <c r="L522" s="29"/>
      <c r="M522" s="29"/>
      <c r="N522" s="29"/>
      <c r="O522" s="29"/>
      <c r="P522" s="29"/>
      <c r="Q522" s="29"/>
      <c r="R522" s="29"/>
      <c r="S522" s="29"/>
      <c r="T522" s="29"/>
      <c r="U522" s="29"/>
      <c r="V522" s="29"/>
      <c r="W522" s="29"/>
      <c r="X522" s="29"/>
      <c r="Y522" s="29"/>
      <c r="Z522" s="29"/>
    </row>
    <row r="523" spans="1:26" ht="15.75" customHeight="1">
      <c r="A523" s="29"/>
      <c r="B523" s="29"/>
      <c r="C523" s="29"/>
      <c r="D523" s="29"/>
      <c r="E523" s="29"/>
      <c r="F523" s="29"/>
      <c r="G523" s="29"/>
      <c r="H523" s="579"/>
      <c r="I523" s="29"/>
      <c r="J523" s="29"/>
      <c r="K523" s="29"/>
      <c r="L523" s="29"/>
      <c r="M523" s="29"/>
      <c r="N523" s="29"/>
      <c r="O523" s="29"/>
      <c r="P523" s="29"/>
      <c r="Q523" s="29"/>
      <c r="R523" s="29"/>
      <c r="S523" s="29"/>
      <c r="T523" s="29"/>
      <c r="U523" s="29"/>
      <c r="V523" s="29"/>
      <c r="W523" s="29"/>
      <c r="X523" s="29"/>
      <c r="Y523" s="29"/>
      <c r="Z523" s="29"/>
    </row>
    <row r="524" spans="1:26" ht="15.75" customHeight="1">
      <c r="A524" s="29"/>
      <c r="B524" s="29"/>
      <c r="C524" s="29"/>
      <c r="D524" s="29"/>
      <c r="E524" s="29"/>
      <c r="F524" s="29"/>
      <c r="G524" s="29"/>
      <c r="H524" s="579"/>
      <c r="I524" s="29"/>
      <c r="J524" s="29"/>
      <c r="K524" s="29"/>
      <c r="L524" s="29"/>
      <c r="M524" s="29"/>
      <c r="N524" s="29"/>
      <c r="O524" s="29"/>
      <c r="P524" s="29"/>
      <c r="Q524" s="29"/>
      <c r="R524" s="29"/>
      <c r="S524" s="29"/>
      <c r="T524" s="29"/>
      <c r="U524" s="29"/>
      <c r="V524" s="29"/>
      <c r="W524" s="29"/>
      <c r="X524" s="29"/>
      <c r="Y524" s="29"/>
      <c r="Z524" s="29"/>
    </row>
    <row r="525" spans="1:26" ht="15.75" customHeight="1">
      <c r="A525" s="29"/>
      <c r="B525" s="29"/>
      <c r="C525" s="29"/>
      <c r="D525" s="29"/>
      <c r="E525" s="29"/>
      <c r="F525" s="29"/>
      <c r="G525" s="29"/>
      <c r="H525" s="579"/>
      <c r="I525" s="29"/>
      <c r="J525" s="29"/>
      <c r="K525" s="29"/>
      <c r="L525" s="29"/>
      <c r="M525" s="29"/>
      <c r="N525" s="29"/>
      <c r="O525" s="29"/>
      <c r="P525" s="29"/>
      <c r="Q525" s="29"/>
      <c r="R525" s="29"/>
      <c r="S525" s="29"/>
      <c r="T525" s="29"/>
      <c r="U525" s="29"/>
      <c r="V525" s="29"/>
      <c r="W525" s="29"/>
      <c r="X525" s="29"/>
      <c r="Y525" s="29"/>
      <c r="Z525" s="29"/>
    </row>
    <row r="526" spans="1:26" ht="15.75" customHeight="1">
      <c r="A526" s="29"/>
      <c r="B526" s="29"/>
      <c r="C526" s="29"/>
      <c r="D526" s="29"/>
      <c r="E526" s="29"/>
      <c r="F526" s="29"/>
      <c r="G526" s="29"/>
      <c r="H526" s="579"/>
      <c r="I526" s="29"/>
      <c r="J526" s="29"/>
      <c r="K526" s="29"/>
      <c r="L526" s="29"/>
      <c r="M526" s="29"/>
      <c r="N526" s="29"/>
      <c r="O526" s="29"/>
      <c r="P526" s="29"/>
      <c r="Q526" s="29"/>
      <c r="R526" s="29"/>
      <c r="S526" s="29"/>
      <c r="T526" s="29"/>
      <c r="U526" s="29"/>
      <c r="V526" s="29"/>
      <c r="W526" s="29"/>
      <c r="X526" s="29"/>
      <c r="Y526" s="29"/>
      <c r="Z526" s="29"/>
    </row>
    <row r="527" spans="1:26" ht="15.75" customHeight="1">
      <c r="A527" s="29"/>
      <c r="B527" s="29"/>
      <c r="C527" s="29"/>
      <c r="D527" s="29"/>
      <c r="E527" s="29"/>
      <c r="F527" s="29"/>
      <c r="G527" s="29"/>
      <c r="H527" s="579"/>
      <c r="I527" s="29"/>
      <c r="J527" s="29"/>
      <c r="K527" s="29"/>
      <c r="L527" s="29"/>
      <c r="M527" s="29"/>
      <c r="N527" s="29"/>
      <c r="O527" s="29"/>
      <c r="P527" s="29"/>
      <c r="Q527" s="29"/>
      <c r="R527" s="29"/>
      <c r="S527" s="29"/>
      <c r="T527" s="29"/>
      <c r="U527" s="29"/>
      <c r="V527" s="29"/>
      <c r="W527" s="29"/>
      <c r="X527" s="29"/>
      <c r="Y527" s="29"/>
      <c r="Z527" s="29"/>
    </row>
    <row r="528" spans="1:26" ht="15.75" customHeight="1">
      <c r="A528" s="29"/>
      <c r="B528" s="29"/>
      <c r="C528" s="29"/>
      <c r="D528" s="29"/>
      <c r="E528" s="29"/>
      <c r="F528" s="29"/>
      <c r="G528" s="29"/>
      <c r="H528" s="579"/>
      <c r="I528" s="29"/>
      <c r="J528" s="29"/>
      <c r="K528" s="29"/>
      <c r="L528" s="29"/>
      <c r="M528" s="29"/>
      <c r="N528" s="29"/>
      <c r="O528" s="29"/>
      <c r="P528" s="29"/>
      <c r="Q528" s="29"/>
      <c r="R528" s="29"/>
      <c r="S528" s="29"/>
      <c r="T528" s="29"/>
      <c r="U528" s="29"/>
      <c r="V528" s="29"/>
      <c r="W528" s="29"/>
      <c r="X528" s="29"/>
      <c r="Y528" s="29"/>
      <c r="Z528" s="29"/>
    </row>
    <row r="529" spans="1:26" ht="15.75" customHeight="1">
      <c r="A529" s="29"/>
      <c r="B529" s="29"/>
      <c r="C529" s="29"/>
      <c r="D529" s="29"/>
      <c r="E529" s="29"/>
      <c r="F529" s="29"/>
      <c r="G529" s="29"/>
      <c r="H529" s="579"/>
      <c r="I529" s="29"/>
      <c r="J529" s="29"/>
      <c r="K529" s="29"/>
      <c r="L529" s="29"/>
      <c r="M529" s="29"/>
      <c r="N529" s="29"/>
      <c r="O529" s="29"/>
      <c r="P529" s="29"/>
      <c r="Q529" s="29"/>
      <c r="R529" s="29"/>
      <c r="S529" s="29"/>
      <c r="T529" s="29"/>
      <c r="U529" s="29"/>
      <c r="V529" s="29"/>
      <c r="W529" s="29"/>
      <c r="X529" s="29"/>
      <c r="Y529" s="29"/>
      <c r="Z529" s="29"/>
    </row>
    <row r="530" spans="1:26" ht="15.75" customHeight="1">
      <c r="A530" s="29"/>
      <c r="B530" s="29"/>
      <c r="C530" s="29"/>
      <c r="D530" s="29"/>
      <c r="E530" s="29"/>
      <c r="F530" s="29"/>
      <c r="G530" s="29"/>
      <c r="H530" s="579"/>
      <c r="I530" s="29"/>
      <c r="J530" s="29"/>
      <c r="K530" s="29"/>
      <c r="L530" s="29"/>
      <c r="M530" s="29"/>
      <c r="N530" s="29"/>
      <c r="O530" s="29"/>
      <c r="P530" s="29"/>
      <c r="Q530" s="29"/>
      <c r="R530" s="29"/>
      <c r="S530" s="29"/>
      <c r="T530" s="29"/>
      <c r="U530" s="29"/>
      <c r="V530" s="29"/>
      <c r="W530" s="29"/>
      <c r="X530" s="29"/>
      <c r="Y530" s="29"/>
      <c r="Z530" s="29"/>
    </row>
    <row r="531" spans="1:26" ht="15.75" customHeight="1">
      <c r="A531" s="29"/>
      <c r="B531" s="29"/>
      <c r="C531" s="29"/>
      <c r="D531" s="29"/>
      <c r="E531" s="29"/>
      <c r="F531" s="29"/>
      <c r="G531" s="29"/>
      <c r="H531" s="579"/>
      <c r="I531" s="29"/>
      <c r="J531" s="29"/>
      <c r="K531" s="29"/>
      <c r="L531" s="29"/>
      <c r="M531" s="29"/>
      <c r="N531" s="29"/>
      <c r="O531" s="29"/>
      <c r="P531" s="29"/>
      <c r="Q531" s="29"/>
      <c r="R531" s="29"/>
      <c r="S531" s="29"/>
      <c r="T531" s="29"/>
      <c r="U531" s="29"/>
      <c r="V531" s="29"/>
      <c r="W531" s="29"/>
      <c r="X531" s="29"/>
      <c r="Y531" s="29"/>
      <c r="Z531" s="29"/>
    </row>
    <row r="532" spans="1:26" ht="15.75" customHeight="1">
      <c r="A532" s="29"/>
      <c r="B532" s="29"/>
      <c r="C532" s="29"/>
      <c r="D532" s="29"/>
      <c r="E532" s="29"/>
      <c r="F532" s="29"/>
      <c r="G532" s="29"/>
      <c r="H532" s="579"/>
      <c r="I532" s="29"/>
      <c r="J532" s="29"/>
      <c r="K532" s="29"/>
      <c r="L532" s="29"/>
      <c r="M532" s="29"/>
      <c r="N532" s="29"/>
      <c r="O532" s="29"/>
      <c r="P532" s="29"/>
      <c r="Q532" s="29"/>
      <c r="R532" s="29"/>
      <c r="S532" s="29"/>
      <c r="T532" s="29"/>
      <c r="U532" s="29"/>
      <c r="V532" s="29"/>
      <c r="W532" s="29"/>
      <c r="X532" s="29"/>
      <c r="Y532" s="29"/>
      <c r="Z532" s="29"/>
    </row>
    <row r="533" spans="1:26" ht="15.75" customHeight="1">
      <c r="A533" s="29"/>
      <c r="B533" s="29"/>
      <c r="C533" s="29"/>
      <c r="D533" s="29"/>
      <c r="E533" s="29"/>
      <c r="F533" s="29"/>
      <c r="G533" s="29"/>
      <c r="H533" s="579"/>
      <c r="I533" s="29"/>
      <c r="J533" s="29"/>
      <c r="K533" s="29"/>
      <c r="L533" s="29"/>
      <c r="M533" s="29"/>
      <c r="N533" s="29"/>
      <c r="O533" s="29"/>
      <c r="P533" s="29"/>
      <c r="Q533" s="29"/>
      <c r="R533" s="29"/>
      <c r="S533" s="29"/>
      <c r="T533" s="29"/>
      <c r="U533" s="29"/>
      <c r="V533" s="29"/>
      <c r="W533" s="29"/>
      <c r="X533" s="29"/>
      <c r="Y533" s="29"/>
      <c r="Z533" s="29"/>
    </row>
    <row r="534" spans="1:26" ht="15.75" customHeight="1">
      <c r="A534" s="29"/>
      <c r="B534" s="29"/>
      <c r="C534" s="29"/>
      <c r="D534" s="29"/>
      <c r="E534" s="29"/>
      <c r="F534" s="29"/>
      <c r="G534" s="29"/>
      <c r="H534" s="579"/>
      <c r="I534" s="29"/>
      <c r="J534" s="29"/>
      <c r="K534" s="29"/>
      <c r="L534" s="29"/>
      <c r="M534" s="29"/>
      <c r="N534" s="29"/>
      <c r="O534" s="29"/>
      <c r="P534" s="29"/>
      <c r="Q534" s="29"/>
      <c r="R534" s="29"/>
      <c r="S534" s="29"/>
      <c r="T534" s="29"/>
      <c r="U534" s="29"/>
      <c r="V534" s="29"/>
      <c r="W534" s="29"/>
      <c r="X534" s="29"/>
      <c r="Y534" s="29"/>
      <c r="Z534" s="29"/>
    </row>
    <row r="535" spans="1:26" ht="15.75" customHeight="1">
      <c r="A535" s="29"/>
      <c r="B535" s="29"/>
      <c r="C535" s="29"/>
      <c r="D535" s="29"/>
      <c r="E535" s="29"/>
      <c r="F535" s="29"/>
      <c r="G535" s="29"/>
      <c r="H535" s="579"/>
      <c r="I535" s="29"/>
      <c r="J535" s="29"/>
      <c r="K535" s="29"/>
      <c r="L535" s="29"/>
      <c r="M535" s="29"/>
      <c r="N535" s="29"/>
      <c r="O535" s="29"/>
      <c r="P535" s="29"/>
      <c r="Q535" s="29"/>
      <c r="R535" s="29"/>
      <c r="S535" s="29"/>
      <c r="T535" s="29"/>
      <c r="U535" s="29"/>
      <c r="V535" s="29"/>
      <c r="W535" s="29"/>
      <c r="X535" s="29"/>
      <c r="Y535" s="29"/>
      <c r="Z535" s="29"/>
    </row>
    <row r="536" spans="1:26" ht="15.75" customHeight="1">
      <c r="A536" s="29"/>
      <c r="B536" s="29"/>
      <c r="C536" s="29"/>
      <c r="D536" s="29"/>
      <c r="E536" s="29"/>
      <c r="F536" s="29"/>
      <c r="G536" s="29"/>
      <c r="H536" s="579"/>
      <c r="I536" s="29"/>
      <c r="J536" s="29"/>
      <c r="K536" s="29"/>
      <c r="L536" s="29"/>
      <c r="M536" s="29"/>
      <c r="N536" s="29"/>
      <c r="O536" s="29"/>
      <c r="P536" s="29"/>
      <c r="Q536" s="29"/>
      <c r="R536" s="29"/>
      <c r="S536" s="29"/>
      <c r="T536" s="29"/>
      <c r="U536" s="29"/>
      <c r="V536" s="29"/>
      <c r="W536" s="29"/>
      <c r="X536" s="29"/>
      <c r="Y536" s="29"/>
      <c r="Z536" s="29"/>
    </row>
    <row r="537" spans="1:26" ht="15.75" customHeight="1">
      <c r="A537" s="29"/>
      <c r="B537" s="29"/>
      <c r="C537" s="29"/>
      <c r="D537" s="29"/>
      <c r="E537" s="29"/>
      <c r="F537" s="29"/>
      <c r="G537" s="29"/>
      <c r="H537" s="579"/>
      <c r="I537" s="29"/>
      <c r="J537" s="29"/>
      <c r="K537" s="29"/>
      <c r="L537" s="29"/>
      <c r="M537" s="29"/>
      <c r="N537" s="29"/>
      <c r="O537" s="29"/>
      <c r="P537" s="29"/>
      <c r="Q537" s="29"/>
      <c r="R537" s="29"/>
      <c r="S537" s="29"/>
      <c r="T537" s="29"/>
      <c r="U537" s="29"/>
      <c r="V537" s="29"/>
      <c r="W537" s="29"/>
      <c r="X537" s="29"/>
      <c r="Y537" s="29"/>
      <c r="Z537" s="29"/>
    </row>
    <row r="538" spans="1:26" ht="15.75" customHeight="1">
      <c r="A538" s="29"/>
      <c r="B538" s="29"/>
      <c r="C538" s="29"/>
      <c r="D538" s="29"/>
      <c r="E538" s="29"/>
      <c r="F538" s="29"/>
      <c r="G538" s="29"/>
      <c r="H538" s="579"/>
      <c r="I538" s="29"/>
      <c r="J538" s="29"/>
      <c r="K538" s="29"/>
      <c r="L538" s="29"/>
      <c r="M538" s="29"/>
      <c r="N538" s="29"/>
      <c r="O538" s="29"/>
      <c r="P538" s="29"/>
      <c r="Q538" s="29"/>
      <c r="R538" s="29"/>
      <c r="S538" s="29"/>
      <c r="T538" s="29"/>
      <c r="U538" s="29"/>
      <c r="V538" s="29"/>
      <c r="W538" s="29"/>
      <c r="X538" s="29"/>
      <c r="Y538" s="29"/>
      <c r="Z538" s="29"/>
    </row>
    <row r="539" spans="1:26" ht="15.75" customHeight="1">
      <c r="A539" s="29"/>
      <c r="B539" s="29"/>
      <c r="C539" s="29"/>
      <c r="D539" s="29"/>
      <c r="E539" s="29"/>
      <c r="F539" s="29"/>
      <c r="G539" s="29"/>
      <c r="H539" s="579"/>
      <c r="I539" s="29"/>
      <c r="J539" s="29"/>
      <c r="K539" s="29"/>
      <c r="L539" s="29"/>
      <c r="M539" s="29"/>
      <c r="N539" s="29"/>
      <c r="O539" s="29"/>
      <c r="P539" s="29"/>
      <c r="Q539" s="29"/>
      <c r="R539" s="29"/>
      <c r="S539" s="29"/>
      <c r="T539" s="29"/>
      <c r="U539" s="29"/>
      <c r="V539" s="29"/>
      <c r="W539" s="29"/>
      <c r="X539" s="29"/>
      <c r="Y539" s="29"/>
      <c r="Z539" s="29"/>
    </row>
    <row r="540" spans="1:26" ht="15.75" customHeight="1">
      <c r="A540" s="29"/>
      <c r="B540" s="29"/>
      <c r="C540" s="29"/>
      <c r="D540" s="29"/>
      <c r="E540" s="29"/>
      <c r="F540" s="29"/>
      <c r="G540" s="29"/>
      <c r="H540" s="579"/>
      <c r="I540" s="29"/>
      <c r="J540" s="29"/>
      <c r="K540" s="29"/>
      <c r="L540" s="29"/>
      <c r="M540" s="29"/>
      <c r="N540" s="29"/>
      <c r="O540" s="29"/>
      <c r="P540" s="29"/>
      <c r="Q540" s="29"/>
      <c r="R540" s="29"/>
      <c r="S540" s="29"/>
      <c r="T540" s="29"/>
      <c r="U540" s="29"/>
      <c r="V540" s="29"/>
      <c r="W540" s="29"/>
      <c r="X540" s="29"/>
      <c r="Y540" s="29"/>
      <c r="Z540" s="29"/>
    </row>
    <row r="541" spans="1:26" ht="15.75" customHeight="1">
      <c r="A541" s="29"/>
      <c r="B541" s="29"/>
      <c r="C541" s="29"/>
      <c r="D541" s="29"/>
      <c r="E541" s="29"/>
      <c r="F541" s="29"/>
      <c r="G541" s="29"/>
      <c r="H541" s="579"/>
      <c r="I541" s="29"/>
      <c r="J541" s="29"/>
      <c r="K541" s="29"/>
      <c r="L541" s="29"/>
      <c r="M541" s="29"/>
      <c r="N541" s="29"/>
      <c r="O541" s="29"/>
      <c r="P541" s="29"/>
      <c r="Q541" s="29"/>
      <c r="R541" s="29"/>
      <c r="S541" s="29"/>
      <c r="T541" s="29"/>
      <c r="U541" s="29"/>
      <c r="V541" s="29"/>
      <c r="W541" s="29"/>
      <c r="X541" s="29"/>
      <c r="Y541" s="29"/>
      <c r="Z541" s="29"/>
    </row>
    <row r="542" spans="1:26" ht="15.75" customHeight="1">
      <c r="A542" s="29"/>
      <c r="B542" s="29"/>
      <c r="C542" s="29"/>
      <c r="D542" s="29"/>
      <c r="E542" s="29"/>
      <c r="F542" s="29"/>
      <c r="G542" s="29"/>
      <c r="H542" s="579"/>
      <c r="I542" s="29"/>
      <c r="J542" s="29"/>
      <c r="K542" s="29"/>
      <c r="L542" s="29"/>
      <c r="M542" s="29"/>
      <c r="N542" s="29"/>
      <c r="O542" s="29"/>
      <c r="P542" s="29"/>
      <c r="Q542" s="29"/>
      <c r="R542" s="29"/>
      <c r="S542" s="29"/>
      <c r="T542" s="29"/>
      <c r="U542" s="29"/>
      <c r="V542" s="29"/>
      <c r="W542" s="29"/>
      <c r="X542" s="29"/>
      <c r="Y542" s="29"/>
      <c r="Z542" s="29"/>
    </row>
    <row r="543" spans="1:26" ht="15.75" customHeight="1">
      <c r="A543" s="29"/>
      <c r="B543" s="29"/>
      <c r="C543" s="29"/>
      <c r="D543" s="29"/>
      <c r="E543" s="29"/>
      <c r="F543" s="29"/>
      <c r="G543" s="29"/>
      <c r="H543" s="579"/>
      <c r="I543" s="29"/>
      <c r="J543" s="29"/>
      <c r="K543" s="29"/>
      <c r="L543" s="29"/>
      <c r="M543" s="29"/>
      <c r="N543" s="29"/>
      <c r="O543" s="29"/>
      <c r="P543" s="29"/>
      <c r="Q543" s="29"/>
      <c r="R543" s="29"/>
      <c r="S543" s="29"/>
      <c r="T543" s="29"/>
      <c r="U543" s="29"/>
      <c r="V543" s="29"/>
      <c r="W543" s="29"/>
      <c r="X543" s="29"/>
      <c r="Y543" s="29"/>
      <c r="Z543" s="29"/>
    </row>
    <row r="544" spans="1:26" ht="15.75" customHeight="1">
      <c r="A544" s="29"/>
      <c r="B544" s="29"/>
      <c r="C544" s="29"/>
      <c r="D544" s="29"/>
      <c r="E544" s="29"/>
      <c r="F544" s="29"/>
      <c r="G544" s="29"/>
      <c r="H544" s="579"/>
      <c r="I544" s="29"/>
      <c r="J544" s="29"/>
      <c r="K544" s="29"/>
      <c r="L544" s="29"/>
      <c r="M544" s="29"/>
      <c r="N544" s="29"/>
      <c r="O544" s="29"/>
      <c r="P544" s="29"/>
      <c r="Q544" s="29"/>
      <c r="R544" s="29"/>
      <c r="S544" s="29"/>
      <c r="T544" s="29"/>
      <c r="U544" s="29"/>
      <c r="V544" s="29"/>
      <c r="W544" s="29"/>
      <c r="X544" s="29"/>
      <c r="Y544" s="29"/>
      <c r="Z544" s="29"/>
    </row>
    <row r="545" spans="1:26" ht="15.75" customHeight="1">
      <c r="A545" s="29"/>
      <c r="B545" s="29"/>
      <c r="C545" s="29"/>
      <c r="D545" s="29"/>
      <c r="E545" s="29"/>
      <c r="F545" s="29"/>
      <c r="G545" s="29"/>
      <c r="H545" s="579"/>
      <c r="I545" s="29"/>
      <c r="J545" s="29"/>
      <c r="K545" s="29"/>
      <c r="L545" s="29"/>
      <c r="M545" s="29"/>
      <c r="N545" s="29"/>
      <c r="O545" s="29"/>
      <c r="P545" s="29"/>
      <c r="Q545" s="29"/>
      <c r="R545" s="29"/>
      <c r="S545" s="29"/>
      <c r="T545" s="29"/>
      <c r="U545" s="29"/>
      <c r="V545" s="29"/>
      <c r="W545" s="29"/>
      <c r="X545" s="29"/>
      <c r="Y545" s="29"/>
      <c r="Z545" s="29"/>
    </row>
    <row r="546" spans="1:26" ht="15.75" customHeight="1">
      <c r="A546" s="29"/>
      <c r="B546" s="29"/>
      <c r="C546" s="29"/>
      <c r="D546" s="29"/>
      <c r="E546" s="29"/>
      <c r="F546" s="29"/>
      <c r="G546" s="29"/>
      <c r="H546" s="579"/>
      <c r="I546" s="29"/>
      <c r="J546" s="29"/>
      <c r="K546" s="29"/>
      <c r="L546" s="29"/>
      <c r="M546" s="29"/>
      <c r="N546" s="29"/>
      <c r="O546" s="29"/>
      <c r="P546" s="29"/>
      <c r="Q546" s="29"/>
      <c r="R546" s="29"/>
      <c r="S546" s="29"/>
      <c r="T546" s="29"/>
      <c r="U546" s="29"/>
      <c r="V546" s="29"/>
      <c r="W546" s="29"/>
      <c r="X546" s="29"/>
      <c r="Y546" s="29"/>
      <c r="Z546" s="29"/>
    </row>
    <row r="547" spans="1:26" ht="15.75" customHeight="1">
      <c r="A547" s="29"/>
      <c r="B547" s="29"/>
      <c r="C547" s="29"/>
      <c r="D547" s="29"/>
      <c r="E547" s="29"/>
      <c r="F547" s="29"/>
      <c r="G547" s="29"/>
      <c r="H547" s="579"/>
      <c r="I547" s="29"/>
      <c r="J547" s="29"/>
      <c r="K547" s="29"/>
      <c r="L547" s="29"/>
      <c r="M547" s="29"/>
      <c r="N547" s="29"/>
      <c r="O547" s="29"/>
      <c r="P547" s="29"/>
      <c r="Q547" s="29"/>
      <c r="R547" s="29"/>
      <c r="S547" s="29"/>
      <c r="T547" s="29"/>
      <c r="U547" s="29"/>
      <c r="V547" s="29"/>
      <c r="W547" s="29"/>
      <c r="X547" s="29"/>
      <c r="Y547" s="29"/>
      <c r="Z547" s="29"/>
    </row>
    <row r="548" spans="1:26" ht="15.75" customHeight="1">
      <c r="A548" s="29"/>
      <c r="B548" s="29"/>
      <c r="C548" s="29"/>
      <c r="D548" s="29"/>
      <c r="E548" s="29"/>
      <c r="F548" s="29"/>
      <c r="G548" s="29"/>
      <c r="H548" s="579"/>
      <c r="I548" s="29"/>
      <c r="J548" s="29"/>
      <c r="K548" s="29"/>
      <c r="L548" s="29"/>
      <c r="M548" s="29"/>
      <c r="N548" s="29"/>
      <c r="O548" s="29"/>
      <c r="P548" s="29"/>
      <c r="Q548" s="29"/>
      <c r="R548" s="29"/>
      <c r="S548" s="29"/>
      <c r="T548" s="29"/>
      <c r="U548" s="29"/>
      <c r="V548" s="29"/>
      <c r="W548" s="29"/>
      <c r="X548" s="29"/>
      <c r="Y548" s="29"/>
      <c r="Z548" s="29"/>
    </row>
    <row r="549" spans="1:26" ht="15.75" customHeight="1">
      <c r="A549" s="29"/>
      <c r="B549" s="29"/>
      <c r="C549" s="29"/>
      <c r="D549" s="29"/>
      <c r="E549" s="29"/>
      <c r="F549" s="29"/>
      <c r="G549" s="29"/>
      <c r="H549" s="579"/>
      <c r="I549" s="29"/>
      <c r="J549" s="29"/>
      <c r="K549" s="29"/>
      <c r="L549" s="29"/>
      <c r="M549" s="29"/>
      <c r="N549" s="29"/>
      <c r="O549" s="29"/>
      <c r="P549" s="29"/>
      <c r="Q549" s="29"/>
      <c r="R549" s="29"/>
      <c r="S549" s="29"/>
      <c r="T549" s="29"/>
      <c r="U549" s="29"/>
      <c r="V549" s="29"/>
      <c r="W549" s="29"/>
      <c r="X549" s="29"/>
      <c r="Y549" s="29"/>
      <c r="Z549" s="29"/>
    </row>
    <row r="550" spans="1:26" ht="15.75" customHeight="1">
      <c r="A550" s="29"/>
      <c r="B550" s="29"/>
      <c r="C550" s="29"/>
      <c r="D550" s="29"/>
      <c r="E550" s="29"/>
      <c r="F550" s="29"/>
      <c r="G550" s="29"/>
      <c r="H550" s="579"/>
      <c r="I550" s="29"/>
      <c r="J550" s="29"/>
      <c r="K550" s="29"/>
      <c r="L550" s="29"/>
      <c r="M550" s="29"/>
      <c r="N550" s="29"/>
      <c r="O550" s="29"/>
      <c r="P550" s="29"/>
      <c r="Q550" s="29"/>
      <c r="R550" s="29"/>
      <c r="S550" s="29"/>
      <c r="T550" s="29"/>
      <c r="U550" s="29"/>
      <c r="V550" s="29"/>
      <c r="W550" s="29"/>
      <c r="X550" s="29"/>
      <c r="Y550" s="29"/>
      <c r="Z550" s="29"/>
    </row>
    <row r="551" spans="1:26" ht="15.75" customHeight="1">
      <c r="A551" s="29"/>
      <c r="B551" s="29"/>
      <c r="C551" s="29"/>
      <c r="D551" s="29"/>
      <c r="E551" s="29"/>
      <c r="F551" s="29"/>
      <c r="G551" s="29"/>
      <c r="H551" s="579"/>
      <c r="I551" s="29"/>
      <c r="J551" s="29"/>
      <c r="K551" s="29"/>
      <c r="L551" s="29"/>
      <c r="M551" s="29"/>
      <c r="N551" s="29"/>
      <c r="O551" s="29"/>
      <c r="P551" s="29"/>
      <c r="Q551" s="29"/>
      <c r="R551" s="29"/>
      <c r="S551" s="29"/>
      <c r="T551" s="29"/>
      <c r="U551" s="29"/>
      <c r="V551" s="29"/>
      <c r="W551" s="29"/>
      <c r="X551" s="29"/>
      <c r="Y551" s="29"/>
      <c r="Z551" s="29"/>
    </row>
    <row r="552" spans="1:26" ht="15.75" customHeight="1">
      <c r="A552" s="29"/>
      <c r="B552" s="29"/>
      <c r="C552" s="29"/>
      <c r="D552" s="29"/>
      <c r="E552" s="29"/>
      <c r="F552" s="29"/>
      <c r="G552" s="29"/>
      <c r="H552" s="579"/>
      <c r="I552" s="29"/>
      <c r="J552" s="29"/>
      <c r="K552" s="29"/>
      <c r="L552" s="29"/>
      <c r="M552" s="29"/>
      <c r="N552" s="29"/>
      <c r="O552" s="29"/>
      <c r="P552" s="29"/>
      <c r="Q552" s="29"/>
      <c r="R552" s="29"/>
      <c r="S552" s="29"/>
      <c r="T552" s="29"/>
      <c r="U552" s="29"/>
      <c r="V552" s="29"/>
      <c r="W552" s="29"/>
      <c r="X552" s="29"/>
      <c r="Y552" s="29"/>
      <c r="Z552" s="29"/>
    </row>
    <row r="553" spans="1:26" ht="15.75" customHeight="1">
      <c r="A553" s="29"/>
      <c r="B553" s="29"/>
      <c r="C553" s="29"/>
      <c r="D553" s="29"/>
      <c r="E553" s="29"/>
      <c r="F553" s="29"/>
      <c r="G553" s="29"/>
      <c r="H553" s="579"/>
      <c r="I553" s="29"/>
      <c r="J553" s="29"/>
      <c r="K553" s="29"/>
      <c r="L553" s="29"/>
      <c r="M553" s="29"/>
      <c r="N553" s="29"/>
      <c r="O553" s="29"/>
      <c r="P553" s="29"/>
      <c r="Q553" s="29"/>
      <c r="R553" s="29"/>
      <c r="S553" s="29"/>
      <c r="T553" s="29"/>
      <c r="U553" s="29"/>
      <c r="V553" s="29"/>
      <c r="W553" s="29"/>
      <c r="X553" s="29"/>
      <c r="Y553" s="29"/>
      <c r="Z553" s="29"/>
    </row>
    <row r="554" spans="1:26" ht="15.75" customHeight="1">
      <c r="A554" s="29"/>
      <c r="B554" s="29"/>
      <c r="C554" s="29"/>
      <c r="D554" s="29"/>
      <c r="E554" s="29"/>
      <c r="F554" s="29"/>
      <c r="G554" s="29"/>
      <c r="H554" s="579"/>
      <c r="I554" s="29"/>
      <c r="J554" s="29"/>
      <c r="K554" s="29"/>
      <c r="L554" s="29"/>
      <c r="M554" s="29"/>
      <c r="N554" s="29"/>
      <c r="O554" s="29"/>
      <c r="P554" s="29"/>
      <c r="Q554" s="29"/>
      <c r="R554" s="29"/>
      <c r="S554" s="29"/>
      <c r="T554" s="29"/>
      <c r="U554" s="29"/>
      <c r="V554" s="29"/>
      <c r="W554" s="29"/>
      <c r="X554" s="29"/>
      <c r="Y554" s="29"/>
      <c r="Z554" s="29"/>
    </row>
    <row r="555" spans="1:26" ht="15.75" customHeight="1">
      <c r="A555" s="29"/>
      <c r="B555" s="29"/>
      <c r="C555" s="29"/>
      <c r="D555" s="29"/>
      <c r="E555" s="29"/>
      <c r="F555" s="29"/>
      <c r="G555" s="29"/>
      <c r="H555" s="579"/>
      <c r="I555" s="29"/>
      <c r="J555" s="29"/>
      <c r="K555" s="29"/>
      <c r="L555" s="29"/>
      <c r="M555" s="29"/>
      <c r="N555" s="29"/>
      <c r="O555" s="29"/>
      <c r="P555" s="29"/>
      <c r="Q555" s="29"/>
      <c r="R555" s="29"/>
      <c r="S555" s="29"/>
      <c r="T555" s="29"/>
      <c r="U555" s="29"/>
      <c r="V555" s="29"/>
      <c r="W555" s="29"/>
      <c r="X555" s="29"/>
      <c r="Y555" s="29"/>
      <c r="Z555" s="29"/>
    </row>
    <row r="556" spans="1:26" ht="15.75" customHeight="1">
      <c r="A556" s="29"/>
      <c r="B556" s="29"/>
      <c r="C556" s="29"/>
      <c r="D556" s="29"/>
      <c r="E556" s="29"/>
      <c r="F556" s="29"/>
      <c r="G556" s="29"/>
      <c r="H556" s="579"/>
      <c r="I556" s="29"/>
      <c r="J556" s="29"/>
      <c r="K556" s="29"/>
      <c r="L556" s="29"/>
      <c r="M556" s="29"/>
      <c r="N556" s="29"/>
      <c r="O556" s="29"/>
      <c r="P556" s="29"/>
      <c r="Q556" s="29"/>
      <c r="R556" s="29"/>
      <c r="S556" s="29"/>
      <c r="T556" s="29"/>
      <c r="U556" s="29"/>
      <c r="V556" s="29"/>
      <c r="W556" s="29"/>
      <c r="X556" s="29"/>
      <c r="Y556" s="29"/>
      <c r="Z556" s="29"/>
    </row>
    <row r="557" spans="1:26" ht="15.75" customHeight="1">
      <c r="A557" s="29"/>
      <c r="B557" s="29"/>
      <c r="C557" s="29"/>
      <c r="D557" s="29"/>
      <c r="E557" s="29"/>
      <c r="F557" s="29"/>
      <c r="G557" s="29"/>
      <c r="H557" s="579"/>
      <c r="I557" s="29"/>
      <c r="J557" s="29"/>
      <c r="K557" s="29"/>
      <c r="L557" s="29"/>
      <c r="M557" s="29"/>
      <c r="N557" s="29"/>
      <c r="O557" s="29"/>
      <c r="P557" s="29"/>
      <c r="Q557" s="29"/>
      <c r="R557" s="29"/>
      <c r="S557" s="29"/>
      <c r="T557" s="29"/>
      <c r="U557" s="29"/>
      <c r="V557" s="29"/>
      <c r="W557" s="29"/>
      <c r="X557" s="29"/>
      <c r="Y557" s="29"/>
      <c r="Z557" s="29"/>
    </row>
    <row r="558" spans="1:26" ht="15.75" customHeight="1">
      <c r="A558" s="29"/>
      <c r="B558" s="29"/>
      <c r="C558" s="29"/>
      <c r="D558" s="29"/>
      <c r="E558" s="29"/>
      <c r="F558" s="29"/>
      <c r="G558" s="29"/>
      <c r="H558" s="579"/>
      <c r="I558" s="29"/>
      <c r="J558" s="29"/>
      <c r="K558" s="29"/>
      <c r="L558" s="29"/>
      <c r="M558" s="29"/>
      <c r="N558" s="29"/>
      <c r="O558" s="29"/>
      <c r="P558" s="29"/>
      <c r="Q558" s="29"/>
      <c r="R558" s="29"/>
      <c r="S558" s="29"/>
      <c r="T558" s="29"/>
      <c r="U558" s="29"/>
      <c r="V558" s="29"/>
      <c r="W558" s="29"/>
      <c r="X558" s="29"/>
      <c r="Y558" s="29"/>
      <c r="Z558" s="29"/>
    </row>
    <row r="559" spans="1:26" ht="15.75" customHeight="1">
      <c r="A559" s="29"/>
      <c r="B559" s="29"/>
      <c r="C559" s="29"/>
      <c r="D559" s="29"/>
      <c r="E559" s="29"/>
      <c r="F559" s="29"/>
      <c r="G559" s="29"/>
      <c r="H559" s="579"/>
      <c r="I559" s="29"/>
      <c r="J559" s="29"/>
      <c r="K559" s="29"/>
      <c r="L559" s="29"/>
      <c r="M559" s="29"/>
      <c r="N559" s="29"/>
      <c r="O559" s="29"/>
      <c r="P559" s="29"/>
      <c r="Q559" s="29"/>
      <c r="R559" s="29"/>
      <c r="S559" s="29"/>
      <c r="T559" s="29"/>
      <c r="U559" s="29"/>
      <c r="V559" s="29"/>
      <c r="W559" s="29"/>
      <c r="X559" s="29"/>
      <c r="Y559" s="29"/>
      <c r="Z559" s="29"/>
    </row>
    <row r="560" spans="1:26" ht="15.75" customHeight="1">
      <c r="A560" s="29"/>
      <c r="B560" s="29"/>
      <c r="C560" s="29"/>
      <c r="D560" s="29"/>
      <c r="E560" s="29"/>
      <c r="F560" s="29"/>
      <c r="G560" s="29"/>
      <c r="H560" s="579"/>
      <c r="I560" s="29"/>
      <c r="J560" s="29"/>
      <c r="K560" s="29"/>
      <c r="L560" s="29"/>
      <c r="M560" s="29"/>
      <c r="N560" s="29"/>
      <c r="O560" s="29"/>
      <c r="P560" s="29"/>
      <c r="Q560" s="29"/>
      <c r="R560" s="29"/>
      <c r="S560" s="29"/>
      <c r="T560" s="29"/>
      <c r="U560" s="29"/>
      <c r="V560" s="29"/>
      <c r="W560" s="29"/>
      <c r="X560" s="29"/>
      <c r="Y560" s="29"/>
      <c r="Z560" s="29"/>
    </row>
    <row r="561" spans="1:26" ht="15.75" customHeight="1">
      <c r="A561" s="29"/>
      <c r="B561" s="29"/>
      <c r="C561" s="29"/>
      <c r="D561" s="29"/>
      <c r="E561" s="29"/>
      <c r="F561" s="29"/>
      <c r="G561" s="29"/>
      <c r="H561" s="579"/>
      <c r="I561" s="29"/>
      <c r="J561" s="29"/>
      <c r="K561" s="29"/>
      <c r="L561" s="29"/>
      <c r="M561" s="29"/>
      <c r="N561" s="29"/>
      <c r="O561" s="29"/>
      <c r="P561" s="29"/>
      <c r="Q561" s="29"/>
      <c r="R561" s="29"/>
      <c r="S561" s="29"/>
      <c r="T561" s="29"/>
      <c r="U561" s="29"/>
      <c r="V561" s="29"/>
      <c r="W561" s="29"/>
      <c r="X561" s="29"/>
      <c r="Y561" s="29"/>
      <c r="Z561" s="29"/>
    </row>
    <row r="562" spans="1:26" ht="15.75" customHeight="1">
      <c r="A562" s="29"/>
      <c r="B562" s="29"/>
      <c r="C562" s="29"/>
      <c r="D562" s="29"/>
      <c r="E562" s="29"/>
      <c r="F562" s="29"/>
      <c r="G562" s="29"/>
      <c r="H562" s="579"/>
      <c r="I562" s="29"/>
      <c r="J562" s="29"/>
      <c r="K562" s="29"/>
      <c r="L562" s="29"/>
      <c r="M562" s="29"/>
      <c r="N562" s="29"/>
      <c r="O562" s="29"/>
      <c r="P562" s="29"/>
      <c r="Q562" s="29"/>
      <c r="R562" s="29"/>
      <c r="S562" s="29"/>
      <c r="T562" s="29"/>
      <c r="U562" s="29"/>
      <c r="V562" s="29"/>
      <c r="W562" s="29"/>
      <c r="X562" s="29"/>
      <c r="Y562" s="29"/>
      <c r="Z562" s="29"/>
    </row>
    <row r="563" spans="1:26" ht="15.75" customHeight="1">
      <c r="A563" s="29"/>
      <c r="B563" s="29"/>
      <c r="C563" s="29"/>
      <c r="D563" s="29"/>
      <c r="E563" s="29"/>
      <c r="F563" s="29"/>
      <c r="G563" s="29"/>
      <c r="H563" s="579"/>
      <c r="I563" s="29"/>
      <c r="J563" s="29"/>
      <c r="K563" s="29"/>
      <c r="L563" s="29"/>
      <c r="M563" s="29"/>
      <c r="N563" s="29"/>
      <c r="O563" s="29"/>
      <c r="P563" s="29"/>
      <c r="Q563" s="29"/>
      <c r="R563" s="29"/>
      <c r="S563" s="29"/>
      <c r="T563" s="29"/>
      <c r="U563" s="29"/>
      <c r="V563" s="29"/>
      <c r="W563" s="29"/>
      <c r="X563" s="29"/>
      <c r="Y563" s="29"/>
      <c r="Z563" s="29"/>
    </row>
    <row r="564" spans="1:26" ht="15.75" customHeight="1">
      <c r="A564" s="29"/>
      <c r="B564" s="29"/>
      <c r="C564" s="29"/>
      <c r="D564" s="29"/>
      <c r="E564" s="29"/>
      <c r="F564" s="29"/>
      <c r="G564" s="29"/>
      <c r="H564" s="579"/>
      <c r="I564" s="29"/>
      <c r="J564" s="29"/>
      <c r="K564" s="29"/>
      <c r="L564" s="29"/>
      <c r="M564" s="29"/>
      <c r="N564" s="29"/>
      <c r="O564" s="29"/>
      <c r="P564" s="29"/>
      <c r="Q564" s="29"/>
      <c r="R564" s="29"/>
      <c r="S564" s="29"/>
      <c r="T564" s="29"/>
      <c r="U564" s="29"/>
      <c r="V564" s="29"/>
      <c r="W564" s="29"/>
      <c r="X564" s="29"/>
      <c r="Y564" s="29"/>
      <c r="Z564" s="29"/>
    </row>
    <row r="565" spans="1:26" ht="15.75" customHeight="1">
      <c r="A565" s="29"/>
      <c r="B565" s="29"/>
      <c r="C565" s="29"/>
      <c r="D565" s="29"/>
      <c r="E565" s="29"/>
      <c r="F565" s="29"/>
      <c r="G565" s="29"/>
      <c r="H565" s="579"/>
      <c r="I565" s="29"/>
      <c r="J565" s="29"/>
      <c r="K565" s="29"/>
      <c r="L565" s="29"/>
      <c r="M565" s="29"/>
      <c r="N565" s="29"/>
      <c r="O565" s="29"/>
      <c r="P565" s="29"/>
      <c r="Q565" s="29"/>
      <c r="R565" s="29"/>
      <c r="S565" s="29"/>
      <c r="T565" s="29"/>
      <c r="U565" s="29"/>
      <c r="V565" s="29"/>
      <c r="W565" s="29"/>
      <c r="X565" s="29"/>
      <c r="Y565" s="29"/>
      <c r="Z565" s="29"/>
    </row>
    <row r="566" spans="1:26" ht="15.75" customHeight="1">
      <c r="A566" s="29"/>
      <c r="B566" s="29"/>
      <c r="C566" s="29"/>
      <c r="D566" s="29"/>
      <c r="E566" s="29"/>
      <c r="F566" s="29"/>
      <c r="G566" s="29"/>
      <c r="H566" s="579"/>
      <c r="I566" s="29"/>
      <c r="J566" s="29"/>
      <c r="K566" s="29"/>
      <c r="L566" s="29"/>
      <c r="M566" s="29"/>
      <c r="N566" s="29"/>
      <c r="O566" s="29"/>
      <c r="P566" s="29"/>
      <c r="Q566" s="29"/>
      <c r="R566" s="29"/>
      <c r="S566" s="29"/>
      <c r="T566" s="29"/>
      <c r="U566" s="29"/>
      <c r="V566" s="29"/>
      <c r="W566" s="29"/>
      <c r="X566" s="29"/>
      <c r="Y566" s="29"/>
      <c r="Z566" s="29"/>
    </row>
    <row r="567" spans="1:26" ht="15.75" customHeight="1">
      <c r="A567" s="29"/>
      <c r="B567" s="29"/>
      <c r="C567" s="29"/>
      <c r="D567" s="29"/>
      <c r="E567" s="29"/>
      <c r="F567" s="29"/>
      <c r="G567" s="29"/>
      <c r="H567" s="579"/>
      <c r="I567" s="29"/>
      <c r="J567" s="29"/>
      <c r="K567" s="29"/>
      <c r="L567" s="29"/>
      <c r="M567" s="29"/>
      <c r="N567" s="29"/>
      <c r="O567" s="29"/>
      <c r="P567" s="29"/>
      <c r="Q567" s="29"/>
      <c r="R567" s="29"/>
      <c r="S567" s="29"/>
      <c r="T567" s="29"/>
      <c r="U567" s="29"/>
      <c r="V567" s="29"/>
      <c r="W567" s="29"/>
      <c r="X567" s="29"/>
      <c r="Y567" s="29"/>
      <c r="Z567" s="29"/>
    </row>
    <row r="568" spans="1:26" ht="15.75" customHeight="1">
      <c r="A568" s="29"/>
      <c r="B568" s="29"/>
      <c r="C568" s="29"/>
      <c r="D568" s="29"/>
      <c r="E568" s="29"/>
      <c r="F568" s="29"/>
      <c r="G568" s="29"/>
      <c r="H568" s="579"/>
      <c r="I568" s="29"/>
      <c r="J568" s="29"/>
      <c r="K568" s="29"/>
      <c r="L568" s="29"/>
      <c r="M568" s="29"/>
      <c r="N568" s="29"/>
      <c r="O568" s="29"/>
      <c r="P568" s="29"/>
      <c r="Q568" s="29"/>
      <c r="R568" s="29"/>
      <c r="S568" s="29"/>
      <c r="T568" s="29"/>
      <c r="U568" s="29"/>
      <c r="V568" s="29"/>
      <c r="W568" s="29"/>
      <c r="X568" s="29"/>
      <c r="Y568" s="29"/>
      <c r="Z568" s="29"/>
    </row>
    <row r="569" spans="1:26" ht="15.75" customHeight="1">
      <c r="A569" s="29"/>
      <c r="B569" s="29"/>
      <c r="C569" s="29"/>
      <c r="D569" s="29"/>
      <c r="E569" s="29"/>
      <c r="F569" s="29"/>
      <c r="G569" s="29"/>
      <c r="H569" s="579"/>
      <c r="I569" s="29"/>
      <c r="J569" s="29"/>
      <c r="K569" s="29"/>
      <c r="L569" s="29"/>
      <c r="M569" s="29"/>
      <c r="N569" s="29"/>
      <c r="O569" s="29"/>
      <c r="P569" s="29"/>
      <c r="Q569" s="29"/>
      <c r="R569" s="29"/>
      <c r="S569" s="29"/>
      <c r="T569" s="29"/>
      <c r="U569" s="29"/>
      <c r="V569" s="29"/>
      <c r="W569" s="29"/>
      <c r="X569" s="29"/>
      <c r="Y569" s="29"/>
      <c r="Z569" s="29"/>
    </row>
    <row r="570" spans="1:26" ht="15.75" customHeight="1">
      <c r="A570" s="29"/>
      <c r="B570" s="29"/>
      <c r="C570" s="29"/>
      <c r="D570" s="29"/>
      <c r="E570" s="29"/>
      <c r="F570" s="29"/>
      <c r="G570" s="29"/>
      <c r="H570" s="579"/>
      <c r="I570" s="29"/>
      <c r="J570" s="29"/>
      <c r="K570" s="29"/>
      <c r="L570" s="29"/>
      <c r="M570" s="29"/>
      <c r="N570" s="29"/>
      <c r="O570" s="29"/>
      <c r="P570" s="29"/>
      <c r="Q570" s="29"/>
      <c r="R570" s="29"/>
      <c r="S570" s="29"/>
      <c r="T570" s="29"/>
      <c r="U570" s="29"/>
      <c r="V570" s="29"/>
      <c r="W570" s="29"/>
      <c r="X570" s="29"/>
      <c r="Y570" s="29"/>
      <c r="Z570" s="29"/>
    </row>
    <row r="571" spans="1:26" ht="15.75" customHeight="1">
      <c r="A571" s="29"/>
      <c r="B571" s="29"/>
      <c r="C571" s="29"/>
      <c r="D571" s="29"/>
      <c r="E571" s="29"/>
      <c r="F571" s="29"/>
      <c r="G571" s="29"/>
      <c r="H571" s="579"/>
      <c r="I571" s="29"/>
      <c r="J571" s="29"/>
      <c r="K571" s="29"/>
      <c r="L571" s="29"/>
      <c r="M571" s="29"/>
      <c r="N571" s="29"/>
      <c r="O571" s="29"/>
      <c r="P571" s="29"/>
      <c r="Q571" s="29"/>
      <c r="R571" s="29"/>
      <c r="S571" s="29"/>
      <c r="T571" s="29"/>
      <c r="U571" s="29"/>
      <c r="V571" s="29"/>
      <c r="W571" s="29"/>
      <c r="X571" s="29"/>
      <c r="Y571" s="29"/>
      <c r="Z571" s="29"/>
    </row>
    <row r="572" spans="1:26" ht="15.75" customHeight="1">
      <c r="A572" s="29"/>
      <c r="B572" s="29"/>
      <c r="C572" s="29"/>
      <c r="D572" s="29"/>
      <c r="E572" s="29"/>
      <c r="F572" s="29"/>
      <c r="G572" s="29"/>
      <c r="H572" s="579"/>
      <c r="I572" s="29"/>
      <c r="J572" s="29"/>
      <c r="K572" s="29"/>
      <c r="L572" s="29"/>
      <c r="M572" s="29"/>
      <c r="N572" s="29"/>
      <c r="O572" s="29"/>
      <c r="P572" s="29"/>
      <c r="Q572" s="29"/>
      <c r="R572" s="29"/>
      <c r="S572" s="29"/>
      <c r="T572" s="29"/>
      <c r="U572" s="29"/>
      <c r="V572" s="29"/>
      <c r="W572" s="29"/>
      <c r="X572" s="29"/>
      <c r="Y572" s="29"/>
      <c r="Z572" s="29"/>
    </row>
    <row r="573" spans="1:26" ht="15.75" customHeight="1">
      <c r="A573" s="29"/>
      <c r="B573" s="29"/>
      <c r="C573" s="29"/>
      <c r="D573" s="29"/>
      <c r="E573" s="29"/>
      <c r="F573" s="29"/>
      <c r="G573" s="29"/>
      <c r="H573" s="579"/>
      <c r="I573" s="29"/>
      <c r="J573" s="29"/>
      <c r="K573" s="29"/>
      <c r="L573" s="29"/>
      <c r="M573" s="29"/>
      <c r="N573" s="29"/>
      <c r="O573" s="29"/>
      <c r="P573" s="29"/>
      <c r="Q573" s="29"/>
      <c r="R573" s="29"/>
      <c r="S573" s="29"/>
      <c r="T573" s="29"/>
      <c r="U573" s="29"/>
      <c r="V573" s="29"/>
      <c r="W573" s="29"/>
      <c r="X573" s="29"/>
      <c r="Y573" s="29"/>
      <c r="Z573" s="29"/>
    </row>
    <row r="574" spans="1:26" ht="15.75" customHeight="1">
      <c r="A574" s="29"/>
      <c r="B574" s="29"/>
      <c r="C574" s="29"/>
      <c r="D574" s="29"/>
      <c r="E574" s="29"/>
      <c r="F574" s="29"/>
      <c r="G574" s="29"/>
      <c r="H574" s="579"/>
      <c r="I574" s="29"/>
      <c r="J574" s="29"/>
      <c r="K574" s="29"/>
      <c r="L574" s="29"/>
      <c r="M574" s="29"/>
      <c r="N574" s="29"/>
      <c r="O574" s="29"/>
      <c r="P574" s="29"/>
      <c r="Q574" s="29"/>
      <c r="R574" s="29"/>
      <c r="S574" s="29"/>
      <c r="T574" s="29"/>
      <c r="U574" s="29"/>
      <c r="V574" s="29"/>
      <c r="W574" s="29"/>
      <c r="X574" s="29"/>
      <c r="Y574" s="29"/>
      <c r="Z574" s="29"/>
    </row>
    <row r="575" spans="1:26" ht="15.75" customHeight="1">
      <c r="A575" s="29"/>
      <c r="B575" s="29"/>
      <c r="C575" s="29"/>
      <c r="D575" s="29"/>
      <c r="E575" s="29"/>
      <c r="F575" s="29"/>
      <c r="G575" s="29"/>
      <c r="H575" s="579"/>
      <c r="I575" s="29"/>
      <c r="J575" s="29"/>
      <c r="K575" s="29"/>
      <c r="L575" s="29"/>
      <c r="M575" s="29"/>
      <c r="N575" s="29"/>
      <c r="O575" s="29"/>
      <c r="P575" s="29"/>
      <c r="Q575" s="29"/>
      <c r="R575" s="29"/>
      <c r="S575" s="29"/>
      <c r="T575" s="29"/>
      <c r="U575" s="29"/>
      <c r="V575" s="29"/>
      <c r="W575" s="29"/>
      <c r="X575" s="29"/>
      <c r="Y575" s="29"/>
      <c r="Z575" s="29"/>
    </row>
    <row r="576" spans="1:26" ht="15.75" customHeight="1">
      <c r="A576" s="29"/>
      <c r="B576" s="29"/>
      <c r="C576" s="29"/>
      <c r="D576" s="29"/>
      <c r="E576" s="29"/>
      <c r="F576" s="29"/>
      <c r="G576" s="29"/>
      <c r="H576" s="579"/>
      <c r="I576" s="29"/>
      <c r="J576" s="29"/>
      <c r="K576" s="29"/>
      <c r="L576" s="29"/>
      <c r="M576" s="29"/>
      <c r="N576" s="29"/>
      <c r="O576" s="29"/>
      <c r="P576" s="29"/>
      <c r="Q576" s="29"/>
      <c r="R576" s="29"/>
      <c r="S576" s="29"/>
      <c r="T576" s="29"/>
      <c r="U576" s="29"/>
      <c r="V576" s="29"/>
      <c r="W576" s="29"/>
      <c r="X576" s="29"/>
      <c r="Y576" s="29"/>
      <c r="Z576" s="29"/>
    </row>
    <row r="577" spans="1:26" ht="15.75" customHeight="1">
      <c r="A577" s="29"/>
      <c r="B577" s="29"/>
      <c r="C577" s="29"/>
      <c r="D577" s="29"/>
      <c r="E577" s="29"/>
      <c r="F577" s="29"/>
      <c r="G577" s="29"/>
      <c r="H577" s="579"/>
      <c r="I577" s="29"/>
      <c r="J577" s="29"/>
      <c r="K577" s="29"/>
      <c r="L577" s="29"/>
      <c r="M577" s="29"/>
      <c r="N577" s="29"/>
      <c r="O577" s="29"/>
      <c r="P577" s="29"/>
      <c r="Q577" s="29"/>
      <c r="R577" s="29"/>
      <c r="S577" s="29"/>
      <c r="T577" s="29"/>
      <c r="U577" s="29"/>
      <c r="V577" s="29"/>
      <c r="W577" s="29"/>
      <c r="X577" s="29"/>
      <c r="Y577" s="29"/>
      <c r="Z577" s="29"/>
    </row>
    <row r="578" spans="1:26" ht="15.75" customHeight="1">
      <c r="A578" s="29"/>
      <c r="B578" s="29"/>
      <c r="C578" s="29"/>
      <c r="D578" s="29"/>
      <c r="E578" s="29"/>
      <c r="F578" s="29"/>
      <c r="G578" s="29"/>
      <c r="H578" s="579"/>
      <c r="I578" s="29"/>
      <c r="J578" s="29"/>
      <c r="K578" s="29"/>
      <c r="L578" s="29"/>
      <c r="M578" s="29"/>
      <c r="N578" s="29"/>
      <c r="O578" s="29"/>
      <c r="P578" s="29"/>
      <c r="Q578" s="29"/>
      <c r="R578" s="29"/>
      <c r="S578" s="29"/>
      <c r="T578" s="29"/>
      <c r="U578" s="29"/>
      <c r="V578" s="29"/>
      <c r="W578" s="29"/>
      <c r="X578" s="29"/>
      <c r="Y578" s="29"/>
      <c r="Z578" s="29"/>
    </row>
    <row r="579" spans="1:26" ht="15.75" customHeight="1">
      <c r="A579" s="29"/>
      <c r="B579" s="29"/>
      <c r="C579" s="29"/>
      <c r="D579" s="29"/>
      <c r="E579" s="29"/>
      <c r="F579" s="29"/>
      <c r="G579" s="29"/>
      <c r="H579" s="579"/>
      <c r="I579" s="29"/>
      <c r="J579" s="29"/>
      <c r="K579" s="29"/>
      <c r="L579" s="29"/>
      <c r="M579" s="29"/>
      <c r="N579" s="29"/>
      <c r="O579" s="29"/>
      <c r="P579" s="29"/>
      <c r="Q579" s="29"/>
      <c r="R579" s="29"/>
      <c r="S579" s="29"/>
      <c r="T579" s="29"/>
      <c r="U579" s="29"/>
      <c r="V579" s="29"/>
      <c r="W579" s="29"/>
      <c r="X579" s="29"/>
      <c r="Y579" s="29"/>
      <c r="Z579" s="29"/>
    </row>
    <row r="580" spans="1:26" ht="15.75" customHeight="1">
      <c r="A580" s="29"/>
      <c r="B580" s="29"/>
      <c r="C580" s="29"/>
      <c r="D580" s="29"/>
      <c r="E580" s="29"/>
      <c r="F580" s="29"/>
      <c r="G580" s="29"/>
      <c r="H580" s="579"/>
      <c r="I580" s="29"/>
      <c r="J580" s="29"/>
      <c r="K580" s="29"/>
      <c r="L580" s="29"/>
      <c r="M580" s="29"/>
      <c r="N580" s="29"/>
      <c r="O580" s="29"/>
      <c r="P580" s="29"/>
      <c r="Q580" s="29"/>
      <c r="R580" s="29"/>
      <c r="S580" s="29"/>
      <c r="T580" s="29"/>
      <c r="U580" s="29"/>
      <c r="V580" s="29"/>
      <c r="W580" s="29"/>
      <c r="X580" s="29"/>
      <c r="Y580" s="29"/>
      <c r="Z580" s="29"/>
    </row>
    <row r="581" spans="1:26" ht="15.75" customHeight="1">
      <c r="A581" s="29"/>
      <c r="B581" s="29"/>
      <c r="C581" s="29"/>
      <c r="D581" s="29"/>
      <c r="E581" s="29"/>
      <c r="F581" s="29"/>
      <c r="G581" s="29"/>
      <c r="H581" s="579"/>
      <c r="I581" s="29"/>
      <c r="J581" s="29"/>
      <c r="K581" s="29"/>
      <c r="L581" s="29"/>
      <c r="M581" s="29"/>
      <c r="N581" s="29"/>
      <c r="O581" s="29"/>
      <c r="P581" s="29"/>
      <c r="Q581" s="29"/>
      <c r="R581" s="29"/>
      <c r="S581" s="29"/>
      <c r="T581" s="29"/>
      <c r="U581" s="29"/>
      <c r="V581" s="29"/>
      <c r="W581" s="29"/>
      <c r="X581" s="29"/>
      <c r="Y581" s="29"/>
      <c r="Z581" s="29"/>
    </row>
    <row r="582" spans="1:26" ht="15.75" customHeight="1">
      <c r="A582" s="29"/>
      <c r="B582" s="29"/>
      <c r="C582" s="29"/>
      <c r="D582" s="29"/>
      <c r="E582" s="29"/>
      <c r="F582" s="29"/>
      <c r="G582" s="29"/>
      <c r="H582" s="579"/>
      <c r="I582" s="29"/>
      <c r="J582" s="29"/>
      <c r="K582" s="29"/>
      <c r="L582" s="29"/>
      <c r="M582" s="29"/>
      <c r="N582" s="29"/>
      <c r="O582" s="29"/>
      <c r="P582" s="29"/>
      <c r="Q582" s="29"/>
      <c r="R582" s="29"/>
      <c r="S582" s="29"/>
      <c r="T582" s="29"/>
      <c r="U582" s="29"/>
      <c r="V582" s="29"/>
      <c r="W582" s="29"/>
      <c r="X582" s="29"/>
      <c r="Y582" s="29"/>
      <c r="Z582" s="29"/>
    </row>
    <row r="583" spans="1:26" ht="15.75" customHeight="1">
      <c r="A583" s="29"/>
      <c r="B583" s="29"/>
      <c r="C583" s="29"/>
      <c r="D583" s="29"/>
      <c r="E583" s="29"/>
      <c r="F583" s="29"/>
      <c r="G583" s="29"/>
      <c r="H583" s="579"/>
      <c r="I583" s="29"/>
      <c r="J583" s="29"/>
      <c r="K583" s="29"/>
      <c r="L583" s="29"/>
      <c r="M583" s="29"/>
      <c r="N583" s="29"/>
      <c r="O583" s="29"/>
      <c r="P583" s="29"/>
      <c r="Q583" s="29"/>
      <c r="R583" s="29"/>
      <c r="S583" s="29"/>
      <c r="T583" s="29"/>
      <c r="U583" s="29"/>
      <c r="V583" s="29"/>
      <c r="W583" s="29"/>
      <c r="X583" s="29"/>
      <c r="Y583" s="29"/>
      <c r="Z583" s="29"/>
    </row>
    <row r="584" spans="1:26" ht="15.75" customHeight="1">
      <c r="A584" s="29"/>
      <c r="B584" s="29"/>
      <c r="C584" s="29"/>
      <c r="D584" s="29"/>
      <c r="E584" s="29"/>
      <c r="F584" s="29"/>
      <c r="G584" s="29"/>
      <c r="H584" s="579"/>
      <c r="I584" s="29"/>
      <c r="J584" s="29"/>
      <c r="K584" s="29"/>
      <c r="L584" s="29"/>
      <c r="M584" s="29"/>
      <c r="N584" s="29"/>
      <c r="O584" s="29"/>
      <c r="P584" s="29"/>
      <c r="Q584" s="29"/>
      <c r="R584" s="29"/>
      <c r="S584" s="29"/>
      <c r="T584" s="29"/>
      <c r="U584" s="29"/>
      <c r="V584" s="29"/>
      <c r="W584" s="29"/>
      <c r="X584" s="29"/>
      <c r="Y584" s="29"/>
      <c r="Z584" s="29"/>
    </row>
    <row r="585" spans="1:26" ht="15.75" customHeight="1">
      <c r="A585" s="29"/>
      <c r="B585" s="29"/>
      <c r="C585" s="29"/>
      <c r="D585" s="29"/>
      <c r="E585" s="29"/>
      <c r="F585" s="29"/>
      <c r="G585" s="29"/>
      <c r="H585" s="579"/>
      <c r="I585" s="29"/>
      <c r="J585" s="29"/>
      <c r="K585" s="29"/>
      <c r="L585" s="29"/>
      <c r="M585" s="29"/>
      <c r="N585" s="29"/>
      <c r="O585" s="29"/>
      <c r="P585" s="29"/>
      <c r="Q585" s="29"/>
      <c r="R585" s="29"/>
      <c r="S585" s="29"/>
      <c r="T585" s="29"/>
      <c r="U585" s="29"/>
      <c r="V585" s="29"/>
      <c r="W585" s="29"/>
      <c r="X585" s="29"/>
      <c r="Y585" s="29"/>
      <c r="Z585" s="29"/>
    </row>
    <row r="586" spans="1:26" ht="15.75" customHeight="1">
      <c r="A586" s="29"/>
      <c r="B586" s="29"/>
      <c r="C586" s="29"/>
      <c r="D586" s="29"/>
      <c r="E586" s="29"/>
      <c r="F586" s="29"/>
      <c r="G586" s="29"/>
      <c r="H586" s="579"/>
      <c r="I586" s="29"/>
      <c r="J586" s="29"/>
      <c r="K586" s="29"/>
      <c r="L586" s="29"/>
      <c r="M586" s="29"/>
      <c r="N586" s="29"/>
      <c r="O586" s="29"/>
      <c r="P586" s="29"/>
      <c r="Q586" s="29"/>
      <c r="R586" s="29"/>
      <c r="S586" s="29"/>
      <c r="T586" s="29"/>
      <c r="U586" s="29"/>
      <c r="V586" s="29"/>
      <c r="W586" s="29"/>
      <c r="X586" s="29"/>
      <c r="Y586" s="29"/>
      <c r="Z586" s="29"/>
    </row>
    <row r="587" spans="1:26" ht="15.75" customHeight="1">
      <c r="A587" s="29"/>
      <c r="B587" s="29"/>
      <c r="C587" s="29"/>
      <c r="D587" s="29"/>
      <c r="E587" s="29"/>
      <c r="F587" s="29"/>
      <c r="G587" s="29"/>
      <c r="H587" s="579"/>
      <c r="I587" s="29"/>
      <c r="J587" s="29"/>
      <c r="K587" s="29"/>
      <c r="L587" s="29"/>
      <c r="M587" s="29"/>
      <c r="N587" s="29"/>
      <c r="O587" s="29"/>
      <c r="P587" s="29"/>
      <c r="Q587" s="29"/>
      <c r="R587" s="29"/>
      <c r="S587" s="29"/>
      <c r="T587" s="29"/>
      <c r="U587" s="29"/>
      <c r="V587" s="29"/>
      <c r="W587" s="29"/>
      <c r="X587" s="29"/>
      <c r="Y587" s="29"/>
      <c r="Z587" s="29"/>
    </row>
    <row r="588" spans="1:26" ht="15.75" customHeight="1">
      <c r="A588" s="29"/>
      <c r="B588" s="29"/>
      <c r="C588" s="29"/>
      <c r="D588" s="29"/>
      <c r="E588" s="29"/>
      <c r="F588" s="29"/>
      <c r="G588" s="29"/>
      <c r="H588" s="579"/>
      <c r="I588" s="29"/>
      <c r="J588" s="29"/>
      <c r="K588" s="29"/>
      <c r="L588" s="29"/>
      <c r="M588" s="29"/>
      <c r="N588" s="29"/>
      <c r="O588" s="29"/>
      <c r="P588" s="29"/>
      <c r="Q588" s="29"/>
      <c r="R588" s="29"/>
      <c r="S588" s="29"/>
      <c r="T588" s="29"/>
      <c r="U588" s="29"/>
      <c r="V588" s="29"/>
      <c r="W588" s="29"/>
      <c r="X588" s="29"/>
      <c r="Y588" s="29"/>
      <c r="Z588" s="29"/>
    </row>
    <row r="589" spans="1:26" ht="15.75" customHeight="1">
      <c r="A589" s="29"/>
      <c r="B589" s="29"/>
      <c r="C589" s="29"/>
      <c r="D589" s="29"/>
      <c r="E589" s="29"/>
      <c r="F589" s="29"/>
      <c r="G589" s="29"/>
      <c r="H589" s="579"/>
      <c r="I589" s="29"/>
      <c r="J589" s="29"/>
      <c r="K589" s="29"/>
      <c r="L589" s="29"/>
      <c r="M589" s="29"/>
      <c r="N589" s="29"/>
      <c r="O589" s="29"/>
      <c r="P589" s="29"/>
      <c r="Q589" s="29"/>
      <c r="R589" s="29"/>
      <c r="S589" s="29"/>
      <c r="T589" s="29"/>
      <c r="U589" s="29"/>
      <c r="V589" s="29"/>
      <c r="W589" s="29"/>
      <c r="X589" s="29"/>
      <c r="Y589" s="29"/>
      <c r="Z589" s="29"/>
    </row>
    <row r="590" spans="1:26" ht="15.75" customHeight="1">
      <c r="A590" s="29"/>
      <c r="B590" s="29"/>
      <c r="C590" s="29"/>
      <c r="D590" s="29"/>
      <c r="E590" s="29"/>
      <c r="F590" s="29"/>
      <c r="G590" s="29"/>
      <c r="H590" s="579"/>
      <c r="I590" s="29"/>
      <c r="J590" s="29"/>
      <c r="K590" s="29"/>
      <c r="L590" s="29"/>
      <c r="M590" s="29"/>
      <c r="N590" s="29"/>
      <c r="O590" s="29"/>
      <c r="P590" s="29"/>
      <c r="Q590" s="29"/>
      <c r="R590" s="29"/>
      <c r="S590" s="29"/>
      <c r="T590" s="29"/>
      <c r="U590" s="29"/>
      <c r="V590" s="29"/>
      <c r="W590" s="29"/>
      <c r="X590" s="29"/>
      <c r="Y590" s="29"/>
      <c r="Z590" s="29"/>
    </row>
    <row r="591" spans="1:26" ht="15.75" customHeight="1">
      <c r="A591" s="29"/>
      <c r="B591" s="29"/>
      <c r="C591" s="29"/>
      <c r="D591" s="29"/>
      <c r="E591" s="29"/>
      <c r="F591" s="29"/>
      <c r="G591" s="29"/>
      <c r="H591" s="579"/>
      <c r="I591" s="29"/>
      <c r="J591" s="29"/>
      <c r="K591" s="29"/>
      <c r="L591" s="29"/>
      <c r="M591" s="29"/>
      <c r="N591" s="29"/>
      <c r="O591" s="29"/>
      <c r="P591" s="29"/>
      <c r="Q591" s="29"/>
      <c r="R591" s="29"/>
      <c r="S591" s="29"/>
      <c r="T591" s="29"/>
      <c r="U591" s="29"/>
      <c r="V591" s="29"/>
      <c r="W591" s="29"/>
      <c r="X591" s="29"/>
      <c r="Y591" s="29"/>
      <c r="Z591" s="29"/>
    </row>
    <row r="592" spans="1:26" ht="15.75" customHeight="1">
      <c r="A592" s="29"/>
      <c r="B592" s="29"/>
      <c r="C592" s="29"/>
      <c r="D592" s="29"/>
      <c r="E592" s="29"/>
      <c r="F592" s="29"/>
      <c r="G592" s="29"/>
      <c r="H592" s="579"/>
      <c r="I592" s="29"/>
      <c r="J592" s="29"/>
      <c r="K592" s="29"/>
      <c r="L592" s="29"/>
      <c r="M592" s="29"/>
      <c r="N592" s="29"/>
      <c r="O592" s="29"/>
      <c r="P592" s="29"/>
      <c r="Q592" s="29"/>
      <c r="R592" s="29"/>
      <c r="S592" s="29"/>
      <c r="T592" s="29"/>
      <c r="U592" s="29"/>
      <c r="V592" s="29"/>
      <c r="W592" s="29"/>
      <c r="X592" s="29"/>
      <c r="Y592" s="29"/>
      <c r="Z592" s="29"/>
    </row>
    <row r="593" spans="1:26" ht="15.75" customHeight="1">
      <c r="A593" s="29"/>
      <c r="B593" s="29"/>
      <c r="C593" s="29"/>
      <c r="D593" s="29"/>
      <c r="E593" s="29"/>
      <c r="F593" s="29"/>
      <c r="G593" s="29"/>
      <c r="H593" s="579"/>
      <c r="I593" s="29"/>
      <c r="J593" s="29"/>
      <c r="K593" s="29"/>
      <c r="L593" s="29"/>
      <c r="M593" s="29"/>
      <c r="N593" s="29"/>
      <c r="O593" s="29"/>
      <c r="P593" s="29"/>
      <c r="Q593" s="29"/>
      <c r="R593" s="29"/>
      <c r="S593" s="29"/>
      <c r="T593" s="29"/>
      <c r="U593" s="29"/>
      <c r="V593" s="29"/>
      <c r="W593" s="29"/>
      <c r="X593" s="29"/>
      <c r="Y593" s="29"/>
      <c r="Z593" s="29"/>
    </row>
    <row r="594" spans="1:26" ht="15.75" customHeight="1">
      <c r="A594" s="29"/>
      <c r="B594" s="29"/>
      <c r="C594" s="29"/>
      <c r="D594" s="29"/>
      <c r="E594" s="29"/>
      <c r="F594" s="29"/>
      <c r="G594" s="29"/>
      <c r="H594" s="579"/>
      <c r="I594" s="29"/>
      <c r="J594" s="29"/>
      <c r="K594" s="29"/>
      <c r="L594" s="29"/>
      <c r="M594" s="29"/>
      <c r="N594" s="29"/>
      <c r="O594" s="29"/>
      <c r="P594" s="29"/>
      <c r="Q594" s="29"/>
      <c r="R594" s="29"/>
      <c r="S594" s="29"/>
      <c r="T594" s="29"/>
      <c r="U594" s="29"/>
      <c r="V594" s="29"/>
      <c r="W594" s="29"/>
      <c r="X594" s="29"/>
      <c r="Y594" s="29"/>
      <c r="Z594" s="29"/>
    </row>
    <row r="595" spans="1:26" ht="15.75" customHeight="1">
      <c r="A595" s="29"/>
      <c r="B595" s="29"/>
      <c r="C595" s="29"/>
      <c r="D595" s="29"/>
      <c r="E595" s="29"/>
      <c r="F595" s="29"/>
      <c r="G595" s="29"/>
      <c r="H595" s="579"/>
      <c r="I595" s="29"/>
      <c r="J595" s="29"/>
      <c r="K595" s="29"/>
      <c r="L595" s="29"/>
      <c r="M595" s="29"/>
      <c r="N595" s="29"/>
      <c r="O595" s="29"/>
      <c r="P595" s="29"/>
      <c r="Q595" s="29"/>
      <c r="R595" s="29"/>
      <c r="S595" s="29"/>
      <c r="T595" s="29"/>
      <c r="U595" s="29"/>
      <c r="V595" s="29"/>
      <c r="W595" s="29"/>
      <c r="X595" s="29"/>
      <c r="Y595" s="29"/>
      <c r="Z595" s="29"/>
    </row>
    <row r="596" spans="1:26" ht="15.75" customHeight="1">
      <c r="A596" s="29"/>
      <c r="B596" s="29"/>
      <c r="C596" s="29"/>
      <c r="D596" s="29"/>
      <c r="E596" s="29"/>
      <c r="F596" s="29"/>
      <c r="G596" s="29"/>
      <c r="H596" s="579"/>
      <c r="I596" s="29"/>
      <c r="J596" s="29"/>
      <c r="K596" s="29"/>
      <c r="L596" s="29"/>
      <c r="M596" s="29"/>
      <c r="N596" s="29"/>
      <c r="O596" s="29"/>
      <c r="P596" s="29"/>
      <c r="Q596" s="29"/>
      <c r="R596" s="29"/>
      <c r="S596" s="29"/>
      <c r="T596" s="29"/>
      <c r="U596" s="29"/>
      <c r="V596" s="29"/>
      <c r="W596" s="29"/>
      <c r="X596" s="29"/>
      <c r="Y596" s="29"/>
      <c r="Z596" s="29"/>
    </row>
    <row r="597" spans="1:26" ht="15.75" customHeight="1">
      <c r="A597" s="29"/>
      <c r="B597" s="29"/>
      <c r="C597" s="29"/>
      <c r="D597" s="29"/>
      <c r="E597" s="29"/>
      <c r="F597" s="29"/>
      <c r="G597" s="29"/>
      <c r="H597" s="579"/>
      <c r="I597" s="29"/>
      <c r="J597" s="29"/>
      <c r="K597" s="29"/>
      <c r="L597" s="29"/>
      <c r="M597" s="29"/>
      <c r="N597" s="29"/>
      <c r="O597" s="29"/>
      <c r="P597" s="29"/>
      <c r="Q597" s="29"/>
      <c r="R597" s="29"/>
      <c r="S597" s="29"/>
      <c r="T597" s="29"/>
      <c r="U597" s="29"/>
      <c r="V597" s="29"/>
      <c r="W597" s="29"/>
      <c r="X597" s="29"/>
      <c r="Y597" s="29"/>
      <c r="Z597" s="29"/>
    </row>
    <row r="598" spans="1:26" ht="15.75" customHeight="1">
      <c r="A598" s="29"/>
      <c r="B598" s="29"/>
      <c r="C598" s="29"/>
      <c r="D598" s="29"/>
      <c r="E598" s="29"/>
      <c r="F598" s="29"/>
      <c r="G598" s="29"/>
      <c r="H598" s="579"/>
      <c r="I598" s="29"/>
      <c r="J598" s="29"/>
      <c r="K598" s="29"/>
      <c r="L598" s="29"/>
      <c r="M598" s="29"/>
      <c r="N598" s="29"/>
      <c r="O598" s="29"/>
      <c r="P598" s="29"/>
      <c r="Q598" s="29"/>
      <c r="R598" s="29"/>
      <c r="S598" s="29"/>
      <c r="T598" s="29"/>
      <c r="U598" s="29"/>
      <c r="V598" s="29"/>
      <c r="W598" s="29"/>
      <c r="X598" s="29"/>
      <c r="Y598" s="29"/>
      <c r="Z598" s="29"/>
    </row>
    <row r="599" spans="1:26" ht="15.75" customHeight="1">
      <c r="A599" s="29"/>
      <c r="B599" s="29"/>
      <c r="C599" s="29"/>
      <c r="D599" s="29"/>
      <c r="E599" s="29"/>
      <c r="F599" s="29"/>
      <c r="G599" s="29"/>
      <c r="H599" s="579"/>
      <c r="I599" s="29"/>
      <c r="J599" s="29"/>
      <c r="K599" s="29"/>
      <c r="L599" s="29"/>
      <c r="M599" s="29"/>
      <c r="N599" s="29"/>
      <c r="O599" s="29"/>
      <c r="P599" s="29"/>
      <c r="Q599" s="29"/>
      <c r="R599" s="29"/>
      <c r="S599" s="29"/>
      <c r="T599" s="29"/>
      <c r="U599" s="29"/>
      <c r="V599" s="29"/>
      <c r="W599" s="29"/>
      <c r="X599" s="29"/>
      <c r="Y599" s="29"/>
      <c r="Z599" s="29"/>
    </row>
    <row r="600" spans="1:26" ht="15.75" customHeight="1">
      <c r="A600" s="29"/>
      <c r="B600" s="29"/>
      <c r="C600" s="29"/>
      <c r="D600" s="29"/>
      <c r="E600" s="29"/>
      <c r="F600" s="29"/>
      <c r="G600" s="29"/>
      <c r="H600" s="579"/>
      <c r="I600" s="29"/>
      <c r="J600" s="29"/>
      <c r="K600" s="29"/>
      <c r="L600" s="29"/>
      <c r="M600" s="29"/>
      <c r="N600" s="29"/>
      <c r="O600" s="29"/>
      <c r="P600" s="29"/>
      <c r="Q600" s="29"/>
      <c r="R600" s="29"/>
      <c r="S600" s="29"/>
      <c r="T600" s="29"/>
      <c r="U600" s="29"/>
      <c r="V600" s="29"/>
      <c r="W600" s="29"/>
      <c r="X600" s="29"/>
      <c r="Y600" s="29"/>
      <c r="Z600" s="29"/>
    </row>
    <row r="601" spans="1:26" ht="15.75" customHeight="1">
      <c r="A601" s="29"/>
      <c r="B601" s="29"/>
      <c r="C601" s="29"/>
      <c r="D601" s="29"/>
      <c r="E601" s="29"/>
      <c r="F601" s="29"/>
      <c r="G601" s="29"/>
      <c r="H601" s="579"/>
      <c r="I601" s="29"/>
      <c r="J601" s="29"/>
      <c r="K601" s="29"/>
      <c r="L601" s="29"/>
      <c r="M601" s="29"/>
      <c r="N601" s="29"/>
      <c r="O601" s="29"/>
      <c r="P601" s="29"/>
      <c r="Q601" s="29"/>
      <c r="R601" s="29"/>
      <c r="S601" s="29"/>
      <c r="T601" s="29"/>
      <c r="U601" s="29"/>
      <c r="V601" s="29"/>
      <c r="W601" s="29"/>
      <c r="X601" s="29"/>
      <c r="Y601" s="29"/>
      <c r="Z601" s="29"/>
    </row>
    <row r="602" spans="1:26" ht="15.75" customHeight="1">
      <c r="A602" s="29"/>
      <c r="B602" s="29"/>
      <c r="C602" s="29"/>
      <c r="D602" s="29"/>
      <c r="E602" s="29"/>
      <c r="F602" s="29"/>
      <c r="G602" s="29"/>
      <c r="H602" s="579"/>
      <c r="I602" s="29"/>
      <c r="J602" s="29"/>
      <c r="K602" s="29"/>
      <c r="L602" s="29"/>
      <c r="M602" s="29"/>
      <c r="N602" s="29"/>
      <c r="O602" s="29"/>
      <c r="P602" s="29"/>
      <c r="Q602" s="29"/>
      <c r="R602" s="29"/>
      <c r="S602" s="29"/>
      <c r="T602" s="29"/>
      <c r="U602" s="29"/>
      <c r="V602" s="29"/>
      <c r="W602" s="29"/>
      <c r="X602" s="29"/>
      <c r="Y602" s="29"/>
      <c r="Z602" s="29"/>
    </row>
    <row r="603" spans="1:26" ht="15.75" customHeight="1">
      <c r="A603" s="29"/>
      <c r="B603" s="29"/>
      <c r="C603" s="29"/>
      <c r="D603" s="29"/>
      <c r="E603" s="29"/>
      <c r="F603" s="29"/>
      <c r="G603" s="29"/>
      <c r="H603" s="579"/>
      <c r="I603" s="29"/>
      <c r="J603" s="29"/>
      <c r="K603" s="29"/>
      <c r="L603" s="29"/>
      <c r="M603" s="29"/>
      <c r="N603" s="29"/>
      <c r="O603" s="29"/>
      <c r="P603" s="29"/>
      <c r="Q603" s="29"/>
      <c r="R603" s="29"/>
      <c r="S603" s="29"/>
      <c r="T603" s="29"/>
      <c r="U603" s="29"/>
      <c r="V603" s="29"/>
      <c r="W603" s="29"/>
      <c r="X603" s="29"/>
      <c r="Y603" s="29"/>
      <c r="Z603" s="29"/>
    </row>
    <row r="604" spans="1:26" ht="15.75" customHeight="1">
      <c r="A604" s="29"/>
      <c r="B604" s="29"/>
      <c r="C604" s="29"/>
      <c r="D604" s="29"/>
      <c r="E604" s="29"/>
      <c r="F604" s="29"/>
      <c r="G604" s="29"/>
      <c r="H604" s="579"/>
      <c r="I604" s="29"/>
      <c r="J604" s="29"/>
      <c r="K604" s="29"/>
      <c r="L604" s="29"/>
      <c r="M604" s="29"/>
      <c r="N604" s="29"/>
      <c r="O604" s="29"/>
      <c r="P604" s="29"/>
      <c r="Q604" s="29"/>
      <c r="R604" s="29"/>
      <c r="S604" s="29"/>
      <c r="T604" s="29"/>
      <c r="U604" s="29"/>
      <c r="V604" s="29"/>
      <c r="W604" s="29"/>
      <c r="X604" s="29"/>
      <c r="Y604" s="29"/>
      <c r="Z604" s="29"/>
    </row>
    <row r="605" spans="1:26" ht="15.75" customHeight="1">
      <c r="A605" s="29"/>
      <c r="B605" s="29"/>
      <c r="C605" s="29"/>
      <c r="D605" s="29"/>
      <c r="E605" s="29"/>
      <c r="F605" s="29"/>
      <c r="G605" s="29"/>
      <c r="H605" s="579"/>
      <c r="I605" s="29"/>
      <c r="J605" s="29"/>
      <c r="K605" s="29"/>
      <c r="L605" s="29"/>
      <c r="M605" s="29"/>
      <c r="N605" s="29"/>
      <c r="O605" s="29"/>
      <c r="P605" s="29"/>
      <c r="Q605" s="29"/>
      <c r="R605" s="29"/>
      <c r="S605" s="29"/>
      <c r="T605" s="29"/>
      <c r="U605" s="29"/>
      <c r="V605" s="29"/>
      <c r="W605" s="29"/>
      <c r="X605" s="29"/>
      <c r="Y605" s="29"/>
      <c r="Z605" s="29"/>
    </row>
    <row r="606" spans="1:26" ht="15.75" customHeight="1">
      <c r="A606" s="29"/>
      <c r="B606" s="29"/>
      <c r="C606" s="29"/>
      <c r="D606" s="29"/>
      <c r="E606" s="29"/>
      <c r="F606" s="29"/>
      <c r="G606" s="29"/>
      <c r="H606" s="579"/>
      <c r="I606" s="29"/>
      <c r="J606" s="29"/>
      <c r="K606" s="29"/>
      <c r="L606" s="29"/>
      <c r="M606" s="29"/>
      <c r="N606" s="29"/>
      <c r="O606" s="29"/>
      <c r="P606" s="29"/>
      <c r="Q606" s="29"/>
      <c r="R606" s="29"/>
      <c r="S606" s="29"/>
      <c r="T606" s="29"/>
      <c r="U606" s="29"/>
      <c r="V606" s="29"/>
      <c r="W606" s="29"/>
      <c r="X606" s="29"/>
      <c r="Y606" s="29"/>
      <c r="Z606" s="29"/>
    </row>
    <row r="607" spans="1:26" ht="15.75" customHeight="1">
      <c r="A607" s="29"/>
      <c r="B607" s="29"/>
      <c r="C607" s="29"/>
      <c r="D607" s="29"/>
      <c r="E607" s="29"/>
      <c r="F607" s="29"/>
      <c r="G607" s="29"/>
      <c r="H607" s="579"/>
      <c r="I607" s="29"/>
      <c r="J607" s="29"/>
      <c r="K607" s="29"/>
      <c r="L607" s="29"/>
      <c r="M607" s="29"/>
      <c r="N607" s="29"/>
      <c r="O607" s="29"/>
      <c r="P607" s="29"/>
      <c r="Q607" s="29"/>
      <c r="R607" s="29"/>
      <c r="S607" s="29"/>
      <c r="T607" s="29"/>
      <c r="U607" s="29"/>
      <c r="V607" s="29"/>
      <c r="W607" s="29"/>
      <c r="X607" s="29"/>
      <c r="Y607" s="29"/>
      <c r="Z607" s="29"/>
    </row>
    <row r="608" spans="1:26" ht="15.75" customHeight="1">
      <c r="A608" s="29"/>
      <c r="B608" s="29"/>
      <c r="C608" s="29"/>
      <c r="D608" s="29"/>
      <c r="E608" s="29"/>
      <c r="F608" s="29"/>
      <c r="G608" s="29"/>
      <c r="H608" s="579"/>
      <c r="I608" s="29"/>
      <c r="J608" s="29"/>
      <c r="K608" s="29"/>
      <c r="L608" s="29"/>
      <c r="M608" s="29"/>
      <c r="N608" s="29"/>
      <c r="O608" s="29"/>
      <c r="P608" s="29"/>
      <c r="Q608" s="29"/>
      <c r="R608" s="29"/>
      <c r="S608" s="29"/>
      <c r="T608" s="29"/>
      <c r="U608" s="29"/>
      <c r="V608" s="29"/>
      <c r="W608" s="29"/>
      <c r="X608" s="29"/>
      <c r="Y608" s="29"/>
      <c r="Z608" s="29"/>
    </row>
    <row r="609" spans="1:26" ht="15.75" customHeight="1">
      <c r="A609" s="29"/>
      <c r="B609" s="29"/>
      <c r="C609" s="29"/>
      <c r="D609" s="29"/>
      <c r="E609" s="29"/>
      <c r="F609" s="29"/>
      <c r="G609" s="29"/>
      <c r="H609" s="579"/>
      <c r="I609" s="29"/>
      <c r="J609" s="29"/>
      <c r="K609" s="29"/>
      <c r="L609" s="29"/>
      <c r="M609" s="29"/>
      <c r="N609" s="29"/>
      <c r="O609" s="29"/>
      <c r="P609" s="29"/>
      <c r="Q609" s="29"/>
      <c r="R609" s="29"/>
      <c r="S609" s="29"/>
      <c r="T609" s="29"/>
      <c r="U609" s="29"/>
      <c r="V609" s="29"/>
      <c r="W609" s="29"/>
      <c r="X609" s="29"/>
      <c r="Y609" s="29"/>
      <c r="Z609" s="29"/>
    </row>
    <row r="610" spans="1:26" ht="15.75" customHeight="1">
      <c r="A610" s="29"/>
      <c r="B610" s="29"/>
      <c r="C610" s="29"/>
      <c r="D610" s="29"/>
      <c r="E610" s="29"/>
      <c r="F610" s="29"/>
      <c r="G610" s="29"/>
      <c r="H610" s="579"/>
      <c r="I610" s="29"/>
      <c r="J610" s="29"/>
      <c r="K610" s="29"/>
      <c r="L610" s="29"/>
      <c r="M610" s="29"/>
      <c r="N610" s="29"/>
      <c r="O610" s="29"/>
      <c r="P610" s="29"/>
      <c r="Q610" s="29"/>
      <c r="R610" s="29"/>
      <c r="S610" s="29"/>
      <c r="T610" s="29"/>
      <c r="U610" s="29"/>
      <c r="V610" s="29"/>
      <c r="W610" s="29"/>
      <c r="X610" s="29"/>
      <c r="Y610" s="29"/>
      <c r="Z610" s="29"/>
    </row>
    <row r="611" spans="1:26" ht="15.75" customHeight="1">
      <c r="A611" s="29"/>
      <c r="B611" s="29"/>
      <c r="C611" s="29"/>
      <c r="D611" s="29"/>
      <c r="E611" s="29"/>
      <c r="F611" s="29"/>
      <c r="G611" s="29"/>
      <c r="H611" s="579"/>
      <c r="I611" s="29"/>
      <c r="J611" s="29"/>
      <c r="K611" s="29"/>
      <c r="L611" s="29"/>
      <c r="M611" s="29"/>
      <c r="N611" s="29"/>
      <c r="O611" s="29"/>
      <c r="P611" s="29"/>
      <c r="Q611" s="29"/>
      <c r="R611" s="29"/>
      <c r="S611" s="29"/>
      <c r="T611" s="29"/>
      <c r="U611" s="29"/>
      <c r="V611" s="29"/>
      <c r="W611" s="29"/>
      <c r="X611" s="29"/>
      <c r="Y611" s="29"/>
      <c r="Z611" s="29"/>
    </row>
    <row r="612" spans="1:26" ht="15.75" customHeight="1">
      <c r="A612" s="29"/>
      <c r="B612" s="29"/>
      <c r="C612" s="29"/>
      <c r="D612" s="29"/>
      <c r="E612" s="29"/>
      <c r="F612" s="29"/>
      <c r="G612" s="29"/>
      <c r="H612" s="579"/>
      <c r="I612" s="29"/>
      <c r="J612" s="29"/>
      <c r="K612" s="29"/>
      <c r="L612" s="29"/>
      <c r="M612" s="29"/>
      <c r="N612" s="29"/>
      <c r="O612" s="29"/>
      <c r="P612" s="29"/>
      <c r="Q612" s="29"/>
      <c r="R612" s="29"/>
      <c r="S612" s="29"/>
      <c r="T612" s="29"/>
      <c r="U612" s="29"/>
      <c r="V612" s="29"/>
      <c r="W612" s="29"/>
      <c r="X612" s="29"/>
      <c r="Y612" s="29"/>
      <c r="Z612" s="29"/>
    </row>
    <row r="613" spans="1:26" ht="15.75" customHeight="1">
      <c r="A613" s="29"/>
      <c r="B613" s="29"/>
      <c r="C613" s="29"/>
      <c r="D613" s="29"/>
      <c r="E613" s="29"/>
      <c r="F613" s="29"/>
      <c r="G613" s="29"/>
      <c r="H613" s="579"/>
      <c r="I613" s="29"/>
      <c r="J613" s="29"/>
      <c r="K613" s="29"/>
      <c r="L613" s="29"/>
      <c r="M613" s="29"/>
      <c r="N613" s="29"/>
      <c r="O613" s="29"/>
      <c r="P613" s="29"/>
      <c r="Q613" s="29"/>
      <c r="R613" s="29"/>
      <c r="S613" s="29"/>
      <c r="T613" s="29"/>
      <c r="U613" s="29"/>
      <c r="V613" s="29"/>
      <c r="W613" s="29"/>
      <c r="X613" s="29"/>
      <c r="Y613" s="29"/>
      <c r="Z613" s="29"/>
    </row>
    <row r="614" spans="1:26" ht="15.75" customHeight="1">
      <c r="A614" s="29"/>
      <c r="B614" s="29"/>
      <c r="C614" s="29"/>
      <c r="D614" s="29"/>
      <c r="E614" s="29"/>
      <c r="F614" s="29"/>
      <c r="G614" s="29"/>
      <c r="H614" s="579"/>
      <c r="I614" s="29"/>
      <c r="J614" s="29"/>
      <c r="K614" s="29"/>
      <c r="L614" s="29"/>
      <c r="M614" s="29"/>
      <c r="N614" s="29"/>
      <c r="O614" s="29"/>
      <c r="P614" s="29"/>
      <c r="Q614" s="29"/>
      <c r="R614" s="29"/>
      <c r="S614" s="29"/>
      <c r="T614" s="29"/>
      <c r="U614" s="29"/>
      <c r="V614" s="29"/>
      <c r="W614" s="29"/>
      <c r="X614" s="29"/>
      <c r="Y614" s="29"/>
      <c r="Z614" s="29"/>
    </row>
    <row r="615" spans="1:26" ht="15.75" customHeight="1">
      <c r="A615" s="29"/>
      <c r="B615" s="29"/>
      <c r="C615" s="29"/>
      <c r="D615" s="29"/>
      <c r="E615" s="29"/>
      <c r="F615" s="29"/>
      <c r="G615" s="29"/>
      <c r="H615" s="579"/>
      <c r="I615" s="29"/>
      <c r="J615" s="29"/>
      <c r="K615" s="29"/>
      <c r="L615" s="29"/>
      <c r="M615" s="29"/>
      <c r="N615" s="29"/>
      <c r="O615" s="29"/>
      <c r="P615" s="29"/>
      <c r="Q615" s="29"/>
      <c r="R615" s="29"/>
      <c r="S615" s="29"/>
      <c r="T615" s="29"/>
      <c r="U615" s="29"/>
      <c r="V615" s="29"/>
      <c r="W615" s="29"/>
      <c r="X615" s="29"/>
      <c r="Y615" s="29"/>
      <c r="Z615" s="29"/>
    </row>
    <row r="616" spans="1:26" ht="15.75" customHeight="1">
      <c r="A616" s="29"/>
      <c r="B616" s="29"/>
      <c r="C616" s="29"/>
      <c r="D616" s="29"/>
      <c r="E616" s="29"/>
      <c r="F616" s="29"/>
      <c r="G616" s="29"/>
      <c r="H616" s="579"/>
      <c r="I616" s="29"/>
      <c r="J616" s="29"/>
      <c r="K616" s="29"/>
      <c r="L616" s="29"/>
      <c r="M616" s="29"/>
      <c r="N616" s="29"/>
      <c r="O616" s="29"/>
      <c r="P616" s="29"/>
      <c r="Q616" s="29"/>
      <c r="R616" s="29"/>
      <c r="S616" s="29"/>
      <c r="T616" s="29"/>
      <c r="U616" s="29"/>
      <c r="V616" s="29"/>
      <c r="W616" s="29"/>
      <c r="X616" s="29"/>
      <c r="Y616" s="29"/>
      <c r="Z616" s="29"/>
    </row>
    <row r="617" spans="1:26" ht="15.75" customHeight="1">
      <c r="A617" s="29"/>
      <c r="B617" s="29"/>
      <c r="C617" s="29"/>
      <c r="D617" s="29"/>
      <c r="E617" s="29"/>
      <c r="F617" s="29"/>
      <c r="G617" s="29"/>
      <c r="H617" s="579"/>
      <c r="I617" s="29"/>
      <c r="J617" s="29"/>
      <c r="K617" s="29"/>
      <c r="L617" s="29"/>
      <c r="M617" s="29"/>
      <c r="N617" s="29"/>
      <c r="O617" s="29"/>
      <c r="P617" s="29"/>
      <c r="Q617" s="29"/>
      <c r="R617" s="29"/>
      <c r="S617" s="29"/>
      <c r="T617" s="29"/>
      <c r="U617" s="29"/>
      <c r="V617" s="29"/>
      <c r="W617" s="29"/>
      <c r="X617" s="29"/>
      <c r="Y617" s="29"/>
      <c r="Z617" s="29"/>
    </row>
    <row r="618" spans="1:26" ht="15.75" customHeight="1">
      <c r="A618" s="29"/>
      <c r="B618" s="29"/>
      <c r="C618" s="29"/>
      <c r="D618" s="29"/>
      <c r="E618" s="29"/>
      <c r="F618" s="29"/>
      <c r="G618" s="29"/>
      <c r="H618" s="579"/>
      <c r="I618" s="29"/>
      <c r="J618" s="29"/>
      <c r="K618" s="29"/>
      <c r="L618" s="29"/>
      <c r="M618" s="29"/>
      <c r="N618" s="29"/>
      <c r="O618" s="29"/>
      <c r="P618" s="29"/>
      <c r="Q618" s="29"/>
      <c r="R618" s="29"/>
      <c r="S618" s="29"/>
      <c r="T618" s="29"/>
      <c r="U618" s="29"/>
      <c r="V618" s="29"/>
      <c r="W618" s="29"/>
      <c r="X618" s="29"/>
      <c r="Y618" s="29"/>
      <c r="Z618" s="29"/>
    </row>
    <row r="619" spans="1:26" ht="15.75" customHeight="1">
      <c r="A619" s="29"/>
      <c r="B619" s="29"/>
      <c r="C619" s="29"/>
      <c r="D619" s="29"/>
      <c r="E619" s="29"/>
      <c r="F619" s="29"/>
      <c r="G619" s="29"/>
      <c r="H619" s="579"/>
      <c r="I619" s="29"/>
      <c r="J619" s="29"/>
      <c r="K619" s="29"/>
      <c r="L619" s="29"/>
      <c r="M619" s="29"/>
      <c r="N619" s="29"/>
      <c r="O619" s="29"/>
      <c r="P619" s="29"/>
      <c r="Q619" s="29"/>
      <c r="R619" s="29"/>
      <c r="S619" s="29"/>
      <c r="T619" s="29"/>
      <c r="U619" s="29"/>
      <c r="V619" s="29"/>
      <c r="W619" s="29"/>
      <c r="X619" s="29"/>
      <c r="Y619" s="29"/>
      <c r="Z619" s="29"/>
    </row>
    <row r="620" spans="1:26" ht="15.75" customHeight="1">
      <c r="A620" s="29"/>
      <c r="B620" s="29"/>
      <c r="C620" s="29"/>
      <c r="D620" s="29"/>
      <c r="E620" s="29"/>
      <c r="F620" s="29"/>
      <c r="G620" s="29"/>
      <c r="H620" s="579"/>
      <c r="I620" s="29"/>
      <c r="J620" s="29"/>
      <c r="K620" s="29"/>
      <c r="L620" s="29"/>
      <c r="M620" s="29"/>
      <c r="N620" s="29"/>
      <c r="O620" s="29"/>
      <c r="P620" s="29"/>
      <c r="Q620" s="29"/>
      <c r="R620" s="29"/>
      <c r="S620" s="29"/>
      <c r="T620" s="29"/>
      <c r="U620" s="29"/>
      <c r="V620" s="29"/>
      <c r="W620" s="29"/>
      <c r="X620" s="29"/>
      <c r="Y620" s="29"/>
      <c r="Z620" s="29"/>
    </row>
    <row r="621" spans="1:26" ht="15.75" customHeight="1">
      <c r="A621" s="29"/>
      <c r="B621" s="29"/>
      <c r="C621" s="29"/>
      <c r="D621" s="29"/>
      <c r="E621" s="29"/>
      <c r="F621" s="29"/>
      <c r="G621" s="29"/>
      <c r="H621" s="579"/>
      <c r="I621" s="29"/>
      <c r="J621" s="29"/>
      <c r="K621" s="29"/>
      <c r="L621" s="29"/>
      <c r="M621" s="29"/>
      <c r="N621" s="29"/>
      <c r="O621" s="29"/>
      <c r="P621" s="29"/>
      <c r="Q621" s="29"/>
      <c r="R621" s="29"/>
      <c r="S621" s="29"/>
      <c r="T621" s="29"/>
      <c r="U621" s="29"/>
      <c r="V621" s="29"/>
      <c r="W621" s="29"/>
      <c r="X621" s="29"/>
      <c r="Y621" s="29"/>
      <c r="Z621" s="29"/>
    </row>
    <row r="622" spans="1:26" ht="15.75" customHeight="1">
      <c r="A622" s="29"/>
      <c r="B622" s="29"/>
      <c r="C622" s="29"/>
      <c r="D622" s="29"/>
      <c r="E622" s="29"/>
      <c r="F622" s="29"/>
      <c r="G622" s="29"/>
      <c r="H622" s="579"/>
      <c r="I622" s="29"/>
      <c r="J622" s="29"/>
      <c r="K622" s="29"/>
      <c r="L622" s="29"/>
      <c r="M622" s="29"/>
      <c r="N622" s="29"/>
      <c r="O622" s="29"/>
      <c r="P622" s="29"/>
      <c r="Q622" s="29"/>
      <c r="R622" s="29"/>
      <c r="S622" s="29"/>
      <c r="T622" s="29"/>
      <c r="U622" s="29"/>
      <c r="V622" s="29"/>
      <c r="W622" s="29"/>
      <c r="X622" s="29"/>
      <c r="Y622" s="29"/>
      <c r="Z622" s="29"/>
    </row>
    <row r="623" spans="1:26" ht="15.75" customHeight="1">
      <c r="A623" s="29"/>
      <c r="B623" s="29"/>
      <c r="C623" s="29"/>
      <c r="D623" s="29"/>
      <c r="E623" s="29"/>
      <c r="F623" s="29"/>
      <c r="G623" s="29"/>
      <c r="H623" s="579"/>
      <c r="I623" s="29"/>
      <c r="J623" s="29"/>
      <c r="K623" s="29"/>
      <c r="L623" s="29"/>
      <c r="M623" s="29"/>
      <c r="N623" s="29"/>
      <c r="O623" s="29"/>
      <c r="P623" s="29"/>
      <c r="Q623" s="29"/>
      <c r="R623" s="29"/>
      <c r="S623" s="29"/>
      <c r="T623" s="29"/>
      <c r="U623" s="29"/>
      <c r="V623" s="29"/>
      <c r="W623" s="29"/>
      <c r="X623" s="29"/>
      <c r="Y623" s="29"/>
      <c r="Z623" s="29"/>
    </row>
    <row r="624" spans="1:26" ht="15.75" customHeight="1">
      <c r="A624" s="29"/>
      <c r="B624" s="29"/>
      <c r="C624" s="29"/>
      <c r="D624" s="29"/>
      <c r="E624" s="29"/>
      <c r="F624" s="29"/>
      <c r="G624" s="29"/>
      <c r="H624" s="579"/>
      <c r="I624" s="29"/>
      <c r="J624" s="29"/>
      <c r="K624" s="29"/>
      <c r="L624" s="29"/>
      <c r="M624" s="29"/>
      <c r="N624" s="29"/>
      <c r="O624" s="29"/>
      <c r="P624" s="29"/>
      <c r="Q624" s="29"/>
      <c r="R624" s="29"/>
      <c r="S624" s="29"/>
      <c r="T624" s="29"/>
      <c r="U624" s="29"/>
      <c r="V624" s="29"/>
      <c r="W624" s="29"/>
      <c r="X624" s="29"/>
      <c r="Y624" s="29"/>
      <c r="Z624" s="29"/>
    </row>
    <row r="625" spans="1:26" ht="15.75" customHeight="1">
      <c r="A625" s="29"/>
      <c r="B625" s="29"/>
      <c r="C625" s="29"/>
      <c r="D625" s="29"/>
      <c r="E625" s="29"/>
      <c r="F625" s="29"/>
      <c r="G625" s="29"/>
      <c r="H625" s="579"/>
      <c r="I625" s="29"/>
      <c r="J625" s="29"/>
      <c r="K625" s="29"/>
      <c r="L625" s="29"/>
      <c r="M625" s="29"/>
      <c r="N625" s="29"/>
      <c r="O625" s="29"/>
      <c r="P625" s="29"/>
      <c r="Q625" s="29"/>
      <c r="R625" s="29"/>
      <c r="S625" s="29"/>
      <c r="T625" s="29"/>
      <c r="U625" s="29"/>
      <c r="V625" s="29"/>
      <c r="W625" s="29"/>
      <c r="X625" s="29"/>
      <c r="Y625" s="29"/>
      <c r="Z625" s="29"/>
    </row>
    <row r="626" spans="1:26" ht="15.75" customHeight="1">
      <c r="A626" s="29"/>
      <c r="B626" s="29"/>
      <c r="C626" s="29"/>
      <c r="D626" s="29"/>
      <c r="E626" s="29"/>
      <c r="F626" s="29"/>
      <c r="G626" s="29"/>
      <c r="H626" s="579"/>
      <c r="I626" s="29"/>
      <c r="J626" s="29"/>
      <c r="K626" s="29"/>
      <c r="L626" s="29"/>
      <c r="M626" s="29"/>
      <c r="N626" s="29"/>
      <c r="O626" s="29"/>
      <c r="P626" s="29"/>
      <c r="Q626" s="29"/>
      <c r="R626" s="29"/>
      <c r="S626" s="29"/>
      <c r="T626" s="29"/>
      <c r="U626" s="29"/>
      <c r="V626" s="29"/>
      <c r="W626" s="29"/>
      <c r="X626" s="29"/>
      <c r="Y626" s="29"/>
      <c r="Z626" s="29"/>
    </row>
    <row r="627" spans="1:26" ht="15.75" customHeight="1">
      <c r="A627" s="29"/>
      <c r="B627" s="29"/>
      <c r="C627" s="29"/>
      <c r="D627" s="29"/>
      <c r="E627" s="29"/>
      <c r="F627" s="29"/>
      <c r="G627" s="29"/>
      <c r="H627" s="579"/>
      <c r="I627" s="29"/>
      <c r="J627" s="29"/>
      <c r="K627" s="29"/>
      <c r="L627" s="29"/>
      <c r="M627" s="29"/>
      <c r="N627" s="29"/>
      <c r="O627" s="29"/>
      <c r="P627" s="29"/>
      <c r="Q627" s="29"/>
      <c r="R627" s="29"/>
      <c r="S627" s="29"/>
      <c r="T627" s="29"/>
      <c r="U627" s="29"/>
      <c r="V627" s="29"/>
      <c r="W627" s="29"/>
      <c r="X627" s="29"/>
      <c r="Y627" s="29"/>
      <c r="Z627" s="29"/>
    </row>
    <row r="628" spans="1:26" ht="15.75" customHeight="1">
      <c r="A628" s="29"/>
      <c r="B628" s="29"/>
      <c r="C628" s="29"/>
      <c r="D628" s="29"/>
      <c r="E628" s="29"/>
      <c r="F628" s="29"/>
      <c r="G628" s="29"/>
      <c r="H628" s="579"/>
      <c r="I628" s="29"/>
      <c r="J628" s="29"/>
      <c r="K628" s="29"/>
      <c r="L628" s="29"/>
      <c r="M628" s="29"/>
      <c r="N628" s="29"/>
      <c r="O628" s="29"/>
      <c r="P628" s="29"/>
      <c r="Q628" s="29"/>
      <c r="R628" s="29"/>
      <c r="S628" s="29"/>
      <c r="T628" s="29"/>
      <c r="U628" s="29"/>
      <c r="V628" s="29"/>
      <c r="W628" s="29"/>
      <c r="X628" s="29"/>
      <c r="Y628" s="29"/>
      <c r="Z628" s="29"/>
    </row>
    <row r="629" spans="1:26" ht="15.75" customHeight="1">
      <c r="A629" s="29"/>
      <c r="B629" s="29"/>
      <c r="C629" s="29"/>
      <c r="D629" s="29"/>
      <c r="E629" s="29"/>
      <c r="F629" s="29"/>
      <c r="G629" s="29"/>
      <c r="H629" s="579"/>
      <c r="I629" s="29"/>
      <c r="J629" s="29"/>
      <c r="K629" s="29"/>
      <c r="L629" s="29"/>
      <c r="M629" s="29"/>
      <c r="N629" s="29"/>
      <c r="O629" s="29"/>
      <c r="P629" s="29"/>
      <c r="Q629" s="29"/>
      <c r="R629" s="29"/>
      <c r="S629" s="29"/>
      <c r="T629" s="29"/>
      <c r="U629" s="29"/>
      <c r="V629" s="29"/>
      <c r="W629" s="29"/>
      <c r="X629" s="29"/>
      <c r="Y629" s="29"/>
      <c r="Z629" s="29"/>
    </row>
    <row r="630" spans="1:26" ht="15.75" customHeight="1">
      <c r="A630" s="29"/>
      <c r="B630" s="29"/>
      <c r="C630" s="29"/>
      <c r="D630" s="29"/>
      <c r="E630" s="29"/>
      <c r="F630" s="29"/>
      <c r="G630" s="29"/>
      <c r="H630" s="579"/>
      <c r="I630" s="29"/>
      <c r="J630" s="29"/>
      <c r="K630" s="29"/>
      <c r="L630" s="29"/>
      <c r="M630" s="29"/>
      <c r="N630" s="29"/>
      <c r="O630" s="29"/>
      <c r="P630" s="29"/>
      <c r="Q630" s="29"/>
      <c r="R630" s="29"/>
      <c r="S630" s="29"/>
      <c r="T630" s="29"/>
      <c r="U630" s="29"/>
      <c r="V630" s="29"/>
      <c r="W630" s="29"/>
      <c r="X630" s="29"/>
      <c r="Y630" s="29"/>
      <c r="Z630" s="29"/>
    </row>
    <row r="631" spans="1:26" ht="15.75" customHeight="1">
      <c r="A631" s="29"/>
      <c r="B631" s="29"/>
      <c r="C631" s="29"/>
      <c r="D631" s="29"/>
      <c r="E631" s="29"/>
      <c r="F631" s="29"/>
      <c r="G631" s="29"/>
      <c r="H631" s="579"/>
      <c r="I631" s="29"/>
      <c r="J631" s="29"/>
      <c r="K631" s="29"/>
      <c r="L631" s="29"/>
      <c r="M631" s="29"/>
      <c r="N631" s="29"/>
      <c r="O631" s="29"/>
      <c r="P631" s="29"/>
      <c r="Q631" s="29"/>
      <c r="R631" s="29"/>
      <c r="S631" s="29"/>
      <c r="T631" s="29"/>
      <c r="U631" s="29"/>
      <c r="V631" s="29"/>
      <c r="W631" s="29"/>
      <c r="X631" s="29"/>
      <c r="Y631" s="29"/>
      <c r="Z631" s="29"/>
    </row>
    <row r="632" spans="1:26" ht="15.75" customHeight="1">
      <c r="A632" s="29"/>
      <c r="B632" s="29"/>
      <c r="C632" s="29"/>
      <c r="D632" s="29"/>
      <c r="E632" s="29"/>
      <c r="F632" s="29"/>
      <c r="G632" s="29"/>
      <c r="H632" s="579"/>
      <c r="I632" s="29"/>
      <c r="J632" s="29"/>
      <c r="K632" s="29"/>
      <c r="L632" s="29"/>
      <c r="M632" s="29"/>
      <c r="N632" s="29"/>
      <c r="O632" s="29"/>
      <c r="P632" s="29"/>
      <c r="Q632" s="29"/>
      <c r="R632" s="29"/>
      <c r="S632" s="29"/>
      <c r="T632" s="29"/>
      <c r="U632" s="29"/>
      <c r="V632" s="29"/>
      <c r="W632" s="29"/>
      <c r="X632" s="29"/>
      <c r="Y632" s="29"/>
      <c r="Z632" s="29"/>
    </row>
    <row r="633" spans="1:26" ht="15.75" customHeight="1">
      <c r="A633" s="29"/>
      <c r="B633" s="29"/>
      <c r="C633" s="29"/>
      <c r="D633" s="29"/>
      <c r="E633" s="29"/>
      <c r="F633" s="29"/>
      <c r="G633" s="29"/>
      <c r="H633" s="579"/>
      <c r="I633" s="29"/>
      <c r="J633" s="29"/>
      <c r="K633" s="29"/>
      <c r="L633" s="29"/>
      <c r="M633" s="29"/>
      <c r="N633" s="29"/>
      <c r="O633" s="29"/>
      <c r="P633" s="29"/>
      <c r="Q633" s="29"/>
      <c r="R633" s="29"/>
      <c r="S633" s="29"/>
      <c r="T633" s="29"/>
      <c r="U633" s="29"/>
      <c r="V633" s="29"/>
      <c r="W633" s="29"/>
      <c r="X633" s="29"/>
      <c r="Y633" s="29"/>
      <c r="Z633" s="29"/>
    </row>
    <row r="634" spans="1:26" ht="15.75" customHeight="1">
      <c r="A634" s="29"/>
      <c r="B634" s="29"/>
      <c r="C634" s="29"/>
      <c r="D634" s="29"/>
      <c r="E634" s="29"/>
      <c r="F634" s="29"/>
      <c r="G634" s="29"/>
      <c r="H634" s="579"/>
      <c r="I634" s="29"/>
      <c r="J634" s="29"/>
      <c r="K634" s="29"/>
      <c r="L634" s="29"/>
      <c r="M634" s="29"/>
      <c r="N634" s="29"/>
      <c r="O634" s="29"/>
      <c r="P634" s="29"/>
      <c r="Q634" s="29"/>
      <c r="R634" s="29"/>
      <c r="S634" s="29"/>
      <c r="T634" s="29"/>
      <c r="U634" s="29"/>
      <c r="V634" s="29"/>
      <c r="W634" s="29"/>
      <c r="X634" s="29"/>
      <c r="Y634" s="29"/>
      <c r="Z634" s="29"/>
    </row>
    <row r="635" spans="1:26" ht="15.75" customHeight="1">
      <c r="A635" s="29"/>
      <c r="B635" s="29"/>
      <c r="C635" s="29"/>
      <c r="D635" s="29"/>
      <c r="E635" s="29"/>
      <c r="F635" s="29"/>
      <c r="G635" s="29"/>
      <c r="H635" s="579"/>
      <c r="I635" s="29"/>
      <c r="J635" s="29"/>
      <c r="K635" s="29"/>
      <c r="L635" s="29"/>
      <c r="M635" s="29"/>
      <c r="N635" s="29"/>
      <c r="O635" s="29"/>
      <c r="P635" s="29"/>
      <c r="Q635" s="29"/>
      <c r="R635" s="29"/>
      <c r="S635" s="29"/>
      <c r="T635" s="29"/>
      <c r="U635" s="29"/>
      <c r="V635" s="29"/>
      <c r="W635" s="29"/>
      <c r="X635" s="29"/>
      <c r="Y635" s="29"/>
      <c r="Z635" s="29"/>
    </row>
    <row r="636" spans="1:26" ht="15.75" customHeight="1">
      <c r="A636" s="29"/>
      <c r="B636" s="29"/>
      <c r="C636" s="29"/>
      <c r="D636" s="29"/>
      <c r="E636" s="29"/>
      <c r="F636" s="29"/>
      <c r="G636" s="29"/>
      <c r="H636" s="579"/>
      <c r="I636" s="29"/>
      <c r="J636" s="29"/>
      <c r="K636" s="29"/>
      <c r="L636" s="29"/>
      <c r="M636" s="29"/>
      <c r="N636" s="29"/>
      <c r="O636" s="29"/>
      <c r="P636" s="29"/>
      <c r="Q636" s="29"/>
      <c r="R636" s="29"/>
      <c r="S636" s="29"/>
      <c r="T636" s="29"/>
      <c r="U636" s="29"/>
      <c r="V636" s="29"/>
      <c r="W636" s="29"/>
      <c r="X636" s="29"/>
      <c r="Y636" s="29"/>
      <c r="Z636" s="29"/>
    </row>
    <row r="637" spans="1:26" ht="15.75" customHeight="1">
      <c r="A637" s="29"/>
      <c r="B637" s="29"/>
      <c r="C637" s="29"/>
      <c r="D637" s="29"/>
      <c r="E637" s="29"/>
      <c r="F637" s="29"/>
      <c r="G637" s="29"/>
      <c r="H637" s="579"/>
      <c r="I637" s="29"/>
      <c r="J637" s="29"/>
      <c r="K637" s="29"/>
      <c r="L637" s="29"/>
      <c r="M637" s="29"/>
      <c r="N637" s="29"/>
      <c r="O637" s="29"/>
      <c r="P637" s="29"/>
      <c r="Q637" s="29"/>
      <c r="R637" s="29"/>
      <c r="S637" s="29"/>
      <c r="T637" s="29"/>
      <c r="U637" s="29"/>
      <c r="V637" s="29"/>
      <c r="W637" s="29"/>
      <c r="X637" s="29"/>
      <c r="Y637" s="29"/>
      <c r="Z637" s="29"/>
    </row>
    <row r="638" spans="1:26" ht="15.75" customHeight="1">
      <c r="A638" s="29"/>
      <c r="B638" s="29"/>
      <c r="C638" s="29"/>
      <c r="D638" s="29"/>
      <c r="E638" s="29"/>
      <c r="F638" s="29"/>
      <c r="G638" s="29"/>
      <c r="H638" s="579"/>
      <c r="I638" s="29"/>
      <c r="J638" s="29"/>
      <c r="K638" s="29"/>
      <c r="L638" s="29"/>
      <c r="M638" s="29"/>
      <c r="N638" s="29"/>
      <c r="O638" s="29"/>
      <c r="P638" s="29"/>
      <c r="Q638" s="29"/>
      <c r="R638" s="29"/>
      <c r="S638" s="29"/>
      <c r="T638" s="29"/>
      <c r="U638" s="29"/>
      <c r="V638" s="29"/>
      <c r="W638" s="29"/>
      <c r="X638" s="29"/>
      <c r="Y638" s="29"/>
      <c r="Z638" s="29"/>
    </row>
    <row r="639" spans="1:26" ht="15.75" customHeight="1">
      <c r="A639" s="29"/>
      <c r="B639" s="29"/>
      <c r="C639" s="29"/>
      <c r="D639" s="29"/>
      <c r="E639" s="29"/>
      <c r="F639" s="29"/>
      <c r="G639" s="29"/>
      <c r="H639" s="579"/>
      <c r="I639" s="29"/>
      <c r="J639" s="29"/>
      <c r="K639" s="29"/>
      <c r="L639" s="29"/>
      <c r="M639" s="29"/>
      <c r="N639" s="29"/>
      <c r="O639" s="29"/>
      <c r="P639" s="29"/>
      <c r="Q639" s="29"/>
      <c r="R639" s="29"/>
      <c r="S639" s="29"/>
      <c r="T639" s="29"/>
      <c r="U639" s="29"/>
      <c r="V639" s="29"/>
      <c r="W639" s="29"/>
      <c r="X639" s="29"/>
      <c r="Y639" s="29"/>
      <c r="Z639" s="29"/>
    </row>
    <row r="640" spans="1:26" ht="15.75" customHeight="1">
      <c r="A640" s="29"/>
      <c r="B640" s="29"/>
      <c r="C640" s="29"/>
      <c r="D640" s="29"/>
      <c r="E640" s="29"/>
      <c r="F640" s="29"/>
      <c r="G640" s="29"/>
      <c r="H640" s="579"/>
      <c r="I640" s="29"/>
      <c r="J640" s="29"/>
      <c r="K640" s="29"/>
      <c r="L640" s="29"/>
      <c r="M640" s="29"/>
      <c r="N640" s="29"/>
      <c r="O640" s="29"/>
      <c r="P640" s="29"/>
      <c r="Q640" s="29"/>
      <c r="R640" s="29"/>
      <c r="S640" s="29"/>
      <c r="T640" s="29"/>
      <c r="U640" s="29"/>
      <c r="V640" s="29"/>
      <c r="W640" s="29"/>
      <c r="X640" s="29"/>
      <c r="Y640" s="29"/>
      <c r="Z640" s="29"/>
    </row>
    <row r="641" spans="1:26" ht="15.75" customHeight="1">
      <c r="A641" s="29"/>
      <c r="B641" s="29"/>
      <c r="C641" s="29"/>
      <c r="D641" s="29"/>
      <c r="E641" s="29"/>
      <c r="F641" s="29"/>
      <c r="G641" s="29"/>
      <c r="H641" s="579"/>
      <c r="I641" s="29"/>
      <c r="J641" s="29"/>
      <c r="K641" s="29"/>
      <c r="L641" s="29"/>
      <c r="M641" s="29"/>
      <c r="N641" s="29"/>
      <c r="O641" s="29"/>
      <c r="P641" s="29"/>
      <c r="Q641" s="29"/>
      <c r="R641" s="29"/>
      <c r="S641" s="29"/>
      <c r="T641" s="29"/>
      <c r="U641" s="29"/>
      <c r="V641" s="29"/>
      <c r="W641" s="29"/>
      <c r="X641" s="29"/>
      <c r="Y641" s="29"/>
      <c r="Z641" s="29"/>
    </row>
    <row r="642" spans="1:26" ht="15.75" customHeight="1">
      <c r="A642" s="29"/>
      <c r="B642" s="29"/>
      <c r="C642" s="29"/>
      <c r="D642" s="29"/>
      <c r="E642" s="29"/>
      <c r="F642" s="29"/>
      <c r="G642" s="29"/>
      <c r="H642" s="579"/>
      <c r="I642" s="29"/>
      <c r="J642" s="29"/>
      <c r="K642" s="29"/>
      <c r="L642" s="29"/>
      <c r="M642" s="29"/>
      <c r="N642" s="29"/>
      <c r="O642" s="29"/>
      <c r="P642" s="29"/>
      <c r="Q642" s="29"/>
      <c r="R642" s="29"/>
      <c r="S642" s="29"/>
      <c r="T642" s="29"/>
      <c r="U642" s="29"/>
      <c r="V642" s="29"/>
      <c r="W642" s="29"/>
      <c r="X642" s="29"/>
      <c r="Y642" s="29"/>
      <c r="Z642" s="29"/>
    </row>
    <row r="643" spans="1:26" ht="15.75" customHeight="1">
      <c r="A643" s="29"/>
      <c r="B643" s="29"/>
      <c r="C643" s="29"/>
      <c r="D643" s="29"/>
      <c r="E643" s="29"/>
      <c r="F643" s="29"/>
      <c r="G643" s="29"/>
      <c r="H643" s="579"/>
      <c r="I643" s="29"/>
      <c r="J643" s="29"/>
      <c r="K643" s="29"/>
      <c r="L643" s="29"/>
      <c r="M643" s="29"/>
      <c r="N643" s="29"/>
      <c r="O643" s="29"/>
      <c r="P643" s="29"/>
      <c r="Q643" s="29"/>
      <c r="R643" s="29"/>
      <c r="S643" s="29"/>
      <c r="T643" s="29"/>
      <c r="U643" s="29"/>
      <c r="V643" s="29"/>
      <c r="W643" s="29"/>
      <c r="X643" s="29"/>
      <c r="Y643" s="29"/>
      <c r="Z643" s="29"/>
    </row>
    <row r="644" spans="1:26" ht="15.75" customHeight="1">
      <c r="A644" s="29"/>
      <c r="B644" s="29"/>
      <c r="C644" s="29"/>
      <c r="D644" s="29"/>
      <c r="E644" s="29"/>
      <c r="F644" s="29"/>
      <c r="G644" s="29"/>
      <c r="H644" s="579"/>
      <c r="I644" s="29"/>
      <c r="J644" s="29"/>
      <c r="K644" s="29"/>
      <c r="L644" s="29"/>
      <c r="M644" s="29"/>
      <c r="N644" s="29"/>
      <c r="O644" s="29"/>
      <c r="P644" s="29"/>
      <c r="Q644" s="29"/>
      <c r="R644" s="29"/>
      <c r="S644" s="29"/>
      <c r="T644" s="29"/>
      <c r="U644" s="29"/>
      <c r="V644" s="29"/>
      <c r="W644" s="29"/>
      <c r="X644" s="29"/>
      <c r="Y644" s="29"/>
      <c r="Z644" s="29"/>
    </row>
    <row r="645" spans="1:26" ht="15.75" customHeight="1">
      <c r="A645" s="29"/>
      <c r="B645" s="29"/>
      <c r="C645" s="29"/>
      <c r="D645" s="29"/>
      <c r="E645" s="29"/>
      <c r="F645" s="29"/>
      <c r="G645" s="29"/>
      <c r="H645" s="579"/>
      <c r="I645" s="29"/>
      <c r="J645" s="29"/>
      <c r="K645" s="29"/>
      <c r="L645" s="29"/>
      <c r="M645" s="29"/>
      <c r="N645" s="29"/>
      <c r="O645" s="29"/>
      <c r="P645" s="29"/>
      <c r="Q645" s="29"/>
      <c r="R645" s="29"/>
      <c r="S645" s="29"/>
      <c r="T645" s="29"/>
      <c r="U645" s="29"/>
      <c r="V645" s="29"/>
      <c r="W645" s="29"/>
      <c r="X645" s="29"/>
      <c r="Y645" s="29"/>
      <c r="Z645" s="29"/>
    </row>
    <row r="646" spans="1:26" ht="15.75" customHeight="1">
      <c r="A646" s="29"/>
      <c r="B646" s="29"/>
      <c r="C646" s="29"/>
      <c r="D646" s="29"/>
      <c r="E646" s="29"/>
      <c r="F646" s="29"/>
      <c r="G646" s="29"/>
      <c r="H646" s="579"/>
      <c r="I646" s="29"/>
      <c r="J646" s="29"/>
      <c r="K646" s="29"/>
      <c r="L646" s="29"/>
      <c r="M646" s="29"/>
      <c r="N646" s="29"/>
      <c r="O646" s="29"/>
      <c r="P646" s="29"/>
      <c r="Q646" s="29"/>
      <c r="R646" s="29"/>
      <c r="S646" s="29"/>
      <c r="T646" s="29"/>
      <c r="U646" s="29"/>
      <c r="V646" s="29"/>
      <c r="W646" s="29"/>
      <c r="X646" s="29"/>
      <c r="Y646" s="29"/>
      <c r="Z646" s="29"/>
    </row>
    <row r="647" spans="1:26" ht="15.75" customHeight="1">
      <c r="A647" s="29"/>
      <c r="B647" s="29"/>
      <c r="C647" s="29"/>
      <c r="D647" s="29"/>
      <c r="E647" s="29"/>
      <c r="F647" s="29"/>
      <c r="G647" s="29"/>
      <c r="H647" s="579"/>
      <c r="I647" s="29"/>
      <c r="J647" s="29"/>
      <c r="K647" s="29"/>
      <c r="L647" s="29"/>
      <c r="M647" s="29"/>
      <c r="N647" s="29"/>
      <c r="O647" s="29"/>
      <c r="P647" s="29"/>
      <c r="Q647" s="29"/>
      <c r="R647" s="29"/>
      <c r="S647" s="29"/>
      <c r="T647" s="29"/>
      <c r="U647" s="29"/>
      <c r="V647" s="29"/>
      <c r="W647" s="29"/>
      <c r="X647" s="29"/>
      <c r="Y647" s="29"/>
      <c r="Z647" s="29"/>
    </row>
    <row r="648" spans="1:26" ht="15.75" customHeight="1">
      <c r="A648" s="29"/>
      <c r="B648" s="29"/>
      <c r="C648" s="29"/>
      <c r="D648" s="29"/>
      <c r="E648" s="29"/>
      <c r="F648" s="29"/>
      <c r="G648" s="29"/>
      <c r="H648" s="579"/>
      <c r="I648" s="29"/>
      <c r="J648" s="29"/>
      <c r="K648" s="29"/>
      <c r="L648" s="29"/>
      <c r="M648" s="29"/>
      <c r="N648" s="29"/>
      <c r="O648" s="29"/>
      <c r="P648" s="29"/>
      <c r="Q648" s="29"/>
      <c r="R648" s="29"/>
      <c r="S648" s="29"/>
      <c r="T648" s="29"/>
      <c r="U648" s="29"/>
      <c r="V648" s="29"/>
      <c r="W648" s="29"/>
      <c r="X648" s="29"/>
      <c r="Y648" s="29"/>
      <c r="Z648" s="29"/>
    </row>
    <row r="649" spans="1:26" ht="15.75" customHeight="1">
      <c r="A649" s="29"/>
      <c r="B649" s="29"/>
      <c r="C649" s="29"/>
      <c r="D649" s="29"/>
      <c r="E649" s="29"/>
      <c r="F649" s="29"/>
      <c r="G649" s="29"/>
      <c r="H649" s="579"/>
      <c r="I649" s="29"/>
      <c r="J649" s="29"/>
      <c r="K649" s="29"/>
      <c r="L649" s="29"/>
      <c r="M649" s="29"/>
      <c r="N649" s="29"/>
      <c r="O649" s="29"/>
      <c r="P649" s="29"/>
      <c r="Q649" s="29"/>
      <c r="R649" s="29"/>
      <c r="S649" s="29"/>
      <c r="T649" s="29"/>
      <c r="U649" s="29"/>
      <c r="V649" s="29"/>
      <c r="W649" s="29"/>
      <c r="X649" s="29"/>
      <c r="Y649" s="29"/>
      <c r="Z649" s="29"/>
    </row>
    <row r="650" spans="1:26" ht="15.75" customHeight="1">
      <c r="A650" s="29"/>
      <c r="B650" s="29"/>
      <c r="C650" s="29"/>
      <c r="D650" s="29"/>
      <c r="E650" s="29"/>
      <c r="F650" s="29"/>
      <c r="G650" s="29"/>
      <c r="H650" s="579"/>
      <c r="I650" s="29"/>
      <c r="J650" s="29"/>
      <c r="K650" s="29"/>
      <c r="L650" s="29"/>
      <c r="M650" s="29"/>
      <c r="N650" s="29"/>
      <c r="O650" s="29"/>
      <c r="P650" s="29"/>
      <c r="Q650" s="29"/>
      <c r="R650" s="29"/>
      <c r="S650" s="29"/>
      <c r="T650" s="29"/>
      <c r="U650" s="29"/>
      <c r="V650" s="29"/>
      <c r="W650" s="29"/>
      <c r="X650" s="29"/>
      <c r="Y650" s="29"/>
      <c r="Z650" s="29"/>
    </row>
    <row r="651" spans="1:26" ht="15.75" customHeight="1">
      <c r="A651" s="29"/>
      <c r="B651" s="29"/>
      <c r="C651" s="29"/>
      <c r="D651" s="29"/>
      <c r="E651" s="29"/>
      <c r="F651" s="29"/>
      <c r="G651" s="29"/>
      <c r="H651" s="579"/>
      <c r="I651" s="29"/>
      <c r="J651" s="29"/>
      <c r="K651" s="29"/>
      <c r="L651" s="29"/>
      <c r="M651" s="29"/>
      <c r="N651" s="29"/>
      <c r="O651" s="29"/>
      <c r="P651" s="29"/>
      <c r="Q651" s="29"/>
      <c r="R651" s="29"/>
      <c r="S651" s="29"/>
      <c r="T651" s="29"/>
      <c r="U651" s="29"/>
      <c r="V651" s="29"/>
      <c r="W651" s="29"/>
      <c r="X651" s="29"/>
      <c r="Y651" s="29"/>
      <c r="Z651" s="29"/>
    </row>
    <row r="652" spans="1:26" ht="15.75" customHeight="1">
      <c r="A652" s="29"/>
      <c r="B652" s="29"/>
      <c r="C652" s="29"/>
      <c r="D652" s="29"/>
      <c r="E652" s="29"/>
      <c r="F652" s="29"/>
      <c r="G652" s="29"/>
      <c r="H652" s="579"/>
      <c r="I652" s="29"/>
      <c r="J652" s="29"/>
      <c r="K652" s="29"/>
      <c r="L652" s="29"/>
      <c r="M652" s="29"/>
      <c r="N652" s="29"/>
      <c r="O652" s="29"/>
      <c r="P652" s="29"/>
      <c r="Q652" s="29"/>
      <c r="R652" s="29"/>
      <c r="S652" s="29"/>
      <c r="T652" s="29"/>
      <c r="U652" s="29"/>
      <c r="V652" s="29"/>
      <c r="W652" s="29"/>
      <c r="X652" s="29"/>
      <c r="Y652" s="29"/>
      <c r="Z652" s="29"/>
    </row>
    <row r="653" spans="1:26" ht="15.75" customHeight="1">
      <c r="A653" s="29"/>
      <c r="B653" s="29"/>
      <c r="C653" s="29"/>
      <c r="D653" s="29"/>
      <c r="E653" s="29"/>
      <c r="F653" s="29"/>
      <c r="G653" s="29"/>
      <c r="H653" s="579"/>
      <c r="I653" s="29"/>
      <c r="J653" s="29"/>
      <c r="K653" s="29"/>
      <c r="L653" s="29"/>
      <c r="M653" s="29"/>
      <c r="N653" s="29"/>
      <c r="O653" s="29"/>
      <c r="P653" s="29"/>
      <c r="Q653" s="29"/>
      <c r="R653" s="29"/>
      <c r="S653" s="29"/>
      <c r="T653" s="29"/>
      <c r="U653" s="29"/>
      <c r="V653" s="29"/>
      <c r="W653" s="29"/>
      <c r="X653" s="29"/>
      <c r="Y653" s="29"/>
      <c r="Z653" s="29"/>
    </row>
    <row r="654" spans="1:26" ht="15.75" customHeight="1">
      <c r="A654" s="29"/>
      <c r="B654" s="29"/>
      <c r="C654" s="29"/>
      <c r="D654" s="29"/>
      <c r="E654" s="29"/>
      <c r="F654" s="29"/>
      <c r="G654" s="29"/>
      <c r="H654" s="579"/>
      <c r="I654" s="29"/>
      <c r="J654" s="29"/>
      <c r="K654" s="29"/>
      <c r="L654" s="29"/>
      <c r="M654" s="29"/>
      <c r="N654" s="29"/>
      <c r="O654" s="29"/>
      <c r="P654" s="29"/>
      <c r="Q654" s="29"/>
      <c r="R654" s="29"/>
      <c r="S654" s="29"/>
      <c r="T654" s="29"/>
      <c r="U654" s="29"/>
      <c r="V654" s="29"/>
      <c r="W654" s="29"/>
      <c r="X654" s="29"/>
      <c r="Y654" s="29"/>
      <c r="Z654" s="29"/>
    </row>
    <row r="655" spans="1:26" ht="15.75" customHeight="1">
      <c r="A655" s="29"/>
      <c r="B655" s="29"/>
      <c r="C655" s="29"/>
      <c r="D655" s="29"/>
      <c r="E655" s="29"/>
      <c r="F655" s="29"/>
      <c r="G655" s="29"/>
      <c r="H655" s="579"/>
      <c r="I655" s="29"/>
      <c r="J655" s="29"/>
      <c r="K655" s="29"/>
      <c r="L655" s="29"/>
      <c r="M655" s="29"/>
      <c r="N655" s="29"/>
      <c r="O655" s="29"/>
      <c r="P655" s="29"/>
      <c r="Q655" s="29"/>
      <c r="R655" s="29"/>
      <c r="S655" s="29"/>
      <c r="T655" s="29"/>
      <c r="U655" s="29"/>
      <c r="V655" s="29"/>
      <c r="W655" s="29"/>
      <c r="X655" s="29"/>
      <c r="Y655" s="29"/>
      <c r="Z655" s="29"/>
    </row>
    <row r="656" spans="1:26" ht="15.75" customHeight="1">
      <c r="A656" s="29"/>
      <c r="B656" s="29"/>
      <c r="C656" s="29"/>
      <c r="D656" s="29"/>
      <c r="E656" s="29"/>
      <c r="F656" s="29"/>
      <c r="G656" s="29"/>
      <c r="H656" s="579"/>
      <c r="I656" s="29"/>
      <c r="J656" s="29"/>
      <c r="K656" s="29"/>
      <c r="L656" s="29"/>
      <c r="M656" s="29"/>
      <c r="N656" s="29"/>
      <c r="O656" s="29"/>
      <c r="P656" s="29"/>
      <c r="Q656" s="29"/>
      <c r="R656" s="29"/>
      <c r="S656" s="29"/>
      <c r="T656" s="29"/>
      <c r="U656" s="29"/>
      <c r="V656" s="29"/>
      <c r="W656" s="29"/>
      <c r="X656" s="29"/>
      <c r="Y656" s="29"/>
      <c r="Z656" s="29"/>
    </row>
    <row r="657" spans="1:26" ht="15.75" customHeight="1">
      <c r="A657" s="29"/>
      <c r="B657" s="29"/>
      <c r="C657" s="29"/>
      <c r="D657" s="29"/>
      <c r="E657" s="29"/>
      <c r="F657" s="29"/>
      <c r="G657" s="29"/>
      <c r="H657" s="579"/>
      <c r="I657" s="29"/>
      <c r="J657" s="29"/>
      <c r="K657" s="29"/>
      <c r="L657" s="29"/>
      <c r="M657" s="29"/>
      <c r="N657" s="29"/>
      <c r="O657" s="29"/>
      <c r="P657" s="29"/>
      <c r="Q657" s="29"/>
      <c r="R657" s="29"/>
      <c r="S657" s="29"/>
      <c r="T657" s="29"/>
      <c r="U657" s="29"/>
      <c r="V657" s="29"/>
      <c r="W657" s="29"/>
      <c r="X657" s="29"/>
      <c r="Y657" s="29"/>
      <c r="Z657" s="29"/>
    </row>
    <row r="658" spans="1:26" ht="15.75" customHeight="1">
      <c r="A658" s="29"/>
      <c r="B658" s="29"/>
      <c r="C658" s="29"/>
      <c r="D658" s="29"/>
      <c r="E658" s="29"/>
      <c r="F658" s="29"/>
      <c r="G658" s="29"/>
      <c r="H658" s="579"/>
      <c r="I658" s="29"/>
      <c r="J658" s="29"/>
      <c r="K658" s="29"/>
      <c r="L658" s="29"/>
      <c r="M658" s="29"/>
      <c r="N658" s="29"/>
      <c r="O658" s="29"/>
      <c r="P658" s="29"/>
      <c r="Q658" s="29"/>
      <c r="R658" s="29"/>
      <c r="S658" s="29"/>
      <c r="T658" s="29"/>
      <c r="U658" s="29"/>
      <c r="V658" s="29"/>
      <c r="W658" s="29"/>
      <c r="X658" s="29"/>
      <c r="Y658" s="29"/>
      <c r="Z658" s="29"/>
    </row>
    <row r="659" spans="1:26" ht="15.75" customHeight="1">
      <c r="A659" s="29"/>
      <c r="B659" s="29"/>
      <c r="C659" s="29"/>
      <c r="D659" s="29"/>
      <c r="E659" s="29"/>
      <c r="F659" s="29"/>
      <c r="G659" s="29"/>
      <c r="H659" s="579"/>
      <c r="I659" s="29"/>
      <c r="J659" s="29"/>
      <c r="K659" s="29"/>
      <c r="L659" s="29"/>
      <c r="M659" s="29"/>
      <c r="N659" s="29"/>
      <c r="O659" s="29"/>
      <c r="P659" s="29"/>
      <c r="Q659" s="29"/>
      <c r="R659" s="29"/>
      <c r="S659" s="29"/>
      <c r="T659" s="29"/>
      <c r="U659" s="29"/>
      <c r="V659" s="29"/>
      <c r="W659" s="29"/>
      <c r="X659" s="29"/>
      <c r="Y659" s="29"/>
      <c r="Z659" s="29"/>
    </row>
    <row r="660" spans="1:26" ht="15.75" customHeight="1">
      <c r="A660" s="29"/>
      <c r="B660" s="29"/>
      <c r="C660" s="29"/>
      <c r="D660" s="29"/>
      <c r="E660" s="29"/>
      <c r="F660" s="29"/>
      <c r="G660" s="29"/>
      <c r="H660" s="579"/>
      <c r="I660" s="29"/>
      <c r="J660" s="29"/>
      <c r="K660" s="29"/>
      <c r="L660" s="29"/>
      <c r="M660" s="29"/>
      <c r="N660" s="29"/>
      <c r="O660" s="29"/>
      <c r="P660" s="29"/>
      <c r="Q660" s="29"/>
      <c r="R660" s="29"/>
      <c r="S660" s="29"/>
      <c r="T660" s="29"/>
      <c r="U660" s="29"/>
      <c r="V660" s="29"/>
      <c r="W660" s="29"/>
      <c r="X660" s="29"/>
      <c r="Y660" s="29"/>
      <c r="Z660" s="29"/>
    </row>
    <row r="661" spans="1:26" ht="15.75" customHeight="1">
      <c r="A661" s="29"/>
      <c r="B661" s="29"/>
      <c r="C661" s="29"/>
      <c r="D661" s="29"/>
      <c r="E661" s="29"/>
      <c r="F661" s="29"/>
      <c r="G661" s="29"/>
      <c r="H661" s="579"/>
      <c r="I661" s="29"/>
      <c r="J661" s="29"/>
      <c r="K661" s="29"/>
      <c r="L661" s="29"/>
      <c r="M661" s="29"/>
      <c r="N661" s="29"/>
      <c r="O661" s="29"/>
      <c r="P661" s="29"/>
      <c r="Q661" s="29"/>
      <c r="R661" s="29"/>
      <c r="S661" s="29"/>
      <c r="T661" s="29"/>
      <c r="U661" s="29"/>
      <c r="V661" s="29"/>
      <c r="W661" s="29"/>
      <c r="X661" s="29"/>
      <c r="Y661" s="29"/>
      <c r="Z661" s="29"/>
    </row>
    <row r="662" spans="1:26" ht="15.75" customHeight="1">
      <c r="A662" s="29"/>
      <c r="B662" s="29"/>
      <c r="C662" s="29"/>
      <c r="D662" s="29"/>
      <c r="E662" s="29"/>
      <c r="F662" s="29"/>
      <c r="G662" s="29"/>
      <c r="H662" s="579"/>
      <c r="I662" s="29"/>
      <c r="J662" s="29"/>
      <c r="K662" s="29"/>
      <c r="L662" s="29"/>
      <c r="M662" s="29"/>
      <c r="N662" s="29"/>
      <c r="O662" s="29"/>
      <c r="P662" s="29"/>
      <c r="Q662" s="29"/>
      <c r="R662" s="29"/>
      <c r="S662" s="29"/>
      <c r="T662" s="29"/>
      <c r="U662" s="29"/>
      <c r="V662" s="29"/>
      <c r="W662" s="29"/>
      <c r="X662" s="29"/>
      <c r="Y662" s="29"/>
      <c r="Z662" s="29"/>
    </row>
    <row r="663" spans="1:26" ht="15.75" customHeight="1">
      <c r="A663" s="29"/>
      <c r="B663" s="29"/>
      <c r="C663" s="29"/>
      <c r="D663" s="29"/>
      <c r="E663" s="29"/>
      <c r="F663" s="29"/>
      <c r="G663" s="29"/>
      <c r="H663" s="579"/>
      <c r="I663" s="29"/>
      <c r="J663" s="29"/>
      <c r="K663" s="29"/>
      <c r="L663" s="29"/>
      <c r="M663" s="29"/>
      <c r="N663" s="29"/>
      <c r="O663" s="29"/>
      <c r="P663" s="29"/>
      <c r="Q663" s="29"/>
      <c r="R663" s="29"/>
      <c r="S663" s="29"/>
      <c r="T663" s="29"/>
      <c r="U663" s="29"/>
      <c r="V663" s="29"/>
      <c r="W663" s="29"/>
      <c r="X663" s="29"/>
      <c r="Y663" s="29"/>
      <c r="Z663" s="29"/>
    </row>
    <row r="664" spans="1:26" ht="15.75" customHeight="1">
      <c r="A664" s="29"/>
      <c r="B664" s="29"/>
      <c r="C664" s="29"/>
      <c r="D664" s="29"/>
      <c r="E664" s="29"/>
      <c r="F664" s="29"/>
      <c r="G664" s="29"/>
      <c r="H664" s="579"/>
      <c r="I664" s="29"/>
      <c r="J664" s="29"/>
      <c r="K664" s="29"/>
      <c r="L664" s="29"/>
      <c r="M664" s="29"/>
      <c r="N664" s="29"/>
      <c r="O664" s="29"/>
      <c r="P664" s="29"/>
      <c r="Q664" s="29"/>
      <c r="R664" s="29"/>
      <c r="S664" s="29"/>
      <c r="T664" s="29"/>
      <c r="U664" s="29"/>
      <c r="V664" s="29"/>
      <c r="W664" s="29"/>
      <c r="X664" s="29"/>
      <c r="Y664" s="29"/>
      <c r="Z664" s="29"/>
    </row>
    <row r="665" spans="1:26" ht="15.75" customHeight="1">
      <c r="A665" s="29"/>
      <c r="B665" s="29"/>
      <c r="C665" s="29"/>
      <c r="D665" s="29"/>
      <c r="E665" s="29"/>
      <c r="F665" s="29"/>
      <c r="G665" s="29"/>
      <c r="H665" s="579"/>
      <c r="I665" s="29"/>
      <c r="J665" s="29"/>
      <c r="K665" s="29"/>
      <c r="L665" s="29"/>
      <c r="M665" s="29"/>
      <c r="N665" s="29"/>
      <c r="O665" s="29"/>
      <c r="P665" s="29"/>
      <c r="Q665" s="29"/>
      <c r="R665" s="29"/>
      <c r="S665" s="29"/>
      <c r="T665" s="29"/>
      <c r="U665" s="29"/>
      <c r="V665" s="29"/>
      <c r="W665" s="29"/>
      <c r="X665" s="29"/>
      <c r="Y665" s="29"/>
      <c r="Z665" s="29"/>
    </row>
    <row r="666" spans="1:26" ht="15.75" customHeight="1">
      <c r="A666" s="29"/>
      <c r="B666" s="29"/>
      <c r="C666" s="29"/>
      <c r="D666" s="29"/>
      <c r="E666" s="29"/>
      <c r="F666" s="29"/>
      <c r="G666" s="29"/>
      <c r="H666" s="579"/>
      <c r="I666" s="29"/>
      <c r="J666" s="29"/>
      <c r="K666" s="29"/>
      <c r="L666" s="29"/>
      <c r="M666" s="29"/>
      <c r="N666" s="29"/>
      <c r="O666" s="29"/>
      <c r="P666" s="29"/>
      <c r="Q666" s="29"/>
      <c r="R666" s="29"/>
      <c r="S666" s="29"/>
      <c r="T666" s="29"/>
      <c r="U666" s="29"/>
      <c r="V666" s="29"/>
      <c r="W666" s="29"/>
      <c r="X666" s="29"/>
      <c r="Y666" s="29"/>
      <c r="Z666" s="29"/>
    </row>
    <row r="667" spans="1:26" ht="15.75" customHeight="1">
      <c r="A667" s="29"/>
      <c r="B667" s="29"/>
      <c r="C667" s="29"/>
      <c r="D667" s="29"/>
      <c r="E667" s="29"/>
      <c r="F667" s="29"/>
      <c r="G667" s="29"/>
      <c r="H667" s="579"/>
      <c r="I667" s="29"/>
      <c r="J667" s="29"/>
      <c r="K667" s="29"/>
      <c r="L667" s="29"/>
      <c r="M667" s="29"/>
      <c r="N667" s="29"/>
      <c r="O667" s="29"/>
      <c r="P667" s="29"/>
      <c r="Q667" s="29"/>
      <c r="R667" s="29"/>
      <c r="S667" s="29"/>
      <c r="T667" s="29"/>
      <c r="U667" s="29"/>
      <c r="V667" s="29"/>
      <c r="W667" s="29"/>
      <c r="X667" s="29"/>
      <c r="Y667" s="29"/>
      <c r="Z667" s="29"/>
    </row>
    <row r="668" spans="1:26" ht="15.75" customHeight="1">
      <c r="A668" s="29"/>
      <c r="B668" s="29"/>
      <c r="C668" s="29"/>
      <c r="D668" s="29"/>
      <c r="E668" s="29"/>
      <c r="F668" s="29"/>
      <c r="G668" s="29"/>
      <c r="H668" s="579"/>
      <c r="I668" s="29"/>
      <c r="J668" s="29"/>
      <c r="K668" s="29"/>
      <c r="L668" s="29"/>
      <c r="M668" s="29"/>
      <c r="N668" s="29"/>
      <c r="O668" s="29"/>
      <c r="P668" s="29"/>
      <c r="Q668" s="29"/>
      <c r="R668" s="29"/>
      <c r="S668" s="29"/>
      <c r="T668" s="29"/>
      <c r="U668" s="29"/>
      <c r="V668" s="29"/>
      <c r="W668" s="29"/>
      <c r="X668" s="29"/>
      <c r="Y668" s="29"/>
      <c r="Z668" s="29"/>
    </row>
    <row r="669" spans="1:26" ht="15.75" customHeight="1">
      <c r="A669" s="29"/>
      <c r="B669" s="29"/>
      <c r="C669" s="29"/>
      <c r="D669" s="29"/>
      <c r="E669" s="29"/>
      <c r="F669" s="29"/>
      <c r="G669" s="29"/>
      <c r="H669" s="579"/>
      <c r="I669" s="29"/>
      <c r="J669" s="29"/>
      <c r="K669" s="29"/>
      <c r="L669" s="29"/>
      <c r="M669" s="29"/>
      <c r="N669" s="29"/>
      <c r="O669" s="29"/>
      <c r="P669" s="29"/>
      <c r="Q669" s="29"/>
      <c r="R669" s="29"/>
      <c r="S669" s="29"/>
      <c r="T669" s="29"/>
      <c r="U669" s="29"/>
      <c r="V669" s="29"/>
      <c r="W669" s="29"/>
      <c r="X669" s="29"/>
      <c r="Y669" s="29"/>
      <c r="Z669" s="29"/>
    </row>
    <row r="670" spans="1:26" ht="15.75" customHeight="1">
      <c r="A670" s="29"/>
      <c r="B670" s="29"/>
      <c r="C670" s="29"/>
      <c r="D670" s="29"/>
      <c r="E670" s="29"/>
      <c r="F670" s="29"/>
      <c r="G670" s="29"/>
      <c r="H670" s="579"/>
      <c r="I670" s="29"/>
      <c r="J670" s="29"/>
      <c r="K670" s="29"/>
      <c r="L670" s="29"/>
      <c r="M670" s="29"/>
      <c r="N670" s="29"/>
      <c r="O670" s="29"/>
      <c r="P670" s="29"/>
      <c r="Q670" s="29"/>
      <c r="R670" s="29"/>
      <c r="S670" s="29"/>
      <c r="T670" s="29"/>
      <c r="U670" s="29"/>
      <c r="V670" s="29"/>
      <c r="W670" s="29"/>
      <c r="X670" s="29"/>
      <c r="Y670" s="29"/>
      <c r="Z670" s="29"/>
    </row>
    <row r="671" spans="1:26" ht="15.75" customHeight="1">
      <c r="A671" s="29"/>
      <c r="B671" s="29"/>
      <c r="C671" s="29"/>
      <c r="D671" s="29"/>
      <c r="E671" s="29"/>
      <c r="F671" s="29"/>
      <c r="G671" s="29"/>
      <c r="H671" s="579"/>
      <c r="I671" s="29"/>
      <c r="J671" s="29"/>
      <c r="K671" s="29"/>
      <c r="L671" s="29"/>
      <c r="M671" s="29"/>
      <c r="N671" s="29"/>
      <c r="O671" s="29"/>
      <c r="P671" s="29"/>
      <c r="Q671" s="29"/>
      <c r="R671" s="29"/>
      <c r="S671" s="29"/>
      <c r="T671" s="29"/>
      <c r="U671" s="29"/>
      <c r="V671" s="29"/>
      <c r="W671" s="29"/>
      <c r="X671" s="29"/>
      <c r="Y671" s="29"/>
      <c r="Z671" s="29"/>
    </row>
    <row r="672" spans="1:26" ht="15.75" customHeight="1">
      <c r="A672" s="29"/>
      <c r="B672" s="29"/>
      <c r="C672" s="29"/>
      <c r="D672" s="29"/>
      <c r="E672" s="29"/>
      <c r="F672" s="29"/>
      <c r="G672" s="29"/>
      <c r="H672" s="579"/>
      <c r="I672" s="29"/>
      <c r="J672" s="29"/>
      <c r="K672" s="29"/>
      <c r="L672" s="29"/>
      <c r="M672" s="29"/>
      <c r="N672" s="29"/>
      <c r="O672" s="29"/>
      <c r="P672" s="29"/>
      <c r="Q672" s="29"/>
      <c r="R672" s="29"/>
      <c r="S672" s="29"/>
      <c r="T672" s="29"/>
      <c r="U672" s="29"/>
      <c r="V672" s="29"/>
      <c r="W672" s="29"/>
      <c r="X672" s="29"/>
      <c r="Y672" s="29"/>
      <c r="Z672" s="29"/>
    </row>
    <row r="673" spans="1:26" ht="15.75" customHeight="1">
      <c r="A673" s="29"/>
      <c r="B673" s="29"/>
      <c r="C673" s="29"/>
      <c r="D673" s="29"/>
      <c r="E673" s="29"/>
      <c r="F673" s="29"/>
      <c r="G673" s="29"/>
      <c r="H673" s="579"/>
      <c r="I673" s="29"/>
      <c r="J673" s="29"/>
      <c r="K673" s="29"/>
      <c r="L673" s="29"/>
      <c r="M673" s="29"/>
      <c r="N673" s="29"/>
      <c r="O673" s="29"/>
      <c r="P673" s="29"/>
      <c r="Q673" s="29"/>
      <c r="R673" s="29"/>
      <c r="S673" s="29"/>
      <c r="T673" s="29"/>
      <c r="U673" s="29"/>
      <c r="V673" s="29"/>
      <c r="W673" s="29"/>
      <c r="X673" s="29"/>
      <c r="Y673" s="29"/>
      <c r="Z673" s="29"/>
    </row>
    <row r="674" spans="1:26" ht="15.75" customHeight="1">
      <c r="A674" s="29"/>
      <c r="B674" s="29"/>
      <c r="C674" s="29"/>
      <c r="D674" s="29"/>
      <c r="E674" s="29"/>
      <c r="F674" s="29"/>
      <c r="G674" s="29"/>
      <c r="H674" s="579"/>
      <c r="I674" s="29"/>
      <c r="J674" s="29"/>
      <c r="K674" s="29"/>
      <c r="L674" s="29"/>
      <c r="M674" s="29"/>
      <c r="N674" s="29"/>
      <c r="O674" s="29"/>
      <c r="P674" s="29"/>
      <c r="Q674" s="29"/>
      <c r="R674" s="29"/>
      <c r="S674" s="29"/>
      <c r="T674" s="29"/>
      <c r="U674" s="29"/>
      <c r="V674" s="29"/>
      <c r="W674" s="29"/>
      <c r="X674" s="29"/>
      <c r="Y674" s="29"/>
      <c r="Z674" s="29"/>
    </row>
    <row r="675" spans="1:26" ht="15.75" customHeight="1">
      <c r="A675" s="29"/>
      <c r="B675" s="29"/>
      <c r="C675" s="29"/>
      <c r="D675" s="29"/>
      <c r="E675" s="29"/>
      <c r="F675" s="29"/>
      <c r="G675" s="29"/>
      <c r="H675" s="579"/>
      <c r="I675" s="29"/>
      <c r="J675" s="29"/>
      <c r="K675" s="29"/>
      <c r="L675" s="29"/>
      <c r="M675" s="29"/>
      <c r="N675" s="29"/>
      <c r="O675" s="29"/>
      <c r="P675" s="29"/>
      <c r="Q675" s="29"/>
      <c r="R675" s="29"/>
      <c r="S675" s="29"/>
      <c r="T675" s="29"/>
      <c r="U675" s="29"/>
      <c r="V675" s="29"/>
      <c r="W675" s="29"/>
      <c r="X675" s="29"/>
      <c r="Y675" s="29"/>
      <c r="Z675" s="29"/>
    </row>
    <row r="676" spans="1:26" ht="15.75" customHeight="1">
      <c r="A676" s="29"/>
      <c r="B676" s="29"/>
      <c r="C676" s="29"/>
      <c r="D676" s="29"/>
      <c r="E676" s="29"/>
      <c r="F676" s="29"/>
      <c r="G676" s="29"/>
      <c r="H676" s="579"/>
      <c r="I676" s="29"/>
      <c r="J676" s="29"/>
      <c r="K676" s="29"/>
      <c r="L676" s="29"/>
      <c r="M676" s="29"/>
      <c r="N676" s="29"/>
      <c r="O676" s="29"/>
      <c r="P676" s="29"/>
      <c r="Q676" s="29"/>
      <c r="R676" s="29"/>
      <c r="S676" s="29"/>
      <c r="T676" s="29"/>
      <c r="U676" s="29"/>
      <c r="V676" s="29"/>
      <c r="W676" s="29"/>
      <c r="X676" s="29"/>
      <c r="Y676" s="29"/>
      <c r="Z676" s="29"/>
    </row>
    <row r="677" spans="1:26" ht="15.75" customHeight="1">
      <c r="A677" s="29"/>
      <c r="B677" s="29"/>
      <c r="C677" s="29"/>
      <c r="D677" s="29"/>
      <c r="E677" s="29"/>
      <c r="F677" s="29"/>
      <c r="G677" s="29"/>
      <c r="H677" s="579"/>
      <c r="I677" s="29"/>
      <c r="J677" s="29"/>
      <c r="K677" s="29"/>
      <c r="L677" s="29"/>
      <c r="M677" s="29"/>
      <c r="N677" s="29"/>
      <c r="O677" s="29"/>
      <c r="P677" s="29"/>
      <c r="Q677" s="29"/>
      <c r="R677" s="29"/>
      <c r="S677" s="29"/>
      <c r="T677" s="29"/>
      <c r="U677" s="29"/>
      <c r="V677" s="29"/>
      <c r="W677" s="29"/>
      <c r="X677" s="29"/>
      <c r="Y677" s="29"/>
      <c r="Z677" s="29"/>
    </row>
    <row r="678" spans="1:26" ht="15.75" customHeight="1">
      <c r="A678" s="29"/>
      <c r="B678" s="29"/>
      <c r="C678" s="29"/>
      <c r="D678" s="29"/>
      <c r="E678" s="29"/>
      <c r="F678" s="29"/>
      <c r="G678" s="29"/>
      <c r="H678" s="579"/>
      <c r="I678" s="29"/>
      <c r="J678" s="29"/>
      <c r="K678" s="29"/>
      <c r="L678" s="29"/>
      <c r="M678" s="29"/>
      <c r="N678" s="29"/>
      <c r="O678" s="29"/>
      <c r="P678" s="29"/>
      <c r="Q678" s="29"/>
      <c r="R678" s="29"/>
      <c r="S678" s="29"/>
      <c r="T678" s="29"/>
      <c r="U678" s="29"/>
      <c r="V678" s="29"/>
      <c r="W678" s="29"/>
      <c r="X678" s="29"/>
      <c r="Y678" s="29"/>
      <c r="Z678" s="29"/>
    </row>
    <row r="679" spans="1:26" ht="15.75" customHeight="1">
      <c r="A679" s="29"/>
      <c r="B679" s="29"/>
      <c r="C679" s="29"/>
      <c r="D679" s="29"/>
      <c r="E679" s="29"/>
      <c r="F679" s="29"/>
      <c r="G679" s="29"/>
      <c r="H679" s="579"/>
      <c r="I679" s="29"/>
      <c r="J679" s="29"/>
      <c r="K679" s="29"/>
      <c r="L679" s="29"/>
      <c r="M679" s="29"/>
      <c r="N679" s="29"/>
      <c r="O679" s="29"/>
      <c r="P679" s="29"/>
      <c r="Q679" s="29"/>
      <c r="R679" s="29"/>
      <c r="S679" s="29"/>
      <c r="T679" s="29"/>
      <c r="U679" s="29"/>
      <c r="V679" s="29"/>
      <c r="W679" s="29"/>
      <c r="X679" s="29"/>
      <c r="Y679" s="29"/>
      <c r="Z679" s="29"/>
    </row>
    <row r="680" spans="1:26" ht="15.75" customHeight="1">
      <c r="A680" s="29"/>
      <c r="B680" s="29"/>
      <c r="C680" s="29"/>
      <c r="D680" s="29"/>
      <c r="E680" s="29"/>
      <c r="F680" s="29"/>
      <c r="G680" s="29"/>
      <c r="H680" s="579"/>
      <c r="I680" s="29"/>
      <c r="J680" s="29"/>
      <c r="K680" s="29"/>
      <c r="L680" s="29"/>
      <c r="M680" s="29"/>
      <c r="N680" s="29"/>
      <c r="O680" s="29"/>
      <c r="P680" s="29"/>
      <c r="Q680" s="29"/>
      <c r="R680" s="29"/>
      <c r="S680" s="29"/>
      <c r="T680" s="29"/>
      <c r="U680" s="29"/>
      <c r="V680" s="29"/>
      <c r="W680" s="29"/>
      <c r="X680" s="29"/>
      <c r="Y680" s="29"/>
      <c r="Z680" s="29"/>
    </row>
    <row r="681" spans="1:26" ht="15.75" customHeight="1">
      <c r="A681" s="29"/>
      <c r="B681" s="29"/>
      <c r="C681" s="29"/>
      <c r="D681" s="29"/>
      <c r="E681" s="29"/>
      <c r="F681" s="29"/>
      <c r="G681" s="29"/>
      <c r="H681" s="579"/>
      <c r="I681" s="29"/>
      <c r="J681" s="29"/>
      <c r="K681" s="29"/>
      <c r="L681" s="29"/>
      <c r="M681" s="29"/>
      <c r="N681" s="29"/>
      <c r="O681" s="29"/>
      <c r="P681" s="29"/>
      <c r="Q681" s="29"/>
      <c r="R681" s="29"/>
      <c r="S681" s="29"/>
      <c r="T681" s="29"/>
      <c r="U681" s="29"/>
      <c r="V681" s="29"/>
      <c r="W681" s="29"/>
      <c r="X681" s="29"/>
      <c r="Y681" s="29"/>
      <c r="Z681" s="29"/>
    </row>
    <row r="682" spans="1:26" ht="15.75" customHeight="1">
      <c r="A682" s="29"/>
      <c r="B682" s="29"/>
      <c r="C682" s="29"/>
      <c r="D682" s="29"/>
      <c r="E682" s="29"/>
      <c r="F682" s="29"/>
      <c r="G682" s="29"/>
      <c r="H682" s="579"/>
      <c r="I682" s="29"/>
      <c r="J682" s="29"/>
      <c r="K682" s="29"/>
      <c r="L682" s="29"/>
      <c r="M682" s="29"/>
      <c r="N682" s="29"/>
      <c r="O682" s="29"/>
      <c r="P682" s="29"/>
      <c r="Q682" s="29"/>
      <c r="R682" s="29"/>
      <c r="S682" s="29"/>
      <c r="T682" s="29"/>
      <c r="U682" s="29"/>
      <c r="V682" s="29"/>
      <c r="W682" s="29"/>
      <c r="X682" s="29"/>
      <c r="Y682" s="29"/>
      <c r="Z682" s="29"/>
    </row>
    <row r="683" spans="1:26" ht="15.75" customHeight="1">
      <c r="A683" s="29"/>
      <c r="B683" s="29"/>
      <c r="C683" s="29"/>
      <c r="D683" s="29"/>
      <c r="E683" s="29"/>
      <c r="F683" s="29"/>
      <c r="G683" s="29"/>
      <c r="H683" s="579"/>
      <c r="I683" s="29"/>
      <c r="J683" s="29"/>
      <c r="K683" s="29"/>
      <c r="L683" s="29"/>
      <c r="M683" s="29"/>
      <c r="N683" s="29"/>
      <c r="O683" s="29"/>
      <c r="P683" s="29"/>
      <c r="Q683" s="29"/>
      <c r="R683" s="29"/>
      <c r="S683" s="29"/>
      <c r="T683" s="29"/>
      <c r="U683" s="29"/>
      <c r="V683" s="29"/>
      <c r="W683" s="29"/>
      <c r="X683" s="29"/>
      <c r="Y683" s="29"/>
      <c r="Z683" s="29"/>
    </row>
    <row r="684" spans="1:26" ht="15.75" customHeight="1">
      <c r="A684" s="29"/>
      <c r="B684" s="29"/>
      <c r="C684" s="29"/>
      <c r="D684" s="29"/>
      <c r="E684" s="29"/>
      <c r="F684" s="29"/>
      <c r="G684" s="29"/>
      <c r="H684" s="579"/>
      <c r="I684" s="29"/>
      <c r="J684" s="29"/>
      <c r="K684" s="29"/>
      <c r="L684" s="29"/>
      <c r="M684" s="29"/>
      <c r="N684" s="29"/>
      <c r="O684" s="29"/>
      <c r="P684" s="29"/>
      <c r="Q684" s="29"/>
      <c r="R684" s="29"/>
      <c r="S684" s="29"/>
      <c r="T684" s="29"/>
      <c r="U684" s="29"/>
      <c r="V684" s="29"/>
      <c r="W684" s="29"/>
      <c r="X684" s="29"/>
      <c r="Y684" s="29"/>
      <c r="Z684" s="29"/>
    </row>
    <row r="685" spans="1:26" ht="15.75" customHeight="1">
      <c r="A685" s="29"/>
      <c r="B685" s="29"/>
      <c r="C685" s="29"/>
      <c r="D685" s="29"/>
      <c r="E685" s="29"/>
      <c r="F685" s="29"/>
      <c r="G685" s="29"/>
      <c r="H685" s="579"/>
      <c r="I685" s="29"/>
      <c r="J685" s="29"/>
      <c r="K685" s="29"/>
      <c r="L685" s="29"/>
      <c r="M685" s="29"/>
      <c r="N685" s="29"/>
      <c r="O685" s="29"/>
      <c r="P685" s="29"/>
      <c r="Q685" s="29"/>
      <c r="R685" s="29"/>
      <c r="S685" s="29"/>
      <c r="T685" s="29"/>
      <c r="U685" s="29"/>
      <c r="V685" s="29"/>
      <c r="W685" s="29"/>
      <c r="X685" s="29"/>
      <c r="Y685" s="29"/>
      <c r="Z685" s="29"/>
    </row>
    <row r="686" spans="1:26" ht="15.75" customHeight="1">
      <c r="A686" s="29"/>
      <c r="B686" s="29"/>
      <c r="C686" s="29"/>
      <c r="D686" s="29"/>
      <c r="E686" s="29"/>
      <c r="F686" s="29"/>
      <c r="G686" s="29"/>
      <c r="H686" s="579"/>
      <c r="I686" s="29"/>
      <c r="J686" s="29"/>
      <c r="K686" s="29"/>
      <c r="L686" s="29"/>
      <c r="M686" s="29"/>
      <c r="N686" s="29"/>
      <c r="O686" s="29"/>
      <c r="P686" s="29"/>
      <c r="Q686" s="29"/>
      <c r="R686" s="29"/>
      <c r="S686" s="29"/>
      <c r="T686" s="29"/>
      <c r="U686" s="29"/>
      <c r="V686" s="29"/>
      <c r="W686" s="29"/>
      <c r="X686" s="29"/>
      <c r="Y686" s="29"/>
      <c r="Z686" s="29"/>
    </row>
    <row r="687" spans="1:26" ht="15.75" customHeight="1">
      <c r="A687" s="29"/>
      <c r="B687" s="29"/>
      <c r="C687" s="29"/>
      <c r="D687" s="29"/>
      <c r="E687" s="29"/>
      <c r="F687" s="29"/>
      <c r="G687" s="29"/>
      <c r="H687" s="579"/>
      <c r="I687" s="29"/>
      <c r="J687" s="29"/>
      <c r="K687" s="29"/>
      <c r="L687" s="29"/>
      <c r="M687" s="29"/>
      <c r="N687" s="29"/>
      <c r="O687" s="29"/>
      <c r="P687" s="29"/>
      <c r="Q687" s="29"/>
      <c r="R687" s="29"/>
      <c r="S687" s="29"/>
      <c r="T687" s="29"/>
      <c r="U687" s="29"/>
      <c r="V687" s="29"/>
      <c r="W687" s="29"/>
      <c r="X687" s="29"/>
      <c r="Y687" s="29"/>
      <c r="Z687" s="29"/>
    </row>
    <row r="688" spans="1:26" ht="15.75" customHeight="1">
      <c r="A688" s="29"/>
      <c r="B688" s="29"/>
      <c r="C688" s="29"/>
      <c r="D688" s="29"/>
      <c r="E688" s="29"/>
      <c r="F688" s="29"/>
      <c r="G688" s="29"/>
      <c r="H688" s="579"/>
      <c r="I688" s="29"/>
      <c r="J688" s="29"/>
      <c r="K688" s="29"/>
      <c r="L688" s="29"/>
      <c r="M688" s="29"/>
      <c r="N688" s="29"/>
      <c r="O688" s="29"/>
      <c r="P688" s="29"/>
      <c r="Q688" s="29"/>
      <c r="R688" s="29"/>
      <c r="S688" s="29"/>
      <c r="T688" s="29"/>
      <c r="U688" s="29"/>
      <c r="V688" s="29"/>
      <c r="W688" s="29"/>
      <c r="X688" s="29"/>
      <c r="Y688" s="29"/>
      <c r="Z688" s="29"/>
    </row>
    <row r="689" spans="1:26" ht="15.75" customHeight="1">
      <c r="A689" s="29"/>
      <c r="B689" s="29"/>
      <c r="C689" s="29"/>
      <c r="D689" s="29"/>
      <c r="E689" s="29"/>
      <c r="F689" s="29"/>
      <c r="G689" s="29"/>
      <c r="H689" s="579"/>
      <c r="I689" s="29"/>
      <c r="J689" s="29"/>
      <c r="K689" s="29"/>
      <c r="L689" s="29"/>
      <c r="M689" s="29"/>
      <c r="N689" s="29"/>
      <c r="O689" s="29"/>
      <c r="P689" s="29"/>
      <c r="Q689" s="29"/>
      <c r="R689" s="29"/>
      <c r="S689" s="29"/>
      <c r="T689" s="29"/>
      <c r="U689" s="29"/>
      <c r="V689" s="29"/>
      <c r="W689" s="29"/>
      <c r="X689" s="29"/>
      <c r="Y689" s="29"/>
      <c r="Z689" s="29"/>
    </row>
    <row r="690" spans="1:26" ht="15.75" customHeight="1">
      <c r="A690" s="29"/>
      <c r="B690" s="29"/>
      <c r="C690" s="29"/>
      <c r="D690" s="29"/>
      <c r="E690" s="29"/>
      <c r="F690" s="29"/>
      <c r="G690" s="29"/>
      <c r="H690" s="579"/>
      <c r="I690" s="29"/>
      <c r="J690" s="29"/>
      <c r="K690" s="29"/>
      <c r="L690" s="29"/>
      <c r="M690" s="29"/>
      <c r="N690" s="29"/>
      <c r="O690" s="29"/>
      <c r="P690" s="29"/>
      <c r="Q690" s="29"/>
      <c r="R690" s="29"/>
      <c r="S690" s="29"/>
      <c r="T690" s="29"/>
      <c r="U690" s="29"/>
      <c r="V690" s="29"/>
      <c r="W690" s="29"/>
      <c r="X690" s="29"/>
      <c r="Y690" s="29"/>
      <c r="Z690" s="29"/>
    </row>
    <row r="691" spans="1:26" ht="15.75" customHeight="1">
      <c r="A691" s="29"/>
      <c r="B691" s="29"/>
      <c r="C691" s="29"/>
      <c r="D691" s="29"/>
      <c r="E691" s="29"/>
      <c r="F691" s="29"/>
      <c r="G691" s="29"/>
      <c r="H691" s="579"/>
      <c r="I691" s="29"/>
      <c r="J691" s="29"/>
      <c r="K691" s="29"/>
      <c r="L691" s="29"/>
      <c r="M691" s="29"/>
      <c r="N691" s="29"/>
      <c r="O691" s="29"/>
      <c r="P691" s="29"/>
      <c r="Q691" s="29"/>
      <c r="R691" s="29"/>
      <c r="S691" s="29"/>
      <c r="T691" s="29"/>
      <c r="U691" s="29"/>
      <c r="V691" s="29"/>
      <c r="W691" s="29"/>
      <c r="X691" s="29"/>
      <c r="Y691" s="29"/>
      <c r="Z691" s="29"/>
    </row>
    <row r="692" spans="1:26" ht="15.75" customHeight="1">
      <c r="A692" s="29"/>
      <c r="B692" s="29"/>
      <c r="C692" s="29"/>
      <c r="D692" s="29"/>
      <c r="E692" s="29"/>
      <c r="F692" s="29"/>
      <c r="G692" s="29"/>
      <c r="H692" s="579"/>
      <c r="I692" s="29"/>
      <c r="J692" s="29"/>
      <c r="K692" s="29"/>
      <c r="L692" s="29"/>
      <c r="M692" s="29"/>
      <c r="N692" s="29"/>
      <c r="O692" s="29"/>
      <c r="P692" s="29"/>
      <c r="Q692" s="29"/>
      <c r="R692" s="29"/>
      <c r="S692" s="29"/>
      <c r="T692" s="29"/>
      <c r="U692" s="29"/>
      <c r="V692" s="29"/>
      <c r="W692" s="29"/>
      <c r="X692" s="29"/>
      <c r="Y692" s="29"/>
      <c r="Z692" s="29"/>
    </row>
    <row r="693" spans="1:26" ht="15.75" customHeight="1">
      <c r="A693" s="29"/>
      <c r="B693" s="29"/>
      <c r="C693" s="29"/>
      <c r="D693" s="29"/>
      <c r="E693" s="29"/>
      <c r="F693" s="29"/>
      <c r="G693" s="29"/>
      <c r="H693" s="579"/>
      <c r="I693" s="29"/>
      <c r="J693" s="29"/>
      <c r="K693" s="29"/>
      <c r="L693" s="29"/>
      <c r="M693" s="29"/>
      <c r="N693" s="29"/>
      <c r="O693" s="29"/>
      <c r="P693" s="29"/>
      <c r="Q693" s="29"/>
      <c r="R693" s="29"/>
      <c r="S693" s="29"/>
      <c r="T693" s="29"/>
      <c r="U693" s="29"/>
      <c r="V693" s="29"/>
      <c r="W693" s="29"/>
      <c r="X693" s="29"/>
      <c r="Y693" s="29"/>
      <c r="Z693" s="29"/>
    </row>
    <row r="694" spans="1:26" ht="15.75" customHeight="1">
      <c r="A694" s="29"/>
      <c r="B694" s="29"/>
      <c r="C694" s="29"/>
      <c r="D694" s="29"/>
      <c r="E694" s="29"/>
      <c r="F694" s="29"/>
      <c r="G694" s="29"/>
      <c r="H694" s="579"/>
      <c r="I694" s="29"/>
      <c r="J694" s="29"/>
      <c r="K694" s="29"/>
      <c r="L694" s="29"/>
      <c r="M694" s="29"/>
      <c r="N694" s="29"/>
      <c r="O694" s="29"/>
      <c r="P694" s="29"/>
      <c r="Q694" s="29"/>
      <c r="R694" s="29"/>
      <c r="S694" s="29"/>
      <c r="T694" s="29"/>
      <c r="U694" s="29"/>
      <c r="V694" s="29"/>
      <c r="W694" s="29"/>
      <c r="X694" s="29"/>
      <c r="Y694" s="29"/>
      <c r="Z694" s="29"/>
    </row>
    <row r="695" spans="1:26" ht="15.75" customHeight="1">
      <c r="A695" s="29"/>
      <c r="B695" s="29"/>
      <c r="C695" s="29"/>
      <c r="D695" s="29"/>
      <c r="E695" s="29"/>
      <c r="F695" s="29"/>
      <c r="G695" s="29"/>
      <c r="H695" s="579"/>
      <c r="I695" s="29"/>
      <c r="J695" s="29"/>
      <c r="K695" s="29"/>
      <c r="L695" s="29"/>
      <c r="M695" s="29"/>
      <c r="N695" s="29"/>
      <c r="O695" s="29"/>
      <c r="P695" s="29"/>
      <c r="Q695" s="29"/>
      <c r="R695" s="29"/>
      <c r="S695" s="29"/>
      <c r="T695" s="29"/>
      <c r="U695" s="29"/>
      <c r="V695" s="29"/>
      <c r="W695" s="29"/>
      <c r="X695" s="29"/>
      <c r="Y695" s="29"/>
      <c r="Z695" s="29"/>
    </row>
    <row r="696" spans="1:26" ht="15.75" customHeight="1">
      <c r="A696" s="29"/>
      <c r="B696" s="29"/>
      <c r="C696" s="29"/>
      <c r="D696" s="29"/>
      <c r="E696" s="29"/>
      <c r="F696" s="29"/>
      <c r="G696" s="29"/>
      <c r="H696" s="579"/>
      <c r="I696" s="29"/>
      <c r="J696" s="29"/>
      <c r="K696" s="29"/>
      <c r="L696" s="29"/>
      <c r="M696" s="29"/>
      <c r="N696" s="29"/>
      <c r="O696" s="29"/>
      <c r="P696" s="29"/>
      <c r="Q696" s="29"/>
      <c r="R696" s="29"/>
      <c r="S696" s="29"/>
      <c r="T696" s="29"/>
      <c r="U696" s="29"/>
      <c r="V696" s="29"/>
      <c r="W696" s="29"/>
      <c r="X696" s="29"/>
      <c r="Y696" s="29"/>
      <c r="Z696" s="29"/>
    </row>
    <row r="697" spans="1:26" ht="15.75" customHeight="1">
      <c r="A697" s="29"/>
      <c r="B697" s="29"/>
      <c r="C697" s="29"/>
      <c r="D697" s="29"/>
      <c r="E697" s="29"/>
      <c r="F697" s="29"/>
      <c r="G697" s="29"/>
      <c r="H697" s="579"/>
      <c r="I697" s="29"/>
      <c r="J697" s="29"/>
      <c r="K697" s="29"/>
      <c r="L697" s="29"/>
      <c r="M697" s="29"/>
      <c r="N697" s="29"/>
      <c r="O697" s="29"/>
      <c r="P697" s="29"/>
      <c r="Q697" s="29"/>
      <c r="R697" s="29"/>
      <c r="S697" s="29"/>
      <c r="T697" s="29"/>
      <c r="U697" s="29"/>
      <c r="V697" s="29"/>
      <c r="W697" s="29"/>
      <c r="X697" s="29"/>
      <c r="Y697" s="29"/>
      <c r="Z697" s="29"/>
    </row>
    <row r="698" spans="1:26" ht="15.75" customHeight="1">
      <c r="A698" s="29"/>
      <c r="B698" s="29"/>
      <c r="C698" s="29"/>
      <c r="D698" s="29"/>
      <c r="E698" s="29"/>
      <c r="F698" s="29"/>
      <c r="G698" s="29"/>
      <c r="H698" s="579"/>
      <c r="I698" s="29"/>
      <c r="J698" s="29"/>
      <c r="K698" s="29"/>
      <c r="L698" s="29"/>
      <c r="M698" s="29"/>
      <c r="N698" s="29"/>
      <c r="O698" s="29"/>
      <c r="P698" s="29"/>
      <c r="Q698" s="29"/>
      <c r="R698" s="29"/>
      <c r="S698" s="29"/>
      <c r="T698" s="29"/>
      <c r="U698" s="29"/>
      <c r="V698" s="29"/>
      <c r="W698" s="29"/>
      <c r="X698" s="29"/>
      <c r="Y698" s="29"/>
      <c r="Z698" s="29"/>
    </row>
    <row r="699" spans="1:26" ht="15.75" customHeight="1">
      <c r="A699" s="29"/>
      <c r="B699" s="29"/>
      <c r="C699" s="29"/>
      <c r="D699" s="29"/>
      <c r="E699" s="29"/>
      <c r="F699" s="29"/>
      <c r="G699" s="29"/>
      <c r="H699" s="579"/>
      <c r="I699" s="29"/>
      <c r="J699" s="29"/>
      <c r="K699" s="29"/>
      <c r="L699" s="29"/>
      <c r="M699" s="29"/>
      <c r="N699" s="29"/>
      <c r="O699" s="29"/>
      <c r="P699" s="29"/>
      <c r="Q699" s="29"/>
      <c r="R699" s="29"/>
      <c r="S699" s="29"/>
      <c r="T699" s="29"/>
      <c r="U699" s="29"/>
      <c r="V699" s="29"/>
      <c r="W699" s="29"/>
      <c r="X699" s="29"/>
      <c r="Y699" s="29"/>
      <c r="Z699" s="29"/>
    </row>
    <row r="700" spans="1:26" ht="15.75" customHeight="1">
      <c r="A700" s="29"/>
      <c r="B700" s="29"/>
      <c r="C700" s="29"/>
      <c r="D700" s="29"/>
      <c r="E700" s="29"/>
      <c r="F700" s="29"/>
      <c r="G700" s="29"/>
      <c r="H700" s="579"/>
      <c r="I700" s="29"/>
      <c r="J700" s="29"/>
      <c r="K700" s="29"/>
      <c r="L700" s="29"/>
      <c r="M700" s="29"/>
      <c r="N700" s="29"/>
      <c r="O700" s="29"/>
      <c r="P700" s="29"/>
      <c r="Q700" s="29"/>
      <c r="R700" s="29"/>
      <c r="S700" s="29"/>
      <c r="T700" s="29"/>
      <c r="U700" s="29"/>
      <c r="V700" s="29"/>
      <c r="W700" s="29"/>
      <c r="X700" s="29"/>
      <c r="Y700" s="29"/>
      <c r="Z700" s="29"/>
    </row>
    <row r="701" spans="1:26" ht="15.75" customHeight="1">
      <c r="A701" s="29"/>
      <c r="B701" s="29"/>
      <c r="C701" s="29"/>
      <c r="D701" s="29"/>
      <c r="E701" s="29"/>
      <c r="F701" s="29"/>
      <c r="G701" s="29"/>
      <c r="H701" s="579"/>
      <c r="I701" s="29"/>
      <c r="J701" s="29"/>
      <c r="K701" s="29"/>
      <c r="L701" s="29"/>
      <c r="M701" s="29"/>
      <c r="N701" s="29"/>
      <c r="O701" s="29"/>
      <c r="P701" s="29"/>
      <c r="Q701" s="29"/>
      <c r="R701" s="29"/>
      <c r="S701" s="29"/>
      <c r="T701" s="29"/>
      <c r="U701" s="29"/>
      <c r="V701" s="29"/>
      <c r="W701" s="29"/>
      <c r="X701" s="29"/>
      <c r="Y701" s="29"/>
      <c r="Z701" s="29"/>
    </row>
    <row r="702" spans="1:26" ht="15.75" customHeight="1">
      <c r="A702" s="29"/>
      <c r="B702" s="29"/>
      <c r="C702" s="29"/>
      <c r="D702" s="29"/>
      <c r="E702" s="29"/>
      <c r="F702" s="29"/>
      <c r="G702" s="29"/>
      <c r="H702" s="579"/>
      <c r="I702" s="29"/>
      <c r="J702" s="29"/>
      <c r="K702" s="29"/>
      <c r="L702" s="29"/>
      <c r="M702" s="29"/>
      <c r="N702" s="29"/>
      <c r="O702" s="29"/>
      <c r="P702" s="29"/>
      <c r="Q702" s="29"/>
      <c r="R702" s="29"/>
      <c r="S702" s="29"/>
      <c r="T702" s="29"/>
      <c r="U702" s="29"/>
      <c r="V702" s="29"/>
      <c r="W702" s="29"/>
      <c r="X702" s="29"/>
      <c r="Y702" s="29"/>
      <c r="Z702" s="29"/>
    </row>
    <row r="703" spans="1:26" ht="15.75" customHeight="1">
      <c r="A703" s="29"/>
      <c r="B703" s="29"/>
      <c r="C703" s="29"/>
      <c r="D703" s="29"/>
      <c r="E703" s="29"/>
      <c r="F703" s="29"/>
      <c r="G703" s="29"/>
      <c r="H703" s="579"/>
      <c r="I703" s="29"/>
      <c r="J703" s="29"/>
      <c r="K703" s="29"/>
      <c r="L703" s="29"/>
      <c r="M703" s="29"/>
      <c r="N703" s="29"/>
      <c r="O703" s="29"/>
      <c r="P703" s="29"/>
      <c r="Q703" s="29"/>
      <c r="R703" s="29"/>
      <c r="S703" s="29"/>
      <c r="T703" s="29"/>
      <c r="U703" s="29"/>
      <c r="V703" s="29"/>
      <c r="W703" s="29"/>
      <c r="X703" s="29"/>
      <c r="Y703" s="29"/>
      <c r="Z703" s="29"/>
    </row>
    <row r="704" spans="1:26" ht="15.75" customHeight="1">
      <c r="A704" s="29"/>
      <c r="B704" s="29"/>
      <c r="C704" s="29"/>
      <c r="D704" s="29"/>
      <c r="E704" s="29"/>
      <c r="F704" s="29"/>
      <c r="G704" s="29"/>
      <c r="H704" s="579"/>
      <c r="I704" s="29"/>
      <c r="J704" s="29"/>
      <c r="K704" s="29"/>
      <c r="L704" s="29"/>
      <c r="M704" s="29"/>
      <c r="N704" s="29"/>
      <c r="O704" s="29"/>
      <c r="P704" s="29"/>
      <c r="Q704" s="29"/>
      <c r="R704" s="29"/>
      <c r="S704" s="29"/>
      <c r="T704" s="29"/>
      <c r="U704" s="29"/>
      <c r="V704" s="29"/>
      <c r="W704" s="29"/>
      <c r="X704" s="29"/>
      <c r="Y704" s="29"/>
      <c r="Z704" s="29"/>
    </row>
    <row r="705" spans="1:26" ht="15.75" customHeight="1">
      <c r="A705" s="29"/>
      <c r="B705" s="29"/>
      <c r="C705" s="29"/>
      <c r="D705" s="29"/>
      <c r="E705" s="29"/>
      <c r="F705" s="29"/>
      <c r="G705" s="29"/>
      <c r="H705" s="579"/>
      <c r="I705" s="29"/>
      <c r="J705" s="29"/>
      <c r="K705" s="29"/>
      <c r="L705" s="29"/>
      <c r="M705" s="29"/>
      <c r="N705" s="29"/>
      <c r="O705" s="29"/>
      <c r="P705" s="29"/>
      <c r="Q705" s="29"/>
      <c r="R705" s="29"/>
      <c r="S705" s="29"/>
      <c r="T705" s="29"/>
      <c r="U705" s="29"/>
      <c r="V705" s="29"/>
      <c r="W705" s="29"/>
      <c r="X705" s="29"/>
      <c r="Y705" s="29"/>
      <c r="Z705" s="29"/>
    </row>
    <row r="706" spans="1:26" ht="15.75" customHeight="1">
      <c r="A706" s="29"/>
      <c r="B706" s="29"/>
      <c r="C706" s="29"/>
      <c r="D706" s="29"/>
      <c r="E706" s="29"/>
      <c r="F706" s="29"/>
      <c r="G706" s="29"/>
      <c r="H706" s="579"/>
      <c r="I706" s="29"/>
      <c r="J706" s="29"/>
      <c r="K706" s="29"/>
      <c r="L706" s="29"/>
      <c r="M706" s="29"/>
      <c r="N706" s="29"/>
      <c r="O706" s="29"/>
      <c r="P706" s="29"/>
      <c r="Q706" s="29"/>
      <c r="R706" s="29"/>
      <c r="S706" s="29"/>
      <c r="T706" s="29"/>
      <c r="U706" s="29"/>
      <c r="V706" s="29"/>
      <c r="W706" s="29"/>
      <c r="X706" s="29"/>
      <c r="Y706" s="29"/>
      <c r="Z706" s="29"/>
    </row>
    <row r="707" spans="1:26" ht="15.75" customHeight="1">
      <c r="A707" s="29"/>
      <c r="B707" s="29"/>
      <c r="C707" s="29"/>
      <c r="D707" s="29"/>
      <c r="E707" s="29"/>
      <c r="F707" s="29"/>
      <c r="G707" s="29"/>
      <c r="H707" s="579"/>
      <c r="I707" s="29"/>
      <c r="J707" s="29"/>
      <c r="K707" s="29"/>
      <c r="L707" s="29"/>
      <c r="M707" s="29"/>
      <c r="N707" s="29"/>
      <c r="O707" s="29"/>
      <c r="P707" s="29"/>
      <c r="Q707" s="29"/>
      <c r="R707" s="29"/>
      <c r="S707" s="29"/>
      <c r="T707" s="29"/>
      <c r="U707" s="29"/>
      <c r="V707" s="29"/>
      <c r="W707" s="29"/>
      <c r="X707" s="29"/>
      <c r="Y707" s="29"/>
      <c r="Z707" s="29"/>
    </row>
    <row r="708" spans="1:26" ht="15.75" customHeight="1">
      <c r="A708" s="29"/>
      <c r="B708" s="29"/>
      <c r="C708" s="29"/>
      <c r="D708" s="29"/>
      <c r="E708" s="29"/>
      <c r="F708" s="29"/>
      <c r="G708" s="29"/>
      <c r="H708" s="579"/>
      <c r="I708" s="29"/>
      <c r="J708" s="29"/>
      <c r="K708" s="29"/>
      <c r="L708" s="29"/>
      <c r="M708" s="29"/>
      <c r="N708" s="29"/>
      <c r="O708" s="29"/>
      <c r="P708" s="29"/>
      <c r="Q708" s="29"/>
      <c r="R708" s="29"/>
      <c r="S708" s="29"/>
      <c r="T708" s="29"/>
      <c r="U708" s="29"/>
      <c r="V708" s="29"/>
      <c r="W708" s="29"/>
      <c r="X708" s="29"/>
      <c r="Y708" s="29"/>
      <c r="Z708" s="29"/>
    </row>
    <row r="709" spans="1:26" ht="15.75" customHeight="1">
      <c r="A709" s="29"/>
      <c r="B709" s="29"/>
      <c r="C709" s="29"/>
      <c r="D709" s="29"/>
      <c r="E709" s="29"/>
      <c r="F709" s="29"/>
      <c r="G709" s="29"/>
      <c r="H709" s="579"/>
      <c r="I709" s="29"/>
      <c r="J709" s="29"/>
      <c r="K709" s="29"/>
      <c r="L709" s="29"/>
      <c r="M709" s="29"/>
      <c r="N709" s="29"/>
      <c r="O709" s="29"/>
      <c r="P709" s="29"/>
      <c r="Q709" s="29"/>
      <c r="R709" s="29"/>
      <c r="S709" s="29"/>
      <c r="T709" s="29"/>
      <c r="U709" s="29"/>
      <c r="V709" s="29"/>
      <c r="W709" s="29"/>
      <c r="X709" s="29"/>
      <c r="Y709" s="29"/>
      <c r="Z709" s="29"/>
    </row>
    <row r="710" spans="1:26" ht="15.75" customHeight="1">
      <c r="A710" s="29"/>
      <c r="B710" s="29"/>
      <c r="C710" s="29"/>
      <c r="D710" s="29"/>
      <c r="E710" s="29"/>
      <c r="F710" s="29"/>
      <c r="G710" s="29"/>
      <c r="H710" s="579"/>
      <c r="I710" s="29"/>
      <c r="J710" s="29"/>
      <c r="K710" s="29"/>
      <c r="L710" s="29"/>
      <c r="M710" s="29"/>
      <c r="N710" s="29"/>
      <c r="O710" s="29"/>
      <c r="P710" s="29"/>
      <c r="Q710" s="29"/>
      <c r="R710" s="29"/>
      <c r="S710" s="29"/>
      <c r="T710" s="29"/>
      <c r="U710" s="29"/>
      <c r="V710" s="29"/>
      <c r="W710" s="29"/>
      <c r="X710" s="29"/>
      <c r="Y710" s="29"/>
      <c r="Z710" s="29"/>
    </row>
    <row r="711" spans="1:26" ht="15.75" customHeight="1">
      <c r="A711" s="29"/>
      <c r="B711" s="29"/>
      <c r="C711" s="29"/>
      <c r="D711" s="29"/>
      <c r="E711" s="29"/>
      <c r="F711" s="29"/>
      <c r="G711" s="29"/>
      <c r="H711" s="579"/>
      <c r="I711" s="29"/>
      <c r="J711" s="29"/>
      <c r="K711" s="29"/>
      <c r="L711" s="29"/>
      <c r="M711" s="29"/>
      <c r="N711" s="29"/>
      <c r="O711" s="29"/>
      <c r="P711" s="29"/>
      <c r="Q711" s="29"/>
      <c r="R711" s="29"/>
      <c r="S711" s="29"/>
      <c r="T711" s="29"/>
      <c r="U711" s="29"/>
      <c r="V711" s="29"/>
      <c r="W711" s="29"/>
      <c r="X711" s="29"/>
      <c r="Y711" s="29"/>
      <c r="Z711" s="29"/>
    </row>
    <row r="712" spans="1:26" ht="15.75" customHeight="1">
      <c r="A712" s="29"/>
      <c r="B712" s="29"/>
      <c r="C712" s="29"/>
      <c r="D712" s="29"/>
      <c r="E712" s="29"/>
      <c r="F712" s="29"/>
      <c r="G712" s="29"/>
      <c r="H712" s="579"/>
      <c r="I712" s="29"/>
      <c r="J712" s="29"/>
      <c r="K712" s="29"/>
      <c r="L712" s="29"/>
      <c r="M712" s="29"/>
      <c r="N712" s="29"/>
      <c r="O712" s="29"/>
      <c r="P712" s="29"/>
      <c r="Q712" s="29"/>
      <c r="R712" s="29"/>
      <c r="S712" s="29"/>
      <c r="T712" s="29"/>
      <c r="U712" s="29"/>
      <c r="V712" s="29"/>
      <c r="W712" s="29"/>
      <c r="X712" s="29"/>
      <c r="Y712" s="29"/>
      <c r="Z712" s="29"/>
    </row>
    <row r="713" spans="1:26" ht="15.75" customHeight="1">
      <c r="A713" s="29"/>
      <c r="B713" s="29"/>
      <c r="C713" s="29"/>
      <c r="D713" s="29"/>
      <c r="E713" s="29"/>
      <c r="F713" s="29"/>
      <c r="G713" s="29"/>
      <c r="H713" s="579"/>
      <c r="I713" s="29"/>
      <c r="J713" s="29"/>
      <c r="K713" s="29"/>
      <c r="L713" s="29"/>
      <c r="M713" s="29"/>
      <c r="N713" s="29"/>
      <c r="O713" s="29"/>
      <c r="P713" s="29"/>
      <c r="Q713" s="29"/>
      <c r="R713" s="29"/>
      <c r="S713" s="29"/>
      <c r="T713" s="29"/>
      <c r="U713" s="29"/>
      <c r="V713" s="29"/>
      <c r="W713" s="29"/>
      <c r="X713" s="29"/>
      <c r="Y713" s="29"/>
      <c r="Z713" s="29"/>
    </row>
    <row r="714" spans="1:26" ht="15.75" customHeight="1">
      <c r="A714" s="29"/>
      <c r="B714" s="29"/>
      <c r="C714" s="29"/>
      <c r="D714" s="29"/>
      <c r="E714" s="29"/>
      <c r="F714" s="29"/>
      <c r="G714" s="29"/>
      <c r="H714" s="579"/>
      <c r="I714" s="29"/>
      <c r="J714" s="29"/>
      <c r="K714" s="29"/>
      <c r="L714" s="29"/>
      <c r="M714" s="29"/>
      <c r="N714" s="29"/>
      <c r="O714" s="29"/>
      <c r="P714" s="29"/>
      <c r="Q714" s="29"/>
      <c r="R714" s="29"/>
      <c r="S714" s="29"/>
      <c r="T714" s="29"/>
      <c r="U714" s="29"/>
      <c r="V714" s="29"/>
      <c r="W714" s="29"/>
      <c r="X714" s="29"/>
      <c r="Y714" s="29"/>
      <c r="Z714" s="29"/>
    </row>
    <row r="715" spans="1:26" ht="15.75" customHeight="1">
      <c r="A715" s="29"/>
      <c r="B715" s="29"/>
      <c r="C715" s="29"/>
      <c r="D715" s="29"/>
      <c r="E715" s="29"/>
      <c r="F715" s="29"/>
      <c r="G715" s="29"/>
      <c r="H715" s="579"/>
      <c r="I715" s="29"/>
      <c r="J715" s="29"/>
      <c r="K715" s="29"/>
      <c r="L715" s="29"/>
      <c r="M715" s="29"/>
      <c r="N715" s="29"/>
      <c r="O715" s="29"/>
      <c r="P715" s="29"/>
      <c r="Q715" s="29"/>
      <c r="R715" s="29"/>
      <c r="S715" s="29"/>
      <c r="T715" s="29"/>
      <c r="U715" s="29"/>
      <c r="V715" s="29"/>
      <c r="W715" s="29"/>
      <c r="X715" s="29"/>
      <c r="Y715" s="29"/>
      <c r="Z715" s="29"/>
    </row>
    <row r="716" spans="1:26" ht="15.75" customHeight="1">
      <c r="A716" s="29"/>
      <c r="B716" s="29"/>
      <c r="C716" s="29"/>
      <c r="D716" s="29"/>
      <c r="E716" s="29"/>
      <c r="F716" s="29"/>
      <c r="G716" s="29"/>
      <c r="H716" s="579"/>
      <c r="I716" s="29"/>
      <c r="J716" s="29"/>
      <c r="K716" s="29"/>
      <c r="L716" s="29"/>
      <c r="M716" s="29"/>
      <c r="N716" s="29"/>
      <c r="O716" s="29"/>
      <c r="P716" s="29"/>
      <c r="Q716" s="29"/>
      <c r="R716" s="29"/>
      <c r="S716" s="29"/>
      <c r="T716" s="29"/>
      <c r="U716" s="29"/>
      <c r="V716" s="29"/>
      <c r="W716" s="29"/>
      <c r="X716" s="29"/>
      <c r="Y716" s="29"/>
      <c r="Z716" s="29"/>
    </row>
    <row r="717" spans="1:26" ht="15.75" customHeight="1">
      <c r="A717" s="29"/>
      <c r="B717" s="29"/>
      <c r="C717" s="29"/>
      <c r="D717" s="29"/>
      <c r="E717" s="29"/>
      <c r="F717" s="29"/>
      <c r="G717" s="29"/>
      <c r="H717" s="579"/>
      <c r="I717" s="29"/>
      <c r="J717" s="29"/>
      <c r="K717" s="29"/>
      <c r="L717" s="29"/>
      <c r="M717" s="29"/>
      <c r="N717" s="29"/>
      <c r="O717" s="29"/>
      <c r="P717" s="29"/>
      <c r="Q717" s="29"/>
      <c r="R717" s="29"/>
      <c r="S717" s="29"/>
      <c r="T717" s="29"/>
      <c r="U717" s="29"/>
      <c r="V717" s="29"/>
      <c r="W717" s="29"/>
      <c r="X717" s="29"/>
      <c r="Y717" s="29"/>
      <c r="Z717" s="29"/>
    </row>
    <row r="718" spans="1:26" ht="15.75" customHeight="1">
      <c r="A718" s="29"/>
      <c r="B718" s="29"/>
      <c r="C718" s="29"/>
      <c r="D718" s="29"/>
      <c r="E718" s="29"/>
      <c r="F718" s="29"/>
      <c r="G718" s="29"/>
      <c r="H718" s="579"/>
      <c r="I718" s="29"/>
      <c r="J718" s="29"/>
      <c r="K718" s="29"/>
      <c r="L718" s="29"/>
      <c r="M718" s="29"/>
      <c r="N718" s="29"/>
      <c r="O718" s="29"/>
      <c r="P718" s="29"/>
      <c r="Q718" s="29"/>
      <c r="R718" s="29"/>
      <c r="S718" s="29"/>
      <c r="T718" s="29"/>
      <c r="U718" s="29"/>
      <c r="V718" s="29"/>
      <c r="W718" s="29"/>
      <c r="X718" s="29"/>
      <c r="Y718" s="29"/>
      <c r="Z718" s="29"/>
    </row>
    <row r="719" spans="1:26" ht="15.75" customHeight="1">
      <c r="A719" s="29"/>
      <c r="B719" s="29"/>
      <c r="C719" s="29"/>
      <c r="D719" s="29"/>
      <c r="E719" s="29"/>
      <c r="F719" s="29"/>
      <c r="G719" s="29"/>
      <c r="H719" s="579"/>
      <c r="I719" s="29"/>
      <c r="J719" s="29"/>
      <c r="K719" s="29"/>
      <c r="L719" s="29"/>
      <c r="M719" s="29"/>
      <c r="N719" s="29"/>
      <c r="O719" s="29"/>
      <c r="P719" s="29"/>
      <c r="Q719" s="29"/>
      <c r="R719" s="29"/>
      <c r="S719" s="29"/>
      <c r="T719" s="29"/>
      <c r="U719" s="29"/>
      <c r="V719" s="29"/>
      <c r="W719" s="29"/>
      <c r="X719" s="29"/>
      <c r="Y719" s="29"/>
      <c r="Z719" s="29"/>
    </row>
    <row r="720" spans="1:26" ht="15.75" customHeight="1">
      <c r="A720" s="29"/>
      <c r="B720" s="29"/>
      <c r="C720" s="29"/>
      <c r="D720" s="29"/>
      <c r="E720" s="29"/>
      <c r="F720" s="29"/>
      <c r="G720" s="29"/>
      <c r="H720" s="579"/>
      <c r="I720" s="29"/>
      <c r="J720" s="29"/>
      <c r="K720" s="29"/>
      <c r="L720" s="29"/>
      <c r="M720" s="29"/>
      <c r="N720" s="29"/>
      <c r="O720" s="29"/>
      <c r="P720" s="29"/>
      <c r="Q720" s="29"/>
      <c r="R720" s="29"/>
      <c r="S720" s="29"/>
      <c r="T720" s="29"/>
      <c r="U720" s="29"/>
      <c r="V720" s="29"/>
      <c r="W720" s="29"/>
      <c r="X720" s="29"/>
      <c r="Y720" s="29"/>
      <c r="Z720" s="29"/>
    </row>
    <row r="721" spans="1:26" ht="15.75" customHeight="1">
      <c r="A721" s="29"/>
      <c r="B721" s="29"/>
      <c r="C721" s="29"/>
      <c r="D721" s="29"/>
      <c r="E721" s="29"/>
      <c r="F721" s="29"/>
      <c r="G721" s="29"/>
      <c r="H721" s="579"/>
      <c r="I721" s="29"/>
      <c r="J721" s="29"/>
      <c r="K721" s="29"/>
      <c r="L721" s="29"/>
      <c r="M721" s="29"/>
      <c r="N721" s="29"/>
      <c r="O721" s="29"/>
      <c r="P721" s="29"/>
      <c r="Q721" s="29"/>
      <c r="R721" s="29"/>
      <c r="S721" s="29"/>
      <c r="T721" s="29"/>
      <c r="U721" s="29"/>
      <c r="V721" s="29"/>
      <c r="W721" s="29"/>
      <c r="X721" s="29"/>
      <c r="Y721" s="29"/>
      <c r="Z721" s="29"/>
    </row>
    <row r="722" spans="1:26" ht="15.75" customHeight="1">
      <c r="A722" s="29"/>
      <c r="B722" s="29"/>
      <c r="C722" s="29"/>
      <c r="D722" s="29"/>
      <c r="E722" s="29"/>
      <c r="F722" s="29"/>
      <c r="G722" s="29"/>
      <c r="H722" s="579"/>
      <c r="I722" s="29"/>
      <c r="J722" s="29"/>
      <c r="K722" s="29"/>
      <c r="L722" s="29"/>
      <c r="M722" s="29"/>
      <c r="N722" s="29"/>
      <c r="O722" s="29"/>
      <c r="P722" s="29"/>
      <c r="Q722" s="29"/>
      <c r="R722" s="29"/>
      <c r="S722" s="29"/>
      <c r="T722" s="29"/>
      <c r="U722" s="29"/>
      <c r="V722" s="29"/>
      <c r="W722" s="29"/>
      <c r="X722" s="29"/>
      <c r="Y722" s="29"/>
      <c r="Z722" s="29"/>
    </row>
    <row r="723" spans="1:26" ht="15.75" customHeight="1">
      <c r="A723" s="29"/>
      <c r="B723" s="29"/>
      <c r="C723" s="29"/>
      <c r="D723" s="29"/>
      <c r="E723" s="29"/>
      <c r="F723" s="29"/>
      <c r="G723" s="29"/>
      <c r="H723" s="579"/>
      <c r="I723" s="29"/>
      <c r="J723" s="29"/>
      <c r="K723" s="29"/>
      <c r="L723" s="29"/>
      <c r="M723" s="29"/>
      <c r="N723" s="29"/>
      <c r="O723" s="29"/>
      <c r="P723" s="29"/>
      <c r="Q723" s="29"/>
      <c r="R723" s="29"/>
      <c r="S723" s="29"/>
      <c r="T723" s="29"/>
      <c r="U723" s="29"/>
      <c r="V723" s="29"/>
      <c r="W723" s="29"/>
      <c r="X723" s="29"/>
      <c r="Y723" s="29"/>
      <c r="Z723" s="29"/>
    </row>
    <row r="724" spans="1:26" ht="15.75" customHeight="1">
      <c r="A724" s="29"/>
      <c r="B724" s="29"/>
      <c r="C724" s="29"/>
      <c r="D724" s="29"/>
      <c r="E724" s="29"/>
      <c r="F724" s="29"/>
      <c r="G724" s="29"/>
      <c r="H724" s="579"/>
      <c r="I724" s="29"/>
      <c r="J724" s="29"/>
      <c r="K724" s="29"/>
      <c r="L724" s="29"/>
      <c r="M724" s="29"/>
      <c r="N724" s="29"/>
      <c r="O724" s="29"/>
      <c r="P724" s="29"/>
      <c r="Q724" s="29"/>
      <c r="R724" s="29"/>
      <c r="S724" s="29"/>
      <c r="T724" s="29"/>
      <c r="U724" s="29"/>
      <c r="V724" s="29"/>
      <c r="W724" s="29"/>
      <c r="X724" s="29"/>
      <c r="Y724" s="29"/>
      <c r="Z724" s="29"/>
    </row>
    <row r="725" spans="1:26" ht="15.75" customHeight="1">
      <c r="A725" s="29"/>
      <c r="B725" s="29"/>
      <c r="C725" s="29"/>
      <c r="D725" s="29"/>
      <c r="E725" s="29"/>
      <c r="F725" s="29"/>
      <c r="G725" s="29"/>
      <c r="H725" s="579"/>
      <c r="I725" s="29"/>
      <c r="J725" s="29"/>
      <c r="K725" s="29"/>
      <c r="L725" s="29"/>
      <c r="M725" s="29"/>
      <c r="N725" s="29"/>
      <c r="O725" s="29"/>
      <c r="P725" s="29"/>
      <c r="Q725" s="29"/>
      <c r="R725" s="29"/>
      <c r="S725" s="29"/>
      <c r="T725" s="29"/>
      <c r="U725" s="29"/>
      <c r="V725" s="29"/>
      <c r="W725" s="29"/>
      <c r="X725" s="29"/>
      <c r="Y725" s="29"/>
      <c r="Z725" s="29"/>
    </row>
    <row r="726" spans="1:26" ht="15.75" customHeight="1">
      <c r="A726" s="29"/>
      <c r="B726" s="29"/>
      <c r="C726" s="29"/>
      <c r="D726" s="29"/>
      <c r="E726" s="29"/>
      <c r="F726" s="29"/>
      <c r="G726" s="29"/>
      <c r="H726" s="579"/>
      <c r="I726" s="29"/>
      <c r="J726" s="29"/>
      <c r="K726" s="29"/>
      <c r="L726" s="29"/>
      <c r="M726" s="29"/>
      <c r="N726" s="29"/>
      <c r="O726" s="29"/>
      <c r="P726" s="29"/>
      <c r="Q726" s="29"/>
      <c r="R726" s="29"/>
      <c r="S726" s="29"/>
      <c r="T726" s="29"/>
      <c r="U726" s="29"/>
      <c r="V726" s="29"/>
      <c r="W726" s="29"/>
      <c r="X726" s="29"/>
      <c r="Y726" s="29"/>
      <c r="Z726" s="29"/>
    </row>
    <row r="727" spans="1:26" ht="15.75" customHeight="1">
      <c r="A727" s="29"/>
      <c r="B727" s="29"/>
      <c r="C727" s="29"/>
      <c r="D727" s="29"/>
      <c r="E727" s="29"/>
      <c r="F727" s="29"/>
      <c r="G727" s="29"/>
      <c r="H727" s="579"/>
      <c r="I727" s="29"/>
      <c r="J727" s="29"/>
      <c r="K727" s="29"/>
      <c r="L727" s="29"/>
      <c r="M727" s="29"/>
      <c r="N727" s="29"/>
      <c r="O727" s="29"/>
      <c r="P727" s="29"/>
      <c r="Q727" s="29"/>
      <c r="R727" s="29"/>
      <c r="S727" s="29"/>
      <c r="T727" s="29"/>
      <c r="U727" s="29"/>
      <c r="V727" s="29"/>
      <c r="W727" s="29"/>
      <c r="X727" s="29"/>
      <c r="Y727" s="29"/>
      <c r="Z727" s="29"/>
    </row>
    <row r="728" spans="1:26" ht="15.75" customHeight="1">
      <c r="A728" s="29"/>
      <c r="B728" s="29"/>
      <c r="C728" s="29"/>
      <c r="D728" s="29"/>
      <c r="E728" s="29"/>
      <c r="F728" s="29"/>
      <c r="G728" s="29"/>
      <c r="H728" s="579"/>
      <c r="I728" s="29"/>
      <c r="J728" s="29"/>
      <c r="K728" s="29"/>
      <c r="L728" s="29"/>
      <c r="M728" s="29"/>
      <c r="N728" s="29"/>
      <c r="O728" s="29"/>
      <c r="P728" s="29"/>
      <c r="Q728" s="29"/>
      <c r="R728" s="29"/>
      <c r="S728" s="29"/>
      <c r="T728" s="29"/>
      <c r="U728" s="29"/>
      <c r="V728" s="29"/>
      <c r="W728" s="29"/>
      <c r="X728" s="29"/>
      <c r="Y728" s="29"/>
      <c r="Z728" s="29"/>
    </row>
    <row r="729" spans="1:26" ht="15.75" customHeight="1">
      <c r="A729" s="29"/>
      <c r="B729" s="29"/>
      <c r="C729" s="29"/>
      <c r="D729" s="29"/>
      <c r="E729" s="29"/>
      <c r="F729" s="29"/>
      <c r="G729" s="29"/>
      <c r="H729" s="579"/>
      <c r="I729" s="29"/>
      <c r="J729" s="29"/>
      <c r="K729" s="29"/>
      <c r="L729" s="29"/>
      <c r="M729" s="29"/>
      <c r="N729" s="29"/>
      <c r="O729" s="29"/>
      <c r="P729" s="29"/>
      <c r="Q729" s="29"/>
      <c r="R729" s="29"/>
      <c r="S729" s="29"/>
      <c r="T729" s="29"/>
      <c r="U729" s="29"/>
      <c r="V729" s="29"/>
      <c r="W729" s="29"/>
      <c r="X729" s="29"/>
      <c r="Y729" s="29"/>
      <c r="Z729" s="29"/>
    </row>
    <row r="730" spans="1:26" ht="15.75" customHeight="1">
      <c r="A730" s="29"/>
      <c r="B730" s="29"/>
      <c r="C730" s="29"/>
      <c r="D730" s="29"/>
      <c r="E730" s="29"/>
      <c r="F730" s="29"/>
      <c r="G730" s="29"/>
      <c r="H730" s="579"/>
      <c r="I730" s="29"/>
      <c r="J730" s="29"/>
      <c r="K730" s="29"/>
      <c r="L730" s="29"/>
      <c r="M730" s="29"/>
      <c r="N730" s="29"/>
      <c r="O730" s="29"/>
      <c r="P730" s="29"/>
      <c r="Q730" s="29"/>
      <c r="R730" s="29"/>
      <c r="S730" s="29"/>
      <c r="T730" s="29"/>
      <c r="U730" s="29"/>
      <c r="V730" s="29"/>
      <c r="W730" s="29"/>
      <c r="X730" s="29"/>
      <c r="Y730" s="29"/>
      <c r="Z730" s="29"/>
    </row>
    <row r="731" spans="1:26" ht="15.75" customHeight="1">
      <c r="A731" s="29"/>
      <c r="B731" s="29"/>
      <c r="C731" s="29"/>
      <c r="D731" s="29"/>
      <c r="E731" s="29"/>
      <c r="F731" s="29"/>
      <c r="G731" s="29"/>
      <c r="H731" s="579"/>
      <c r="I731" s="29"/>
      <c r="J731" s="29"/>
      <c r="K731" s="29"/>
      <c r="L731" s="29"/>
      <c r="M731" s="29"/>
      <c r="N731" s="29"/>
      <c r="O731" s="29"/>
      <c r="P731" s="29"/>
      <c r="Q731" s="29"/>
      <c r="R731" s="29"/>
      <c r="S731" s="29"/>
      <c r="T731" s="29"/>
      <c r="U731" s="29"/>
      <c r="V731" s="29"/>
      <c r="W731" s="29"/>
      <c r="X731" s="29"/>
      <c r="Y731" s="29"/>
      <c r="Z731" s="29"/>
    </row>
    <row r="732" spans="1:26" ht="15.75" customHeight="1">
      <c r="A732" s="29"/>
      <c r="B732" s="29"/>
      <c r="C732" s="29"/>
      <c r="D732" s="29"/>
      <c r="E732" s="29"/>
      <c r="F732" s="29"/>
      <c r="G732" s="29"/>
      <c r="H732" s="579"/>
      <c r="I732" s="29"/>
      <c r="J732" s="29"/>
      <c r="K732" s="29"/>
      <c r="L732" s="29"/>
      <c r="M732" s="29"/>
      <c r="N732" s="29"/>
      <c r="O732" s="29"/>
      <c r="P732" s="29"/>
      <c r="Q732" s="29"/>
      <c r="R732" s="29"/>
      <c r="S732" s="29"/>
      <c r="T732" s="29"/>
      <c r="U732" s="29"/>
      <c r="V732" s="29"/>
      <c r="W732" s="29"/>
      <c r="X732" s="29"/>
      <c r="Y732" s="29"/>
      <c r="Z732" s="29"/>
    </row>
    <row r="733" spans="1:26" ht="15.75" customHeight="1">
      <c r="A733" s="29"/>
      <c r="B733" s="29"/>
      <c r="C733" s="29"/>
      <c r="D733" s="29"/>
      <c r="E733" s="29"/>
      <c r="F733" s="29"/>
      <c r="G733" s="29"/>
      <c r="H733" s="579"/>
      <c r="I733" s="29"/>
      <c r="J733" s="29"/>
      <c r="K733" s="29"/>
      <c r="L733" s="29"/>
      <c r="M733" s="29"/>
      <c r="N733" s="29"/>
      <c r="O733" s="29"/>
      <c r="P733" s="29"/>
      <c r="Q733" s="29"/>
      <c r="R733" s="29"/>
      <c r="S733" s="29"/>
      <c r="T733" s="29"/>
      <c r="U733" s="29"/>
      <c r="V733" s="29"/>
      <c r="W733" s="29"/>
      <c r="X733" s="29"/>
      <c r="Y733" s="29"/>
      <c r="Z733" s="29"/>
    </row>
    <row r="734" spans="1:26" ht="15.75" customHeight="1">
      <c r="A734" s="29"/>
      <c r="B734" s="29"/>
      <c r="C734" s="29"/>
      <c r="D734" s="29"/>
      <c r="E734" s="29"/>
      <c r="F734" s="29"/>
      <c r="G734" s="29"/>
      <c r="H734" s="579"/>
      <c r="I734" s="29"/>
      <c r="J734" s="29"/>
      <c r="K734" s="29"/>
      <c r="L734" s="29"/>
      <c r="M734" s="29"/>
      <c r="N734" s="29"/>
      <c r="O734" s="29"/>
      <c r="P734" s="29"/>
      <c r="Q734" s="29"/>
      <c r="R734" s="29"/>
      <c r="S734" s="29"/>
      <c r="T734" s="29"/>
      <c r="U734" s="29"/>
      <c r="V734" s="29"/>
      <c r="W734" s="29"/>
      <c r="X734" s="29"/>
      <c r="Y734" s="29"/>
      <c r="Z734" s="29"/>
    </row>
    <row r="735" spans="1:26" ht="15.75" customHeight="1">
      <c r="A735" s="29"/>
      <c r="B735" s="29"/>
      <c r="C735" s="29"/>
      <c r="D735" s="29"/>
      <c r="E735" s="29"/>
      <c r="F735" s="29"/>
      <c r="G735" s="29"/>
      <c r="H735" s="579"/>
      <c r="I735" s="29"/>
      <c r="J735" s="29"/>
      <c r="K735" s="29"/>
      <c r="L735" s="29"/>
      <c r="M735" s="29"/>
      <c r="N735" s="29"/>
      <c r="O735" s="29"/>
      <c r="P735" s="29"/>
      <c r="Q735" s="29"/>
      <c r="R735" s="29"/>
      <c r="S735" s="29"/>
      <c r="T735" s="29"/>
      <c r="U735" s="29"/>
      <c r="V735" s="29"/>
      <c r="W735" s="29"/>
      <c r="X735" s="29"/>
      <c r="Y735" s="29"/>
      <c r="Z735" s="29"/>
    </row>
    <row r="736" spans="1:26" ht="15.75" customHeight="1">
      <c r="A736" s="29"/>
      <c r="B736" s="29"/>
      <c r="C736" s="29"/>
      <c r="D736" s="29"/>
      <c r="E736" s="29"/>
      <c r="F736" s="29"/>
      <c r="G736" s="29"/>
      <c r="H736" s="579"/>
      <c r="I736" s="29"/>
      <c r="J736" s="29"/>
      <c r="K736" s="29"/>
      <c r="L736" s="29"/>
      <c r="M736" s="29"/>
      <c r="N736" s="29"/>
      <c r="O736" s="29"/>
      <c r="P736" s="29"/>
      <c r="Q736" s="29"/>
      <c r="R736" s="29"/>
      <c r="S736" s="29"/>
      <c r="T736" s="29"/>
      <c r="U736" s="29"/>
      <c r="V736" s="29"/>
      <c r="W736" s="29"/>
      <c r="X736" s="29"/>
      <c r="Y736" s="29"/>
      <c r="Z736" s="29"/>
    </row>
    <row r="737" spans="1:26" ht="15.75" customHeight="1">
      <c r="A737" s="29"/>
      <c r="B737" s="29"/>
      <c r="C737" s="29"/>
      <c r="D737" s="29"/>
      <c r="E737" s="29"/>
      <c r="F737" s="29"/>
      <c r="G737" s="29"/>
      <c r="H737" s="579"/>
      <c r="I737" s="29"/>
      <c r="J737" s="29"/>
      <c r="K737" s="29"/>
      <c r="L737" s="29"/>
      <c r="M737" s="29"/>
      <c r="N737" s="29"/>
      <c r="O737" s="29"/>
      <c r="P737" s="29"/>
      <c r="Q737" s="29"/>
      <c r="R737" s="29"/>
      <c r="S737" s="29"/>
      <c r="T737" s="29"/>
      <c r="U737" s="29"/>
      <c r="V737" s="29"/>
      <c r="W737" s="29"/>
      <c r="X737" s="29"/>
      <c r="Y737" s="29"/>
      <c r="Z737" s="29"/>
    </row>
    <row r="738" spans="1:26" ht="15.75" customHeight="1">
      <c r="A738" s="29"/>
      <c r="B738" s="29"/>
      <c r="C738" s="29"/>
      <c r="D738" s="29"/>
      <c r="E738" s="29"/>
      <c r="F738" s="29"/>
      <c r="G738" s="29"/>
      <c r="H738" s="579"/>
      <c r="I738" s="29"/>
      <c r="J738" s="29"/>
      <c r="K738" s="29"/>
      <c r="L738" s="29"/>
      <c r="M738" s="29"/>
      <c r="N738" s="29"/>
      <c r="O738" s="29"/>
      <c r="P738" s="29"/>
      <c r="Q738" s="29"/>
      <c r="R738" s="29"/>
      <c r="S738" s="29"/>
      <c r="T738" s="29"/>
      <c r="U738" s="29"/>
      <c r="V738" s="29"/>
      <c r="W738" s="29"/>
      <c r="X738" s="29"/>
      <c r="Y738" s="29"/>
      <c r="Z738" s="29"/>
    </row>
    <row r="739" spans="1:26" ht="15.75" customHeight="1">
      <c r="A739" s="29"/>
      <c r="B739" s="29"/>
      <c r="C739" s="29"/>
      <c r="D739" s="29"/>
      <c r="E739" s="29"/>
      <c r="F739" s="29"/>
      <c r="G739" s="29"/>
      <c r="H739" s="579"/>
      <c r="I739" s="29"/>
      <c r="J739" s="29"/>
      <c r="K739" s="29"/>
      <c r="L739" s="29"/>
      <c r="M739" s="29"/>
      <c r="N739" s="29"/>
      <c r="O739" s="29"/>
      <c r="P739" s="29"/>
      <c r="Q739" s="29"/>
      <c r="R739" s="29"/>
      <c r="S739" s="29"/>
      <c r="T739" s="29"/>
      <c r="U739" s="29"/>
      <c r="V739" s="29"/>
      <c r="W739" s="29"/>
      <c r="X739" s="29"/>
      <c r="Y739" s="29"/>
      <c r="Z739" s="29"/>
    </row>
    <row r="740" spans="1:26" ht="15.75" customHeight="1">
      <c r="A740" s="29"/>
      <c r="B740" s="29"/>
      <c r="C740" s="29"/>
      <c r="D740" s="29"/>
      <c r="E740" s="29"/>
      <c r="F740" s="29"/>
      <c r="G740" s="29"/>
      <c r="H740" s="579"/>
      <c r="I740" s="29"/>
      <c r="J740" s="29"/>
      <c r="K740" s="29"/>
      <c r="L740" s="29"/>
      <c r="M740" s="29"/>
      <c r="N740" s="29"/>
      <c r="O740" s="29"/>
      <c r="P740" s="29"/>
      <c r="Q740" s="29"/>
      <c r="R740" s="29"/>
      <c r="S740" s="29"/>
      <c r="T740" s="29"/>
      <c r="U740" s="29"/>
      <c r="V740" s="29"/>
      <c r="W740" s="29"/>
      <c r="X740" s="29"/>
      <c r="Y740" s="29"/>
      <c r="Z740" s="29"/>
    </row>
    <row r="741" spans="1:26" ht="15.75" customHeight="1">
      <c r="A741" s="29"/>
      <c r="B741" s="29"/>
      <c r="C741" s="29"/>
      <c r="D741" s="29"/>
      <c r="E741" s="29"/>
      <c r="F741" s="29"/>
      <c r="G741" s="29"/>
      <c r="H741" s="579"/>
      <c r="I741" s="29"/>
      <c r="J741" s="29"/>
      <c r="K741" s="29"/>
      <c r="L741" s="29"/>
      <c r="M741" s="29"/>
      <c r="N741" s="29"/>
      <c r="O741" s="29"/>
      <c r="P741" s="29"/>
      <c r="Q741" s="29"/>
      <c r="R741" s="29"/>
      <c r="S741" s="29"/>
      <c r="T741" s="29"/>
      <c r="U741" s="29"/>
      <c r="V741" s="29"/>
      <c r="W741" s="29"/>
      <c r="X741" s="29"/>
      <c r="Y741" s="29"/>
      <c r="Z741" s="29"/>
    </row>
    <row r="742" spans="1:26" ht="15.75" customHeight="1">
      <c r="A742" s="29"/>
      <c r="B742" s="29"/>
      <c r="C742" s="29"/>
      <c r="D742" s="29"/>
      <c r="E742" s="29"/>
      <c r="F742" s="29"/>
      <c r="G742" s="29"/>
      <c r="H742" s="579"/>
      <c r="I742" s="29"/>
      <c r="J742" s="29"/>
      <c r="K742" s="29"/>
      <c r="L742" s="29"/>
      <c r="M742" s="29"/>
      <c r="N742" s="29"/>
      <c r="O742" s="29"/>
      <c r="P742" s="29"/>
      <c r="Q742" s="29"/>
      <c r="R742" s="29"/>
      <c r="S742" s="29"/>
      <c r="T742" s="29"/>
      <c r="U742" s="29"/>
      <c r="V742" s="29"/>
      <c r="W742" s="29"/>
      <c r="X742" s="29"/>
      <c r="Y742" s="29"/>
      <c r="Z742" s="29"/>
    </row>
    <row r="743" spans="1:26" ht="15.75" customHeight="1">
      <c r="A743" s="29"/>
      <c r="B743" s="29"/>
      <c r="C743" s="29"/>
      <c r="D743" s="29"/>
      <c r="E743" s="29"/>
      <c r="F743" s="29"/>
      <c r="G743" s="29"/>
      <c r="H743" s="579"/>
      <c r="I743" s="29"/>
      <c r="J743" s="29"/>
      <c r="K743" s="29"/>
      <c r="L743" s="29"/>
      <c r="M743" s="29"/>
      <c r="N743" s="29"/>
      <c r="O743" s="29"/>
      <c r="P743" s="29"/>
      <c r="Q743" s="29"/>
      <c r="R743" s="29"/>
      <c r="S743" s="29"/>
      <c r="T743" s="29"/>
      <c r="U743" s="29"/>
      <c r="V743" s="29"/>
      <c r="W743" s="29"/>
      <c r="X743" s="29"/>
      <c r="Y743" s="29"/>
      <c r="Z743" s="29"/>
    </row>
    <row r="744" spans="1:26" ht="15.75" customHeight="1">
      <c r="A744" s="29"/>
      <c r="B744" s="29"/>
      <c r="C744" s="29"/>
      <c r="D744" s="29"/>
      <c r="E744" s="29"/>
      <c r="F744" s="29"/>
      <c r="G744" s="29"/>
      <c r="H744" s="579"/>
      <c r="I744" s="29"/>
      <c r="J744" s="29"/>
      <c r="K744" s="29"/>
      <c r="L744" s="29"/>
      <c r="M744" s="29"/>
      <c r="N744" s="29"/>
      <c r="O744" s="29"/>
      <c r="P744" s="29"/>
      <c r="Q744" s="29"/>
      <c r="R744" s="29"/>
      <c r="S744" s="29"/>
      <c r="T744" s="29"/>
      <c r="U744" s="29"/>
      <c r="V744" s="29"/>
      <c r="W744" s="29"/>
      <c r="X744" s="29"/>
      <c r="Y744" s="29"/>
      <c r="Z744" s="29"/>
    </row>
    <row r="745" spans="1:26" ht="15.75" customHeight="1">
      <c r="A745" s="29"/>
      <c r="B745" s="29"/>
      <c r="C745" s="29"/>
      <c r="D745" s="29"/>
      <c r="E745" s="29"/>
      <c r="F745" s="29"/>
      <c r="G745" s="29"/>
      <c r="H745" s="579"/>
      <c r="I745" s="29"/>
      <c r="J745" s="29"/>
      <c r="K745" s="29"/>
      <c r="L745" s="29"/>
      <c r="M745" s="29"/>
      <c r="N745" s="29"/>
      <c r="O745" s="29"/>
      <c r="P745" s="29"/>
      <c r="Q745" s="29"/>
      <c r="R745" s="29"/>
      <c r="S745" s="29"/>
      <c r="T745" s="29"/>
      <c r="U745" s="29"/>
      <c r="V745" s="29"/>
      <c r="W745" s="29"/>
      <c r="X745" s="29"/>
      <c r="Y745" s="29"/>
      <c r="Z745" s="29"/>
    </row>
    <row r="746" spans="1:26" ht="15.75" customHeight="1">
      <c r="A746" s="29"/>
      <c r="B746" s="29"/>
      <c r="C746" s="29"/>
      <c r="D746" s="29"/>
      <c r="E746" s="29"/>
      <c r="F746" s="29"/>
      <c r="G746" s="29"/>
      <c r="H746" s="579"/>
      <c r="I746" s="29"/>
      <c r="J746" s="29"/>
      <c r="K746" s="29"/>
      <c r="L746" s="29"/>
      <c r="M746" s="29"/>
      <c r="N746" s="29"/>
      <c r="O746" s="29"/>
      <c r="P746" s="29"/>
      <c r="Q746" s="29"/>
      <c r="R746" s="29"/>
      <c r="S746" s="29"/>
      <c r="T746" s="29"/>
      <c r="U746" s="29"/>
      <c r="V746" s="29"/>
      <c r="W746" s="29"/>
      <c r="X746" s="29"/>
      <c r="Y746" s="29"/>
      <c r="Z746" s="29"/>
    </row>
    <row r="747" spans="1:26" ht="15.75" customHeight="1">
      <c r="A747" s="29"/>
      <c r="B747" s="29"/>
      <c r="C747" s="29"/>
      <c r="D747" s="29"/>
      <c r="E747" s="29"/>
      <c r="F747" s="29"/>
      <c r="G747" s="29"/>
      <c r="H747" s="579"/>
      <c r="I747" s="29"/>
      <c r="J747" s="29"/>
      <c r="K747" s="29"/>
      <c r="L747" s="29"/>
      <c r="M747" s="29"/>
      <c r="N747" s="29"/>
      <c r="O747" s="29"/>
      <c r="P747" s="29"/>
      <c r="Q747" s="29"/>
      <c r="R747" s="29"/>
      <c r="S747" s="29"/>
      <c r="T747" s="29"/>
      <c r="U747" s="29"/>
      <c r="V747" s="29"/>
      <c r="W747" s="29"/>
      <c r="X747" s="29"/>
      <c r="Y747" s="29"/>
      <c r="Z747" s="29"/>
    </row>
    <row r="748" spans="1:26" ht="15.75" customHeight="1">
      <c r="A748" s="29"/>
      <c r="B748" s="29"/>
      <c r="C748" s="29"/>
      <c r="D748" s="29"/>
      <c r="E748" s="29"/>
      <c r="F748" s="29"/>
      <c r="G748" s="29"/>
      <c r="H748" s="579"/>
      <c r="I748" s="29"/>
      <c r="J748" s="29"/>
      <c r="K748" s="29"/>
      <c r="L748" s="29"/>
      <c r="M748" s="29"/>
      <c r="N748" s="29"/>
      <c r="O748" s="29"/>
      <c r="P748" s="29"/>
      <c r="Q748" s="29"/>
      <c r="R748" s="29"/>
      <c r="S748" s="29"/>
      <c r="T748" s="29"/>
      <c r="U748" s="29"/>
      <c r="V748" s="29"/>
      <c r="W748" s="29"/>
      <c r="X748" s="29"/>
      <c r="Y748" s="29"/>
      <c r="Z748" s="29"/>
    </row>
    <row r="749" spans="1:26" ht="15.75" customHeight="1">
      <c r="A749" s="29"/>
      <c r="B749" s="29"/>
      <c r="C749" s="29"/>
      <c r="D749" s="29"/>
      <c r="E749" s="29"/>
      <c r="F749" s="29"/>
      <c r="G749" s="29"/>
      <c r="H749" s="579"/>
      <c r="I749" s="29"/>
      <c r="J749" s="29"/>
      <c r="K749" s="29"/>
      <c r="L749" s="29"/>
      <c r="M749" s="29"/>
      <c r="N749" s="29"/>
      <c r="O749" s="29"/>
      <c r="P749" s="29"/>
      <c r="Q749" s="29"/>
      <c r="R749" s="29"/>
      <c r="S749" s="29"/>
      <c r="T749" s="29"/>
      <c r="U749" s="29"/>
      <c r="V749" s="29"/>
      <c r="W749" s="29"/>
      <c r="X749" s="29"/>
      <c r="Y749" s="29"/>
      <c r="Z749" s="29"/>
    </row>
    <row r="750" spans="1:26" ht="15.75" customHeight="1">
      <c r="A750" s="29"/>
      <c r="B750" s="29"/>
      <c r="C750" s="29"/>
      <c r="D750" s="29"/>
      <c r="E750" s="29"/>
      <c r="F750" s="29"/>
      <c r="G750" s="29"/>
      <c r="H750" s="579"/>
      <c r="I750" s="29"/>
      <c r="J750" s="29"/>
      <c r="K750" s="29"/>
      <c r="L750" s="29"/>
      <c r="M750" s="29"/>
      <c r="N750" s="29"/>
      <c r="O750" s="29"/>
      <c r="P750" s="29"/>
      <c r="Q750" s="29"/>
      <c r="R750" s="29"/>
      <c r="S750" s="29"/>
      <c r="T750" s="29"/>
      <c r="U750" s="29"/>
      <c r="V750" s="29"/>
      <c r="W750" s="29"/>
      <c r="X750" s="29"/>
      <c r="Y750" s="29"/>
      <c r="Z750" s="29"/>
    </row>
    <row r="751" spans="1:26" ht="15.75" customHeight="1">
      <c r="A751" s="29"/>
      <c r="B751" s="29"/>
      <c r="C751" s="29"/>
      <c r="D751" s="29"/>
      <c r="E751" s="29"/>
      <c r="F751" s="29"/>
      <c r="G751" s="29"/>
      <c r="H751" s="579"/>
      <c r="I751" s="29"/>
      <c r="J751" s="29"/>
      <c r="K751" s="29"/>
      <c r="L751" s="29"/>
      <c r="M751" s="29"/>
      <c r="N751" s="29"/>
      <c r="O751" s="29"/>
      <c r="P751" s="29"/>
      <c r="Q751" s="29"/>
      <c r="R751" s="29"/>
      <c r="S751" s="29"/>
      <c r="T751" s="29"/>
      <c r="U751" s="29"/>
      <c r="V751" s="29"/>
      <c r="W751" s="29"/>
      <c r="X751" s="29"/>
      <c r="Y751" s="29"/>
      <c r="Z751" s="29"/>
    </row>
    <row r="752" spans="1:26" ht="15.75" customHeight="1">
      <c r="A752" s="29"/>
      <c r="B752" s="29"/>
      <c r="C752" s="29"/>
      <c r="D752" s="29"/>
      <c r="E752" s="29"/>
      <c r="F752" s="29"/>
      <c r="G752" s="29"/>
      <c r="H752" s="579"/>
      <c r="I752" s="29"/>
      <c r="J752" s="29"/>
      <c r="K752" s="29"/>
      <c r="L752" s="29"/>
      <c r="M752" s="29"/>
      <c r="N752" s="29"/>
      <c r="O752" s="29"/>
      <c r="P752" s="29"/>
      <c r="Q752" s="29"/>
      <c r="R752" s="29"/>
      <c r="S752" s="29"/>
      <c r="T752" s="29"/>
      <c r="U752" s="29"/>
      <c r="V752" s="29"/>
      <c r="W752" s="29"/>
      <c r="X752" s="29"/>
      <c r="Y752" s="29"/>
      <c r="Z752" s="29"/>
    </row>
    <row r="753" spans="1:26" ht="15.75" customHeight="1">
      <c r="A753" s="29"/>
      <c r="B753" s="29"/>
      <c r="C753" s="29"/>
      <c r="D753" s="29"/>
      <c r="E753" s="29"/>
      <c r="F753" s="29"/>
      <c r="G753" s="29"/>
      <c r="H753" s="579"/>
      <c r="I753" s="29"/>
      <c r="J753" s="29"/>
      <c r="K753" s="29"/>
      <c r="L753" s="29"/>
      <c r="M753" s="29"/>
      <c r="N753" s="29"/>
      <c r="O753" s="29"/>
      <c r="P753" s="29"/>
      <c r="Q753" s="29"/>
      <c r="R753" s="29"/>
      <c r="S753" s="29"/>
      <c r="T753" s="29"/>
      <c r="U753" s="29"/>
      <c r="V753" s="29"/>
      <c r="W753" s="29"/>
      <c r="X753" s="29"/>
      <c r="Y753" s="29"/>
      <c r="Z753" s="29"/>
    </row>
    <row r="754" spans="1:26" ht="15.75" customHeight="1">
      <c r="A754" s="29"/>
      <c r="B754" s="29"/>
      <c r="C754" s="29"/>
      <c r="D754" s="29"/>
      <c r="E754" s="29"/>
      <c r="F754" s="29"/>
      <c r="G754" s="29"/>
      <c r="H754" s="579"/>
      <c r="I754" s="29"/>
      <c r="J754" s="29"/>
      <c r="K754" s="29"/>
      <c r="L754" s="29"/>
      <c r="M754" s="29"/>
      <c r="N754" s="29"/>
      <c r="O754" s="29"/>
      <c r="P754" s="29"/>
      <c r="Q754" s="29"/>
      <c r="R754" s="29"/>
      <c r="S754" s="29"/>
      <c r="T754" s="29"/>
      <c r="U754" s="29"/>
      <c r="V754" s="29"/>
      <c r="W754" s="29"/>
      <c r="X754" s="29"/>
      <c r="Y754" s="29"/>
      <c r="Z754" s="29"/>
    </row>
    <row r="755" spans="1:26" ht="15.75" customHeight="1">
      <c r="A755" s="29"/>
      <c r="B755" s="29"/>
      <c r="C755" s="29"/>
      <c r="D755" s="29"/>
      <c r="E755" s="29"/>
      <c r="F755" s="29"/>
      <c r="G755" s="29"/>
      <c r="H755" s="579"/>
      <c r="I755" s="29"/>
      <c r="J755" s="29"/>
      <c r="K755" s="29"/>
      <c r="L755" s="29"/>
      <c r="M755" s="29"/>
      <c r="N755" s="29"/>
      <c r="O755" s="29"/>
      <c r="P755" s="29"/>
      <c r="Q755" s="29"/>
      <c r="R755" s="29"/>
      <c r="S755" s="29"/>
      <c r="T755" s="29"/>
      <c r="U755" s="29"/>
      <c r="V755" s="29"/>
      <c r="W755" s="29"/>
      <c r="X755" s="29"/>
      <c r="Y755" s="29"/>
      <c r="Z755" s="29"/>
    </row>
    <row r="756" spans="1:26" ht="15.75" customHeight="1">
      <c r="A756" s="29"/>
      <c r="B756" s="29"/>
      <c r="C756" s="29"/>
      <c r="D756" s="29"/>
      <c r="E756" s="29"/>
      <c r="F756" s="29"/>
      <c r="G756" s="29"/>
      <c r="H756" s="579"/>
      <c r="I756" s="29"/>
      <c r="J756" s="29"/>
      <c r="K756" s="29"/>
      <c r="L756" s="29"/>
      <c r="M756" s="29"/>
      <c r="N756" s="29"/>
      <c r="O756" s="29"/>
      <c r="P756" s="29"/>
      <c r="Q756" s="29"/>
      <c r="R756" s="29"/>
      <c r="S756" s="29"/>
      <c r="T756" s="29"/>
      <c r="U756" s="29"/>
      <c r="V756" s="29"/>
      <c r="W756" s="29"/>
      <c r="X756" s="29"/>
      <c r="Y756" s="29"/>
      <c r="Z756" s="29"/>
    </row>
    <row r="757" spans="1:26" ht="15.75" customHeight="1">
      <c r="A757" s="29"/>
      <c r="B757" s="29"/>
      <c r="C757" s="29"/>
      <c r="D757" s="29"/>
      <c r="E757" s="29"/>
      <c r="F757" s="29"/>
      <c r="G757" s="29"/>
      <c r="H757" s="579"/>
      <c r="I757" s="29"/>
      <c r="J757" s="29"/>
      <c r="K757" s="29"/>
      <c r="L757" s="29"/>
      <c r="M757" s="29"/>
      <c r="N757" s="29"/>
      <c r="O757" s="29"/>
      <c r="P757" s="29"/>
      <c r="Q757" s="29"/>
      <c r="R757" s="29"/>
      <c r="S757" s="29"/>
      <c r="T757" s="29"/>
      <c r="U757" s="29"/>
      <c r="V757" s="29"/>
      <c r="W757" s="29"/>
      <c r="X757" s="29"/>
      <c r="Y757" s="29"/>
      <c r="Z757" s="29"/>
    </row>
    <row r="758" spans="1:26" ht="15.75" customHeight="1">
      <c r="A758" s="29"/>
      <c r="B758" s="29"/>
      <c r="C758" s="29"/>
      <c r="D758" s="29"/>
      <c r="E758" s="29"/>
      <c r="F758" s="29"/>
      <c r="G758" s="29"/>
      <c r="H758" s="579"/>
      <c r="I758" s="29"/>
      <c r="J758" s="29"/>
      <c r="K758" s="29"/>
      <c r="L758" s="29"/>
      <c r="M758" s="29"/>
      <c r="N758" s="29"/>
      <c r="O758" s="29"/>
      <c r="P758" s="29"/>
      <c r="Q758" s="29"/>
      <c r="R758" s="29"/>
      <c r="S758" s="29"/>
      <c r="T758" s="29"/>
      <c r="U758" s="29"/>
      <c r="V758" s="29"/>
      <c r="W758" s="29"/>
      <c r="X758" s="29"/>
      <c r="Y758" s="29"/>
      <c r="Z758" s="29"/>
    </row>
    <row r="759" spans="1:26" ht="15.75" customHeight="1">
      <c r="A759" s="29"/>
      <c r="B759" s="29"/>
      <c r="C759" s="29"/>
      <c r="D759" s="29"/>
      <c r="E759" s="29"/>
      <c r="F759" s="29"/>
      <c r="G759" s="29"/>
      <c r="H759" s="579"/>
      <c r="I759" s="29"/>
      <c r="J759" s="29"/>
      <c r="K759" s="29"/>
      <c r="L759" s="29"/>
      <c r="M759" s="29"/>
      <c r="N759" s="29"/>
      <c r="O759" s="29"/>
      <c r="P759" s="29"/>
      <c r="Q759" s="29"/>
      <c r="R759" s="29"/>
      <c r="S759" s="29"/>
      <c r="T759" s="29"/>
      <c r="U759" s="29"/>
      <c r="V759" s="29"/>
      <c r="W759" s="29"/>
      <c r="X759" s="29"/>
      <c r="Y759" s="29"/>
      <c r="Z759" s="29"/>
    </row>
    <row r="760" spans="1:26" ht="15.75" customHeight="1">
      <c r="A760" s="29"/>
      <c r="B760" s="29"/>
      <c r="C760" s="29"/>
      <c r="D760" s="29"/>
      <c r="E760" s="29"/>
      <c r="F760" s="29"/>
      <c r="G760" s="29"/>
      <c r="H760" s="579"/>
      <c r="I760" s="29"/>
      <c r="J760" s="29"/>
      <c r="K760" s="29"/>
      <c r="L760" s="29"/>
      <c r="M760" s="29"/>
      <c r="N760" s="29"/>
      <c r="O760" s="29"/>
      <c r="P760" s="29"/>
      <c r="Q760" s="29"/>
      <c r="R760" s="29"/>
      <c r="S760" s="29"/>
      <c r="T760" s="29"/>
      <c r="U760" s="29"/>
      <c r="V760" s="29"/>
      <c r="W760" s="29"/>
      <c r="X760" s="29"/>
      <c r="Y760" s="29"/>
      <c r="Z760" s="29"/>
    </row>
    <row r="761" spans="1:26" ht="15.75" customHeight="1">
      <c r="A761" s="29"/>
      <c r="B761" s="29"/>
      <c r="C761" s="29"/>
      <c r="D761" s="29"/>
      <c r="E761" s="29"/>
      <c r="F761" s="29"/>
      <c r="G761" s="29"/>
      <c r="H761" s="579"/>
      <c r="I761" s="29"/>
      <c r="J761" s="29"/>
      <c r="K761" s="29"/>
      <c r="L761" s="29"/>
      <c r="M761" s="29"/>
      <c r="N761" s="29"/>
      <c r="O761" s="29"/>
      <c r="P761" s="29"/>
      <c r="Q761" s="29"/>
      <c r="R761" s="29"/>
      <c r="S761" s="29"/>
      <c r="T761" s="29"/>
      <c r="U761" s="29"/>
      <c r="V761" s="29"/>
      <c r="W761" s="29"/>
      <c r="X761" s="29"/>
      <c r="Y761" s="29"/>
      <c r="Z761" s="29"/>
    </row>
    <row r="762" spans="1:26" ht="15.75" customHeight="1">
      <c r="A762" s="29"/>
      <c r="B762" s="29"/>
      <c r="C762" s="29"/>
      <c r="D762" s="29"/>
      <c r="E762" s="29"/>
      <c r="F762" s="29"/>
      <c r="G762" s="29"/>
      <c r="H762" s="579"/>
      <c r="I762" s="29"/>
      <c r="J762" s="29"/>
      <c r="K762" s="29"/>
      <c r="L762" s="29"/>
      <c r="M762" s="29"/>
      <c r="N762" s="29"/>
      <c r="O762" s="29"/>
      <c r="P762" s="29"/>
      <c r="Q762" s="29"/>
      <c r="R762" s="29"/>
      <c r="S762" s="29"/>
      <c r="T762" s="29"/>
      <c r="U762" s="29"/>
      <c r="V762" s="29"/>
      <c r="W762" s="29"/>
      <c r="X762" s="29"/>
      <c r="Y762" s="29"/>
      <c r="Z762" s="29"/>
    </row>
    <row r="763" spans="1:26" ht="15.75" customHeight="1">
      <c r="A763" s="29"/>
      <c r="B763" s="29"/>
      <c r="C763" s="29"/>
      <c r="D763" s="29"/>
      <c r="E763" s="29"/>
      <c r="F763" s="29"/>
      <c r="G763" s="29"/>
      <c r="H763" s="579"/>
      <c r="I763" s="29"/>
      <c r="J763" s="29"/>
      <c r="K763" s="29"/>
      <c r="L763" s="29"/>
      <c r="M763" s="29"/>
      <c r="N763" s="29"/>
      <c r="O763" s="29"/>
      <c r="P763" s="29"/>
      <c r="Q763" s="29"/>
      <c r="R763" s="29"/>
      <c r="S763" s="29"/>
      <c r="T763" s="29"/>
      <c r="U763" s="29"/>
      <c r="V763" s="29"/>
      <c r="W763" s="29"/>
      <c r="X763" s="29"/>
      <c r="Y763" s="29"/>
      <c r="Z763" s="29"/>
    </row>
    <row r="764" spans="1:26" ht="15.75" customHeight="1">
      <c r="A764" s="29"/>
      <c r="B764" s="29"/>
      <c r="C764" s="29"/>
      <c r="D764" s="29"/>
      <c r="E764" s="29"/>
      <c r="F764" s="29"/>
      <c r="G764" s="29"/>
      <c r="H764" s="579"/>
      <c r="I764" s="29"/>
      <c r="J764" s="29"/>
      <c r="K764" s="29"/>
      <c r="L764" s="29"/>
      <c r="M764" s="29"/>
      <c r="N764" s="29"/>
      <c r="O764" s="29"/>
      <c r="P764" s="29"/>
      <c r="Q764" s="29"/>
      <c r="R764" s="29"/>
      <c r="S764" s="29"/>
      <c r="T764" s="29"/>
      <c r="U764" s="29"/>
      <c r="V764" s="29"/>
      <c r="W764" s="29"/>
      <c r="X764" s="29"/>
      <c r="Y764" s="29"/>
      <c r="Z764" s="29"/>
    </row>
    <row r="765" spans="1:26" ht="15.75" customHeight="1">
      <c r="A765" s="29"/>
      <c r="B765" s="29"/>
      <c r="C765" s="29"/>
      <c r="D765" s="29"/>
      <c r="E765" s="29"/>
      <c r="F765" s="29"/>
      <c r="G765" s="29"/>
      <c r="H765" s="579"/>
      <c r="I765" s="29"/>
      <c r="J765" s="29"/>
      <c r="K765" s="29"/>
      <c r="L765" s="29"/>
      <c r="M765" s="29"/>
      <c r="N765" s="29"/>
      <c r="O765" s="29"/>
      <c r="P765" s="29"/>
      <c r="Q765" s="29"/>
      <c r="R765" s="29"/>
      <c r="S765" s="29"/>
      <c r="T765" s="29"/>
      <c r="U765" s="29"/>
      <c r="V765" s="29"/>
      <c r="W765" s="29"/>
      <c r="X765" s="29"/>
      <c r="Y765" s="29"/>
      <c r="Z765" s="29"/>
    </row>
    <row r="766" spans="1:26" ht="15.75" customHeight="1">
      <c r="A766" s="29"/>
      <c r="B766" s="29"/>
      <c r="C766" s="29"/>
      <c r="D766" s="29"/>
      <c r="E766" s="29"/>
      <c r="F766" s="29"/>
      <c r="G766" s="29"/>
      <c r="H766" s="579"/>
      <c r="I766" s="29"/>
      <c r="J766" s="29"/>
      <c r="K766" s="29"/>
      <c r="L766" s="29"/>
      <c r="M766" s="29"/>
      <c r="N766" s="29"/>
      <c r="O766" s="29"/>
      <c r="P766" s="29"/>
      <c r="Q766" s="29"/>
      <c r="R766" s="29"/>
      <c r="S766" s="29"/>
      <c r="T766" s="29"/>
      <c r="U766" s="29"/>
      <c r="V766" s="29"/>
      <c r="W766" s="29"/>
      <c r="X766" s="29"/>
      <c r="Y766" s="29"/>
      <c r="Z766" s="29"/>
    </row>
    <row r="767" spans="1:26" ht="15.75" customHeight="1">
      <c r="A767" s="29"/>
      <c r="B767" s="29"/>
      <c r="C767" s="29"/>
      <c r="D767" s="29"/>
      <c r="E767" s="29"/>
      <c r="F767" s="29"/>
      <c r="G767" s="29"/>
      <c r="H767" s="579"/>
      <c r="I767" s="29"/>
      <c r="J767" s="29"/>
      <c r="K767" s="29"/>
      <c r="L767" s="29"/>
      <c r="M767" s="29"/>
      <c r="N767" s="29"/>
      <c r="O767" s="29"/>
      <c r="P767" s="29"/>
      <c r="Q767" s="29"/>
      <c r="R767" s="29"/>
      <c r="S767" s="29"/>
      <c r="T767" s="29"/>
      <c r="U767" s="29"/>
      <c r="V767" s="29"/>
      <c r="W767" s="29"/>
      <c r="X767" s="29"/>
      <c r="Y767" s="29"/>
      <c r="Z767" s="29"/>
    </row>
    <row r="768" spans="1:26" ht="15.75" customHeight="1">
      <c r="A768" s="29"/>
      <c r="B768" s="29"/>
      <c r="C768" s="29"/>
      <c r="D768" s="29"/>
      <c r="E768" s="29"/>
      <c r="F768" s="29"/>
      <c r="G768" s="29"/>
      <c r="H768" s="579"/>
      <c r="I768" s="29"/>
      <c r="J768" s="29"/>
      <c r="K768" s="29"/>
      <c r="L768" s="29"/>
      <c r="M768" s="29"/>
      <c r="N768" s="29"/>
      <c r="O768" s="29"/>
      <c r="P768" s="29"/>
      <c r="Q768" s="29"/>
      <c r="R768" s="29"/>
      <c r="S768" s="29"/>
      <c r="T768" s="29"/>
      <c r="U768" s="29"/>
      <c r="V768" s="29"/>
      <c r="W768" s="29"/>
      <c r="X768" s="29"/>
      <c r="Y768" s="29"/>
      <c r="Z768" s="29"/>
    </row>
    <row r="769" spans="1:26" ht="15.75" customHeight="1">
      <c r="A769" s="29"/>
      <c r="B769" s="29"/>
      <c r="C769" s="29"/>
      <c r="D769" s="29"/>
      <c r="E769" s="29"/>
      <c r="F769" s="29"/>
      <c r="G769" s="29"/>
      <c r="H769" s="579"/>
      <c r="I769" s="29"/>
      <c r="J769" s="29"/>
      <c r="K769" s="29"/>
      <c r="L769" s="29"/>
      <c r="M769" s="29"/>
      <c r="N769" s="29"/>
      <c r="O769" s="29"/>
      <c r="P769" s="29"/>
      <c r="Q769" s="29"/>
      <c r="R769" s="29"/>
      <c r="S769" s="29"/>
      <c r="T769" s="29"/>
      <c r="U769" s="29"/>
      <c r="V769" s="29"/>
      <c r="W769" s="29"/>
      <c r="X769" s="29"/>
      <c r="Y769" s="29"/>
      <c r="Z769" s="29"/>
    </row>
    <row r="770" spans="1:26" ht="15.75" customHeight="1">
      <c r="A770" s="29"/>
      <c r="B770" s="29"/>
      <c r="C770" s="29"/>
      <c r="D770" s="29"/>
      <c r="E770" s="29"/>
      <c r="F770" s="29"/>
      <c r="G770" s="29"/>
      <c r="H770" s="579"/>
      <c r="I770" s="29"/>
      <c r="J770" s="29"/>
      <c r="K770" s="29"/>
      <c r="L770" s="29"/>
      <c r="M770" s="29"/>
      <c r="N770" s="29"/>
      <c r="O770" s="29"/>
      <c r="P770" s="29"/>
      <c r="Q770" s="29"/>
      <c r="R770" s="29"/>
      <c r="S770" s="29"/>
      <c r="T770" s="29"/>
      <c r="U770" s="29"/>
      <c r="V770" s="29"/>
      <c r="W770" s="29"/>
      <c r="X770" s="29"/>
      <c r="Y770" s="29"/>
      <c r="Z770" s="29"/>
    </row>
    <row r="771" spans="1:26" ht="15.75" customHeight="1">
      <c r="A771" s="29"/>
      <c r="B771" s="29"/>
      <c r="C771" s="29"/>
      <c r="D771" s="29"/>
      <c r="E771" s="29"/>
      <c r="F771" s="29"/>
      <c r="G771" s="29"/>
      <c r="H771" s="579"/>
      <c r="I771" s="29"/>
      <c r="J771" s="29"/>
      <c r="K771" s="29"/>
      <c r="L771" s="29"/>
      <c r="M771" s="29"/>
      <c r="N771" s="29"/>
      <c r="O771" s="29"/>
      <c r="P771" s="29"/>
      <c r="Q771" s="29"/>
      <c r="R771" s="29"/>
      <c r="S771" s="29"/>
      <c r="T771" s="29"/>
      <c r="U771" s="29"/>
      <c r="V771" s="29"/>
      <c r="W771" s="29"/>
      <c r="X771" s="29"/>
      <c r="Y771" s="29"/>
      <c r="Z771" s="29"/>
    </row>
    <row r="772" spans="1:26" ht="15.75" customHeight="1">
      <c r="A772" s="29"/>
      <c r="B772" s="29"/>
      <c r="C772" s="29"/>
      <c r="D772" s="29"/>
      <c r="E772" s="29"/>
      <c r="F772" s="29"/>
      <c r="G772" s="29"/>
      <c r="H772" s="579"/>
      <c r="I772" s="29"/>
      <c r="J772" s="29"/>
      <c r="K772" s="29"/>
      <c r="L772" s="29"/>
      <c r="M772" s="29"/>
      <c r="N772" s="29"/>
      <c r="O772" s="29"/>
      <c r="P772" s="29"/>
      <c r="Q772" s="29"/>
      <c r="R772" s="29"/>
      <c r="S772" s="29"/>
      <c r="T772" s="29"/>
      <c r="U772" s="29"/>
      <c r="V772" s="29"/>
      <c r="W772" s="29"/>
      <c r="X772" s="29"/>
      <c r="Y772" s="29"/>
      <c r="Z772" s="29"/>
    </row>
    <row r="773" spans="1:26" ht="15.75" customHeight="1">
      <c r="A773" s="29"/>
      <c r="B773" s="29"/>
      <c r="C773" s="29"/>
      <c r="D773" s="29"/>
      <c r="E773" s="29"/>
      <c r="F773" s="29"/>
      <c r="G773" s="29"/>
      <c r="H773" s="579"/>
      <c r="I773" s="29"/>
      <c r="J773" s="29"/>
      <c r="K773" s="29"/>
      <c r="L773" s="29"/>
      <c r="M773" s="29"/>
      <c r="N773" s="29"/>
      <c r="O773" s="29"/>
      <c r="P773" s="29"/>
      <c r="Q773" s="29"/>
      <c r="R773" s="29"/>
      <c r="S773" s="29"/>
      <c r="T773" s="29"/>
      <c r="U773" s="29"/>
      <c r="V773" s="29"/>
      <c r="W773" s="29"/>
      <c r="X773" s="29"/>
      <c r="Y773" s="29"/>
      <c r="Z773" s="29"/>
    </row>
    <row r="774" spans="1:26" ht="15.75" customHeight="1">
      <c r="A774" s="29"/>
      <c r="B774" s="29"/>
      <c r="C774" s="29"/>
      <c r="D774" s="29"/>
      <c r="E774" s="29"/>
      <c r="F774" s="29"/>
      <c r="G774" s="29"/>
      <c r="H774" s="579"/>
      <c r="I774" s="29"/>
      <c r="J774" s="29"/>
      <c r="K774" s="29"/>
      <c r="L774" s="29"/>
      <c r="M774" s="29"/>
      <c r="N774" s="29"/>
      <c r="O774" s="29"/>
      <c r="P774" s="29"/>
      <c r="Q774" s="29"/>
      <c r="R774" s="29"/>
      <c r="S774" s="29"/>
      <c r="T774" s="29"/>
      <c r="U774" s="29"/>
      <c r="V774" s="29"/>
      <c r="W774" s="29"/>
      <c r="X774" s="29"/>
      <c r="Y774" s="29"/>
      <c r="Z774" s="29"/>
    </row>
    <row r="775" spans="1:26" ht="15.75" customHeight="1">
      <c r="A775" s="29"/>
      <c r="B775" s="29"/>
      <c r="C775" s="29"/>
      <c r="D775" s="29"/>
      <c r="E775" s="29"/>
      <c r="F775" s="29"/>
      <c r="G775" s="29"/>
      <c r="H775" s="579"/>
      <c r="I775" s="29"/>
      <c r="J775" s="29"/>
      <c r="K775" s="29"/>
      <c r="L775" s="29"/>
      <c r="M775" s="29"/>
      <c r="N775" s="29"/>
      <c r="O775" s="29"/>
      <c r="P775" s="29"/>
      <c r="Q775" s="29"/>
      <c r="R775" s="29"/>
      <c r="S775" s="29"/>
      <c r="T775" s="29"/>
      <c r="U775" s="29"/>
      <c r="V775" s="29"/>
      <c r="W775" s="29"/>
      <c r="X775" s="29"/>
      <c r="Y775" s="29"/>
      <c r="Z775" s="29"/>
    </row>
    <row r="776" spans="1:26" ht="15.75" customHeight="1">
      <c r="A776" s="29"/>
      <c r="B776" s="29"/>
      <c r="C776" s="29"/>
      <c r="D776" s="29"/>
      <c r="E776" s="29"/>
      <c r="F776" s="29"/>
      <c r="G776" s="29"/>
      <c r="H776" s="579"/>
      <c r="I776" s="29"/>
      <c r="J776" s="29"/>
      <c r="K776" s="29"/>
      <c r="L776" s="29"/>
      <c r="M776" s="29"/>
      <c r="N776" s="29"/>
      <c r="O776" s="29"/>
      <c r="P776" s="29"/>
      <c r="Q776" s="29"/>
      <c r="R776" s="29"/>
      <c r="S776" s="29"/>
      <c r="T776" s="29"/>
      <c r="U776" s="29"/>
      <c r="V776" s="29"/>
      <c r="W776" s="29"/>
      <c r="X776" s="29"/>
      <c r="Y776" s="29"/>
      <c r="Z776" s="29"/>
    </row>
    <row r="777" spans="1:26" ht="15.75" customHeight="1">
      <c r="A777" s="29"/>
      <c r="B777" s="29"/>
      <c r="C777" s="29"/>
      <c r="D777" s="29"/>
      <c r="E777" s="29"/>
      <c r="F777" s="29"/>
      <c r="G777" s="29"/>
      <c r="H777" s="579"/>
      <c r="I777" s="29"/>
      <c r="J777" s="29"/>
      <c r="K777" s="29"/>
      <c r="L777" s="29"/>
      <c r="M777" s="29"/>
      <c r="N777" s="29"/>
      <c r="O777" s="29"/>
      <c r="P777" s="29"/>
      <c r="Q777" s="29"/>
      <c r="R777" s="29"/>
      <c r="S777" s="29"/>
      <c r="T777" s="29"/>
      <c r="U777" s="29"/>
      <c r="V777" s="29"/>
      <c r="W777" s="29"/>
      <c r="X777" s="29"/>
      <c r="Y777" s="29"/>
      <c r="Z777" s="29"/>
    </row>
    <row r="778" spans="1:26" ht="15.75" customHeight="1">
      <c r="A778" s="29"/>
      <c r="B778" s="29"/>
      <c r="C778" s="29"/>
      <c r="D778" s="29"/>
      <c r="E778" s="29"/>
      <c r="F778" s="29"/>
      <c r="G778" s="29"/>
      <c r="H778" s="579"/>
      <c r="I778" s="29"/>
      <c r="J778" s="29"/>
      <c r="K778" s="29"/>
      <c r="L778" s="29"/>
      <c r="M778" s="29"/>
      <c r="N778" s="29"/>
      <c r="O778" s="29"/>
      <c r="P778" s="29"/>
      <c r="Q778" s="29"/>
      <c r="R778" s="29"/>
      <c r="S778" s="29"/>
      <c r="T778" s="29"/>
      <c r="U778" s="29"/>
      <c r="V778" s="29"/>
      <c r="W778" s="29"/>
      <c r="X778" s="29"/>
      <c r="Y778" s="29"/>
      <c r="Z778" s="29"/>
    </row>
    <row r="779" spans="1:26" ht="15.75" customHeight="1">
      <c r="A779" s="29"/>
      <c r="B779" s="29"/>
      <c r="C779" s="29"/>
      <c r="D779" s="29"/>
      <c r="E779" s="29"/>
      <c r="F779" s="29"/>
      <c r="G779" s="29"/>
      <c r="H779" s="579"/>
      <c r="I779" s="29"/>
      <c r="J779" s="29"/>
      <c r="K779" s="29"/>
      <c r="L779" s="29"/>
      <c r="M779" s="29"/>
      <c r="N779" s="29"/>
      <c r="O779" s="29"/>
      <c r="P779" s="29"/>
      <c r="Q779" s="29"/>
      <c r="R779" s="29"/>
      <c r="S779" s="29"/>
      <c r="T779" s="29"/>
      <c r="U779" s="29"/>
      <c r="V779" s="29"/>
      <c r="W779" s="29"/>
      <c r="X779" s="29"/>
      <c r="Y779" s="29"/>
      <c r="Z779" s="29"/>
    </row>
    <row r="780" spans="1:26" ht="15.75" customHeight="1">
      <c r="A780" s="29"/>
      <c r="B780" s="29"/>
      <c r="C780" s="29"/>
      <c r="D780" s="29"/>
      <c r="E780" s="29"/>
      <c r="F780" s="29"/>
      <c r="G780" s="29"/>
      <c r="H780" s="579"/>
      <c r="I780" s="29"/>
      <c r="J780" s="29"/>
      <c r="K780" s="29"/>
      <c r="L780" s="29"/>
      <c r="M780" s="29"/>
      <c r="N780" s="29"/>
      <c r="O780" s="29"/>
      <c r="P780" s="29"/>
      <c r="Q780" s="29"/>
      <c r="R780" s="29"/>
      <c r="S780" s="29"/>
      <c r="T780" s="29"/>
      <c r="U780" s="29"/>
      <c r="V780" s="29"/>
      <c r="W780" s="29"/>
      <c r="X780" s="29"/>
      <c r="Y780" s="29"/>
      <c r="Z780" s="29"/>
    </row>
    <row r="781" spans="1:26" ht="15.75" customHeight="1">
      <c r="A781" s="29"/>
      <c r="B781" s="29"/>
      <c r="C781" s="29"/>
      <c r="D781" s="29"/>
      <c r="E781" s="29"/>
      <c r="F781" s="29"/>
      <c r="G781" s="29"/>
      <c r="H781" s="579"/>
      <c r="I781" s="29"/>
      <c r="J781" s="29"/>
      <c r="K781" s="29"/>
      <c r="L781" s="29"/>
      <c r="M781" s="29"/>
      <c r="N781" s="29"/>
      <c r="O781" s="29"/>
      <c r="P781" s="29"/>
      <c r="Q781" s="29"/>
      <c r="R781" s="29"/>
      <c r="S781" s="29"/>
      <c r="T781" s="29"/>
      <c r="U781" s="29"/>
      <c r="V781" s="29"/>
      <c r="W781" s="29"/>
      <c r="X781" s="29"/>
      <c r="Y781" s="29"/>
      <c r="Z781" s="29"/>
    </row>
    <row r="782" spans="1:26" ht="15.75" customHeight="1">
      <c r="A782" s="29"/>
      <c r="B782" s="29"/>
      <c r="C782" s="29"/>
      <c r="D782" s="29"/>
      <c r="E782" s="29"/>
      <c r="F782" s="29"/>
      <c r="G782" s="29"/>
      <c r="H782" s="579"/>
      <c r="I782" s="29"/>
      <c r="J782" s="29"/>
      <c r="K782" s="29"/>
      <c r="L782" s="29"/>
      <c r="M782" s="29"/>
      <c r="N782" s="29"/>
      <c r="O782" s="29"/>
      <c r="P782" s="29"/>
      <c r="Q782" s="29"/>
      <c r="R782" s="29"/>
      <c r="S782" s="29"/>
      <c r="T782" s="29"/>
      <c r="U782" s="29"/>
      <c r="V782" s="29"/>
      <c r="W782" s="29"/>
      <c r="X782" s="29"/>
      <c r="Y782" s="29"/>
      <c r="Z782" s="29"/>
    </row>
    <row r="783" spans="1:26" ht="15.75" customHeight="1">
      <c r="A783" s="29"/>
      <c r="B783" s="29"/>
      <c r="C783" s="29"/>
      <c r="D783" s="29"/>
      <c r="E783" s="29"/>
      <c r="F783" s="29"/>
      <c r="G783" s="29"/>
      <c r="H783" s="579"/>
      <c r="I783" s="29"/>
      <c r="J783" s="29"/>
      <c r="K783" s="29"/>
      <c r="L783" s="29"/>
      <c r="M783" s="29"/>
      <c r="N783" s="29"/>
      <c r="O783" s="29"/>
      <c r="P783" s="29"/>
      <c r="Q783" s="29"/>
      <c r="R783" s="29"/>
      <c r="S783" s="29"/>
      <c r="T783" s="29"/>
      <c r="U783" s="29"/>
      <c r="V783" s="29"/>
      <c r="W783" s="29"/>
      <c r="X783" s="29"/>
      <c r="Y783" s="29"/>
      <c r="Z783" s="29"/>
    </row>
    <row r="784" spans="1:26" ht="15.75" customHeight="1">
      <c r="A784" s="29"/>
      <c r="B784" s="29"/>
      <c r="C784" s="29"/>
      <c r="D784" s="29"/>
      <c r="E784" s="29"/>
      <c r="F784" s="29"/>
      <c r="G784" s="29"/>
      <c r="H784" s="579"/>
      <c r="I784" s="29"/>
      <c r="J784" s="29"/>
      <c r="K784" s="29"/>
      <c r="L784" s="29"/>
      <c r="M784" s="29"/>
      <c r="N784" s="29"/>
      <c r="O784" s="29"/>
      <c r="P784" s="29"/>
      <c r="Q784" s="29"/>
      <c r="R784" s="29"/>
      <c r="S784" s="29"/>
      <c r="T784" s="29"/>
      <c r="U784" s="29"/>
      <c r="V784" s="29"/>
      <c r="W784" s="29"/>
      <c r="X784" s="29"/>
      <c r="Y784" s="29"/>
      <c r="Z784" s="29"/>
    </row>
    <row r="785" spans="1:26" ht="15.75" customHeight="1">
      <c r="A785" s="29"/>
      <c r="B785" s="29"/>
      <c r="C785" s="29"/>
      <c r="D785" s="29"/>
      <c r="E785" s="29"/>
      <c r="F785" s="29"/>
      <c r="G785" s="29"/>
      <c r="H785" s="579"/>
      <c r="I785" s="29"/>
      <c r="J785" s="29"/>
      <c r="K785" s="29"/>
      <c r="L785" s="29"/>
      <c r="M785" s="29"/>
      <c r="N785" s="29"/>
      <c r="O785" s="29"/>
      <c r="P785" s="29"/>
      <c r="Q785" s="29"/>
      <c r="R785" s="29"/>
      <c r="S785" s="29"/>
      <c r="T785" s="29"/>
      <c r="U785" s="29"/>
      <c r="V785" s="29"/>
      <c r="W785" s="29"/>
      <c r="X785" s="29"/>
      <c r="Y785" s="29"/>
      <c r="Z785" s="29"/>
    </row>
    <row r="786" spans="1:26" ht="15.75" customHeight="1">
      <c r="A786" s="29"/>
      <c r="B786" s="29"/>
      <c r="C786" s="29"/>
      <c r="D786" s="29"/>
      <c r="E786" s="29"/>
      <c r="F786" s="29"/>
      <c r="G786" s="29"/>
      <c r="H786" s="579"/>
      <c r="I786" s="29"/>
      <c r="J786" s="29"/>
      <c r="K786" s="29"/>
      <c r="L786" s="29"/>
      <c r="M786" s="29"/>
      <c r="N786" s="29"/>
      <c r="O786" s="29"/>
      <c r="P786" s="29"/>
      <c r="Q786" s="29"/>
      <c r="R786" s="29"/>
      <c r="S786" s="29"/>
      <c r="T786" s="29"/>
      <c r="U786" s="29"/>
      <c r="V786" s="29"/>
      <c r="W786" s="29"/>
      <c r="X786" s="29"/>
      <c r="Y786" s="29"/>
      <c r="Z786" s="29"/>
    </row>
    <row r="787" spans="1:26" ht="15.75" customHeight="1">
      <c r="A787" s="29"/>
      <c r="B787" s="29"/>
      <c r="C787" s="29"/>
      <c r="D787" s="29"/>
      <c r="E787" s="29"/>
      <c r="F787" s="29"/>
      <c r="G787" s="29"/>
      <c r="H787" s="579"/>
      <c r="I787" s="29"/>
      <c r="J787" s="29"/>
      <c r="K787" s="29"/>
      <c r="L787" s="29"/>
      <c r="M787" s="29"/>
      <c r="N787" s="29"/>
      <c r="O787" s="29"/>
      <c r="P787" s="29"/>
      <c r="Q787" s="29"/>
      <c r="R787" s="29"/>
      <c r="S787" s="29"/>
      <c r="T787" s="29"/>
      <c r="U787" s="29"/>
      <c r="V787" s="29"/>
      <c r="W787" s="29"/>
      <c r="X787" s="29"/>
      <c r="Y787" s="29"/>
      <c r="Z787" s="29"/>
    </row>
    <row r="788" spans="1:26" ht="15.75" customHeight="1">
      <c r="A788" s="29"/>
      <c r="B788" s="29"/>
      <c r="C788" s="29"/>
      <c r="D788" s="29"/>
      <c r="E788" s="29"/>
      <c r="F788" s="29"/>
      <c r="G788" s="29"/>
      <c r="H788" s="579"/>
      <c r="I788" s="29"/>
      <c r="J788" s="29"/>
      <c r="K788" s="29"/>
      <c r="L788" s="29"/>
      <c r="M788" s="29"/>
      <c r="N788" s="29"/>
      <c r="O788" s="29"/>
      <c r="P788" s="29"/>
      <c r="Q788" s="29"/>
      <c r="R788" s="29"/>
      <c r="S788" s="29"/>
      <c r="T788" s="29"/>
      <c r="U788" s="29"/>
      <c r="V788" s="29"/>
      <c r="W788" s="29"/>
      <c r="X788" s="29"/>
      <c r="Y788" s="29"/>
      <c r="Z788" s="29"/>
    </row>
    <row r="789" spans="1:26" ht="15.75" customHeight="1">
      <c r="A789" s="29"/>
      <c r="B789" s="29"/>
      <c r="C789" s="29"/>
      <c r="D789" s="29"/>
      <c r="E789" s="29"/>
      <c r="F789" s="29"/>
      <c r="G789" s="29"/>
      <c r="H789" s="579"/>
      <c r="I789" s="29"/>
      <c r="J789" s="29"/>
      <c r="K789" s="29"/>
      <c r="L789" s="29"/>
      <c r="M789" s="29"/>
      <c r="N789" s="29"/>
      <c r="O789" s="29"/>
      <c r="P789" s="29"/>
      <c r="Q789" s="29"/>
      <c r="R789" s="29"/>
      <c r="S789" s="29"/>
      <c r="T789" s="29"/>
      <c r="U789" s="29"/>
      <c r="V789" s="29"/>
      <c r="W789" s="29"/>
      <c r="X789" s="29"/>
      <c r="Y789" s="29"/>
      <c r="Z789" s="29"/>
    </row>
    <row r="790" spans="1:26" ht="15.75" customHeight="1">
      <c r="A790" s="29"/>
      <c r="B790" s="29"/>
      <c r="C790" s="29"/>
      <c r="D790" s="29"/>
      <c r="E790" s="29"/>
      <c r="F790" s="29"/>
      <c r="G790" s="29"/>
      <c r="H790" s="579"/>
      <c r="I790" s="29"/>
      <c r="J790" s="29"/>
      <c r="K790" s="29"/>
      <c r="L790" s="29"/>
      <c r="M790" s="29"/>
      <c r="N790" s="29"/>
      <c r="O790" s="29"/>
      <c r="P790" s="29"/>
      <c r="Q790" s="29"/>
      <c r="R790" s="29"/>
      <c r="S790" s="29"/>
      <c r="T790" s="29"/>
      <c r="U790" s="29"/>
      <c r="V790" s="29"/>
      <c r="W790" s="29"/>
      <c r="X790" s="29"/>
      <c r="Y790" s="29"/>
      <c r="Z790" s="29"/>
    </row>
    <row r="791" spans="1:26" ht="15.75" customHeight="1">
      <c r="A791" s="29"/>
      <c r="B791" s="29"/>
      <c r="C791" s="29"/>
      <c r="D791" s="29"/>
      <c r="E791" s="29"/>
      <c r="F791" s="29"/>
      <c r="G791" s="29"/>
      <c r="H791" s="579"/>
      <c r="I791" s="29"/>
      <c r="J791" s="29"/>
      <c r="K791" s="29"/>
      <c r="L791" s="29"/>
      <c r="M791" s="29"/>
      <c r="N791" s="29"/>
      <c r="O791" s="29"/>
      <c r="P791" s="29"/>
      <c r="Q791" s="29"/>
      <c r="R791" s="29"/>
      <c r="S791" s="29"/>
      <c r="T791" s="29"/>
      <c r="U791" s="29"/>
      <c r="V791" s="29"/>
      <c r="W791" s="29"/>
      <c r="X791" s="29"/>
      <c r="Y791" s="29"/>
      <c r="Z791" s="29"/>
    </row>
    <row r="792" spans="1:26" ht="15.75" customHeight="1">
      <c r="A792" s="29"/>
      <c r="B792" s="29"/>
      <c r="C792" s="29"/>
      <c r="D792" s="29"/>
      <c r="E792" s="29"/>
      <c r="F792" s="29"/>
      <c r="G792" s="29"/>
      <c r="H792" s="579"/>
      <c r="I792" s="29"/>
      <c r="J792" s="29"/>
      <c r="K792" s="29"/>
      <c r="L792" s="29"/>
      <c r="M792" s="29"/>
      <c r="N792" s="29"/>
      <c r="O792" s="29"/>
      <c r="P792" s="29"/>
      <c r="Q792" s="29"/>
      <c r="R792" s="29"/>
      <c r="S792" s="29"/>
      <c r="T792" s="29"/>
      <c r="U792" s="29"/>
      <c r="V792" s="29"/>
      <c r="W792" s="29"/>
      <c r="X792" s="29"/>
      <c r="Y792" s="29"/>
      <c r="Z792" s="29"/>
    </row>
    <row r="793" spans="1:26" ht="15.75" customHeight="1">
      <c r="A793" s="29"/>
      <c r="B793" s="29"/>
      <c r="C793" s="29"/>
      <c r="D793" s="29"/>
      <c r="E793" s="29"/>
      <c r="F793" s="29"/>
      <c r="G793" s="29"/>
      <c r="H793" s="579"/>
      <c r="I793" s="29"/>
      <c r="J793" s="29"/>
      <c r="K793" s="29"/>
      <c r="L793" s="29"/>
      <c r="M793" s="29"/>
      <c r="N793" s="29"/>
      <c r="O793" s="29"/>
      <c r="P793" s="29"/>
      <c r="Q793" s="29"/>
      <c r="R793" s="29"/>
      <c r="S793" s="29"/>
      <c r="T793" s="29"/>
      <c r="U793" s="29"/>
      <c r="V793" s="29"/>
      <c r="W793" s="29"/>
      <c r="X793" s="29"/>
      <c r="Y793" s="29"/>
      <c r="Z793" s="29"/>
    </row>
    <row r="794" spans="1:26" ht="15.75" customHeight="1">
      <c r="A794" s="29"/>
      <c r="B794" s="29"/>
      <c r="C794" s="29"/>
      <c r="D794" s="29"/>
      <c r="E794" s="29"/>
      <c r="F794" s="29"/>
      <c r="G794" s="29"/>
      <c r="H794" s="579"/>
      <c r="I794" s="29"/>
      <c r="J794" s="29"/>
      <c r="K794" s="29"/>
      <c r="L794" s="29"/>
      <c r="M794" s="29"/>
      <c r="N794" s="29"/>
      <c r="O794" s="29"/>
      <c r="P794" s="29"/>
      <c r="Q794" s="29"/>
      <c r="R794" s="29"/>
      <c r="S794" s="29"/>
      <c r="T794" s="29"/>
      <c r="U794" s="29"/>
      <c r="V794" s="29"/>
      <c r="W794" s="29"/>
      <c r="X794" s="29"/>
      <c r="Y794" s="29"/>
      <c r="Z794" s="29"/>
    </row>
    <row r="795" spans="1:26" ht="15.75" customHeight="1">
      <c r="A795" s="29"/>
      <c r="B795" s="29"/>
      <c r="C795" s="29"/>
      <c r="D795" s="29"/>
      <c r="E795" s="29"/>
      <c r="F795" s="29"/>
      <c r="G795" s="29"/>
      <c r="H795" s="579"/>
      <c r="I795" s="29"/>
      <c r="J795" s="29"/>
      <c r="K795" s="29"/>
      <c r="L795" s="29"/>
      <c r="M795" s="29"/>
      <c r="N795" s="29"/>
      <c r="O795" s="29"/>
      <c r="P795" s="29"/>
      <c r="Q795" s="29"/>
      <c r="R795" s="29"/>
      <c r="S795" s="29"/>
      <c r="T795" s="29"/>
      <c r="U795" s="29"/>
      <c r="V795" s="29"/>
      <c r="W795" s="29"/>
      <c r="X795" s="29"/>
      <c r="Y795" s="29"/>
      <c r="Z795" s="29"/>
    </row>
    <row r="796" spans="1:26" ht="15.75" customHeight="1">
      <c r="A796" s="29"/>
      <c r="B796" s="29"/>
      <c r="C796" s="29"/>
      <c r="D796" s="29"/>
      <c r="E796" s="29"/>
      <c r="F796" s="29"/>
      <c r="G796" s="29"/>
      <c r="H796" s="579"/>
      <c r="I796" s="29"/>
      <c r="J796" s="29"/>
      <c r="K796" s="29"/>
      <c r="L796" s="29"/>
      <c r="M796" s="29"/>
      <c r="N796" s="29"/>
      <c r="O796" s="29"/>
      <c r="P796" s="29"/>
      <c r="Q796" s="29"/>
      <c r="R796" s="29"/>
      <c r="S796" s="29"/>
      <c r="T796" s="29"/>
      <c r="U796" s="29"/>
      <c r="V796" s="29"/>
      <c r="W796" s="29"/>
      <c r="X796" s="29"/>
      <c r="Y796" s="29"/>
      <c r="Z796" s="29"/>
    </row>
    <row r="797" spans="1:26" ht="15.75" customHeight="1">
      <c r="A797" s="29"/>
      <c r="B797" s="29"/>
      <c r="C797" s="29"/>
      <c r="D797" s="29"/>
      <c r="E797" s="29"/>
      <c r="F797" s="29"/>
      <c r="G797" s="29"/>
      <c r="H797" s="579"/>
      <c r="I797" s="29"/>
      <c r="J797" s="29"/>
      <c r="K797" s="29"/>
      <c r="L797" s="29"/>
      <c r="M797" s="29"/>
      <c r="N797" s="29"/>
      <c r="O797" s="29"/>
      <c r="P797" s="29"/>
      <c r="Q797" s="29"/>
      <c r="R797" s="29"/>
      <c r="S797" s="29"/>
      <c r="T797" s="29"/>
      <c r="U797" s="29"/>
      <c r="V797" s="29"/>
      <c r="W797" s="29"/>
      <c r="X797" s="29"/>
      <c r="Y797" s="29"/>
      <c r="Z797" s="29"/>
    </row>
    <row r="798" spans="1:26" ht="15.75" customHeight="1">
      <c r="A798" s="29"/>
      <c r="B798" s="29"/>
      <c r="C798" s="29"/>
      <c r="D798" s="29"/>
      <c r="E798" s="29"/>
      <c r="F798" s="29"/>
      <c r="G798" s="29"/>
      <c r="H798" s="579"/>
      <c r="I798" s="29"/>
      <c r="J798" s="29"/>
      <c r="K798" s="29"/>
      <c r="L798" s="29"/>
      <c r="M798" s="29"/>
      <c r="N798" s="29"/>
      <c r="O798" s="29"/>
      <c r="P798" s="29"/>
      <c r="Q798" s="29"/>
      <c r="R798" s="29"/>
      <c r="S798" s="29"/>
      <c r="T798" s="29"/>
      <c r="U798" s="29"/>
      <c r="V798" s="29"/>
      <c r="W798" s="29"/>
      <c r="X798" s="29"/>
      <c r="Y798" s="29"/>
      <c r="Z798" s="29"/>
    </row>
    <row r="799" spans="1:26" ht="15.75" customHeight="1">
      <c r="A799" s="29"/>
      <c r="B799" s="29"/>
      <c r="C799" s="29"/>
      <c r="D799" s="29"/>
      <c r="E799" s="29"/>
      <c r="F799" s="29"/>
      <c r="G799" s="29"/>
      <c r="H799" s="579"/>
      <c r="I799" s="29"/>
      <c r="J799" s="29"/>
      <c r="K799" s="29"/>
      <c r="L799" s="29"/>
      <c r="M799" s="29"/>
      <c r="N799" s="29"/>
      <c r="O799" s="29"/>
      <c r="P799" s="29"/>
      <c r="Q799" s="29"/>
      <c r="R799" s="29"/>
      <c r="S799" s="29"/>
      <c r="T799" s="29"/>
      <c r="U799" s="29"/>
      <c r="V799" s="29"/>
      <c r="W799" s="29"/>
      <c r="X799" s="29"/>
      <c r="Y799" s="29"/>
      <c r="Z799" s="29"/>
    </row>
    <row r="800" spans="1:26" ht="15.75" customHeight="1">
      <c r="A800" s="29"/>
      <c r="B800" s="29"/>
      <c r="C800" s="29"/>
      <c r="D800" s="29"/>
      <c r="E800" s="29"/>
      <c r="F800" s="29"/>
      <c r="G800" s="29"/>
      <c r="H800" s="579"/>
      <c r="I800" s="29"/>
      <c r="J800" s="29"/>
      <c r="K800" s="29"/>
      <c r="L800" s="29"/>
      <c r="M800" s="29"/>
      <c r="N800" s="29"/>
      <c r="O800" s="29"/>
      <c r="P800" s="29"/>
      <c r="Q800" s="29"/>
      <c r="R800" s="29"/>
      <c r="S800" s="29"/>
      <c r="T800" s="29"/>
      <c r="U800" s="29"/>
      <c r="V800" s="29"/>
      <c r="W800" s="29"/>
      <c r="X800" s="29"/>
      <c r="Y800" s="29"/>
      <c r="Z800" s="29"/>
    </row>
    <row r="801" spans="1:26" ht="15.75" customHeight="1">
      <c r="A801" s="29"/>
      <c r="B801" s="29"/>
      <c r="C801" s="29"/>
      <c r="D801" s="29"/>
      <c r="E801" s="29"/>
      <c r="F801" s="29"/>
      <c r="G801" s="29"/>
      <c r="H801" s="579"/>
      <c r="I801" s="29"/>
      <c r="J801" s="29"/>
      <c r="K801" s="29"/>
      <c r="L801" s="29"/>
      <c r="M801" s="29"/>
      <c r="N801" s="29"/>
      <c r="O801" s="29"/>
      <c r="P801" s="29"/>
      <c r="Q801" s="29"/>
      <c r="R801" s="29"/>
      <c r="S801" s="29"/>
      <c r="T801" s="29"/>
      <c r="U801" s="29"/>
      <c r="V801" s="29"/>
      <c r="W801" s="29"/>
      <c r="X801" s="29"/>
      <c r="Y801" s="29"/>
      <c r="Z801" s="29"/>
    </row>
    <row r="802" spans="1:26" ht="15.75" customHeight="1">
      <c r="A802" s="29"/>
      <c r="B802" s="29"/>
      <c r="C802" s="29"/>
      <c r="D802" s="29"/>
      <c r="E802" s="29"/>
      <c r="F802" s="29"/>
      <c r="G802" s="29"/>
      <c r="H802" s="579"/>
      <c r="I802" s="29"/>
      <c r="J802" s="29"/>
      <c r="K802" s="29"/>
      <c r="L802" s="29"/>
      <c r="M802" s="29"/>
      <c r="N802" s="29"/>
      <c r="O802" s="29"/>
      <c r="P802" s="29"/>
      <c r="Q802" s="29"/>
      <c r="R802" s="29"/>
      <c r="S802" s="29"/>
      <c r="T802" s="29"/>
      <c r="U802" s="29"/>
      <c r="V802" s="29"/>
      <c r="W802" s="29"/>
      <c r="X802" s="29"/>
      <c r="Y802" s="29"/>
      <c r="Z802" s="29"/>
    </row>
    <row r="803" spans="1:26" ht="15.75" customHeight="1">
      <c r="A803" s="29"/>
      <c r="B803" s="29"/>
      <c r="C803" s="29"/>
      <c r="D803" s="29"/>
      <c r="E803" s="29"/>
      <c r="F803" s="29"/>
      <c r="G803" s="29"/>
      <c r="H803" s="579"/>
      <c r="I803" s="29"/>
      <c r="J803" s="29"/>
      <c r="K803" s="29"/>
      <c r="L803" s="29"/>
      <c r="M803" s="29"/>
      <c r="N803" s="29"/>
      <c r="O803" s="29"/>
      <c r="P803" s="29"/>
      <c r="Q803" s="29"/>
      <c r="R803" s="29"/>
      <c r="S803" s="29"/>
      <c r="T803" s="29"/>
      <c r="U803" s="29"/>
      <c r="V803" s="29"/>
      <c r="W803" s="29"/>
      <c r="X803" s="29"/>
      <c r="Y803" s="29"/>
      <c r="Z803" s="29"/>
    </row>
    <row r="804" spans="1:26" ht="15.75" customHeight="1">
      <c r="A804" s="29"/>
      <c r="B804" s="29"/>
      <c r="C804" s="29"/>
      <c r="D804" s="29"/>
      <c r="E804" s="29"/>
      <c r="F804" s="29"/>
      <c r="G804" s="29"/>
      <c r="H804" s="579"/>
      <c r="I804" s="29"/>
      <c r="J804" s="29"/>
      <c r="K804" s="29"/>
      <c r="L804" s="29"/>
      <c r="M804" s="29"/>
      <c r="N804" s="29"/>
      <c r="O804" s="29"/>
      <c r="P804" s="29"/>
      <c r="Q804" s="29"/>
      <c r="R804" s="29"/>
      <c r="S804" s="29"/>
      <c r="T804" s="29"/>
      <c r="U804" s="29"/>
      <c r="V804" s="29"/>
      <c r="W804" s="29"/>
      <c r="X804" s="29"/>
      <c r="Y804" s="29"/>
      <c r="Z804" s="29"/>
    </row>
    <row r="805" spans="1:26" ht="15.75" customHeight="1">
      <c r="A805" s="29"/>
      <c r="B805" s="29"/>
      <c r="C805" s="29"/>
      <c r="D805" s="29"/>
      <c r="E805" s="29"/>
      <c r="F805" s="29"/>
      <c r="G805" s="29"/>
      <c r="H805" s="579"/>
      <c r="I805" s="29"/>
      <c r="J805" s="29"/>
      <c r="K805" s="29"/>
      <c r="L805" s="29"/>
      <c r="M805" s="29"/>
      <c r="N805" s="29"/>
      <c r="O805" s="29"/>
      <c r="P805" s="29"/>
      <c r="Q805" s="29"/>
      <c r="R805" s="29"/>
      <c r="S805" s="29"/>
      <c r="T805" s="29"/>
      <c r="U805" s="29"/>
      <c r="V805" s="29"/>
      <c r="W805" s="29"/>
      <c r="X805" s="29"/>
      <c r="Y805" s="29"/>
      <c r="Z805" s="29"/>
    </row>
    <row r="806" spans="1:26" ht="15.75" customHeight="1">
      <c r="A806" s="29"/>
      <c r="B806" s="29"/>
      <c r="C806" s="29"/>
      <c r="D806" s="29"/>
      <c r="E806" s="29"/>
      <c r="F806" s="29"/>
      <c r="G806" s="29"/>
      <c r="H806" s="579"/>
      <c r="I806" s="29"/>
      <c r="J806" s="29"/>
      <c r="K806" s="29"/>
      <c r="L806" s="29"/>
      <c r="M806" s="29"/>
      <c r="N806" s="29"/>
      <c r="O806" s="29"/>
      <c r="P806" s="29"/>
      <c r="Q806" s="29"/>
      <c r="R806" s="29"/>
      <c r="S806" s="29"/>
      <c r="T806" s="29"/>
      <c r="U806" s="29"/>
      <c r="V806" s="29"/>
      <c r="W806" s="29"/>
      <c r="X806" s="29"/>
      <c r="Y806" s="29"/>
      <c r="Z806" s="29"/>
    </row>
    <row r="807" spans="1:26" ht="15.75" customHeight="1">
      <c r="A807" s="29"/>
      <c r="B807" s="29"/>
      <c r="C807" s="29"/>
      <c r="D807" s="29"/>
      <c r="E807" s="29"/>
      <c r="F807" s="29"/>
      <c r="G807" s="29"/>
      <c r="H807" s="579"/>
      <c r="I807" s="29"/>
      <c r="J807" s="29"/>
      <c r="K807" s="29"/>
      <c r="L807" s="29"/>
      <c r="M807" s="29"/>
      <c r="N807" s="29"/>
      <c r="O807" s="29"/>
      <c r="P807" s="29"/>
      <c r="Q807" s="29"/>
      <c r="R807" s="29"/>
      <c r="S807" s="29"/>
      <c r="T807" s="29"/>
      <c r="U807" s="29"/>
      <c r="V807" s="29"/>
      <c r="W807" s="29"/>
      <c r="X807" s="29"/>
      <c r="Y807" s="29"/>
      <c r="Z807" s="29"/>
    </row>
    <row r="808" spans="1:26" ht="15.75" customHeight="1">
      <c r="A808" s="29"/>
      <c r="B808" s="29"/>
      <c r="C808" s="29"/>
      <c r="D808" s="29"/>
      <c r="E808" s="29"/>
      <c r="F808" s="29"/>
      <c r="G808" s="29"/>
      <c r="H808" s="579"/>
      <c r="I808" s="29"/>
      <c r="J808" s="29"/>
      <c r="K808" s="29"/>
      <c r="L808" s="29"/>
      <c r="M808" s="29"/>
      <c r="N808" s="29"/>
      <c r="O808" s="29"/>
      <c r="P808" s="29"/>
      <c r="Q808" s="29"/>
      <c r="R808" s="29"/>
      <c r="S808" s="29"/>
      <c r="T808" s="29"/>
      <c r="U808" s="29"/>
      <c r="V808" s="29"/>
      <c r="W808" s="29"/>
      <c r="X808" s="29"/>
      <c r="Y808" s="29"/>
      <c r="Z808" s="29"/>
    </row>
    <row r="809" spans="1:26" ht="15.75" customHeight="1">
      <c r="A809" s="29"/>
      <c r="B809" s="29"/>
      <c r="C809" s="29"/>
      <c r="D809" s="29"/>
      <c r="E809" s="29"/>
      <c r="F809" s="29"/>
      <c r="G809" s="29"/>
      <c r="H809" s="579"/>
      <c r="I809" s="29"/>
      <c r="J809" s="29"/>
      <c r="K809" s="29"/>
      <c r="L809" s="29"/>
      <c r="M809" s="29"/>
      <c r="N809" s="29"/>
      <c r="O809" s="29"/>
      <c r="P809" s="29"/>
      <c r="Q809" s="29"/>
      <c r="R809" s="29"/>
      <c r="S809" s="29"/>
      <c r="T809" s="29"/>
      <c r="U809" s="29"/>
      <c r="V809" s="29"/>
      <c r="W809" s="29"/>
      <c r="X809" s="29"/>
      <c r="Y809" s="29"/>
      <c r="Z809" s="29"/>
    </row>
    <row r="810" spans="1:26" ht="15.75" customHeight="1">
      <c r="A810" s="29"/>
      <c r="B810" s="29"/>
      <c r="C810" s="29"/>
      <c r="D810" s="29"/>
      <c r="E810" s="29"/>
      <c r="F810" s="29"/>
      <c r="G810" s="29"/>
      <c r="H810" s="579"/>
      <c r="I810" s="29"/>
      <c r="J810" s="29"/>
      <c r="K810" s="29"/>
      <c r="L810" s="29"/>
      <c r="M810" s="29"/>
      <c r="N810" s="29"/>
      <c r="O810" s="29"/>
      <c r="P810" s="29"/>
      <c r="Q810" s="29"/>
      <c r="R810" s="29"/>
      <c r="S810" s="29"/>
      <c r="T810" s="29"/>
      <c r="U810" s="29"/>
      <c r="V810" s="29"/>
      <c r="W810" s="29"/>
      <c r="X810" s="29"/>
      <c r="Y810" s="29"/>
      <c r="Z810" s="29"/>
    </row>
    <row r="811" spans="1:26" ht="15.75" customHeight="1">
      <c r="A811" s="29"/>
      <c r="B811" s="29"/>
      <c r="C811" s="29"/>
      <c r="D811" s="29"/>
      <c r="E811" s="29"/>
      <c r="F811" s="29"/>
      <c r="G811" s="29"/>
      <c r="H811" s="579"/>
      <c r="I811" s="29"/>
      <c r="J811" s="29"/>
      <c r="K811" s="29"/>
      <c r="L811" s="29"/>
      <c r="M811" s="29"/>
      <c r="N811" s="29"/>
      <c r="O811" s="29"/>
      <c r="P811" s="29"/>
      <c r="Q811" s="29"/>
      <c r="R811" s="29"/>
      <c r="S811" s="29"/>
      <c r="T811" s="29"/>
      <c r="U811" s="29"/>
      <c r="V811" s="29"/>
      <c r="W811" s="29"/>
      <c r="X811" s="29"/>
      <c r="Y811" s="29"/>
      <c r="Z811" s="29"/>
    </row>
    <row r="812" spans="1:26" ht="15.75" customHeight="1">
      <c r="A812" s="29"/>
      <c r="B812" s="29"/>
      <c r="C812" s="29"/>
      <c r="D812" s="29"/>
      <c r="E812" s="29"/>
      <c r="F812" s="29"/>
      <c r="G812" s="29"/>
      <c r="H812" s="579"/>
      <c r="I812" s="29"/>
      <c r="J812" s="29"/>
      <c r="K812" s="29"/>
      <c r="L812" s="29"/>
      <c r="M812" s="29"/>
      <c r="N812" s="29"/>
      <c r="O812" s="29"/>
      <c r="P812" s="29"/>
      <c r="Q812" s="29"/>
      <c r="R812" s="29"/>
      <c r="S812" s="29"/>
      <c r="T812" s="29"/>
      <c r="U812" s="29"/>
      <c r="V812" s="29"/>
      <c r="W812" s="29"/>
      <c r="X812" s="29"/>
      <c r="Y812" s="29"/>
      <c r="Z812" s="29"/>
    </row>
    <row r="813" spans="1:26" ht="15.75" customHeight="1">
      <c r="A813" s="29"/>
      <c r="B813" s="29"/>
      <c r="C813" s="29"/>
      <c r="D813" s="29"/>
      <c r="E813" s="29"/>
      <c r="F813" s="29"/>
      <c r="G813" s="29"/>
      <c r="H813" s="579"/>
      <c r="I813" s="29"/>
      <c r="J813" s="29"/>
      <c r="K813" s="29"/>
      <c r="L813" s="29"/>
      <c r="M813" s="29"/>
      <c r="N813" s="29"/>
      <c r="O813" s="29"/>
      <c r="P813" s="29"/>
      <c r="Q813" s="29"/>
      <c r="R813" s="29"/>
      <c r="S813" s="29"/>
      <c r="T813" s="29"/>
      <c r="U813" s="29"/>
      <c r="V813" s="29"/>
      <c r="W813" s="29"/>
      <c r="X813" s="29"/>
      <c r="Y813" s="29"/>
      <c r="Z813" s="29"/>
    </row>
    <row r="814" spans="1:26" ht="15.75" customHeight="1">
      <c r="A814" s="29"/>
      <c r="B814" s="29"/>
      <c r="C814" s="29"/>
      <c r="D814" s="29"/>
      <c r="E814" s="29"/>
      <c r="F814" s="29"/>
      <c r="G814" s="29"/>
      <c r="H814" s="579"/>
      <c r="I814" s="29"/>
      <c r="J814" s="29"/>
      <c r="K814" s="29"/>
      <c r="L814" s="29"/>
      <c r="M814" s="29"/>
      <c r="N814" s="29"/>
      <c r="O814" s="29"/>
      <c r="P814" s="29"/>
      <c r="Q814" s="29"/>
      <c r="R814" s="29"/>
      <c r="S814" s="29"/>
      <c r="T814" s="29"/>
      <c r="U814" s="29"/>
      <c r="V814" s="29"/>
      <c r="W814" s="29"/>
      <c r="X814" s="29"/>
      <c r="Y814" s="29"/>
      <c r="Z814" s="29"/>
    </row>
    <row r="815" spans="1:26" ht="15.75" customHeight="1">
      <c r="A815" s="29"/>
      <c r="B815" s="29"/>
      <c r="C815" s="29"/>
      <c r="D815" s="29"/>
      <c r="E815" s="29"/>
      <c r="F815" s="29"/>
      <c r="G815" s="29"/>
      <c r="H815" s="579"/>
      <c r="I815" s="29"/>
      <c r="J815" s="29"/>
      <c r="K815" s="29"/>
      <c r="L815" s="29"/>
      <c r="M815" s="29"/>
      <c r="N815" s="29"/>
      <c r="O815" s="29"/>
      <c r="P815" s="29"/>
      <c r="Q815" s="29"/>
      <c r="R815" s="29"/>
      <c r="S815" s="29"/>
      <c r="T815" s="29"/>
      <c r="U815" s="29"/>
      <c r="V815" s="29"/>
      <c r="W815" s="29"/>
      <c r="X815" s="29"/>
      <c r="Y815" s="29"/>
      <c r="Z815" s="29"/>
    </row>
    <row r="816" spans="1:26" ht="15.75" customHeight="1">
      <c r="A816" s="29"/>
      <c r="B816" s="29"/>
      <c r="C816" s="29"/>
      <c r="D816" s="29"/>
      <c r="E816" s="29"/>
      <c r="F816" s="29"/>
      <c r="G816" s="29"/>
      <c r="H816" s="579"/>
      <c r="I816" s="29"/>
      <c r="J816" s="29"/>
      <c r="K816" s="29"/>
      <c r="L816" s="29"/>
      <c r="M816" s="29"/>
      <c r="N816" s="29"/>
      <c r="O816" s="29"/>
      <c r="P816" s="29"/>
      <c r="Q816" s="29"/>
      <c r="R816" s="29"/>
      <c r="S816" s="29"/>
      <c r="T816" s="29"/>
      <c r="U816" s="29"/>
      <c r="V816" s="29"/>
      <c r="W816" s="29"/>
      <c r="X816" s="29"/>
      <c r="Y816" s="29"/>
      <c r="Z816" s="29"/>
    </row>
    <row r="817" spans="1:26" ht="15.75" customHeight="1">
      <c r="A817" s="29"/>
      <c r="B817" s="29"/>
      <c r="C817" s="29"/>
      <c r="D817" s="29"/>
      <c r="E817" s="29"/>
      <c r="F817" s="29"/>
      <c r="G817" s="29"/>
      <c r="H817" s="579"/>
      <c r="I817" s="29"/>
      <c r="J817" s="29"/>
      <c r="K817" s="29"/>
      <c r="L817" s="29"/>
      <c r="M817" s="29"/>
      <c r="N817" s="29"/>
      <c r="O817" s="29"/>
      <c r="P817" s="29"/>
      <c r="Q817" s="29"/>
      <c r="R817" s="29"/>
      <c r="S817" s="29"/>
      <c r="T817" s="29"/>
      <c r="U817" s="29"/>
      <c r="V817" s="29"/>
      <c r="W817" s="29"/>
      <c r="X817" s="29"/>
      <c r="Y817" s="29"/>
      <c r="Z817" s="29"/>
    </row>
    <row r="818" spans="1:26" ht="15.75" customHeight="1">
      <c r="A818" s="29"/>
      <c r="B818" s="29"/>
      <c r="C818" s="29"/>
      <c r="D818" s="29"/>
      <c r="E818" s="29"/>
      <c r="F818" s="29"/>
      <c r="G818" s="29"/>
      <c r="H818" s="579"/>
      <c r="I818" s="29"/>
      <c r="J818" s="29"/>
      <c r="K818" s="29"/>
      <c r="L818" s="29"/>
      <c r="M818" s="29"/>
      <c r="N818" s="29"/>
      <c r="O818" s="29"/>
      <c r="P818" s="29"/>
      <c r="Q818" s="29"/>
      <c r="R818" s="29"/>
      <c r="S818" s="29"/>
      <c r="T818" s="29"/>
      <c r="U818" s="29"/>
      <c r="V818" s="29"/>
      <c r="W818" s="29"/>
      <c r="X818" s="29"/>
      <c r="Y818" s="29"/>
      <c r="Z818" s="29"/>
    </row>
    <row r="819" spans="1:26" ht="15.75" customHeight="1">
      <c r="A819" s="29"/>
      <c r="B819" s="29"/>
      <c r="C819" s="29"/>
      <c r="D819" s="29"/>
      <c r="E819" s="29"/>
      <c r="F819" s="29"/>
      <c r="G819" s="29"/>
      <c r="H819" s="579"/>
      <c r="I819" s="29"/>
      <c r="J819" s="29"/>
      <c r="K819" s="29"/>
      <c r="L819" s="29"/>
      <c r="M819" s="29"/>
      <c r="N819" s="29"/>
      <c r="O819" s="29"/>
      <c r="P819" s="29"/>
      <c r="Q819" s="29"/>
      <c r="R819" s="29"/>
      <c r="S819" s="29"/>
      <c r="T819" s="29"/>
      <c r="U819" s="29"/>
      <c r="V819" s="29"/>
      <c r="W819" s="29"/>
      <c r="X819" s="29"/>
      <c r="Y819" s="29"/>
      <c r="Z819" s="29"/>
    </row>
    <row r="820" spans="1:26" ht="15.75" customHeight="1">
      <c r="A820" s="29"/>
      <c r="B820" s="29"/>
      <c r="C820" s="29"/>
      <c r="D820" s="29"/>
      <c r="E820" s="29"/>
      <c r="F820" s="29"/>
      <c r="G820" s="29"/>
      <c r="H820" s="579"/>
      <c r="I820" s="29"/>
      <c r="J820" s="29"/>
      <c r="K820" s="29"/>
      <c r="L820" s="29"/>
      <c r="M820" s="29"/>
      <c r="N820" s="29"/>
      <c r="O820" s="29"/>
      <c r="P820" s="29"/>
      <c r="Q820" s="29"/>
      <c r="R820" s="29"/>
      <c r="S820" s="29"/>
      <c r="T820" s="29"/>
      <c r="U820" s="29"/>
      <c r="V820" s="29"/>
      <c r="W820" s="29"/>
      <c r="X820" s="29"/>
      <c r="Y820" s="29"/>
      <c r="Z820" s="29"/>
    </row>
    <row r="821" spans="1:26" ht="15.75" customHeight="1">
      <c r="A821" s="29"/>
      <c r="B821" s="29"/>
      <c r="C821" s="29"/>
      <c r="D821" s="29"/>
      <c r="E821" s="29"/>
      <c r="F821" s="29"/>
      <c r="G821" s="29"/>
      <c r="H821" s="579"/>
      <c r="I821" s="29"/>
      <c r="J821" s="29"/>
      <c r="K821" s="29"/>
      <c r="L821" s="29"/>
      <c r="M821" s="29"/>
      <c r="N821" s="29"/>
      <c r="O821" s="29"/>
      <c r="P821" s="29"/>
      <c r="Q821" s="29"/>
      <c r="R821" s="29"/>
      <c r="S821" s="29"/>
      <c r="T821" s="29"/>
      <c r="U821" s="29"/>
      <c r="V821" s="29"/>
      <c r="W821" s="29"/>
      <c r="X821" s="29"/>
      <c r="Y821" s="29"/>
      <c r="Z821" s="29"/>
    </row>
    <row r="822" spans="1:26" ht="15.75" customHeight="1">
      <c r="A822" s="29"/>
      <c r="B822" s="29"/>
      <c r="C822" s="29"/>
      <c r="D822" s="29"/>
      <c r="E822" s="29"/>
      <c r="F822" s="29"/>
      <c r="G822" s="29"/>
      <c r="H822" s="579"/>
      <c r="I822" s="29"/>
      <c r="J822" s="29"/>
      <c r="K822" s="29"/>
      <c r="L822" s="29"/>
      <c r="M822" s="29"/>
      <c r="N822" s="29"/>
      <c r="O822" s="29"/>
      <c r="P822" s="29"/>
      <c r="Q822" s="29"/>
      <c r="R822" s="29"/>
      <c r="S822" s="29"/>
      <c r="T822" s="29"/>
      <c r="U822" s="29"/>
      <c r="V822" s="29"/>
      <c r="W822" s="29"/>
      <c r="X822" s="29"/>
      <c r="Y822" s="29"/>
      <c r="Z822" s="29"/>
    </row>
    <row r="823" spans="1:26" ht="15.75" customHeight="1">
      <c r="A823" s="29"/>
      <c r="B823" s="29"/>
      <c r="C823" s="29"/>
      <c r="D823" s="29"/>
      <c r="E823" s="29"/>
      <c r="F823" s="29"/>
      <c r="G823" s="29"/>
      <c r="H823" s="579"/>
      <c r="I823" s="29"/>
      <c r="J823" s="29"/>
      <c r="K823" s="29"/>
      <c r="L823" s="29"/>
      <c r="M823" s="29"/>
      <c r="N823" s="29"/>
      <c r="O823" s="29"/>
      <c r="P823" s="29"/>
      <c r="Q823" s="29"/>
      <c r="R823" s="29"/>
      <c r="S823" s="29"/>
      <c r="T823" s="29"/>
      <c r="U823" s="29"/>
      <c r="V823" s="29"/>
      <c r="W823" s="29"/>
      <c r="X823" s="29"/>
      <c r="Y823" s="29"/>
      <c r="Z823" s="29"/>
    </row>
    <row r="824" spans="1:26" ht="15.75" customHeight="1">
      <c r="A824" s="29"/>
      <c r="B824" s="29"/>
      <c r="C824" s="29"/>
      <c r="D824" s="29"/>
      <c r="E824" s="29"/>
      <c r="F824" s="29"/>
      <c r="G824" s="29"/>
      <c r="H824" s="579"/>
      <c r="I824" s="29"/>
      <c r="J824" s="29"/>
      <c r="K824" s="29"/>
      <c r="L824" s="29"/>
      <c r="M824" s="29"/>
      <c r="N824" s="29"/>
      <c r="O824" s="29"/>
      <c r="P824" s="29"/>
      <c r="Q824" s="29"/>
      <c r="R824" s="29"/>
      <c r="S824" s="29"/>
      <c r="T824" s="29"/>
      <c r="U824" s="29"/>
      <c r="V824" s="29"/>
      <c r="W824" s="29"/>
      <c r="X824" s="29"/>
      <c r="Y824" s="29"/>
      <c r="Z824" s="29"/>
    </row>
    <row r="825" spans="1:26" ht="15.75" customHeight="1">
      <c r="A825" s="29"/>
      <c r="B825" s="29"/>
      <c r="C825" s="29"/>
      <c r="D825" s="29"/>
      <c r="E825" s="29"/>
      <c r="F825" s="29"/>
      <c r="G825" s="29"/>
      <c r="H825" s="579"/>
      <c r="I825" s="29"/>
      <c r="J825" s="29"/>
      <c r="K825" s="29"/>
      <c r="L825" s="29"/>
      <c r="M825" s="29"/>
      <c r="N825" s="29"/>
      <c r="O825" s="29"/>
      <c r="P825" s="29"/>
      <c r="Q825" s="29"/>
      <c r="R825" s="29"/>
      <c r="S825" s="29"/>
      <c r="T825" s="29"/>
      <c r="U825" s="29"/>
      <c r="V825" s="29"/>
      <c r="W825" s="29"/>
      <c r="X825" s="29"/>
      <c r="Y825" s="29"/>
      <c r="Z825" s="29"/>
    </row>
    <row r="826" spans="1:26" ht="15.75" customHeight="1">
      <c r="A826" s="29"/>
      <c r="B826" s="29"/>
      <c r="C826" s="29"/>
      <c r="D826" s="29"/>
      <c r="E826" s="29"/>
      <c r="F826" s="29"/>
      <c r="G826" s="29"/>
      <c r="H826" s="579"/>
      <c r="I826" s="29"/>
      <c r="J826" s="29"/>
      <c r="K826" s="29"/>
      <c r="L826" s="29"/>
      <c r="M826" s="29"/>
      <c r="N826" s="29"/>
      <c r="O826" s="29"/>
      <c r="P826" s="29"/>
      <c r="Q826" s="29"/>
      <c r="R826" s="29"/>
      <c r="S826" s="29"/>
      <c r="T826" s="29"/>
      <c r="U826" s="29"/>
      <c r="V826" s="29"/>
      <c r="W826" s="29"/>
      <c r="X826" s="29"/>
      <c r="Y826" s="29"/>
      <c r="Z826" s="29"/>
    </row>
    <row r="827" spans="1:26" ht="15.75" customHeight="1">
      <c r="A827" s="29"/>
      <c r="B827" s="29"/>
      <c r="C827" s="29"/>
      <c r="D827" s="29"/>
      <c r="E827" s="29"/>
      <c r="F827" s="29"/>
      <c r="G827" s="29"/>
      <c r="H827" s="579"/>
      <c r="I827" s="29"/>
      <c r="J827" s="29"/>
      <c r="K827" s="29"/>
      <c r="L827" s="29"/>
      <c r="M827" s="29"/>
      <c r="N827" s="29"/>
      <c r="O827" s="29"/>
      <c r="P827" s="29"/>
      <c r="Q827" s="29"/>
      <c r="R827" s="29"/>
      <c r="S827" s="29"/>
      <c r="T827" s="29"/>
      <c r="U827" s="29"/>
      <c r="V827" s="29"/>
      <c r="W827" s="29"/>
      <c r="X827" s="29"/>
      <c r="Y827" s="29"/>
      <c r="Z827" s="29"/>
    </row>
    <row r="828" spans="1:26" ht="15.75" customHeight="1">
      <c r="A828" s="29"/>
      <c r="B828" s="29"/>
      <c r="C828" s="29"/>
      <c r="D828" s="29"/>
      <c r="E828" s="29"/>
      <c r="F828" s="29"/>
      <c r="G828" s="29"/>
      <c r="H828" s="579"/>
      <c r="I828" s="29"/>
      <c r="J828" s="29"/>
      <c r="K828" s="29"/>
      <c r="L828" s="29"/>
      <c r="M828" s="29"/>
      <c r="N828" s="29"/>
      <c r="O828" s="29"/>
      <c r="P828" s="29"/>
      <c r="Q828" s="29"/>
      <c r="R828" s="29"/>
      <c r="S828" s="29"/>
      <c r="T828" s="29"/>
      <c r="U828" s="29"/>
      <c r="V828" s="29"/>
      <c r="W828" s="29"/>
      <c r="X828" s="29"/>
      <c r="Y828" s="29"/>
      <c r="Z828" s="29"/>
    </row>
    <row r="829" spans="1:26" ht="15.75" customHeight="1">
      <c r="A829" s="29"/>
      <c r="B829" s="29"/>
      <c r="C829" s="29"/>
      <c r="D829" s="29"/>
      <c r="E829" s="29"/>
      <c r="F829" s="29"/>
      <c r="G829" s="29"/>
      <c r="H829" s="579"/>
      <c r="I829" s="29"/>
      <c r="J829" s="29"/>
      <c r="K829" s="29"/>
      <c r="L829" s="29"/>
      <c r="M829" s="29"/>
      <c r="N829" s="29"/>
      <c r="O829" s="29"/>
      <c r="P829" s="29"/>
      <c r="Q829" s="29"/>
      <c r="R829" s="29"/>
      <c r="S829" s="29"/>
      <c r="T829" s="29"/>
      <c r="U829" s="29"/>
      <c r="V829" s="29"/>
      <c r="W829" s="29"/>
      <c r="X829" s="29"/>
      <c r="Y829" s="29"/>
      <c r="Z829" s="29"/>
    </row>
    <row r="830" spans="1:26" ht="15.75" customHeight="1">
      <c r="A830" s="29"/>
      <c r="B830" s="29"/>
      <c r="C830" s="29"/>
      <c r="D830" s="29"/>
      <c r="E830" s="29"/>
      <c r="F830" s="29"/>
      <c r="G830" s="29"/>
      <c r="H830" s="579"/>
      <c r="I830" s="29"/>
      <c r="J830" s="29"/>
      <c r="K830" s="29"/>
      <c r="L830" s="29"/>
      <c r="M830" s="29"/>
      <c r="N830" s="29"/>
      <c r="O830" s="29"/>
      <c r="P830" s="29"/>
      <c r="Q830" s="29"/>
      <c r="R830" s="29"/>
      <c r="S830" s="29"/>
      <c r="T830" s="29"/>
      <c r="U830" s="29"/>
      <c r="V830" s="29"/>
      <c r="W830" s="29"/>
      <c r="X830" s="29"/>
      <c r="Y830" s="29"/>
      <c r="Z830" s="29"/>
    </row>
    <row r="831" spans="1:26" ht="15.75" customHeight="1">
      <c r="A831" s="29"/>
      <c r="B831" s="29"/>
      <c r="C831" s="29"/>
      <c r="D831" s="29"/>
      <c r="E831" s="29"/>
      <c r="F831" s="29"/>
      <c r="G831" s="29"/>
      <c r="H831" s="579"/>
      <c r="I831" s="29"/>
      <c r="J831" s="29"/>
      <c r="K831" s="29"/>
      <c r="L831" s="29"/>
      <c r="M831" s="29"/>
      <c r="N831" s="29"/>
      <c r="O831" s="29"/>
      <c r="P831" s="29"/>
      <c r="Q831" s="29"/>
      <c r="R831" s="29"/>
      <c r="S831" s="29"/>
      <c r="T831" s="29"/>
      <c r="U831" s="29"/>
      <c r="V831" s="29"/>
      <c r="W831" s="29"/>
      <c r="X831" s="29"/>
      <c r="Y831" s="29"/>
      <c r="Z831" s="29"/>
    </row>
    <row r="832" spans="1:26" ht="15.75" customHeight="1">
      <c r="A832" s="29"/>
      <c r="B832" s="29"/>
      <c r="C832" s="29"/>
      <c r="D832" s="29"/>
      <c r="E832" s="29"/>
      <c r="F832" s="29"/>
      <c r="G832" s="29"/>
      <c r="H832" s="579"/>
      <c r="I832" s="29"/>
      <c r="J832" s="29"/>
      <c r="K832" s="29"/>
      <c r="L832" s="29"/>
      <c r="M832" s="29"/>
      <c r="N832" s="29"/>
      <c r="O832" s="29"/>
      <c r="P832" s="29"/>
      <c r="Q832" s="29"/>
      <c r="R832" s="29"/>
      <c r="S832" s="29"/>
      <c r="T832" s="29"/>
      <c r="U832" s="29"/>
      <c r="V832" s="29"/>
      <c r="W832" s="29"/>
      <c r="X832" s="29"/>
      <c r="Y832" s="29"/>
      <c r="Z832" s="29"/>
    </row>
    <row r="833" spans="1:26" ht="15.75" customHeight="1">
      <c r="A833" s="29"/>
      <c r="B833" s="29"/>
      <c r="C833" s="29"/>
      <c r="D833" s="29"/>
      <c r="E833" s="29"/>
      <c r="F833" s="29"/>
      <c r="G833" s="29"/>
      <c r="H833" s="579"/>
      <c r="I833" s="29"/>
      <c r="J833" s="29"/>
      <c r="K833" s="29"/>
      <c r="L833" s="29"/>
      <c r="M833" s="29"/>
      <c r="N833" s="29"/>
      <c r="O833" s="29"/>
      <c r="P833" s="29"/>
      <c r="Q833" s="29"/>
      <c r="R833" s="29"/>
      <c r="S833" s="29"/>
      <c r="T833" s="29"/>
      <c r="U833" s="29"/>
      <c r="V833" s="29"/>
      <c r="W833" s="29"/>
      <c r="X833" s="29"/>
      <c r="Y833" s="29"/>
      <c r="Z833" s="29"/>
    </row>
    <row r="834" spans="1:26" ht="15.75" customHeight="1">
      <c r="A834" s="29"/>
      <c r="B834" s="29"/>
      <c r="C834" s="29"/>
      <c r="D834" s="29"/>
      <c r="E834" s="29"/>
      <c r="F834" s="29"/>
      <c r="G834" s="29"/>
      <c r="H834" s="579"/>
      <c r="I834" s="29"/>
      <c r="J834" s="29"/>
      <c r="K834" s="29"/>
      <c r="L834" s="29"/>
      <c r="M834" s="29"/>
      <c r="N834" s="29"/>
      <c r="O834" s="29"/>
      <c r="P834" s="29"/>
      <c r="Q834" s="29"/>
      <c r="R834" s="29"/>
      <c r="S834" s="29"/>
      <c r="T834" s="29"/>
      <c r="U834" s="29"/>
      <c r="V834" s="29"/>
      <c r="W834" s="29"/>
      <c r="X834" s="29"/>
      <c r="Y834" s="29"/>
      <c r="Z834" s="29"/>
    </row>
    <row r="835" spans="1:26" ht="15.75" customHeight="1">
      <c r="A835" s="29"/>
      <c r="B835" s="29"/>
      <c r="C835" s="29"/>
      <c r="D835" s="29"/>
      <c r="E835" s="29"/>
      <c r="F835" s="29"/>
      <c r="G835" s="29"/>
      <c r="H835" s="579"/>
      <c r="I835" s="29"/>
      <c r="J835" s="29"/>
      <c r="K835" s="29"/>
      <c r="L835" s="29"/>
      <c r="M835" s="29"/>
      <c r="N835" s="29"/>
      <c r="O835" s="29"/>
      <c r="P835" s="29"/>
      <c r="Q835" s="29"/>
      <c r="R835" s="29"/>
      <c r="S835" s="29"/>
      <c r="T835" s="29"/>
      <c r="U835" s="29"/>
      <c r="V835" s="29"/>
      <c r="W835" s="29"/>
      <c r="X835" s="29"/>
      <c r="Y835" s="29"/>
      <c r="Z835" s="29"/>
    </row>
    <row r="836" spans="1:26" ht="15.75" customHeight="1">
      <c r="A836" s="29"/>
      <c r="B836" s="29"/>
      <c r="C836" s="29"/>
      <c r="D836" s="29"/>
      <c r="E836" s="29"/>
      <c r="F836" s="29"/>
      <c r="G836" s="29"/>
      <c r="H836" s="579"/>
      <c r="I836" s="29"/>
      <c r="J836" s="29"/>
      <c r="K836" s="29"/>
      <c r="L836" s="29"/>
      <c r="M836" s="29"/>
      <c r="N836" s="29"/>
      <c r="O836" s="29"/>
      <c r="P836" s="29"/>
      <c r="Q836" s="29"/>
      <c r="R836" s="29"/>
      <c r="S836" s="29"/>
      <c r="T836" s="29"/>
      <c r="U836" s="29"/>
      <c r="V836" s="29"/>
      <c r="W836" s="29"/>
      <c r="X836" s="29"/>
      <c r="Y836" s="29"/>
      <c r="Z836" s="29"/>
    </row>
    <row r="837" spans="1:26" ht="15.75" customHeight="1">
      <c r="A837" s="29"/>
      <c r="B837" s="29"/>
      <c r="C837" s="29"/>
      <c r="D837" s="29"/>
      <c r="E837" s="29"/>
      <c r="F837" s="29"/>
      <c r="G837" s="29"/>
      <c r="H837" s="579"/>
      <c r="I837" s="29"/>
      <c r="J837" s="29"/>
      <c r="K837" s="29"/>
      <c r="L837" s="29"/>
      <c r="M837" s="29"/>
      <c r="N837" s="29"/>
      <c r="O837" s="29"/>
      <c r="P837" s="29"/>
      <c r="Q837" s="29"/>
      <c r="R837" s="29"/>
      <c r="S837" s="29"/>
      <c r="T837" s="29"/>
      <c r="U837" s="29"/>
      <c r="V837" s="29"/>
      <c r="W837" s="29"/>
      <c r="X837" s="29"/>
      <c r="Y837" s="29"/>
      <c r="Z837" s="29"/>
    </row>
    <row r="838" spans="1:26" ht="15.75" customHeight="1">
      <c r="A838" s="29"/>
      <c r="B838" s="29"/>
      <c r="C838" s="29"/>
      <c r="D838" s="29"/>
      <c r="E838" s="29"/>
      <c r="F838" s="29"/>
      <c r="G838" s="29"/>
      <c r="H838" s="579"/>
      <c r="I838" s="29"/>
      <c r="J838" s="29"/>
      <c r="K838" s="29"/>
      <c r="L838" s="29"/>
      <c r="M838" s="29"/>
      <c r="N838" s="29"/>
      <c r="O838" s="29"/>
      <c r="P838" s="29"/>
      <c r="Q838" s="29"/>
      <c r="R838" s="29"/>
      <c r="S838" s="29"/>
      <c r="T838" s="29"/>
      <c r="U838" s="29"/>
      <c r="V838" s="29"/>
      <c r="W838" s="29"/>
      <c r="X838" s="29"/>
      <c r="Y838" s="29"/>
      <c r="Z838" s="29"/>
    </row>
    <row r="839" spans="1:26" ht="15.75" customHeight="1">
      <c r="A839" s="29"/>
      <c r="B839" s="29"/>
      <c r="C839" s="29"/>
      <c r="D839" s="29"/>
      <c r="E839" s="29"/>
      <c r="F839" s="29"/>
      <c r="G839" s="29"/>
      <c r="H839" s="579"/>
      <c r="I839" s="29"/>
      <c r="J839" s="29"/>
      <c r="K839" s="29"/>
      <c r="L839" s="29"/>
      <c r="M839" s="29"/>
      <c r="N839" s="29"/>
      <c r="O839" s="29"/>
      <c r="P839" s="29"/>
      <c r="Q839" s="29"/>
      <c r="R839" s="29"/>
      <c r="S839" s="29"/>
      <c r="T839" s="29"/>
      <c r="U839" s="29"/>
      <c r="V839" s="29"/>
      <c r="W839" s="29"/>
      <c r="X839" s="29"/>
      <c r="Y839" s="29"/>
      <c r="Z839" s="29"/>
    </row>
    <row r="840" spans="1:26" ht="15.75" customHeight="1">
      <c r="A840" s="29"/>
      <c r="B840" s="29"/>
      <c r="C840" s="29"/>
      <c r="D840" s="29"/>
      <c r="E840" s="29"/>
      <c r="F840" s="29"/>
      <c r="G840" s="29"/>
      <c r="H840" s="579"/>
      <c r="I840" s="29"/>
      <c r="J840" s="29"/>
      <c r="K840" s="29"/>
      <c r="L840" s="29"/>
      <c r="M840" s="29"/>
      <c r="N840" s="29"/>
      <c r="O840" s="29"/>
      <c r="P840" s="29"/>
      <c r="Q840" s="29"/>
      <c r="R840" s="29"/>
      <c r="S840" s="29"/>
      <c r="T840" s="29"/>
      <c r="U840" s="29"/>
      <c r="V840" s="29"/>
      <c r="W840" s="29"/>
      <c r="X840" s="29"/>
      <c r="Y840" s="29"/>
      <c r="Z840" s="29"/>
    </row>
    <row r="841" spans="1:26" ht="15.75" customHeight="1">
      <c r="A841" s="29"/>
      <c r="B841" s="29"/>
      <c r="C841" s="29"/>
      <c r="D841" s="29"/>
      <c r="E841" s="29"/>
      <c r="F841" s="29"/>
      <c r="G841" s="29"/>
      <c r="H841" s="579"/>
      <c r="I841" s="29"/>
      <c r="J841" s="29"/>
      <c r="K841" s="29"/>
      <c r="L841" s="29"/>
      <c r="M841" s="29"/>
      <c r="N841" s="29"/>
      <c r="O841" s="29"/>
      <c r="P841" s="29"/>
      <c r="Q841" s="29"/>
      <c r="R841" s="29"/>
      <c r="S841" s="29"/>
      <c r="T841" s="29"/>
      <c r="U841" s="29"/>
      <c r="V841" s="29"/>
      <c r="W841" s="29"/>
      <c r="X841" s="29"/>
      <c r="Y841" s="29"/>
      <c r="Z841" s="29"/>
    </row>
    <row r="842" spans="1:26" ht="15.75" customHeight="1">
      <c r="A842" s="29"/>
      <c r="B842" s="29"/>
      <c r="C842" s="29"/>
      <c r="D842" s="29"/>
      <c r="E842" s="29"/>
      <c r="F842" s="29"/>
      <c r="G842" s="29"/>
      <c r="H842" s="579"/>
      <c r="I842" s="29"/>
      <c r="J842" s="29"/>
      <c r="K842" s="29"/>
      <c r="L842" s="29"/>
      <c r="M842" s="29"/>
      <c r="N842" s="29"/>
      <c r="O842" s="29"/>
      <c r="P842" s="29"/>
      <c r="Q842" s="29"/>
      <c r="R842" s="29"/>
      <c r="S842" s="29"/>
      <c r="T842" s="29"/>
      <c r="U842" s="29"/>
      <c r="V842" s="29"/>
      <c r="W842" s="29"/>
      <c r="X842" s="29"/>
      <c r="Y842" s="29"/>
      <c r="Z842" s="29"/>
    </row>
    <row r="843" spans="1:26" ht="15.75" customHeight="1">
      <c r="A843" s="29"/>
      <c r="B843" s="29"/>
      <c r="C843" s="29"/>
      <c r="D843" s="29"/>
      <c r="E843" s="29"/>
      <c r="F843" s="29"/>
      <c r="G843" s="29"/>
      <c r="H843" s="579"/>
      <c r="I843" s="29"/>
      <c r="J843" s="29"/>
      <c r="K843" s="29"/>
      <c r="L843" s="29"/>
      <c r="M843" s="29"/>
      <c r="N843" s="29"/>
      <c r="O843" s="29"/>
      <c r="P843" s="29"/>
      <c r="Q843" s="29"/>
      <c r="R843" s="29"/>
      <c r="S843" s="29"/>
      <c r="T843" s="29"/>
      <c r="U843" s="29"/>
      <c r="V843" s="29"/>
      <c r="W843" s="29"/>
      <c r="X843" s="29"/>
      <c r="Y843" s="29"/>
      <c r="Z843" s="29"/>
    </row>
    <row r="844" spans="1:26" ht="15.75" customHeight="1">
      <c r="A844" s="29"/>
      <c r="B844" s="29"/>
      <c r="C844" s="29"/>
      <c r="D844" s="29"/>
      <c r="E844" s="29"/>
      <c r="F844" s="29"/>
      <c r="G844" s="29"/>
      <c r="H844" s="579"/>
      <c r="I844" s="29"/>
      <c r="J844" s="29"/>
      <c r="K844" s="29"/>
      <c r="L844" s="29"/>
      <c r="M844" s="29"/>
      <c r="N844" s="29"/>
      <c r="O844" s="29"/>
      <c r="P844" s="29"/>
      <c r="Q844" s="29"/>
      <c r="R844" s="29"/>
      <c r="S844" s="29"/>
      <c r="T844" s="29"/>
      <c r="U844" s="29"/>
      <c r="V844" s="29"/>
      <c r="W844" s="29"/>
      <c r="X844" s="29"/>
      <c r="Y844" s="29"/>
      <c r="Z844" s="29"/>
    </row>
    <row r="845" spans="1:26" ht="15.75" customHeight="1">
      <c r="A845" s="29"/>
      <c r="B845" s="29"/>
      <c r="C845" s="29"/>
      <c r="D845" s="29"/>
      <c r="E845" s="29"/>
      <c r="F845" s="29"/>
      <c r="G845" s="29"/>
      <c r="H845" s="579"/>
      <c r="I845" s="29"/>
      <c r="J845" s="29"/>
      <c r="K845" s="29"/>
      <c r="L845" s="29"/>
      <c r="M845" s="29"/>
      <c r="N845" s="29"/>
      <c r="O845" s="29"/>
      <c r="P845" s="29"/>
      <c r="Q845" s="29"/>
      <c r="R845" s="29"/>
      <c r="S845" s="29"/>
      <c r="T845" s="29"/>
      <c r="U845" s="29"/>
      <c r="V845" s="29"/>
      <c r="W845" s="29"/>
      <c r="X845" s="29"/>
      <c r="Y845" s="29"/>
      <c r="Z845" s="29"/>
    </row>
    <row r="846" spans="1:26" ht="15.75" customHeight="1">
      <c r="A846" s="29"/>
      <c r="B846" s="29"/>
      <c r="C846" s="29"/>
      <c r="D846" s="29"/>
      <c r="E846" s="29"/>
      <c r="F846" s="29"/>
      <c r="G846" s="29"/>
      <c r="H846" s="579"/>
      <c r="I846" s="29"/>
      <c r="J846" s="29"/>
      <c r="K846" s="29"/>
      <c r="L846" s="29"/>
      <c r="M846" s="29"/>
      <c r="N846" s="29"/>
      <c r="O846" s="29"/>
      <c r="P846" s="29"/>
      <c r="Q846" s="29"/>
      <c r="R846" s="29"/>
      <c r="S846" s="29"/>
      <c r="T846" s="29"/>
      <c r="U846" s="29"/>
      <c r="V846" s="29"/>
      <c r="W846" s="29"/>
      <c r="X846" s="29"/>
      <c r="Y846" s="29"/>
      <c r="Z846" s="29"/>
    </row>
    <row r="847" spans="1:26" ht="15.75" customHeight="1">
      <c r="A847" s="29"/>
      <c r="B847" s="29"/>
      <c r="C847" s="29"/>
      <c r="D847" s="29"/>
      <c r="E847" s="29"/>
      <c r="F847" s="29"/>
      <c r="G847" s="29"/>
      <c r="H847" s="579"/>
      <c r="I847" s="29"/>
      <c r="J847" s="29"/>
      <c r="K847" s="29"/>
      <c r="L847" s="29"/>
      <c r="M847" s="29"/>
      <c r="N847" s="29"/>
      <c r="O847" s="29"/>
      <c r="P847" s="29"/>
      <c r="Q847" s="29"/>
      <c r="R847" s="29"/>
      <c r="S847" s="29"/>
      <c r="T847" s="29"/>
      <c r="U847" s="29"/>
      <c r="V847" s="29"/>
      <c r="W847" s="29"/>
      <c r="X847" s="29"/>
      <c r="Y847" s="29"/>
      <c r="Z847" s="29"/>
    </row>
    <row r="848" spans="1:26" ht="15.75" customHeight="1">
      <c r="A848" s="29"/>
      <c r="B848" s="29"/>
      <c r="C848" s="29"/>
      <c r="D848" s="29"/>
      <c r="E848" s="29"/>
      <c r="F848" s="29"/>
      <c r="G848" s="29"/>
      <c r="H848" s="579"/>
      <c r="I848" s="29"/>
      <c r="J848" s="29"/>
      <c r="K848" s="29"/>
      <c r="L848" s="29"/>
      <c r="M848" s="29"/>
      <c r="N848" s="29"/>
      <c r="O848" s="29"/>
      <c r="P848" s="29"/>
      <c r="Q848" s="29"/>
      <c r="R848" s="29"/>
      <c r="S848" s="29"/>
      <c r="T848" s="29"/>
      <c r="U848" s="29"/>
      <c r="V848" s="29"/>
      <c r="W848" s="29"/>
      <c r="X848" s="29"/>
      <c r="Y848" s="29"/>
      <c r="Z848" s="29"/>
    </row>
    <row r="849" spans="1:26" ht="15.75" customHeight="1">
      <c r="A849" s="29"/>
      <c r="B849" s="29"/>
      <c r="C849" s="29"/>
      <c r="D849" s="29"/>
      <c r="E849" s="29"/>
      <c r="F849" s="29"/>
      <c r="G849" s="29"/>
      <c r="H849" s="579"/>
      <c r="I849" s="29"/>
      <c r="J849" s="29"/>
      <c r="K849" s="29"/>
      <c r="L849" s="29"/>
      <c r="M849" s="29"/>
      <c r="N849" s="29"/>
      <c r="O849" s="29"/>
      <c r="P849" s="29"/>
      <c r="Q849" s="29"/>
      <c r="R849" s="29"/>
      <c r="S849" s="29"/>
      <c r="T849" s="29"/>
      <c r="U849" s="29"/>
      <c r="V849" s="29"/>
      <c r="W849" s="29"/>
      <c r="X849" s="29"/>
      <c r="Y849" s="29"/>
      <c r="Z849" s="29"/>
    </row>
    <row r="850" spans="1:26" ht="15.75" customHeight="1">
      <c r="A850" s="29"/>
      <c r="B850" s="29"/>
      <c r="C850" s="29"/>
      <c r="D850" s="29"/>
      <c r="E850" s="29"/>
      <c r="F850" s="29"/>
      <c r="G850" s="29"/>
      <c r="H850" s="579"/>
      <c r="I850" s="29"/>
      <c r="J850" s="29"/>
      <c r="K850" s="29"/>
      <c r="L850" s="29"/>
      <c r="M850" s="29"/>
      <c r="N850" s="29"/>
      <c r="O850" s="29"/>
      <c r="P850" s="29"/>
      <c r="Q850" s="29"/>
      <c r="R850" s="29"/>
      <c r="S850" s="29"/>
      <c r="T850" s="29"/>
      <c r="U850" s="29"/>
      <c r="V850" s="29"/>
      <c r="W850" s="29"/>
      <c r="X850" s="29"/>
      <c r="Y850" s="29"/>
      <c r="Z850" s="29"/>
    </row>
    <row r="851" spans="1:26" ht="15.75" customHeight="1">
      <c r="A851" s="29"/>
      <c r="B851" s="29"/>
      <c r="C851" s="29"/>
      <c r="D851" s="29"/>
      <c r="E851" s="29"/>
      <c r="F851" s="29"/>
      <c r="G851" s="29"/>
      <c r="H851" s="579"/>
      <c r="I851" s="29"/>
      <c r="J851" s="29"/>
      <c r="K851" s="29"/>
      <c r="L851" s="29"/>
      <c r="M851" s="29"/>
      <c r="N851" s="29"/>
      <c r="O851" s="29"/>
      <c r="P851" s="29"/>
      <c r="Q851" s="29"/>
      <c r="R851" s="29"/>
      <c r="S851" s="29"/>
      <c r="T851" s="29"/>
      <c r="U851" s="29"/>
      <c r="V851" s="29"/>
      <c r="W851" s="29"/>
      <c r="X851" s="29"/>
      <c r="Y851" s="29"/>
      <c r="Z851" s="29"/>
    </row>
    <row r="852" spans="1:26" ht="15.75" customHeight="1">
      <c r="A852" s="29"/>
      <c r="B852" s="29"/>
      <c r="C852" s="29"/>
      <c r="D852" s="29"/>
      <c r="E852" s="29"/>
      <c r="F852" s="29"/>
      <c r="G852" s="29"/>
      <c r="H852" s="579"/>
      <c r="I852" s="29"/>
      <c r="J852" s="29"/>
      <c r="K852" s="29"/>
      <c r="L852" s="29"/>
      <c r="M852" s="29"/>
      <c r="N852" s="29"/>
      <c r="O852" s="29"/>
      <c r="P852" s="29"/>
      <c r="Q852" s="29"/>
      <c r="R852" s="29"/>
      <c r="S852" s="29"/>
      <c r="T852" s="29"/>
      <c r="U852" s="29"/>
      <c r="V852" s="29"/>
      <c r="W852" s="29"/>
      <c r="X852" s="29"/>
      <c r="Y852" s="29"/>
      <c r="Z852" s="29"/>
    </row>
    <row r="853" spans="1:26" ht="15.75" customHeight="1">
      <c r="A853" s="29"/>
      <c r="B853" s="29"/>
      <c r="C853" s="29"/>
      <c r="D853" s="29"/>
      <c r="E853" s="29"/>
      <c r="F853" s="29"/>
      <c r="G853" s="29"/>
      <c r="H853" s="579"/>
      <c r="I853" s="29"/>
      <c r="J853" s="29"/>
      <c r="K853" s="29"/>
      <c r="L853" s="29"/>
      <c r="M853" s="29"/>
      <c r="N853" s="29"/>
      <c r="O853" s="29"/>
      <c r="P853" s="29"/>
      <c r="Q853" s="29"/>
      <c r="R853" s="29"/>
      <c r="S853" s="29"/>
      <c r="T853" s="29"/>
      <c r="U853" s="29"/>
      <c r="V853" s="29"/>
      <c r="W853" s="29"/>
      <c r="X853" s="29"/>
      <c r="Y853" s="29"/>
      <c r="Z853" s="29"/>
    </row>
    <row r="854" spans="1:26" ht="15.75" customHeight="1">
      <c r="A854" s="29"/>
      <c r="B854" s="29"/>
      <c r="C854" s="29"/>
      <c r="D854" s="29"/>
      <c r="E854" s="29"/>
      <c r="F854" s="29"/>
      <c r="G854" s="29"/>
      <c r="H854" s="579"/>
      <c r="I854" s="29"/>
      <c r="J854" s="29"/>
      <c r="K854" s="29"/>
      <c r="L854" s="29"/>
      <c r="M854" s="29"/>
      <c r="N854" s="29"/>
      <c r="O854" s="29"/>
      <c r="P854" s="29"/>
      <c r="Q854" s="29"/>
      <c r="R854" s="29"/>
      <c r="S854" s="29"/>
      <c r="T854" s="29"/>
      <c r="U854" s="29"/>
      <c r="V854" s="29"/>
      <c r="W854" s="29"/>
      <c r="X854" s="29"/>
      <c r="Y854" s="29"/>
      <c r="Z854" s="29"/>
    </row>
    <row r="855" spans="1:26" ht="15.75" customHeight="1">
      <c r="A855" s="29"/>
      <c r="B855" s="29"/>
      <c r="C855" s="29"/>
      <c r="D855" s="29"/>
      <c r="E855" s="29"/>
      <c r="F855" s="29"/>
      <c r="G855" s="29"/>
      <c r="H855" s="579"/>
      <c r="I855" s="29"/>
      <c r="J855" s="29"/>
      <c r="K855" s="29"/>
      <c r="L855" s="29"/>
      <c r="M855" s="29"/>
      <c r="N855" s="29"/>
      <c r="O855" s="29"/>
      <c r="P855" s="29"/>
      <c r="Q855" s="29"/>
      <c r="R855" s="29"/>
      <c r="S855" s="29"/>
      <c r="T855" s="29"/>
      <c r="U855" s="29"/>
      <c r="V855" s="29"/>
      <c r="W855" s="29"/>
      <c r="X855" s="29"/>
      <c r="Y855" s="29"/>
      <c r="Z855" s="29"/>
    </row>
    <row r="856" spans="1:26" ht="15.75" customHeight="1">
      <c r="A856" s="29"/>
      <c r="B856" s="29"/>
      <c r="C856" s="29"/>
      <c r="D856" s="29"/>
      <c r="E856" s="29"/>
      <c r="F856" s="29"/>
      <c r="G856" s="29"/>
      <c r="H856" s="579"/>
      <c r="I856" s="29"/>
      <c r="J856" s="29"/>
      <c r="K856" s="29"/>
      <c r="L856" s="29"/>
      <c r="M856" s="29"/>
      <c r="N856" s="29"/>
      <c r="O856" s="29"/>
      <c r="P856" s="29"/>
      <c r="Q856" s="29"/>
      <c r="R856" s="29"/>
      <c r="S856" s="29"/>
      <c r="T856" s="29"/>
      <c r="U856" s="29"/>
      <c r="V856" s="29"/>
      <c r="W856" s="29"/>
      <c r="X856" s="29"/>
      <c r="Y856" s="29"/>
      <c r="Z856" s="29"/>
    </row>
    <row r="857" spans="1:26" ht="15.75" customHeight="1">
      <c r="A857" s="29"/>
      <c r="B857" s="29"/>
      <c r="C857" s="29"/>
      <c r="D857" s="29"/>
      <c r="E857" s="29"/>
      <c r="F857" s="29"/>
      <c r="G857" s="29"/>
      <c r="H857" s="579"/>
      <c r="I857" s="29"/>
      <c r="J857" s="29"/>
      <c r="K857" s="29"/>
      <c r="L857" s="29"/>
      <c r="M857" s="29"/>
      <c r="N857" s="29"/>
      <c r="O857" s="29"/>
      <c r="P857" s="29"/>
      <c r="Q857" s="29"/>
      <c r="R857" s="29"/>
      <c r="S857" s="29"/>
      <c r="T857" s="29"/>
      <c r="U857" s="29"/>
      <c r="V857" s="29"/>
      <c r="W857" s="29"/>
      <c r="X857" s="29"/>
      <c r="Y857" s="29"/>
      <c r="Z857" s="29"/>
    </row>
    <row r="858" spans="1:26" ht="15.75" customHeight="1">
      <c r="A858" s="29"/>
      <c r="B858" s="29"/>
      <c r="C858" s="29"/>
      <c r="D858" s="29"/>
      <c r="E858" s="29"/>
      <c r="F858" s="29"/>
      <c r="G858" s="29"/>
      <c r="H858" s="579"/>
      <c r="I858" s="29"/>
      <c r="J858" s="29"/>
      <c r="K858" s="29"/>
      <c r="L858" s="29"/>
      <c r="M858" s="29"/>
      <c r="N858" s="29"/>
      <c r="O858" s="29"/>
      <c r="P858" s="29"/>
      <c r="Q858" s="29"/>
      <c r="R858" s="29"/>
      <c r="S858" s="29"/>
      <c r="T858" s="29"/>
      <c r="U858" s="29"/>
      <c r="V858" s="29"/>
      <c r="W858" s="29"/>
      <c r="X858" s="29"/>
      <c r="Y858" s="29"/>
      <c r="Z858" s="29"/>
    </row>
    <row r="859" spans="1:26" ht="15.75" customHeight="1">
      <c r="A859" s="29"/>
      <c r="B859" s="29"/>
      <c r="C859" s="29"/>
      <c r="D859" s="29"/>
      <c r="E859" s="29"/>
      <c r="F859" s="29"/>
      <c r="G859" s="29"/>
      <c r="H859" s="579"/>
      <c r="I859" s="29"/>
      <c r="J859" s="29"/>
      <c r="K859" s="29"/>
      <c r="L859" s="29"/>
      <c r="M859" s="29"/>
      <c r="N859" s="29"/>
      <c r="O859" s="29"/>
      <c r="P859" s="29"/>
      <c r="Q859" s="29"/>
      <c r="R859" s="29"/>
      <c r="S859" s="29"/>
      <c r="T859" s="29"/>
      <c r="U859" s="29"/>
      <c r="V859" s="29"/>
      <c r="W859" s="29"/>
      <c r="X859" s="29"/>
      <c r="Y859" s="29"/>
      <c r="Z859" s="29"/>
    </row>
    <row r="860" spans="1:26" ht="15.75" customHeight="1">
      <c r="A860" s="29"/>
      <c r="B860" s="29"/>
      <c r="C860" s="29"/>
      <c r="D860" s="29"/>
      <c r="E860" s="29"/>
      <c r="F860" s="29"/>
      <c r="G860" s="29"/>
      <c r="H860" s="579"/>
      <c r="I860" s="29"/>
      <c r="J860" s="29"/>
      <c r="K860" s="29"/>
      <c r="L860" s="29"/>
      <c r="M860" s="29"/>
      <c r="N860" s="29"/>
      <c r="O860" s="29"/>
      <c r="P860" s="29"/>
      <c r="Q860" s="29"/>
      <c r="R860" s="29"/>
      <c r="S860" s="29"/>
      <c r="T860" s="29"/>
      <c r="U860" s="29"/>
      <c r="V860" s="29"/>
      <c r="W860" s="29"/>
      <c r="X860" s="29"/>
      <c r="Y860" s="29"/>
      <c r="Z860" s="29"/>
    </row>
    <row r="861" spans="1:26" ht="15.75" customHeight="1">
      <c r="A861" s="29"/>
      <c r="B861" s="29"/>
      <c r="C861" s="29"/>
      <c r="D861" s="29"/>
      <c r="E861" s="29"/>
      <c r="F861" s="29"/>
      <c r="G861" s="29"/>
      <c r="H861" s="579"/>
      <c r="I861" s="29"/>
      <c r="J861" s="29"/>
      <c r="K861" s="29"/>
      <c r="L861" s="29"/>
      <c r="M861" s="29"/>
      <c r="N861" s="29"/>
      <c r="O861" s="29"/>
      <c r="P861" s="29"/>
      <c r="Q861" s="29"/>
      <c r="R861" s="29"/>
      <c r="S861" s="29"/>
      <c r="T861" s="29"/>
      <c r="U861" s="29"/>
      <c r="V861" s="29"/>
      <c r="W861" s="29"/>
      <c r="X861" s="29"/>
      <c r="Y861" s="29"/>
      <c r="Z861" s="29"/>
    </row>
    <row r="862" spans="1:26" ht="15.75" customHeight="1">
      <c r="A862" s="29"/>
      <c r="B862" s="29"/>
      <c r="C862" s="29"/>
      <c r="D862" s="29"/>
      <c r="E862" s="29"/>
      <c r="F862" s="29"/>
      <c r="G862" s="29"/>
      <c r="H862" s="579"/>
      <c r="I862" s="29"/>
      <c r="J862" s="29"/>
      <c r="K862" s="29"/>
      <c r="L862" s="29"/>
      <c r="M862" s="29"/>
      <c r="N862" s="29"/>
      <c r="O862" s="29"/>
      <c r="P862" s="29"/>
      <c r="Q862" s="29"/>
      <c r="R862" s="29"/>
      <c r="S862" s="29"/>
      <c r="T862" s="29"/>
      <c r="U862" s="29"/>
      <c r="V862" s="29"/>
      <c r="W862" s="29"/>
      <c r="X862" s="29"/>
      <c r="Y862" s="29"/>
      <c r="Z862" s="29"/>
    </row>
    <row r="863" spans="1:26" ht="15.75" customHeight="1">
      <c r="A863" s="29"/>
      <c r="B863" s="29"/>
      <c r="C863" s="29"/>
      <c r="D863" s="29"/>
      <c r="E863" s="29"/>
      <c r="F863" s="29"/>
      <c r="G863" s="29"/>
      <c r="H863" s="579"/>
      <c r="I863" s="29"/>
      <c r="J863" s="29"/>
      <c r="K863" s="29"/>
      <c r="L863" s="29"/>
      <c r="M863" s="29"/>
      <c r="N863" s="29"/>
      <c r="O863" s="29"/>
      <c r="P863" s="29"/>
      <c r="Q863" s="29"/>
      <c r="R863" s="29"/>
      <c r="S863" s="29"/>
      <c r="T863" s="29"/>
      <c r="U863" s="29"/>
      <c r="V863" s="29"/>
      <c r="W863" s="29"/>
      <c r="X863" s="29"/>
      <c r="Y863" s="29"/>
      <c r="Z863" s="29"/>
    </row>
    <row r="864" spans="1:26" ht="15.75" customHeight="1">
      <c r="A864" s="29"/>
      <c r="B864" s="29"/>
      <c r="C864" s="29"/>
      <c r="D864" s="29"/>
      <c r="E864" s="29"/>
      <c r="F864" s="29"/>
      <c r="G864" s="29"/>
      <c r="H864" s="579"/>
      <c r="I864" s="29"/>
      <c r="J864" s="29"/>
      <c r="K864" s="29"/>
      <c r="L864" s="29"/>
      <c r="M864" s="29"/>
      <c r="N864" s="29"/>
      <c r="O864" s="29"/>
      <c r="P864" s="29"/>
      <c r="Q864" s="29"/>
      <c r="R864" s="29"/>
      <c r="S864" s="29"/>
      <c r="T864" s="29"/>
      <c r="U864" s="29"/>
      <c r="V864" s="29"/>
      <c r="W864" s="29"/>
      <c r="X864" s="29"/>
      <c r="Y864" s="29"/>
      <c r="Z864" s="29"/>
    </row>
    <row r="865" spans="1:26" ht="15.75" customHeight="1">
      <c r="A865" s="29"/>
      <c r="B865" s="29"/>
      <c r="C865" s="29"/>
      <c r="D865" s="29"/>
      <c r="E865" s="29"/>
      <c r="F865" s="29"/>
      <c r="G865" s="29"/>
      <c r="H865" s="579"/>
      <c r="I865" s="29"/>
      <c r="J865" s="29"/>
      <c r="K865" s="29"/>
      <c r="L865" s="29"/>
      <c r="M865" s="29"/>
      <c r="N865" s="29"/>
      <c r="O865" s="29"/>
      <c r="P865" s="29"/>
      <c r="Q865" s="29"/>
      <c r="R865" s="29"/>
      <c r="S865" s="29"/>
      <c r="T865" s="29"/>
      <c r="U865" s="29"/>
      <c r="V865" s="29"/>
      <c r="W865" s="29"/>
      <c r="X865" s="29"/>
      <c r="Y865" s="29"/>
      <c r="Z865" s="29"/>
    </row>
    <row r="866" spans="1:26" ht="15.75" customHeight="1">
      <c r="A866" s="29"/>
      <c r="B866" s="29"/>
      <c r="C866" s="29"/>
      <c r="D866" s="29"/>
      <c r="E866" s="29"/>
      <c r="F866" s="29"/>
      <c r="G866" s="29"/>
      <c r="H866" s="579"/>
      <c r="I866" s="29"/>
      <c r="J866" s="29"/>
      <c r="K866" s="29"/>
      <c r="L866" s="29"/>
      <c r="M866" s="29"/>
      <c r="N866" s="29"/>
      <c r="O866" s="29"/>
      <c r="P866" s="29"/>
      <c r="Q866" s="29"/>
      <c r="R866" s="29"/>
      <c r="S866" s="29"/>
      <c r="T866" s="29"/>
      <c r="U866" s="29"/>
      <c r="V866" s="29"/>
      <c r="W866" s="29"/>
      <c r="X866" s="29"/>
      <c r="Y866" s="29"/>
      <c r="Z866" s="29"/>
    </row>
    <row r="867" spans="1:26" ht="15.75" customHeight="1">
      <c r="A867" s="29"/>
      <c r="B867" s="29"/>
      <c r="C867" s="29"/>
      <c r="D867" s="29"/>
      <c r="E867" s="29"/>
      <c r="F867" s="29"/>
      <c r="G867" s="29"/>
      <c r="H867" s="579"/>
      <c r="I867" s="29"/>
      <c r="J867" s="29"/>
      <c r="K867" s="29"/>
      <c r="L867" s="29"/>
      <c r="M867" s="29"/>
      <c r="N867" s="29"/>
      <c r="O867" s="29"/>
      <c r="P867" s="29"/>
      <c r="Q867" s="29"/>
      <c r="R867" s="29"/>
      <c r="S867" s="29"/>
      <c r="T867" s="29"/>
      <c r="U867" s="29"/>
      <c r="V867" s="29"/>
      <c r="W867" s="29"/>
      <c r="X867" s="29"/>
      <c r="Y867" s="29"/>
      <c r="Z867" s="29"/>
    </row>
    <row r="868" spans="1:26" ht="15.75" customHeight="1">
      <c r="A868" s="29"/>
      <c r="B868" s="29"/>
      <c r="C868" s="29"/>
      <c r="D868" s="29"/>
      <c r="E868" s="29"/>
      <c r="F868" s="29"/>
      <c r="G868" s="29"/>
      <c r="H868" s="579"/>
      <c r="I868" s="29"/>
      <c r="J868" s="29"/>
      <c r="K868" s="29"/>
      <c r="L868" s="29"/>
      <c r="M868" s="29"/>
      <c r="N868" s="29"/>
      <c r="O868" s="29"/>
      <c r="P868" s="29"/>
      <c r="Q868" s="29"/>
      <c r="R868" s="29"/>
      <c r="S868" s="29"/>
      <c r="T868" s="29"/>
      <c r="U868" s="29"/>
      <c r="V868" s="29"/>
      <c r="W868" s="29"/>
      <c r="X868" s="29"/>
      <c r="Y868" s="29"/>
      <c r="Z868" s="29"/>
    </row>
    <row r="869" spans="1:26" ht="15.75" customHeight="1">
      <c r="A869" s="29"/>
      <c r="B869" s="29"/>
      <c r="C869" s="29"/>
      <c r="D869" s="29"/>
      <c r="E869" s="29"/>
      <c r="F869" s="29"/>
      <c r="G869" s="29"/>
      <c r="H869" s="579"/>
      <c r="I869" s="29"/>
      <c r="J869" s="29"/>
      <c r="K869" s="29"/>
      <c r="L869" s="29"/>
      <c r="M869" s="29"/>
      <c r="N869" s="29"/>
      <c r="O869" s="29"/>
      <c r="P869" s="29"/>
      <c r="Q869" s="29"/>
      <c r="R869" s="29"/>
      <c r="S869" s="29"/>
      <c r="T869" s="29"/>
      <c r="U869" s="29"/>
      <c r="V869" s="29"/>
      <c r="W869" s="29"/>
      <c r="X869" s="29"/>
      <c r="Y869" s="29"/>
      <c r="Z869" s="29"/>
    </row>
    <row r="870" spans="1:26" ht="15.75" customHeight="1">
      <c r="A870" s="29"/>
      <c r="B870" s="29"/>
      <c r="C870" s="29"/>
      <c r="D870" s="29"/>
      <c r="E870" s="29"/>
      <c r="F870" s="29"/>
      <c r="G870" s="29"/>
      <c r="H870" s="579"/>
      <c r="I870" s="29"/>
      <c r="J870" s="29"/>
      <c r="K870" s="29"/>
      <c r="L870" s="29"/>
      <c r="M870" s="29"/>
      <c r="N870" s="29"/>
      <c r="O870" s="29"/>
      <c r="P870" s="29"/>
      <c r="Q870" s="29"/>
      <c r="R870" s="29"/>
      <c r="S870" s="29"/>
      <c r="T870" s="29"/>
      <c r="U870" s="29"/>
      <c r="V870" s="29"/>
      <c r="W870" s="29"/>
      <c r="X870" s="29"/>
      <c r="Y870" s="29"/>
      <c r="Z870" s="29"/>
    </row>
    <row r="871" spans="1:26" ht="15.75" customHeight="1">
      <c r="A871" s="29"/>
      <c r="B871" s="29"/>
      <c r="C871" s="29"/>
      <c r="D871" s="29"/>
      <c r="E871" s="29"/>
      <c r="F871" s="29"/>
      <c r="G871" s="29"/>
      <c r="H871" s="579"/>
      <c r="I871" s="29"/>
      <c r="J871" s="29"/>
      <c r="K871" s="29"/>
      <c r="L871" s="29"/>
      <c r="M871" s="29"/>
      <c r="N871" s="29"/>
      <c r="O871" s="29"/>
      <c r="P871" s="29"/>
      <c r="Q871" s="29"/>
      <c r="R871" s="29"/>
      <c r="S871" s="29"/>
      <c r="T871" s="29"/>
      <c r="U871" s="29"/>
      <c r="V871" s="29"/>
      <c r="W871" s="29"/>
      <c r="X871" s="29"/>
      <c r="Y871" s="29"/>
      <c r="Z871" s="29"/>
    </row>
    <row r="872" spans="1:26" ht="15.75" customHeight="1">
      <c r="A872" s="29"/>
      <c r="B872" s="29"/>
      <c r="C872" s="29"/>
      <c r="D872" s="29"/>
      <c r="E872" s="29"/>
      <c r="F872" s="29"/>
      <c r="G872" s="29"/>
      <c r="H872" s="579"/>
      <c r="I872" s="29"/>
      <c r="J872" s="29"/>
      <c r="K872" s="29"/>
      <c r="L872" s="29"/>
      <c r="M872" s="29"/>
      <c r="N872" s="29"/>
      <c r="O872" s="29"/>
      <c r="P872" s="29"/>
      <c r="Q872" s="29"/>
      <c r="R872" s="29"/>
      <c r="S872" s="29"/>
      <c r="T872" s="29"/>
      <c r="U872" s="29"/>
      <c r="V872" s="29"/>
      <c r="W872" s="29"/>
      <c r="X872" s="29"/>
      <c r="Y872" s="29"/>
      <c r="Z872" s="29"/>
    </row>
    <row r="873" spans="1:26" ht="15.75" customHeight="1">
      <c r="A873" s="29"/>
      <c r="B873" s="29"/>
      <c r="C873" s="29"/>
      <c r="D873" s="29"/>
      <c r="E873" s="29"/>
      <c r="F873" s="29"/>
      <c r="G873" s="29"/>
      <c r="H873" s="579"/>
      <c r="I873" s="29"/>
      <c r="J873" s="29"/>
      <c r="K873" s="29"/>
      <c r="L873" s="29"/>
      <c r="M873" s="29"/>
      <c r="N873" s="29"/>
      <c r="O873" s="29"/>
      <c r="P873" s="29"/>
      <c r="Q873" s="29"/>
      <c r="R873" s="29"/>
      <c r="S873" s="29"/>
      <c r="T873" s="29"/>
      <c r="U873" s="29"/>
      <c r="V873" s="29"/>
      <c r="W873" s="29"/>
      <c r="X873" s="29"/>
      <c r="Y873" s="29"/>
      <c r="Z873" s="29"/>
    </row>
    <row r="874" spans="1:26" ht="15.75" customHeight="1">
      <c r="A874" s="29"/>
      <c r="B874" s="29"/>
      <c r="C874" s="29"/>
      <c r="D874" s="29"/>
      <c r="E874" s="29"/>
      <c r="F874" s="29"/>
      <c r="G874" s="29"/>
      <c r="H874" s="579"/>
      <c r="I874" s="29"/>
      <c r="J874" s="29"/>
      <c r="K874" s="29"/>
      <c r="L874" s="29"/>
      <c r="M874" s="29"/>
      <c r="N874" s="29"/>
      <c r="O874" s="29"/>
      <c r="P874" s="29"/>
      <c r="Q874" s="29"/>
      <c r="R874" s="29"/>
      <c r="S874" s="29"/>
      <c r="T874" s="29"/>
      <c r="U874" s="29"/>
      <c r="V874" s="29"/>
      <c r="W874" s="29"/>
      <c r="X874" s="29"/>
      <c r="Y874" s="29"/>
      <c r="Z874" s="29"/>
    </row>
    <row r="875" spans="1:26" ht="15.75" customHeight="1">
      <c r="A875" s="29"/>
      <c r="B875" s="29"/>
      <c r="C875" s="29"/>
      <c r="D875" s="29"/>
      <c r="E875" s="29"/>
      <c r="F875" s="29"/>
      <c r="G875" s="29"/>
      <c r="H875" s="579"/>
      <c r="I875" s="29"/>
      <c r="J875" s="29"/>
      <c r="K875" s="29"/>
      <c r="L875" s="29"/>
      <c r="M875" s="29"/>
      <c r="N875" s="29"/>
      <c r="O875" s="29"/>
      <c r="P875" s="29"/>
      <c r="Q875" s="29"/>
      <c r="R875" s="29"/>
      <c r="S875" s="29"/>
      <c r="T875" s="29"/>
      <c r="U875" s="29"/>
      <c r="V875" s="29"/>
      <c r="W875" s="29"/>
      <c r="X875" s="29"/>
      <c r="Y875" s="29"/>
      <c r="Z875" s="29"/>
    </row>
    <row r="876" spans="1:26" ht="15.75" customHeight="1">
      <c r="A876" s="29"/>
      <c r="B876" s="29"/>
      <c r="C876" s="29"/>
      <c r="D876" s="29"/>
      <c r="E876" s="29"/>
      <c r="F876" s="29"/>
      <c r="G876" s="29"/>
      <c r="H876" s="579"/>
      <c r="I876" s="29"/>
      <c r="J876" s="29"/>
      <c r="K876" s="29"/>
      <c r="L876" s="29"/>
      <c r="M876" s="29"/>
      <c r="N876" s="29"/>
      <c r="O876" s="29"/>
      <c r="P876" s="29"/>
      <c r="Q876" s="29"/>
      <c r="R876" s="29"/>
      <c r="S876" s="29"/>
      <c r="T876" s="29"/>
      <c r="U876" s="29"/>
      <c r="V876" s="29"/>
      <c r="W876" s="29"/>
      <c r="X876" s="29"/>
      <c r="Y876" s="29"/>
      <c r="Z876" s="29"/>
    </row>
    <row r="877" spans="1:26" ht="15.75" customHeight="1">
      <c r="A877" s="29"/>
      <c r="B877" s="29"/>
      <c r="C877" s="29"/>
      <c r="D877" s="29"/>
      <c r="E877" s="29"/>
      <c r="F877" s="29"/>
      <c r="G877" s="29"/>
      <c r="H877" s="579"/>
      <c r="I877" s="29"/>
      <c r="J877" s="29"/>
      <c r="K877" s="29"/>
      <c r="L877" s="29"/>
      <c r="M877" s="29"/>
      <c r="N877" s="29"/>
      <c r="O877" s="29"/>
      <c r="P877" s="29"/>
      <c r="Q877" s="29"/>
      <c r="R877" s="29"/>
      <c r="S877" s="29"/>
      <c r="T877" s="29"/>
      <c r="U877" s="29"/>
      <c r="V877" s="29"/>
      <c r="W877" s="29"/>
      <c r="X877" s="29"/>
      <c r="Y877" s="29"/>
      <c r="Z877" s="29"/>
    </row>
    <row r="878" spans="1:26" ht="15.75" customHeight="1">
      <c r="A878" s="29"/>
      <c r="B878" s="29"/>
      <c r="C878" s="29"/>
      <c r="D878" s="29"/>
      <c r="E878" s="29"/>
      <c r="F878" s="29"/>
      <c r="G878" s="29"/>
      <c r="H878" s="579"/>
      <c r="I878" s="29"/>
      <c r="J878" s="29"/>
      <c r="K878" s="29"/>
      <c r="L878" s="29"/>
      <c r="M878" s="29"/>
      <c r="N878" s="29"/>
      <c r="O878" s="29"/>
      <c r="P878" s="29"/>
      <c r="Q878" s="29"/>
      <c r="R878" s="29"/>
      <c r="S878" s="29"/>
      <c r="T878" s="29"/>
      <c r="U878" s="29"/>
      <c r="V878" s="29"/>
      <c r="W878" s="29"/>
      <c r="X878" s="29"/>
      <c r="Y878" s="29"/>
      <c r="Z878" s="29"/>
    </row>
    <row r="879" spans="1:26" ht="15.75" customHeight="1">
      <c r="A879" s="29"/>
      <c r="B879" s="29"/>
      <c r="C879" s="29"/>
      <c r="D879" s="29"/>
      <c r="E879" s="29"/>
      <c r="F879" s="29"/>
      <c r="G879" s="29"/>
      <c r="H879" s="579"/>
      <c r="I879" s="29"/>
      <c r="J879" s="29"/>
      <c r="K879" s="29"/>
      <c r="L879" s="29"/>
      <c r="M879" s="29"/>
      <c r="N879" s="29"/>
      <c r="O879" s="29"/>
      <c r="P879" s="29"/>
      <c r="Q879" s="29"/>
      <c r="R879" s="29"/>
      <c r="S879" s="29"/>
      <c r="T879" s="29"/>
      <c r="U879" s="29"/>
      <c r="V879" s="29"/>
      <c r="W879" s="29"/>
      <c r="X879" s="29"/>
      <c r="Y879" s="29"/>
      <c r="Z879" s="29"/>
    </row>
    <row r="880" spans="1:26" ht="15.75" customHeight="1">
      <c r="A880" s="29"/>
      <c r="B880" s="29"/>
      <c r="C880" s="29"/>
      <c r="D880" s="29"/>
      <c r="E880" s="29"/>
      <c r="F880" s="29"/>
      <c r="G880" s="29"/>
      <c r="H880" s="579"/>
      <c r="I880" s="29"/>
      <c r="J880" s="29"/>
      <c r="K880" s="29"/>
      <c r="L880" s="29"/>
      <c r="M880" s="29"/>
      <c r="N880" s="29"/>
      <c r="O880" s="29"/>
      <c r="P880" s="29"/>
      <c r="Q880" s="29"/>
      <c r="R880" s="29"/>
      <c r="S880" s="29"/>
      <c r="T880" s="29"/>
      <c r="U880" s="29"/>
      <c r="V880" s="29"/>
      <c r="W880" s="29"/>
      <c r="X880" s="29"/>
      <c r="Y880" s="29"/>
      <c r="Z880" s="29"/>
    </row>
    <row r="881" spans="1:26" ht="15.75" customHeight="1">
      <c r="A881" s="29"/>
      <c r="B881" s="29"/>
      <c r="C881" s="29"/>
      <c r="D881" s="29"/>
      <c r="E881" s="29"/>
      <c r="F881" s="29"/>
      <c r="G881" s="29"/>
      <c r="H881" s="579"/>
      <c r="I881" s="29"/>
      <c r="J881" s="29"/>
      <c r="K881" s="29"/>
      <c r="L881" s="29"/>
      <c r="M881" s="29"/>
      <c r="N881" s="29"/>
      <c r="O881" s="29"/>
      <c r="P881" s="29"/>
      <c r="Q881" s="29"/>
      <c r="R881" s="29"/>
      <c r="S881" s="29"/>
      <c r="T881" s="29"/>
      <c r="U881" s="29"/>
      <c r="V881" s="29"/>
      <c r="W881" s="29"/>
      <c r="X881" s="29"/>
      <c r="Y881" s="29"/>
      <c r="Z881" s="29"/>
    </row>
    <row r="882" spans="1:26" ht="15.75" customHeight="1">
      <c r="A882" s="29"/>
      <c r="B882" s="29"/>
      <c r="C882" s="29"/>
      <c r="D882" s="29"/>
      <c r="E882" s="29"/>
      <c r="F882" s="29"/>
      <c r="G882" s="29"/>
      <c r="H882" s="579"/>
      <c r="I882" s="29"/>
      <c r="J882" s="29"/>
      <c r="K882" s="29"/>
      <c r="L882" s="29"/>
      <c r="M882" s="29"/>
      <c r="N882" s="29"/>
      <c r="O882" s="29"/>
      <c r="P882" s="29"/>
      <c r="Q882" s="29"/>
      <c r="R882" s="29"/>
      <c r="S882" s="29"/>
      <c r="T882" s="29"/>
      <c r="U882" s="29"/>
      <c r="V882" s="29"/>
      <c r="W882" s="29"/>
      <c r="X882" s="29"/>
      <c r="Y882" s="29"/>
      <c r="Z882" s="29"/>
    </row>
    <row r="883" spans="1:26" ht="15.75" customHeight="1">
      <c r="A883" s="29"/>
      <c r="B883" s="29"/>
      <c r="C883" s="29"/>
      <c r="D883" s="29"/>
      <c r="E883" s="29"/>
      <c r="F883" s="29"/>
      <c r="G883" s="29"/>
      <c r="H883" s="579"/>
      <c r="I883" s="29"/>
      <c r="J883" s="29"/>
      <c r="K883" s="29"/>
      <c r="L883" s="29"/>
      <c r="M883" s="29"/>
      <c r="N883" s="29"/>
      <c r="O883" s="29"/>
      <c r="P883" s="29"/>
      <c r="Q883" s="29"/>
      <c r="R883" s="29"/>
      <c r="S883" s="29"/>
      <c r="T883" s="29"/>
      <c r="U883" s="29"/>
      <c r="V883" s="29"/>
      <c r="W883" s="29"/>
      <c r="X883" s="29"/>
      <c r="Y883" s="29"/>
      <c r="Z883" s="29"/>
    </row>
    <row r="884" spans="1:26" ht="15.75" customHeight="1">
      <c r="A884" s="29"/>
      <c r="B884" s="29"/>
      <c r="C884" s="29"/>
      <c r="D884" s="29"/>
      <c r="E884" s="29"/>
      <c r="F884" s="29"/>
      <c r="G884" s="29"/>
      <c r="H884" s="579"/>
      <c r="I884" s="29"/>
      <c r="J884" s="29"/>
      <c r="K884" s="29"/>
      <c r="L884" s="29"/>
      <c r="M884" s="29"/>
      <c r="N884" s="29"/>
      <c r="O884" s="29"/>
      <c r="P884" s="29"/>
      <c r="Q884" s="29"/>
      <c r="R884" s="29"/>
      <c r="S884" s="29"/>
      <c r="T884" s="29"/>
      <c r="U884" s="29"/>
      <c r="V884" s="29"/>
      <c r="W884" s="29"/>
      <c r="X884" s="29"/>
      <c r="Y884" s="29"/>
      <c r="Z884" s="29"/>
    </row>
    <row r="885" spans="1:26" ht="15.75" customHeight="1">
      <c r="A885" s="29"/>
      <c r="B885" s="29"/>
      <c r="C885" s="29"/>
      <c r="D885" s="29"/>
      <c r="E885" s="29"/>
      <c r="F885" s="29"/>
      <c r="G885" s="29"/>
      <c r="H885" s="579"/>
      <c r="I885" s="29"/>
      <c r="J885" s="29"/>
      <c r="K885" s="29"/>
      <c r="L885" s="29"/>
      <c r="M885" s="29"/>
      <c r="N885" s="29"/>
      <c r="O885" s="29"/>
      <c r="P885" s="29"/>
      <c r="Q885" s="29"/>
      <c r="R885" s="29"/>
      <c r="S885" s="29"/>
      <c r="T885" s="29"/>
      <c r="U885" s="29"/>
      <c r="V885" s="29"/>
      <c r="W885" s="29"/>
      <c r="X885" s="29"/>
      <c r="Y885" s="29"/>
      <c r="Z885" s="29"/>
    </row>
    <row r="886" spans="1:26" ht="15.75" customHeight="1">
      <c r="A886" s="29"/>
      <c r="B886" s="29"/>
      <c r="C886" s="29"/>
      <c r="D886" s="29"/>
      <c r="E886" s="29"/>
      <c r="F886" s="29"/>
      <c r="G886" s="29"/>
      <c r="H886" s="579"/>
      <c r="I886" s="29"/>
      <c r="J886" s="29"/>
      <c r="K886" s="29"/>
      <c r="L886" s="29"/>
      <c r="M886" s="29"/>
      <c r="N886" s="29"/>
      <c r="O886" s="29"/>
      <c r="P886" s="29"/>
      <c r="Q886" s="29"/>
      <c r="R886" s="29"/>
      <c r="S886" s="29"/>
      <c r="T886" s="29"/>
      <c r="U886" s="29"/>
      <c r="V886" s="29"/>
      <c r="W886" s="29"/>
      <c r="X886" s="29"/>
      <c r="Y886" s="29"/>
      <c r="Z886" s="29"/>
    </row>
    <row r="887" spans="1:26" ht="15.75" customHeight="1">
      <c r="A887" s="29"/>
      <c r="B887" s="29"/>
      <c r="C887" s="29"/>
      <c r="D887" s="29"/>
      <c r="E887" s="29"/>
      <c r="F887" s="29"/>
      <c r="G887" s="29"/>
      <c r="H887" s="579"/>
      <c r="I887" s="29"/>
      <c r="J887" s="29"/>
      <c r="K887" s="29"/>
      <c r="L887" s="29"/>
      <c r="M887" s="29"/>
      <c r="N887" s="29"/>
      <c r="O887" s="29"/>
      <c r="P887" s="29"/>
      <c r="Q887" s="29"/>
      <c r="R887" s="29"/>
      <c r="S887" s="29"/>
      <c r="T887" s="29"/>
      <c r="U887" s="29"/>
      <c r="V887" s="29"/>
      <c r="W887" s="29"/>
      <c r="X887" s="29"/>
      <c r="Y887" s="29"/>
      <c r="Z887" s="29"/>
    </row>
    <row r="888" spans="1:26" ht="15.75" customHeight="1">
      <c r="A888" s="29"/>
      <c r="B888" s="29"/>
      <c r="C888" s="29"/>
      <c r="D888" s="29"/>
      <c r="E888" s="29"/>
      <c r="F888" s="29"/>
      <c r="G888" s="29"/>
      <c r="H888" s="579"/>
      <c r="I888" s="29"/>
      <c r="J888" s="29"/>
      <c r="K888" s="29"/>
      <c r="L888" s="29"/>
      <c r="M888" s="29"/>
      <c r="N888" s="29"/>
      <c r="O888" s="29"/>
      <c r="P888" s="29"/>
      <c r="Q888" s="29"/>
      <c r="R888" s="29"/>
      <c r="S888" s="29"/>
      <c r="T888" s="29"/>
      <c r="U888" s="29"/>
      <c r="V888" s="29"/>
      <c r="W888" s="29"/>
      <c r="X888" s="29"/>
      <c r="Y888" s="29"/>
      <c r="Z888" s="29"/>
    </row>
    <row r="889" spans="1:26" ht="15.75" customHeight="1">
      <c r="A889" s="29"/>
      <c r="B889" s="29"/>
      <c r="C889" s="29"/>
      <c r="D889" s="29"/>
      <c r="E889" s="29"/>
      <c r="F889" s="29"/>
      <c r="G889" s="29"/>
      <c r="H889" s="579"/>
      <c r="I889" s="29"/>
      <c r="J889" s="29"/>
      <c r="K889" s="29"/>
      <c r="L889" s="29"/>
      <c r="M889" s="29"/>
      <c r="N889" s="29"/>
      <c r="O889" s="29"/>
      <c r="P889" s="29"/>
      <c r="Q889" s="29"/>
      <c r="R889" s="29"/>
      <c r="S889" s="29"/>
      <c r="T889" s="29"/>
      <c r="U889" s="29"/>
      <c r="V889" s="29"/>
      <c r="W889" s="29"/>
      <c r="X889" s="29"/>
      <c r="Y889" s="29"/>
      <c r="Z889" s="29"/>
    </row>
    <row r="890" spans="1:26" ht="15.75" customHeight="1">
      <c r="A890" s="29"/>
      <c r="B890" s="29"/>
      <c r="C890" s="29"/>
      <c r="D890" s="29"/>
      <c r="E890" s="29"/>
      <c r="F890" s="29"/>
      <c r="G890" s="29"/>
      <c r="H890" s="579"/>
      <c r="I890" s="29"/>
      <c r="J890" s="29"/>
      <c r="K890" s="29"/>
      <c r="L890" s="29"/>
      <c r="M890" s="29"/>
      <c r="N890" s="29"/>
      <c r="O890" s="29"/>
      <c r="P890" s="29"/>
      <c r="Q890" s="29"/>
      <c r="R890" s="29"/>
      <c r="S890" s="29"/>
      <c r="T890" s="29"/>
      <c r="U890" s="29"/>
      <c r="V890" s="29"/>
      <c r="W890" s="29"/>
      <c r="X890" s="29"/>
      <c r="Y890" s="29"/>
      <c r="Z890" s="29"/>
    </row>
    <row r="891" spans="1:26" ht="15.75" customHeight="1">
      <c r="A891" s="29"/>
      <c r="B891" s="29"/>
      <c r="C891" s="29"/>
      <c r="D891" s="29"/>
      <c r="E891" s="29"/>
      <c r="F891" s="29"/>
      <c r="G891" s="29"/>
      <c r="H891" s="579"/>
      <c r="I891" s="29"/>
      <c r="J891" s="29"/>
      <c r="K891" s="29"/>
      <c r="L891" s="29"/>
      <c r="M891" s="29"/>
      <c r="N891" s="29"/>
      <c r="O891" s="29"/>
      <c r="P891" s="29"/>
      <c r="Q891" s="29"/>
      <c r="R891" s="29"/>
      <c r="S891" s="29"/>
      <c r="T891" s="29"/>
      <c r="U891" s="29"/>
      <c r="V891" s="29"/>
      <c r="W891" s="29"/>
      <c r="X891" s="29"/>
      <c r="Y891" s="29"/>
      <c r="Z891" s="29"/>
    </row>
    <row r="892" spans="1:26" ht="15.75" customHeight="1">
      <c r="A892" s="29"/>
      <c r="B892" s="29"/>
      <c r="C892" s="29"/>
      <c r="D892" s="29"/>
      <c r="E892" s="29"/>
      <c r="F892" s="29"/>
      <c r="G892" s="29"/>
      <c r="H892" s="579"/>
      <c r="I892" s="29"/>
      <c r="J892" s="29"/>
      <c r="K892" s="29"/>
      <c r="L892" s="29"/>
      <c r="M892" s="29"/>
      <c r="N892" s="29"/>
      <c r="O892" s="29"/>
      <c r="P892" s="29"/>
      <c r="Q892" s="29"/>
      <c r="R892" s="29"/>
      <c r="S892" s="29"/>
      <c r="T892" s="29"/>
      <c r="U892" s="29"/>
      <c r="V892" s="29"/>
      <c r="W892" s="29"/>
      <c r="X892" s="29"/>
      <c r="Y892" s="29"/>
      <c r="Z892" s="29"/>
    </row>
    <row r="893" spans="1:26" ht="15.75" customHeight="1">
      <c r="A893" s="29"/>
      <c r="B893" s="29"/>
      <c r="C893" s="29"/>
      <c r="D893" s="29"/>
      <c r="E893" s="29"/>
      <c r="F893" s="29"/>
      <c r="G893" s="29"/>
      <c r="H893" s="579"/>
      <c r="I893" s="29"/>
      <c r="J893" s="29"/>
      <c r="K893" s="29"/>
      <c r="L893" s="29"/>
      <c r="M893" s="29"/>
      <c r="N893" s="29"/>
      <c r="O893" s="29"/>
      <c r="P893" s="29"/>
      <c r="Q893" s="29"/>
      <c r="R893" s="29"/>
      <c r="S893" s="29"/>
      <c r="T893" s="29"/>
      <c r="U893" s="29"/>
      <c r="V893" s="29"/>
      <c r="W893" s="29"/>
      <c r="X893" s="29"/>
      <c r="Y893" s="29"/>
      <c r="Z893" s="29"/>
    </row>
    <row r="894" spans="1:26" ht="15.75" customHeight="1">
      <c r="A894" s="29"/>
      <c r="B894" s="29"/>
      <c r="C894" s="29"/>
      <c r="D894" s="29"/>
      <c r="E894" s="29"/>
      <c r="F894" s="29"/>
      <c r="G894" s="29"/>
      <c r="H894" s="579"/>
      <c r="I894" s="29"/>
      <c r="J894" s="29"/>
      <c r="K894" s="29"/>
      <c r="L894" s="29"/>
      <c r="M894" s="29"/>
      <c r="N894" s="29"/>
      <c r="O894" s="29"/>
      <c r="P894" s="29"/>
      <c r="Q894" s="29"/>
      <c r="R894" s="29"/>
      <c r="S894" s="29"/>
      <c r="T894" s="29"/>
      <c r="U894" s="29"/>
      <c r="V894" s="29"/>
      <c r="W894" s="29"/>
      <c r="X894" s="29"/>
      <c r="Y894" s="29"/>
      <c r="Z894" s="29"/>
    </row>
    <row r="895" spans="1:26" ht="15.75" customHeight="1">
      <c r="A895" s="29"/>
      <c r="B895" s="29"/>
      <c r="C895" s="29"/>
      <c r="D895" s="29"/>
      <c r="E895" s="29"/>
      <c r="F895" s="29"/>
      <c r="G895" s="29"/>
      <c r="H895" s="579"/>
      <c r="I895" s="29"/>
      <c r="J895" s="29"/>
      <c r="K895" s="29"/>
      <c r="L895" s="29"/>
      <c r="M895" s="29"/>
      <c r="N895" s="29"/>
      <c r="O895" s="29"/>
      <c r="P895" s="29"/>
      <c r="Q895" s="29"/>
      <c r="R895" s="29"/>
      <c r="S895" s="29"/>
      <c r="T895" s="29"/>
      <c r="U895" s="29"/>
      <c r="V895" s="29"/>
      <c r="W895" s="29"/>
      <c r="X895" s="29"/>
      <c r="Y895" s="29"/>
      <c r="Z895" s="29"/>
    </row>
    <row r="896" spans="1:26" ht="15.75" customHeight="1">
      <c r="A896" s="29"/>
      <c r="B896" s="29"/>
      <c r="C896" s="29"/>
      <c r="D896" s="29"/>
      <c r="E896" s="29"/>
      <c r="F896" s="29"/>
      <c r="G896" s="29"/>
      <c r="H896" s="579"/>
      <c r="I896" s="29"/>
      <c r="J896" s="29"/>
      <c r="K896" s="29"/>
      <c r="L896" s="29"/>
      <c r="M896" s="29"/>
      <c r="N896" s="29"/>
      <c r="O896" s="29"/>
      <c r="P896" s="29"/>
      <c r="Q896" s="29"/>
      <c r="R896" s="29"/>
      <c r="S896" s="29"/>
      <c r="T896" s="29"/>
      <c r="U896" s="29"/>
      <c r="V896" s="29"/>
      <c r="W896" s="29"/>
      <c r="X896" s="29"/>
      <c r="Y896" s="29"/>
      <c r="Z896" s="29"/>
    </row>
    <row r="897" spans="1:26" ht="15.75" customHeight="1">
      <c r="A897" s="29"/>
      <c r="B897" s="29"/>
      <c r="C897" s="29"/>
      <c r="D897" s="29"/>
      <c r="E897" s="29"/>
      <c r="F897" s="29"/>
      <c r="G897" s="29"/>
      <c r="H897" s="579"/>
      <c r="I897" s="29"/>
      <c r="J897" s="29"/>
      <c r="K897" s="29"/>
      <c r="L897" s="29"/>
      <c r="M897" s="29"/>
      <c r="N897" s="29"/>
      <c r="O897" s="29"/>
      <c r="P897" s="29"/>
      <c r="Q897" s="29"/>
      <c r="R897" s="29"/>
      <c r="S897" s="29"/>
      <c r="T897" s="29"/>
      <c r="U897" s="29"/>
      <c r="V897" s="29"/>
      <c r="W897" s="29"/>
      <c r="X897" s="29"/>
      <c r="Y897" s="29"/>
      <c r="Z897" s="29"/>
    </row>
    <row r="898" spans="1:26" ht="15.75" customHeight="1">
      <c r="A898" s="29"/>
      <c r="B898" s="29"/>
      <c r="C898" s="29"/>
      <c r="D898" s="29"/>
      <c r="E898" s="29"/>
      <c r="F898" s="29"/>
      <c r="G898" s="29"/>
      <c r="H898" s="579"/>
      <c r="I898" s="29"/>
      <c r="J898" s="29"/>
      <c r="K898" s="29"/>
      <c r="L898" s="29"/>
      <c r="M898" s="29"/>
      <c r="N898" s="29"/>
      <c r="O898" s="29"/>
      <c r="P898" s="29"/>
      <c r="Q898" s="29"/>
      <c r="R898" s="29"/>
      <c r="S898" s="29"/>
      <c r="T898" s="29"/>
      <c r="U898" s="29"/>
      <c r="V898" s="29"/>
      <c r="W898" s="29"/>
      <c r="X898" s="29"/>
      <c r="Y898" s="29"/>
      <c r="Z898" s="29"/>
    </row>
    <row r="899" spans="1:26" ht="15.75" customHeight="1">
      <c r="A899" s="29"/>
      <c r="B899" s="29"/>
      <c r="C899" s="29"/>
      <c r="D899" s="29"/>
      <c r="E899" s="29"/>
      <c r="F899" s="29"/>
      <c r="G899" s="29"/>
      <c r="H899" s="579"/>
      <c r="I899" s="29"/>
      <c r="J899" s="29"/>
      <c r="K899" s="29"/>
      <c r="L899" s="29"/>
      <c r="M899" s="29"/>
      <c r="N899" s="29"/>
      <c r="O899" s="29"/>
      <c r="P899" s="29"/>
      <c r="Q899" s="29"/>
      <c r="R899" s="29"/>
      <c r="S899" s="29"/>
      <c r="T899" s="29"/>
      <c r="U899" s="29"/>
      <c r="V899" s="29"/>
      <c r="W899" s="29"/>
      <c r="X899" s="29"/>
      <c r="Y899" s="29"/>
      <c r="Z899" s="29"/>
    </row>
    <row r="900" spans="1:26" ht="15.75" customHeight="1">
      <c r="A900" s="29"/>
      <c r="B900" s="29"/>
      <c r="C900" s="29"/>
      <c r="D900" s="29"/>
      <c r="E900" s="29"/>
      <c r="F900" s="29"/>
      <c r="G900" s="29"/>
      <c r="H900" s="579"/>
      <c r="I900" s="29"/>
      <c r="J900" s="29"/>
      <c r="K900" s="29"/>
      <c r="L900" s="29"/>
      <c r="M900" s="29"/>
      <c r="N900" s="29"/>
      <c r="O900" s="29"/>
      <c r="P900" s="29"/>
      <c r="Q900" s="29"/>
      <c r="R900" s="29"/>
      <c r="S900" s="29"/>
      <c r="T900" s="29"/>
      <c r="U900" s="29"/>
      <c r="V900" s="29"/>
      <c r="W900" s="29"/>
      <c r="X900" s="29"/>
      <c r="Y900" s="29"/>
      <c r="Z900" s="29"/>
    </row>
    <row r="901" spans="1:26" ht="15.75" customHeight="1">
      <c r="A901" s="29"/>
      <c r="B901" s="29"/>
      <c r="C901" s="29"/>
      <c r="D901" s="29"/>
      <c r="E901" s="29"/>
      <c r="F901" s="29"/>
      <c r="G901" s="29"/>
      <c r="H901" s="579"/>
      <c r="I901" s="29"/>
      <c r="J901" s="29"/>
      <c r="K901" s="29"/>
      <c r="L901" s="29"/>
      <c r="M901" s="29"/>
      <c r="N901" s="29"/>
      <c r="O901" s="29"/>
      <c r="P901" s="29"/>
      <c r="Q901" s="29"/>
      <c r="R901" s="29"/>
      <c r="S901" s="29"/>
      <c r="T901" s="29"/>
      <c r="U901" s="29"/>
      <c r="V901" s="29"/>
      <c r="W901" s="29"/>
      <c r="X901" s="29"/>
      <c r="Y901" s="29"/>
      <c r="Z901" s="29"/>
    </row>
    <row r="902" spans="1:26" ht="15.75" customHeight="1">
      <c r="A902" s="29"/>
      <c r="B902" s="29"/>
      <c r="C902" s="29"/>
      <c r="D902" s="29"/>
      <c r="E902" s="29"/>
      <c r="F902" s="29"/>
      <c r="G902" s="29"/>
      <c r="H902" s="579"/>
      <c r="I902" s="29"/>
      <c r="J902" s="29"/>
      <c r="K902" s="29"/>
      <c r="L902" s="29"/>
      <c r="M902" s="29"/>
      <c r="N902" s="29"/>
      <c r="O902" s="29"/>
      <c r="P902" s="29"/>
      <c r="Q902" s="29"/>
      <c r="R902" s="29"/>
      <c r="S902" s="29"/>
      <c r="T902" s="29"/>
      <c r="U902" s="29"/>
      <c r="V902" s="29"/>
      <c r="W902" s="29"/>
      <c r="X902" s="29"/>
      <c r="Y902" s="29"/>
      <c r="Z902" s="29"/>
    </row>
    <row r="903" spans="1:26" ht="15.75" customHeight="1">
      <c r="A903" s="29"/>
      <c r="B903" s="29"/>
      <c r="C903" s="29"/>
      <c r="D903" s="29"/>
      <c r="E903" s="29"/>
      <c r="F903" s="29"/>
      <c r="G903" s="29"/>
      <c r="H903" s="579"/>
      <c r="I903" s="29"/>
      <c r="J903" s="29"/>
      <c r="K903" s="29"/>
      <c r="L903" s="29"/>
      <c r="M903" s="29"/>
      <c r="N903" s="29"/>
      <c r="O903" s="29"/>
      <c r="P903" s="29"/>
      <c r="Q903" s="29"/>
      <c r="R903" s="29"/>
      <c r="S903" s="29"/>
      <c r="T903" s="29"/>
      <c r="U903" s="29"/>
      <c r="V903" s="29"/>
      <c r="W903" s="29"/>
      <c r="X903" s="29"/>
      <c r="Y903" s="29"/>
      <c r="Z903" s="29"/>
    </row>
    <row r="904" spans="1:26" ht="15.75" customHeight="1">
      <c r="A904" s="29"/>
      <c r="B904" s="29"/>
      <c r="C904" s="29"/>
      <c r="D904" s="29"/>
      <c r="E904" s="29"/>
      <c r="F904" s="29"/>
      <c r="G904" s="29"/>
      <c r="H904" s="579"/>
      <c r="I904" s="29"/>
      <c r="J904" s="29"/>
      <c r="K904" s="29"/>
      <c r="L904" s="29"/>
      <c r="M904" s="29"/>
      <c r="N904" s="29"/>
      <c r="O904" s="29"/>
      <c r="P904" s="29"/>
      <c r="Q904" s="29"/>
      <c r="R904" s="29"/>
      <c r="S904" s="29"/>
      <c r="T904" s="29"/>
      <c r="U904" s="29"/>
      <c r="V904" s="29"/>
      <c r="W904" s="29"/>
      <c r="X904" s="29"/>
      <c r="Y904" s="29"/>
      <c r="Z904" s="29"/>
    </row>
    <row r="905" spans="1:26" ht="15.75" customHeight="1">
      <c r="A905" s="29"/>
      <c r="B905" s="29"/>
      <c r="C905" s="29"/>
      <c r="D905" s="29"/>
      <c r="E905" s="29"/>
      <c r="F905" s="29"/>
      <c r="G905" s="29"/>
      <c r="H905" s="579"/>
      <c r="I905" s="29"/>
      <c r="J905" s="29"/>
      <c r="K905" s="29"/>
      <c r="L905" s="29"/>
      <c r="M905" s="29"/>
      <c r="N905" s="29"/>
      <c r="O905" s="29"/>
      <c r="P905" s="29"/>
      <c r="Q905" s="29"/>
      <c r="R905" s="29"/>
      <c r="S905" s="29"/>
      <c r="T905" s="29"/>
      <c r="U905" s="29"/>
      <c r="V905" s="29"/>
      <c r="W905" s="29"/>
      <c r="X905" s="29"/>
      <c r="Y905" s="29"/>
      <c r="Z905" s="29"/>
    </row>
    <row r="906" spans="1:26" ht="15.75" customHeight="1">
      <c r="A906" s="29"/>
      <c r="B906" s="29"/>
      <c r="C906" s="29"/>
      <c r="D906" s="29"/>
      <c r="E906" s="29"/>
      <c r="F906" s="29"/>
      <c r="G906" s="29"/>
      <c r="H906" s="579"/>
      <c r="I906" s="29"/>
      <c r="J906" s="29"/>
      <c r="K906" s="29"/>
      <c r="L906" s="29"/>
      <c r="M906" s="29"/>
      <c r="N906" s="29"/>
      <c r="O906" s="29"/>
      <c r="P906" s="29"/>
      <c r="Q906" s="29"/>
      <c r="R906" s="29"/>
      <c r="S906" s="29"/>
      <c r="T906" s="29"/>
      <c r="U906" s="29"/>
      <c r="V906" s="29"/>
      <c r="W906" s="29"/>
      <c r="X906" s="29"/>
      <c r="Y906" s="29"/>
      <c r="Z906" s="29"/>
    </row>
    <row r="907" spans="1:26" ht="15.75" customHeight="1">
      <c r="A907" s="29"/>
      <c r="B907" s="29"/>
      <c r="C907" s="29"/>
      <c r="D907" s="29"/>
      <c r="E907" s="29"/>
      <c r="F907" s="29"/>
      <c r="G907" s="29"/>
      <c r="H907" s="579"/>
      <c r="I907" s="29"/>
      <c r="J907" s="29"/>
      <c r="K907" s="29"/>
      <c r="L907" s="29"/>
      <c r="M907" s="29"/>
      <c r="N907" s="29"/>
      <c r="O907" s="29"/>
      <c r="P907" s="29"/>
      <c r="Q907" s="29"/>
      <c r="R907" s="29"/>
      <c r="S907" s="29"/>
      <c r="T907" s="29"/>
      <c r="U907" s="29"/>
      <c r="V907" s="29"/>
      <c r="W907" s="29"/>
      <c r="X907" s="29"/>
      <c r="Y907" s="29"/>
      <c r="Z907" s="29"/>
    </row>
    <row r="908" spans="1:26" ht="15.75" customHeight="1">
      <c r="A908" s="29"/>
      <c r="B908" s="29"/>
      <c r="C908" s="29"/>
      <c r="D908" s="29"/>
      <c r="E908" s="29"/>
      <c r="F908" s="29"/>
      <c r="G908" s="29"/>
      <c r="H908" s="579"/>
      <c r="I908" s="29"/>
      <c r="J908" s="29"/>
      <c r="K908" s="29"/>
      <c r="L908" s="29"/>
      <c r="M908" s="29"/>
      <c r="N908" s="29"/>
      <c r="O908" s="29"/>
      <c r="P908" s="29"/>
      <c r="Q908" s="29"/>
      <c r="R908" s="29"/>
      <c r="S908" s="29"/>
      <c r="T908" s="29"/>
      <c r="U908" s="29"/>
      <c r="V908" s="29"/>
      <c r="W908" s="29"/>
      <c r="X908" s="29"/>
      <c r="Y908" s="29"/>
      <c r="Z908" s="29"/>
    </row>
    <row r="909" spans="1:26" ht="15.75" customHeight="1">
      <c r="A909" s="29"/>
      <c r="B909" s="29"/>
      <c r="C909" s="29"/>
      <c r="D909" s="29"/>
      <c r="E909" s="29"/>
      <c r="F909" s="29"/>
      <c r="G909" s="29"/>
      <c r="H909" s="579"/>
      <c r="I909" s="29"/>
      <c r="J909" s="29"/>
      <c r="K909" s="29"/>
      <c r="L909" s="29"/>
      <c r="M909" s="29"/>
      <c r="N909" s="29"/>
      <c r="O909" s="29"/>
      <c r="P909" s="29"/>
      <c r="Q909" s="29"/>
      <c r="R909" s="29"/>
      <c r="S909" s="29"/>
      <c r="T909" s="29"/>
      <c r="U909" s="29"/>
      <c r="V909" s="29"/>
      <c r="W909" s="29"/>
      <c r="X909" s="29"/>
      <c r="Y909" s="29"/>
      <c r="Z909" s="29"/>
    </row>
    <row r="910" spans="1:26" ht="15.75" customHeight="1">
      <c r="A910" s="29"/>
      <c r="B910" s="29"/>
      <c r="C910" s="29"/>
      <c r="D910" s="29"/>
      <c r="E910" s="29"/>
      <c r="F910" s="29"/>
      <c r="G910" s="29"/>
      <c r="H910" s="579"/>
      <c r="I910" s="29"/>
      <c r="J910" s="29"/>
      <c r="K910" s="29"/>
      <c r="L910" s="29"/>
      <c r="M910" s="29"/>
      <c r="N910" s="29"/>
      <c r="O910" s="29"/>
      <c r="P910" s="29"/>
      <c r="Q910" s="29"/>
      <c r="R910" s="29"/>
      <c r="S910" s="29"/>
      <c r="T910" s="29"/>
      <c r="U910" s="29"/>
      <c r="V910" s="29"/>
      <c r="W910" s="29"/>
      <c r="X910" s="29"/>
      <c r="Y910" s="29"/>
      <c r="Z910" s="29"/>
    </row>
    <row r="911" spans="1:26" ht="15.75" customHeight="1">
      <c r="A911" s="29"/>
      <c r="B911" s="29"/>
      <c r="C911" s="29"/>
      <c r="D911" s="29"/>
      <c r="E911" s="29"/>
      <c r="F911" s="29"/>
      <c r="G911" s="29"/>
      <c r="H911" s="579"/>
      <c r="I911" s="29"/>
      <c r="J911" s="29"/>
      <c r="K911" s="29"/>
      <c r="L911" s="29"/>
      <c r="M911" s="29"/>
      <c r="N911" s="29"/>
      <c r="O911" s="29"/>
      <c r="P911" s="29"/>
      <c r="Q911" s="29"/>
      <c r="R911" s="29"/>
      <c r="S911" s="29"/>
      <c r="T911" s="29"/>
      <c r="U911" s="29"/>
      <c r="V911" s="29"/>
      <c r="W911" s="29"/>
      <c r="X911" s="29"/>
      <c r="Y911" s="29"/>
      <c r="Z911" s="29"/>
    </row>
    <row r="912" spans="1:26" ht="15.75" customHeight="1">
      <c r="A912" s="29"/>
      <c r="B912" s="29"/>
      <c r="C912" s="29"/>
      <c r="D912" s="29"/>
      <c r="E912" s="29"/>
      <c r="F912" s="29"/>
      <c r="G912" s="29"/>
      <c r="H912" s="579"/>
      <c r="I912" s="29"/>
      <c r="J912" s="29"/>
      <c r="K912" s="29"/>
      <c r="L912" s="29"/>
      <c r="M912" s="29"/>
      <c r="N912" s="29"/>
      <c r="O912" s="29"/>
      <c r="P912" s="29"/>
      <c r="Q912" s="29"/>
      <c r="R912" s="29"/>
      <c r="S912" s="29"/>
      <c r="T912" s="29"/>
      <c r="U912" s="29"/>
      <c r="V912" s="29"/>
      <c r="W912" s="29"/>
      <c r="X912" s="29"/>
      <c r="Y912" s="29"/>
      <c r="Z912" s="29"/>
    </row>
    <row r="913" spans="1:26" ht="15.75" customHeight="1">
      <c r="A913" s="29"/>
      <c r="B913" s="29"/>
      <c r="C913" s="29"/>
      <c r="D913" s="29"/>
      <c r="E913" s="29"/>
      <c r="F913" s="29"/>
      <c r="G913" s="29"/>
      <c r="H913" s="579"/>
      <c r="I913" s="29"/>
      <c r="J913" s="29"/>
      <c r="K913" s="29"/>
      <c r="L913" s="29"/>
      <c r="M913" s="29"/>
      <c r="N913" s="29"/>
      <c r="O913" s="29"/>
      <c r="P913" s="29"/>
      <c r="Q913" s="29"/>
      <c r="R913" s="29"/>
      <c r="S913" s="29"/>
      <c r="T913" s="29"/>
      <c r="U913" s="29"/>
      <c r="V913" s="29"/>
      <c r="W913" s="29"/>
      <c r="X913" s="29"/>
      <c r="Y913" s="29"/>
      <c r="Z913" s="29"/>
    </row>
    <row r="914" spans="1:26" ht="15.75" customHeight="1">
      <c r="A914" s="29"/>
      <c r="B914" s="29"/>
      <c r="C914" s="29"/>
      <c r="D914" s="29"/>
      <c r="E914" s="29"/>
      <c r="F914" s="29"/>
      <c r="G914" s="29"/>
      <c r="H914" s="579"/>
      <c r="I914" s="29"/>
      <c r="J914" s="29"/>
      <c r="K914" s="29"/>
      <c r="L914" s="29"/>
      <c r="M914" s="29"/>
      <c r="N914" s="29"/>
      <c r="O914" s="29"/>
      <c r="P914" s="29"/>
      <c r="Q914" s="29"/>
      <c r="R914" s="29"/>
      <c r="S914" s="29"/>
      <c r="T914" s="29"/>
      <c r="U914" s="29"/>
      <c r="V914" s="29"/>
      <c r="W914" s="29"/>
      <c r="X914" s="29"/>
      <c r="Y914" s="29"/>
      <c r="Z914" s="29"/>
    </row>
    <row r="915" spans="1:26" ht="15.75" customHeight="1">
      <c r="A915" s="29"/>
      <c r="B915" s="29"/>
      <c r="C915" s="29"/>
      <c r="D915" s="29"/>
      <c r="E915" s="29"/>
      <c r="F915" s="29"/>
      <c r="G915" s="29"/>
      <c r="H915" s="579"/>
      <c r="I915" s="29"/>
      <c r="J915" s="29"/>
      <c r="K915" s="29"/>
      <c r="L915" s="29"/>
      <c r="M915" s="29"/>
      <c r="N915" s="29"/>
      <c r="O915" s="29"/>
      <c r="P915" s="29"/>
      <c r="Q915" s="29"/>
      <c r="R915" s="29"/>
      <c r="S915" s="29"/>
      <c r="T915" s="29"/>
      <c r="U915" s="29"/>
      <c r="V915" s="29"/>
      <c r="W915" s="29"/>
      <c r="X915" s="29"/>
      <c r="Y915" s="29"/>
      <c r="Z915" s="29"/>
    </row>
    <row r="916" spans="1:26" ht="15.75" customHeight="1">
      <c r="A916" s="29"/>
      <c r="B916" s="29"/>
      <c r="C916" s="29"/>
      <c r="D916" s="29"/>
      <c r="E916" s="29"/>
      <c r="F916" s="29"/>
      <c r="G916" s="29"/>
      <c r="H916" s="579"/>
      <c r="I916" s="29"/>
      <c r="J916" s="29"/>
      <c r="K916" s="29"/>
      <c r="L916" s="29"/>
      <c r="M916" s="29"/>
      <c r="N916" s="29"/>
      <c r="O916" s="29"/>
      <c r="P916" s="29"/>
      <c r="Q916" s="29"/>
      <c r="R916" s="29"/>
      <c r="S916" s="29"/>
      <c r="T916" s="29"/>
      <c r="U916" s="29"/>
      <c r="V916" s="29"/>
      <c r="W916" s="29"/>
      <c r="X916" s="29"/>
      <c r="Y916" s="29"/>
      <c r="Z916" s="29"/>
    </row>
    <row r="917" spans="1:26" ht="15.75" customHeight="1">
      <c r="A917" s="29"/>
      <c r="B917" s="29"/>
      <c r="C917" s="29"/>
      <c r="D917" s="29"/>
      <c r="E917" s="29"/>
      <c r="F917" s="29"/>
      <c r="G917" s="29"/>
      <c r="H917" s="579"/>
      <c r="I917" s="29"/>
      <c r="J917" s="29"/>
      <c r="K917" s="29"/>
      <c r="L917" s="29"/>
      <c r="M917" s="29"/>
      <c r="N917" s="29"/>
      <c r="O917" s="29"/>
      <c r="P917" s="29"/>
      <c r="Q917" s="29"/>
      <c r="R917" s="29"/>
      <c r="S917" s="29"/>
      <c r="T917" s="29"/>
      <c r="U917" s="29"/>
      <c r="V917" s="29"/>
      <c r="W917" s="29"/>
      <c r="X917" s="29"/>
      <c r="Y917" s="29"/>
      <c r="Z917" s="29"/>
    </row>
    <row r="918" spans="1:26" ht="15.75" customHeight="1">
      <c r="A918" s="29"/>
      <c r="B918" s="29"/>
      <c r="C918" s="29"/>
      <c r="D918" s="29"/>
      <c r="E918" s="29"/>
      <c r="F918" s="29"/>
      <c r="G918" s="29"/>
      <c r="H918" s="579"/>
      <c r="I918" s="29"/>
      <c r="J918" s="29"/>
      <c r="K918" s="29"/>
      <c r="L918" s="29"/>
      <c r="M918" s="29"/>
      <c r="N918" s="29"/>
      <c r="O918" s="29"/>
      <c r="P918" s="29"/>
      <c r="Q918" s="29"/>
      <c r="R918" s="29"/>
      <c r="S918" s="29"/>
      <c r="T918" s="29"/>
      <c r="U918" s="29"/>
      <c r="V918" s="29"/>
      <c r="W918" s="29"/>
      <c r="X918" s="29"/>
      <c r="Y918" s="29"/>
      <c r="Z918" s="29"/>
    </row>
    <row r="919" spans="1:26" ht="15.75" customHeight="1">
      <c r="A919" s="29"/>
      <c r="B919" s="29"/>
      <c r="C919" s="29"/>
      <c r="D919" s="29"/>
      <c r="E919" s="29"/>
      <c r="F919" s="29"/>
      <c r="G919" s="29"/>
      <c r="H919" s="579"/>
      <c r="I919" s="29"/>
      <c r="J919" s="29"/>
      <c r="K919" s="29"/>
      <c r="L919" s="29"/>
      <c r="M919" s="29"/>
      <c r="N919" s="29"/>
      <c r="O919" s="29"/>
      <c r="P919" s="29"/>
      <c r="Q919" s="29"/>
      <c r="R919" s="29"/>
      <c r="S919" s="29"/>
      <c r="T919" s="29"/>
      <c r="U919" s="29"/>
      <c r="V919" s="29"/>
      <c r="W919" s="29"/>
      <c r="X919" s="29"/>
      <c r="Y919" s="29"/>
      <c r="Z919" s="29"/>
    </row>
    <row r="920" spans="1:26" ht="15.75" customHeight="1">
      <c r="A920" s="29"/>
      <c r="B920" s="29"/>
      <c r="C920" s="29"/>
      <c r="D920" s="29"/>
      <c r="E920" s="29"/>
      <c r="F920" s="29"/>
      <c r="G920" s="29"/>
      <c r="H920" s="579"/>
      <c r="I920" s="29"/>
      <c r="J920" s="29"/>
      <c r="K920" s="29"/>
      <c r="L920" s="29"/>
      <c r="M920" s="29"/>
      <c r="N920" s="29"/>
      <c r="O920" s="29"/>
      <c r="P920" s="29"/>
      <c r="Q920" s="29"/>
      <c r="R920" s="29"/>
      <c r="S920" s="29"/>
      <c r="T920" s="29"/>
      <c r="U920" s="29"/>
      <c r="V920" s="29"/>
      <c r="W920" s="29"/>
      <c r="X920" s="29"/>
      <c r="Y920" s="29"/>
      <c r="Z920" s="29"/>
    </row>
    <row r="921" spans="1:26" ht="15.75" customHeight="1">
      <c r="A921" s="29"/>
      <c r="B921" s="29"/>
      <c r="C921" s="29"/>
      <c r="D921" s="29"/>
      <c r="E921" s="29"/>
      <c r="F921" s="29"/>
      <c r="G921" s="29"/>
      <c r="H921" s="579"/>
      <c r="I921" s="29"/>
      <c r="J921" s="29"/>
      <c r="K921" s="29"/>
      <c r="L921" s="29"/>
      <c r="M921" s="29"/>
      <c r="N921" s="29"/>
      <c r="O921" s="29"/>
      <c r="P921" s="29"/>
      <c r="Q921" s="29"/>
      <c r="R921" s="29"/>
      <c r="S921" s="29"/>
      <c r="T921" s="29"/>
      <c r="U921" s="29"/>
      <c r="V921" s="29"/>
      <c r="W921" s="29"/>
      <c r="X921" s="29"/>
      <c r="Y921" s="29"/>
      <c r="Z921" s="29"/>
    </row>
    <row r="922" spans="1:26" ht="15.75" customHeight="1">
      <c r="A922" s="29"/>
      <c r="B922" s="29"/>
      <c r="C922" s="29"/>
      <c r="D922" s="29"/>
      <c r="E922" s="29"/>
      <c r="F922" s="29"/>
      <c r="G922" s="29"/>
      <c r="H922" s="579"/>
      <c r="I922" s="29"/>
      <c r="J922" s="29"/>
      <c r="K922" s="29"/>
      <c r="L922" s="29"/>
      <c r="M922" s="29"/>
      <c r="N922" s="29"/>
      <c r="O922" s="29"/>
      <c r="P922" s="29"/>
      <c r="Q922" s="29"/>
      <c r="R922" s="29"/>
      <c r="S922" s="29"/>
      <c r="T922" s="29"/>
      <c r="U922" s="29"/>
      <c r="V922" s="29"/>
      <c r="W922" s="29"/>
      <c r="X922" s="29"/>
      <c r="Y922" s="29"/>
      <c r="Z922" s="29"/>
    </row>
    <row r="923" spans="1:26" ht="15.75" customHeight="1">
      <c r="A923" s="29"/>
      <c r="B923" s="29"/>
      <c r="C923" s="29"/>
      <c r="D923" s="29"/>
      <c r="E923" s="29"/>
      <c r="F923" s="29"/>
      <c r="G923" s="29"/>
      <c r="H923" s="579"/>
      <c r="I923" s="29"/>
      <c r="J923" s="29"/>
      <c r="K923" s="29"/>
      <c r="L923" s="29"/>
      <c r="M923" s="29"/>
      <c r="N923" s="29"/>
      <c r="O923" s="29"/>
      <c r="P923" s="29"/>
      <c r="Q923" s="29"/>
      <c r="R923" s="29"/>
      <c r="S923" s="29"/>
      <c r="T923" s="29"/>
      <c r="U923" s="29"/>
      <c r="V923" s="29"/>
      <c r="W923" s="29"/>
      <c r="X923" s="29"/>
      <c r="Y923" s="29"/>
      <c r="Z923" s="29"/>
    </row>
    <row r="924" spans="1:26" ht="15.75" customHeight="1">
      <c r="A924" s="29"/>
      <c r="B924" s="29"/>
      <c r="C924" s="29"/>
      <c r="D924" s="29"/>
      <c r="E924" s="29"/>
      <c r="F924" s="29"/>
      <c r="G924" s="29"/>
      <c r="H924" s="579"/>
      <c r="I924" s="29"/>
      <c r="J924" s="29"/>
      <c r="K924" s="29"/>
      <c r="L924" s="29"/>
      <c r="M924" s="29"/>
      <c r="N924" s="29"/>
      <c r="O924" s="29"/>
      <c r="P924" s="29"/>
      <c r="Q924" s="29"/>
      <c r="R924" s="29"/>
      <c r="S924" s="29"/>
      <c r="T924" s="29"/>
      <c r="U924" s="29"/>
      <c r="V924" s="29"/>
      <c r="W924" s="29"/>
      <c r="X924" s="29"/>
      <c r="Y924" s="29"/>
      <c r="Z924" s="29"/>
    </row>
    <row r="925" spans="1:26" ht="15.75" customHeight="1">
      <c r="A925" s="29"/>
      <c r="B925" s="29"/>
      <c r="C925" s="29"/>
      <c r="D925" s="29"/>
      <c r="E925" s="29"/>
      <c r="F925" s="29"/>
      <c r="G925" s="29"/>
      <c r="H925" s="579"/>
      <c r="I925" s="29"/>
      <c r="J925" s="29"/>
      <c r="K925" s="29"/>
      <c r="L925" s="29"/>
      <c r="M925" s="29"/>
      <c r="N925" s="29"/>
      <c r="O925" s="29"/>
      <c r="P925" s="29"/>
      <c r="Q925" s="29"/>
      <c r="R925" s="29"/>
      <c r="S925" s="29"/>
      <c r="T925" s="29"/>
      <c r="U925" s="29"/>
      <c r="V925" s="29"/>
      <c r="W925" s="29"/>
      <c r="X925" s="29"/>
      <c r="Y925" s="29"/>
      <c r="Z925" s="29"/>
    </row>
    <row r="926" spans="1:26" ht="15.75" customHeight="1">
      <c r="A926" s="29"/>
      <c r="B926" s="29"/>
      <c r="C926" s="29"/>
      <c r="D926" s="29"/>
      <c r="E926" s="29"/>
      <c r="F926" s="29"/>
      <c r="G926" s="29"/>
      <c r="H926" s="579"/>
      <c r="I926" s="29"/>
      <c r="J926" s="29"/>
      <c r="K926" s="29"/>
      <c r="L926" s="29"/>
      <c r="M926" s="29"/>
      <c r="N926" s="29"/>
      <c r="O926" s="29"/>
      <c r="P926" s="29"/>
      <c r="Q926" s="29"/>
      <c r="R926" s="29"/>
      <c r="S926" s="29"/>
      <c r="T926" s="29"/>
      <c r="U926" s="29"/>
      <c r="V926" s="29"/>
      <c r="W926" s="29"/>
      <c r="X926" s="29"/>
      <c r="Y926" s="29"/>
      <c r="Z926" s="29"/>
    </row>
    <row r="927" spans="1:26" ht="15.75" customHeight="1">
      <c r="A927" s="29"/>
      <c r="B927" s="29"/>
      <c r="C927" s="29"/>
      <c r="D927" s="29"/>
      <c r="E927" s="29"/>
      <c r="F927" s="29"/>
      <c r="G927" s="29"/>
      <c r="H927" s="579"/>
      <c r="I927" s="29"/>
      <c r="J927" s="29"/>
      <c r="K927" s="29"/>
      <c r="L927" s="29"/>
      <c r="M927" s="29"/>
      <c r="N927" s="29"/>
      <c r="O927" s="29"/>
      <c r="P927" s="29"/>
      <c r="Q927" s="29"/>
      <c r="R927" s="29"/>
      <c r="S927" s="29"/>
      <c r="T927" s="29"/>
      <c r="U927" s="29"/>
      <c r="V927" s="29"/>
      <c r="W927" s="29"/>
      <c r="X927" s="29"/>
      <c r="Y927" s="29"/>
      <c r="Z927" s="29"/>
    </row>
    <row r="928" spans="1:26" ht="15.75" customHeight="1">
      <c r="A928" s="29"/>
      <c r="B928" s="29"/>
      <c r="C928" s="29"/>
      <c r="D928" s="29"/>
      <c r="E928" s="29"/>
      <c r="F928" s="29"/>
      <c r="G928" s="29"/>
      <c r="H928" s="579"/>
      <c r="I928" s="29"/>
      <c r="J928" s="29"/>
      <c r="K928" s="29"/>
      <c r="L928" s="29"/>
      <c r="M928" s="29"/>
      <c r="N928" s="29"/>
      <c r="O928" s="29"/>
      <c r="P928" s="29"/>
      <c r="Q928" s="29"/>
      <c r="R928" s="29"/>
      <c r="S928" s="29"/>
      <c r="T928" s="29"/>
      <c r="U928" s="29"/>
      <c r="V928" s="29"/>
      <c r="W928" s="29"/>
      <c r="X928" s="29"/>
      <c r="Y928" s="29"/>
      <c r="Z928" s="29"/>
    </row>
    <row r="929" spans="1:26" ht="15.75" customHeight="1">
      <c r="A929" s="29"/>
      <c r="B929" s="29"/>
      <c r="C929" s="29"/>
      <c r="D929" s="29"/>
      <c r="E929" s="29"/>
      <c r="F929" s="29"/>
      <c r="G929" s="29"/>
      <c r="H929" s="579"/>
      <c r="I929" s="29"/>
      <c r="J929" s="29"/>
      <c r="K929" s="29"/>
      <c r="L929" s="29"/>
      <c r="M929" s="29"/>
      <c r="N929" s="29"/>
      <c r="O929" s="29"/>
      <c r="P929" s="29"/>
      <c r="Q929" s="29"/>
      <c r="R929" s="29"/>
      <c r="S929" s="29"/>
      <c r="T929" s="29"/>
      <c r="U929" s="29"/>
      <c r="V929" s="29"/>
      <c r="W929" s="29"/>
      <c r="X929" s="29"/>
      <c r="Y929" s="29"/>
      <c r="Z929" s="29"/>
    </row>
    <row r="930" spans="1:26" ht="15.75" customHeight="1">
      <c r="A930" s="29"/>
      <c r="B930" s="29"/>
      <c r="C930" s="29"/>
      <c r="D930" s="29"/>
      <c r="E930" s="29"/>
      <c r="F930" s="29"/>
      <c r="G930" s="29"/>
      <c r="H930" s="579"/>
      <c r="I930" s="29"/>
      <c r="J930" s="29"/>
      <c r="K930" s="29"/>
      <c r="L930" s="29"/>
      <c r="M930" s="29"/>
      <c r="N930" s="29"/>
      <c r="O930" s="29"/>
      <c r="P930" s="29"/>
      <c r="Q930" s="29"/>
      <c r="R930" s="29"/>
      <c r="S930" s="29"/>
      <c r="T930" s="29"/>
      <c r="U930" s="29"/>
      <c r="V930" s="29"/>
      <c r="W930" s="29"/>
      <c r="X930" s="29"/>
      <c r="Y930" s="29"/>
      <c r="Z930" s="29"/>
    </row>
    <row r="931" spans="1:26" ht="15.75" customHeight="1">
      <c r="A931" s="29"/>
      <c r="B931" s="29"/>
      <c r="C931" s="29"/>
      <c r="D931" s="29"/>
      <c r="E931" s="29"/>
      <c r="F931" s="29"/>
      <c r="G931" s="29"/>
      <c r="H931" s="579"/>
      <c r="I931" s="29"/>
      <c r="J931" s="29"/>
      <c r="K931" s="29"/>
      <c r="L931" s="29"/>
      <c r="M931" s="29"/>
      <c r="N931" s="29"/>
      <c r="O931" s="29"/>
      <c r="P931" s="29"/>
      <c r="Q931" s="29"/>
      <c r="R931" s="29"/>
      <c r="S931" s="29"/>
      <c r="T931" s="29"/>
      <c r="U931" s="29"/>
      <c r="V931" s="29"/>
      <c r="W931" s="29"/>
      <c r="X931" s="29"/>
      <c r="Y931" s="29"/>
      <c r="Z931" s="29"/>
    </row>
    <row r="932" spans="1:26" ht="15.75" customHeight="1">
      <c r="A932" s="29"/>
      <c r="B932" s="29"/>
      <c r="C932" s="29"/>
      <c r="D932" s="29"/>
      <c r="E932" s="29"/>
      <c r="F932" s="29"/>
      <c r="G932" s="29"/>
      <c r="H932" s="579"/>
      <c r="I932" s="29"/>
      <c r="J932" s="29"/>
      <c r="K932" s="29"/>
      <c r="L932" s="29"/>
      <c r="M932" s="29"/>
      <c r="N932" s="29"/>
      <c r="O932" s="29"/>
      <c r="P932" s="29"/>
      <c r="Q932" s="29"/>
      <c r="R932" s="29"/>
      <c r="S932" s="29"/>
      <c r="T932" s="29"/>
      <c r="U932" s="29"/>
      <c r="V932" s="29"/>
      <c r="W932" s="29"/>
      <c r="X932" s="29"/>
      <c r="Y932" s="29"/>
      <c r="Z932" s="29"/>
    </row>
    <row r="933" spans="1:26" ht="15.75" customHeight="1">
      <c r="A933" s="29"/>
      <c r="B933" s="29"/>
      <c r="C933" s="29"/>
      <c r="D933" s="29"/>
      <c r="E933" s="29"/>
      <c r="F933" s="29"/>
      <c r="G933" s="29"/>
      <c r="H933" s="579"/>
      <c r="I933" s="29"/>
      <c r="J933" s="29"/>
      <c r="K933" s="29"/>
      <c r="L933" s="29"/>
      <c r="M933" s="29"/>
      <c r="N933" s="29"/>
      <c r="O933" s="29"/>
      <c r="P933" s="29"/>
      <c r="Q933" s="29"/>
      <c r="R933" s="29"/>
      <c r="S933" s="29"/>
      <c r="T933" s="29"/>
      <c r="U933" s="29"/>
      <c r="V933" s="29"/>
      <c r="W933" s="29"/>
      <c r="X933" s="29"/>
      <c r="Y933" s="29"/>
      <c r="Z933" s="29"/>
    </row>
    <row r="934" spans="1:26" ht="15.75" customHeight="1">
      <c r="A934" s="29"/>
      <c r="B934" s="29"/>
      <c r="C934" s="29"/>
      <c r="D934" s="29"/>
      <c r="E934" s="29"/>
      <c r="F934" s="29"/>
      <c r="G934" s="29"/>
      <c r="H934" s="579"/>
      <c r="I934" s="29"/>
      <c r="J934" s="29"/>
      <c r="K934" s="29"/>
      <c r="L934" s="29"/>
      <c r="M934" s="29"/>
      <c r="N934" s="29"/>
      <c r="O934" s="29"/>
      <c r="P934" s="29"/>
      <c r="Q934" s="29"/>
      <c r="R934" s="29"/>
      <c r="S934" s="29"/>
      <c r="T934" s="29"/>
      <c r="U934" s="29"/>
      <c r="V934" s="29"/>
      <c r="W934" s="29"/>
      <c r="X934" s="29"/>
      <c r="Y934" s="29"/>
      <c r="Z934" s="29"/>
    </row>
    <row r="935" spans="1:26" ht="15.75" customHeight="1">
      <c r="A935" s="29"/>
      <c r="B935" s="29"/>
      <c r="C935" s="29"/>
      <c r="D935" s="29"/>
      <c r="E935" s="29"/>
      <c r="F935" s="29"/>
      <c r="G935" s="29"/>
      <c r="H935" s="579"/>
      <c r="I935" s="29"/>
      <c r="J935" s="29"/>
      <c r="K935" s="29"/>
      <c r="L935" s="29"/>
      <c r="M935" s="29"/>
      <c r="N935" s="29"/>
      <c r="O935" s="29"/>
      <c r="P935" s="29"/>
      <c r="Q935" s="29"/>
      <c r="R935" s="29"/>
      <c r="S935" s="29"/>
      <c r="T935" s="29"/>
      <c r="U935" s="29"/>
      <c r="V935" s="29"/>
      <c r="W935" s="29"/>
      <c r="X935" s="29"/>
      <c r="Y935" s="29"/>
      <c r="Z935" s="29"/>
    </row>
    <row r="936" spans="1:26" ht="15.75" customHeight="1">
      <c r="A936" s="29"/>
      <c r="B936" s="29"/>
      <c r="C936" s="29"/>
      <c r="D936" s="29"/>
      <c r="E936" s="29"/>
      <c r="F936" s="29"/>
      <c r="G936" s="29"/>
      <c r="H936" s="579"/>
      <c r="I936" s="29"/>
      <c r="J936" s="29"/>
      <c r="K936" s="29"/>
      <c r="L936" s="29"/>
      <c r="M936" s="29"/>
      <c r="N936" s="29"/>
      <c r="O936" s="29"/>
      <c r="P936" s="29"/>
      <c r="Q936" s="29"/>
      <c r="R936" s="29"/>
      <c r="S936" s="29"/>
      <c r="T936" s="29"/>
      <c r="U936" s="29"/>
      <c r="V936" s="29"/>
      <c r="W936" s="29"/>
      <c r="X936" s="29"/>
      <c r="Y936" s="29"/>
      <c r="Z936" s="29"/>
    </row>
    <row r="937" spans="1:26" ht="15.75" customHeight="1">
      <c r="A937" s="29"/>
      <c r="B937" s="29"/>
      <c r="C937" s="29"/>
      <c r="D937" s="29"/>
      <c r="E937" s="29"/>
      <c r="F937" s="29"/>
      <c r="G937" s="29"/>
      <c r="H937" s="579"/>
      <c r="I937" s="29"/>
      <c r="J937" s="29"/>
      <c r="K937" s="29"/>
      <c r="L937" s="29"/>
      <c r="M937" s="29"/>
      <c r="N937" s="29"/>
      <c r="O937" s="29"/>
      <c r="P937" s="29"/>
      <c r="Q937" s="29"/>
      <c r="R937" s="29"/>
      <c r="S937" s="29"/>
      <c r="T937" s="29"/>
      <c r="U937" s="29"/>
      <c r="V937" s="29"/>
      <c r="W937" s="29"/>
      <c r="X937" s="29"/>
      <c r="Y937" s="29"/>
      <c r="Z937" s="29"/>
    </row>
    <row r="938" spans="1:26" ht="15.75" customHeight="1">
      <c r="A938" s="29"/>
      <c r="B938" s="29"/>
      <c r="C938" s="29"/>
      <c r="D938" s="29"/>
      <c r="E938" s="29"/>
      <c r="F938" s="29"/>
      <c r="G938" s="29"/>
      <c r="H938" s="579"/>
      <c r="I938" s="29"/>
      <c r="J938" s="29"/>
      <c r="K938" s="29"/>
      <c r="L938" s="29"/>
      <c r="M938" s="29"/>
      <c r="N938" s="29"/>
      <c r="O938" s="29"/>
      <c r="P938" s="29"/>
      <c r="Q938" s="29"/>
      <c r="R938" s="29"/>
      <c r="S938" s="29"/>
      <c r="T938" s="29"/>
      <c r="U938" s="29"/>
      <c r="V938" s="29"/>
      <c r="W938" s="29"/>
      <c r="X938" s="29"/>
      <c r="Y938" s="29"/>
      <c r="Z938" s="29"/>
    </row>
    <row r="939" spans="1:26" ht="15.75" customHeight="1">
      <c r="A939" s="29"/>
      <c r="B939" s="29"/>
      <c r="C939" s="29"/>
      <c r="D939" s="29"/>
      <c r="E939" s="29"/>
      <c r="F939" s="29"/>
      <c r="G939" s="29"/>
      <c r="H939" s="579"/>
      <c r="I939" s="29"/>
      <c r="J939" s="29"/>
      <c r="K939" s="29"/>
      <c r="L939" s="29"/>
      <c r="M939" s="29"/>
      <c r="N939" s="29"/>
      <c r="O939" s="29"/>
      <c r="P939" s="29"/>
      <c r="Q939" s="29"/>
      <c r="R939" s="29"/>
      <c r="S939" s="29"/>
      <c r="T939" s="29"/>
      <c r="U939" s="29"/>
      <c r="V939" s="29"/>
      <c r="W939" s="29"/>
      <c r="X939" s="29"/>
      <c r="Y939" s="29"/>
      <c r="Z939" s="29"/>
    </row>
    <row r="940" spans="1:26" ht="15.75" customHeight="1">
      <c r="A940" s="29"/>
      <c r="B940" s="29"/>
      <c r="C940" s="29"/>
      <c r="D940" s="29"/>
      <c r="E940" s="29"/>
      <c r="F940" s="29"/>
      <c r="G940" s="29"/>
      <c r="H940" s="579"/>
      <c r="I940" s="29"/>
      <c r="J940" s="29"/>
      <c r="K940" s="29"/>
      <c r="L940" s="29"/>
      <c r="M940" s="29"/>
      <c r="N940" s="29"/>
      <c r="O940" s="29"/>
      <c r="P940" s="29"/>
      <c r="Q940" s="29"/>
      <c r="R940" s="29"/>
      <c r="S940" s="29"/>
      <c r="T940" s="29"/>
      <c r="U940" s="29"/>
      <c r="V940" s="29"/>
      <c r="W940" s="29"/>
      <c r="X940" s="29"/>
      <c r="Y940" s="29"/>
      <c r="Z940" s="29"/>
    </row>
    <row r="941" spans="1:26" ht="15.75" customHeight="1">
      <c r="A941" s="29"/>
      <c r="B941" s="29"/>
      <c r="C941" s="29"/>
      <c r="D941" s="29"/>
      <c r="E941" s="29"/>
      <c r="F941" s="29"/>
      <c r="G941" s="29"/>
      <c r="H941" s="579"/>
      <c r="I941" s="29"/>
      <c r="J941" s="29"/>
      <c r="K941" s="29"/>
      <c r="L941" s="29"/>
      <c r="M941" s="29"/>
      <c r="N941" s="29"/>
      <c r="O941" s="29"/>
      <c r="P941" s="29"/>
      <c r="Q941" s="29"/>
      <c r="R941" s="29"/>
      <c r="S941" s="29"/>
      <c r="T941" s="29"/>
      <c r="U941" s="29"/>
      <c r="V941" s="29"/>
      <c r="W941" s="29"/>
      <c r="X941" s="29"/>
      <c r="Y941" s="29"/>
      <c r="Z941" s="29"/>
    </row>
    <row r="942" spans="1:26" ht="15.75" customHeight="1">
      <c r="A942" s="29"/>
      <c r="B942" s="29"/>
      <c r="C942" s="29"/>
      <c r="D942" s="29"/>
      <c r="E942" s="29"/>
      <c r="F942" s="29"/>
      <c r="G942" s="29"/>
      <c r="H942" s="579"/>
      <c r="I942" s="29"/>
      <c r="J942" s="29"/>
      <c r="K942" s="29"/>
      <c r="L942" s="29"/>
      <c r="M942" s="29"/>
      <c r="N942" s="29"/>
      <c r="O942" s="29"/>
      <c r="P942" s="29"/>
      <c r="Q942" s="29"/>
      <c r="R942" s="29"/>
      <c r="S942" s="29"/>
      <c r="T942" s="29"/>
      <c r="U942" s="29"/>
      <c r="V942" s="29"/>
      <c r="W942" s="29"/>
      <c r="X942" s="29"/>
      <c r="Y942" s="29"/>
      <c r="Z942" s="29"/>
    </row>
    <row r="943" spans="1:26" ht="15.75" customHeight="1">
      <c r="A943" s="29"/>
      <c r="B943" s="29"/>
      <c r="C943" s="29"/>
      <c r="D943" s="29"/>
      <c r="E943" s="29"/>
      <c r="F943" s="29"/>
      <c r="G943" s="29"/>
      <c r="H943" s="579"/>
      <c r="I943" s="29"/>
      <c r="J943" s="29"/>
      <c r="K943" s="29"/>
      <c r="L943" s="29"/>
      <c r="M943" s="29"/>
      <c r="N943" s="29"/>
      <c r="O943" s="29"/>
      <c r="P943" s="29"/>
      <c r="Q943" s="29"/>
      <c r="R943" s="29"/>
      <c r="S943" s="29"/>
      <c r="T943" s="29"/>
      <c r="U943" s="29"/>
      <c r="V943" s="29"/>
      <c r="W943" s="29"/>
      <c r="X943" s="29"/>
      <c r="Y943" s="29"/>
      <c r="Z943" s="29"/>
    </row>
    <row r="944" spans="1:26" ht="15.75" customHeight="1">
      <c r="A944" s="29"/>
      <c r="B944" s="29"/>
      <c r="C944" s="29"/>
      <c r="D944" s="29"/>
      <c r="E944" s="29"/>
      <c r="F944" s="29"/>
      <c r="G944" s="29"/>
      <c r="H944" s="579"/>
      <c r="I944" s="29"/>
      <c r="J944" s="29"/>
      <c r="K944" s="29"/>
      <c r="L944" s="29"/>
      <c r="M944" s="29"/>
      <c r="N944" s="29"/>
      <c r="O944" s="29"/>
      <c r="P944" s="29"/>
      <c r="Q944" s="29"/>
      <c r="R944" s="29"/>
      <c r="S944" s="29"/>
      <c r="T944" s="29"/>
      <c r="U944" s="29"/>
      <c r="V944" s="29"/>
      <c r="W944" s="29"/>
      <c r="X944" s="29"/>
      <c r="Y944" s="29"/>
      <c r="Z944" s="29"/>
    </row>
    <row r="945" spans="1:26" ht="15.75" customHeight="1">
      <c r="A945" s="29"/>
      <c r="B945" s="29"/>
      <c r="C945" s="29"/>
      <c r="D945" s="29"/>
      <c r="E945" s="29"/>
      <c r="F945" s="29"/>
      <c r="G945" s="29"/>
      <c r="H945" s="579"/>
      <c r="I945" s="29"/>
      <c r="J945" s="29"/>
      <c r="K945" s="29"/>
      <c r="L945" s="29"/>
      <c r="M945" s="29"/>
      <c r="N945" s="29"/>
      <c r="O945" s="29"/>
      <c r="P945" s="29"/>
      <c r="Q945" s="29"/>
      <c r="R945" s="29"/>
      <c r="S945" s="29"/>
      <c r="T945" s="29"/>
      <c r="U945" s="29"/>
      <c r="V945" s="29"/>
      <c r="W945" s="29"/>
      <c r="X945" s="29"/>
      <c r="Y945" s="29"/>
      <c r="Z945" s="29"/>
    </row>
    <row r="946" spans="1:26" ht="15.75" customHeight="1">
      <c r="A946" s="29"/>
      <c r="B946" s="29"/>
      <c r="C946" s="29"/>
      <c r="D946" s="29"/>
      <c r="E946" s="29"/>
      <c r="F946" s="29"/>
      <c r="G946" s="29"/>
      <c r="H946" s="579"/>
      <c r="I946" s="29"/>
      <c r="J946" s="29"/>
      <c r="K946" s="29"/>
      <c r="L946" s="29"/>
      <c r="M946" s="29"/>
      <c r="N946" s="29"/>
      <c r="O946" s="29"/>
      <c r="P946" s="29"/>
      <c r="Q946" s="29"/>
      <c r="R946" s="29"/>
      <c r="S946" s="29"/>
      <c r="T946" s="29"/>
      <c r="U946" s="29"/>
      <c r="V946" s="29"/>
      <c r="W946" s="29"/>
      <c r="X946" s="29"/>
      <c r="Y946" s="29"/>
      <c r="Z946" s="29"/>
    </row>
    <row r="947" spans="1:26" ht="15.75" customHeight="1">
      <c r="A947" s="29"/>
      <c r="B947" s="29"/>
      <c r="C947" s="29"/>
      <c r="D947" s="29"/>
      <c r="E947" s="29"/>
      <c r="F947" s="29"/>
      <c r="G947" s="29"/>
      <c r="H947" s="579"/>
      <c r="I947" s="29"/>
      <c r="J947" s="29"/>
      <c r="K947" s="29"/>
      <c r="L947" s="29"/>
      <c r="M947" s="29"/>
      <c r="N947" s="29"/>
      <c r="O947" s="29"/>
      <c r="P947" s="29"/>
      <c r="Q947" s="29"/>
      <c r="R947" s="29"/>
      <c r="S947" s="29"/>
      <c r="T947" s="29"/>
      <c r="U947" s="29"/>
      <c r="V947" s="29"/>
      <c r="W947" s="29"/>
      <c r="X947" s="29"/>
      <c r="Y947" s="29"/>
      <c r="Z947" s="29"/>
    </row>
    <row r="948" spans="1:26" ht="15.75" customHeight="1">
      <c r="A948" s="29"/>
      <c r="B948" s="29"/>
      <c r="C948" s="29"/>
      <c r="D948" s="29"/>
      <c r="E948" s="29"/>
      <c r="F948" s="29"/>
      <c r="G948" s="29"/>
      <c r="H948" s="579"/>
      <c r="I948" s="29"/>
      <c r="J948" s="29"/>
      <c r="K948" s="29"/>
      <c r="L948" s="29"/>
      <c r="M948" s="29"/>
      <c r="N948" s="29"/>
      <c r="O948" s="29"/>
      <c r="P948" s="29"/>
      <c r="Q948" s="29"/>
      <c r="R948" s="29"/>
      <c r="S948" s="29"/>
      <c r="T948" s="29"/>
      <c r="U948" s="29"/>
      <c r="V948" s="29"/>
      <c r="W948" s="29"/>
      <c r="X948" s="29"/>
      <c r="Y948" s="29"/>
      <c r="Z948" s="29"/>
    </row>
    <row r="949" spans="1:26" ht="15.75" customHeight="1">
      <c r="A949" s="29"/>
      <c r="B949" s="29"/>
      <c r="C949" s="29"/>
      <c r="D949" s="29"/>
      <c r="E949" s="29"/>
      <c r="F949" s="29"/>
      <c r="G949" s="29"/>
      <c r="H949" s="579"/>
      <c r="I949" s="29"/>
      <c r="J949" s="29"/>
      <c r="K949" s="29"/>
      <c r="L949" s="29"/>
      <c r="M949" s="29"/>
      <c r="N949" s="29"/>
      <c r="O949" s="29"/>
      <c r="P949" s="29"/>
      <c r="Q949" s="29"/>
      <c r="R949" s="29"/>
      <c r="S949" s="29"/>
      <c r="T949" s="29"/>
      <c r="U949" s="29"/>
      <c r="V949" s="29"/>
      <c r="W949" s="29"/>
      <c r="X949" s="29"/>
      <c r="Y949" s="29"/>
      <c r="Z949" s="29"/>
    </row>
    <row r="950" spans="1:26" ht="15.75" customHeight="1">
      <c r="A950" s="29"/>
      <c r="B950" s="29"/>
      <c r="C950" s="29"/>
      <c r="D950" s="29"/>
      <c r="E950" s="29"/>
      <c r="F950" s="29"/>
      <c r="G950" s="29"/>
      <c r="H950" s="579"/>
      <c r="I950" s="29"/>
      <c r="J950" s="29"/>
      <c r="K950" s="29"/>
      <c r="L950" s="29"/>
      <c r="M950" s="29"/>
      <c r="N950" s="29"/>
      <c r="O950" s="29"/>
      <c r="P950" s="29"/>
      <c r="Q950" s="29"/>
      <c r="R950" s="29"/>
      <c r="S950" s="29"/>
      <c r="T950" s="29"/>
      <c r="U950" s="29"/>
      <c r="V950" s="29"/>
      <c r="W950" s="29"/>
      <c r="X950" s="29"/>
      <c r="Y950" s="29"/>
      <c r="Z950" s="29"/>
    </row>
    <row r="951" spans="1:26" ht="15.75" customHeight="1">
      <c r="A951" s="29"/>
      <c r="B951" s="29"/>
      <c r="C951" s="29"/>
      <c r="D951" s="29"/>
      <c r="E951" s="29"/>
      <c r="F951" s="29"/>
      <c r="G951" s="29"/>
      <c r="H951" s="579"/>
      <c r="I951" s="29"/>
      <c r="J951" s="29"/>
      <c r="K951" s="29"/>
      <c r="L951" s="29"/>
      <c r="M951" s="29"/>
      <c r="N951" s="29"/>
      <c r="O951" s="29"/>
      <c r="P951" s="29"/>
      <c r="Q951" s="29"/>
      <c r="R951" s="29"/>
      <c r="S951" s="29"/>
      <c r="T951" s="29"/>
      <c r="U951" s="29"/>
      <c r="V951" s="29"/>
      <c r="W951" s="29"/>
      <c r="X951" s="29"/>
      <c r="Y951" s="29"/>
      <c r="Z951" s="29"/>
    </row>
    <row r="952" spans="1:26" ht="15.75" customHeight="1">
      <c r="A952" s="29"/>
      <c r="B952" s="29"/>
      <c r="C952" s="29"/>
      <c r="D952" s="29"/>
      <c r="E952" s="29"/>
      <c r="F952" s="29"/>
      <c r="G952" s="29"/>
      <c r="H952" s="579"/>
      <c r="I952" s="29"/>
      <c r="J952" s="29"/>
      <c r="K952" s="29"/>
      <c r="L952" s="29"/>
      <c r="M952" s="29"/>
      <c r="N952" s="29"/>
      <c r="O952" s="29"/>
      <c r="P952" s="29"/>
      <c r="Q952" s="29"/>
      <c r="R952" s="29"/>
      <c r="S952" s="29"/>
      <c r="T952" s="29"/>
      <c r="U952" s="29"/>
      <c r="V952" s="29"/>
      <c r="W952" s="29"/>
      <c r="X952" s="29"/>
      <c r="Y952" s="29"/>
      <c r="Z952" s="29"/>
    </row>
    <row r="953" spans="1:26" ht="15.75" customHeight="1">
      <c r="A953" s="29"/>
      <c r="B953" s="29"/>
      <c r="C953" s="29"/>
      <c r="D953" s="29"/>
      <c r="E953" s="29"/>
      <c r="F953" s="29"/>
      <c r="G953" s="29"/>
      <c r="H953" s="579"/>
      <c r="I953" s="29"/>
      <c r="J953" s="29"/>
      <c r="K953" s="29"/>
      <c r="L953" s="29"/>
      <c r="M953" s="29"/>
      <c r="N953" s="29"/>
      <c r="O953" s="29"/>
      <c r="P953" s="29"/>
      <c r="Q953" s="29"/>
      <c r="R953" s="29"/>
      <c r="S953" s="29"/>
      <c r="T953" s="29"/>
      <c r="U953" s="29"/>
      <c r="V953" s="29"/>
      <c r="W953" s="29"/>
      <c r="X953" s="29"/>
      <c r="Y953" s="29"/>
      <c r="Z953" s="29"/>
    </row>
    <row r="954" spans="1:26" ht="15.75" customHeight="1">
      <c r="A954" s="29"/>
      <c r="B954" s="29"/>
      <c r="C954" s="29"/>
      <c r="D954" s="29"/>
      <c r="E954" s="29"/>
      <c r="F954" s="29"/>
      <c r="G954" s="29"/>
      <c r="H954" s="579"/>
      <c r="I954" s="29"/>
      <c r="J954" s="29"/>
      <c r="K954" s="29"/>
      <c r="L954" s="29"/>
      <c r="M954" s="29"/>
      <c r="N954" s="29"/>
      <c r="O954" s="29"/>
      <c r="P954" s="29"/>
      <c r="Q954" s="29"/>
      <c r="R954" s="29"/>
      <c r="S954" s="29"/>
      <c r="T954" s="29"/>
      <c r="U954" s="29"/>
      <c r="V954" s="29"/>
      <c r="W954" s="29"/>
      <c r="X954" s="29"/>
      <c r="Y954" s="29"/>
      <c r="Z954" s="29"/>
    </row>
    <row r="955" spans="1:26" ht="15.75" customHeight="1">
      <c r="A955" s="29"/>
      <c r="B955" s="29"/>
      <c r="C955" s="29"/>
      <c r="D955" s="29"/>
      <c r="E955" s="29"/>
      <c r="F955" s="29"/>
      <c r="G955" s="29"/>
      <c r="H955" s="579"/>
      <c r="I955" s="29"/>
      <c r="J955" s="29"/>
      <c r="K955" s="29"/>
      <c r="L955" s="29"/>
      <c r="M955" s="29"/>
      <c r="N955" s="29"/>
      <c r="O955" s="29"/>
      <c r="P955" s="29"/>
      <c r="Q955" s="29"/>
      <c r="R955" s="29"/>
      <c r="S955" s="29"/>
      <c r="T955" s="29"/>
      <c r="U955" s="29"/>
      <c r="V955" s="29"/>
      <c r="W955" s="29"/>
      <c r="X955" s="29"/>
      <c r="Y955" s="29"/>
      <c r="Z955" s="29"/>
    </row>
    <row r="956" spans="1:26" ht="15.75" customHeight="1">
      <c r="A956" s="29"/>
      <c r="B956" s="29"/>
      <c r="C956" s="29"/>
      <c r="D956" s="29"/>
      <c r="E956" s="29"/>
      <c r="F956" s="29"/>
      <c r="G956" s="29"/>
      <c r="H956" s="579"/>
      <c r="I956" s="29"/>
      <c r="J956" s="29"/>
      <c r="K956" s="29"/>
      <c r="L956" s="29"/>
      <c r="M956" s="29"/>
      <c r="N956" s="29"/>
      <c r="O956" s="29"/>
      <c r="P956" s="29"/>
      <c r="Q956" s="29"/>
      <c r="R956" s="29"/>
      <c r="S956" s="29"/>
      <c r="T956" s="29"/>
      <c r="U956" s="29"/>
      <c r="V956" s="29"/>
      <c r="W956" s="29"/>
      <c r="X956" s="29"/>
      <c r="Y956" s="29"/>
      <c r="Z956" s="29"/>
    </row>
    <row r="957" spans="1:26" ht="15.75" customHeight="1">
      <c r="A957" s="29"/>
      <c r="B957" s="29"/>
      <c r="C957" s="29"/>
      <c r="D957" s="29"/>
      <c r="E957" s="29"/>
      <c r="F957" s="29"/>
      <c r="G957" s="29"/>
      <c r="H957" s="579"/>
      <c r="I957" s="29"/>
      <c r="J957" s="29"/>
      <c r="K957" s="29"/>
      <c r="L957" s="29"/>
      <c r="M957" s="29"/>
      <c r="N957" s="29"/>
      <c r="O957" s="29"/>
      <c r="P957" s="29"/>
      <c r="Q957" s="29"/>
      <c r="R957" s="29"/>
      <c r="S957" s="29"/>
      <c r="T957" s="29"/>
      <c r="U957" s="29"/>
      <c r="V957" s="29"/>
      <c r="W957" s="29"/>
      <c r="X957" s="29"/>
      <c r="Y957" s="29"/>
      <c r="Z957" s="29"/>
    </row>
    <row r="958" spans="1:26" ht="15.75" customHeight="1">
      <c r="A958" s="29"/>
      <c r="B958" s="29"/>
      <c r="C958" s="29"/>
      <c r="D958" s="29"/>
      <c r="E958" s="29"/>
      <c r="F958" s="29"/>
      <c r="G958" s="29"/>
      <c r="H958" s="579"/>
      <c r="I958" s="29"/>
      <c r="J958" s="29"/>
      <c r="K958" s="29"/>
      <c r="L958" s="29"/>
      <c r="M958" s="29"/>
      <c r="N958" s="29"/>
      <c r="O958" s="29"/>
      <c r="P958" s="29"/>
      <c r="Q958" s="29"/>
      <c r="R958" s="29"/>
      <c r="S958" s="29"/>
      <c r="T958" s="29"/>
      <c r="U958" s="29"/>
      <c r="V958" s="29"/>
      <c r="W958" s="29"/>
      <c r="X958" s="29"/>
      <c r="Y958" s="29"/>
      <c r="Z958" s="29"/>
    </row>
    <row r="959" spans="1:26" ht="15.75" customHeight="1">
      <c r="A959" s="29"/>
      <c r="B959" s="29"/>
      <c r="C959" s="29"/>
      <c r="D959" s="29"/>
      <c r="E959" s="29"/>
      <c r="F959" s="29"/>
      <c r="G959" s="29"/>
      <c r="H959" s="579"/>
      <c r="I959" s="29"/>
      <c r="J959" s="29"/>
      <c r="K959" s="29"/>
      <c r="L959" s="29"/>
      <c r="M959" s="29"/>
      <c r="N959" s="29"/>
      <c r="O959" s="29"/>
      <c r="P959" s="29"/>
      <c r="Q959" s="29"/>
      <c r="R959" s="29"/>
      <c r="S959" s="29"/>
      <c r="T959" s="29"/>
      <c r="U959" s="29"/>
      <c r="V959" s="29"/>
      <c r="W959" s="29"/>
      <c r="X959" s="29"/>
      <c r="Y959" s="29"/>
      <c r="Z959" s="29"/>
    </row>
    <row r="960" spans="1:26" ht="15.75" customHeight="1">
      <c r="A960" s="29"/>
      <c r="B960" s="29"/>
      <c r="C960" s="29"/>
      <c r="D960" s="29"/>
      <c r="E960" s="29"/>
      <c r="F960" s="29"/>
      <c r="G960" s="29"/>
      <c r="H960" s="579"/>
      <c r="I960" s="29"/>
      <c r="J960" s="29"/>
      <c r="K960" s="29"/>
      <c r="L960" s="29"/>
      <c r="M960" s="29"/>
      <c r="N960" s="29"/>
      <c r="O960" s="29"/>
      <c r="P960" s="29"/>
      <c r="Q960" s="29"/>
      <c r="R960" s="29"/>
      <c r="S960" s="29"/>
      <c r="T960" s="29"/>
      <c r="U960" s="29"/>
      <c r="V960" s="29"/>
      <c r="W960" s="29"/>
      <c r="X960" s="29"/>
      <c r="Y960" s="29"/>
      <c r="Z960" s="29"/>
    </row>
    <row r="961" spans="1:26" ht="15.75" customHeight="1">
      <c r="A961" s="29"/>
      <c r="B961" s="29"/>
      <c r="C961" s="29"/>
      <c r="D961" s="29"/>
      <c r="E961" s="29"/>
      <c r="F961" s="29"/>
      <c r="G961" s="29"/>
      <c r="H961" s="579"/>
      <c r="I961" s="29"/>
      <c r="J961" s="29"/>
      <c r="K961" s="29"/>
      <c r="L961" s="29"/>
      <c r="M961" s="29"/>
      <c r="N961" s="29"/>
      <c r="O961" s="29"/>
      <c r="P961" s="29"/>
      <c r="Q961" s="29"/>
      <c r="R961" s="29"/>
      <c r="S961" s="29"/>
      <c r="T961" s="29"/>
      <c r="U961" s="29"/>
      <c r="V961" s="29"/>
      <c r="W961" s="29"/>
      <c r="X961" s="29"/>
      <c r="Y961" s="29"/>
      <c r="Z961" s="29"/>
    </row>
    <row r="962" spans="1:26" ht="15.75" customHeight="1">
      <c r="A962" s="29"/>
      <c r="B962" s="29"/>
      <c r="C962" s="29"/>
      <c r="D962" s="29"/>
      <c r="E962" s="29"/>
      <c r="F962" s="29"/>
      <c r="G962" s="29"/>
      <c r="H962" s="579"/>
      <c r="I962" s="29"/>
      <c r="J962" s="29"/>
      <c r="K962" s="29"/>
      <c r="L962" s="29"/>
      <c r="M962" s="29"/>
      <c r="N962" s="29"/>
      <c r="O962" s="29"/>
      <c r="P962" s="29"/>
      <c r="Q962" s="29"/>
      <c r="R962" s="29"/>
      <c r="S962" s="29"/>
      <c r="T962" s="29"/>
      <c r="U962" s="29"/>
      <c r="V962" s="29"/>
      <c r="W962" s="29"/>
      <c r="X962" s="29"/>
      <c r="Y962" s="29"/>
      <c r="Z962" s="29"/>
    </row>
    <row r="963" spans="1:26" ht="15.75" customHeight="1">
      <c r="A963" s="29"/>
      <c r="B963" s="29"/>
      <c r="C963" s="29"/>
      <c r="D963" s="29"/>
      <c r="E963" s="29"/>
      <c r="F963" s="29"/>
      <c r="G963" s="29"/>
      <c r="H963" s="579"/>
      <c r="I963" s="29"/>
      <c r="J963" s="29"/>
      <c r="K963" s="29"/>
      <c r="L963" s="29"/>
      <c r="M963" s="29"/>
      <c r="N963" s="29"/>
      <c r="O963" s="29"/>
      <c r="P963" s="29"/>
      <c r="Q963" s="29"/>
      <c r="R963" s="29"/>
      <c r="S963" s="29"/>
      <c r="T963" s="29"/>
      <c r="U963" s="29"/>
      <c r="V963" s="29"/>
      <c r="W963" s="29"/>
      <c r="X963" s="29"/>
      <c r="Y963" s="29"/>
      <c r="Z963" s="29"/>
    </row>
    <row r="964" spans="1:26" ht="15.75" customHeight="1">
      <c r="A964" s="29"/>
      <c r="B964" s="29"/>
      <c r="C964" s="29"/>
      <c r="D964" s="29"/>
      <c r="E964" s="29"/>
      <c r="F964" s="29"/>
      <c r="G964" s="29"/>
      <c r="H964" s="579"/>
      <c r="I964" s="29"/>
      <c r="J964" s="29"/>
      <c r="K964" s="29"/>
      <c r="L964" s="29"/>
      <c r="M964" s="29"/>
      <c r="N964" s="29"/>
      <c r="O964" s="29"/>
      <c r="P964" s="29"/>
      <c r="Q964" s="29"/>
      <c r="R964" s="29"/>
      <c r="S964" s="29"/>
      <c r="T964" s="29"/>
      <c r="U964" s="29"/>
      <c r="V964" s="29"/>
      <c r="W964" s="29"/>
      <c r="X964" s="29"/>
      <c r="Y964" s="29"/>
      <c r="Z964" s="29"/>
    </row>
    <row r="965" spans="1:26" ht="15.75" customHeight="1">
      <c r="A965" s="29"/>
      <c r="B965" s="29"/>
      <c r="C965" s="29"/>
      <c r="D965" s="29"/>
      <c r="E965" s="29"/>
      <c r="F965" s="29"/>
      <c r="G965" s="29"/>
      <c r="H965" s="579"/>
      <c r="I965" s="29"/>
      <c r="J965" s="29"/>
      <c r="K965" s="29"/>
      <c r="L965" s="29"/>
      <c r="M965" s="29"/>
      <c r="N965" s="29"/>
      <c r="O965" s="29"/>
      <c r="P965" s="29"/>
      <c r="Q965" s="29"/>
      <c r="R965" s="29"/>
      <c r="S965" s="29"/>
      <c r="T965" s="29"/>
      <c r="U965" s="29"/>
      <c r="V965" s="29"/>
      <c r="W965" s="29"/>
      <c r="X965" s="29"/>
      <c r="Y965" s="29"/>
      <c r="Z965" s="29"/>
    </row>
    <row r="966" spans="1:26" ht="15.75" customHeight="1">
      <c r="A966" s="29"/>
      <c r="B966" s="29"/>
      <c r="C966" s="29"/>
      <c r="D966" s="29"/>
      <c r="E966" s="29"/>
      <c r="F966" s="29"/>
      <c r="G966" s="29"/>
      <c r="H966" s="579"/>
      <c r="I966" s="29"/>
      <c r="J966" s="29"/>
      <c r="K966" s="29"/>
      <c r="L966" s="29"/>
      <c r="M966" s="29"/>
      <c r="N966" s="29"/>
      <c r="O966" s="29"/>
      <c r="P966" s="29"/>
      <c r="Q966" s="29"/>
      <c r="R966" s="29"/>
      <c r="S966" s="29"/>
      <c r="T966" s="29"/>
      <c r="U966" s="29"/>
      <c r="V966" s="29"/>
      <c r="W966" s="29"/>
      <c r="X966" s="29"/>
      <c r="Y966" s="29"/>
      <c r="Z966" s="29"/>
    </row>
    <row r="967" spans="1:26" ht="15.75" customHeight="1">
      <c r="A967" s="29"/>
      <c r="B967" s="29"/>
      <c r="C967" s="29"/>
      <c r="D967" s="29"/>
      <c r="E967" s="29"/>
      <c r="F967" s="29"/>
      <c r="G967" s="29"/>
      <c r="H967" s="579"/>
      <c r="I967" s="29"/>
      <c r="J967" s="29"/>
      <c r="K967" s="29"/>
      <c r="L967" s="29"/>
      <c r="M967" s="29"/>
      <c r="N967" s="29"/>
      <c r="O967" s="29"/>
      <c r="P967" s="29"/>
      <c r="Q967" s="29"/>
      <c r="R967" s="29"/>
      <c r="S967" s="29"/>
      <c r="T967" s="29"/>
      <c r="U967" s="29"/>
      <c r="V967" s="29"/>
      <c r="W967" s="29"/>
      <c r="X967" s="29"/>
      <c r="Y967" s="29"/>
      <c r="Z967" s="29"/>
    </row>
    <row r="968" spans="1:26" ht="15.75" customHeight="1">
      <c r="A968" s="29"/>
      <c r="B968" s="29"/>
      <c r="C968" s="29"/>
      <c r="D968" s="29"/>
      <c r="E968" s="29"/>
      <c r="F968" s="29"/>
      <c r="G968" s="29"/>
      <c r="H968" s="579"/>
      <c r="I968" s="29"/>
      <c r="J968" s="29"/>
      <c r="K968" s="29"/>
      <c r="L968" s="29"/>
      <c r="M968" s="29"/>
      <c r="N968" s="29"/>
      <c r="O968" s="29"/>
      <c r="P968" s="29"/>
      <c r="Q968" s="29"/>
      <c r="R968" s="29"/>
      <c r="S968" s="29"/>
      <c r="T968" s="29"/>
      <c r="U968" s="29"/>
      <c r="V968" s="29"/>
      <c r="W968" s="29"/>
      <c r="X968" s="29"/>
      <c r="Y968" s="29"/>
      <c r="Z968" s="29"/>
    </row>
    <row r="969" spans="1:26" ht="15.75" customHeight="1">
      <c r="A969" s="29"/>
      <c r="B969" s="29"/>
      <c r="C969" s="29"/>
      <c r="D969" s="29"/>
      <c r="E969" s="29"/>
      <c r="F969" s="29"/>
      <c r="G969" s="29"/>
      <c r="H969" s="579"/>
      <c r="I969" s="29"/>
      <c r="J969" s="29"/>
      <c r="K969" s="29"/>
      <c r="L969" s="29"/>
      <c r="M969" s="29"/>
      <c r="N969" s="29"/>
      <c r="O969" s="29"/>
      <c r="P969" s="29"/>
      <c r="Q969" s="29"/>
      <c r="R969" s="29"/>
      <c r="S969" s="29"/>
      <c r="T969" s="29"/>
      <c r="U969" s="29"/>
      <c r="V969" s="29"/>
      <c r="W969" s="29"/>
      <c r="X969" s="29"/>
      <c r="Y969" s="29"/>
      <c r="Z969" s="29"/>
    </row>
    <row r="970" spans="1:26" ht="15.75" customHeight="1">
      <c r="A970" s="29"/>
      <c r="B970" s="29"/>
      <c r="C970" s="29"/>
      <c r="D970" s="29"/>
      <c r="E970" s="29"/>
      <c r="F970" s="29"/>
      <c r="G970" s="29"/>
      <c r="H970" s="579"/>
      <c r="I970" s="29"/>
      <c r="J970" s="29"/>
      <c r="K970" s="29"/>
      <c r="L970" s="29"/>
      <c r="M970" s="29"/>
      <c r="N970" s="29"/>
      <c r="O970" s="29"/>
      <c r="P970" s="29"/>
      <c r="Q970" s="29"/>
      <c r="R970" s="29"/>
      <c r="S970" s="29"/>
      <c r="T970" s="29"/>
      <c r="U970" s="29"/>
      <c r="V970" s="29"/>
      <c r="W970" s="29"/>
      <c r="X970" s="29"/>
      <c r="Y970" s="29"/>
      <c r="Z970" s="29"/>
    </row>
    <row r="971" spans="1:26" ht="15.75" customHeight="1">
      <c r="A971" s="29"/>
      <c r="B971" s="29"/>
      <c r="C971" s="29"/>
      <c r="D971" s="29"/>
      <c r="E971" s="29"/>
      <c r="F971" s="29"/>
      <c r="G971" s="29"/>
      <c r="H971" s="579"/>
      <c r="I971" s="29"/>
      <c r="J971" s="29"/>
      <c r="K971" s="29"/>
      <c r="L971" s="29"/>
      <c r="M971" s="29"/>
      <c r="N971" s="29"/>
      <c r="O971" s="29"/>
      <c r="P971" s="29"/>
      <c r="Q971" s="29"/>
      <c r="R971" s="29"/>
      <c r="S971" s="29"/>
      <c r="T971" s="29"/>
      <c r="U971" s="29"/>
      <c r="V971" s="29"/>
      <c r="W971" s="29"/>
      <c r="X971" s="29"/>
      <c r="Y971" s="29"/>
      <c r="Z971" s="29"/>
    </row>
    <row r="972" spans="1:26" ht="15.75" customHeight="1">
      <c r="A972" s="29"/>
      <c r="B972" s="29"/>
      <c r="C972" s="29"/>
      <c r="D972" s="29"/>
      <c r="E972" s="29"/>
      <c r="F972" s="29"/>
      <c r="G972" s="29"/>
      <c r="H972" s="579"/>
      <c r="I972" s="29"/>
      <c r="J972" s="29"/>
      <c r="K972" s="29"/>
      <c r="L972" s="29"/>
      <c r="M972" s="29"/>
      <c r="N972" s="29"/>
      <c r="O972" s="29"/>
      <c r="P972" s="29"/>
      <c r="Q972" s="29"/>
      <c r="R972" s="29"/>
      <c r="S972" s="29"/>
      <c r="T972" s="29"/>
      <c r="U972" s="29"/>
      <c r="V972" s="29"/>
      <c r="W972" s="29"/>
      <c r="X972" s="29"/>
      <c r="Y972" s="29"/>
      <c r="Z972" s="29"/>
    </row>
    <row r="973" spans="1:26" ht="15.75" customHeight="1">
      <c r="A973" s="29"/>
      <c r="B973" s="29"/>
      <c r="C973" s="29"/>
      <c r="D973" s="29"/>
      <c r="E973" s="29"/>
      <c r="F973" s="29"/>
      <c r="G973" s="29"/>
      <c r="H973" s="579"/>
      <c r="I973" s="29"/>
      <c r="J973" s="29"/>
      <c r="K973" s="29"/>
      <c r="L973" s="29"/>
      <c r="M973" s="29"/>
      <c r="N973" s="29"/>
      <c r="O973" s="29"/>
      <c r="P973" s="29"/>
      <c r="Q973" s="29"/>
      <c r="R973" s="29"/>
      <c r="S973" s="29"/>
      <c r="T973" s="29"/>
      <c r="U973" s="29"/>
      <c r="V973" s="29"/>
      <c r="W973" s="29"/>
      <c r="X973" s="29"/>
      <c r="Y973" s="29"/>
      <c r="Z973" s="29"/>
    </row>
    <row r="974" spans="1:26" ht="15.75" customHeight="1">
      <c r="A974" s="29"/>
      <c r="B974" s="29"/>
      <c r="C974" s="29"/>
      <c r="D974" s="29"/>
      <c r="E974" s="29"/>
      <c r="F974" s="29"/>
      <c r="G974" s="29"/>
      <c r="H974" s="579"/>
      <c r="I974" s="29"/>
      <c r="J974" s="29"/>
      <c r="K974" s="29"/>
      <c r="L974" s="29"/>
      <c r="M974" s="29"/>
      <c r="N974" s="29"/>
      <c r="O974" s="29"/>
      <c r="P974" s="29"/>
      <c r="Q974" s="29"/>
      <c r="R974" s="29"/>
      <c r="S974" s="29"/>
      <c r="T974" s="29"/>
      <c r="U974" s="29"/>
      <c r="V974" s="29"/>
      <c r="W974" s="29"/>
      <c r="X974" s="29"/>
      <c r="Y974" s="29"/>
      <c r="Z974" s="29"/>
    </row>
    <row r="975" spans="1:26" ht="15.75" customHeight="1">
      <c r="A975" s="29"/>
      <c r="B975" s="29"/>
      <c r="C975" s="29"/>
      <c r="D975" s="29"/>
      <c r="E975" s="29"/>
      <c r="F975" s="29"/>
      <c r="G975" s="29"/>
      <c r="H975" s="579"/>
      <c r="I975" s="29"/>
      <c r="J975" s="29"/>
      <c r="K975" s="29"/>
      <c r="L975" s="29"/>
      <c r="M975" s="29"/>
      <c r="N975" s="29"/>
      <c r="O975" s="29"/>
      <c r="P975" s="29"/>
      <c r="Q975" s="29"/>
      <c r="R975" s="29"/>
      <c r="S975" s="29"/>
      <c r="T975" s="29"/>
      <c r="U975" s="29"/>
      <c r="V975" s="29"/>
      <c r="W975" s="29"/>
      <c r="X975" s="29"/>
      <c r="Y975" s="29"/>
      <c r="Z975" s="29"/>
    </row>
    <row r="976" spans="1:26" ht="15.75" customHeight="1">
      <c r="A976" s="29"/>
      <c r="B976" s="29"/>
      <c r="C976" s="29"/>
      <c r="D976" s="29"/>
      <c r="E976" s="29"/>
      <c r="F976" s="29"/>
      <c r="G976" s="29"/>
      <c r="H976" s="579"/>
      <c r="I976" s="29"/>
      <c r="J976" s="29"/>
      <c r="K976" s="29"/>
      <c r="L976" s="29"/>
      <c r="M976" s="29"/>
      <c r="N976" s="29"/>
      <c r="O976" s="29"/>
      <c r="P976" s="29"/>
      <c r="Q976" s="29"/>
      <c r="R976" s="29"/>
      <c r="S976" s="29"/>
      <c r="T976" s="29"/>
      <c r="U976" s="29"/>
      <c r="V976" s="29"/>
      <c r="W976" s="29"/>
      <c r="X976" s="29"/>
      <c r="Y976" s="29"/>
      <c r="Z976" s="29"/>
    </row>
    <row r="977" spans="1:26" ht="15.75" customHeight="1">
      <c r="A977" s="29"/>
      <c r="B977" s="29"/>
      <c r="C977" s="29"/>
      <c r="D977" s="29"/>
      <c r="E977" s="29"/>
      <c r="F977" s="29"/>
      <c r="G977" s="29"/>
      <c r="H977" s="579"/>
      <c r="I977" s="29"/>
      <c r="J977" s="29"/>
      <c r="K977" s="29"/>
      <c r="L977" s="29"/>
      <c r="M977" s="29"/>
      <c r="N977" s="29"/>
      <c r="O977" s="29"/>
      <c r="P977" s="29"/>
      <c r="Q977" s="29"/>
      <c r="R977" s="29"/>
      <c r="S977" s="29"/>
      <c r="T977" s="29"/>
      <c r="U977" s="29"/>
      <c r="V977" s="29"/>
      <c r="W977" s="29"/>
      <c r="X977" s="29"/>
      <c r="Y977" s="29"/>
      <c r="Z977" s="29"/>
    </row>
    <row r="978" spans="1:26" ht="15.75" customHeight="1">
      <c r="A978" s="29"/>
      <c r="B978" s="29"/>
      <c r="C978" s="29"/>
      <c r="D978" s="29"/>
      <c r="E978" s="29"/>
      <c r="F978" s="29"/>
      <c r="G978" s="29"/>
      <c r="H978" s="579"/>
      <c r="I978" s="29"/>
      <c r="J978" s="29"/>
      <c r="K978" s="29"/>
      <c r="L978" s="29"/>
      <c r="M978" s="29"/>
      <c r="N978" s="29"/>
      <c r="O978" s="29"/>
      <c r="P978" s="29"/>
      <c r="Q978" s="29"/>
      <c r="R978" s="29"/>
      <c r="S978" s="29"/>
      <c r="T978" s="29"/>
      <c r="U978" s="29"/>
      <c r="V978" s="29"/>
      <c r="W978" s="29"/>
      <c r="X978" s="29"/>
      <c r="Y978" s="29"/>
      <c r="Z978" s="29"/>
    </row>
    <row r="979" spans="1:26" ht="15.75" customHeight="1">
      <c r="A979" s="29"/>
      <c r="B979" s="29"/>
      <c r="C979" s="29"/>
      <c r="D979" s="29"/>
      <c r="E979" s="29"/>
      <c r="F979" s="29"/>
      <c r="G979" s="29"/>
      <c r="H979" s="579"/>
      <c r="I979" s="29"/>
      <c r="J979" s="29"/>
      <c r="K979" s="29"/>
      <c r="L979" s="29"/>
      <c r="M979" s="29"/>
      <c r="N979" s="29"/>
      <c r="O979" s="29"/>
      <c r="P979" s="29"/>
      <c r="Q979" s="29"/>
      <c r="R979" s="29"/>
      <c r="S979" s="29"/>
      <c r="T979" s="29"/>
      <c r="U979" s="29"/>
      <c r="V979" s="29"/>
      <c r="W979" s="29"/>
      <c r="X979" s="29"/>
      <c r="Y979" s="29"/>
      <c r="Z979" s="29"/>
    </row>
    <row r="980" spans="1:26" ht="15.75" customHeight="1">
      <c r="A980" s="29"/>
      <c r="B980" s="29"/>
      <c r="C980" s="29"/>
      <c r="D980" s="29"/>
      <c r="E980" s="29"/>
      <c r="F980" s="29"/>
      <c r="G980" s="29"/>
      <c r="H980" s="579"/>
      <c r="I980" s="29"/>
      <c r="J980" s="29"/>
      <c r="K980" s="29"/>
      <c r="L980" s="29"/>
      <c r="M980" s="29"/>
      <c r="N980" s="29"/>
      <c r="O980" s="29"/>
      <c r="P980" s="29"/>
      <c r="Q980" s="29"/>
      <c r="R980" s="29"/>
      <c r="S980" s="29"/>
      <c r="T980" s="29"/>
      <c r="U980" s="29"/>
      <c r="V980" s="29"/>
      <c r="W980" s="29"/>
      <c r="X980" s="29"/>
      <c r="Y980" s="29"/>
      <c r="Z980" s="29"/>
    </row>
    <row r="981" spans="1:26" ht="15.75" customHeight="1">
      <c r="A981" s="29"/>
      <c r="B981" s="29"/>
      <c r="C981" s="29"/>
      <c r="D981" s="29"/>
      <c r="E981" s="29"/>
      <c r="F981" s="29"/>
      <c r="G981" s="29"/>
      <c r="H981" s="579"/>
      <c r="I981" s="29"/>
      <c r="J981" s="29"/>
      <c r="K981" s="29"/>
      <c r="L981" s="29"/>
      <c r="M981" s="29"/>
      <c r="N981" s="29"/>
      <c r="O981" s="29"/>
      <c r="P981" s="29"/>
      <c r="Q981" s="29"/>
      <c r="R981" s="29"/>
      <c r="S981" s="29"/>
      <c r="T981" s="29"/>
      <c r="U981" s="29"/>
      <c r="V981" s="29"/>
      <c r="W981" s="29"/>
      <c r="X981" s="29"/>
      <c r="Y981" s="29"/>
      <c r="Z981" s="29"/>
    </row>
    <row r="982" spans="1:26" ht="15.75" customHeight="1">
      <c r="A982" s="29"/>
      <c r="B982" s="29"/>
      <c r="C982" s="29"/>
      <c r="D982" s="29"/>
      <c r="E982" s="29"/>
      <c r="F982" s="29"/>
      <c r="G982" s="29"/>
      <c r="H982" s="579"/>
      <c r="I982" s="29"/>
      <c r="J982" s="29"/>
      <c r="K982" s="29"/>
      <c r="L982" s="29"/>
      <c r="M982" s="29"/>
      <c r="N982" s="29"/>
      <c r="O982" s="29"/>
      <c r="P982" s="29"/>
      <c r="Q982" s="29"/>
      <c r="R982" s="29"/>
      <c r="S982" s="29"/>
      <c r="T982" s="29"/>
      <c r="U982" s="29"/>
      <c r="V982" s="29"/>
      <c r="W982" s="29"/>
      <c r="X982" s="29"/>
      <c r="Y982" s="29"/>
      <c r="Z982" s="29"/>
    </row>
    <row r="983" spans="1:26" ht="15.75" customHeight="1">
      <c r="A983" s="29"/>
      <c r="B983" s="29"/>
      <c r="C983" s="29"/>
      <c r="D983" s="29"/>
      <c r="E983" s="29"/>
      <c r="F983" s="29"/>
      <c r="G983" s="29"/>
      <c r="H983" s="579"/>
      <c r="I983" s="29"/>
      <c r="J983" s="29"/>
      <c r="K983" s="29"/>
      <c r="L983" s="29"/>
      <c r="M983" s="29"/>
      <c r="N983" s="29"/>
      <c r="O983" s="29"/>
      <c r="P983" s="29"/>
      <c r="Q983" s="29"/>
      <c r="R983" s="29"/>
      <c r="S983" s="29"/>
      <c r="T983" s="29"/>
      <c r="U983" s="29"/>
      <c r="V983" s="29"/>
      <c r="W983" s="29"/>
      <c r="X983" s="29"/>
      <c r="Y983" s="29"/>
      <c r="Z983" s="29"/>
    </row>
    <row r="984" spans="1:26" ht="15.75" customHeight="1">
      <c r="A984" s="29"/>
      <c r="B984" s="29"/>
      <c r="C984" s="29"/>
      <c r="D984" s="29"/>
      <c r="E984" s="29"/>
      <c r="F984" s="29"/>
      <c r="G984" s="29"/>
      <c r="H984" s="579"/>
      <c r="I984" s="29"/>
      <c r="J984" s="29"/>
      <c r="K984" s="29"/>
      <c r="L984" s="29"/>
      <c r="M984" s="29"/>
      <c r="N984" s="29"/>
      <c r="O984" s="29"/>
      <c r="P984" s="29"/>
      <c r="Q984" s="29"/>
      <c r="R984" s="29"/>
      <c r="S984" s="29"/>
      <c r="T984" s="29"/>
      <c r="U984" s="29"/>
      <c r="V984" s="29"/>
      <c r="W984" s="29"/>
      <c r="X984" s="29"/>
      <c r="Y984" s="29"/>
      <c r="Z984" s="29"/>
    </row>
    <row r="985" spans="1:26" ht="15.75" customHeight="1">
      <c r="A985" s="29"/>
      <c r="B985" s="29"/>
      <c r="C985" s="29"/>
      <c r="D985" s="29"/>
      <c r="E985" s="29"/>
      <c r="F985" s="29"/>
      <c r="G985" s="29"/>
      <c r="H985" s="579"/>
      <c r="I985" s="29"/>
      <c r="J985" s="29"/>
      <c r="K985" s="29"/>
      <c r="L985" s="29"/>
      <c r="M985" s="29"/>
      <c r="N985" s="29"/>
      <c r="O985" s="29"/>
      <c r="P985" s="29"/>
      <c r="Q985" s="29"/>
      <c r="R985" s="29"/>
      <c r="S985" s="29"/>
      <c r="T985" s="29"/>
      <c r="U985" s="29"/>
      <c r="V985" s="29"/>
      <c r="W985" s="29"/>
      <c r="X985" s="29"/>
      <c r="Y985" s="29"/>
      <c r="Z985" s="29"/>
    </row>
    <row r="986" spans="1:26" ht="15.75" customHeight="1">
      <c r="A986" s="29"/>
      <c r="B986" s="29"/>
      <c r="C986" s="29"/>
      <c r="D986" s="29"/>
      <c r="E986" s="29"/>
      <c r="F986" s="29"/>
      <c r="G986" s="29"/>
      <c r="H986" s="579"/>
      <c r="I986" s="29"/>
      <c r="J986" s="29"/>
      <c r="K986" s="29"/>
      <c r="L986" s="29"/>
      <c r="M986" s="29"/>
      <c r="N986" s="29"/>
      <c r="O986" s="29"/>
      <c r="P986" s="29"/>
      <c r="Q986" s="29"/>
      <c r="R986" s="29"/>
      <c r="S986" s="29"/>
      <c r="T986" s="29"/>
      <c r="U986" s="29"/>
      <c r="V986" s="29"/>
      <c r="W986" s="29"/>
      <c r="X986" s="29"/>
      <c r="Y986" s="29"/>
      <c r="Z986" s="29"/>
    </row>
    <row r="987" spans="1:26" ht="15.75" customHeight="1">
      <c r="A987" s="29"/>
      <c r="B987" s="29"/>
      <c r="C987" s="29"/>
      <c r="D987" s="29"/>
      <c r="E987" s="29"/>
      <c r="F987" s="29"/>
      <c r="G987" s="29"/>
      <c r="H987" s="579"/>
      <c r="I987" s="29"/>
      <c r="J987" s="29"/>
      <c r="K987" s="29"/>
      <c r="L987" s="29"/>
      <c r="M987" s="29"/>
      <c r="N987" s="29"/>
      <c r="O987" s="29"/>
      <c r="P987" s="29"/>
      <c r="Q987" s="29"/>
      <c r="R987" s="29"/>
      <c r="S987" s="29"/>
      <c r="T987" s="29"/>
      <c r="U987" s="29"/>
      <c r="V987" s="29"/>
      <c r="W987" s="29"/>
      <c r="X987" s="29"/>
      <c r="Y987" s="29"/>
      <c r="Z987" s="29"/>
    </row>
    <row r="988" spans="1:26" ht="15.75" customHeight="1">
      <c r="A988" s="29"/>
      <c r="B988" s="29"/>
      <c r="C988" s="29"/>
      <c r="D988" s="29"/>
      <c r="E988" s="29"/>
      <c r="F988" s="29"/>
      <c r="G988" s="29"/>
      <c r="H988" s="579"/>
      <c r="I988" s="29"/>
      <c r="J988" s="29"/>
      <c r="K988" s="29"/>
      <c r="L988" s="29"/>
      <c r="M988" s="29"/>
      <c r="N988" s="29"/>
      <c r="O988" s="29"/>
      <c r="P988" s="29"/>
      <c r="Q988" s="29"/>
      <c r="R988" s="29"/>
      <c r="S988" s="29"/>
      <c r="T988" s="29"/>
      <c r="U988" s="29"/>
      <c r="V988" s="29"/>
      <c r="W988" s="29"/>
      <c r="X988" s="29"/>
      <c r="Y988" s="29"/>
      <c r="Z988" s="29"/>
    </row>
    <row r="989" spans="1:26" ht="15.75" customHeight="1">
      <c r="A989" s="29"/>
      <c r="B989" s="29"/>
      <c r="C989" s="29"/>
      <c r="D989" s="29"/>
      <c r="E989" s="29"/>
      <c r="F989" s="29"/>
      <c r="G989" s="29"/>
      <c r="H989" s="579"/>
      <c r="I989" s="29"/>
      <c r="J989" s="29"/>
      <c r="K989" s="29"/>
      <c r="L989" s="29"/>
      <c r="M989" s="29"/>
      <c r="N989" s="29"/>
      <c r="O989" s="29"/>
      <c r="P989" s="29"/>
      <c r="Q989" s="29"/>
      <c r="R989" s="29"/>
      <c r="S989" s="29"/>
      <c r="T989" s="29"/>
      <c r="U989" s="29"/>
      <c r="V989" s="29"/>
      <c r="W989" s="29"/>
      <c r="X989" s="29"/>
      <c r="Y989" s="29"/>
      <c r="Z989" s="29"/>
    </row>
    <row r="990" spans="1:26" ht="15.75" customHeight="1">
      <c r="A990" s="29"/>
      <c r="B990" s="29"/>
      <c r="C990" s="29"/>
      <c r="D990" s="29"/>
      <c r="E990" s="29"/>
      <c r="F990" s="29"/>
      <c r="G990" s="29"/>
      <c r="H990" s="579"/>
      <c r="I990" s="29"/>
      <c r="J990" s="29"/>
      <c r="K990" s="29"/>
      <c r="L990" s="29"/>
      <c r="M990" s="29"/>
      <c r="N990" s="29"/>
      <c r="O990" s="29"/>
      <c r="P990" s="29"/>
      <c r="Q990" s="29"/>
      <c r="R990" s="29"/>
      <c r="S990" s="29"/>
      <c r="T990" s="29"/>
      <c r="U990" s="29"/>
      <c r="V990" s="29"/>
      <c r="W990" s="29"/>
      <c r="X990" s="29"/>
      <c r="Y990" s="29"/>
      <c r="Z990" s="29"/>
    </row>
    <row r="991" spans="1:26" ht="15.75" customHeight="1">
      <c r="A991" s="29"/>
      <c r="B991" s="29"/>
      <c r="C991" s="29"/>
      <c r="D991" s="29"/>
      <c r="E991" s="29"/>
      <c r="F991" s="29"/>
      <c r="G991" s="29"/>
      <c r="H991" s="579"/>
      <c r="I991" s="29"/>
      <c r="J991" s="29"/>
      <c r="K991" s="29"/>
      <c r="L991" s="29"/>
      <c r="M991" s="29"/>
      <c r="N991" s="29"/>
      <c r="O991" s="29"/>
      <c r="P991" s="29"/>
      <c r="Q991" s="29"/>
      <c r="R991" s="29"/>
      <c r="S991" s="29"/>
      <c r="T991" s="29"/>
      <c r="U991" s="29"/>
      <c r="V991" s="29"/>
      <c r="W991" s="29"/>
      <c r="X991" s="29"/>
      <c r="Y991" s="29"/>
      <c r="Z991" s="29"/>
    </row>
    <row r="992" spans="1:26" ht="15.75" customHeight="1">
      <c r="A992" s="29"/>
      <c r="B992" s="29"/>
      <c r="C992" s="29"/>
      <c r="D992" s="29"/>
      <c r="E992" s="29"/>
      <c r="F992" s="29"/>
      <c r="G992" s="29"/>
      <c r="H992" s="579"/>
      <c r="I992" s="29"/>
      <c r="J992" s="29"/>
      <c r="K992" s="29"/>
      <c r="L992" s="29"/>
      <c r="M992" s="29"/>
      <c r="N992" s="29"/>
      <c r="O992" s="29"/>
      <c r="P992" s="29"/>
      <c r="Q992" s="29"/>
      <c r="R992" s="29"/>
      <c r="S992" s="29"/>
      <c r="T992" s="29"/>
      <c r="U992" s="29"/>
      <c r="V992" s="29"/>
      <c r="W992" s="29"/>
      <c r="X992" s="29"/>
      <c r="Y992" s="29"/>
      <c r="Z992" s="29"/>
    </row>
    <row r="993" spans="1:26" ht="15.75" customHeight="1">
      <c r="A993" s="29"/>
      <c r="B993" s="29"/>
      <c r="C993" s="29"/>
      <c r="D993" s="29"/>
      <c r="E993" s="29"/>
      <c r="F993" s="29"/>
      <c r="G993" s="29"/>
      <c r="H993" s="579"/>
      <c r="I993" s="29"/>
      <c r="J993" s="29"/>
      <c r="K993" s="29"/>
      <c r="L993" s="29"/>
      <c r="M993" s="29"/>
      <c r="N993" s="29"/>
      <c r="O993" s="29"/>
      <c r="P993" s="29"/>
      <c r="Q993" s="29"/>
      <c r="R993" s="29"/>
      <c r="S993" s="29"/>
      <c r="T993" s="29"/>
      <c r="U993" s="29"/>
      <c r="V993" s="29"/>
      <c r="W993" s="29"/>
      <c r="X993" s="29"/>
      <c r="Y993" s="29"/>
      <c r="Z993" s="29"/>
    </row>
    <row r="994" spans="1:26" ht="15.75" customHeight="1">
      <c r="A994" s="29"/>
      <c r="B994" s="29"/>
      <c r="C994" s="29"/>
      <c r="D994" s="29"/>
      <c r="E994" s="29"/>
      <c r="F994" s="29"/>
      <c r="G994" s="29"/>
      <c r="H994" s="579"/>
      <c r="I994" s="29"/>
      <c r="J994" s="29"/>
      <c r="K994" s="29"/>
      <c r="L994" s="29"/>
      <c r="M994" s="29"/>
      <c r="N994" s="29"/>
      <c r="O994" s="29"/>
      <c r="P994" s="29"/>
      <c r="Q994" s="29"/>
      <c r="R994" s="29"/>
      <c r="S994" s="29"/>
      <c r="T994" s="29"/>
      <c r="U994" s="29"/>
      <c r="V994" s="29"/>
      <c r="W994" s="29"/>
      <c r="X994" s="29"/>
      <c r="Y994" s="29"/>
      <c r="Z994" s="29"/>
    </row>
    <row r="995" spans="1:26" ht="15.75" customHeight="1">
      <c r="A995" s="29"/>
      <c r="B995" s="29"/>
      <c r="C995" s="29"/>
      <c r="D995" s="29"/>
      <c r="E995" s="29"/>
      <c r="F995" s="29"/>
      <c r="G995" s="29"/>
      <c r="H995" s="579"/>
      <c r="I995" s="29"/>
      <c r="J995" s="29"/>
      <c r="K995" s="29"/>
      <c r="L995" s="29"/>
      <c r="M995" s="29"/>
      <c r="N995" s="29"/>
      <c r="O995" s="29"/>
      <c r="P995" s="29"/>
      <c r="Q995" s="29"/>
      <c r="R995" s="29"/>
      <c r="S995" s="29"/>
      <c r="T995" s="29"/>
      <c r="U995" s="29"/>
      <c r="V995" s="29"/>
      <c r="W995" s="29"/>
      <c r="X995" s="29"/>
      <c r="Y995" s="29"/>
      <c r="Z995" s="29"/>
    </row>
    <row r="996" spans="1:26" ht="15.75" customHeight="1">
      <c r="A996" s="29"/>
      <c r="B996" s="29"/>
      <c r="C996" s="29"/>
      <c r="D996" s="29"/>
      <c r="E996" s="29"/>
      <c r="F996" s="29"/>
      <c r="G996" s="29"/>
      <c r="H996" s="579"/>
      <c r="I996" s="29"/>
      <c r="J996" s="29"/>
      <c r="K996" s="29"/>
      <c r="L996" s="29"/>
      <c r="M996" s="29"/>
      <c r="N996" s="29"/>
      <c r="O996" s="29"/>
      <c r="P996" s="29"/>
      <c r="Q996" s="29"/>
      <c r="R996" s="29"/>
      <c r="S996" s="29"/>
      <c r="T996" s="29"/>
      <c r="U996" s="29"/>
      <c r="V996" s="29"/>
      <c r="W996" s="29"/>
      <c r="X996" s="29"/>
      <c r="Y996" s="29"/>
      <c r="Z996" s="29"/>
    </row>
    <row r="997" spans="1:26" ht="15.75" customHeight="1">
      <c r="A997" s="29"/>
      <c r="B997" s="29"/>
      <c r="C997" s="29"/>
      <c r="D997" s="29"/>
      <c r="E997" s="29"/>
      <c r="F997" s="29"/>
      <c r="G997" s="29"/>
      <c r="H997" s="579"/>
      <c r="I997" s="29"/>
      <c r="J997" s="29"/>
      <c r="K997" s="29"/>
      <c r="L997" s="29"/>
      <c r="M997" s="29"/>
      <c r="N997" s="29"/>
      <c r="O997" s="29"/>
      <c r="P997" s="29"/>
      <c r="Q997" s="29"/>
      <c r="R997" s="29"/>
      <c r="S997" s="29"/>
      <c r="T997" s="29"/>
      <c r="U997" s="29"/>
      <c r="V997" s="29"/>
      <c r="W997" s="29"/>
      <c r="X997" s="29"/>
      <c r="Y997" s="29"/>
      <c r="Z997" s="29"/>
    </row>
    <row r="998" spans="1:26" ht="15.75" customHeight="1">
      <c r="A998" s="29"/>
      <c r="B998" s="29"/>
      <c r="C998" s="29"/>
      <c r="D998" s="29"/>
      <c r="E998" s="29"/>
      <c r="F998" s="29"/>
      <c r="G998" s="29"/>
      <c r="H998" s="579"/>
      <c r="I998" s="29"/>
      <c r="J998" s="29"/>
      <c r="K998" s="29"/>
      <c r="L998" s="29"/>
      <c r="M998" s="29"/>
      <c r="N998" s="29"/>
      <c r="O998" s="29"/>
      <c r="P998" s="29"/>
      <c r="Q998" s="29"/>
      <c r="R998" s="29"/>
      <c r="S998" s="29"/>
      <c r="T998" s="29"/>
      <c r="U998" s="29"/>
      <c r="V998" s="29"/>
      <c r="W998" s="29"/>
      <c r="X998" s="29"/>
      <c r="Y998" s="29"/>
      <c r="Z998" s="29"/>
    </row>
    <row r="999" spans="1:26" ht="15.75" customHeight="1">
      <c r="A999" s="29"/>
      <c r="B999" s="29"/>
      <c r="C999" s="29"/>
      <c r="D999" s="29"/>
      <c r="E999" s="29"/>
      <c r="F999" s="29"/>
      <c r="G999" s="29"/>
      <c r="H999" s="579"/>
      <c r="I999" s="29"/>
      <c r="J999" s="29"/>
      <c r="K999" s="29"/>
      <c r="L999" s="29"/>
      <c r="M999" s="29"/>
      <c r="N999" s="29"/>
      <c r="O999" s="29"/>
      <c r="P999" s="29"/>
      <c r="Q999" s="29"/>
      <c r="R999" s="29"/>
      <c r="S999" s="29"/>
      <c r="T999" s="29"/>
      <c r="U999" s="29"/>
      <c r="V999" s="29"/>
      <c r="W999" s="29"/>
      <c r="X999" s="29"/>
      <c r="Y999" s="29"/>
      <c r="Z999" s="29"/>
    </row>
    <row r="1000" spans="1:26" ht="15.75" customHeight="1">
      <c r="A1000" s="29"/>
      <c r="B1000" s="29"/>
      <c r="C1000" s="29"/>
      <c r="D1000" s="29"/>
      <c r="E1000" s="29"/>
      <c r="F1000" s="29"/>
      <c r="G1000" s="29"/>
      <c r="H1000" s="579"/>
      <c r="I1000" s="29"/>
      <c r="J1000" s="29"/>
      <c r="K1000" s="29"/>
      <c r="L1000" s="29"/>
      <c r="M1000" s="29"/>
      <c r="N1000" s="29"/>
      <c r="O1000" s="29"/>
      <c r="P1000" s="29"/>
      <c r="Q1000" s="29"/>
      <c r="R1000" s="29"/>
      <c r="S1000" s="29"/>
      <c r="T1000" s="29"/>
      <c r="U1000" s="29"/>
      <c r="V1000" s="29"/>
      <c r="W1000" s="29"/>
      <c r="X1000" s="29"/>
      <c r="Y1000" s="29"/>
      <c r="Z1000" s="29"/>
    </row>
  </sheetData>
  <sheetProtection algorithmName="SHA-512" hashValue="2oReXp03gw1JPnZSJv+AJHHEX9sNw9JBzed8QOMfT8P5sDWtOymau/z+sHrpbNptq9lz3Zl2lPKg9QvSk/XJVA==" saltValue="Jolyx+KYGV99iPK3czXbOA==" spinCount="100000" sheet="1" objects="1" scenarios="1"/>
  <mergeCells count="1">
    <mergeCell ref="A1:M1"/>
  </mergeCells>
  <conditionalFormatting sqref="C3:M14">
    <cfRule type="expression" dxfId="379" priority="2">
      <formula>$O3=" "</formula>
    </cfRule>
  </conditionalFormatting>
  <dataValidations count="1">
    <dataValidation type="whole" allowBlank="1" showInputMessage="1" showErrorMessage="1" promptTitle="number only" prompt="nonnegative" sqref="C3:M14" xr:uid="{00000000-0002-0000-0600-000000000000}">
      <formula1>0</formula1>
      <formula2>1E+34</formula2>
    </dataValidation>
  </dataValidations>
  <hyperlinks>
    <hyperlink ref="N1" location="DASHBOARD!A1" display="BACK" xr:uid="{00000000-0004-0000-0600-000000000000}"/>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Z1000"/>
  <sheetViews>
    <sheetView zoomScale="120" zoomScaleNormal="120" workbookViewId="0">
      <pane ySplit="2" topLeftCell="A3" activePane="bottomLeft" state="frozen"/>
      <selection pane="bottomLeft" activeCell="C3" sqref="C3:D14"/>
    </sheetView>
  </sheetViews>
  <sheetFormatPr defaultColWidth="11.1796875" defaultRowHeight="15" customHeight="1"/>
  <cols>
    <col min="1" max="1" width="7.36328125" customWidth="1"/>
    <col min="2" max="2" width="10.36328125" customWidth="1"/>
    <col min="3" max="3" width="8.81640625" customWidth="1"/>
    <col min="4" max="4" width="8" customWidth="1"/>
    <col min="5" max="5" width="7" customWidth="1"/>
    <col min="6" max="6" width="9" customWidth="1"/>
    <col min="7" max="7" width="10.453125" customWidth="1"/>
    <col min="8" max="8" width="0.453125" style="580" customWidth="1"/>
    <col min="9" max="9" width="8.90625" customWidth="1"/>
    <col min="10" max="10" width="11" customWidth="1"/>
    <col min="11" max="11" width="8.453125" customWidth="1"/>
    <col min="12" max="12" width="12.81640625" customWidth="1"/>
    <col min="13" max="13" width="10.54296875" customWidth="1"/>
    <col min="14" max="14" width="28.36328125" customWidth="1"/>
    <col min="15" max="15" width="7.453125" customWidth="1"/>
  </cols>
  <sheetData>
    <row r="1" spans="1:26" ht="63" customHeight="1">
      <c r="A1" s="728" t="s">
        <v>53</v>
      </c>
      <c r="B1" s="729"/>
      <c r="C1" s="729"/>
      <c r="D1" s="729"/>
      <c r="E1" s="729"/>
      <c r="F1" s="729"/>
      <c r="G1" s="729"/>
      <c r="H1" s="729"/>
      <c r="I1" s="729"/>
      <c r="J1" s="729"/>
      <c r="K1" s="729"/>
      <c r="L1" s="729"/>
      <c r="M1" s="730"/>
      <c r="N1" s="404" t="s">
        <v>379</v>
      </c>
      <c r="O1" s="28"/>
      <c r="P1" s="29"/>
      <c r="Q1" s="29"/>
      <c r="R1" s="29"/>
      <c r="S1" s="29"/>
      <c r="T1" s="29"/>
      <c r="U1" s="29"/>
      <c r="V1" s="29"/>
      <c r="W1" s="29"/>
      <c r="X1" s="29"/>
      <c r="Y1" s="29"/>
      <c r="Z1" s="29"/>
    </row>
    <row r="2" spans="1:26" ht="48.75" customHeight="1">
      <c r="A2" s="30" t="s">
        <v>45</v>
      </c>
      <c r="B2" s="30" t="s">
        <v>46</v>
      </c>
      <c r="C2" s="30" t="s">
        <v>47</v>
      </c>
      <c r="D2" s="30" t="s">
        <v>7</v>
      </c>
      <c r="E2" s="30" t="s">
        <v>8</v>
      </c>
      <c r="F2" s="30" t="s">
        <v>9</v>
      </c>
      <c r="G2" s="30" t="s">
        <v>10</v>
      </c>
      <c r="H2" s="578" t="s">
        <v>48</v>
      </c>
      <c r="I2" s="30" t="s">
        <v>12</v>
      </c>
      <c r="J2" s="30" t="s">
        <v>13</v>
      </c>
      <c r="K2" s="30" t="s">
        <v>14</v>
      </c>
      <c r="L2" s="30" t="s">
        <v>15</v>
      </c>
      <c r="M2" s="30" t="s">
        <v>16</v>
      </c>
      <c r="N2" s="30" t="s">
        <v>49</v>
      </c>
      <c r="O2" s="298" t="s">
        <v>0</v>
      </c>
      <c r="P2" s="29"/>
      <c r="Q2" s="29"/>
      <c r="R2" s="29"/>
      <c r="S2" s="29"/>
      <c r="T2" s="29"/>
      <c r="U2" s="29"/>
      <c r="V2" s="29"/>
      <c r="W2" s="29"/>
      <c r="X2" s="29"/>
      <c r="Y2" s="29"/>
      <c r="Z2" s="29"/>
    </row>
    <row r="3" spans="1:26" ht="15.6">
      <c r="A3" s="30" t="str">
        <f t="shared" ref="A3:A14" si="0">IF(ISBLANK(C3),"no","yes")</f>
        <v>yes</v>
      </c>
      <c r="B3" s="302" t="s">
        <v>451</v>
      </c>
      <c r="C3" s="300">
        <v>4000</v>
      </c>
      <c r="D3" s="300">
        <v>45</v>
      </c>
      <c r="E3" s="301"/>
      <c r="F3" s="301"/>
      <c r="G3" s="301"/>
      <c r="H3" s="301"/>
      <c r="I3" s="301"/>
      <c r="J3" s="301"/>
      <c r="K3" s="301"/>
      <c r="L3" s="301"/>
      <c r="M3" s="301"/>
      <c r="N3" s="28"/>
      <c r="O3" s="28" t="str">
        <f>IF(ISBLANK(C2)," ",(IF(ISBLANK(C4),IF(P3="*"," ","*")," ")))</f>
        <v xml:space="preserve"> </v>
      </c>
      <c r="P3" s="29" t="str">
        <f>inputs!W70</f>
        <v>*</v>
      </c>
      <c r="Q3" s="29"/>
      <c r="R3" s="29"/>
      <c r="S3" s="29"/>
      <c r="T3" s="29"/>
      <c r="U3" s="29"/>
      <c r="V3" s="29"/>
      <c r="W3" s="29"/>
      <c r="X3" s="29"/>
      <c r="Y3" s="29"/>
      <c r="Z3" s="29"/>
    </row>
    <row r="4" spans="1:26" ht="15.6">
      <c r="A4" s="30" t="str">
        <f t="shared" si="0"/>
        <v>yes</v>
      </c>
      <c r="B4" s="302" t="s">
        <v>452</v>
      </c>
      <c r="C4" s="300">
        <v>4000</v>
      </c>
      <c r="D4" s="300">
        <v>45</v>
      </c>
      <c r="E4" s="301"/>
      <c r="F4" s="301"/>
      <c r="G4" s="301"/>
      <c r="H4" s="301"/>
      <c r="I4" s="301"/>
      <c r="J4" s="301"/>
      <c r="K4" s="301"/>
      <c r="L4" s="301"/>
      <c r="M4" s="301"/>
      <c r="N4" s="28"/>
      <c r="O4" s="28" t="str">
        <f>IF(ISBLANK(C3)," ",(IF(ISBLANK(C5),IF(P4="*"," ","*")," ")))</f>
        <v xml:space="preserve"> </v>
      </c>
      <c r="P4" s="29" t="str">
        <f>inputs!W71</f>
        <v>*</v>
      </c>
      <c r="Q4" s="29"/>
      <c r="R4" s="29"/>
      <c r="S4" s="29"/>
      <c r="T4" s="29"/>
      <c r="U4" s="29"/>
      <c r="V4" s="29"/>
      <c r="W4" s="29"/>
      <c r="X4" s="29"/>
      <c r="Y4" s="29"/>
      <c r="Z4" s="29"/>
    </row>
    <row r="5" spans="1:26" ht="15.6">
      <c r="A5" s="30" t="str">
        <f t="shared" si="0"/>
        <v>yes</v>
      </c>
      <c r="B5" s="302" t="s">
        <v>453</v>
      </c>
      <c r="C5" s="300">
        <v>4000</v>
      </c>
      <c r="D5" s="300">
        <v>45</v>
      </c>
      <c r="E5" s="301"/>
      <c r="F5" s="301"/>
      <c r="G5" s="301"/>
      <c r="H5" s="301"/>
      <c r="I5" s="301"/>
      <c r="J5" s="301"/>
      <c r="K5" s="301"/>
      <c r="L5" s="301"/>
      <c r="M5" s="301"/>
      <c r="N5" s="28"/>
      <c r="O5" s="28" t="str">
        <f t="shared" ref="O5:O14" si="1">IF(ISBLANK(C4)," ",(IF(ISBLANK(C6),IF(P5="*"," ","*")," ")))</f>
        <v xml:space="preserve"> </v>
      </c>
      <c r="P5" s="29" t="str">
        <f>inputs!W72</f>
        <v>*</v>
      </c>
      <c r="Q5" s="29"/>
      <c r="R5" s="29"/>
      <c r="S5" s="29"/>
      <c r="T5" s="29"/>
      <c r="U5" s="29"/>
      <c r="V5" s="29"/>
      <c r="W5" s="29"/>
      <c r="X5" s="29"/>
      <c r="Y5" s="29"/>
      <c r="Z5" s="29"/>
    </row>
    <row r="6" spans="1:26" ht="15.6">
      <c r="A6" s="30" t="str">
        <f t="shared" si="0"/>
        <v>yes</v>
      </c>
      <c r="B6" s="302" t="s">
        <v>454</v>
      </c>
      <c r="C6" s="300">
        <v>4000</v>
      </c>
      <c r="D6" s="300">
        <v>45</v>
      </c>
      <c r="E6" s="301"/>
      <c r="F6" s="301"/>
      <c r="G6" s="301"/>
      <c r="H6" s="301"/>
      <c r="I6" s="301"/>
      <c r="J6" s="301"/>
      <c r="K6" s="301"/>
      <c r="L6" s="301"/>
      <c r="M6" s="301"/>
      <c r="N6" s="28"/>
      <c r="O6" s="28" t="str">
        <f t="shared" si="1"/>
        <v xml:space="preserve"> </v>
      </c>
      <c r="P6" s="29" t="str">
        <f>inputs!W73</f>
        <v>*</v>
      </c>
      <c r="Q6" s="29"/>
      <c r="R6" s="29"/>
      <c r="S6" s="29"/>
      <c r="T6" s="29"/>
      <c r="U6" s="29"/>
      <c r="V6" s="29"/>
      <c r="W6" s="29"/>
      <c r="X6" s="29"/>
      <c r="Y6" s="29"/>
      <c r="Z6" s="29"/>
    </row>
    <row r="7" spans="1:26" ht="15.6">
      <c r="A7" s="30" t="str">
        <f t="shared" si="0"/>
        <v>yes</v>
      </c>
      <c r="B7" s="302" t="s">
        <v>455</v>
      </c>
      <c r="C7" s="300">
        <v>4000</v>
      </c>
      <c r="D7" s="300">
        <v>45</v>
      </c>
      <c r="E7" s="301"/>
      <c r="F7" s="301"/>
      <c r="G7" s="301"/>
      <c r="H7" s="301"/>
      <c r="I7" s="301"/>
      <c r="J7" s="301"/>
      <c r="K7" s="301"/>
      <c r="L7" s="301"/>
      <c r="M7" s="301"/>
      <c r="N7" s="28"/>
      <c r="O7" s="28" t="str">
        <f t="shared" si="1"/>
        <v xml:space="preserve"> </v>
      </c>
      <c r="P7" s="29" t="str">
        <f>inputs!W74</f>
        <v>*</v>
      </c>
      <c r="Q7" s="29"/>
      <c r="R7" s="29"/>
      <c r="S7" s="29"/>
      <c r="T7" s="29"/>
      <c r="U7" s="29"/>
      <c r="V7" s="29"/>
      <c r="W7" s="29"/>
      <c r="X7" s="29"/>
      <c r="Y7" s="29"/>
      <c r="Z7" s="29"/>
    </row>
    <row r="8" spans="1:26" ht="15.6">
      <c r="A8" s="30" t="str">
        <f t="shared" si="0"/>
        <v>yes</v>
      </c>
      <c r="B8" s="302" t="s">
        <v>456</v>
      </c>
      <c r="C8" s="300">
        <v>4000</v>
      </c>
      <c r="D8" s="300">
        <v>45</v>
      </c>
      <c r="E8" s="301"/>
      <c r="F8" s="301"/>
      <c r="G8" s="301"/>
      <c r="H8" s="301"/>
      <c r="I8" s="301"/>
      <c r="J8" s="301"/>
      <c r="K8" s="301"/>
      <c r="L8" s="301"/>
      <c r="M8" s="301"/>
      <c r="N8" s="28"/>
      <c r="O8" s="28" t="str">
        <f t="shared" si="1"/>
        <v xml:space="preserve"> </v>
      </c>
      <c r="P8" s="29" t="str">
        <f>inputs!W75</f>
        <v>*</v>
      </c>
      <c r="Q8" s="29"/>
      <c r="R8" s="29"/>
      <c r="S8" s="29"/>
      <c r="T8" s="29"/>
      <c r="U8" s="29"/>
      <c r="V8" s="29"/>
      <c r="W8" s="29"/>
      <c r="X8" s="29"/>
      <c r="Y8" s="29"/>
      <c r="Z8" s="29"/>
    </row>
    <row r="9" spans="1:26" ht="15" customHeight="1">
      <c r="A9" s="30" t="str">
        <f t="shared" si="0"/>
        <v>yes</v>
      </c>
      <c r="B9" s="302" t="s">
        <v>457</v>
      </c>
      <c r="C9" s="300">
        <v>3000</v>
      </c>
      <c r="D9" s="300">
        <v>45</v>
      </c>
      <c r="E9" s="301"/>
      <c r="F9" s="301"/>
      <c r="G9" s="301"/>
      <c r="H9" s="301"/>
      <c r="I9" s="301"/>
      <c r="J9" s="301"/>
      <c r="K9" s="301"/>
      <c r="L9" s="301"/>
      <c r="M9" s="301"/>
      <c r="N9" s="28"/>
      <c r="O9" s="28" t="str">
        <f t="shared" si="1"/>
        <v xml:space="preserve"> </v>
      </c>
      <c r="P9" s="29" t="str">
        <f>inputs!W76</f>
        <v>*</v>
      </c>
      <c r="Q9" s="29"/>
      <c r="R9" s="29"/>
      <c r="S9" s="29"/>
      <c r="T9" s="29"/>
      <c r="U9" s="29"/>
      <c r="V9" s="29"/>
      <c r="W9" s="29"/>
      <c r="X9" s="29"/>
      <c r="Y9" s="29"/>
      <c r="Z9" s="29"/>
    </row>
    <row r="10" spans="1:26" ht="15" customHeight="1">
      <c r="A10" s="30" t="str">
        <f t="shared" si="0"/>
        <v>yes</v>
      </c>
      <c r="B10" s="302" t="s">
        <v>458</v>
      </c>
      <c r="C10" s="300">
        <v>3000</v>
      </c>
      <c r="D10" s="300">
        <v>45</v>
      </c>
      <c r="E10" s="301"/>
      <c r="F10" s="301"/>
      <c r="G10" s="301"/>
      <c r="H10" s="301"/>
      <c r="I10" s="301"/>
      <c r="J10" s="301"/>
      <c r="K10" s="301"/>
      <c r="L10" s="301"/>
      <c r="M10" s="301"/>
      <c r="N10" s="28"/>
      <c r="O10" s="28" t="str">
        <f t="shared" si="1"/>
        <v xml:space="preserve"> </v>
      </c>
      <c r="P10" s="29" t="str">
        <f>inputs!W77</f>
        <v>*</v>
      </c>
      <c r="Q10" s="29"/>
      <c r="R10" s="29"/>
      <c r="S10" s="29"/>
      <c r="T10" s="29"/>
      <c r="U10" s="29"/>
      <c r="V10" s="29"/>
      <c r="W10" s="29"/>
      <c r="X10" s="29"/>
      <c r="Y10" s="29"/>
      <c r="Z10" s="29"/>
    </row>
    <row r="11" spans="1:26" ht="15" customHeight="1">
      <c r="A11" s="30" t="str">
        <f t="shared" si="0"/>
        <v>yes</v>
      </c>
      <c r="B11" s="302" t="s">
        <v>459</v>
      </c>
      <c r="C11" s="300">
        <v>3000</v>
      </c>
      <c r="D11" s="300">
        <v>45</v>
      </c>
      <c r="E11" s="301"/>
      <c r="F11" s="301"/>
      <c r="G11" s="301"/>
      <c r="H11" s="301"/>
      <c r="I11" s="301"/>
      <c r="J11" s="301"/>
      <c r="K11" s="301"/>
      <c r="L11" s="301"/>
      <c r="M11" s="301"/>
      <c r="N11" s="28"/>
      <c r="O11" s="28" t="str">
        <f t="shared" si="1"/>
        <v xml:space="preserve"> </v>
      </c>
      <c r="P11" s="29" t="str">
        <f>inputs!W78</f>
        <v>*</v>
      </c>
      <c r="Q11" s="29"/>
      <c r="R11" s="29"/>
      <c r="S11" s="29"/>
      <c r="T11" s="29"/>
      <c r="U11" s="29"/>
      <c r="V11" s="29"/>
      <c r="W11" s="29"/>
      <c r="X11" s="29"/>
      <c r="Y11" s="29"/>
      <c r="Z11" s="29"/>
    </row>
    <row r="12" spans="1:26" ht="15" customHeight="1">
      <c r="A12" s="30" t="str">
        <f t="shared" si="0"/>
        <v>yes</v>
      </c>
      <c r="B12" s="302" t="s">
        <v>460</v>
      </c>
      <c r="C12" s="300">
        <v>3000</v>
      </c>
      <c r="D12" s="300">
        <v>45</v>
      </c>
      <c r="E12" s="301"/>
      <c r="F12" s="301"/>
      <c r="G12" s="301"/>
      <c r="H12" s="301"/>
      <c r="I12" s="301"/>
      <c r="J12" s="301"/>
      <c r="K12" s="301"/>
      <c r="L12" s="301"/>
      <c r="M12" s="301"/>
      <c r="N12" s="28"/>
      <c r="O12" s="28" t="str">
        <f t="shared" si="1"/>
        <v xml:space="preserve"> </v>
      </c>
      <c r="P12" s="29" t="str">
        <f>inputs!W79</f>
        <v>*</v>
      </c>
      <c r="Q12" s="29"/>
      <c r="R12" s="29"/>
      <c r="S12" s="29"/>
      <c r="T12" s="29"/>
      <c r="U12" s="29"/>
      <c r="V12" s="29"/>
      <c r="W12" s="29"/>
      <c r="X12" s="29"/>
      <c r="Y12" s="29"/>
      <c r="Z12" s="29"/>
    </row>
    <row r="13" spans="1:26" ht="15" customHeight="1">
      <c r="A13" s="30" t="str">
        <f t="shared" si="0"/>
        <v>yes</v>
      </c>
      <c r="B13" s="302" t="s">
        <v>461</v>
      </c>
      <c r="C13" s="300">
        <v>3000</v>
      </c>
      <c r="D13" s="300">
        <v>45</v>
      </c>
      <c r="E13" s="301"/>
      <c r="F13" s="301"/>
      <c r="G13" s="301"/>
      <c r="H13" s="301"/>
      <c r="I13" s="301"/>
      <c r="J13" s="301"/>
      <c r="K13" s="301"/>
      <c r="L13" s="301"/>
      <c r="M13" s="301"/>
      <c r="N13" s="28"/>
      <c r="O13" s="28" t="str">
        <f t="shared" si="1"/>
        <v xml:space="preserve"> </v>
      </c>
      <c r="P13" s="29" t="str">
        <f>inputs!W80</f>
        <v>*</v>
      </c>
      <c r="Q13" s="29"/>
      <c r="R13" s="29"/>
      <c r="S13" s="29"/>
      <c r="T13" s="29"/>
      <c r="U13" s="29"/>
      <c r="V13" s="29"/>
      <c r="W13" s="29"/>
      <c r="X13" s="29"/>
      <c r="Y13" s="29"/>
      <c r="Z13" s="29"/>
    </row>
    <row r="14" spans="1:26" ht="15" customHeight="1">
      <c r="A14" s="30" t="str">
        <f t="shared" si="0"/>
        <v>yes</v>
      </c>
      <c r="B14" s="302" t="s">
        <v>462</v>
      </c>
      <c r="C14" s="300">
        <v>3000</v>
      </c>
      <c r="D14" s="300">
        <v>45</v>
      </c>
      <c r="E14" s="301"/>
      <c r="F14" s="301"/>
      <c r="G14" s="301"/>
      <c r="H14" s="301"/>
      <c r="I14" s="301"/>
      <c r="J14" s="301"/>
      <c r="K14" s="301"/>
      <c r="L14" s="301"/>
      <c r="M14" s="301"/>
      <c r="N14" s="28"/>
      <c r="O14" s="28" t="str">
        <f t="shared" si="1"/>
        <v xml:space="preserve"> </v>
      </c>
      <c r="P14" s="29" t="str">
        <f>inputs!W81</f>
        <v>*</v>
      </c>
      <c r="Q14" s="29"/>
      <c r="R14" s="29"/>
      <c r="S14" s="29"/>
      <c r="T14" s="29"/>
      <c r="U14" s="29"/>
      <c r="V14" s="29"/>
      <c r="W14" s="29"/>
      <c r="X14" s="29"/>
      <c r="Y14" s="29"/>
      <c r="Z14" s="29"/>
    </row>
    <row r="15" spans="1:26">
      <c r="A15" s="29"/>
      <c r="B15" s="29"/>
      <c r="C15" s="29"/>
      <c r="D15" s="29"/>
      <c r="E15" s="29"/>
      <c r="F15" s="29"/>
      <c r="G15" s="29"/>
      <c r="H15" s="579"/>
      <c r="I15" s="29"/>
      <c r="J15" s="29"/>
      <c r="K15" s="29"/>
      <c r="L15" s="29"/>
      <c r="M15" s="29"/>
      <c r="N15" s="29"/>
      <c r="O15" s="29"/>
      <c r="P15" s="29"/>
      <c r="Q15" s="29"/>
      <c r="R15" s="29"/>
      <c r="S15" s="29"/>
      <c r="T15" s="29"/>
      <c r="U15" s="29"/>
      <c r="V15" s="29"/>
      <c r="W15" s="29"/>
      <c r="X15" s="29"/>
      <c r="Y15" s="29"/>
      <c r="Z15" s="29"/>
    </row>
    <row r="16" spans="1:26">
      <c r="A16" s="29"/>
      <c r="B16" s="29"/>
      <c r="C16" s="29"/>
      <c r="D16" s="29"/>
      <c r="E16" s="29"/>
      <c r="F16" s="29"/>
      <c r="G16" s="29"/>
      <c r="H16" s="579"/>
      <c r="I16" s="29"/>
      <c r="J16" s="29"/>
      <c r="K16" s="29"/>
      <c r="L16" s="29"/>
      <c r="M16" s="29"/>
      <c r="N16" s="29"/>
      <c r="O16" s="29"/>
      <c r="P16" s="29"/>
      <c r="Q16" s="29"/>
      <c r="R16" s="29"/>
      <c r="S16" s="29"/>
      <c r="T16" s="29"/>
      <c r="U16" s="29"/>
      <c r="V16" s="29"/>
      <c r="W16" s="29"/>
      <c r="X16" s="29"/>
      <c r="Y16" s="29"/>
      <c r="Z16" s="29"/>
    </row>
    <row r="17" spans="1:26">
      <c r="A17" s="29"/>
      <c r="B17" s="29"/>
      <c r="C17" s="29"/>
      <c r="D17" s="29"/>
      <c r="E17" s="29"/>
      <c r="F17" s="29"/>
      <c r="G17" s="29"/>
      <c r="H17" s="579"/>
      <c r="I17" s="29"/>
      <c r="J17" s="29"/>
      <c r="K17" s="29"/>
      <c r="L17" s="29"/>
      <c r="M17" s="29"/>
      <c r="N17" s="29"/>
      <c r="O17" s="29"/>
      <c r="P17" s="29"/>
      <c r="Q17" s="29"/>
      <c r="R17" s="29"/>
      <c r="S17" s="29"/>
      <c r="T17" s="29"/>
      <c r="U17" s="29"/>
      <c r="V17" s="29"/>
      <c r="W17" s="29"/>
      <c r="X17" s="29"/>
      <c r="Y17" s="29"/>
      <c r="Z17" s="29"/>
    </row>
    <row r="18" spans="1:26">
      <c r="A18" s="29"/>
      <c r="B18" s="29"/>
      <c r="C18" s="29"/>
      <c r="D18" s="29"/>
      <c r="E18" s="29"/>
      <c r="F18" s="29"/>
      <c r="G18" s="29"/>
      <c r="H18" s="579"/>
      <c r="I18" s="29"/>
      <c r="J18" s="29"/>
      <c r="K18" s="29"/>
      <c r="L18" s="29"/>
      <c r="M18" s="29"/>
      <c r="N18" s="29"/>
      <c r="O18" s="29"/>
      <c r="P18" s="29"/>
      <c r="Q18" s="29"/>
      <c r="R18" s="29"/>
      <c r="S18" s="29"/>
      <c r="T18" s="29"/>
      <c r="U18" s="29"/>
      <c r="V18" s="29"/>
      <c r="W18" s="29"/>
      <c r="X18" s="29"/>
      <c r="Y18" s="29"/>
      <c r="Z18" s="29"/>
    </row>
    <row r="19" spans="1:26">
      <c r="A19" s="29"/>
      <c r="B19" s="29"/>
      <c r="C19" s="29"/>
      <c r="D19" s="29"/>
      <c r="E19" s="29"/>
      <c r="F19" s="29"/>
      <c r="G19" s="29"/>
      <c r="H19" s="579"/>
      <c r="I19" s="29"/>
      <c r="J19" s="29"/>
      <c r="K19" s="29"/>
      <c r="L19" s="29"/>
      <c r="M19" s="29"/>
      <c r="N19" s="29"/>
      <c r="O19" s="29"/>
      <c r="P19" s="29"/>
      <c r="Q19" s="29"/>
      <c r="R19" s="29"/>
      <c r="S19" s="29"/>
      <c r="T19" s="29"/>
      <c r="U19" s="29"/>
      <c r="V19" s="29"/>
      <c r="W19" s="29"/>
      <c r="X19" s="29"/>
      <c r="Y19" s="29"/>
      <c r="Z19" s="29"/>
    </row>
    <row r="20" spans="1:26">
      <c r="A20" s="29"/>
      <c r="B20" s="29"/>
      <c r="C20" s="29"/>
      <c r="D20" s="29"/>
      <c r="E20" s="29"/>
      <c r="F20" s="29"/>
      <c r="G20" s="29"/>
      <c r="H20" s="579"/>
      <c r="I20" s="29"/>
      <c r="J20" s="29"/>
      <c r="K20" s="29"/>
      <c r="L20" s="29"/>
      <c r="M20" s="29"/>
      <c r="N20" s="29"/>
      <c r="O20" s="29"/>
      <c r="P20" s="29"/>
      <c r="Q20" s="29"/>
      <c r="R20" s="29"/>
      <c r="S20" s="29"/>
      <c r="T20" s="29"/>
      <c r="U20" s="29"/>
      <c r="V20" s="29"/>
      <c r="W20" s="29"/>
      <c r="X20" s="29"/>
      <c r="Y20" s="29"/>
      <c r="Z20" s="29"/>
    </row>
    <row r="21" spans="1:26" ht="15.75" customHeight="1">
      <c r="A21" s="29"/>
      <c r="B21" s="29"/>
      <c r="C21" s="29"/>
      <c r="D21" s="29"/>
      <c r="E21" s="29"/>
      <c r="F21" s="29"/>
      <c r="G21" s="29"/>
      <c r="H21" s="579"/>
      <c r="I21" s="29"/>
      <c r="J21" s="29"/>
      <c r="K21" s="29"/>
      <c r="L21" s="29"/>
      <c r="M21" s="29"/>
      <c r="N21" s="29"/>
      <c r="O21" s="29"/>
      <c r="P21" s="29"/>
      <c r="Q21" s="29"/>
      <c r="R21" s="29"/>
      <c r="S21" s="29"/>
      <c r="T21" s="29"/>
      <c r="U21" s="29"/>
      <c r="V21" s="29"/>
      <c r="W21" s="29"/>
      <c r="X21" s="29"/>
      <c r="Y21" s="29"/>
      <c r="Z21" s="29"/>
    </row>
    <row r="22" spans="1:26" ht="15.75" customHeight="1">
      <c r="A22" s="29"/>
      <c r="B22" s="29"/>
      <c r="C22" s="29"/>
      <c r="D22" s="29"/>
      <c r="E22" s="29"/>
      <c r="F22" s="29"/>
      <c r="G22" s="29"/>
      <c r="H22" s="579"/>
      <c r="I22" s="29"/>
      <c r="J22" s="29"/>
      <c r="K22" s="29"/>
      <c r="L22" s="29"/>
      <c r="M22" s="29"/>
      <c r="N22" s="29"/>
      <c r="O22" s="29"/>
      <c r="P22" s="29"/>
      <c r="Q22" s="29"/>
      <c r="R22" s="29"/>
      <c r="S22" s="29"/>
      <c r="T22" s="29"/>
      <c r="U22" s="29"/>
      <c r="V22" s="29"/>
      <c r="W22" s="29"/>
      <c r="X22" s="29"/>
      <c r="Y22" s="29"/>
      <c r="Z22" s="29"/>
    </row>
    <row r="23" spans="1:26" ht="15.75" customHeight="1">
      <c r="A23" s="29"/>
      <c r="B23" s="29"/>
      <c r="C23" s="29"/>
      <c r="D23" s="29"/>
      <c r="E23" s="29"/>
      <c r="F23" s="29"/>
      <c r="G23" s="29"/>
      <c r="H23" s="579"/>
      <c r="I23" s="29"/>
      <c r="J23" s="29"/>
      <c r="K23" s="29"/>
      <c r="L23" s="29"/>
      <c r="M23" s="29"/>
      <c r="N23" s="29"/>
      <c r="O23" s="29"/>
      <c r="P23" s="29"/>
      <c r="Q23" s="29"/>
      <c r="R23" s="29"/>
      <c r="S23" s="29"/>
      <c r="T23" s="29"/>
      <c r="U23" s="29"/>
      <c r="V23" s="29"/>
      <c r="W23" s="29"/>
      <c r="X23" s="29"/>
      <c r="Y23" s="29"/>
      <c r="Z23" s="29"/>
    </row>
    <row r="24" spans="1:26" ht="15.75" customHeight="1">
      <c r="A24" s="29"/>
      <c r="B24" s="29"/>
      <c r="C24" s="29"/>
      <c r="D24" s="29"/>
      <c r="E24" s="29"/>
      <c r="F24" s="29"/>
      <c r="G24" s="29"/>
      <c r="H24" s="579"/>
      <c r="I24" s="29"/>
      <c r="J24" s="29"/>
      <c r="K24" s="29"/>
      <c r="L24" s="29"/>
      <c r="M24" s="29"/>
      <c r="N24" s="29"/>
      <c r="O24" s="29"/>
      <c r="P24" s="29"/>
      <c r="Q24" s="29"/>
      <c r="R24" s="29"/>
      <c r="S24" s="29"/>
      <c r="T24" s="29"/>
      <c r="U24" s="29"/>
      <c r="V24" s="29"/>
      <c r="W24" s="29"/>
      <c r="X24" s="29"/>
      <c r="Y24" s="29"/>
      <c r="Z24" s="29"/>
    </row>
    <row r="25" spans="1:26" ht="15.75" customHeight="1">
      <c r="A25" s="29"/>
      <c r="B25" s="29"/>
      <c r="C25" s="29"/>
      <c r="D25" s="29"/>
      <c r="E25" s="29"/>
      <c r="F25" s="29"/>
      <c r="G25" s="29"/>
      <c r="H25" s="579"/>
      <c r="I25" s="29"/>
      <c r="J25" s="29"/>
      <c r="K25" s="29"/>
      <c r="L25" s="29"/>
      <c r="M25" s="29"/>
      <c r="N25" s="29"/>
      <c r="O25" s="29"/>
      <c r="P25" s="29"/>
      <c r="Q25" s="29"/>
      <c r="R25" s="29"/>
      <c r="S25" s="29"/>
      <c r="T25" s="29"/>
      <c r="U25" s="29"/>
      <c r="V25" s="29"/>
      <c r="W25" s="29"/>
      <c r="X25" s="29"/>
      <c r="Y25" s="29"/>
      <c r="Z25" s="29"/>
    </row>
    <row r="26" spans="1:26" ht="15.75" customHeight="1">
      <c r="A26" s="29"/>
      <c r="B26" s="29"/>
      <c r="C26" s="29"/>
      <c r="D26" s="29"/>
      <c r="E26" s="29"/>
      <c r="F26" s="29"/>
      <c r="G26" s="29"/>
      <c r="H26" s="579"/>
      <c r="I26" s="29"/>
      <c r="J26" s="29"/>
      <c r="K26" s="29"/>
      <c r="L26" s="29"/>
      <c r="M26" s="29"/>
      <c r="N26" s="29"/>
      <c r="O26" s="29"/>
      <c r="P26" s="29"/>
      <c r="Q26" s="29"/>
      <c r="R26" s="29"/>
      <c r="S26" s="29"/>
      <c r="T26" s="29"/>
      <c r="U26" s="29"/>
      <c r="V26" s="29"/>
      <c r="W26" s="29"/>
      <c r="X26" s="29"/>
      <c r="Y26" s="29"/>
      <c r="Z26" s="29"/>
    </row>
    <row r="27" spans="1:26" ht="15.75" customHeight="1">
      <c r="A27" s="29"/>
      <c r="B27" s="29"/>
      <c r="C27" s="29"/>
      <c r="D27" s="29"/>
      <c r="E27" s="29"/>
      <c r="F27" s="29"/>
      <c r="G27" s="29"/>
      <c r="H27" s="579"/>
      <c r="I27" s="29"/>
      <c r="J27" s="29"/>
      <c r="K27" s="29"/>
      <c r="L27" s="29"/>
      <c r="M27" s="29"/>
      <c r="N27" s="29"/>
      <c r="O27" s="29"/>
      <c r="P27" s="29"/>
      <c r="Q27" s="29"/>
      <c r="R27" s="29"/>
      <c r="S27" s="29"/>
      <c r="T27" s="29"/>
      <c r="U27" s="29"/>
      <c r="V27" s="29"/>
      <c r="W27" s="29"/>
      <c r="X27" s="29"/>
      <c r="Y27" s="29"/>
      <c r="Z27" s="29"/>
    </row>
    <row r="28" spans="1:26" ht="15.75" customHeight="1">
      <c r="A28" s="29"/>
      <c r="B28" s="29"/>
      <c r="C28" s="29"/>
      <c r="D28" s="29"/>
      <c r="E28" s="29"/>
      <c r="F28" s="29"/>
      <c r="G28" s="29"/>
      <c r="H28" s="579"/>
      <c r="I28" s="29"/>
      <c r="J28" s="29"/>
      <c r="K28" s="29"/>
      <c r="L28" s="29"/>
      <c r="M28" s="29"/>
      <c r="N28" s="29"/>
      <c r="O28" s="29"/>
      <c r="P28" s="29"/>
      <c r="Q28" s="29"/>
      <c r="R28" s="29"/>
      <c r="S28" s="29"/>
      <c r="T28" s="29"/>
      <c r="U28" s="29"/>
      <c r="V28" s="29"/>
      <c r="W28" s="29"/>
      <c r="X28" s="29"/>
      <c r="Y28" s="29"/>
      <c r="Z28" s="29"/>
    </row>
    <row r="29" spans="1:26" ht="15.75" customHeight="1">
      <c r="A29" s="29"/>
      <c r="B29" s="29"/>
      <c r="C29" s="29"/>
      <c r="D29" s="29"/>
      <c r="E29" s="29"/>
      <c r="F29" s="29"/>
      <c r="G29" s="29"/>
      <c r="H29" s="579"/>
      <c r="I29" s="29"/>
      <c r="J29" s="29"/>
      <c r="K29" s="29"/>
      <c r="L29" s="29"/>
      <c r="M29" s="29"/>
      <c r="N29" s="29"/>
      <c r="O29" s="29"/>
      <c r="P29" s="29"/>
      <c r="Q29" s="29"/>
      <c r="R29" s="29"/>
      <c r="S29" s="29"/>
      <c r="T29" s="29"/>
      <c r="U29" s="29"/>
      <c r="V29" s="29"/>
      <c r="W29" s="29"/>
      <c r="X29" s="29"/>
      <c r="Y29" s="29"/>
      <c r="Z29" s="29"/>
    </row>
    <row r="30" spans="1:26" ht="15.75" customHeight="1">
      <c r="A30" s="29"/>
      <c r="B30" s="29"/>
      <c r="C30" s="29"/>
      <c r="D30" s="29"/>
      <c r="E30" s="29"/>
      <c r="F30" s="29"/>
      <c r="G30" s="29"/>
      <c r="H30" s="579"/>
      <c r="I30" s="29"/>
      <c r="J30" s="29"/>
      <c r="K30" s="29"/>
      <c r="L30" s="29"/>
      <c r="M30" s="29"/>
      <c r="N30" s="29"/>
      <c r="O30" s="29"/>
      <c r="P30" s="29"/>
      <c r="Q30" s="29"/>
      <c r="R30" s="29"/>
      <c r="S30" s="29"/>
      <c r="T30" s="29"/>
      <c r="U30" s="29"/>
      <c r="V30" s="29"/>
      <c r="W30" s="29"/>
      <c r="X30" s="29"/>
      <c r="Y30" s="29"/>
      <c r="Z30" s="29"/>
    </row>
    <row r="31" spans="1:26" ht="15.75" customHeight="1">
      <c r="A31" s="29"/>
      <c r="B31" s="29"/>
      <c r="C31" s="29"/>
      <c r="D31" s="29"/>
      <c r="E31" s="29"/>
      <c r="F31" s="29"/>
      <c r="G31" s="29"/>
      <c r="H31" s="579"/>
      <c r="I31" s="29"/>
      <c r="J31" s="29"/>
      <c r="K31" s="29"/>
      <c r="L31" s="29"/>
      <c r="M31" s="29"/>
      <c r="N31" s="29"/>
      <c r="O31" s="29"/>
      <c r="P31" s="29"/>
      <c r="Q31" s="29"/>
      <c r="R31" s="29"/>
      <c r="S31" s="29"/>
      <c r="T31" s="29"/>
      <c r="U31" s="29"/>
      <c r="V31" s="29"/>
      <c r="W31" s="29"/>
      <c r="X31" s="29"/>
      <c r="Y31" s="29"/>
      <c r="Z31" s="29"/>
    </row>
    <row r="32" spans="1:26" ht="15.75" customHeight="1">
      <c r="A32" s="29"/>
      <c r="B32" s="29"/>
      <c r="C32" s="29"/>
      <c r="D32" s="29"/>
      <c r="E32" s="29"/>
      <c r="F32" s="29"/>
      <c r="G32" s="29"/>
      <c r="H32" s="579"/>
      <c r="I32" s="29"/>
      <c r="J32" s="29"/>
      <c r="K32" s="29"/>
      <c r="L32" s="29"/>
      <c r="M32" s="29"/>
      <c r="N32" s="29"/>
      <c r="O32" s="29"/>
      <c r="P32" s="29"/>
      <c r="Q32" s="29"/>
      <c r="R32" s="29"/>
      <c r="S32" s="29"/>
      <c r="T32" s="29"/>
      <c r="U32" s="29"/>
      <c r="V32" s="29"/>
      <c r="W32" s="29"/>
      <c r="X32" s="29"/>
      <c r="Y32" s="29"/>
      <c r="Z32" s="29"/>
    </row>
    <row r="33" spans="1:26" ht="15.75" customHeight="1">
      <c r="A33" s="29"/>
      <c r="B33" s="29"/>
      <c r="C33" s="29"/>
      <c r="D33" s="29"/>
      <c r="E33" s="29"/>
      <c r="F33" s="29"/>
      <c r="G33" s="29"/>
      <c r="H33" s="579"/>
      <c r="I33" s="29"/>
      <c r="J33" s="29"/>
      <c r="K33" s="29"/>
      <c r="L33" s="29"/>
      <c r="M33" s="29"/>
      <c r="N33" s="29"/>
      <c r="O33" s="29"/>
      <c r="P33" s="29"/>
      <c r="Q33" s="29"/>
      <c r="R33" s="29"/>
      <c r="S33" s="29"/>
      <c r="T33" s="29"/>
      <c r="U33" s="29"/>
      <c r="V33" s="29"/>
      <c r="W33" s="29"/>
      <c r="X33" s="29"/>
      <c r="Y33" s="29"/>
      <c r="Z33" s="29"/>
    </row>
    <row r="34" spans="1:26" ht="15.75" customHeight="1">
      <c r="A34" s="29"/>
      <c r="B34" s="29"/>
      <c r="C34" s="29"/>
      <c r="D34" s="29"/>
      <c r="E34" s="29"/>
      <c r="F34" s="29"/>
      <c r="G34" s="29"/>
      <c r="H34" s="579"/>
      <c r="I34" s="29"/>
      <c r="J34" s="29"/>
      <c r="K34" s="29"/>
      <c r="L34" s="29"/>
      <c r="M34" s="29"/>
      <c r="N34" s="29"/>
      <c r="O34" s="29"/>
      <c r="P34" s="29"/>
      <c r="Q34" s="29"/>
      <c r="R34" s="29"/>
      <c r="S34" s="29"/>
      <c r="T34" s="29"/>
      <c r="U34" s="29"/>
      <c r="V34" s="29"/>
      <c r="W34" s="29"/>
      <c r="X34" s="29"/>
      <c r="Y34" s="29"/>
      <c r="Z34" s="29"/>
    </row>
    <row r="35" spans="1:26" ht="15.75" customHeight="1">
      <c r="A35" s="29"/>
      <c r="B35" s="29"/>
      <c r="C35" s="29"/>
      <c r="D35" s="29"/>
      <c r="E35" s="29"/>
      <c r="F35" s="29"/>
      <c r="G35" s="29"/>
      <c r="H35" s="579"/>
      <c r="I35" s="29"/>
      <c r="J35" s="29"/>
      <c r="K35" s="29"/>
      <c r="L35" s="29"/>
      <c r="M35" s="29"/>
      <c r="N35" s="29"/>
      <c r="O35" s="29"/>
      <c r="P35" s="29"/>
      <c r="Q35" s="29"/>
      <c r="R35" s="29"/>
      <c r="S35" s="29"/>
      <c r="T35" s="29"/>
      <c r="U35" s="29"/>
      <c r="V35" s="29"/>
      <c r="W35" s="29"/>
      <c r="X35" s="29"/>
      <c r="Y35" s="29"/>
      <c r="Z35" s="29"/>
    </row>
    <row r="36" spans="1:26" ht="15.75" customHeight="1">
      <c r="A36" s="29"/>
      <c r="B36" s="29"/>
      <c r="C36" s="29"/>
      <c r="D36" s="29"/>
      <c r="E36" s="29"/>
      <c r="F36" s="29"/>
      <c r="G36" s="29"/>
      <c r="H36" s="579"/>
      <c r="I36" s="29"/>
      <c r="J36" s="29"/>
      <c r="K36" s="29"/>
      <c r="L36" s="29"/>
      <c r="M36" s="29"/>
      <c r="N36" s="29"/>
      <c r="O36" s="29"/>
      <c r="P36" s="29"/>
      <c r="Q36" s="29"/>
      <c r="R36" s="29"/>
      <c r="S36" s="29"/>
      <c r="T36" s="29"/>
      <c r="U36" s="29"/>
      <c r="V36" s="29"/>
      <c r="W36" s="29"/>
      <c r="X36" s="29"/>
      <c r="Y36" s="29"/>
      <c r="Z36" s="29"/>
    </row>
    <row r="37" spans="1:26" ht="15.75" customHeight="1">
      <c r="A37" s="29"/>
      <c r="B37" s="29"/>
      <c r="C37" s="29"/>
      <c r="D37" s="29"/>
      <c r="E37" s="29"/>
      <c r="F37" s="29"/>
      <c r="G37" s="29"/>
      <c r="H37" s="579"/>
      <c r="I37" s="29"/>
      <c r="J37" s="29"/>
      <c r="K37" s="29"/>
      <c r="L37" s="29"/>
      <c r="M37" s="29"/>
      <c r="N37" s="29"/>
      <c r="O37" s="29"/>
      <c r="P37" s="29"/>
      <c r="Q37" s="29"/>
      <c r="R37" s="29"/>
      <c r="S37" s="29"/>
      <c r="T37" s="29"/>
      <c r="U37" s="29"/>
      <c r="V37" s="29"/>
      <c r="W37" s="29"/>
      <c r="X37" s="29"/>
      <c r="Y37" s="29"/>
      <c r="Z37" s="29"/>
    </row>
    <row r="38" spans="1:26" ht="15.75" customHeight="1">
      <c r="A38" s="29"/>
      <c r="B38" s="29"/>
      <c r="C38" s="29"/>
      <c r="D38" s="29"/>
      <c r="E38" s="29"/>
      <c r="F38" s="29"/>
      <c r="G38" s="29"/>
      <c r="H38" s="579"/>
      <c r="I38" s="29"/>
      <c r="J38" s="29"/>
      <c r="K38" s="29"/>
      <c r="L38" s="29"/>
      <c r="M38" s="29"/>
      <c r="N38" s="29"/>
      <c r="O38" s="29"/>
      <c r="P38" s="29"/>
      <c r="Q38" s="29"/>
      <c r="R38" s="29"/>
      <c r="S38" s="29"/>
      <c r="T38" s="29"/>
      <c r="U38" s="29"/>
      <c r="V38" s="29"/>
      <c r="W38" s="29"/>
      <c r="X38" s="29"/>
      <c r="Y38" s="29"/>
      <c r="Z38" s="29"/>
    </row>
    <row r="39" spans="1:26" ht="15.75" customHeight="1">
      <c r="A39" s="29"/>
      <c r="B39" s="29"/>
      <c r="C39" s="29"/>
      <c r="D39" s="29"/>
      <c r="E39" s="29"/>
      <c r="F39" s="29"/>
      <c r="G39" s="29"/>
      <c r="H39" s="579"/>
      <c r="I39" s="29"/>
      <c r="J39" s="29"/>
      <c r="K39" s="29"/>
      <c r="L39" s="29"/>
      <c r="M39" s="29"/>
      <c r="N39" s="29"/>
      <c r="O39" s="29"/>
      <c r="P39" s="29"/>
      <c r="Q39" s="29"/>
      <c r="R39" s="29"/>
      <c r="S39" s="29"/>
      <c r="T39" s="29"/>
      <c r="U39" s="29"/>
      <c r="V39" s="29"/>
      <c r="W39" s="29"/>
      <c r="X39" s="29"/>
      <c r="Y39" s="29"/>
      <c r="Z39" s="29"/>
    </row>
    <row r="40" spans="1:26" ht="15.75" customHeight="1">
      <c r="A40" s="29"/>
      <c r="B40" s="29"/>
      <c r="C40" s="29"/>
      <c r="D40" s="29"/>
      <c r="E40" s="29"/>
      <c r="F40" s="29"/>
      <c r="G40" s="29"/>
      <c r="H40" s="579"/>
      <c r="I40" s="29"/>
      <c r="J40" s="29"/>
      <c r="K40" s="29"/>
      <c r="L40" s="29"/>
      <c r="M40" s="29"/>
      <c r="N40" s="29"/>
      <c r="O40" s="29"/>
      <c r="P40" s="29"/>
      <c r="Q40" s="29"/>
      <c r="R40" s="29"/>
      <c r="S40" s="29"/>
      <c r="T40" s="29"/>
      <c r="U40" s="29"/>
      <c r="V40" s="29"/>
      <c r="W40" s="29"/>
      <c r="X40" s="29"/>
      <c r="Y40" s="29"/>
      <c r="Z40" s="29"/>
    </row>
    <row r="41" spans="1:26" ht="15.75" customHeight="1">
      <c r="A41" s="29"/>
      <c r="B41" s="29"/>
      <c r="C41" s="29"/>
      <c r="D41" s="29"/>
      <c r="E41" s="29"/>
      <c r="F41" s="29"/>
      <c r="G41" s="29"/>
      <c r="H41" s="579"/>
      <c r="I41" s="29"/>
      <c r="J41" s="29"/>
      <c r="K41" s="29"/>
      <c r="L41" s="29"/>
      <c r="M41" s="29"/>
      <c r="N41" s="29"/>
      <c r="O41" s="29"/>
      <c r="P41" s="29"/>
      <c r="Q41" s="29"/>
      <c r="R41" s="29"/>
      <c r="S41" s="29"/>
      <c r="T41" s="29"/>
      <c r="U41" s="29"/>
      <c r="V41" s="29"/>
      <c r="W41" s="29"/>
      <c r="X41" s="29"/>
      <c r="Y41" s="29"/>
      <c r="Z41" s="29"/>
    </row>
    <row r="42" spans="1:26" ht="15.75" customHeight="1">
      <c r="A42" s="29"/>
      <c r="B42" s="29"/>
      <c r="C42" s="29"/>
      <c r="D42" s="29"/>
      <c r="E42" s="29"/>
      <c r="F42" s="29"/>
      <c r="G42" s="29"/>
      <c r="H42" s="579"/>
      <c r="I42" s="29"/>
      <c r="J42" s="29"/>
      <c r="K42" s="29"/>
      <c r="L42" s="29"/>
      <c r="M42" s="29"/>
      <c r="N42" s="29"/>
      <c r="O42" s="29"/>
      <c r="P42" s="29"/>
      <c r="Q42" s="29"/>
      <c r="R42" s="29"/>
      <c r="S42" s="29"/>
      <c r="T42" s="29"/>
      <c r="U42" s="29"/>
      <c r="V42" s="29"/>
      <c r="W42" s="29"/>
      <c r="X42" s="29"/>
      <c r="Y42" s="29"/>
      <c r="Z42" s="29"/>
    </row>
    <row r="43" spans="1:26" ht="15.75" customHeight="1">
      <c r="A43" s="29"/>
      <c r="B43" s="29"/>
      <c r="C43" s="29"/>
      <c r="D43" s="29"/>
      <c r="E43" s="29"/>
      <c r="F43" s="29"/>
      <c r="G43" s="29"/>
      <c r="H43" s="579"/>
      <c r="I43" s="29"/>
      <c r="J43" s="29"/>
      <c r="K43" s="29"/>
      <c r="L43" s="29"/>
      <c r="M43" s="29"/>
      <c r="N43" s="29"/>
      <c r="O43" s="29"/>
      <c r="P43" s="29"/>
      <c r="Q43" s="29"/>
      <c r="R43" s="29"/>
      <c r="S43" s="29"/>
      <c r="T43" s="29"/>
      <c r="U43" s="29"/>
      <c r="V43" s="29"/>
      <c r="W43" s="29"/>
      <c r="X43" s="29"/>
      <c r="Y43" s="29"/>
      <c r="Z43" s="29"/>
    </row>
    <row r="44" spans="1:26" ht="15.75" customHeight="1">
      <c r="A44" s="29"/>
      <c r="B44" s="29"/>
      <c r="C44" s="29"/>
      <c r="D44" s="29"/>
      <c r="E44" s="29"/>
      <c r="F44" s="29"/>
      <c r="G44" s="29"/>
      <c r="H44" s="579"/>
      <c r="I44" s="29"/>
      <c r="J44" s="29"/>
      <c r="K44" s="29"/>
      <c r="L44" s="29"/>
      <c r="M44" s="29"/>
      <c r="N44" s="29"/>
      <c r="O44" s="29"/>
      <c r="P44" s="29"/>
      <c r="Q44" s="29"/>
      <c r="R44" s="29"/>
      <c r="S44" s="29"/>
      <c r="T44" s="29"/>
      <c r="U44" s="29"/>
      <c r="V44" s="29"/>
      <c r="W44" s="29"/>
      <c r="X44" s="29"/>
      <c r="Y44" s="29"/>
      <c r="Z44" s="29"/>
    </row>
    <row r="45" spans="1:26" ht="15.75" customHeight="1">
      <c r="A45" s="29"/>
      <c r="B45" s="29"/>
      <c r="C45" s="29"/>
      <c r="D45" s="29"/>
      <c r="E45" s="29"/>
      <c r="F45" s="29"/>
      <c r="G45" s="29"/>
      <c r="H45" s="579"/>
      <c r="I45" s="29"/>
      <c r="J45" s="29"/>
      <c r="K45" s="29"/>
      <c r="L45" s="29"/>
      <c r="M45" s="29"/>
      <c r="N45" s="29"/>
      <c r="O45" s="29"/>
      <c r="P45" s="29"/>
      <c r="Q45" s="29"/>
      <c r="R45" s="29"/>
      <c r="S45" s="29"/>
      <c r="T45" s="29"/>
      <c r="U45" s="29"/>
      <c r="V45" s="29"/>
      <c r="W45" s="29"/>
      <c r="X45" s="29"/>
      <c r="Y45" s="29"/>
      <c r="Z45" s="29"/>
    </row>
    <row r="46" spans="1:26" ht="15.75" customHeight="1">
      <c r="A46" s="29"/>
      <c r="B46" s="29"/>
      <c r="C46" s="29"/>
      <c r="D46" s="29"/>
      <c r="E46" s="29"/>
      <c r="F46" s="29"/>
      <c r="G46" s="29"/>
      <c r="H46" s="579"/>
      <c r="I46" s="29"/>
      <c r="J46" s="29"/>
      <c r="K46" s="29"/>
      <c r="L46" s="29"/>
      <c r="M46" s="29"/>
      <c r="N46" s="29"/>
      <c r="O46" s="29"/>
      <c r="P46" s="29"/>
      <c r="Q46" s="29"/>
      <c r="R46" s="29"/>
      <c r="S46" s="29"/>
      <c r="T46" s="29"/>
      <c r="U46" s="29"/>
      <c r="V46" s="29"/>
      <c r="W46" s="29"/>
      <c r="X46" s="29"/>
      <c r="Y46" s="29"/>
      <c r="Z46" s="29"/>
    </row>
    <row r="47" spans="1:26" ht="15.75" customHeight="1">
      <c r="A47" s="29"/>
      <c r="B47" s="29"/>
      <c r="C47" s="29"/>
      <c r="D47" s="29"/>
      <c r="E47" s="29"/>
      <c r="F47" s="29"/>
      <c r="G47" s="29"/>
      <c r="H47" s="579"/>
      <c r="I47" s="29"/>
      <c r="J47" s="29"/>
      <c r="K47" s="29"/>
      <c r="L47" s="29"/>
      <c r="M47" s="29"/>
      <c r="N47" s="29"/>
      <c r="O47" s="29"/>
      <c r="P47" s="29"/>
      <c r="Q47" s="29"/>
      <c r="R47" s="29"/>
      <c r="S47" s="29"/>
      <c r="T47" s="29"/>
      <c r="U47" s="29"/>
      <c r="V47" s="29"/>
      <c r="W47" s="29"/>
      <c r="X47" s="29"/>
      <c r="Y47" s="29"/>
      <c r="Z47" s="29"/>
    </row>
    <row r="48" spans="1:26" ht="15.75" customHeight="1">
      <c r="A48" s="29"/>
      <c r="B48" s="29"/>
      <c r="C48" s="29"/>
      <c r="D48" s="29"/>
      <c r="E48" s="29"/>
      <c r="F48" s="29"/>
      <c r="G48" s="29"/>
      <c r="H48" s="579"/>
      <c r="I48" s="29"/>
      <c r="J48" s="29"/>
      <c r="K48" s="29"/>
      <c r="L48" s="29"/>
      <c r="M48" s="29"/>
      <c r="N48" s="29"/>
      <c r="O48" s="29"/>
      <c r="P48" s="29"/>
      <c r="Q48" s="29"/>
      <c r="R48" s="29"/>
      <c r="S48" s="29"/>
      <c r="T48" s="29"/>
      <c r="U48" s="29"/>
      <c r="V48" s="29"/>
      <c r="W48" s="29"/>
      <c r="X48" s="29"/>
      <c r="Y48" s="29"/>
      <c r="Z48" s="29"/>
    </row>
    <row r="49" spans="1:26" ht="15.75" customHeight="1">
      <c r="A49" s="29"/>
      <c r="B49" s="29"/>
      <c r="C49" s="29"/>
      <c r="D49" s="29"/>
      <c r="E49" s="29"/>
      <c r="F49" s="29"/>
      <c r="G49" s="29"/>
      <c r="H49" s="579"/>
      <c r="I49" s="29"/>
      <c r="J49" s="29"/>
      <c r="K49" s="29"/>
      <c r="L49" s="29"/>
      <c r="M49" s="29"/>
      <c r="N49" s="29"/>
      <c r="O49" s="29"/>
      <c r="P49" s="29"/>
      <c r="Q49" s="29"/>
      <c r="R49" s="29"/>
      <c r="S49" s="29"/>
      <c r="T49" s="29"/>
      <c r="U49" s="29"/>
      <c r="V49" s="29"/>
      <c r="W49" s="29"/>
      <c r="X49" s="29"/>
      <c r="Y49" s="29"/>
      <c r="Z49" s="29"/>
    </row>
    <row r="50" spans="1:26" ht="15.75" customHeight="1">
      <c r="A50" s="29"/>
      <c r="B50" s="29"/>
      <c r="C50" s="29"/>
      <c r="D50" s="29"/>
      <c r="E50" s="29"/>
      <c r="F50" s="29"/>
      <c r="G50" s="29"/>
      <c r="H50" s="579"/>
      <c r="I50" s="29"/>
      <c r="J50" s="29"/>
      <c r="K50" s="29"/>
      <c r="L50" s="29"/>
      <c r="M50" s="29"/>
      <c r="N50" s="29"/>
      <c r="O50" s="29"/>
      <c r="P50" s="29"/>
      <c r="Q50" s="29"/>
      <c r="R50" s="29"/>
      <c r="S50" s="29"/>
      <c r="T50" s="29"/>
      <c r="U50" s="29"/>
      <c r="V50" s="29"/>
      <c r="W50" s="29"/>
      <c r="X50" s="29"/>
      <c r="Y50" s="29"/>
      <c r="Z50" s="29"/>
    </row>
    <row r="51" spans="1:26" ht="15.75" customHeight="1">
      <c r="A51" s="29"/>
      <c r="B51" s="29"/>
      <c r="C51" s="29"/>
      <c r="D51" s="29"/>
      <c r="E51" s="29"/>
      <c r="F51" s="29"/>
      <c r="G51" s="29"/>
      <c r="H51" s="579"/>
      <c r="I51" s="29"/>
      <c r="J51" s="29"/>
      <c r="K51" s="29"/>
      <c r="L51" s="29"/>
      <c r="M51" s="29"/>
      <c r="N51" s="29"/>
      <c r="O51" s="29"/>
      <c r="P51" s="29"/>
      <c r="Q51" s="29"/>
      <c r="R51" s="29"/>
      <c r="S51" s="29"/>
      <c r="T51" s="29"/>
      <c r="U51" s="29"/>
      <c r="V51" s="29"/>
      <c r="W51" s="29"/>
      <c r="X51" s="29"/>
      <c r="Y51" s="29"/>
      <c r="Z51" s="29"/>
    </row>
    <row r="52" spans="1:26" ht="15.75" customHeight="1">
      <c r="A52" s="29"/>
      <c r="B52" s="29"/>
      <c r="C52" s="29"/>
      <c r="D52" s="29"/>
      <c r="E52" s="29"/>
      <c r="F52" s="29"/>
      <c r="G52" s="29"/>
      <c r="H52" s="579"/>
      <c r="I52" s="29"/>
      <c r="J52" s="29"/>
      <c r="K52" s="29"/>
      <c r="L52" s="29"/>
      <c r="M52" s="29"/>
      <c r="N52" s="29"/>
      <c r="O52" s="29"/>
      <c r="P52" s="29"/>
      <c r="Q52" s="29"/>
      <c r="R52" s="29"/>
      <c r="S52" s="29"/>
      <c r="T52" s="29"/>
      <c r="U52" s="29"/>
      <c r="V52" s="29"/>
      <c r="W52" s="29"/>
      <c r="X52" s="29"/>
      <c r="Y52" s="29"/>
      <c r="Z52" s="29"/>
    </row>
    <row r="53" spans="1:26" ht="15.75" customHeight="1">
      <c r="A53" s="29"/>
      <c r="B53" s="29"/>
      <c r="C53" s="29"/>
      <c r="D53" s="29"/>
      <c r="E53" s="29"/>
      <c r="F53" s="29"/>
      <c r="G53" s="29"/>
      <c r="H53" s="579"/>
      <c r="I53" s="29"/>
      <c r="J53" s="29"/>
      <c r="K53" s="29"/>
      <c r="L53" s="29"/>
      <c r="M53" s="29"/>
      <c r="N53" s="29"/>
      <c r="O53" s="29"/>
      <c r="P53" s="29"/>
      <c r="Q53" s="29"/>
      <c r="R53" s="29"/>
      <c r="S53" s="29"/>
      <c r="T53" s="29"/>
      <c r="U53" s="29"/>
      <c r="V53" s="29"/>
      <c r="W53" s="29"/>
      <c r="X53" s="29"/>
      <c r="Y53" s="29"/>
      <c r="Z53" s="29"/>
    </row>
    <row r="54" spans="1:26" ht="15.75" customHeight="1">
      <c r="A54" s="29"/>
      <c r="B54" s="29"/>
      <c r="C54" s="29"/>
      <c r="D54" s="29"/>
      <c r="E54" s="29"/>
      <c r="F54" s="29"/>
      <c r="G54" s="29"/>
      <c r="H54" s="579"/>
      <c r="I54" s="29"/>
      <c r="J54" s="29"/>
      <c r="K54" s="29"/>
      <c r="L54" s="29"/>
      <c r="M54" s="29"/>
      <c r="N54" s="29"/>
      <c r="O54" s="29"/>
      <c r="P54" s="29"/>
      <c r="Q54" s="29"/>
      <c r="R54" s="29"/>
      <c r="S54" s="29"/>
      <c r="T54" s="29"/>
      <c r="U54" s="29"/>
      <c r="V54" s="29"/>
      <c r="W54" s="29"/>
      <c r="X54" s="29"/>
      <c r="Y54" s="29"/>
      <c r="Z54" s="29"/>
    </row>
    <row r="55" spans="1:26" ht="15.75" customHeight="1">
      <c r="A55" s="29"/>
      <c r="B55" s="29"/>
      <c r="C55" s="29"/>
      <c r="D55" s="29"/>
      <c r="E55" s="29"/>
      <c r="F55" s="29"/>
      <c r="G55" s="29"/>
      <c r="H55" s="579"/>
      <c r="I55" s="29"/>
      <c r="J55" s="29"/>
      <c r="K55" s="29"/>
      <c r="L55" s="29"/>
      <c r="M55" s="29"/>
      <c r="N55" s="29"/>
      <c r="O55" s="29"/>
      <c r="P55" s="29"/>
      <c r="Q55" s="29"/>
      <c r="R55" s="29"/>
      <c r="S55" s="29"/>
      <c r="T55" s="29"/>
      <c r="U55" s="29"/>
      <c r="V55" s="29"/>
      <c r="W55" s="29"/>
      <c r="X55" s="29"/>
      <c r="Y55" s="29"/>
      <c r="Z55" s="29"/>
    </row>
    <row r="56" spans="1:26" ht="15.75" customHeight="1">
      <c r="A56" s="29"/>
      <c r="B56" s="29"/>
      <c r="C56" s="29"/>
      <c r="D56" s="29"/>
      <c r="E56" s="29"/>
      <c r="F56" s="29"/>
      <c r="G56" s="29"/>
      <c r="H56" s="579"/>
      <c r="I56" s="29"/>
      <c r="J56" s="29"/>
      <c r="K56" s="29"/>
      <c r="L56" s="29"/>
      <c r="M56" s="29"/>
      <c r="N56" s="29"/>
      <c r="O56" s="29"/>
      <c r="P56" s="29"/>
      <c r="Q56" s="29"/>
      <c r="R56" s="29"/>
      <c r="S56" s="29"/>
      <c r="T56" s="29"/>
      <c r="U56" s="29"/>
      <c r="V56" s="29"/>
      <c r="W56" s="29"/>
      <c r="X56" s="29"/>
      <c r="Y56" s="29"/>
      <c r="Z56" s="29"/>
    </row>
    <row r="57" spans="1:26" ht="15.75" customHeight="1">
      <c r="A57" s="29"/>
      <c r="B57" s="29"/>
      <c r="C57" s="29"/>
      <c r="D57" s="29"/>
      <c r="E57" s="29"/>
      <c r="F57" s="29"/>
      <c r="G57" s="29"/>
      <c r="H57" s="579"/>
      <c r="I57" s="29"/>
      <c r="J57" s="29"/>
      <c r="K57" s="29"/>
      <c r="L57" s="29"/>
      <c r="M57" s="29"/>
      <c r="N57" s="29"/>
      <c r="O57" s="29"/>
      <c r="P57" s="29"/>
      <c r="Q57" s="29"/>
      <c r="R57" s="29"/>
      <c r="S57" s="29"/>
      <c r="T57" s="29"/>
      <c r="U57" s="29"/>
      <c r="V57" s="29"/>
      <c r="W57" s="29"/>
      <c r="X57" s="29"/>
      <c r="Y57" s="29"/>
      <c r="Z57" s="29"/>
    </row>
    <row r="58" spans="1:26" ht="15.75" customHeight="1">
      <c r="A58" s="29"/>
      <c r="B58" s="29"/>
      <c r="C58" s="29"/>
      <c r="D58" s="29"/>
      <c r="E58" s="29"/>
      <c r="F58" s="29"/>
      <c r="G58" s="29"/>
      <c r="H58" s="579"/>
      <c r="I58" s="29"/>
      <c r="J58" s="29"/>
      <c r="K58" s="29"/>
      <c r="L58" s="29"/>
      <c r="M58" s="29"/>
      <c r="N58" s="29"/>
      <c r="O58" s="29"/>
      <c r="P58" s="29"/>
      <c r="Q58" s="29"/>
      <c r="R58" s="29"/>
      <c r="S58" s="29"/>
      <c r="T58" s="29"/>
      <c r="U58" s="29"/>
      <c r="V58" s="29"/>
      <c r="W58" s="29"/>
      <c r="X58" s="29"/>
      <c r="Y58" s="29"/>
      <c r="Z58" s="29"/>
    </row>
    <row r="59" spans="1:26" ht="15.75" customHeight="1">
      <c r="A59" s="29"/>
      <c r="B59" s="29"/>
      <c r="C59" s="29"/>
      <c r="D59" s="29"/>
      <c r="E59" s="29"/>
      <c r="F59" s="29"/>
      <c r="G59" s="29"/>
      <c r="H59" s="579"/>
      <c r="I59" s="29"/>
      <c r="J59" s="29"/>
      <c r="K59" s="29"/>
      <c r="L59" s="29"/>
      <c r="M59" s="29"/>
      <c r="N59" s="29"/>
      <c r="O59" s="29"/>
      <c r="P59" s="29"/>
      <c r="Q59" s="29"/>
      <c r="R59" s="29"/>
      <c r="S59" s="29"/>
      <c r="T59" s="29"/>
      <c r="U59" s="29"/>
      <c r="V59" s="29"/>
      <c r="W59" s="29"/>
      <c r="X59" s="29"/>
      <c r="Y59" s="29"/>
      <c r="Z59" s="29"/>
    </row>
    <row r="60" spans="1:26" ht="15.75" customHeight="1">
      <c r="A60" s="29"/>
      <c r="B60" s="29"/>
      <c r="C60" s="29"/>
      <c r="D60" s="29"/>
      <c r="E60" s="29"/>
      <c r="F60" s="29"/>
      <c r="G60" s="29"/>
      <c r="H60" s="579"/>
      <c r="I60" s="29"/>
      <c r="J60" s="29"/>
      <c r="K60" s="29"/>
      <c r="L60" s="29"/>
      <c r="M60" s="29"/>
      <c r="N60" s="29"/>
      <c r="O60" s="29"/>
      <c r="P60" s="29"/>
      <c r="Q60" s="29"/>
      <c r="R60" s="29"/>
      <c r="S60" s="29"/>
      <c r="T60" s="29"/>
      <c r="U60" s="29"/>
      <c r="V60" s="29"/>
      <c r="W60" s="29"/>
      <c r="X60" s="29"/>
      <c r="Y60" s="29"/>
      <c r="Z60" s="29"/>
    </row>
    <row r="61" spans="1:26" ht="15.75" customHeight="1">
      <c r="A61" s="29"/>
      <c r="B61" s="29"/>
      <c r="C61" s="29"/>
      <c r="D61" s="29"/>
      <c r="E61" s="29"/>
      <c r="F61" s="29"/>
      <c r="G61" s="29"/>
      <c r="H61" s="579"/>
      <c r="I61" s="29"/>
      <c r="J61" s="29"/>
      <c r="K61" s="29"/>
      <c r="L61" s="29"/>
      <c r="M61" s="29"/>
      <c r="N61" s="29"/>
      <c r="O61" s="29"/>
      <c r="P61" s="29"/>
      <c r="Q61" s="29"/>
      <c r="R61" s="29"/>
      <c r="S61" s="29"/>
      <c r="T61" s="29"/>
      <c r="U61" s="29"/>
      <c r="V61" s="29"/>
      <c r="W61" s="29"/>
      <c r="X61" s="29"/>
      <c r="Y61" s="29"/>
      <c r="Z61" s="29"/>
    </row>
    <row r="62" spans="1:26" ht="15.75" customHeight="1">
      <c r="A62" s="29"/>
      <c r="B62" s="29"/>
      <c r="C62" s="29"/>
      <c r="D62" s="29"/>
      <c r="E62" s="29"/>
      <c r="F62" s="29"/>
      <c r="G62" s="29"/>
      <c r="H62" s="579"/>
      <c r="I62" s="29"/>
      <c r="J62" s="29"/>
      <c r="K62" s="29"/>
      <c r="L62" s="29"/>
      <c r="M62" s="29"/>
      <c r="N62" s="29"/>
      <c r="O62" s="29"/>
      <c r="P62" s="29"/>
      <c r="Q62" s="29"/>
      <c r="R62" s="29"/>
      <c r="S62" s="29"/>
      <c r="T62" s="29"/>
      <c r="U62" s="29"/>
      <c r="V62" s="29"/>
      <c r="W62" s="29"/>
      <c r="X62" s="29"/>
      <c r="Y62" s="29"/>
      <c r="Z62" s="29"/>
    </row>
    <row r="63" spans="1:26" ht="15.75" customHeight="1">
      <c r="A63" s="29"/>
      <c r="B63" s="29"/>
      <c r="C63" s="29"/>
      <c r="D63" s="29"/>
      <c r="E63" s="29"/>
      <c r="F63" s="29"/>
      <c r="G63" s="29"/>
      <c r="H63" s="579"/>
      <c r="I63" s="29"/>
      <c r="J63" s="29"/>
      <c r="K63" s="29"/>
      <c r="L63" s="29"/>
      <c r="M63" s="29"/>
      <c r="N63" s="29"/>
      <c r="O63" s="29"/>
      <c r="P63" s="29"/>
      <c r="Q63" s="29"/>
      <c r="R63" s="29"/>
      <c r="S63" s="29"/>
      <c r="T63" s="29"/>
      <c r="U63" s="29"/>
      <c r="V63" s="29"/>
      <c r="W63" s="29"/>
      <c r="X63" s="29"/>
      <c r="Y63" s="29"/>
      <c r="Z63" s="29"/>
    </row>
    <row r="64" spans="1:26" ht="15.75" customHeight="1">
      <c r="A64" s="29"/>
      <c r="B64" s="29"/>
      <c r="C64" s="29"/>
      <c r="D64" s="29"/>
      <c r="E64" s="29"/>
      <c r="F64" s="29"/>
      <c r="G64" s="29"/>
      <c r="H64" s="579"/>
      <c r="I64" s="29"/>
      <c r="J64" s="29"/>
      <c r="K64" s="29"/>
      <c r="L64" s="29"/>
      <c r="M64" s="29"/>
      <c r="N64" s="29"/>
      <c r="O64" s="29"/>
      <c r="P64" s="29"/>
      <c r="Q64" s="29"/>
      <c r="R64" s="29"/>
      <c r="S64" s="29"/>
      <c r="T64" s="29"/>
      <c r="U64" s="29"/>
      <c r="V64" s="29"/>
      <c r="W64" s="29"/>
      <c r="X64" s="29"/>
      <c r="Y64" s="29"/>
      <c r="Z64" s="29"/>
    </row>
    <row r="65" spans="1:26" ht="15.75" customHeight="1">
      <c r="A65" s="29"/>
      <c r="B65" s="29"/>
      <c r="C65" s="29"/>
      <c r="D65" s="29"/>
      <c r="E65" s="29"/>
      <c r="F65" s="29"/>
      <c r="G65" s="29"/>
      <c r="H65" s="579"/>
      <c r="I65" s="29"/>
      <c r="J65" s="29"/>
      <c r="K65" s="29"/>
      <c r="L65" s="29"/>
      <c r="M65" s="29"/>
      <c r="N65" s="29"/>
      <c r="O65" s="29"/>
      <c r="P65" s="29"/>
      <c r="Q65" s="29"/>
      <c r="R65" s="29"/>
      <c r="S65" s="29"/>
      <c r="T65" s="29"/>
      <c r="U65" s="29"/>
      <c r="V65" s="29"/>
      <c r="W65" s="29"/>
      <c r="X65" s="29"/>
      <c r="Y65" s="29"/>
      <c r="Z65" s="29"/>
    </row>
    <row r="66" spans="1:26" ht="15.75" customHeight="1">
      <c r="A66" s="29"/>
      <c r="B66" s="29"/>
      <c r="C66" s="29"/>
      <c r="D66" s="29"/>
      <c r="E66" s="29"/>
      <c r="F66" s="29"/>
      <c r="G66" s="29"/>
      <c r="H66" s="579"/>
      <c r="I66" s="29"/>
      <c r="J66" s="29"/>
      <c r="K66" s="29"/>
      <c r="L66" s="29"/>
      <c r="M66" s="29"/>
      <c r="N66" s="29"/>
      <c r="O66" s="29"/>
      <c r="P66" s="29"/>
      <c r="Q66" s="29"/>
      <c r="R66" s="29"/>
      <c r="S66" s="29"/>
      <c r="T66" s="29"/>
      <c r="U66" s="29"/>
      <c r="V66" s="29"/>
      <c r="W66" s="29"/>
      <c r="X66" s="29"/>
      <c r="Y66" s="29"/>
      <c r="Z66" s="29"/>
    </row>
    <row r="67" spans="1:26" ht="15.75" customHeight="1">
      <c r="A67" s="29"/>
      <c r="B67" s="29"/>
      <c r="C67" s="29"/>
      <c r="D67" s="29"/>
      <c r="E67" s="29"/>
      <c r="F67" s="29"/>
      <c r="G67" s="29"/>
      <c r="H67" s="579"/>
      <c r="I67" s="29"/>
      <c r="J67" s="29"/>
      <c r="K67" s="29"/>
      <c r="L67" s="29"/>
      <c r="M67" s="29"/>
      <c r="N67" s="29"/>
      <c r="O67" s="29"/>
      <c r="P67" s="29"/>
      <c r="Q67" s="29"/>
      <c r="R67" s="29"/>
      <c r="S67" s="29"/>
      <c r="T67" s="29"/>
      <c r="U67" s="29"/>
      <c r="V67" s="29"/>
      <c r="W67" s="29"/>
      <c r="X67" s="29"/>
      <c r="Y67" s="29"/>
      <c r="Z67" s="29"/>
    </row>
    <row r="68" spans="1:26" ht="15.75" customHeight="1">
      <c r="A68" s="29"/>
      <c r="B68" s="29"/>
      <c r="C68" s="29"/>
      <c r="D68" s="29"/>
      <c r="E68" s="29"/>
      <c r="F68" s="29"/>
      <c r="G68" s="29"/>
      <c r="H68" s="579"/>
      <c r="I68" s="29"/>
      <c r="J68" s="29"/>
      <c r="K68" s="29"/>
      <c r="L68" s="29"/>
      <c r="M68" s="29"/>
      <c r="N68" s="29"/>
      <c r="O68" s="29"/>
      <c r="P68" s="29"/>
      <c r="Q68" s="29"/>
      <c r="R68" s="29"/>
      <c r="S68" s="29"/>
      <c r="T68" s="29"/>
      <c r="U68" s="29"/>
      <c r="V68" s="29"/>
      <c r="W68" s="29"/>
      <c r="X68" s="29"/>
      <c r="Y68" s="29"/>
      <c r="Z68" s="29"/>
    </row>
    <row r="69" spans="1:26" ht="15.75" customHeight="1">
      <c r="A69" s="29"/>
      <c r="B69" s="29"/>
      <c r="C69" s="29"/>
      <c r="D69" s="29"/>
      <c r="E69" s="29"/>
      <c r="F69" s="29"/>
      <c r="G69" s="29"/>
      <c r="H69" s="579"/>
      <c r="I69" s="29"/>
      <c r="J69" s="29"/>
      <c r="K69" s="29"/>
      <c r="L69" s="29"/>
      <c r="M69" s="29"/>
      <c r="N69" s="29"/>
      <c r="O69" s="29"/>
      <c r="P69" s="29"/>
      <c r="Q69" s="29"/>
      <c r="R69" s="29"/>
      <c r="S69" s="29"/>
      <c r="T69" s="29"/>
      <c r="U69" s="29"/>
      <c r="V69" s="29"/>
      <c r="W69" s="29"/>
      <c r="X69" s="29"/>
      <c r="Y69" s="29"/>
      <c r="Z69" s="29"/>
    </row>
    <row r="70" spans="1:26" ht="15.75" customHeight="1">
      <c r="A70" s="29"/>
      <c r="B70" s="29"/>
      <c r="C70" s="29"/>
      <c r="D70" s="29"/>
      <c r="E70" s="29"/>
      <c r="F70" s="29"/>
      <c r="G70" s="29"/>
      <c r="H70" s="579"/>
      <c r="I70" s="29"/>
      <c r="J70" s="29"/>
      <c r="K70" s="29"/>
      <c r="L70" s="29"/>
      <c r="M70" s="29"/>
      <c r="N70" s="29"/>
      <c r="O70" s="29"/>
      <c r="P70" s="29"/>
      <c r="Q70" s="29"/>
      <c r="R70" s="29"/>
      <c r="S70" s="29"/>
      <c r="T70" s="29"/>
      <c r="U70" s="29"/>
      <c r="V70" s="29"/>
      <c r="W70" s="29"/>
      <c r="X70" s="29"/>
      <c r="Y70" s="29"/>
      <c r="Z70" s="29"/>
    </row>
    <row r="71" spans="1:26" ht="15.75" customHeight="1">
      <c r="A71" s="29"/>
      <c r="B71" s="29"/>
      <c r="C71" s="29"/>
      <c r="D71" s="29"/>
      <c r="E71" s="29"/>
      <c r="F71" s="29"/>
      <c r="G71" s="29"/>
      <c r="H71" s="579"/>
      <c r="I71" s="29"/>
      <c r="J71" s="29"/>
      <c r="K71" s="29"/>
      <c r="L71" s="29"/>
      <c r="M71" s="29"/>
      <c r="N71" s="29"/>
      <c r="O71" s="29"/>
      <c r="P71" s="29"/>
      <c r="Q71" s="29"/>
      <c r="R71" s="29"/>
      <c r="S71" s="29"/>
      <c r="T71" s="29"/>
      <c r="U71" s="29"/>
      <c r="V71" s="29"/>
      <c r="W71" s="29"/>
      <c r="X71" s="29"/>
      <c r="Y71" s="29"/>
      <c r="Z71" s="29"/>
    </row>
    <row r="72" spans="1:26" ht="15.75" customHeight="1">
      <c r="A72" s="29"/>
      <c r="B72" s="29"/>
      <c r="C72" s="29"/>
      <c r="D72" s="29"/>
      <c r="E72" s="29"/>
      <c r="F72" s="29"/>
      <c r="G72" s="29"/>
      <c r="H72" s="579"/>
      <c r="I72" s="29"/>
      <c r="J72" s="29"/>
      <c r="K72" s="29"/>
      <c r="L72" s="29"/>
      <c r="M72" s="29"/>
      <c r="N72" s="29"/>
      <c r="O72" s="29"/>
      <c r="P72" s="29"/>
      <c r="Q72" s="29"/>
      <c r="R72" s="29"/>
      <c r="S72" s="29"/>
      <c r="T72" s="29"/>
      <c r="U72" s="29"/>
      <c r="V72" s="29"/>
      <c r="W72" s="29"/>
      <c r="X72" s="29"/>
      <c r="Y72" s="29"/>
      <c r="Z72" s="29"/>
    </row>
    <row r="73" spans="1:26" ht="15.75" customHeight="1">
      <c r="A73" s="29"/>
      <c r="B73" s="29"/>
      <c r="C73" s="29"/>
      <c r="D73" s="29"/>
      <c r="E73" s="29"/>
      <c r="F73" s="29"/>
      <c r="G73" s="29"/>
      <c r="H73" s="579"/>
      <c r="I73" s="29"/>
      <c r="J73" s="29"/>
      <c r="K73" s="29"/>
      <c r="L73" s="29"/>
      <c r="M73" s="29"/>
      <c r="N73" s="29"/>
      <c r="O73" s="29"/>
      <c r="P73" s="29"/>
      <c r="Q73" s="29"/>
      <c r="R73" s="29"/>
      <c r="S73" s="29"/>
      <c r="T73" s="29"/>
      <c r="U73" s="29"/>
      <c r="V73" s="29"/>
      <c r="W73" s="29"/>
      <c r="X73" s="29"/>
      <c r="Y73" s="29"/>
      <c r="Z73" s="29"/>
    </row>
    <row r="74" spans="1:26" ht="15.75" customHeight="1">
      <c r="A74" s="29"/>
      <c r="B74" s="29"/>
      <c r="C74" s="29"/>
      <c r="D74" s="29"/>
      <c r="E74" s="29"/>
      <c r="F74" s="29"/>
      <c r="G74" s="29"/>
      <c r="H74" s="579"/>
      <c r="I74" s="29"/>
      <c r="J74" s="29"/>
      <c r="K74" s="29"/>
      <c r="L74" s="29"/>
      <c r="M74" s="29"/>
      <c r="N74" s="29"/>
      <c r="O74" s="29"/>
      <c r="P74" s="29"/>
      <c r="Q74" s="29"/>
      <c r="R74" s="29"/>
      <c r="S74" s="29"/>
      <c r="T74" s="29"/>
      <c r="U74" s="29"/>
      <c r="V74" s="29"/>
      <c r="W74" s="29"/>
      <c r="X74" s="29"/>
      <c r="Y74" s="29"/>
      <c r="Z74" s="29"/>
    </row>
    <row r="75" spans="1:26" ht="15.75" customHeight="1">
      <c r="A75" s="29"/>
      <c r="B75" s="29"/>
      <c r="C75" s="29"/>
      <c r="D75" s="29"/>
      <c r="E75" s="29"/>
      <c r="F75" s="29"/>
      <c r="G75" s="29"/>
      <c r="H75" s="579"/>
      <c r="I75" s="29"/>
      <c r="J75" s="29"/>
      <c r="K75" s="29"/>
      <c r="L75" s="29"/>
      <c r="M75" s="29"/>
      <c r="N75" s="29"/>
      <c r="O75" s="29"/>
      <c r="P75" s="29"/>
      <c r="Q75" s="29"/>
      <c r="R75" s="29"/>
      <c r="S75" s="29"/>
      <c r="T75" s="29"/>
      <c r="U75" s="29"/>
      <c r="V75" s="29"/>
      <c r="W75" s="29"/>
      <c r="X75" s="29"/>
      <c r="Y75" s="29"/>
      <c r="Z75" s="29"/>
    </row>
    <row r="76" spans="1:26" ht="15.75" customHeight="1">
      <c r="A76" s="29"/>
      <c r="B76" s="29"/>
      <c r="C76" s="29"/>
      <c r="D76" s="29"/>
      <c r="E76" s="29"/>
      <c r="F76" s="29"/>
      <c r="G76" s="29"/>
      <c r="H76" s="579"/>
      <c r="I76" s="29"/>
      <c r="J76" s="29"/>
      <c r="K76" s="29"/>
      <c r="L76" s="29"/>
      <c r="M76" s="29"/>
      <c r="N76" s="29"/>
      <c r="O76" s="29"/>
      <c r="P76" s="29"/>
      <c r="Q76" s="29"/>
      <c r="R76" s="29"/>
      <c r="S76" s="29"/>
      <c r="T76" s="29"/>
      <c r="U76" s="29"/>
      <c r="V76" s="29"/>
      <c r="W76" s="29"/>
      <c r="X76" s="29"/>
      <c r="Y76" s="29"/>
      <c r="Z76" s="29"/>
    </row>
    <row r="77" spans="1:26" ht="15.75" customHeight="1">
      <c r="A77" s="29"/>
      <c r="B77" s="29"/>
      <c r="C77" s="29"/>
      <c r="D77" s="29"/>
      <c r="E77" s="29"/>
      <c r="F77" s="29"/>
      <c r="G77" s="29"/>
      <c r="H77" s="579"/>
      <c r="I77" s="29"/>
      <c r="J77" s="29"/>
      <c r="K77" s="29"/>
      <c r="L77" s="29"/>
      <c r="M77" s="29"/>
      <c r="N77" s="29"/>
      <c r="O77" s="29"/>
      <c r="P77" s="29"/>
      <c r="Q77" s="29"/>
      <c r="R77" s="29"/>
      <c r="S77" s="29"/>
      <c r="T77" s="29"/>
      <c r="U77" s="29"/>
      <c r="V77" s="29"/>
      <c r="W77" s="29"/>
      <c r="X77" s="29"/>
      <c r="Y77" s="29"/>
      <c r="Z77" s="29"/>
    </row>
    <row r="78" spans="1:26" ht="15.75" customHeight="1">
      <c r="A78" s="29"/>
      <c r="B78" s="29"/>
      <c r="C78" s="29"/>
      <c r="D78" s="29"/>
      <c r="E78" s="29"/>
      <c r="F78" s="29"/>
      <c r="G78" s="29"/>
      <c r="H78" s="579"/>
      <c r="I78" s="29"/>
      <c r="J78" s="29"/>
      <c r="K78" s="29"/>
      <c r="L78" s="29"/>
      <c r="M78" s="29"/>
      <c r="N78" s="29"/>
      <c r="O78" s="29"/>
      <c r="P78" s="29"/>
      <c r="Q78" s="29"/>
      <c r="R78" s="29"/>
      <c r="S78" s="29"/>
      <c r="T78" s="29"/>
      <c r="U78" s="29"/>
      <c r="V78" s="29"/>
      <c r="W78" s="29"/>
      <c r="X78" s="29"/>
      <c r="Y78" s="29"/>
      <c r="Z78" s="29"/>
    </row>
    <row r="79" spans="1:26" ht="15.75" customHeight="1">
      <c r="A79" s="29"/>
      <c r="B79" s="29"/>
      <c r="C79" s="29"/>
      <c r="D79" s="29"/>
      <c r="E79" s="29"/>
      <c r="F79" s="29"/>
      <c r="G79" s="29"/>
      <c r="H79" s="579"/>
      <c r="I79" s="29"/>
      <c r="J79" s="29"/>
      <c r="K79" s="29"/>
      <c r="L79" s="29"/>
      <c r="M79" s="29"/>
      <c r="N79" s="29"/>
      <c r="O79" s="29"/>
      <c r="P79" s="29"/>
      <c r="Q79" s="29"/>
      <c r="R79" s="29"/>
      <c r="S79" s="29"/>
      <c r="T79" s="29"/>
      <c r="U79" s="29"/>
      <c r="V79" s="29"/>
      <c r="W79" s="29"/>
      <c r="X79" s="29"/>
      <c r="Y79" s="29"/>
      <c r="Z79" s="29"/>
    </row>
    <row r="80" spans="1:26" ht="15.75" customHeight="1">
      <c r="A80" s="29"/>
      <c r="B80" s="29"/>
      <c r="C80" s="29"/>
      <c r="D80" s="29"/>
      <c r="E80" s="29"/>
      <c r="F80" s="29"/>
      <c r="G80" s="29"/>
      <c r="H80" s="579"/>
      <c r="I80" s="29"/>
      <c r="J80" s="29"/>
      <c r="K80" s="29"/>
      <c r="L80" s="29"/>
      <c r="M80" s="29"/>
      <c r="N80" s="29"/>
      <c r="O80" s="29"/>
      <c r="P80" s="29"/>
      <c r="Q80" s="29"/>
      <c r="R80" s="29"/>
      <c r="S80" s="29"/>
      <c r="T80" s="29"/>
      <c r="U80" s="29"/>
      <c r="V80" s="29"/>
      <c r="W80" s="29"/>
      <c r="X80" s="29"/>
      <c r="Y80" s="29"/>
      <c r="Z80" s="29"/>
    </row>
    <row r="81" spans="1:26" ht="15.75" customHeight="1">
      <c r="A81" s="29"/>
      <c r="B81" s="29"/>
      <c r="C81" s="29"/>
      <c r="D81" s="29"/>
      <c r="E81" s="29"/>
      <c r="F81" s="29"/>
      <c r="G81" s="29"/>
      <c r="H81" s="579"/>
      <c r="I81" s="29"/>
      <c r="J81" s="29"/>
      <c r="K81" s="29"/>
      <c r="L81" s="29"/>
      <c r="M81" s="29"/>
      <c r="N81" s="29"/>
      <c r="O81" s="29"/>
      <c r="P81" s="29"/>
      <c r="Q81" s="29"/>
      <c r="R81" s="29"/>
      <c r="S81" s="29"/>
      <c r="T81" s="29"/>
      <c r="U81" s="29"/>
      <c r="V81" s="29"/>
      <c r="W81" s="29"/>
      <c r="X81" s="29"/>
      <c r="Y81" s="29"/>
      <c r="Z81" s="29"/>
    </row>
    <row r="82" spans="1:26" ht="15.75" customHeight="1">
      <c r="A82" s="29"/>
      <c r="B82" s="29"/>
      <c r="C82" s="29"/>
      <c r="D82" s="29"/>
      <c r="E82" s="29"/>
      <c r="F82" s="29"/>
      <c r="G82" s="29"/>
      <c r="H82" s="579"/>
      <c r="I82" s="29"/>
      <c r="J82" s="29"/>
      <c r="K82" s="29"/>
      <c r="L82" s="29"/>
      <c r="M82" s="29"/>
      <c r="N82" s="29"/>
      <c r="O82" s="29"/>
      <c r="P82" s="29"/>
      <c r="Q82" s="29"/>
      <c r="R82" s="29"/>
      <c r="S82" s="29"/>
      <c r="T82" s="29"/>
      <c r="U82" s="29"/>
      <c r="V82" s="29"/>
      <c r="W82" s="29"/>
      <c r="X82" s="29"/>
      <c r="Y82" s="29"/>
      <c r="Z82" s="29"/>
    </row>
    <row r="83" spans="1:26" ht="15.75" customHeight="1">
      <c r="A83" s="29"/>
      <c r="B83" s="29"/>
      <c r="C83" s="29"/>
      <c r="D83" s="29"/>
      <c r="E83" s="29"/>
      <c r="F83" s="29"/>
      <c r="G83" s="29"/>
      <c r="H83" s="579"/>
      <c r="I83" s="29"/>
      <c r="J83" s="29"/>
      <c r="K83" s="29"/>
      <c r="L83" s="29"/>
      <c r="M83" s="29"/>
      <c r="N83" s="29"/>
      <c r="O83" s="29"/>
      <c r="P83" s="29"/>
      <c r="Q83" s="29"/>
      <c r="R83" s="29"/>
      <c r="S83" s="29"/>
      <c r="T83" s="29"/>
      <c r="U83" s="29"/>
      <c r="V83" s="29"/>
      <c r="W83" s="29"/>
      <c r="X83" s="29"/>
      <c r="Y83" s="29"/>
      <c r="Z83" s="29"/>
    </row>
    <row r="84" spans="1:26" ht="15.75" customHeight="1">
      <c r="A84" s="29"/>
      <c r="B84" s="29"/>
      <c r="C84" s="29"/>
      <c r="D84" s="29"/>
      <c r="E84" s="29"/>
      <c r="F84" s="29"/>
      <c r="G84" s="29"/>
      <c r="H84" s="579"/>
      <c r="I84" s="29"/>
      <c r="J84" s="29"/>
      <c r="K84" s="29"/>
      <c r="L84" s="29"/>
      <c r="M84" s="29"/>
      <c r="N84" s="29"/>
      <c r="O84" s="29"/>
      <c r="P84" s="29"/>
      <c r="Q84" s="29"/>
      <c r="R84" s="29"/>
      <c r="S84" s="29"/>
      <c r="T84" s="29"/>
      <c r="U84" s="29"/>
      <c r="V84" s="29"/>
      <c r="W84" s="29"/>
      <c r="X84" s="29"/>
      <c r="Y84" s="29"/>
      <c r="Z84" s="29"/>
    </row>
    <row r="85" spans="1:26" ht="15.75" customHeight="1">
      <c r="A85" s="29"/>
      <c r="B85" s="29"/>
      <c r="C85" s="29"/>
      <c r="D85" s="29"/>
      <c r="E85" s="29"/>
      <c r="F85" s="29"/>
      <c r="G85" s="29"/>
      <c r="H85" s="579"/>
      <c r="I85" s="29"/>
      <c r="J85" s="29"/>
      <c r="K85" s="29"/>
      <c r="L85" s="29"/>
      <c r="M85" s="29"/>
      <c r="N85" s="29"/>
      <c r="O85" s="29"/>
      <c r="P85" s="29"/>
      <c r="Q85" s="29"/>
      <c r="R85" s="29"/>
      <c r="S85" s="29"/>
      <c r="T85" s="29"/>
      <c r="U85" s="29"/>
      <c r="V85" s="29"/>
      <c r="W85" s="29"/>
      <c r="X85" s="29"/>
      <c r="Y85" s="29"/>
      <c r="Z85" s="29"/>
    </row>
    <row r="86" spans="1:26" ht="15.75" customHeight="1">
      <c r="A86" s="29"/>
      <c r="B86" s="29"/>
      <c r="C86" s="29"/>
      <c r="D86" s="29"/>
      <c r="E86" s="29"/>
      <c r="F86" s="29"/>
      <c r="G86" s="29"/>
      <c r="H86" s="579"/>
      <c r="I86" s="29"/>
      <c r="J86" s="29"/>
      <c r="K86" s="29"/>
      <c r="L86" s="29"/>
      <c r="M86" s="29"/>
      <c r="N86" s="29"/>
      <c r="O86" s="29"/>
      <c r="P86" s="29"/>
      <c r="Q86" s="29"/>
      <c r="R86" s="29"/>
      <c r="S86" s="29"/>
      <c r="T86" s="29"/>
      <c r="U86" s="29"/>
      <c r="V86" s="29"/>
      <c r="W86" s="29"/>
      <c r="X86" s="29"/>
      <c r="Y86" s="29"/>
      <c r="Z86" s="29"/>
    </row>
    <row r="87" spans="1:26" ht="15.75" customHeight="1">
      <c r="A87" s="29"/>
      <c r="B87" s="29"/>
      <c r="C87" s="29"/>
      <c r="D87" s="29"/>
      <c r="E87" s="29"/>
      <c r="F87" s="29"/>
      <c r="G87" s="29"/>
      <c r="H87" s="579"/>
      <c r="I87" s="29"/>
      <c r="J87" s="29"/>
      <c r="K87" s="29"/>
      <c r="L87" s="29"/>
      <c r="M87" s="29"/>
      <c r="N87" s="29"/>
      <c r="O87" s="29"/>
      <c r="P87" s="29"/>
      <c r="Q87" s="29"/>
      <c r="R87" s="29"/>
      <c r="S87" s="29"/>
      <c r="T87" s="29"/>
      <c r="U87" s="29"/>
      <c r="V87" s="29"/>
      <c r="W87" s="29"/>
      <c r="X87" s="29"/>
      <c r="Y87" s="29"/>
      <c r="Z87" s="29"/>
    </row>
    <row r="88" spans="1:26" ht="15.75" customHeight="1">
      <c r="A88" s="29"/>
      <c r="B88" s="29"/>
      <c r="C88" s="29"/>
      <c r="D88" s="29"/>
      <c r="E88" s="29"/>
      <c r="F88" s="29"/>
      <c r="G88" s="29"/>
      <c r="H88" s="579"/>
      <c r="I88" s="29"/>
      <c r="J88" s="29"/>
      <c r="K88" s="29"/>
      <c r="L88" s="29"/>
      <c r="M88" s="29"/>
      <c r="N88" s="29"/>
      <c r="O88" s="29"/>
      <c r="P88" s="29"/>
      <c r="Q88" s="29"/>
      <c r="R88" s="29"/>
      <c r="S88" s="29"/>
      <c r="T88" s="29"/>
      <c r="U88" s="29"/>
      <c r="V88" s="29"/>
      <c r="W88" s="29"/>
      <c r="X88" s="29"/>
      <c r="Y88" s="29"/>
      <c r="Z88" s="29"/>
    </row>
    <row r="89" spans="1:26" ht="15.75" customHeight="1">
      <c r="A89" s="29"/>
      <c r="B89" s="29"/>
      <c r="C89" s="29"/>
      <c r="D89" s="29"/>
      <c r="E89" s="29"/>
      <c r="F89" s="29"/>
      <c r="G89" s="29"/>
      <c r="H89" s="579"/>
      <c r="I89" s="29"/>
      <c r="J89" s="29"/>
      <c r="K89" s="29"/>
      <c r="L89" s="29"/>
      <c r="M89" s="29"/>
      <c r="N89" s="29"/>
      <c r="O89" s="29"/>
      <c r="P89" s="29"/>
      <c r="Q89" s="29"/>
      <c r="R89" s="29"/>
      <c r="S89" s="29"/>
      <c r="T89" s="29"/>
      <c r="U89" s="29"/>
      <c r="V89" s="29"/>
      <c r="W89" s="29"/>
      <c r="X89" s="29"/>
      <c r="Y89" s="29"/>
      <c r="Z89" s="29"/>
    </row>
    <row r="90" spans="1:26" ht="15.75" customHeight="1">
      <c r="A90" s="29"/>
      <c r="B90" s="29"/>
      <c r="C90" s="29"/>
      <c r="D90" s="29"/>
      <c r="E90" s="29"/>
      <c r="F90" s="29"/>
      <c r="G90" s="29"/>
      <c r="H90" s="579"/>
      <c r="I90" s="29"/>
      <c r="J90" s="29"/>
      <c r="K90" s="29"/>
      <c r="L90" s="29"/>
      <c r="M90" s="29"/>
      <c r="N90" s="29"/>
      <c r="O90" s="29"/>
      <c r="P90" s="29"/>
      <c r="Q90" s="29"/>
      <c r="R90" s="29"/>
      <c r="S90" s="29"/>
      <c r="T90" s="29"/>
      <c r="U90" s="29"/>
      <c r="V90" s="29"/>
      <c r="W90" s="29"/>
      <c r="X90" s="29"/>
      <c r="Y90" s="29"/>
      <c r="Z90" s="29"/>
    </row>
    <row r="91" spans="1:26" ht="15.75" customHeight="1">
      <c r="A91" s="29"/>
      <c r="B91" s="29"/>
      <c r="C91" s="29"/>
      <c r="D91" s="29"/>
      <c r="E91" s="29"/>
      <c r="F91" s="29"/>
      <c r="G91" s="29"/>
      <c r="H91" s="579"/>
      <c r="I91" s="29"/>
      <c r="J91" s="29"/>
      <c r="K91" s="29"/>
      <c r="L91" s="29"/>
      <c r="M91" s="29"/>
      <c r="N91" s="29"/>
      <c r="O91" s="29"/>
      <c r="P91" s="29"/>
      <c r="Q91" s="29"/>
      <c r="R91" s="29"/>
      <c r="S91" s="29"/>
      <c r="T91" s="29"/>
      <c r="U91" s="29"/>
      <c r="V91" s="29"/>
      <c r="W91" s="29"/>
      <c r="X91" s="29"/>
      <c r="Y91" s="29"/>
      <c r="Z91" s="29"/>
    </row>
    <row r="92" spans="1:26" ht="15.75" customHeight="1">
      <c r="A92" s="29"/>
      <c r="B92" s="29"/>
      <c r="C92" s="29"/>
      <c r="D92" s="29"/>
      <c r="E92" s="29"/>
      <c r="F92" s="29"/>
      <c r="G92" s="29"/>
      <c r="H92" s="579"/>
      <c r="I92" s="29"/>
      <c r="J92" s="29"/>
      <c r="K92" s="29"/>
      <c r="L92" s="29"/>
      <c r="M92" s="29"/>
      <c r="N92" s="29"/>
      <c r="O92" s="29"/>
      <c r="P92" s="29"/>
      <c r="Q92" s="29"/>
      <c r="R92" s="29"/>
      <c r="S92" s="29"/>
      <c r="T92" s="29"/>
      <c r="U92" s="29"/>
      <c r="V92" s="29"/>
      <c r="W92" s="29"/>
      <c r="X92" s="29"/>
      <c r="Y92" s="29"/>
      <c r="Z92" s="29"/>
    </row>
    <row r="93" spans="1:26" ht="15.75" customHeight="1">
      <c r="A93" s="29"/>
      <c r="B93" s="29"/>
      <c r="C93" s="29"/>
      <c r="D93" s="29"/>
      <c r="E93" s="29"/>
      <c r="F93" s="29"/>
      <c r="G93" s="29"/>
      <c r="H93" s="579"/>
      <c r="I93" s="29"/>
      <c r="J93" s="29"/>
      <c r="K93" s="29"/>
      <c r="L93" s="29"/>
      <c r="M93" s="29"/>
      <c r="N93" s="29"/>
      <c r="O93" s="29"/>
      <c r="P93" s="29"/>
      <c r="Q93" s="29"/>
      <c r="R93" s="29"/>
      <c r="S93" s="29"/>
      <c r="T93" s="29"/>
      <c r="U93" s="29"/>
      <c r="V93" s="29"/>
      <c r="W93" s="29"/>
      <c r="X93" s="29"/>
      <c r="Y93" s="29"/>
      <c r="Z93" s="29"/>
    </row>
    <row r="94" spans="1:26" ht="15.75" customHeight="1">
      <c r="A94" s="29"/>
      <c r="B94" s="29"/>
      <c r="C94" s="29"/>
      <c r="D94" s="29"/>
      <c r="E94" s="29"/>
      <c r="F94" s="29"/>
      <c r="G94" s="29"/>
      <c r="H94" s="579"/>
      <c r="I94" s="29"/>
      <c r="J94" s="29"/>
      <c r="K94" s="29"/>
      <c r="L94" s="29"/>
      <c r="M94" s="29"/>
      <c r="N94" s="29"/>
      <c r="O94" s="29"/>
      <c r="P94" s="29"/>
      <c r="Q94" s="29"/>
      <c r="R94" s="29"/>
      <c r="S94" s="29"/>
      <c r="T94" s="29"/>
      <c r="U94" s="29"/>
      <c r="V94" s="29"/>
      <c r="W94" s="29"/>
      <c r="X94" s="29"/>
      <c r="Y94" s="29"/>
      <c r="Z94" s="29"/>
    </row>
    <row r="95" spans="1:26" ht="15.75" customHeight="1">
      <c r="A95" s="29"/>
      <c r="B95" s="29"/>
      <c r="C95" s="29"/>
      <c r="D95" s="29"/>
      <c r="E95" s="29"/>
      <c r="F95" s="29"/>
      <c r="G95" s="29"/>
      <c r="H95" s="579"/>
      <c r="I95" s="29"/>
      <c r="J95" s="29"/>
      <c r="K95" s="29"/>
      <c r="L95" s="29"/>
      <c r="M95" s="29"/>
      <c r="N95" s="29"/>
      <c r="O95" s="29"/>
      <c r="P95" s="29"/>
      <c r="Q95" s="29"/>
      <c r="R95" s="29"/>
      <c r="S95" s="29"/>
      <c r="T95" s="29"/>
      <c r="U95" s="29"/>
      <c r="V95" s="29"/>
      <c r="W95" s="29"/>
      <c r="X95" s="29"/>
      <c r="Y95" s="29"/>
      <c r="Z95" s="29"/>
    </row>
    <row r="96" spans="1:26" ht="15.75" customHeight="1">
      <c r="A96" s="29"/>
      <c r="B96" s="29"/>
      <c r="C96" s="29"/>
      <c r="D96" s="29"/>
      <c r="E96" s="29"/>
      <c r="F96" s="29"/>
      <c r="G96" s="29"/>
      <c r="H96" s="579"/>
      <c r="I96" s="29"/>
      <c r="J96" s="29"/>
      <c r="K96" s="29"/>
      <c r="L96" s="29"/>
      <c r="M96" s="29"/>
      <c r="N96" s="29"/>
      <c r="O96" s="29"/>
      <c r="P96" s="29"/>
      <c r="Q96" s="29"/>
      <c r="R96" s="29"/>
      <c r="S96" s="29"/>
      <c r="T96" s="29"/>
      <c r="U96" s="29"/>
      <c r="V96" s="29"/>
      <c r="W96" s="29"/>
      <c r="X96" s="29"/>
      <c r="Y96" s="29"/>
      <c r="Z96" s="29"/>
    </row>
    <row r="97" spans="1:26" ht="15.75" customHeight="1">
      <c r="A97" s="29"/>
      <c r="B97" s="29"/>
      <c r="C97" s="29"/>
      <c r="D97" s="29"/>
      <c r="E97" s="29"/>
      <c r="F97" s="29"/>
      <c r="G97" s="29"/>
      <c r="H97" s="579"/>
      <c r="I97" s="29"/>
      <c r="J97" s="29"/>
      <c r="K97" s="29"/>
      <c r="L97" s="29"/>
      <c r="M97" s="29"/>
      <c r="N97" s="29"/>
      <c r="O97" s="29"/>
      <c r="P97" s="29"/>
      <c r="Q97" s="29"/>
      <c r="R97" s="29"/>
      <c r="S97" s="29"/>
      <c r="T97" s="29"/>
      <c r="U97" s="29"/>
      <c r="V97" s="29"/>
      <c r="W97" s="29"/>
      <c r="X97" s="29"/>
      <c r="Y97" s="29"/>
      <c r="Z97" s="29"/>
    </row>
    <row r="98" spans="1:26" ht="15.75" customHeight="1">
      <c r="A98" s="29"/>
      <c r="B98" s="29"/>
      <c r="C98" s="29"/>
      <c r="D98" s="29"/>
      <c r="E98" s="29"/>
      <c r="F98" s="29"/>
      <c r="G98" s="29"/>
      <c r="H98" s="579"/>
      <c r="I98" s="29"/>
      <c r="J98" s="29"/>
      <c r="K98" s="29"/>
      <c r="L98" s="29"/>
      <c r="M98" s="29"/>
      <c r="N98" s="29"/>
      <c r="O98" s="29"/>
      <c r="P98" s="29"/>
      <c r="Q98" s="29"/>
      <c r="R98" s="29"/>
      <c r="S98" s="29"/>
      <c r="T98" s="29"/>
      <c r="U98" s="29"/>
      <c r="V98" s="29"/>
      <c r="W98" s="29"/>
      <c r="X98" s="29"/>
      <c r="Y98" s="29"/>
      <c r="Z98" s="29"/>
    </row>
    <row r="99" spans="1:26" ht="15.75" customHeight="1">
      <c r="A99" s="29"/>
      <c r="B99" s="29"/>
      <c r="C99" s="29"/>
      <c r="D99" s="29"/>
      <c r="E99" s="29"/>
      <c r="F99" s="29"/>
      <c r="G99" s="29"/>
      <c r="H99" s="579"/>
      <c r="I99" s="29"/>
      <c r="J99" s="29"/>
      <c r="K99" s="29"/>
      <c r="L99" s="29"/>
      <c r="M99" s="29"/>
      <c r="N99" s="29"/>
      <c r="O99" s="29"/>
      <c r="P99" s="29"/>
      <c r="Q99" s="29"/>
      <c r="R99" s="29"/>
      <c r="S99" s="29"/>
      <c r="T99" s="29"/>
      <c r="U99" s="29"/>
      <c r="V99" s="29"/>
      <c r="W99" s="29"/>
      <c r="X99" s="29"/>
      <c r="Y99" s="29"/>
      <c r="Z99" s="29"/>
    </row>
    <row r="100" spans="1:26" ht="15.75" customHeight="1">
      <c r="A100" s="29"/>
      <c r="B100" s="29"/>
      <c r="C100" s="29"/>
      <c r="D100" s="29"/>
      <c r="E100" s="29"/>
      <c r="F100" s="29"/>
      <c r="G100" s="29"/>
      <c r="H100" s="579"/>
      <c r="I100" s="29"/>
      <c r="J100" s="29"/>
      <c r="K100" s="29"/>
      <c r="L100" s="29"/>
      <c r="M100" s="29"/>
      <c r="N100" s="29"/>
      <c r="O100" s="29"/>
      <c r="P100" s="29"/>
      <c r="Q100" s="29"/>
      <c r="R100" s="29"/>
      <c r="S100" s="29"/>
      <c r="T100" s="29"/>
      <c r="U100" s="29"/>
      <c r="V100" s="29"/>
      <c r="W100" s="29"/>
      <c r="X100" s="29"/>
      <c r="Y100" s="29"/>
      <c r="Z100" s="29"/>
    </row>
    <row r="101" spans="1:26" ht="15.75" customHeight="1">
      <c r="A101" s="29"/>
      <c r="B101" s="29"/>
      <c r="C101" s="29"/>
      <c r="D101" s="29"/>
      <c r="E101" s="29"/>
      <c r="F101" s="29"/>
      <c r="G101" s="29"/>
      <c r="H101" s="579"/>
      <c r="I101" s="29"/>
      <c r="J101" s="29"/>
      <c r="K101" s="29"/>
      <c r="L101" s="29"/>
      <c r="M101" s="29"/>
      <c r="N101" s="29"/>
      <c r="O101" s="29"/>
      <c r="P101" s="29"/>
      <c r="Q101" s="29"/>
      <c r="R101" s="29"/>
      <c r="S101" s="29"/>
      <c r="T101" s="29"/>
      <c r="U101" s="29"/>
      <c r="V101" s="29"/>
      <c r="W101" s="29"/>
      <c r="X101" s="29"/>
      <c r="Y101" s="29"/>
      <c r="Z101" s="29"/>
    </row>
    <row r="102" spans="1:26" ht="15.75" customHeight="1">
      <c r="A102" s="29"/>
      <c r="B102" s="29"/>
      <c r="C102" s="29"/>
      <c r="D102" s="29"/>
      <c r="E102" s="29"/>
      <c r="F102" s="29"/>
      <c r="G102" s="29"/>
      <c r="H102" s="579"/>
      <c r="I102" s="29"/>
      <c r="J102" s="29"/>
      <c r="K102" s="29"/>
      <c r="L102" s="29"/>
      <c r="M102" s="29"/>
      <c r="N102" s="29"/>
      <c r="O102" s="29"/>
      <c r="P102" s="29"/>
      <c r="Q102" s="29"/>
      <c r="R102" s="29"/>
      <c r="S102" s="29"/>
      <c r="T102" s="29"/>
      <c r="U102" s="29"/>
      <c r="V102" s="29"/>
      <c r="W102" s="29"/>
      <c r="X102" s="29"/>
      <c r="Y102" s="29"/>
      <c r="Z102" s="29"/>
    </row>
    <row r="103" spans="1:26" ht="15.75" customHeight="1">
      <c r="A103" s="29"/>
      <c r="B103" s="29"/>
      <c r="C103" s="29"/>
      <c r="D103" s="29"/>
      <c r="E103" s="29"/>
      <c r="F103" s="29"/>
      <c r="G103" s="29"/>
      <c r="H103" s="579"/>
      <c r="I103" s="29"/>
      <c r="J103" s="29"/>
      <c r="K103" s="29"/>
      <c r="L103" s="29"/>
      <c r="M103" s="29"/>
      <c r="N103" s="29"/>
      <c r="O103" s="29"/>
      <c r="P103" s="29"/>
      <c r="Q103" s="29"/>
      <c r="R103" s="29"/>
      <c r="S103" s="29"/>
      <c r="T103" s="29"/>
      <c r="U103" s="29"/>
      <c r="V103" s="29"/>
      <c r="W103" s="29"/>
      <c r="X103" s="29"/>
      <c r="Y103" s="29"/>
      <c r="Z103" s="29"/>
    </row>
    <row r="104" spans="1:26" ht="15.75" customHeight="1">
      <c r="A104" s="29"/>
      <c r="B104" s="29"/>
      <c r="C104" s="29"/>
      <c r="D104" s="29"/>
      <c r="E104" s="29"/>
      <c r="F104" s="29"/>
      <c r="G104" s="29"/>
      <c r="H104" s="579"/>
      <c r="I104" s="29"/>
      <c r="J104" s="29"/>
      <c r="K104" s="29"/>
      <c r="L104" s="29"/>
      <c r="M104" s="29"/>
      <c r="N104" s="29"/>
      <c r="O104" s="29"/>
      <c r="P104" s="29"/>
      <c r="Q104" s="29"/>
      <c r="R104" s="29"/>
      <c r="S104" s="29"/>
      <c r="T104" s="29"/>
      <c r="U104" s="29"/>
      <c r="V104" s="29"/>
      <c r="W104" s="29"/>
      <c r="X104" s="29"/>
      <c r="Y104" s="29"/>
      <c r="Z104" s="29"/>
    </row>
    <row r="105" spans="1:26" ht="15.75" customHeight="1">
      <c r="A105" s="29"/>
      <c r="B105" s="29"/>
      <c r="C105" s="29"/>
      <c r="D105" s="29"/>
      <c r="E105" s="29"/>
      <c r="F105" s="29"/>
      <c r="G105" s="29"/>
      <c r="H105" s="579"/>
      <c r="I105" s="29"/>
      <c r="J105" s="29"/>
      <c r="K105" s="29"/>
      <c r="L105" s="29"/>
      <c r="M105" s="29"/>
      <c r="N105" s="29"/>
      <c r="O105" s="29"/>
      <c r="P105" s="29"/>
      <c r="Q105" s="29"/>
      <c r="R105" s="29"/>
      <c r="S105" s="29"/>
      <c r="T105" s="29"/>
      <c r="U105" s="29"/>
      <c r="V105" s="29"/>
      <c r="W105" s="29"/>
      <c r="X105" s="29"/>
      <c r="Y105" s="29"/>
      <c r="Z105" s="29"/>
    </row>
    <row r="106" spans="1:26" ht="15.75" customHeight="1">
      <c r="A106" s="29"/>
      <c r="B106" s="29"/>
      <c r="C106" s="29"/>
      <c r="D106" s="29"/>
      <c r="E106" s="29"/>
      <c r="F106" s="29"/>
      <c r="G106" s="29"/>
      <c r="H106" s="579"/>
      <c r="I106" s="29"/>
      <c r="J106" s="29"/>
      <c r="K106" s="29"/>
      <c r="L106" s="29"/>
      <c r="M106" s="29"/>
      <c r="N106" s="29"/>
      <c r="O106" s="29"/>
      <c r="P106" s="29"/>
      <c r="Q106" s="29"/>
      <c r="R106" s="29"/>
      <c r="S106" s="29"/>
      <c r="T106" s="29"/>
      <c r="U106" s="29"/>
      <c r="V106" s="29"/>
      <c r="W106" s="29"/>
      <c r="X106" s="29"/>
      <c r="Y106" s="29"/>
      <c r="Z106" s="29"/>
    </row>
    <row r="107" spans="1:26" ht="15.75" customHeight="1">
      <c r="A107" s="29"/>
      <c r="B107" s="29"/>
      <c r="C107" s="29"/>
      <c r="D107" s="29"/>
      <c r="E107" s="29"/>
      <c r="F107" s="29"/>
      <c r="G107" s="29"/>
      <c r="H107" s="579"/>
      <c r="I107" s="29"/>
      <c r="J107" s="29"/>
      <c r="K107" s="29"/>
      <c r="L107" s="29"/>
      <c r="M107" s="29"/>
      <c r="N107" s="29"/>
      <c r="O107" s="29"/>
      <c r="P107" s="29"/>
      <c r="Q107" s="29"/>
      <c r="R107" s="29"/>
      <c r="S107" s="29"/>
      <c r="T107" s="29"/>
      <c r="U107" s="29"/>
      <c r="V107" s="29"/>
      <c r="W107" s="29"/>
      <c r="X107" s="29"/>
      <c r="Y107" s="29"/>
      <c r="Z107" s="29"/>
    </row>
    <row r="108" spans="1:26" ht="15.75" customHeight="1">
      <c r="A108" s="29"/>
      <c r="B108" s="29"/>
      <c r="C108" s="29"/>
      <c r="D108" s="29"/>
      <c r="E108" s="29"/>
      <c r="F108" s="29"/>
      <c r="G108" s="29"/>
      <c r="H108" s="579"/>
      <c r="I108" s="29"/>
      <c r="J108" s="29"/>
      <c r="K108" s="29"/>
      <c r="L108" s="29"/>
      <c r="M108" s="29"/>
      <c r="N108" s="29"/>
      <c r="O108" s="29"/>
      <c r="P108" s="29"/>
      <c r="Q108" s="29"/>
      <c r="R108" s="29"/>
      <c r="S108" s="29"/>
      <c r="T108" s="29"/>
      <c r="U108" s="29"/>
      <c r="V108" s="29"/>
      <c r="W108" s="29"/>
      <c r="X108" s="29"/>
      <c r="Y108" s="29"/>
      <c r="Z108" s="29"/>
    </row>
    <row r="109" spans="1:26" ht="15.75" customHeight="1">
      <c r="A109" s="29"/>
      <c r="B109" s="29"/>
      <c r="C109" s="29"/>
      <c r="D109" s="29"/>
      <c r="E109" s="29"/>
      <c r="F109" s="29"/>
      <c r="G109" s="29"/>
      <c r="H109" s="579"/>
      <c r="I109" s="29"/>
      <c r="J109" s="29"/>
      <c r="K109" s="29"/>
      <c r="L109" s="29"/>
      <c r="M109" s="29"/>
      <c r="N109" s="29"/>
      <c r="O109" s="29"/>
      <c r="P109" s="29"/>
      <c r="Q109" s="29"/>
      <c r="R109" s="29"/>
      <c r="S109" s="29"/>
      <c r="T109" s="29"/>
      <c r="U109" s="29"/>
      <c r="V109" s="29"/>
      <c r="W109" s="29"/>
      <c r="X109" s="29"/>
      <c r="Y109" s="29"/>
      <c r="Z109" s="29"/>
    </row>
    <row r="110" spans="1:26" ht="15.75" customHeight="1">
      <c r="A110" s="29"/>
      <c r="B110" s="29"/>
      <c r="C110" s="29"/>
      <c r="D110" s="29"/>
      <c r="E110" s="29"/>
      <c r="F110" s="29"/>
      <c r="G110" s="29"/>
      <c r="H110" s="579"/>
      <c r="I110" s="29"/>
      <c r="J110" s="29"/>
      <c r="K110" s="29"/>
      <c r="L110" s="29"/>
      <c r="M110" s="29"/>
      <c r="N110" s="29"/>
      <c r="O110" s="29"/>
      <c r="P110" s="29"/>
      <c r="Q110" s="29"/>
      <c r="R110" s="29"/>
      <c r="S110" s="29"/>
      <c r="T110" s="29"/>
      <c r="U110" s="29"/>
      <c r="V110" s="29"/>
      <c r="W110" s="29"/>
      <c r="X110" s="29"/>
      <c r="Y110" s="29"/>
      <c r="Z110" s="29"/>
    </row>
    <row r="111" spans="1:26" ht="15.75" customHeight="1">
      <c r="A111" s="29"/>
      <c r="B111" s="29"/>
      <c r="C111" s="29"/>
      <c r="D111" s="29"/>
      <c r="E111" s="29"/>
      <c r="F111" s="29"/>
      <c r="G111" s="29"/>
      <c r="H111" s="579"/>
      <c r="I111" s="29"/>
      <c r="J111" s="29"/>
      <c r="K111" s="29"/>
      <c r="L111" s="29"/>
      <c r="M111" s="29"/>
      <c r="N111" s="29"/>
      <c r="O111" s="29"/>
      <c r="P111" s="29"/>
      <c r="Q111" s="29"/>
      <c r="R111" s="29"/>
      <c r="S111" s="29"/>
      <c r="T111" s="29"/>
      <c r="U111" s="29"/>
      <c r="V111" s="29"/>
      <c r="W111" s="29"/>
      <c r="X111" s="29"/>
      <c r="Y111" s="29"/>
      <c r="Z111" s="29"/>
    </row>
    <row r="112" spans="1:26" ht="15.75" customHeight="1">
      <c r="A112" s="29"/>
      <c r="B112" s="29"/>
      <c r="C112" s="29"/>
      <c r="D112" s="29"/>
      <c r="E112" s="29"/>
      <c r="F112" s="29"/>
      <c r="G112" s="29"/>
      <c r="H112" s="579"/>
      <c r="I112" s="29"/>
      <c r="J112" s="29"/>
      <c r="K112" s="29"/>
      <c r="L112" s="29"/>
      <c r="M112" s="29"/>
      <c r="N112" s="29"/>
      <c r="O112" s="29"/>
      <c r="P112" s="29"/>
      <c r="Q112" s="29"/>
      <c r="R112" s="29"/>
      <c r="S112" s="29"/>
      <c r="T112" s="29"/>
      <c r="U112" s="29"/>
      <c r="V112" s="29"/>
      <c r="W112" s="29"/>
      <c r="X112" s="29"/>
      <c r="Y112" s="29"/>
      <c r="Z112" s="29"/>
    </row>
    <row r="113" spans="1:26" ht="15.75" customHeight="1">
      <c r="A113" s="29"/>
      <c r="B113" s="29"/>
      <c r="C113" s="29"/>
      <c r="D113" s="29"/>
      <c r="E113" s="29"/>
      <c r="F113" s="29"/>
      <c r="G113" s="29"/>
      <c r="H113" s="579"/>
      <c r="I113" s="29"/>
      <c r="J113" s="29"/>
      <c r="K113" s="29"/>
      <c r="L113" s="29"/>
      <c r="M113" s="29"/>
      <c r="N113" s="29"/>
      <c r="O113" s="29"/>
      <c r="P113" s="29"/>
      <c r="Q113" s="29"/>
      <c r="R113" s="29"/>
      <c r="S113" s="29"/>
      <c r="T113" s="29"/>
      <c r="U113" s="29"/>
      <c r="V113" s="29"/>
      <c r="W113" s="29"/>
      <c r="X113" s="29"/>
      <c r="Y113" s="29"/>
      <c r="Z113" s="29"/>
    </row>
    <row r="114" spans="1:26" ht="15.75" customHeight="1">
      <c r="A114" s="29"/>
      <c r="B114" s="29"/>
      <c r="C114" s="29"/>
      <c r="D114" s="29"/>
      <c r="E114" s="29"/>
      <c r="F114" s="29"/>
      <c r="G114" s="29"/>
      <c r="H114" s="579"/>
      <c r="I114" s="29"/>
      <c r="J114" s="29"/>
      <c r="K114" s="29"/>
      <c r="L114" s="29"/>
      <c r="M114" s="29"/>
      <c r="N114" s="29"/>
      <c r="O114" s="29"/>
      <c r="P114" s="29"/>
      <c r="Q114" s="29"/>
      <c r="R114" s="29"/>
      <c r="S114" s="29"/>
      <c r="T114" s="29"/>
      <c r="U114" s="29"/>
      <c r="V114" s="29"/>
      <c r="W114" s="29"/>
      <c r="X114" s="29"/>
      <c r="Y114" s="29"/>
      <c r="Z114" s="29"/>
    </row>
    <row r="115" spans="1:26" ht="15.75" customHeight="1">
      <c r="A115" s="29"/>
      <c r="B115" s="29"/>
      <c r="C115" s="29"/>
      <c r="D115" s="29"/>
      <c r="E115" s="29"/>
      <c r="F115" s="29"/>
      <c r="G115" s="29"/>
      <c r="H115" s="579"/>
      <c r="I115" s="29"/>
      <c r="J115" s="29"/>
      <c r="K115" s="29"/>
      <c r="L115" s="29"/>
      <c r="M115" s="29"/>
      <c r="N115" s="29"/>
      <c r="O115" s="29"/>
      <c r="P115" s="29"/>
      <c r="Q115" s="29"/>
      <c r="R115" s="29"/>
      <c r="S115" s="29"/>
      <c r="T115" s="29"/>
      <c r="U115" s="29"/>
      <c r="V115" s="29"/>
      <c r="W115" s="29"/>
      <c r="X115" s="29"/>
      <c r="Y115" s="29"/>
      <c r="Z115" s="29"/>
    </row>
    <row r="116" spans="1:26" ht="15.75" customHeight="1">
      <c r="A116" s="29"/>
      <c r="B116" s="29"/>
      <c r="C116" s="29"/>
      <c r="D116" s="29"/>
      <c r="E116" s="29"/>
      <c r="F116" s="29"/>
      <c r="G116" s="29"/>
      <c r="H116" s="579"/>
      <c r="I116" s="29"/>
      <c r="J116" s="29"/>
      <c r="K116" s="29"/>
      <c r="L116" s="29"/>
      <c r="M116" s="29"/>
      <c r="N116" s="29"/>
      <c r="O116" s="29"/>
      <c r="P116" s="29"/>
      <c r="Q116" s="29"/>
      <c r="R116" s="29"/>
      <c r="S116" s="29"/>
      <c r="T116" s="29"/>
      <c r="U116" s="29"/>
      <c r="V116" s="29"/>
      <c r="W116" s="29"/>
      <c r="X116" s="29"/>
      <c r="Y116" s="29"/>
      <c r="Z116" s="29"/>
    </row>
    <row r="117" spans="1:26" ht="15.75" customHeight="1">
      <c r="A117" s="29"/>
      <c r="B117" s="29"/>
      <c r="C117" s="29"/>
      <c r="D117" s="29"/>
      <c r="E117" s="29"/>
      <c r="F117" s="29"/>
      <c r="G117" s="29"/>
      <c r="H117" s="579"/>
      <c r="I117" s="29"/>
      <c r="J117" s="29"/>
      <c r="K117" s="29"/>
      <c r="L117" s="29"/>
      <c r="M117" s="29"/>
      <c r="N117" s="29"/>
      <c r="O117" s="29"/>
      <c r="P117" s="29"/>
      <c r="Q117" s="29"/>
      <c r="R117" s="29"/>
      <c r="S117" s="29"/>
      <c r="T117" s="29"/>
      <c r="U117" s="29"/>
      <c r="V117" s="29"/>
      <c r="W117" s="29"/>
      <c r="X117" s="29"/>
      <c r="Y117" s="29"/>
      <c r="Z117" s="29"/>
    </row>
    <row r="118" spans="1:26" ht="15.75" customHeight="1">
      <c r="A118" s="29"/>
      <c r="B118" s="29"/>
      <c r="C118" s="29"/>
      <c r="D118" s="29"/>
      <c r="E118" s="29"/>
      <c r="F118" s="29"/>
      <c r="G118" s="29"/>
      <c r="H118" s="579"/>
      <c r="I118" s="29"/>
      <c r="J118" s="29"/>
      <c r="K118" s="29"/>
      <c r="L118" s="29"/>
      <c r="M118" s="29"/>
      <c r="N118" s="29"/>
      <c r="O118" s="29"/>
      <c r="P118" s="29"/>
      <c r="Q118" s="29"/>
      <c r="R118" s="29"/>
      <c r="S118" s="29"/>
      <c r="T118" s="29"/>
      <c r="U118" s="29"/>
      <c r="V118" s="29"/>
      <c r="W118" s="29"/>
      <c r="X118" s="29"/>
      <c r="Y118" s="29"/>
      <c r="Z118" s="29"/>
    </row>
    <row r="119" spans="1:26" ht="15.75" customHeight="1">
      <c r="A119" s="29"/>
      <c r="B119" s="29"/>
      <c r="C119" s="29"/>
      <c r="D119" s="29"/>
      <c r="E119" s="29"/>
      <c r="F119" s="29"/>
      <c r="G119" s="29"/>
      <c r="H119" s="579"/>
      <c r="I119" s="29"/>
      <c r="J119" s="29"/>
      <c r="K119" s="29"/>
      <c r="L119" s="29"/>
      <c r="M119" s="29"/>
      <c r="N119" s="29"/>
      <c r="O119" s="29"/>
      <c r="P119" s="29"/>
      <c r="Q119" s="29"/>
      <c r="R119" s="29"/>
      <c r="S119" s="29"/>
      <c r="T119" s="29"/>
      <c r="U119" s="29"/>
      <c r="V119" s="29"/>
      <c r="W119" s="29"/>
      <c r="X119" s="29"/>
      <c r="Y119" s="29"/>
      <c r="Z119" s="29"/>
    </row>
    <row r="120" spans="1:26" ht="15.75" customHeight="1">
      <c r="A120" s="29"/>
      <c r="B120" s="29"/>
      <c r="C120" s="29"/>
      <c r="D120" s="29"/>
      <c r="E120" s="29"/>
      <c r="F120" s="29"/>
      <c r="G120" s="29"/>
      <c r="H120" s="579"/>
      <c r="I120" s="29"/>
      <c r="J120" s="29"/>
      <c r="K120" s="29"/>
      <c r="L120" s="29"/>
      <c r="M120" s="29"/>
      <c r="N120" s="29"/>
      <c r="O120" s="29"/>
      <c r="P120" s="29"/>
      <c r="Q120" s="29"/>
      <c r="R120" s="29"/>
      <c r="S120" s="29"/>
      <c r="T120" s="29"/>
      <c r="U120" s="29"/>
      <c r="V120" s="29"/>
      <c r="W120" s="29"/>
      <c r="X120" s="29"/>
      <c r="Y120" s="29"/>
      <c r="Z120" s="29"/>
    </row>
    <row r="121" spans="1:26" ht="15.75" customHeight="1">
      <c r="A121" s="29"/>
      <c r="B121" s="29"/>
      <c r="C121" s="29"/>
      <c r="D121" s="29"/>
      <c r="E121" s="29"/>
      <c r="F121" s="29"/>
      <c r="G121" s="29"/>
      <c r="H121" s="579"/>
      <c r="I121" s="29"/>
      <c r="J121" s="29"/>
      <c r="K121" s="29"/>
      <c r="L121" s="29"/>
      <c r="M121" s="29"/>
      <c r="N121" s="29"/>
      <c r="O121" s="29"/>
      <c r="P121" s="29"/>
      <c r="Q121" s="29"/>
      <c r="R121" s="29"/>
      <c r="S121" s="29"/>
      <c r="T121" s="29"/>
      <c r="U121" s="29"/>
      <c r="V121" s="29"/>
      <c r="W121" s="29"/>
      <c r="X121" s="29"/>
      <c r="Y121" s="29"/>
      <c r="Z121" s="29"/>
    </row>
    <row r="122" spans="1:26" ht="15.75" customHeight="1">
      <c r="A122" s="29"/>
      <c r="B122" s="29"/>
      <c r="C122" s="29"/>
      <c r="D122" s="29"/>
      <c r="E122" s="29"/>
      <c r="F122" s="29"/>
      <c r="G122" s="29"/>
      <c r="H122" s="579"/>
      <c r="I122" s="29"/>
      <c r="J122" s="29"/>
      <c r="K122" s="29"/>
      <c r="L122" s="29"/>
      <c r="M122" s="29"/>
      <c r="N122" s="29"/>
      <c r="O122" s="29"/>
      <c r="P122" s="29"/>
      <c r="Q122" s="29"/>
      <c r="R122" s="29"/>
      <c r="S122" s="29"/>
      <c r="T122" s="29"/>
      <c r="U122" s="29"/>
      <c r="V122" s="29"/>
      <c r="W122" s="29"/>
      <c r="X122" s="29"/>
      <c r="Y122" s="29"/>
      <c r="Z122" s="29"/>
    </row>
    <row r="123" spans="1:26" ht="15.75" customHeight="1">
      <c r="A123" s="29"/>
      <c r="B123" s="29"/>
      <c r="C123" s="29"/>
      <c r="D123" s="29"/>
      <c r="E123" s="29"/>
      <c r="F123" s="29"/>
      <c r="G123" s="29"/>
      <c r="H123" s="579"/>
      <c r="I123" s="29"/>
      <c r="J123" s="29"/>
      <c r="K123" s="29"/>
      <c r="L123" s="29"/>
      <c r="M123" s="29"/>
      <c r="N123" s="29"/>
      <c r="O123" s="29"/>
      <c r="P123" s="29"/>
      <c r="Q123" s="29"/>
      <c r="R123" s="29"/>
      <c r="S123" s="29"/>
      <c r="T123" s="29"/>
      <c r="U123" s="29"/>
      <c r="V123" s="29"/>
      <c r="W123" s="29"/>
      <c r="X123" s="29"/>
      <c r="Y123" s="29"/>
      <c r="Z123" s="29"/>
    </row>
    <row r="124" spans="1:26" ht="15.75" customHeight="1">
      <c r="A124" s="29"/>
      <c r="B124" s="29"/>
      <c r="C124" s="29"/>
      <c r="D124" s="29"/>
      <c r="E124" s="29"/>
      <c r="F124" s="29"/>
      <c r="G124" s="29"/>
      <c r="H124" s="579"/>
      <c r="I124" s="29"/>
      <c r="J124" s="29"/>
      <c r="K124" s="29"/>
      <c r="L124" s="29"/>
      <c r="M124" s="29"/>
      <c r="N124" s="29"/>
      <c r="O124" s="29"/>
      <c r="P124" s="29"/>
      <c r="Q124" s="29"/>
      <c r="R124" s="29"/>
      <c r="S124" s="29"/>
      <c r="T124" s="29"/>
      <c r="U124" s="29"/>
      <c r="V124" s="29"/>
      <c r="W124" s="29"/>
      <c r="X124" s="29"/>
      <c r="Y124" s="29"/>
      <c r="Z124" s="29"/>
    </row>
    <row r="125" spans="1:26" ht="15.75" customHeight="1">
      <c r="A125" s="29"/>
      <c r="B125" s="29"/>
      <c r="C125" s="29"/>
      <c r="D125" s="29"/>
      <c r="E125" s="29"/>
      <c r="F125" s="29"/>
      <c r="G125" s="29"/>
      <c r="H125" s="579"/>
      <c r="I125" s="29"/>
      <c r="J125" s="29"/>
      <c r="K125" s="29"/>
      <c r="L125" s="29"/>
      <c r="M125" s="29"/>
      <c r="N125" s="29"/>
      <c r="O125" s="29"/>
      <c r="P125" s="29"/>
      <c r="Q125" s="29"/>
      <c r="R125" s="29"/>
      <c r="S125" s="29"/>
      <c r="T125" s="29"/>
      <c r="U125" s="29"/>
      <c r="V125" s="29"/>
      <c r="W125" s="29"/>
      <c r="X125" s="29"/>
      <c r="Y125" s="29"/>
      <c r="Z125" s="29"/>
    </row>
    <row r="126" spans="1:26" ht="15.75" customHeight="1">
      <c r="A126" s="29"/>
      <c r="B126" s="29"/>
      <c r="C126" s="29"/>
      <c r="D126" s="29"/>
      <c r="E126" s="29"/>
      <c r="F126" s="29"/>
      <c r="G126" s="29"/>
      <c r="H126" s="579"/>
      <c r="I126" s="29"/>
      <c r="J126" s="29"/>
      <c r="K126" s="29"/>
      <c r="L126" s="29"/>
      <c r="M126" s="29"/>
      <c r="N126" s="29"/>
      <c r="O126" s="29"/>
      <c r="P126" s="29"/>
      <c r="Q126" s="29"/>
      <c r="R126" s="29"/>
      <c r="S126" s="29"/>
      <c r="T126" s="29"/>
      <c r="U126" s="29"/>
      <c r="V126" s="29"/>
      <c r="W126" s="29"/>
      <c r="X126" s="29"/>
      <c r="Y126" s="29"/>
      <c r="Z126" s="29"/>
    </row>
    <row r="127" spans="1:26" ht="15.75" customHeight="1">
      <c r="A127" s="29"/>
      <c r="B127" s="29"/>
      <c r="C127" s="29"/>
      <c r="D127" s="29"/>
      <c r="E127" s="29"/>
      <c r="F127" s="29"/>
      <c r="G127" s="29"/>
      <c r="H127" s="579"/>
      <c r="I127" s="29"/>
      <c r="J127" s="29"/>
      <c r="K127" s="29"/>
      <c r="L127" s="29"/>
      <c r="M127" s="29"/>
      <c r="N127" s="29"/>
      <c r="O127" s="29"/>
      <c r="P127" s="29"/>
      <c r="Q127" s="29"/>
      <c r="R127" s="29"/>
      <c r="S127" s="29"/>
      <c r="T127" s="29"/>
      <c r="U127" s="29"/>
      <c r="V127" s="29"/>
      <c r="W127" s="29"/>
      <c r="X127" s="29"/>
      <c r="Y127" s="29"/>
      <c r="Z127" s="29"/>
    </row>
    <row r="128" spans="1:26" ht="15.75" customHeight="1">
      <c r="A128" s="29"/>
      <c r="B128" s="29"/>
      <c r="C128" s="29"/>
      <c r="D128" s="29"/>
      <c r="E128" s="29"/>
      <c r="F128" s="29"/>
      <c r="G128" s="29"/>
      <c r="H128" s="579"/>
      <c r="I128" s="29"/>
      <c r="J128" s="29"/>
      <c r="K128" s="29"/>
      <c r="L128" s="29"/>
      <c r="M128" s="29"/>
      <c r="N128" s="29"/>
      <c r="O128" s="29"/>
      <c r="P128" s="29"/>
      <c r="Q128" s="29"/>
      <c r="R128" s="29"/>
      <c r="S128" s="29"/>
      <c r="T128" s="29"/>
      <c r="U128" s="29"/>
      <c r="V128" s="29"/>
      <c r="W128" s="29"/>
      <c r="X128" s="29"/>
      <c r="Y128" s="29"/>
      <c r="Z128" s="29"/>
    </row>
    <row r="129" spans="1:26" ht="15.75" customHeight="1">
      <c r="A129" s="29"/>
      <c r="B129" s="29"/>
      <c r="C129" s="29"/>
      <c r="D129" s="29"/>
      <c r="E129" s="29"/>
      <c r="F129" s="29"/>
      <c r="G129" s="29"/>
      <c r="H129" s="579"/>
      <c r="I129" s="29"/>
      <c r="J129" s="29"/>
      <c r="K129" s="29"/>
      <c r="L129" s="29"/>
      <c r="M129" s="29"/>
      <c r="N129" s="29"/>
      <c r="O129" s="29"/>
      <c r="P129" s="29"/>
      <c r="Q129" s="29"/>
      <c r="R129" s="29"/>
      <c r="S129" s="29"/>
      <c r="T129" s="29"/>
      <c r="U129" s="29"/>
      <c r="V129" s="29"/>
      <c r="W129" s="29"/>
      <c r="X129" s="29"/>
      <c r="Y129" s="29"/>
      <c r="Z129" s="29"/>
    </row>
    <row r="130" spans="1:26" ht="15.75" customHeight="1">
      <c r="A130" s="29"/>
      <c r="B130" s="29"/>
      <c r="C130" s="29"/>
      <c r="D130" s="29"/>
      <c r="E130" s="29"/>
      <c r="F130" s="29"/>
      <c r="G130" s="29"/>
      <c r="H130" s="579"/>
      <c r="I130" s="29"/>
      <c r="J130" s="29"/>
      <c r="K130" s="29"/>
      <c r="L130" s="29"/>
      <c r="M130" s="29"/>
      <c r="N130" s="29"/>
      <c r="O130" s="29"/>
      <c r="P130" s="29"/>
      <c r="Q130" s="29"/>
      <c r="R130" s="29"/>
      <c r="S130" s="29"/>
      <c r="T130" s="29"/>
      <c r="U130" s="29"/>
      <c r="V130" s="29"/>
      <c r="W130" s="29"/>
      <c r="X130" s="29"/>
      <c r="Y130" s="29"/>
      <c r="Z130" s="29"/>
    </row>
    <row r="131" spans="1:26" ht="15.75" customHeight="1">
      <c r="A131" s="29"/>
      <c r="B131" s="29"/>
      <c r="C131" s="29"/>
      <c r="D131" s="29"/>
      <c r="E131" s="29"/>
      <c r="F131" s="29"/>
      <c r="G131" s="29"/>
      <c r="H131" s="579"/>
      <c r="I131" s="29"/>
      <c r="J131" s="29"/>
      <c r="K131" s="29"/>
      <c r="L131" s="29"/>
      <c r="M131" s="29"/>
      <c r="N131" s="29"/>
      <c r="O131" s="29"/>
      <c r="P131" s="29"/>
      <c r="Q131" s="29"/>
      <c r="R131" s="29"/>
      <c r="S131" s="29"/>
      <c r="T131" s="29"/>
      <c r="U131" s="29"/>
      <c r="V131" s="29"/>
      <c r="W131" s="29"/>
      <c r="X131" s="29"/>
      <c r="Y131" s="29"/>
      <c r="Z131" s="29"/>
    </row>
    <row r="132" spans="1:26" ht="15.75" customHeight="1">
      <c r="A132" s="29"/>
      <c r="B132" s="29"/>
      <c r="C132" s="29"/>
      <c r="D132" s="29"/>
      <c r="E132" s="29"/>
      <c r="F132" s="29"/>
      <c r="G132" s="29"/>
      <c r="H132" s="579"/>
      <c r="I132" s="29"/>
      <c r="J132" s="29"/>
      <c r="K132" s="29"/>
      <c r="L132" s="29"/>
      <c r="M132" s="29"/>
      <c r="N132" s="29"/>
      <c r="O132" s="29"/>
      <c r="P132" s="29"/>
      <c r="Q132" s="29"/>
      <c r="R132" s="29"/>
      <c r="S132" s="29"/>
      <c r="T132" s="29"/>
      <c r="U132" s="29"/>
      <c r="V132" s="29"/>
      <c r="W132" s="29"/>
      <c r="X132" s="29"/>
      <c r="Y132" s="29"/>
      <c r="Z132" s="29"/>
    </row>
    <row r="133" spans="1:26" ht="15.75" customHeight="1">
      <c r="A133" s="29"/>
      <c r="B133" s="29"/>
      <c r="C133" s="29"/>
      <c r="D133" s="29"/>
      <c r="E133" s="29"/>
      <c r="F133" s="29"/>
      <c r="G133" s="29"/>
      <c r="H133" s="579"/>
      <c r="I133" s="29"/>
      <c r="J133" s="29"/>
      <c r="K133" s="29"/>
      <c r="L133" s="29"/>
      <c r="M133" s="29"/>
      <c r="N133" s="29"/>
      <c r="O133" s="29"/>
      <c r="P133" s="29"/>
      <c r="Q133" s="29"/>
      <c r="R133" s="29"/>
      <c r="S133" s="29"/>
      <c r="T133" s="29"/>
      <c r="U133" s="29"/>
      <c r="V133" s="29"/>
      <c r="W133" s="29"/>
      <c r="X133" s="29"/>
      <c r="Y133" s="29"/>
      <c r="Z133" s="29"/>
    </row>
    <row r="134" spans="1:26" ht="15.75" customHeight="1">
      <c r="A134" s="29"/>
      <c r="B134" s="29"/>
      <c r="C134" s="29"/>
      <c r="D134" s="29"/>
      <c r="E134" s="29"/>
      <c r="F134" s="29"/>
      <c r="G134" s="29"/>
      <c r="H134" s="579"/>
      <c r="I134" s="29"/>
      <c r="J134" s="29"/>
      <c r="K134" s="29"/>
      <c r="L134" s="29"/>
      <c r="M134" s="29"/>
      <c r="N134" s="29"/>
      <c r="O134" s="29"/>
      <c r="P134" s="29"/>
      <c r="Q134" s="29"/>
      <c r="R134" s="29"/>
      <c r="S134" s="29"/>
      <c r="T134" s="29"/>
      <c r="U134" s="29"/>
      <c r="V134" s="29"/>
      <c r="W134" s="29"/>
      <c r="X134" s="29"/>
      <c r="Y134" s="29"/>
      <c r="Z134" s="29"/>
    </row>
    <row r="135" spans="1:26" ht="15.75" customHeight="1">
      <c r="A135" s="29"/>
      <c r="B135" s="29"/>
      <c r="C135" s="29"/>
      <c r="D135" s="29"/>
      <c r="E135" s="29"/>
      <c r="F135" s="29"/>
      <c r="G135" s="29"/>
      <c r="H135" s="579"/>
      <c r="I135" s="29"/>
      <c r="J135" s="29"/>
      <c r="K135" s="29"/>
      <c r="L135" s="29"/>
      <c r="M135" s="29"/>
      <c r="N135" s="29"/>
      <c r="O135" s="29"/>
      <c r="P135" s="29"/>
      <c r="Q135" s="29"/>
      <c r="R135" s="29"/>
      <c r="S135" s="29"/>
      <c r="T135" s="29"/>
      <c r="U135" s="29"/>
      <c r="V135" s="29"/>
      <c r="W135" s="29"/>
      <c r="X135" s="29"/>
      <c r="Y135" s="29"/>
      <c r="Z135" s="29"/>
    </row>
    <row r="136" spans="1:26" ht="15.75" customHeight="1">
      <c r="A136" s="29"/>
      <c r="B136" s="29"/>
      <c r="C136" s="29"/>
      <c r="D136" s="29"/>
      <c r="E136" s="29"/>
      <c r="F136" s="29"/>
      <c r="G136" s="29"/>
      <c r="H136" s="579"/>
      <c r="I136" s="29"/>
      <c r="J136" s="29"/>
      <c r="K136" s="29"/>
      <c r="L136" s="29"/>
      <c r="M136" s="29"/>
      <c r="N136" s="29"/>
      <c r="O136" s="29"/>
      <c r="P136" s="29"/>
      <c r="Q136" s="29"/>
      <c r="R136" s="29"/>
      <c r="S136" s="29"/>
      <c r="T136" s="29"/>
      <c r="U136" s="29"/>
      <c r="V136" s="29"/>
      <c r="W136" s="29"/>
      <c r="X136" s="29"/>
      <c r="Y136" s="29"/>
      <c r="Z136" s="29"/>
    </row>
    <row r="137" spans="1:26" ht="15.75" customHeight="1">
      <c r="A137" s="29"/>
      <c r="B137" s="29"/>
      <c r="C137" s="29"/>
      <c r="D137" s="29"/>
      <c r="E137" s="29"/>
      <c r="F137" s="29"/>
      <c r="G137" s="29"/>
      <c r="H137" s="579"/>
      <c r="I137" s="29"/>
      <c r="J137" s="29"/>
      <c r="K137" s="29"/>
      <c r="L137" s="29"/>
      <c r="M137" s="29"/>
      <c r="N137" s="29"/>
      <c r="O137" s="29"/>
      <c r="P137" s="29"/>
      <c r="Q137" s="29"/>
      <c r="R137" s="29"/>
      <c r="S137" s="29"/>
      <c r="T137" s="29"/>
      <c r="U137" s="29"/>
      <c r="V137" s="29"/>
      <c r="W137" s="29"/>
      <c r="X137" s="29"/>
      <c r="Y137" s="29"/>
      <c r="Z137" s="29"/>
    </row>
    <row r="138" spans="1:26" ht="15.75" customHeight="1">
      <c r="A138" s="29"/>
      <c r="B138" s="29"/>
      <c r="C138" s="29"/>
      <c r="D138" s="29"/>
      <c r="E138" s="29"/>
      <c r="F138" s="29"/>
      <c r="G138" s="29"/>
      <c r="H138" s="579"/>
      <c r="I138" s="29"/>
      <c r="J138" s="29"/>
      <c r="K138" s="29"/>
      <c r="L138" s="29"/>
      <c r="M138" s="29"/>
      <c r="N138" s="29"/>
      <c r="O138" s="29"/>
      <c r="P138" s="29"/>
      <c r="Q138" s="29"/>
      <c r="R138" s="29"/>
      <c r="S138" s="29"/>
      <c r="T138" s="29"/>
      <c r="U138" s="29"/>
      <c r="V138" s="29"/>
      <c r="W138" s="29"/>
      <c r="X138" s="29"/>
      <c r="Y138" s="29"/>
      <c r="Z138" s="29"/>
    </row>
    <row r="139" spans="1:26" ht="15.75" customHeight="1">
      <c r="A139" s="29"/>
      <c r="B139" s="29"/>
      <c r="C139" s="29"/>
      <c r="D139" s="29"/>
      <c r="E139" s="29"/>
      <c r="F139" s="29"/>
      <c r="G139" s="29"/>
      <c r="H139" s="579"/>
      <c r="I139" s="29"/>
      <c r="J139" s="29"/>
      <c r="K139" s="29"/>
      <c r="L139" s="29"/>
      <c r="M139" s="29"/>
      <c r="N139" s="29"/>
      <c r="O139" s="29"/>
      <c r="P139" s="29"/>
      <c r="Q139" s="29"/>
      <c r="R139" s="29"/>
      <c r="S139" s="29"/>
      <c r="T139" s="29"/>
      <c r="U139" s="29"/>
      <c r="V139" s="29"/>
      <c r="W139" s="29"/>
      <c r="X139" s="29"/>
      <c r="Y139" s="29"/>
      <c r="Z139" s="29"/>
    </row>
    <row r="140" spans="1:26" ht="15.75" customHeight="1">
      <c r="A140" s="29"/>
      <c r="B140" s="29"/>
      <c r="C140" s="29"/>
      <c r="D140" s="29"/>
      <c r="E140" s="29"/>
      <c r="F140" s="29"/>
      <c r="G140" s="29"/>
      <c r="H140" s="579"/>
      <c r="I140" s="29"/>
      <c r="J140" s="29"/>
      <c r="K140" s="29"/>
      <c r="L140" s="29"/>
      <c r="M140" s="29"/>
      <c r="N140" s="29"/>
      <c r="O140" s="29"/>
      <c r="P140" s="29"/>
      <c r="Q140" s="29"/>
      <c r="R140" s="29"/>
      <c r="S140" s="29"/>
      <c r="T140" s="29"/>
      <c r="U140" s="29"/>
      <c r="V140" s="29"/>
      <c r="W140" s="29"/>
      <c r="X140" s="29"/>
      <c r="Y140" s="29"/>
      <c r="Z140" s="29"/>
    </row>
    <row r="141" spans="1:26" ht="15.75" customHeight="1">
      <c r="A141" s="29"/>
      <c r="B141" s="29"/>
      <c r="C141" s="29"/>
      <c r="D141" s="29"/>
      <c r="E141" s="29"/>
      <c r="F141" s="29"/>
      <c r="G141" s="29"/>
      <c r="H141" s="579"/>
      <c r="I141" s="29"/>
      <c r="J141" s="29"/>
      <c r="K141" s="29"/>
      <c r="L141" s="29"/>
      <c r="M141" s="29"/>
      <c r="N141" s="29"/>
      <c r="O141" s="29"/>
      <c r="P141" s="29"/>
      <c r="Q141" s="29"/>
      <c r="R141" s="29"/>
      <c r="S141" s="29"/>
      <c r="T141" s="29"/>
      <c r="U141" s="29"/>
      <c r="V141" s="29"/>
      <c r="W141" s="29"/>
      <c r="X141" s="29"/>
      <c r="Y141" s="29"/>
      <c r="Z141" s="29"/>
    </row>
    <row r="142" spans="1:26" ht="15.75" customHeight="1">
      <c r="A142" s="29"/>
      <c r="B142" s="29"/>
      <c r="C142" s="29"/>
      <c r="D142" s="29"/>
      <c r="E142" s="29"/>
      <c r="F142" s="29"/>
      <c r="G142" s="29"/>
      <c r="H142" s="579"/>
      <c r="I142" s="29"/>
      <c r="J142" s="29"/>
      <c r="K142" s="29"/>
      <c r="L142" s="29"/>
      <c r="M142" s="29"/>
      <c r="N142" s="29"/>
      <c r="O142" s="29"/>
      <c r="P142" s="29"/>
      <c r="Q142" s="29"/>
      <c r="R142" s="29"/>
      <c r="S142" s="29"/>
      <c r="T142" s="29"/>
      <c r="U142" s="29"/>
      <c r="V142" s="29"/>
      <c r="W142" s="29"/>
      <c r="X142" s="29"/>
      <c r="Y142" s="29"/>
      <c r="Z142" s="29"/>
    </row>
    <row r="143" spans="1:26" ht="15.75" customHeight="1">
      <c r="A143" s="29"/>
      <c r="B143" s="29"/>
      <c r="C143" s="29"/>
      <c r="D143" s="29"/>
      <c r="E143" s="29"/>
      <c r="F143" s="29"/>
      <c r="G143" s="29"/>
      <c r="H143" s="579"/>
      <c r="I143" s="29"/>
      <c r="J143" s="29"/>
      <c r="K143" s="29"/>
      <c r="L143" s="29"/>
      <c r="M143" s="29"/>
      <c r="N143" s="29"/>
      <c r="O143" s="29"/>
      <c r="P143" s="29"/>
      <c r="Q143" s="29"/>
      <c r="R143" s="29"/>
      <c r="S143" s="29"/>
      <c r="T143" s="29"/>
      <c r="U143" s="29"/>
      <c r="V143" s="29"/>
      <c r="W143" s="29"/>
      <c r="X143" s="29"/>
      <c r="Y143" s="29"/>
      <c r="Z143" s="29"/>
    </row>
    <row r="144" spans="1:26" ht="15.75" customHeight="1">
      <c r="A144" s="29"/>
      <c r="B144" s="29"/>
      <c r="C144" s="29"/>
      <c r="D144" s="29"/>
      <c r="E144" s="29"/>
      <c r="F144" s="29"/>
      <c r="G144" s="29"/>
      <c r="H144" s="579"/>
      <c r="I144" s="29"/>
      <c r="J144" s="29"/>
      <c r="K144" s="29"/>
      <c r="L144" s="29"/>
      <c r="M144" s="29"/>
      <c r="N144" s="29"/>
      <c r="O144" s="29"/>
      <c r="P144" s="29"/>
      <c r="Q144" s="29"/>
      <c r="R144" s="29"/>
      <c r="S144" s="29"/>
      <c r="T144" s="29"/>
      <c r="U144" s="29"/>
      <c r="V144" s="29"/>
      <c r="W144" s="29"/>
      <c r="X144" s="29"/>
      <c r="Y144" s="29"/>
      <c r="Z144" s="29"/>
    </row>
    <row r="145" spans="1:26" ht="15.75" customHeight="1">
      <c r="A145" s="29"/>
      <c r="B145" s="29"/>
      <c r="C145" s="29"/>
      <c r="D145" s="29"/>
      <c r="E145" s="29"/>
      <c r="F145" s="29"/>
      <c r="G145" s="29"/>
      <c r="H145" s="579"/>
      <c r="I145" s="29"/>
      <c r="J145" s="29"/>
      <c r="K145" s="29"/>
      <c r="L145" s="29"/>
      <c r="M145" s="29"/>
      <c r="N145" s="29"/>
      <c r="O145" s="29"/>
      <c r="P145" s="29"/>
      <c r="Q145" s="29"/>
      <c r="R145" s="29"/>
      <c r="S145" s="29"/>
      <c r="T145" s="29"/>
      <c r="U145" s="29"/>
      <c r="V145" s="29"/>
      <c r="W145" s="29"/>
      <c r="X145" s="29"/>
      <c r="Y145" s="29"/>
      <c r="Z145" s="29"/>
    </row>
    <row r="146" spans="1:26" ht="15.75" customHeight="1">
      <c r="A146" s="29"/>
      <c r="B146" s="29"/>
      <c r="C146" s="29"/>
      <c r="D146" s="29"/>
      <c r="E146" s="29"/>
      <c r="F146" s="29"/>
      <c r="G146" s="29"/>
      <c r="H146" s="579"/>
      <c r="I146" s="29"/>
      <c r="J146" s="29"/>
      <c r="K146" s="29"/>
      <c r="L146" s="29"/>
      <c r="M146" s="29"/>
      <c r="N146" s="29"/>
      <c r="O146" s="29"/>
      <c r="P146" s="29"/>
      <c r="Q146" s="29"/>
      <c r="R146" s="29"/>
      <c r="S146" s="29"/>
      <c r="T146" s="29"/>
      <c r="U146" s="29"/>
      <c r="V146" s="29"/>
      <c r="W146" s="29"/>
      <c r="X146" s="29"/>
      <c r="Y146" s="29"/>
      <c r="Z146" s="29"/>
    </row>
    <row r="147" spans="1:26" ht="15.75" customHeight="1">
      <c r="A147" s="29"/>
      <c r="B147" s="29"/>
      <c r="C147" s="29"/>
      <c r="D147" s="29"/>
      <c r="E147" s="29"/>
      <c r="F147" s="29"/>
      <c r="G147" s="29"/>
      <c r="H147" s="579"/>
      <c r="I147" s="29"/>
      <c r="J147" s="29"/>
      <c r="K147" s="29"/>
      <c r="L147" s="29"/>
      <c r="M147" s="29"/>
      <c r="N147" s="29"/>
      <c r="O147" s="29"/>
      <c r="P147" s="29"/>
      <c r="Q147" s="29"/>
      <c r="R147" s="29"/>
      <c r="S147" s="29"/>
      <c r="T147" s="29"/>
      <c r="U147" s="29"/>
      <c r="V147" s="29"/>
      <c r="W147" s="29"/>
      <c r="X147" s="29"/>
      <c r="Y147" s="29"/>
      <c r="Z147" s="29"/>
    </row>
    <row r="148" spans="1:26" ht="15.75" customHeight="1">
      <c r="A148" s="29"/>
      <c r="B148" s="29"/>
      <c r="C148" s="29"/>
      <c r="D148" s="29"/>
      <c r="E148" s="29"/>
      <c r="F148" s="29"/>
      <c r="G148" s="29"/>
      <c r="H148" s="579"/>
      <c r="I148" s="29"/>
      <c r="J148" s="29"/>
      <c r="K148" s="29"/>
      <c r="L148" s="29"/>
      <c r="M148" s="29"/>
      <c r="N148" s="29"/>
      <c r="O148" s="29"/>
      <c r="P148" s="29"/>
      <c r="Q148" s="29"/>
      <c r="R148" s="29"/>
      <c r="S148" s="29"/>
      <c r="T148" s="29"/>
      <c r="U148" s="29"/>
      <c r="V148" s="29"/>
      <c r="W148" s="29"/>
      <c r="X148" s="29"/>
      <c r="Y148" s="29"/>
      <c r="Z148" s="29"/>
    </row>
    <row r="149" spans="1:26" ht="15.75" customHeight="1">
      <c r="A149" s="29"/>
      <c r="B149" s="29"/>
      <c r="C149" s="29"/>
      <c r="D149" s="29"/>
      <c r="E149" s="29"/>
      <c r="F149" s="29"/>
      <c r="G149" s="29"/>
      <c r="H149" s="579"/>
      <c r="I149" s="29"/>
      <c r="J149" s="29"/>
      <c r="K149" s="29"/>
      <c r="L149" s="29"/>
      <c r="M149" s="29"/>
      <c r="N149" s="29"/>
      <c r="O149" s="29"/>
      <c r="P149" s="29"/>
      <c r="Q149" s="29"/>
      <c r="R149" s="29"/>
      <c r="S149" s="29"/>
      <c r="T149" s="29"/>
      <c r="U149" s="29"/>
      <c r="V149" s="29"/>
      <c r="W149" s="29"/>
      <c r="X149" s="29"/>
      <c r="Y149" s="29"/>
      <c r="Z149" s="29"/>
    </row>
    <row r="150" spans="1:26" ht="15.75" customHeight="1">
      <c r="A150" s="29"/>
      <c r="B150" s="29"/>
      <c r="C150" s="29"/>
      <c r="D150" s="29"/>
      <c r="E150" s="29"/>
      <c r="F150" s="29"/>
      <c r="G150" s="29"/>
      <c r="H150" s="579"/>
      <c r="I150" s="29"/>
      <c r="J150" s="29"/>
      <c r="K150" s="29"/>
      <c r="L150" s="29"/>
      <c r="M150" s="29"/>
      <c r="N150" s="29"/>
      <c r="O150" s="29"/>
      <c r="P150" s="29"/>
      <c r="Q150" s="29"/>
      <c r="R150" s="29"/>
      <c r="S150" s="29"/>
      <c r="T150" s="29"/>
      <c r="U150" s="29"/>
      <c r="V150" s="29"/>
      <c r="W150" s="29"/>
      <c r="X150" s="29"/>
      <c r="Y150" s="29"/>
      <c r="Z150" s="29"/>
    </row>
    <row r="151" spans="1:26" ht="15.75" customHeight="1">
      <c r="A151" s="29"/>
      <c r="B151" s="29"/>
      <c r="C151" s="29"/>
      <c r="D151" s="29"/>
      <c r="E151" s="29"/>
      <c r="F151" s="29"/>
      <c r="G151" s="29"/>
      <c r="H151" s="579"/>
      <c r="I151" s="29"/>
      <c r="J151" s="29"/>
      <c r="K151" s="29"/>
      <c r="L151" s="29"/>
      <c r="M151" s="29"/>
      <c r="N151" s="29"/>
      <c r="O151" s="29"/>
      <c r="P151" s="29"/>
      <c r="Q151" s="29"/>
      <c r="R151" s="29"/>
      <c r="S151" s="29"/>
      <c r="T151" s="29"/>
      <c r="U151" s="29"/>
      <c r="V151" s="29"/>
      <c r="W151" s="29"/>
      <c r="X151" s="29"/>
      <c r="Y151" s="29"/>
      <c r="Z151" s="29"/>
    </row>
    <row r="152" spans="1:26" ht="15.75" customHeight="1">
      <c r="A152" s="29"/>
      <c r="B152" s="29"/>
      <c r="C152" s="29"/>
      <c r="D152" s="29"/>
      <c r="E152" s="29"/>
      <c r="F152" s="29"/>
      <c r="G152" s="29"/>
      <c r="H152" s="579"/>
      <c r="I152" s="29"/>
      <c r="J152" s="29"/>
      <c r="K152" s="29"/>
      <c r="L152" s="29"/>
      <c r="M152" s="29"/>
      <c r="N152" s="29"/>
      <c r="O152" s="29"/>
      <c r="P152" s="29"/>
      <c r="Q152" s="29"/>
      <c r="R152" s="29"/>
      <c r="S152" s="29"/>
      <c r="T152" s="29"/>
      <c r="U152" s="29"/>
      <c r="V152" s="29"/>
      <c r="W152" s="29"/>
      <c r="X152" s="29"/>
      <c r="Y152" s="29"/>
      <c r="Z152" s="29"/>
    </row>
    <row r="153" spans="1:26" ht="15.75" customHeight="1">
      <c r="A153" s="29"/>
      <c r="B153" s="29"/>
      <c r="C153" s="29"/>
      <c r="D153" s="29"/>
      <c r="E153" s="29"/>
      <c r="F153" s="29"/>
      <c r="G153" s="29"/>
      <c r="H153" s="579"/>
      <c r="I153" s="29"/>
      <c r="J153" s="29"/>
      <c r="K153" s="29"/>
      <c r="L153" s="29"/>
      <c r="M153" s="29"/>
      <c r="N153" s="29"/>
      <c r="O153" s="29"/>
      <c r="P153" s="29"/>
      <c r="Q153" s="29"/>
      <c r="R153" s="29"/>
      <c r="S153" s="29"/>
      <c r="T153" s="29"/>
      <c r="U153" s="29"/>
      <c r="V153" s="29"/>
      <c r="W153" s="29"/>
      <c r="X153" s="29"/>
      <c r="Y153" s="29"/>
      <c r="Z153" s="29"/>
    </row>
    <row r="154" spans="1:26" ht="15.75" customHeight="1">
      <c r="A154" s="29"/>
      <c r="B154" s="29"/>
      <c r="C154" s="29"/>
      <c r="D154" s="29"/>
      <c r="E154" s="29"/>
      <c r="F154" s="29"/>
      <c r="G154" s="29"/>
      <c r="H154" s="579"/>
      <c r="I154" s="29"/>
      <c r="J154" s="29"/>
      <c r="K154" s="29"/>
      <c r="L154" s="29"/>
      <c r="M154" s="29"/>
      <c r="N154" s="29"/>
      <c r="O154" s="29"/>
      <c r="P154" s="29"/>
      <c r="Q154" s="29"/>
      <c r="R154" s="29"/>
      <c r="S154" s="29"/>
      <c r="T154" s="29"/>
      <c r="U154" s="29"/>
      <c r="V154" s="29"/>
      <c r="W154" s="29"/>
      <c r="X154" s="29"/>
      <c r="Y154" s="29"/>
      <c r="Z154" s="29"/>
    </row>
    <row r="155" spans="1:26" ht="15.75" customHeight="1">
      <c r="A155" s="29"/>
      <c r="B155" s="29"/>
      <c r="C155" s="29"/>
      <c r="D155" s="29"/>
      <c r="E155" s="29"/>
      <c r="F155" s="29"/>
      <c r="G155" s="29"/>
      <c r="H155" s="579"/>
      <c r="I155" s="29"/>
      <c r="J155" s="29"/>
      <c r="K155" s="29"/>
      <c r="L155" s="29"/>
      <c r="M155" s="29"/>
      <c r="N155" s="29"/>
      <c r="O155" s="29"/>
      <c r="P155" s="29"/>
      <c r="Q155" s="29"/>
      <c r="R155" s="29"/>
      <c r="S155" s="29"/>
      <c r="T155" s="29"/>
      <c r="U155" s="29"/>
      <c r="V155" s="29"/>
      <c r="W155" s="29"/>
      <c r="X155" s="29"/>
      <c r="Y155" s="29"/>
      <c r="Z155" s="29"/>
    </row>
    <row r="156" spans="1:26" ht="15.75" customHeight="1">
      <c r="A156" s="29"/>
      <c r="B156" s="29"/>
      <c r="C156" s="29"/>
      <c r="D156" s="29"/>
      <c r="E156" s="29"/>
      <c r="F156" s="29"/>
      <c r="G156" s="29"/>
      <c r="H156" s="579"/>
      <c r="I156" s="29"/>
      <c r="J156" s="29"/>
      <c r="K156" s="29"/>
      <c r="L156" s="29"/>
      <c r="M156" s="29"/>
      <c r="N156" s="29"/>
      <c r="O156" s="29"/>
      <c r="P156" s="29"/>
      <c r="Q156" s="29"/>
      <c r="R156" s="29"/>
      <c r="S156" s="29"/>
      <c r="T156" s="29"/>
      <c r="U156" s="29"/>
      <c r="V156" s="29"/>
      <c r="W156" s="29"/>
      <c r="X156" s="29"/>
      <c r="Y156" s="29"/>
      <c r="Z156" s="29"/>
    </row>
    <row r="157" spans="1:26" ht="15.75" customHeight="1">
      <c r="A157" s="29"/>
      <c r="B157" s="29"/>
      <c r="C157" s="29"/>
      <c r="D157" s="29"/>
      <c r="E157" s="29"/>
      <c r="F157" s="29"/>
      <c r="G157" s="29"/>
      <c r="H157" s="579"/>
      <c r="I157" s="29"/>
      <c r="J157" s="29"/>
      <c r="K157" s="29"/>
      <c r="L157" s="29"/>
      <c r="M157" s="29"/>
      <c r="N157" s="29"/>
      <c r="O157" s="29"/>
      <c r="P157" s="29"/>
      <c r="Q157" s="29"/>
      <c r="R157" s="29"/>
      <c r="S157" s="29"/>
      <c r="T157" s="29"/>
      <c r="U157" s="29"/>
      <c r="V157" s="29"/>
      <c r="W157" s="29"/>
      <c r="X157" s="29"/>
      <c r="Y157" s="29"/>
      <c r="Z157" s="29"/>
    </row>
    <row r="158" spans="1:26" ht="15.75" customHeight="1">
      <c r="A158" s="29"/>
      <c r="B158" s="29"/>
      <c r="C158" s="29"/>
      <c r="D158" s="29"/>
      <c r="E158" s="29"/>
      <c r="F158" s="29"/>
      <c r="G158" s="29"/>
      <c r="H158" s="579"/>
      <c r="I158" s="29"/>
      <c r="J158" s="29"/>
      <c r="K158" s="29"/>
      <c r="L158" s="29"/>
      <c r="M158" s="29"/>
      <c r="N158" s="29"/>
      <c r="O158" s="29"/>
      <c r="P158" s="29"/>
      <c r="Q158" s="29"/>
      <c r="R158" s="29"/>
      <c r="S158" s="29"/>
      <c r="T158" s="29"/>
      <c r="U158" s="29"/>
      <c r="V158" s="29"/>
      <c r="W158" s="29"/>
      <c r="X158" s="29"/>
      <c r="Y158" s="29"/>
      <c r="Z158" s="29"/>
    </row>
    <row r="159" spans="1:26" ht="15.75" customHeight="1">
      <c r="A159" s="29"/>
      <c r="B159" s="29"/>
      <c r="C159" s="29"/>
      <c r="D159" s="29"/>
      <c r="E159" s="29"/>
      <c r="F159" s="29"/>
      <c r="G159" s="29"/>
      <c r="H159" s="579"/>
      <c r="I159" s="29"/>
      <c r="J159" s="29"/>
      <c r="K159" s="29"/>
      <c r="L159" s="29"/>
      <c r="M159" s="29"/>
      <c r="N159" s="29"/>
      <c r="O159" s="29"/>
      <c r="P159" s="29"/>
      <c r="Q159" s="29"/>
      <c r="R159" s="29"/>
      <c r="S159" s="29"/>
      <c r="T159" s="29"/>
      <c r="U159" s="29"/>
      <c r="V159" s="29"/>
      <c r="W159" s="29"/>
      <c r="X159" s="29"/>
      <c r="Y159" s="29"/>
      <c r="Z159" s="29"/>
    </row>
    <row r="160" spans="1:26" ht="15.75" customHeight="1">
      <c r="A160" s="29"/>
      <c r="B160" s="29"/>
      <c r="C160" s="29"/>
      <c r="D160" s="29"/>
      <c r="E160" s="29"/>
      <c r="F160" s="29"/>
      <c r="G160" s="29"/>
      <c r="H160" s="579"/>
      <c r="I160" s="29"/>
      <c r="J160" s="29"/>
      <c r="K160" s="29"/>
      <c r="L160" s="29"/>
      <c r="M160" s="29"/>
      <c r="N160" s="29"/>
      <c r="O160" s="29"/>
      <c r="P160" s="29"/>
      <c r="Q160" s="29"/>
      <c r="R160" s="29"/>
      <c r="S160" s="29"/>
      <c r="T160" s="29"/>
      <c r="U160" s="29"/>
      <c r="V160" s="29"/>
      <c r="W160" s="29"/>
      <c r="X160" s="29"/>
      <c r="Y160" s="29"/>
      <c r="Z160" s="29"/>
    </row>
    <row r="161" spans="1:26" ht="15.75" customHeight="1">
      <c r="A161" s="29"/>
      <c r="B161" s="29"/>
      <c r="C161" s="29"/>
      <c r="D161" s="29"/>
      <c r="E161" s="29"/>
      <c r="F161" s="29"/>
      <c r="G161" s="29"/>
      <c r="H161" s="579"/>
      <c r="I161" s="29"/>
      <c r="J161" s="29"/>
      <c r="K161" s="29"/>
      <c r="L161" s="29"/>
      <c r="M161" s="29"/>
      <c r="N161" s="29"/>
      <c r="O161" s="29"/>
      <c r="P161" s="29"/>
      <c r="Q161" s="29"/>
      <c r="R161" s="29"/>
      <c r="S161" s="29"/>
      <c r="T161" s="29"/>
      <c r="U161" s="29"/>
      <c r="V161" s="29"/>
      <c r="W161" s="29"/>
      <c r="X161" s="29"/>
      <c r="Y161" s="29"/>
      <c r="Z161" s="29"/>
    </row>
    <row r="162" spans="1:26" ht="15.75" customHeight="1">
      <c r="A162" s="29"/>
      <c r="B162" s="29"/>
      <c r="C162" s="29"/>
      <c r="D162" s="29"/>
      <c r="E162" s="29"/>
      <c r="F162" s="29"/>
      <c r="G162" s="29"/>
      <c r="H162" s="579"/>
      <c r="I162" s="29"/>
      <c r="J162" s="29"/>
      <c r="K162" s="29"/>
      <c r="L162" s="29"/>
      <c r="M162" s="29"/>
      <c r="N162" s="29"/>
      <c r="O162" s="29"/>
      <c r="P162" s="29"/>
      <c r="Q162" s="29"/>
      <c r="R162" s="29"/>
      <c r="S162" s="29"/>
      <c r="T162" s="29"/>
      <c r="U162" s="29"/>
      <c r="V162" s="29"/>
      <c r="W162" s="29"/>
      <c r="X162" s="29"/>
      <c r="Y162" s="29"/>
      <c r="Z162" s="29"/>
    </row>
    <row r="163" spans="1:26" ht="15.75" customHeight="1">
      <c r="A163" s="29"/>
      <c r="B163" s="29"/>
      <c r="C163" s="29"/>
      <c r="D163" s="29"/>
      <c r="E163" s="29"/>
      <c r="F163" s="29"/>
      <c r="G163" s="29"/>
      <c r="H163" s="579"/>
      <c r="I163" s="29"/>
      <c r="J163" s="29"/>
      <c r="K163" s="29"/>
      <c r="L163" s="29"/>
      <c r="M163" s="29"/>
      <c r="N163" s="29"/>
      <c r="O163" s="29"/>
      <c r="P163" s="29"/>
      <c r="Q163" s="29"/>
      <c r="R163" s="29"/>
      <c r="S163" s="29"/>
      <c r="T163" s="29"/>
      <c r="U163" s="29"/>
      <c r="V163" s="29"/>
      <c r="W163" s="29"/>
      <c r="X163" s="29"/>
      <c r="Y163" s="29"/>
      <c r="Z163" s="29"/>
    </row>
    <row r="164" spans="1:26" ht="15.75" customHeight="1">
      <c r="A164" s="29"/>
      <c r="B164" s="29"/>
      <c r="C164" s="29"/>
      <c r="D164" s="29"/>
      <c r="E164" s="29"/>
      <c r="F164" s="29"/>
      <c r="G164" s="29"/>
      <c r="H164" s="579"/>
      <c r="I164" s="29"/>
      <c r="J164" s="29"/>
      <c r="K164" s="29"/>
      <c r="L164" s="29"/>
      <c r="M164" s="29"/>
      <c r="N164" s="29"/>
      <c r="O164" s="29"/>
      <c r="P164" s="29"/>
      <c r="Q164" s="29"/>
      <c r="R164" s="29"/>
      <c r="S164" s="29"/>
      <c r="T164" s="29"/>
      <c r="U164" s="29"/>
      <c r="V164" s="29"/>
      <c r="W164" s="29"/>
      <c r="X164" s="29"/>
      <c r="Y164" s="29"/>
      <c r="Z164" s="29"/>
    </row>
    <row r="165" spans="1:26" ht="15.75" customHeight="1">
      <c r="A165" s="29"/>
      <c r="B165" s="29"/>
      <c r="C165" s="29"/>
      <c r="D165" s="29"/>
      <c r="E165" s="29"/>
      <c r="F165" s="29"/>
      <c r="G165" s="29"/>
      <c r="H165" s="579"/>
      <c r="I165" s="29"/>
      <c r="J165" s="29"/>
      <c r="K165" s="29"/>
      <c r="L165" s="29"/>
      <c r="M165" s="29"/>
      <c r="N165" s="29"/>
      <c r="O165" s="29"/>
      <c r="P165" s="29"/>
      <c r="Q165" s="29"/>
      <c r="R165" s="29"/>
      <c r="S165" s="29"/>
      <c r="T165" s="29"/>
      <c r="U165" s="29"/>
      <c r="V165" s="29"/>
      <c r="W165" s="29"/>
      <c r="X165" s="29"/>
      <c r="Y165" s="29"/>
      <c r="Z165" s="29"/>
    </row>
    <row r="166" spans="1:26" ht="15.75" customHeight="1">
      <c r="A166" s="29"/>
      <c r="B166" s="29"/>
      <c r="C166" s="29"/>
      <c r="D166" s="29"/>
      <c r="E166" s="29"/>
      <c r="F166" s="29"/>
      <c r="G166" s="29"/>
      <c r="H166" s="579"/>
      <c r="I166" s="29"/>
      <c r="J166" s="29"/>
      <c r="K166" s="29"/>
      <c r="L166" s="29"/>
      <c r="M166" s="29"/>
      <c r="N166" s="29"/>
      <c r="O166" s="29"/>
      <c r="P166" s="29"/>
      <c r="Q166" s="29"/>
      <c r="R166" s="29"/>
      <c r="S166" s="29"/>
      <c r="T166" s="29"/>
      <c r="U166" s="29"/>
      <c r="V166" s="29"/>
      <c r="W166" s="29"/>
      <c r="X166" s="29"/>
      <c r="Y166" s="29"/>
      <c r="Z166" s="29"/>
    </row>
    <row r="167" spans="1:26" ht="15.75" customHeight="1">
      <c r="A167" s="29"/>
      <c r="B167" s="29"/>
      <c r="C167" s="29"/>
      <c r="D167" s="29"/>
      <c r="E167" s="29"/>
      <c r="F167" s="29"/>
      <c r="G167" s="29"/>
      <c r="H167" s="579"/>
      <c r="I167" s="29"/>
      <c r="J167" s="29"/>
      <c r="K167" s="29"/>
      <c r="L167" s="29"/>
      <c r="M167" s="29"/>
      <c r="N167" s="29"/>
      <c r="O167" s="29"/>
      <c r="P167" s="29"/>
      <c r="Q167" s="29"/>
      <c r="R167" s="29"/>
      <c r="S167" s="29"/>
      <c r="T167" s="29"/>
      <c r="U167" s="29"/>
      <c r="V167" s="29"/>
      <c r="W167" s="29"/>
      <c r="X167" s="29"/>
      <c r="Y167" s="29"/>
      <c r="Z167" s="29"/>
    </row>
    <row r="168" spans="1:26" ht="15.75" customHeight="1">
      <c r="A168" s="29"/>
      <c r="B168" s="29"/>
      <c r="C168" s="29"/>
      <c r="D168" s="29"/>
      <c r="E168" s="29"/>
      <c r="F168" s="29"/>
      <c r="G168" s="29"/>
      <c r="H168" s="579"/>
      <c r="I168" s="29"/>
      <c r="J168" s="29"/>
      <c r="K168" s="29"/>
      <c r="L168" s="29"/>
      <c r="M168" s="29"/>
      <c r="N168" s="29"/>
      <c r="O168" s="29"/>
      <c r="P168" s="29"/>
      <c r="Q168" s="29"/>
      <c r="R168" s="29"/>
      <c r="S168" s="29"/>
      <c r="T168" s="29"/>
      <c r="U168" s="29"/>
      <c r="V168" s="29"/>
      <c r="W168" s="29"/>
      <c r="X168" s="29"/>
      <c r="Y168" s="29"/>
      <c r="Z168" s="29"/>
    </row>
    <row r="169" spans="1:26" ht="15.75" customHeight="1">
      <c r="A169" s="29"/>
      <c r="B169" s="29"/>
      <c r="C169" s="29"/>
      <c r="D169" s="29"/>
      <c r="E169" s="29"/>
      <c r="F169" s="29"/>
      <c r="G169" s="29"/>
      <c r="H169" s="579"/>
      <c r="I169" s="29"/>
      <c r="J169" s="29"/>
      <c r="K169" s="29"/>
      <c r="L169" s="29"/>
      <c r="M169" s="29"/>
      <c r="N169" s="29"/>
      <c r="O169" s="29"/>
      <c r="P169" s="29"/>
      <c r="Q169" s="29"/>
      <c r="R169" s="29"/>
      <c r="S169" s="29"/>
      <c r="T169" s="29"/>
      <c r="U169" s="29"/>
      <c r="V169" s="29"/>
      <c r="W169" s="29"/>
      <c r="X169" s="29"/>
      <c r="Y169" s="29"/>
      <c r="Z169" s="29"/>
    </row>
    <row r="170" spans="1:26" ht="15.75" customHeight="1">
      <c r="A170" s="29"/>
      <c r="B170" s="29"/>
      <c r="C170" s="29"/>
      <c r="D170" s="29"/>
      <c r="E170" s="29"/>
      <c r="F170" s="29"/>
      <c r="G170" s="29"/>
      <c r="H170" s="579"/>
      <c r="I170" s="29"/>
      <c r="J170" s="29"/>
      <c r="K170" s="29"/>
      <c r="L170" s="29"/>
      <c r="M170" s="29"/>
      <c r="N170" s="29"/>
      <c r="O170" s="29"/>
      <c r="P170" s="29"/>
      <c r="Q170" s="29"/>
      <c r="R170" s="29"/>
      <c r="S170" s="29"/>
      <c r="T170" s="29"/>
      <c r="U170" s="29"/>
      <c r="V170" s="29"/>
      <c r="W170" s="29"/>
      <c r="X170" s="29"/>
      <c r="Y170" s="29"/>
      <c r="Z170" s="29"/>
    </row>
    <row r="171" spans="1:26" ht="15.75" customHeight="1">
      <c r="A171" s="29"/>
      <c r="B171" s="29"/>
      <c r="C171" s="29"/>
      <c r="D171" s="29"/>
      <c r="E171" s="29"/>
      <c r="F171" s="29"/>
      <c r="G171" s="29"/>
      <c r="H171" s="579"/>
      <c r="I171" s="29"/>
      <c r="J171" s="29"/>
      <c r="K171" s="29"/>
      <c r="L171" s="29"/>
      <c r="M171" s="29"/>
      <c r="N171" s="29"/>
      <c r="O171" s="29"/>
      <c r="P171" s="29"/>
      <c r="Q171" s="29"/>
      <c r="R171" s="29"/>
      <c r="S171" s="29"/>
      <c r="T171" s="29"/>
      <c r="U171" s="29"/>
      <c r="V171" s="29"/>
      <c r="W171" s="29"/>
      <c r="X171" s="29"/>
      <c r="Y171" s="29"/>
      <c r="Z171" s="29"/>
    </row>
    <row r="172" spans="1:26" ht="15.75" customHeight="1">
      <c r="A172" s="29"/>
      <c r="B172" s="29"/>
      <c r="C172" s="29"/>
      <c r="D172" s="29"/>
      <c r="E172" s="29"/>
      <c r="F172" s="29"/>
      <c r="G172" s="29"/>
      <c r="H172" s="579"/>
      <c r="I172" s="29"/>
      <c r="J172" s="29"/>
      <c r="K172" s="29"/>
      <c r="L172" s="29"/>
      <c r="M172" s="29"/>
      <c r="N172" s="29"/>
      <c r="O172" s="29"/>
      <c r="P172" s="29"/>
      <c r="Q172" s="29"/>
      <c r="R172" s="29"/>
      <c r="S172" s="29"/>
      <c r="T172" s="29"/>
      <c r="U172" s="29"/>
      <c r="V172" s="29"/>
      <c r="W172" s="29"/>
      <c r="X172" s="29"/>
      <c r="Y172" s="29"/>
      <c r="Z172" s="29"/>
    </row>
    <row r="173" spans="1:26" ht="15.75" customHeight="1">
      <c r="A173" s="29"/>
      <c r="B173" s="29"/>
      <c r="C173" s="29"/>
      <c r="D173" s="29"/>
      <c r="E173" s="29"/>
      <c r="F173" s="29"/>
      <c r="G173" s="29"/>
      <c r="H173" s="579"/>
      <c r="I173" s="29"/>
      <c r="J173" s="29"/>
      <c r="K173" s="29"/>
      <c r="L173" s="29"/>
      <c r="M173" s="29"/>
      <c r="N173" s="29"/>
      <c r="O173" s="29"/>
      <c r="P173" s="29"/>
      <c r="Q173" s="29"/>
      <c r="R173" s="29"/>
      <c r="S173" s="29"/>
      <c r="T173" s="29"/>
      <c r="U173" s="29"/>
      <c r="V173" s="29"/>
      <c r="W173" s="29"/>
      <c r="X173" s="29"/>
      <c r="Y173" s="29"/>
      <c r="Z173" s="29"/>
    </row>
    <row r="174" spans="1:26" ht="15.75" customHeight="1">
      <c r="A174" s="29"/>
      <c r="B174" s="29"/>
      <c r="C174" s="29"/>
      <c r="D174" s="29"/>
      <c r="E174" s="29"/>
      <c r="F174" s="29"/>
      <c r="G174" s="29"/>
      <c r="H174" s="579"/>
      <c r="I174" s="29"/>
      <c r="J174" s="29"/>
      <c r="K174" s="29"/>
      <c r="L174" s="29"/>
      <c r="M174" s="29"/>
      <c r="N174" s="29"/>
      <c r="O174" s="29"/>
      <c r="P174" s="29"/>
      <c r="Q174" s="29"/>
      <c r="R174" s="29"/>
      <c r="S174" s="29"/>
      <c r="T174" s="29"/>
      <c r="U174" s="29"/>
      <c r="V174" s="29"/>
      <c r="W174" s="29"/>
      <c r="X174" s="29"/>
      <c r="Y174" s="29"/>
      <c r="Z174" s="29"/>
    </row>
    <row r="175" spans="1:26" ht="15.75" customHeight="1">
      <c r="A175" s="29"/>
      <c r="B175" s="29"/>
      <c r="C175" s="29"/>
      <c r="D175" s="29"/>
      <c r="E175" s="29"/>
      <c r="F175" s="29"/>
      <c r="G175" s="29"/>
      <c r="H175" s="579"/>
      <c r="I175" s="29"/>
      <c r="J175" s="29"/>
      <c r="K175" s="29"/>
      <c r="L175" s="29"/>
      <c r="M175" s="29"/>
      <c r="N175" s="29"/>
      <c r="O175" s="29"/>
      <c r="P175" s="29"/>
      <c r="Q175" s="29"/>
      <c r="R175" s="29"/>
      <c r="S175" s="29"/>
      <c r="T175" s="29"/>
      <c r="U175" s="29"/>
      <c r="V175" s="29"/>
      <c r="W175" s="29"/>
      <c r="X175" s="29"/>
      <c r="Y175" s="29"/>
      <c r="Z175" s="29"/>
    </row>
    <row r="176" spans="1:26" ht="15.75" customHeight="1">
      <c r="A176" s="29"/>
      <c r="B176" s="29"/>
      <c r="C176" s="29"/>
      <c r="D176" s="29"/>
      <c r="E176" s="29"/>
      <c r="F176" s="29"/>
      <c r="G176" s="29"/>
      <c r="H176" s="579"/>
      <c r="I176" s="29"/>
      <c r="J176" s="29"/>
      <c r="K176" s="29"/>
      <c r="L176" s="29"/>
      <c r="M176" s="29"/>
      <c r="N176" s="29"/>
      <c r="O176" s="29"/>
      <c r="P176" s="29"/>
      <c r="Q176" s="29"/>
      <c r="R176" s="29"/>
      <c r="S176" s="29"/>
      <c r="T176" s="29"/>
      <c r="U176" s="29"/>
      <c r="V176" s="29"/>
      <c r="W176" s="29"/>
      <c r="X176" s="29"/>
      <c r="Y176" s="29"/>
      <c r="Z176" s="29"/>
    </row>
    <row r="177" spans="1:26" ht="15.75" customHeight="1">
      <c r="A177" s="29"/>
      <c r="B177" s="29"/>
      <c r="C177" s="29"/>
      <c r="D177" s="29"/>
      <c r="E177" s="29"/>
      <c r="F177" s="29"/>
      <c r="G177" s="29"/>
      <c r="H177" s="579"/>
      <c r="I177" s="29"/>
      <c r="J177" s="29"/>
      <c r="K177" s="29"/>
      <c r="L177" s="29"/>
      <c r="M177" s="29"/>
      <c r="N177" s="29"/>
      <c r="O177" s="29"/>
      <c r="P177" s="29"/>
      <c r="Q177" s="29"/>
      <c r="R177" s="29"/>
      <c r="S177" s="29"/>
      <c r="T177" s="29"/>
      <c r="U177" s="29"/>
      <c r="V177" s="29"/>
      <c r="W177" s="29"/>
      <c r="X177" s="29"/>
      <c r="Y177" s="29"/>
      <c r="Z177" s="29"/>
    </row>
    <row r="178" spans="1:26" ht="15.75" customHeight="1">
      <c r="A178" s="29"/>
      <c r="B178" s="29"/>
      <c r="C178" s="29"/>
      <c r="D178" s="29"/>
      <c r="E178" s="29"/>
      <c r="F178" s="29"/>
      <c r="G178" s="29"/>
      <c r="H178" s="579"/>
      <c r="I178" s="29"/>
      <c r="J178" s="29"/>
      <c r="K178" s="29"/>
      <c r="L178" s="29"/>
      <c r="M178" s="29"/>
      <c r="N178" s="29"/>
      <c r="O178" s="29"/>
      <c r="P178" s="29"/>
      <c r="Q178" s="29"/>
      <c r="R178" s="29"/>
      <c r="S178" s="29"/>
      <c r="T178" s="29"/>
      <c r="U178" s="29"/>
      <c r="V178" s="29"/>
      <c r="W178" s="29"/>
      <c r="X178" s="29"/>
      <c r="Y178" s="29"/>
      <c r="Z178" s="29"/>
    </row>
    <row r="179" spans="1:26" ht="15.75" customHeight="1">
      <c r="A179" s="29"/>
      <c r="B179" s="29"/>
      <c r="C179" s="29"/>
      <c r="D179" s="29"/>
      <c r="E179" s="29"/>
      <c r="F179" s="29"/>
      <c r="G179" s="29"/>
      <c r="H179" s="579"/>
      <c r="I179" s="29"/>
      <c r="J179" s="29"/>
      <c r="K179" s="29"/>
      <c r="L179" s="29"/>
      <c r="M179" s="29"/>
      <c r="N179" s="29"/>
      <c r="O179" s="29"/>
      <c r="P179" s="29"/>
      <c r="Q179" s="29"/>
      <c r="R179" s="29"/>
      <c r="S179" s="29"/>
      <c r="T179" s="29"/>
      <c r="U179" s="29"/>
      <c r="V179" s="29"/>
      <c r="W179" s="29"/>
      <c r="X179" s="29"/>
      <c r="Y179" s="29"/>
      <c r="Z179" s="29"/>
    </row>
    <row r="180" spans="1:26" ht="15.75" customHeight="1">
      <c r="A180" s="29"/>
      <c r="B180" s="29"/>
      <c r="C180" s="29"/>
      <c r="D180" s="29"/>
      <c r="E180" s="29"/>
      <c r="F180" s="29"/>
      <c r="G180" s="29"/>
      <c r="H180" s="579"/>
      <c r="I180" s="29"/>
      <c r="J180" s="29"/>
      <c r="K180" s="29"/>
      <c r="L180" s="29"/>
      <c r="M180" s="29"/>
      <c r="N180" s="29"/>
      <c r="O180" s="29"/>
      <c r="P180" s="29"/>
      <c r="Q180" s="29"/>
      <c r="R180" s="29"/>
      <c r="S180" s="29"/>
      <c r="T180" s="29"/>
      <c r="U180" s="29"/>
      <c r="V180" s="29"/>
      <c r="W180" s="29"/>
      <c r="X180" s="29"/>
      <c r="Y180" s="29"/>
      <c r="Z180" s="29"/>
    </row>
    <row r="181" spans="1:26" ht="15.75" customHeight="1">
      <c r="A181" s="29"/>
      <c r="B181" s="29"/>
      <c r="C181" s="29"/>
      <c r="D181" s="29"/>
      <c r="E181" s="29"/>
      <c r="F181" s="29"/>
      <c r="G181" s="29"/>
      <c r="H181" s="579"/>
      <c r="I181" s="29"/>
      <c r="J181" s="29"/>
      <c r="K181" s="29"/>
      <c r="L181" s="29"/>
      <c r="M181" s="29"/>
      <c r="N181" s="29"/>
      <c r="O181" s="29"/>
      <c r="P181" s="29"/>
      <c r="Q181" s="29"/>
      <c r="R181" s="29"/>
      <c r="S181" s="29"/>
      <c r="T181" s="29"/>
      <c r="U181" s="29"/>
      <c r="V181" s="29"/>
      <c r="W181" s="29"/>
      <c r="X181" s="29"/>
      <c r="Y181" s="29"/>
      <c r="Z181" s="29"/>
    </row>
    <row r="182" spans="1:26" ht="15.75" customHeight="1">
      <c r="A182" s="29"/>
      <c r="B182" s="29"/>
      <c r="C182" s="29"/>
      <c r="D182" s="29"/>
      <c r="E182" s="29"/>
      <c r="F182" s="29"/>
      <c r="G182" s="29"/>
      <c r="H182" s="579"/>
      <c r="I182" s="29"/>
      <c r="J182" s="29"/>
      <c r="K182" s="29"/>
      <c r="L182" s="29"/>
      <c r="M182" s="29"/>
      <c r="N182" s="29"/>
      <c r="O182" s="29"/>
      <c r="P182" s="29"/>
      <c r="Q182" s="29"/>
      <c r="R182" s="29"/>
      <c r="S182" s="29"/>
      <c r="T182" s="29"/>
      <c r="U182" s="29"/>
      <c r="V182" s="29"/>
      <c r="W182" s="29"/>
      <c r="X182" s="29"/>
      <c r="Y182" s="29"/>
      <c r="Z182" s="29"/>
    </row>
    <row r="183" spans="1:26" ht="15.75" customHeight="1">
      <c r="A183" s="29"/>
      <c r="B183" s="29"/>
      <c r="C183" s="29"/>
      <c r="D183" s="29"/>
      <c r="E183" s="29"/>
      <c r="F183" s="29"/>
      <c r="G183" s="29"/>
      <c r="H183" s="579"/>
      <c r="I183" s="29"/>
      <c r="J183" s="29"/>
      <c r="K183" s="29"/>
      <c r="L183" s="29"/>
      <c r="M183" s="29"/>
      <c r="N183" s="29"/>
      <c r="O183" s="29"/>
      <c r="P183" s="29"/>
      <c r="Q183" s="29"/>
      <c r="R183" s="29"/>
      <c r="S183" s="29"/>
      <c r="T183" s="29"/>
      <c r="U183" s="29"/>
      <c r="V183" s="29"/>
      <c r="W183" s="29"/>
      <c r="X183" s="29"/>
      <c r="Y183" s="29"/>
      <c r="Z183" s="29"/>
    </row>
    <row r="184" spans="1:26" ht="15.75" customHeight="1">
      <c r="A184" s="29"/>
      <c r="B184" s="29"/>
      <c r="C184" s="29"/>
      <c r="D184" s="29"/>
      <c r="E184" s="29"/>
      <c r="F184" s="29"/>
      <c r="G184" s="29"/>
      <c r="H184" s="579"/>
      <c r="I184" s="29"/>
      <c r="J184" s="29"/>
      <c r="K184" s="29"/>
      <c r="L184" s="29"/>
      <c r="M184" s="29"/>
      <c r="N184" s="29"/>
      <c r="O184" s="29"/>
      <c r="P184" s="29"/>
      <c r="Q184" s="29"/>
      <c r="R184" s="29"/>
      <c r="S184" s="29"/>
      <c r="T184" s="29"/>
      <c r="U184" s="29"/>
      <c r="V184" s="29"/>
      <c r="W184" s="29"/>
      <c r="X184" s="29"/>
      <c r="Y184" s="29"/>
      <c r="Z184" s="29"/>
    </row>
    <row r="185" spans="1:26" ht="15.75" customHeight="1">
      <c r="A185" s="29"/>
      <c r="B185" s="29"/>
      <c r="C185" s="29"/>
      <c r="D185" s="29"/>
      <c r="E185" s="29"/>
      <c r="F185" s="29"/>
      <c r="G185" s="29"/>
      <c r="H185" s="579"/>
      <c r="I185" s="29"/>
      <c r="J185" s="29"/>
      <c r="K185" s="29"/>
      <c r="L185" s="29"/>
      <c r="M185" s="29"/>
      <c r="N185" s="29"/>
      <c r="O185" s="29"/>
      <c r="P185" s="29"/>
      <c r="Q185" s="29"/>
      <c r="R185" s="29"/>
      <c r="S185" s="29"/>
      <c r="T185" s="29"/>
      <c r="U185" s="29"/>
      <c r="V185" s="29"/>
      <c r="W185" s="29"/>
      <c r="X185" s="29"/>
      <c r="Y185" s="29"/>
      <c r="Z185" s="29"/>
    </row>
    <row r="186" spans="1:26" ht="15.75" customHeight="1">
      <c r="A186" s="29"/>
      <c r="B186" s="29"/>
      <c r="C186" s="29"/>
      <c r="D186" s="29"/>
      <c r="E186" s="29"/>
      <c r="F186" s="29"/>
      <c r="G186" s="29"/>
      <c r="H186" s="579"/>
      <c r="I186" s="29"/>
      <c r="J186" s="29"/>
      <c r="K186" s="29"/>
      <c r="L186" s="29"/>
      <c r="M186" s="29"/>
      <c r="N186" s="29"/>
      <c r="O186" s="29"/>
      <c r="P186" s="29"/>
      <c r="Q186" s="29"/>
      <c r="R186" s="29"/>
      <c r="S186" s="29"/>
      <c r="T186" s="29"/>
      <c r="U186" s="29"/>
      <c r="V186" s="29"/>
      <c r="W186" s="29"/>
      <c r="X186" s="29"/>
      <c r="Y186" s="29"/>
      <c r="Z186" s="29"/>
    </row>
    <row r="187" spans="1:26" ht="15.75" customHeight="1">
      <c r="A187" s="29"/>
      <c r="B187" s="29"/>
      <c r="C187" s="29"/>
      <c r="D187" s="29"/>
      <c r="E187" s="29"/>
      <c r="F187" s="29"/>
      <c r="G187" s="29"/>
      <c r="H187" s="579"/>
      <c r="I187" s="29"/>
      <c r="J187" s="29"/>
      <c r="K187" s="29"/>
      <c r="L187" s="29"/>
      <c r="M187" s="29"/>
      <c r="N187" s="29"/>
      <c r="O187" s="29"/>
      <c r="P187" s="29"/>
      <c r="Q187" s="29"/>
      <c r="R187" s="29"/>
      <c r="S187" s="29"/>
      <c r="T187" s="29"/>
      <c r="U187" s="29"/>
      <c r="V187" s="29"/>
      <c r="W187" s="29"/>
      <c r="X187" s="29"/>
      <c r="Y187" s="29"/>
      <c r="Z187" s="29"/>
    </row>
    <row r="188" spans="1:26" ht="15.75" customHeight="1">
      <c r="A188" s="29"/>
      <c r="B188" s="29"/>
      <c r="C188" s="29"/>
      <c r="D188" s="29"/>
      <c r="E188" s="29"/>
      <c r="F188" s="29"/>
      <c r="G188" s="29"/>
      <c r="H188" s="579"/>
      <c r="I188" s="29"/>
      <c r="J188" s="29"/>
      <c r="K188" s="29"/>
      <c r="L188" s="29"/>
      <c r="M188" s="29"/>
      <c r="N188" s="29"/>
      <c r="O188" s="29"/>
      <c r="P188" s="29"/>
      <c r="Q188" s="29"/>
      <c r="R188" s="29"/>
      <c r="S188" s="29"/>
      <c r="T188" s="29"/>
      <c r="U188" s="29"/>
      <c r="V188" s="29"/>
      <c r="W188" s="29"/>
      <c r="X188" s="29"/>
      <c r="Y188" s="29"/>
      <c r="Z188" s="29"/>
    </row>
    <row r="189" spans="1:26" ht="15.75" customHeight="1">
      <c r="A189" s="29"/>
      <c r="B189" s="29"/>
      <c r="C189" s="29"/>
      <c r="D189" s="29"/>
      <c r="E189" s="29"/>
      <c r="F189" s="29"/>
      <c r="G189" s="29"/>
      <c r="H189" s="579"/>
      <c r="I189" s="29"/>
      <c r="J189" s="29"/>
      <c r="K189" s="29"/>
      <c r="L189" s="29"/>
      <c r="M189" s="29"/>
      <c r="N189" s="29"/>
      <c r="O189" s="29"/>
      <c r="P189" s="29"/>
      <c r="Q189" s="29"/>
      <c r="R189" s="29"/>
      <c r="S189" s="29"/>
      <c r="T189" s="29"/>
      <c r="U189" s="29"/>
      <c r="V189" s="29"/>
      <c r="W189" s="29"/>
      <c r="X189" s="29"/>
      <c r="Y189" s="29"/>
      <c r="Z189" s="29"/>
    </row>
    <row r="190" spans="1:26" ht="15.75" customHeight="1">
      <c r="A190" s="29"/>
      <c r="B190" s="29"/>
      <c r="C190" s="29"/>
      <c r="D190" s="29"/>
      <c r="E190" s="29"/>
      <c r="F190" s="29"/>
      <c r="G190" s="29"/>
      <c r="H190" s="579"/>
      <c r="I190" s="29"/>
      <c r="J190" s="29"/>
      <c r="K190" s="29"/>
      <c r="L190" s="29"/>
      <c r="M190" s="29"/>
      <c r="N190" s="29"/>
      <c r="O190" s="29"/>
      <c r="P190" s="29"/>
      <c r="Q190" s="29"/>
      <c r="R190" s="29"/>
      <c r="S190" s="29"/>
      <c r="T190" s="29"/>
      <c r="U190" s="29"/>
      <c r="V190" s="29"/>
      <c r="W190" s="29"/>
      <c r="X190" s="29"/>
      <c r="Y190" s="29"/>
      <c r="Z190" s="29"/>
    </row>
    <row r="191" spans="1:26" ht="15.75" customHeight="1">
      <c r="A191" s="29"/>
      <c r="B191" s="29"/>
      <c r="C191" s="29"/>
      <c r="D191" s="29"/>
      <c r="E191" s="29"/>
      <c r="F191" s="29"/>
      <c r="G191" s="29"/>
      <c r="H191" s="579"/>
      <c r="I191" s="29"/>
      <c r="J191" s="29"/>
      <c r="K191" s="29"/>
      <c r="L191" s="29"/>
      <c r="M191" s="29"/>
      <c r="N191" s="29"/>
      <c r="O191" s="29"/>
      <c r="P191" s="29"/>
      <c r="Q191" s="29"/>
      <c r="R191" s="29"/>
      <c r="S191" s="29"/>
      <c r="T191" s="29"/>
      <c r="U191" s="29"/>
      <c r="V191" s="29"/>
      <c r="W191" s="29"/>
      <c r="X191" s="29"/>
      <c r="Y191" s="29"/>
      <c r="Z191" s="29"/>
    </row>
    <row r="192" spans="1:26" ht="15.75" customHeight="1">
      <c r="A192" s="29"/>
      <c r="B192" s="29"/>
      <c r="C192" s="29"/>
      <c r="D192" s="29"/>
      <c r="E192" s="29"/>
      <c r="F192" s="29"/>
      <c r="G192" s="29"/>
      <c r="H192" s="579"/>
      <c r="I192" s="29"/>
      <c r="J192" s="29"/>
      <c r="K192" s="29"/>
      <c r="L192" s="29"/>
      <c r="M192" s="29"/>
      <c r="N192" s="29"/>
      <c r="O192" s="29"/>
      <c r="P192" s="29"/>
      <c r="Q192" s="29"/>
      <c r="R192" s="29"/>
      <c r="S192" s="29"/>
      <c r="T192" s="29"/>
      <c r="U192" s="29"/>
      <c r="V192" s="29"/>
      <c r="W192" s="29"/>
      <c r="X192" s="29"/>
      <c r="Y192" s="29"/>
      <c r="Z192" s="29"/>
    </row>
    <row r="193" spans="1:26" ht="15.75" customHeight="1">
      <c r="A193" s="29"/>
      <c r="B193" s="29"/>
      <c r="C193" s="29"/>
      <c r="D193" s="29"/>
      <c r="E193" s="29"/>
      <c r="F193" s="29"/>
      <c r="G193" s="29"/>
      <c r="H193" s="579"/>
      <c r="I193" s="29"/>
      <c r="J193" s="29"/>
      <c r="K193" s="29"/>
      <c r="L193" s="29"/>
      <c r="M193" s="29"/>
      <c r="N193" s="29"/>
      <c r="O193" s="29"/>
      <c r="P193" s="29"/>
      <c r="Q193" s="29"/>
      <c r="R193" s="29"/>
      <c r="S193" s="29"/>
      <c r="T193" s="29"/>
      <c r="U193" s="29"/>
      <c r="V193" s="29"/>
      <c r="W193" s="29"/>
      <c r="X193" s="29"/>
      <c r="Y193" s="29"/>
      <c r="Z193" s="29"/>
    </row>
    <row r="194" spans="1:26" ht="15.75" customHeight="1">
      <c r="A194" s="29"/>
      <c r="B194" s="29"/>
      <c r="C194" s="29"/>
      <c r="D194" s="29"/>
      <c r="E194" s="29"/>
      <c r="F194" s="29"/>
      <c r="G194" s="29"/>
      <c r="H194" s="579"/>
      <c r="I194" s="29"/>
      <c r="J194" s="29"/>
      <c r="K194" s="29"/>
      <c r="L194" s="29"/>
      <c r="M194" s="29"/>
      <c r="N194" s="29"/>
      <c r="O194" s="29"/>
      <c r="P194" s="29"/>
      <c r="Q194" s="29"/>
      <c r="R194" s="29"/>
      <c r="S194" s="29"/>
      <c r="T194" s="29"/>
      <c r="U194" s="29"/>
      <c r="V194" s="29"/>
      <c r="W194" s="29"/>
      <c r="X194" s="29"/>
      <c r="Y194" s="29"/>
      <c r="Z194" s="29"/>
    </row>
    <row r="195" spans="1:26" ht="15.75" customHeight="1">
      <c r="A195" s="29"/>
      <c r="B195" s="29"/>
      <c r="C195" s="29"/>
      <c r="D195" s="29"/>
      <c r="E195" s="29"/>
      <c r="F195" s="29"/>
      <c r="G195" s="29"/>
      <c r="H195" s="579"/>
      <c r="I195" s="29"/>
      <c r="J195" s="29"/>
      <c r="K195" s="29"/>
      <c r="L195" s="29"/>
      <c r="M195" s="29"/>
      <c r="N195" s="29"/>
      <c r="O195" s="29"/>
      <c r="P195" s="29"/>
      <c r="Q195" s="29"/>
      <c r="R195" s="29"/>
      <c r="S195" s="29"/>
      <c r="T195" s="29"/>
      <c r="U195" s="29"/>
      <c r="V195" s="29"/>
      <c r="W195" s="29"/>
      <c r="X195" s="29"/>
      <c r="Y195" s="29"/>
      <c r="Z195" s="29"/>
    </row>
    <row r="196" spans="1:26" ht="15.75" customHeight="1">
      <c r="A196" s="29"/>
      <c r="B196" s="29"/>
      <c r="C196" s="29"/>
      <c r="D196" s="29"/>
      <c r="E196" s="29"/>
      <c r="F196" s="29"/>
      <c r="G196" s="29"/>
      <c r="H196" s="579"/>
      <c r="I196" s="29"/>
      <c r="J196" s="29"/>
      <c r="K196" s="29"/>
      <c r="L196" s="29"/>
      <c r="M196" s="29"/>
      <c r="N196" s="29"/>
      <c r="O196" s="29"/>
      <c r="P196" s="29"/>
      <c r="Q196" s="29"/>
      <c r="R196" s="29"/>
      <c r="S196" s="29"/>
      <c r="T196" s="29"/>
      <c r="U196" s="29"/>
      <c r="V196" s="29"/>
      <c r="W196" s="29"/>
      <c r="X196" s="29"/>
      <c r="Y196" s="29"/>
      <c r="Z196" s="29"/>
    </row>
    <row r="197" spans="1:26" ht="15.75" customHeight="1">
      <c r="A197" s="29"/>
      <c r="B197" s="29"/>
      <c r="C197" s="29"/>
      <c r="D197" s="29"/>
      <c r="E197" s="29"/>
      <c r="F197" s="29"/>
      <c r="G197" s="29"/>
      <c r="H197" s="579"/>
      <c r="I197" s="29"/>
      <c r="J197" s="29"/>
      <c r="K197" s="29"/>
      <c r="L197" s="29"/>
      <c r="M197" s="29"/>
      <c r="N197" s="29"/>
      <c r="O197" s="29"/>
      <c r="P197" s="29"/>
      <c r="Q197" s="29"/>
      <c r="R197" s="29"/>
      <c r="S197" s="29"/>
      <c r="T197" s="29"/>
      <c r="U197" s="29"/>
      <c r="V197" s="29"/>
      <c r="W197" s="29"/>
      <c r="X197" s="29"/>
      <c r="Y197" s="29"/>
      <c r="Z197" s="29"/>
    </row>
    <row r="198" spans="1:26" ht="15.75" customHeight="1">
      <c r="A198" s="29"/>
      <c r="B198" s="29"/>
      <c r="C198" s="29"/>
      <c r="D198" s="29"/>
      <c r="E198" s="29"/>
      <c r="F198" s="29"/>
      <c r="G198" s="29"/>
      <c r="H198" s="579"/>
      <c r="I198" s="29"/>
      <c r="J198" s="29"/>
      <c r="K198" s="29"/>
      <c r="L198" s="29"/>
      <c r="M198" s="29"/>
      <c r="N198" s="29"/>
      <c r="O198" s="29"/>
      <c r="P198" s="29"/>
      <c r="Q198" s="29"/>
      <c r="R198" s="29"/>
      <c r="S198" s="29"/>
      <c r="T198" s="29"/>
      <c r="U198" s="29"/>
      <c r="V198" s="29"/>
      <c r="W198" s="29"/>
      <c r="X198" s="29"/>
      <c r="Y198" s="29"/>
      <c r="Z198" s="29"/>
    </row>
    <row r="199" spans="1:26" ht="15.75" customHeight="1">
      <c r="A199" s="29"/>
      <c r="B199" s="29"/>
      <c r="C199" s="29"/>
      <c r="D199" s="29"/>
      <c r="E199" s="29"/>
      <c r="F199" s="29"/>
      <c r="G199" s="29"/>
      <c r="H199" s="579"/>
      <c r="I199" s="29"/>
      <c r="J199" s="29"/>
      <c r="K199" s="29"/>
      <c r="L199" s="29"/>
      <c r="M199" s="29"/>
      <c r="N199" s="29"/>
      <c r="O199" s="29"/>
      <c r="P199" s="29"/>
      <c r="Q199" s="29"/>
      <c r="R199" s="29"/>
      <c r="S199" s="29"/>
      <c r="T199" s="29"/>
      <c r="U199" s="29"/>
      <c r="V199" s="29"/>
      <c r="W199" s="29"/>
      <c r="X199" s="29"/>
      <c r="Y199" s="29"/>
      <c r="Z199" s="29"/>
    </row>
    <row r="200" spans="1:26" ht="15.75" customHeight="1">
      <c r="A200" s="29"/>
      <c r="B200" s="29"/>
      <c r="C200" s="29"/>
      <c r="D200" s="29"/>
      <c r="E200" s="29"/>
      <c r="F200" s="29"/>
      <c r="G200" s="29"/>
      <c r="H200" s="579"/>
      <c r="I200" s="29"/>
      <c r="J200" s="29"/>
      <c r="K200" s="29"/>
      <c r="L200" s="29"/>
      <c r="M200" s="29"/>
      <c r="N200" s="29"/>
      <c r="O200" s="29"/>
      <c r="P200" s="29"/>
      <c r="Q200" s="29"/>
      <c r="R200" s="29"/>
      <c r="S200" s="29"/>
      <c r="T200" s="29"/>
      <c r="U200" s="29"/>
      <c r="V200" s="29"/>
      <c r="W200" s="29"/>
      <c r="X200" s="29"/>
      <c r="Y200" s="29"/>
      <c r="Z200" s="29"/>
    </row>
    <row r="201" spans="1:26" ht="15.75" customHeight="1">
      <c r="A201" s="29"/>
      <c r="B201" s="29"/>
      <c r="C201" s="29"/>
      <c r="D201" s="29"/>
      <c r="E201" s="29"/>
      <c r="F201" s="29"/>
      <c r="G201" s="29"/>
      <c r="H201" s="579"/>
      <c r="I201" s="29"/>
      <c r="J201" s="29"/>
      <c r="K201" s="29"/>
      <c r="L201" s="29"/>
      <c r="M201" s="29"/>
      <c r="N201" s="29"/>
      <c r="O201" s="29"/>
      <c r="P201" s="29"/>
      <c r="Q201" s="29"/>
      <c r="R201" s="29"/>
      <c r="S201" s="29"/>
      <c r="T201" s="29"/>
      <c r="U201" s="29"/>
      <c r="V201" s="29"/>
      <c r="W201" s="29"/>
      <c r="X201" s="29"/>
      <c r="Y201" s="29"/>
      <c r="Z201" s="29"/>
    </row>
    <row r="202" spans="1:26" ht="15.75" customHeight="1">
      <c r="A202" s="29"/>
      <c r="B202" s="29"/>
      <c r="C202" s="29"/>
      <c r="D202" s="29"/>
      <c r="E202" s="29"/>
      <c r="F202" s="29"/>
      <c r="G202" s="29"/>
      <c r="H202" s="579"/>
      <c r="I202" s="29"/>
      <c r="J202" s="29"/>
      <c r="K202" s="29"/>
      <c r="L202" s="29"/>
      <c r="M202" s="29"/>
      <c r="N202" s="29"/>
      <c r="O202" s="29"/>
      <c r="P202" s="29"/>
      <c r="Q202" s="29"/>
      <c r="R202" s="29"/>
      <c r="S202" s="29"/>
      <c r="T202" s="29"/>
      <c r="U202" s="29"/>
      <c r="V202" s="29"/>
      <c r="W202" s="29"/>
      <c r="X202" s="29"/>
      <c r="Y202" s="29"/>
      <c r="Z202" s="29"/>
    </row>
    <row r="203" spans="1:26" ht="15.75" customHeight="1">
      <c r="A203" s="29"/>
      <c r="B203" s="29"/>
      <c r="C203" s="29"/>
      <c r="D203" s="29"/>
      <c r="E203" s="29"/>
      <c r="F203" s="29"/>
      <c r="G203" s="29"/>
      <c r="H203" s="579"/>
      <c r="I203" s="29"/>
      <c r="J203" s="29"/>
      <c r="K203" s="29"/>
      <c r="L203" s="29"/>
      <c r="M203" s="29"/>
      <c r="N203" s="29"/>
      <c r="O203" s="29"/>
      <c r="P203" s="29"/>
      <c r="Q203" s="29"/>
      <c r="R203" s="29"/>
      <c r="S203" s="29"/>
      <c r="T203" s="29"/>
      <c r="U203" s="29"/>
      <c r="V203" s="29"/>
      <c r="W203" s="29"/>
      <c r="X203" s="29"/>
      <c r="Y203" s="29"/>
      <c r="Z203" s="29"/>
    </row>
    <row r="204" spans="1:26" ht="15.75" customHeight="1">
      <c r="A204" s="29"/>
      <c r="B204" s="29"/>
      <c r="C204" s="29"/>
      <c r="D204" s="29"/>
      <c r="E204" s="29"/>
      <c r="F204" s="29"/>
      <c r="G204" s="29"/>
      <c r="H204" s="579"/>
      <c r="I204" s="29"/>
      <c r="J204" s="29"/>
      <c r="K204" s="29"/>
      <c r="L204" s="29"/>
      <c r="M204" s="29"/>
      <c r="N204" s="29"/>
      <c r="O204" s="29"/>
      <c r="P204" s="29"/>
      <c r="Q204" s="29"/>
      <c r="R204" s="29"/>
      <c r="S204" s="29"/>
      <c r="T204" s="29"/>
      <c r="U204" s="29"/>
      <c r="V204" s="29"/>
      <c r="W204" s="29"/>
      <c r="X204" s="29"/>
      <c r="Y204" s="29"/>
      <c r="Z204" s="29"/>
    </row>
    <row r="205" spans="1:26" ht="15.75" customHeight="1">
      <c r="A205" s="29"/>
      <c r="B205" s="29"/>
      <c r="C205" s="29"/>
      <c r="D205" s="29"/>
      <c r="E205" s="29"/>
      <c r="F205" s="29"/>
      <c r="G205" s="29"/>
      <c r="H205" s="579"/>
      <c r="I205" s="29"/>
      <c r="J205" s="29"/>
      <c r="K205" s="29"/>
      <c r="L205" s="29"/>
      <c r="M205" s="29"/>
      <c r="N205" s="29"/>
      <c r="O205" s="29"/>
      <c r="P205" s="29"/>
      <c r="Q205" s="29"/>
      <c r="R205" s="29"/>
      <c r="S205" s="29"/>
      <c r="T205" s="29"/>
      <c r="U205" s="29"/>
      <c r="V205" s="29"/>
      <c r="W205" s="29"/>
      <c r="X205" s="29"/>
      <c r="Y205" s="29"/>
      <c r="Z205" s="29"/>
    </row>
    <row r="206" spans="1:26" ht="15.75" customHeight="1">
      <c r="A206" s="29"/>
      <c r="B206" s="29"/>
      <c r="C206" s="29"/>
      <c r="D206" s="29"/>
      <c r="E206" s="29"/>
      <c r="F206" s="29"/>
      <c r="G206" s="29"/>
      <c r="H206" s="579"/>
      <c r="I206" s="29"/>
      <c r="J206" s="29"/>
      <c r="K206" s="29"/>
      <c r="L206" s="29"/>
      <c r="M206" s="29"/>
      <c r="N206" s="29"/>
      <c r="O206" s="29"/>
      <c r="P206" s="29"/>
      <c r="Q206" s="29"/>
      <c r="R206" s="29"/>
      <c r="S206" s="29"/>
      <c r="T206" s="29"/>
      <c r="U206" s="29"/>
      <c r="V206" s="29"/>
      <c r="W206" s="29"/>
      <c r="X206" s="29"/>
      <c r="Y206" s="29"/>
      <c r="Z206" s="29"/>
    </row>
    <row r="207" spans="1:26" ht="15.75" customHeight="1">
      <c r="A207" s="29"/>
      <c r="B207" s="29"/>
      <c r="C207" s="29"/>
      <c r="D207" s="29"/>
      <c r="E207" s="29"/>
      <c r="F207" s="29"/>
      <c r="G207" s="29"/>
      <c r="H207" s="579"/>
      <c r="I207" s="29"/>
      <c r="J207" s="29"/>
      <c r="K207" s="29"/>
      <c r="L207" s="29"/>
      <c r="M207" s="29"/>
      <c r="N207" s="29"/>
      <c r="O207" s="29"/>
      <c r="P207" s="29"/>
      <c r="Q207" s="29"/>
      <c r="R207" s="29"/>
      <c r="S207" s="29"/>
      <c r="T207" s="29"/>
      <c r="U207" s="29"/>
      <c r="V207" s="29"/>
      <c r="W207" s="29"/>
      <c r="X207" s="29"/>
      <c r="Y207" s="29"/>
      <c r="Z207" s="29"/>
    </row>
    <row r="208" spans="1:26" ht="15.75" customHeight="1">
      <c r="A208" s="29"/>
      <c r="B208" s="29"/>
      <c r="C208" s="29"/>
      <c r="D208" s="29"/>
      <c r="E208" s="29"/>
      <c r="F208" s="29"/>
      <c r="G208" s="29"/>
      <c r="H208" s="579"/>
      <c r="I208" s="29"/>
      <c r="J208" s="29"/>
      <c r="K208" s="29"/>
      <c r="L208" s="29"/>
      <c r="M208" s="29"/>
      <c r="N208" s="29"/>
      <c r="O208" s="29"/>
      <c r="P208" s="29"/>
      <c r="Q208" s="29"/>
      <c r="R208" s="29"/>
      <c r="S208" s="29"/>
      <c r="T208" s="29"/>
      <c r="U208" s="29"/>
      <c r="V208" s="29"/>
      <c r="W208" s="29"/>
      <c r="X208" s="29"/>
      <c r="Y208" s="29"/>
      <c r="Z208" s="29"/>
    </row>
    <row r="209" spans="1:26" ht="15.75" customHeight="1">
      <c r="A209" s="29"/>
      <c r="B209" s="29"/>
      <c r="C209" s="29"/>
      <c r="D209" s="29"/>
      <c r="E209" s="29"/>
      <c r="F209" s="29"/>
      <c r="G209" s="29"/>
      <c r="H209" s="579"/>
      <c r="I209" s="29"/>
      <c r="J209" s="29"/>
      <c r="K209" s="29"/>
      <c r="L209" s="29"/>
      <c r="M209" s="29"/>
      <c r="N209" s="29"/>
      <c r="O209" s="29"/>
      <c r="P209" s="29"/>
      <c r="Q209" s="29"/>
      <c r="R209" s="29"/>
      <c r="S209" s="29"/>
      <c r="T209" s="29"/>
      <c r="U209" s="29"/>
      <c r="V209" s="29"/>
      <c r="W209" s="29"/>
      <c r="X209" s="29"/>
      <c r="Y209" s="29"/>
      <c r="Z209" s="29"/>
    </row>
    <row r="210" spans="1:26" ht="15.75" customHeight="1">
      <c r="A210" s="29"/>
      <c r="B210" s="29"/>
      <c r="C210" s="29"/>
      <c r="D210" s="29"/>
      <c r="E210" s="29"/>
      <c r="F210" s="29"/>
      <c r="G210" s="29"/>
      <c r="H210" s="579"/>
      <c r="I210" s="29"/>
      <c r="J210" s="29"/>
      <c r="K210" s="29"/>
      <c r="L210" s="29"/>
      <c r="M210" s="29"/>
      <c r="N210" s="29"/>
      <c r="O210" s="29"/>
      <c r="P210" s="29"/>
      <c r="Q210" s="29"/>
      <c r="R210" s="29"/>
      <c r="S210" s="29"/>
      <c r="T210" s="29"/>
      <c r="U210" s="29"/>
      <c r="V210" s="29"/>
      <c r="W210" s="29"/>
      <c r="X210" s="29"/>
      <c r="Y210" s="29"/>
      <c r="Z210" s="29"/>
    </row>
    <row r="211" spans="1:26" ht="15.75" customHeight="1">
      <c r="A211" s="29"/>
      <c r="B211" s="29"/>
      <c r="C211" s="29"/>
      <c r="D211" s="29"/>
      <c r="E211" s="29"/>
      <c r="F211" s="29"/>
      <c r="G211" s="29"/>
      <c r="H211" s="579"/>
      <c r="I211" s="29"/>
      <c r="J211" s="29"/>
      <c r="K211" s="29"/>
      <c r="L211" s="29"/>
      <c r="M211" s="29"/>
      <c r="N211" s="29"/>
      <c r="O211" s="29"/>
      <c r="P211" s="29"/>
      <c r="Q211" s="29"/>
      <c r="R211" s="29"/>
      <c r="S211" s="29"/>
      <c r="T211" s="29"/>
      <c r="U211" s="29"/>
      <c r="V211" s="29"/>
      <c r="W211" s="29"/>
      <c r="X211" s="29"/>
      <c r="Y211" s="29"/>
      <c r="Z211" s="29"/>
    </row>
    <row r="212" spans="1:26" ht="15.75" customHeight="1">
      <c r="A212" s="29"/>
      <c r="B212" s="29"/>
      <c r="C212" s="29"/>
      <c r="D212" s="29"/>
      <c r="E212" s="29"/>
      <c r="F212" s="29"/>
      <c r="G212" s="29"/>
      <c r="H212" s="579"/>
      <c r="I212" s="29"/>
      <c r="J212" s="29"/>
      <c r="K212" s="29"/>
      <c r="L212" s="29"/>
      <c r="M212" s="29"/>
      <c r="N212" s="29"/>
      <c r="O212" s="29"/>
      <c r="P212" s="29"/>
      <c r="Q212" s="29"/>
      <c r="R212" s="29"/>
      <c r="S212" s="29"/>
      <c r="T212" s="29"/>
      <c r="U212" s="29"/>
      <c r="V212" s="29"/>
      <c r="W212" s="29"/>
      <c r="X212" s="29"/>
      <c r="Y212" s="29"/>
      <c r="Z212" s="29"/>
    </row>
    <row r="213" spans="1:26" ht="15.75" customHeight="1">
      <c r="A213" s="29"/>
      <c r="B213" s="29"/>
      <c r="C213" s="29"/>
      <c r="D213" s="29"/>
      <c r="E213" s="29"/>
      <c r="F213" s="29"/>
      <c r="G213" s="29"/>
      <c r="H213" s="579"/>
      <c r="I213" s="29"/>
      <c r="J213" s="29"/>
      <c r="K213" s="29"/>
      <c r="L213" s="29"/>
      <c r="M213" s="29"/>
      <c r="N213" s="29"/>
      <c r="O213" s="29"/>
      <c r="P213" s="29"/>
      <c r="Q213" s="29"/>
      <c r="R213" s="29"/>
      <c r="S213" s="29"/>
      <c r="T213" s="29"/>
      <c r="U213" s="29"/>
      <c r="V213" s="29"/>
      <c r="W213" s="29"/>
      <c r="X213" s="29"/>
      <c r="Y213" s="29"/>
      <c r="Z213" s="29"/>
    </row>
    <row r="214" spans="1:26" ht="15.75" customHeight="1">
      <c r="A214" s="29"/>
      <c r="B214" s="29"/>
      <c r="C214" s="29"/>
      <c r="D214" s="29"/>
      <c r="E214" s="29"/>
      <c r="F214" s="29"/>
      <c r="G214" s="29"/>
      <c r="H214" s="579"/>
      <c r="I214" s="29"/>
      <c r="J214" s="29"/>
      <c r="K214" s="29"/>
      <c r="L214" s="29"/>
      <c r="M214" s="29"/>
      <c r="N214" s="29"/>
      <c r="O214" s="29"/>
      <c r="P214" s="29"/>
      <c r="Q214" s="29"/>
      <c r="R214" s="29"/>
      <c r="S214" s="29"/>
      <c r="T214" s="29"/>
      <c r="U214" s="29"/>
      <c r="V214" s="29"/>
      <c r="W214" s="29"/>
      <c r="X214" s="29"/>
      <c r="Y214" s="29"/>
      <c r="Z214" s="29"/>
    </row>
    <row r="215" spans="1:26" ht="15.75" customHeight="1">
      <c r="A215" s="29"/>
      <c r="B215" s="29"/>
      <c r="C215" s="29"/>
      <c r="D215" s="29"/>
      <c r="E215" s="29"/>
      <c r="F215" s="29"/>
      <c r="G215" s="29"/>
      <c r="H215" s="579"/>
      <c r="I215" s="29"/>
      <c r="J215" s="29"/>
      <c r="K215" s="29"/>
      <c r="L215" s="29"/>
      <c r="M215" s="29"/>
      <c r="N215" s="29"/>
      <c r="O215" s="29"/>
      <c r="P215" s="29"/>
      <c r="Q215" s="29"/>
      <c r="R215" s="29"/>
      <c r="S215" s="29"/>
      <c r="T215" s="29"/>
      <c r="U215" s="29"/>
      <c r="V215" s="29"/>
      <c r="W215" s="29"/>
      <c r="X215" s="29"/>
      <c r="Y215" s="29"/>
      <c r="Z215" s="29"/>
    </row>
    <row r="216" spans="1:26" ht="15.75" customHeight="1">
      <c r="A216" s="29"/>
      <c r="B216" s="29"/>
      <c r="C216" s="29"/>
      <c r="D216" s="29"/>
      <c r="E216" s="29"/>
      <c r="F216" s="29"/>
      <c r="G216" s="29"/>
      <c r="H216" s="579"/>
      <c r="I216" s="29"/>
      <c r="J216" s="29"/>
      <c r="K216" s="29"/>
      <c r="L216" s="29"/>
      <c r="M216" s="29"/>
      <c r="N216" s="29"/>
      <c r="O216" s="29"/>
      <c r="P216" s="29"/>
      <c r="Q216" s="29"/>
      <c r="R216" s="29"/>
      <c r="S216" s="29"/>
      <c r="T216" s="29"/>
      <c r="U216" s="29"/>
      <c r="V216" s="29"/>
      <c r="W216" s="29"/>
      <c r="X216" s="29"/>
      <c r="Y216" s="29"/>
      <c r="Z216" s="29"/>
    </row>
    <row r="217" spans="1:26" ht="15.75" customHeight="1">
      <c r="A217" s="29"/>
      <c r="B217" s="29"/>
      <c r="C217" s="29"/>
      <c r="D217" s="29"/>
      <c r="E217" s="29"/>
      <c r="F217" s="29"/>
      <c r="G217" s="29"/>
      <c r="H217" s="579"/>
      <c r="I217" s="29"/>
      <c r="J217" s="29"/>
      <c r="K217" s="29"/>
      <c r="L217" s="29"/>
      <c r="M217" s="29"/>
      <c r="N217" s="29"/>
      <c r="O217" s="29"/>
      <c r="P217" s="29"/>
      <c r="Q217" s="29"/>
      <c r="R217" s="29"/>
      <c r="S217" s="29"/>
      <c r="T217" s="29"/>
      <c r="U217" s="29"/>
      <c r="V217" s="29"/>
      <c r="W217" s="29"/>
      <c r="X217" s="29"/>
      <c r="Y217" s="29"/>
      <c r="Z217" s="29"/>
    </row>
    <row r="218" spans="1:26" ht="15.75" customHeight="1">
      <c r="A218" s="29"/>
      <c r="B218" s="29"/>
      <c r="C218" s="29"/>
      <c r="D218" s="29"/>
      <c r="E218" s="29"/>
      <c r="F218" s="29"/>
      <c r="G218" s="29"/>
      <c r="H218" s="579"/>
      <c r="I218" s="29"/>
      <c r="J218" s="29"/>
      <c r="K218" s="29"/>
      <c r="L218" s="29"/>
      <c r="M218" s="29"/>
      <c r="N218" s="29"/>
      <c r="O218" s="29"/>
      <c r="P218" s="29"/>
      <c r="Q218" s="29"/>
      <c r="R218" s="29"/>
      <c r="S218" s="29"/>
      <c r="T218" s="29"/>
      <c r="U218" s="29"/>
      <c r="V218" s="29"/>
      <c r="W218" s="29"/>
      <c r="X218" s="29"/>
      <c r="Y218" s="29"/>
      <c r="Z218" s="29"/>
    </row>
    <row r="219" spans="1:26" ht="15.75" customHeight="1">
      <c r="A219" s="29"/>
      <c r="B219" s="29"/>
      <c r="C219" s="29"/>
      <c r="D219" s="29"/>
      <c r="E219" s="29"/>
      <c r="F219" s="29"/>
      <c r="G219" s="29"/>
      <c r="H219" s="579"/>
      <c r="I219" s="29"/>
      <c r="J219" s="29"/>
      <c r="K219" s="29"/>
      <c r="L219" s="29"/>
      <c r="M219" s="29"/>
      <c r="N219" s="29"/>
      <c r="O219" s="29"/>
      <c r="P219" s="29"/>
      <c r="Q219" s="29"/>
      <c r="R219" s="29"/>
      <c r="S219" s="29"/>
      <c r="T219" s="29"/>
      <c r="U219" s="29"/>
      <c r="V219" s="29"/>
      <c r="W219" s="29"/>
      <c r="X219" s="29"/>
      <c r="Y219" s="29"/>
      <c r="Z219" s="29"/>
    </row>
    <row r="220" spans="1:26" ht="15.75" customHeight="1">
      <c r="A220" s="29"/>
      <c r="B220" s="29"/>
      <c r="C220" s="29"/>
      <c r="D220" s="29"/>
      <c r="E220" s="29"/>
      <c r="F220" s="29"/>
      <c r="G220" s="29"/>
      <c r="H220" s="579"/>
      <c r="I220" s="29"/>
      <c r="J220" s="29"/>
      <c r="K220" s="29"/>
      <c r="L220" s="29"/>
      <c r="M220" s="29"/>
      <c r="N220" s="29"/>
      <c r="O220" s="29"/>
      <c r="P220" s="29"/>
      <c r="Q220" s="29"/>
      <c r="R220" s="29"/>
      <c r="S220" s="29"/>
      <c r="T220" s="29"/>
      <c r="U220" s="29"/>
      <c r="V220" s="29"/>
      <c r="W220" s="29"/>
      <c r="X220" s="29"/>
      <c r="Y220" s="29"/>
      <c r="Z220" s="29"/>
    </row>
    <row r="221" spans="1:26" ht="15.75" customHeight="1">
      <c r="A221" s="29"/>
      <c r="B221" s="29"/>
      <c r="C221" s="29"/>
      <c r="D221" s="29"/>
      <c r="E221" s="29"/>
      <c r="F221" s="29"/>
      <c r="G221" s="29"/>
      <c r="H221" s="579"/>
      <c r="I221" s="29"/>
      <c r="J221" s="29"/>
      <c r="K221" s="29"/>
      <c r="L221" s="29"/>
      <c r="M221" s="29"/>
      <c r="N221" s="29"/>
      <c r="O221" s="29"/>
      <c r="P221" s="29"/>
      <c r="Q221" s="29"/>
      <c r="R221" s="29"/>
      <c r="S221" s="29"/>
      <c r="T221" s="29"/>
      <c r="U221" s="29"/>
      <c r="V221" s="29"/>
      <c r="W221" s="29"/>
      <c r="X221" s="29"/>
      <c r="Y221" s="29"/>
      <c r="Z221" s="29"/>
    </row>
    <row r="222" spans="1:26" ht="15.75" customHeight="1">
      <c r="A222" s="29"/>
      <c r="B222" s="29"/>
      <c r="C222" s="29"/>
      <c r="D222" s="29"/>
      <c r="E222" s="29"/>
      <c r="F222" s="29"/>
      <c r="G222" s="29"/>
      <c r="H222" s="579"/>
      <c r="I222" s="29"/>
      <c r="J222" s="29"/>
      <c r="K222" s="29"/>
      <c r="L222" s="29"/>
      <c r="M222" s="29"/>
      <c r="N222" s="29"/>
      <c r="O222" s="29"/>
      <c r="P222" s="29"/>
      <c r="Q222" s="29"/>
      <c r="R222" s="29"/>
      <c r="S222" s="29"/>
      <c r="T222" s="29"/>
      <c r="U222" s="29"/>
      <c r="V222" s="29"/>
      <c r="W222" s="29"/>
      <c r="X222" s="29"/>
      <c r="Y222" s="29"/>
      <c r="Z222" s="29"/>
    </row>
    <row r="223" spans="1:26" ht="15.75" customHeight="1">
      <c r="A223" s="29"/>
      <c r="B223" s="29"/>
      <c r="C223" s="29"/>
      <c r="D223" s="29"/>
      <c r="E223" s="29"/>
      <c r="F223" s="29"/>
      <c r="G223" s="29"/>
      <c r="H223" s="579"/>
      <c r="I223" s="29"/>
      <c r="J223" s="29"/>
      <c r="K223" s="29"/>
      <c r="L223" s="29"/>
      <c r="M223" s="29"/>
      <c r="N223" s="29"/>
      <c r="O223" s="29"/>
      <c r="P223" s="29"/>
      <c r="Q223" s="29"/>
      <c r="R223" s="29"/>
      <c r="S223" s="29"/>
      <c r="T223" s="29"/>
      <c r="U223" s="29"/>
      <c r="V223" s="29"/>
      <c r="W223" s="29"/>
      <c r="X223" s="29"/>
      <c r="Y223" s="29"/>
      <c r="Z223" s="29"/>
    </row>
    <row r="224" spans="1:26" ht="15.75" customHeight="1">
      <c r="A224" s="29"/>
      <c r="B224" s="29"/>
      <c r="C224" s="29"/>
      <c r="D224" s="29"/>
      <c r="E224" s="29"/>
      <c r="F224" s="29"/>
      <c r="G224" s="29"/>
      <c r="H224" s="579"/>
      <c r="I224" s="29"/>
      <c r="J224" s="29"/>
      <c r="K224" s="29"/>
      <c r="L224" s="29"/>
      <c r="M224" s="29"/>
      <c r="N224" s="29"/>
      <c r="O224" s="29"/>
      <c r="P224" s="29"/>
      <c r="Q224" s="29"/>
      <c r="R224" s="29"/>
      <c r="S224" s="29"/>
      <c r="T224" s="29"/>
      <c r="U224" s="29"/>
      <c r="V224" s="29"/>
      <c r="W224" s="29"/>
      <c r="X224" s="29"/>
      <c r="Y224" s="29"/>
      <c r="Z224" s="29"/>
    </row>
    <row r="225" spans="1:26" ht="15.75" customHeight="1">
      <c r="A225" s="29"/>
      <c r="B225" s="29"/>
      <c r="C225" s="29"/>
      <c r="D225" s="29"/>
      <c r="E225" s="29"/>
      <c r="F225" s="29"/>
      <c r="G225" s="29"/>
      <c r="H225" s="579"/>
      <c r="I225" s="29"/>
      <c r="J225" s="29"/>
      <c r="K225" s="29"/>
      <c r="L225" s="29"/>
      <c r="M225" s="29"/>
      <c r="N225" s="29"/>
      <c r="O225" s="29"/>
      <c r="P225" s="29"/>
      <c r="Q225" s="29"/>
      <c r="R225" s="29"/>
      <c r="S225" s="29"/>
      <c r="T225" s="29"/>
      <c r="U225" s="29"/>
      <c r="V225" s="29"/>
      <c r="W225" s="29"/>
      <c r="X225" s="29"/>
      <c r="Y225" s="29"/>
      <c r="Z225" s="29"/>
    </row>
    <row r="226" spans="1:26" ht="15.75" customHeight="1">
      <c r="A226" s="29"/>
      <c r="B226" s="29"/>
      <c r="C226" s="29"/>
      <c r="D226" s="29"/>
      <c r="E226" s="29"/>
      <c r="F226" s="29"/>
      <c r="G226" s="29"/>
      <c r="H226" s="579"/>
      <c r="I226" s="29"/>
      <c r="J226" s="29"/>
      <c r="K226" s="29"/>
      <c r="L226" s="29"/>
      <c r="M226" s="29"/>
      <c r="N226" s="29"/>
      <c r="O226" s="29"/>
      <c r="P226" s="29"/>
      <c r="Q226" s="29"/>
      <c r="R226" s="29"/>
      <c r="S226" s="29"/>
      <c r="T226" s="29"/>
      <c r="U226" s="29"/>
      <c r="V226" s="29"/>
      <c r="W226" s="29"/>
      <c r="X226" s="29"/>
      <c r="Y226" s="29"/>
      <c r="Z226" s="29"/>
    </row>
    <row r="227" spans="1:26" ht="15.75" customHeight="1">
      <c r="A227" s="29"/>
      <c r="B227" s="29"/>
      <c r="C227" s="29"/>
      <c r="D227" s="29"/>
      <c r="E227" s="29"/>
      <c r="F227" s="29"/>
      <c r="G227" s="29"/>
      <c r="H227" s="579"/>
      <c r="I227" s="29"/>
      <c r="J227" s="29"/>
      <c r="K227" s="29"/>
      <c r="L227" s="29"/>
      <c r="M227" s="29"/>
      <c r="N227" s="29"/>
      <c r="O227" s="29"/>
      <c r="P227" s="29"/>
      <c r="Q227" s="29"/>
      <c r="R227" s="29"/>
      <c r="S227" s="29"/>
      <c r="T227" s="29"/>
      <c r="U227" s="29"/>
      <c r="V227" s="29"/>
      <c r="W227" s="29"/>
      <c r="X227" s="29"/>
      <c r="Y227" s="29"/>
      <c r="Z227" s="29"/>
    </row>
    <row r="228" spans="1:26" ht="15.75" customHeight="1">
      <c r="A228" s="29"/>
      <c r="B228" s="29"/>
      <c r="C228" s="29"/>
      <c r="D228" s="29"/>
      <c r="E228" s="29"/>
      <c r="F228" s="29"/>
      <c r="G228" s="29"/>
      <c r="H228" s="579"/>
      <c r="I228" s="29"/>
      <c r="J228" s="29"/>
      <c r="K228" s="29"/>
      <c r="L228" s="29"/>
      <c r="M228" s="29"/>
      <c r="N228" s="29"/>
      <c r="O228" s="29"/>
      <c r="P228" s="29"/>
      <c r="Q228" s="29"/>
      <c r="R228" s="29"/>
      <c r="S228" s="29"/>
      <c r="T228" s="29"/>
      <c r="U228" s="29"/>
      <c r="V228" s="29"/>
      <c r="W228" s="29"/>
      <c r="X228" s="29"/>
      <c r="Y228" s="29"/>
      <c r="Z228" s="29"/>
    </row>
    <row r="229" spans="1:26" ht="15.75" customHeight="1">
      <c r="A229" s="29"/>
      <c r="B229" s="29"/>
      <c r="C229" s="29"/>
      <c r="D229" s="29"/>
      <c r="E229" s="29"/>
      <c r="F229" s="29"/>
      <c r="G229" s="29"/>
      <c r="H229" s="579"/>
      <c r="I229" s="29"/>
      <c r="J229" s="29"/>
      <c r="K229" s="29"/>
      <c r="L229" s="29"/>
      <c r="M229" s="29"/>
      <c r="N229" s="29"/>
      <c r="O229" s="29"/>
      <c r="P229" s="29"/>
      <c r="Q229" s="29"/>
      <c r="R229" s="29"/>
      <c r="S229" s="29"/>
      <c r="T229" s="29"/>
      <c r="U229" s="29"/>
      <c r="V229" s="29"/>
      <c r="W229" s="29"/>
      <c r="X229" s="29"/>
      <c r="Y229" s="29"/>
      <c r="Z229" s="29"/>
    </row>
    <row r="230" spans="1:26" ht="15.75" customHeight="1">
      <c r="A230" s="29"/>
      <c r="B230" s="29"/>
      <c r="C230" s="29"/>
      <c r="D230" s="29"/>
      <c r="E230" s="29"/>
      <c r="F230" s="29"/>
      <c r="G230" s="29"/>
      <c r="H230" s="579"/>
      <c r="I230" s="29"/>
      <c r="J230" s="29"/>
      <c r="K230" s="29"/>
      <c r="L230" s="29"/>
      <c r="M230" s="29"/>
      <c r="N230" s="29"/>
      <c r="O230" s="29"/>
      <c r="P230" s="29"/>
      <c r="Q230" s="29"/>
      <c r="R230" s="29"/>
      <c r="S230" s="29"/>
      <c r="T230" s="29"/>
      <c r="U230" s="29"/>
      <c r="V230" s="29"/>
      <c r="W230" s="29"/>
      <c r="X230" s="29"/>
      <c r="Y230" s="29"/>
      <c r="Z230" s="29"/>
    </row>
    <row r="231" spans="1:26" ht="15.75" customHeight="1">
      <c r="A231" s="29"/>
      <c r="B231" s="29"/>
      <c r="C231" s="29"/>
      <c r="D231" s="29"/>
      <c r="E231" s="29"/>
      <c r="F231" s="29"/>
      <c r="G231" s="29"/>
      <c r="H231" s="579"/>
      <c r="I231" s="29"/>
      <c r="J231" s="29"/>
      <c r="K231" s="29"/>
      <c r="L231" s="29"/>
      <c r="M231" s="29"/>
      <c r="N231" s="29"/>
      <c r="O231" s="29"/>
      <c r="P231" s="29"/>
      <c r="Q231" s="29"/>
      <c r="R231" s="29"/>
      <c r="S231" s="29"/>
      <c r="T231" s="29"/>
      <c r="U231" s="29"/>
      <c r="V231" s="29"/>
      <c r="W231" s="29"/>
      <c r="X231" s="29"/>
      <c r="Y231" s="29"/>
      <c r="Z231" s="29"/>
    </row>
    <row r="232" spans="1:26" ht="15.75" customHeight="1">
      <c r="A232" s="29"/>
      <c r="B232" s="29"/>
      <c r="C232" s="29"/>
      <c r="D232" s="29"/>
      <c r="E232" s="29"/>
      <c r="F232" s="29"/>
      <c r="G232" s="29"/>
      <c r="H232" s="579"/>
      <c r="I232" s="29"/>
      <c r="J232" s="29"/>
      <c r="K232" s="29"/>
      <c r="L232" s="29"/>
      <c r="M232" s="29"/>
      <c r="N232" s="29"/>
      <c r="O232" s="29"/>
      <c r="P232" s="29"/>
      <c r="Q232" s="29"/>
      <c r="R232" s="29"/>
      <c r="S232" s="29"/>
      <c r="T232" s="29"/>
      <c r="U232" s="29"/>
      <c r="V232" s="29"/>
      <c r="W232" s="29"/>
      <c r="X232" s="29"/>
      <c r="Y232" s="29"/>
      <c r="Z232" s="29"/>
    </row>
    <row r="233" spans="1:26" ht="15.75" customHeight="1">
      <c r="A233" s="29"/>
      <c r="B233" s="29"/>
      <c r="C233" s="29"/>
      <c r="D233" s="29"/>
      <c r="E233" s="29"/>
      <c r="F233" s="29"/>
      <c r="G233" s="29"/>
      <c r="H233" s="579"/>
      <c r="I233" s="29"/>
      <c r="J233" s="29"/>
      <c r="K233" s="29"/>
      <c r="L233" s="29"/>
      <c r="M233" s="29"/>
      <c r="N233" s="29"/>
      <c r="O233" s="29"/>
      <c r="P233" s="29"/>
      <c r="Q233" s="29"/>
      <c r="R233" s="29"/>
      <c r="S233" s="29"/>
      <c r="T233" s="29"/>
      <c r="U233" s="29"/>
      <c r="V233" s="29"/>
      <c r="W233" s="29"/>
      <c r="X233" s="29"/>
      <c r="Y233" s="29"/>
      <c r="Z233" s="29"/>
    </row>
    <row r="234" spans="1:26" ht="15.75" customHeight="1">
      <c r="A234" s="29"/>
      <c r="B234" s="29"/>
      <c r="C234" s="29"/>
      <c r="D234" s="29"/>
      <c r="E234" s="29"/>
      <c r="F234" s="29"/>
      <c r="G234" s="29"/>
      <c r="H234" s="579"/>
      <c r="I234" s="29"/>
      <c r="J234" s="29"/>
      <c r="K234" s="29"/>
      <c r="L234" s="29"/>
      <c r="M234" s="29"/>
      <c r="N234" s="29"/>
      <c r="O234" s="29"/>
      <c r="P234" s="29"/>
      <c r="Q234" s="29"/>
      <c r="R234" s="29"/>
      <c r="S234" s="29"/>
      <c r="T234" s="29"/>
      <c r="U234" s="29"/>
      <c r="V234" s="29"/>
      <c r="W234" s="29"/>
      <c r="X234" s="29"/>
      <c r="Y234" s="29"/>
      <c r="Z234" s="29"/>
    </row>
    <row r="235" spans="1:26" ht="15.75" customHeight="1">
      <c r="A235" s="29"/>
      <c r="B235" s="29"/>
      <c r="C235" s="29"/>
      <c r="D235" s="29"/>
      <c r="E235" s="29"/>
      <c r="F235" s="29"/>
      <c r="G235" s="29"/>
      <c r="H235" s="579"/>
      <c r="I235" s="29"/>
      <c r="J235" s="29"/>
      <c r="K235" s="29"/>
      <c r="L235" s="29"/>
      <c r="M235" s="29"/>
      <c r="N235" s="29"/>
      <c r="O235" s="29"/>
      <c r="P235" s="29"/>
      <c r="Q235" s="29"/>
      <c r="R235" s="29"/>
      <c r="S235" s="29"/>
      <c r="T235" s="29"/>
      <c r="U235" s="29"/>
      <c r="V235" s="29"/>
      <c r="W235" s="29"/>
      <c r="X235" s="29"/>
      <c r="Y235" s="29"/>
      <c r="Z235" s="29"/>
    </row>
    <row r="236" spans="1:26" ht="15.75" customHeight="1">
      <c r="A236" s="29"/>
      <c r="B236" s="29"/>
      <c r="C236" s="29"/>
      <c r="D236" s="29"/>
      <c r="E236" s="29"/>
      <c r="F236" s="29"/>
      <c r="G236" s="29"/>
      <c r="H236" s="579"/>
      <c r="I236" s="29"/>
      <c r="J236" s="29"/>
      <c r="K236" s="29"/>
      <c r="L236" s="29"/>
      <c r="M236" s="29"/>
      <c r="N236" s="29"/>
      <c r="O236" s="29"/>
      <c r="P236" s="29"/>
      <c r="Q236" s="29"/>
      <c r="R236" s="29"/>
      <c r="S236" s="29"/>
      <c r="T236" s="29"/>
      <c r="U236" s="29"/>
      <c r="V236" s="29"/>
      <c r="W236" s="29"/>
      <c r="X236" s="29"/>
      <c r="Y236" s="29"/>
      <c r="Z236" s="29"/>
    </row>
    <row r="237" spans="1:26" ht="15.75" customHeight="1">
      <c r="A237" s="29"/>
      <c r="B237" s="29"/>
      <c r="C237" s="29"/>
      <c r="D237" s="29"/>
      <c r="E237" s="29"/>
      <c r="F237" s="29"/>
      <c r="G237" s="29"/>
      <c r="H237" s="579"/>
      <c r="I237" s="29"/>
      <c r="J237" s="29"/>
      <c r="K237" s="29"/>
      <c r="L237" s="29"/>
      <c r="M237" s="29"/>
      <c r="N237" s="29"/>
      <c r="O237" s="29"/>
      <c r="P237" s="29"/>
      <c r="Q237" s="29"/>
      <c r="R237" s="29"/>
      <c r="S237" s="29"/>
      <c r="T237" s="29"/>
      <c r="U237" s="29"/>
      <c r="V237" s="29"/>
      <c r="W237" s="29"/>
      <c r="X237" s="29"/>
      <c r="Y237" s="29"/>
      <c r="Z237" s="29"/>
    </row>
    <row r="238" spans="1:26" ht="15.75" customHeight="1">
      <c r="A238" s="29"/>
      <c r="B238" s="29"/>
      <c r="C238" s="29"/>
      <c r="D238" s="29"/>
      <c r="E238" s="29"/>
      <c r="F238" s="29"/>
      <c r="G238" s="29"/>
      <c r="H238" s="579"/>
      <c r="I238" s="29"/>
      <c r="J238" s="29"/>
      <c r="K238" s="29"/>
      <c r="L238" s="29"/>
      <c r="M238" s="29"/>
      <c r="N238" s="29"/>
      <c r="O238" s="29"/>
      <c r="P238" s="29"/>
      <c r="Q238" s="29"/>
      <c r="R238" s="29"/>
      <c r="S238" s="29"/>
      <c r="T238" s="29"/>
      <c r="U238" s="29"/>
      <c r="V238" s="29"/>
      <c r="W238" s="29"/>
      <c r="X238" s="29"/>
      <c r="Y238" s="29"/>
      <c r="Z238" s="29"/>
    </row>
    <row r="239" spans="1:26" ht="15.75" customHeight="1">
      <c r="A239" s="29"/>
      <c r="B239" s="29"/>
      <c r="C239" s="29"/>
      <c r="D239" s="29"/>
      <c r="E239" s="29"/>
      <c r="F239" s="29"/>
      <c r="G239" s="29"/>
      <c r="H239" s="579"/>
      <c r="I239" s="29"/>
      <c r="J239" s="29"/>
      <c r="K239" s="29"/>
      <c r="L239" s="29"/>
      <c r="M239" s="29"/>
      <c r="N239" s="29"/>
      <c r="O239" s="29"/>
      <c r="P239" s="29"/>
      <c r="Q239" s="29"/>
      <c r="R239" s="29"/>
      <c r="S239" s="29"/>
      <c r="T239" s="29"/>
      <c r="U239" s="29"/>
      <c r="V239" s="29"/>
      <c r="W239" s="29"/>
      <c r="X239" s="29"/>
      <c r="Y239" s="29"/>
      <c r="Z239" s="29"/>
    </row>
    <row r="240" spans="1:26" ht="15.75" customHeight="1">
      <c r="A240" s="29"/>
      <c r="B240" s="29"/>
      <c r="C240" s="29"/>
      <c r="D240" s="29"/>
      <c r="E240" s="29"/>
      <c r="F240" s="29"/>
      <c r="G240" s="29"/>
      <c r="H240" s="579"/>
      <c r="I240" s="29"/>
      <c r="J240" s="29"/>
      <c r="K240" s="29"/>
      <c r="L240" s="29"/>
      <c r="M240" s="29"/>
      <c r="N240" s="29"/>
      <c r="O240" s="29"/>
      <c r="P240" s="29"/>
      <c r="Q240" s="29"/>
      <c r="R240" s="29"/>
      <c r="S240" s="29"/>
      <c r="T240" s="29"/>
      <c r="U240" s="29"/>
      <c r="V240" s="29"/>
      <c r="W240" s="29"/>
      <c r="X240" s="29"/>
      <c r="Y240" s="29"/>
      <c r="Z240" s="29"/>
    </row>
    <row r="241" spans="1:26" ht="15.75" customHeight="1">
      <c r="A241" s="29"/>
      <c r="B241" s="29"/>
      <c r="C241" s="29"/>
      <c r="D241" s="29"/>
      <c r="E241" s="29"/>
      <c r="F241" s="29"/>
      <c r="G241" s="29"/>
      <c r="H241" s="579"/>
      <c r="I241" s="29"/>
      <c r="J241" s="29"/>
      <c r="K241" s="29"/>
      <c r="L241" s="29"/>
      <c r="M241" s="29"/>
      <c r="N241" s="29"/>
      <c r="O241" s="29"/>
      <c r="P241" s="29"/>
      <c r="Q241" s="29"/>
      <c r="R241" s="29"/>
      <c r="S241" s="29"/>
      <c r="T241" s="29"/>
      <c r="U241" s="29"/>
      <c r="V241" s="29"/>
      <c r="W241" s="29"/>
      <c r="X241" s="29"/>
      <c r="Y241" s="29"/>
      <c r="Z241" s="29"/>
    </row>
    <row r="242" spans="1:26" ht="15.75" customHeight="1">
      <c r="A242" s="29"/>
      <c r="B242" s="29"/>
      <c r="C242" s="29"/>
      <c r="D242" s="29"/>
      <c r="E242" s="29"/>
      <c r="F242" s="29"/>
      <c r="G242" s="29"/>
      <c r="H242" s="579"/>
      <c r="I242" s="29"/>
      <c r="J242" s="29"/>
      <c r="K242" s="29"/>
      <c r="L242" s="29"/>
      <c r="M242" s="29"/>
      <c r="N242" s="29"/>
      <c r="O242" s="29"/>
      <c r="P242" s="29"/>
      <c r="Q242" s="29"/>
      <c r="R242" s="29"/>
      <c r="S242" s="29"/>
      <c r="T242" s="29"/>
      <c r="U242" s="29"/>
      <c r="V242" s="29"/>
      <c r="W242" s="29"/>
      <c r="X242" s="29"/>
      <c r="Y242" s="29"/>
      <c r="Z242" s="29"/>
    </row>
    <row r="243" spans="1:26" ht="15.75" customHeight="1">
      <c r="A243" s="29"/>
      <c r="B243" s="29"/>
      <c r="C243" s="29"/>
      <c r="D243" s="29"/>
      <c r="E243" s="29"/>
      <c r="F243" s="29"/>
      <c r="G243" s="29"/>
      <c r="H243" s="579"/>
      <c r="I243" s="29"/>
      <c r="J243" s="29"/>
      <c r="K243" s="29"/>
      <c r="L243" s="29"/>
      <c r="M243" s="29"/>
      <c r="N243" s="29"/>
      <c r="O243" s="29"/>
      <c r="P243" s="29"/>
      <c r="Q243" s="29"/>
      <c r="R243" s="29"/>
      <c r="S243" s="29"/>
      <c r="T243" s="29"/>
      <c r="U243" s="29"/>
      <c r="V243" s="29"/>
      <c r="W243" s="29"/>
      <c r="X243" s="29"/>
      <c r="Y243" s="29"/>
      <c r="Z243" s="29"/>
    </row>
    <row r="244" spans="1:26" ht="15.75" customHeight="1">
      <c r="A244" s="29"/>
      <c r="B244" s="29"/>
      <c r="C244" s="29"/>
      <c r="D244" s="29"/>
      <c r="E244" s="29"/>
      <c r="F244" s="29"/>
      <c r="G244" s="29"/>
      <c r="H244" s="579"/>
      <c r="I244" s="29"/>
      <c r="J244" s="29"/>
      <c r="K244" s="29"/>
      <c r="L244" s="29"/>
      <c r="M244" s="29"/>
      <c r="N244" s="29"/>
      <c r="O244" s="29"/>
      <c r="P244" s="29"/>
      <c r="Q244" s="29"/>
      <c r="R244" s="29"/>
      <c r="S244" s="29"/>
      <c r="T244" s="29"/>
      <c r="U244" s="29"/>
      <c r="V244" s="29"/>
      <c r="W244" s="29"/>
      <c r="X244" s="29"/>
      <c r="Y244" s="29"/>
      <c r="Z244" s="29"/>
    </row>
    <row r="245" spans="1:26" ht="15.75" customHeight="1">
      <c r="A245" s="29"/>
      <c r="B245" s="29"/>
      <c r="C245" s="29"/>
      <c r="D245" s="29"/>
      <c r="E245" s="29"/>
      <c r="F245" s="29"/>
      <c r="G245" s="29"/>
      <c r="H245" s="579"/>
      <c r="I245" s="29"/>
      <c r="J245" s="29"/>
      <c r="K245" s="29"/>
      <c r="L245" s="29"/>
      <c r="M245" s="29"/>
      <c r="N245" s="29"/>
      <c r="O245" s="29"/>
      <c r="P245" s="29"/>
      <c r="Q245" s="29"/>
      <c r="R245" s="29"/>
      <c r="S245" s="29"/>
      <c r="T245" s="29"/>
      <c r="U245" s="29"/>
      <c r="V245" s="29"/>
      <c r="W245" s="29"/>
      <c r="X245" s="29"/>
      <c r="Y245" s="29"/>
      <c r="Z245" s="29"/>
    </row>
    <row r="246" spans="1:26" ht="15.75" customHeight="1">
      <c r="A246" s="29"/>
      <c r="B246" s="29"/>
      <c r="C246" s="29"/>
      <c r="D246" s="29"/>
      <c r="E246" s="29"/>
      <c r="F246" s="29"/>
      <c r="G246" s="29"/>
      <c r="H246" s="579"/>
      <c r="I246" s="29"/>
      <c r="J246" s="29"/>
      <c r="K246" s="29"/>
      <c r="L246" s="29"/>
      <c r="M246" s="29"/>
      <c r="N246" s="29"/>
      <c r="O246" s="29"/>
      <c r="P246" s="29"/>
      <c r="Q246" s="29"/>
      <c r="R246" s="29"/>
      <c r="S246" s="29"/>
      <c r="T246" s="29"/>
      <c r="U246" s="29"/>
      <c r="V246" s="29"/>
      <c r="W246" s="29"/>
      <c r="X246" s="29"/>
      <c r="Y246" s="29"/>
      <c r="Z246" s="29"/>
    </row>
    <row r="247" spans="1:26" ht="15.75" customHeight="1">
      <c r="A247" s="29"/>
      <c r="B247" s="29"/>
      <c r="C247" s="29"/>
      <c r="D247" s="29"/>
      <c r="E247" s="29"/>
      <c r="F247" s="29"/>
      <c r="G247" s="29"/>
      <c r="H247" s="579"/>
      <c r="I247" s="29"/>
      <c r="J247" s="29"/>
      <c r="K247" s="29"/>
      <c r="L247" s="29"/>
      <c r="M247" s="29"/>
      <c r="N247" s="29"/>
      <c r="O247" s="29"/>
      <c r="P247" s="29"/>
      <c r="Q247" s="29"/>
      <c r="R247" s="29"/>
      <c r="S247" s="29"/>
      <c r="T247" s="29"/>
      <c r="U247" s="29"/>
      <c r="V247" s="29"/>
      <c r="W247" s="29"/>
      <c r="X247" s="29"/>
      <c r="Y247" s="29"/>
      <c r="Z247" s="29"/>
    </row>
    <row r="248" spans="1:26" ht="15.75" customHeight="1">
      <c r="A248" s="29"/>
      <c r="B248" s="29"/>
      <c r="C248" s="29"/>
      <c r="D248" s="29"/>
      <c r="E248" s="29"/>
      <c r="F248" s="29"/>
      <c r="G248" s="29"/>
      <c r="H248" s="579"/>
      <c r="I248" s="29"/>
      <c r="J248" s="29"/>
      <c r="K248" s="29"/>
      <c r="L248" s="29"/>
      <c r="M248" s="29"/>
      <c r="N248" s="29"/>
      <c r="O248" s="29"/>
      <c r="P248" s="29"/>
      <c r="Q248" s="29"/>
      <c r="R248" s="29"/>
      <c r="S248" s="29"/>
      <c r="T248" s="29"/>
      <c r="U248" s="29"/>
      <c r="V248" s="29"/>
      <c r="W248" s="29"/>
      <c r="X248" s="29"/>
      <c r="Y248" s="29"/>
      <c r="Z248" s="29"/>
    </row>
    <row r="249" spans="1:26" ht="15.75" customHeight="1">
      <c r="A249" s="29"/>
      <c r="B249" s="29"/>
      <c r="C249" s="29"/>
      <c r="D249" s="29"/>
      <c r="E249" s="29"/>
      <c r="F249" s="29"/>
      <c r="G249" s="29"/>
      <c r="H249" s="579"/>
      <c r="I249" s="29"/>
      <c r="J249" s="29"/>
      <c r="K249" s="29"/>
      <c r="L249" s="29"/>
      <c r="M249" s="29"/>
      <c r="N249" s="29"/>
      <c r="O249" s="29"/>
      <c r="P249" s="29"/>
      <c r="Q249" s="29"/>
      <c r="R249" s="29"/>
      <c r="S249" s="29"/>
      <c r="T249" s="29"/>
      <c r="U249" s="29"/>
      <c r="V249" s="29"/>
      <c r="W249" s="29"/>
      <c r="X249" s="29"/>
      <c r="Y249" s="29"/>
      <c r="Z249" s="29"/>
    </row>
    <row r="250" spans="1:26" ht="15.75" customHeight="1">
      <c r="A250" s="29"/>
      <c r="B250" s="29"/>
      <c r="C250" s="29"/>
      <c r="D250" s="29"/>
      <c r="E250" s="29"/>
      <c r="F250" s="29"/>
      <c r="G250" s="29"/>
      <c r="H250" s="579"/>
      <c r="I250" s="29"/>
      <c r="J250" s="29"/>
      <c r="K250" s="29"/>
      <c r="L250" s="29"/>
      <c r="M250" s="29"/>
      <c r="N250" s="29"/>
      <c r="O250" s="29"/>
      <c r="P250" s="29"/>
      <c r="Q250" s="29"/>
      <c r="R250" s="29"/>
      <c r="S250" s="29"/>
      <c r="T250" s="29"/>
      <c r="U250" s="29"/>
      <c r="V250" s="29"/>
      <c r="W250" s="29"/>
      <c r="X250" s="29"/>
      <c r="Y250" s="29"/>
      <c r="Z250" s="29"/>
    </row>
    <row r="251" spans="1:26" ht="15.75" customHeight="1">
      <c r="A251" s="29"/>
      <c r="B251" s="29"/>
      <c r="C251" s="29"/>
      <c r="D251" s="29"/>
      <c r="E251" s="29"/>
      <c r="F251" s="29"/>
      <c r="G251" s="29"/>
      <c r="H251" s="579"/>
      <c r="I251" s="29"/>
      <c r="J251" s="29"/>
      <c r="K251" s="29"/>
      <c r="L251" s="29"/>
      <c r="M251" s="29"/>
      <c r="N251" s="29"/>
      <c r="O251" s="29"/>
      <c r="P251" s="29"/>
      <c r="Q251" s="29"/>
      <c r="R251" s="29"/>
      <c r="S251" s="29"/>
      <c r="T251" s="29"/>
      <c r="U251" s="29"/>
      <c r="V251" s="29"/>
      <c r="W251" s="29"/>
      <c r="X251" s="29"/>
      <c r="Y251" s="29"/>
      <c r="Z251" s="29"/>
    </row>
    <row r="252" spans="1:26" ht="15.75" customHeight="1">
      <c r="A252" s="29"/>
      <c r="B252" s="29"/>
      <c r="C252" s="29"/>
      <c r="D252" s="29"/>
      <c r="E252" s="29"/>
      <c r="F252" s="29"/>
      <c r="G252" s="29"/>
      <c r="H252" s="579"/>
      <c r="I252" s="29"/>
      <c r="J252" s="29"/>
      <c r="K252" s="29"/>
      <c r="L252" s="29"/>
      <c r="M252" s="29"/>
      <c r="N252" s="29"/>
      <c r="O252" s="29"/>
      <c r="P252" s="29"/>
      <c r="Q252" s="29"/>
      <c r="R252" s="29"/>
      <c r="S252" s="29"/>
      <c r="T252" s="29"/>
      <c r="U252" s="29"/>
      <c r="V252" s="29"/>
      <c r="W252" s="29"/>
      <c r="X252" s="29"/>
      <c r="Y252" s="29"/>
      <c r="Z252" s="29"/>
    </row>
    <row r="253" spans="1:26" ht="15.75" customHeight="1">
      <c r="A253" s="29"/>
      <c r="B253" s="29"/>
      <c r="C253" s="29"/>
      <c r="D253" s="29"/>
      <c r="E253" s="29"/>
      <c r="F253" s="29"/>
      <c r="G253" s="29"/>
      <c r="H253" s="579"/>
      <c r="I253" s="29"/>
      <c r="J253" s="29"/>
      <c r="K253" s="29"/>
      <c r="L253" s="29"/>
      <c r="M253" s="29"/>
      <c r="N253" s="29"/>
      <c r="O253" s="29"/>
      <c r="P253" s="29"/>
      <c r="Q253" s="29"/>
      <c r="R253" s="29"/>
      <c r="S253" s="29"/>
      <c r="T253" s="29"/>
      <c r="U253" s="29"/>
      <c r="V253" s="29"/>
      <c r="W253" s="29"/>
      <c r="X253" s="29"/>
      <c r="Y253" s="29"/>
      <c r="Z253" s="29"/>
    </row>
    <row r="254" spans="1:26" ht="15.75" customHeight="1">
      <c r="A254" s="29"/>
      <c r="B254" s="29"/>
      <c r="C254" s="29"/>
      <c r="D254" s="29"/>
      <c r="E254" s="29"/>
      <c r="F254" s="29"/>
      <c r="G254" s="29"/>
      <c r="H254" s="579"/>
      <c r="I254" s="29"/>
      <c r="J254" s="29"/>
      <c r="K254" s="29"/>
      <c r="L254" s="29"/>
      <c r="M254" s="29"/>
      <c r="N254" s="29"/>
      <c r="O254" s="29"/>
      <c r="P254" s="29"/>
      <c r="Q254" s="29"/>
      <c r="R254" s="29"/>
      <c r="S254" s="29"/>
      <c r="T254" s="29"/>
      <c r="U254" s="29"/>
      <c r="V254" s="29"/>
      <c r="W254" s="29"/>
      <c r="X254" s="29"/>
      <c r="Y254" s="29"/>
      <c r="Z254" s="29"/>
    </row>
    <row r="255" spans="1:26" ht="15.75" customHeight="1">
      <c r="A255" s="29"/>
      <c r="B255" s="29"/>
      <c r="C255" s="29"/>
      <c r="D255" s="29"/>
      <c r="E255" s="29"/>
      <c r="F255" s="29"/>
      <c r="G255" s="29"/>
      <c r="H255" s="579"/>
      <c r="I255" s="29"/>
      <c r="J255" s="29"/>
      <c r="K255" s="29"/>
      <c r="L255" s="29"/>
      <c r="M255" s="29"/>
      <c r="N255" s="29"/>
      <c r="O255" s="29"/>
      <c r="P255" s="29"/>
      <c r="Q255" s="29"/>
      <c r="R255" s="29"/>
      <c r="S255" s="29"/>
      <c r="T255" s="29"/>
      <c r="U255" s="29"/>
      <c r="V255" s="29"/>
      <c r="W255" s="29"/>
      <c r="X255" s="29"/>
      <c r="Y255" s="29"/>
      <c r="Z255" s="29"/>
    </row>
    <row r="256" spans="1:26" ht="15.75" customHeight="1">
      <c r="A256" s="29"/>
      <c r="B256" s="29"/>
      <c r="C256" s="29"/>
      <c r="D256" s="29"/>
      <c r="E256" s="29"/>
      <c r="F256" s="29"/>
      <c r="G256" s="29"/>
      <c r="H256" s="579"/>
      <c r="I256" s="29"/>
      <c r="J256" s="29"/>
      <c r="K256" s="29"/>
      <c r="L256" s="29"/>
      <c r="M256" s="29"/>
      <c r="N256" s="29"/>
      <c r="O256" s="29"/>
      <c r="P256" s="29"/>
      <c r="Q256" s="29"/>
      <c r="R256" s="29"/>
      <c r="S256" s="29"/>
      <c r="T256" s="29"/>
      <c r="U256" s="29"/>
      <c r="V256" s="29"/>
      <c r="W256" s="29"/>
      <c r="X256" s="29"/>
      <c r="Y256" s="29"/>
      <c r="Z256" s="29"/>
    </row>
    <row r="257" spans="1:26" ht="15.75" customHeight="1">
      <c r="A257" s="29"/>
      <c r="B257" s="29"/>
      <c r="C257" s="29"/>
      <c r="D257" s="29"/>
      <c r="E257" s="29"/>
      <c r="F257" s="29"/>
      <c r="G257" s="29"/>
      <c r="H257" s="579"/>
      <c r="I257" s="29"/>
      <c r="J257" s="29"/>
      <c r="K257" s="29"/>
      <c r="L257" s="29"/>
      <c r="M257" s="29"/>
      <c r="N257" s="29"/>
      <c r="O257" s="29"/>
      <c r="P257" s="29"/>
      <c r="Q257" s="29"/>
      <c r="R257" s="29"/>
      <c r="S257" s="29"/>
      <c r="T257" s="29"/>
      <c r="U257" s="29"/>
      <c r="V257" s="29"/>
      <c r="W257" s="29"/>
      <c r="X257" s="29"/>
      <c r="Y257" s="29"/>
      <c r="Z257" s="29"/>
    </row>
    <row r="258" spans="1:26" ht="15.75" customHeight="1">
      <c r="A258" s="29"/>
      <c r="B258" s="29"/>
      <c r="C258" s="29"/>
      <c r="D258" s="29"/>
      <c r="E258" s="29"/>
      <c r="F258" s="29"/>
      <c r="G258" s="29"/>
      <c r="H258" s="579"/>
      <c r="I258" s="29"/>
      <c r="J258" s="29"/>
      <c r="K258" s="29"/>
      <c r="L258" s="29"/>
      <c r="M258" s="29"/>
      <c r="N258" s="29"/>
      <c r="O258" s="29"/>
      <c r="P258" s="29"/>
      <c r="Q258" s="29"/>
      <c r="R258" s="29"/>
      <c r="S258" s="29"/>
      <c r="T258" s="29"/>
      <c r="U258" s="29"/>
      <c r="V258" s="29"/>
      <c r="W258" s="29"/>
      <c r="X258" s="29"/>
      <c r="Y258" s="29"/>
      <c r="Z258" s="29"/>
    </row>
    <row r="259" spans="1:26" ht="15.75" customHeight="1">
      <c r="A259" s="29"/>
      <c r="B259" s="29"/>
      <c r="C259" s="29"/>
      <c r="D259" s="29"/>
      <c r="E259" s="29"/>
      <c r="F259" s="29"/>
      <c r="G259" s="29"/>
      <c r="H259" s="579"/>
      <c r="I259" s="29"/>
      <c r="J259" s="29"/>
      <c r="K259" s="29"/>
      <c r="L259" s="29"/>
      <c r="M259" s="29"/>
      <c r="N259" s="29"/>
      <c r="O259" s="29"/>
      <c r="P259" s="29"/>
      <c r="Q259" s="29"/>
      <c r="R259" s="29"/>
      <c r="S259" s="29"/>
      <c r="T259" s="29"/>
      <c r="U259" s="29"/>
      <c r="V259" s="29"/>
      <c r="W259" s="29"/>
      <c r="X259" s="29"/>
      <c r="Y259" s="29"/>
      <c r="Z259" s="29"/>
    </row>
    <row r="260" spans="1:26" ht="15.75" customHeight="1">
      <c r="A260" s="29"/>
      <c r="B260" s="29"/>
      <c r="C260" s="29"/>
      <c r="D260" s="29"/>
      <c r="E260" s="29"/>
      <c r="F260" s="29"/>
      <c r="G260" s="29"/>
      <c r="H260" s="579"/>
      <c r="I260" s="29"/>
      <c r="J260" s="29"/>
      <c r="K260" s="29"/>
      <c r="L260" s="29"/>
      <c r="M260" s="29"/>
      <c r="N260" s="29"/>
      <c r="O260" s="29"/>
      <c r="P260" s="29"/>
      <c r="Q260" s="29"/>
      <c r="R260" s="29"/>
      <c r="S260" s="29"/>
      <c r="T260" s="29"/>
      <c r="U260" s="29"/>
      <c r="V260" s="29"/>
      <c r="W260" s="29"/>
      <c r="X260" s="29"/>
      <c r="Y260" s="29"/>
      <c r="Z260" s="29"/>
    </row>
    <row r="261" spans="1:26" ht="15.75" customHeight="1">
      <c r="A261" s="29"/>
      <c r="B261" s="29"/>
      <c r="C261" s="29"/>
      <c r="D261" s="29"/>
      <c r="E261" s="29"/>
      <c r="F261" s="29"/>
      <c r="G261" s="29"/>
      <c r="H261" s="579"/>
      <c r="I261" s="29"/>
      <c r="J261" s="29"/>
      <c r="K261" s="29"/>
      <c r="L261" s="29"/>
      <c r="M261" s="29"/>
      <c r="N261" s="29"/>
      <c r="O261" s="29"/>
      <c r="P261" s="29"/>
      <c r="Q261" s="29"/>
      <c r="R261" s="29"/>
      <c r="S261" s="29"/>
      <c r="T261" s="29"/>
      <c r="U261" s="29"/>
      <c r="V261" s="29"/>
      <c r="W261" s="29"/>
      <c r="X261" s="29"/>
      <c r="Y261" s="29"/>
      <c r="Z261" s="29"/>
    </row>
    <row r="262" spans="1:26" ht="15.75" customHeight="1">
      <c r="A262" s="29"/>
      <c r="B262" s="29"/>
      <c r="C262" s="29"/>
      <c r="D262" s="29"/>
      <c r="E262" s="29"/>
      <c r="F262" s="29"/>
      <c r="G262" s="29"/>
      <c r="H262" s="579"/>
      <c r="I262" s="29"/>
      <c r="J262" s="29"/>
      <c r="K262" s="29"/>
      <c r="L262" s="29"/>
      <c r="M262" s="29"/>
      <c r="N262" s="29"/>
      <c r="O262" s="29"/>
      <c r="P262" s="29"/>
      <c r="Q262" s="29"/>
      <c r="R262" s="29"/>
      <c r="S262" s="29"/>
      <c r="T262" s="29"/>
      <c r="U262" s="29"/>
      <c r="V262" s="29"/>
      <c r="W262" s="29"/>
      <c r="X262" s="29"/>
      <c r="Y262" s="29"/>
      <c r="Z262" s="29"/>
    </row>
    <row r="263" spans="1:26" ht="15.75" customHeight="1">
      <c r="A263" s="29"/>
      <c r="B263" s="29"/>
      <c r="C263" s="29"/>
      <c r="D263" s="29"/>
      <c r="E263" s="29"/>
      <c r="F263" s="29"/>
      <c r="G263" s="29"/>
      <c r="H263" s="579"/>
      <c r="I263" s="29"/>
      <c r="J263" s="29"/>
      <c r="K263" s="29"/>
      <c r="L263" s="29"/>
      <c r="M263" s="29"/>
      <c r="N263" s="29"/>
      <c r="O263" s="29"/>
      <c r="P263" s="29"/>
      <c r="Q263" s="29"/>
      <c r="R263" s="29"/>
      <c r="S263" s="29"/>
      <c r="T263" s="29"/>
      <c r="U263" s="29"/>
      <c r="V263" s="29"/>
      <c r="W263" s="29"/>
      <c r="X263" s="29"/>
      <c r="Y263" s="29"/>
      <c r="Z263" s="29"/>
    </row>
    <row r="264" spans="1:26" ht="15.75" customHeight="1">
      <c r="A264" s="29"/>
      <c r="B264" s="29"/>
      <c r="C264" s="29"/>
      <c r="D264" s="29"/>
      <c r="E264" s="29"/>
      <c r="F264" s="29"/>
      <c r="G264" s="29"/>
      <c r="H264" s="579"/>
      <c r="I264" s="29"/>
      <c r="J264" s="29"/>
      <c r="K264" s="29"/>
      <c r="L264" s="29"/>
      <c r="M264" s="29"/>
      <c r="N264" s="29"/>
      <c r="O264" s="29"/>
      <c r="P264" s="29"/>
      <c r="Q264" s="29"/>
      <c r="R264" s="29"/>
      <c r="S264" s="29"/>
      <c r="T264" s="29"/>
      <c r="U264" s="29"/>
      <c r="V264" s="29"/>
      <c r="W264" s="29"/>
      <c r="X264" s="29"/>
      <c r="Y264" s="29"/>
      <c r="Z264" s="29"/>
    </row>
    <row r="265" spans="1:26" ht="15.75" customHeight="1">
      <c r="A265" s="29"/>
      <c r="B265" s="29"/>
      <c r="C265" s="29"/>
      <c r="D265" s="29"/>
      <c r="E265" s="29"/>
      <c r="F265" s="29"/>
      <c r="G265" s="29"/>
      <c r="H265" s="579"/>
      <c r="I265" s="29"/>
      <c r="J265" s="29"/>
      <c r="K265" s="29"/>
      <c r="L265" s="29"/>
      <c r="M265" s="29"/>
      <c r="N265" s="29"/>
      <c r="O265" s="29"/>
      <c r="P265" s="29"/>
      <c r="Q265" s="29"/>
      <c r="R265" s="29"/>
      <c r="S265" s="29"/>
      <c r="T265" s="29"/>
      <c r="U265" s="29"/>
      <c r="V265" s="29"/>
      <c r="W265" s="29"/>
      <c r="X265" s="29"/>
      <c r="Y265" s="29"/>
      <c r="Z265" s="29"/>
    </row>
    <row r="266" spans="1:26" ht="15.75" customHeight="1">
      <c r="A266" s="29"/>
      <c r="B266" s="29"/>
      <c r="C266" s="29"/>
      <c r="D266" s="29"/>
      <c r="E266" s="29"/>
      <c r="F266" s="29"/>
      <c r="G266" s="29"/>
      <c r="H266" s="579"/>
      <c r="I266" s="29"/>
      <c r="J266" s="29"/>
      <c r="K266" s="29"/>
      <c r="L266" s="29"/>
      <c r="M266" s="29"/>
      <c r="N266" s="29"/>
      <c r="O266" s="29"/>
      <c r="P266" s="29"/>
      <c r="Q266" s="29"/>
      <c r="R266" s="29"/>
      <c r="S266" s="29"/>
      <c r="T266" s="29"/>
      <c r="U266" s="29"/>
      <c r="V266" s="29"/>
      <c r="W266" s="29"/>
      <c r="X266" s="29"/>
      <c r="Y266" s="29"/>
      <c r="Z266" s="29"/>
    </row>
    <row r="267" spans="1:26" ht="15.75" customHeight="1">
      <c r="A267" s="29"/>
      <c r="B267" s="29"/>
      <c r="C267" s="29"/>
      <c r="D267" s="29"/>
      <c r="E267" s="29"/>
      <c r="F267" s="29"/>
      <c r="G267" s="29"/>
      <c r="H267" s="579"/>
      <c r="I267" s="29"/>
      <c r="J267" s="29"/>
      <c r="K267" s="29"/>
      <c r="L267" s="29"/>
      <c r="M267" s="29"/>
      <c r="N267" s="29"/>
      <c r="O267" s="29"/>
      <c r="P267" s="29"/>
      <c r="Q267" s="29"/>
      <c r="R267" s="29"/>
      <c r="S267" s="29"/>
      <c r="T267" s="29"/>
      <c r="U267" s="29"/>
      <c r="V267" s="29"/>
      <c r="W267" s="29"/>
      <c r="X267" s="29"/>
      <c r="Y267" s="29"/>
      <c r="Z267" s="29"/>
    </row>
    <row r="268" spans="1:26" ht="15.75" customHeight="1">
      <c r="A268" s="29"/>
      <c r="B268" s="29"/>
      <c r="C268" s="29"/>
      <c r="D268" s="29"/>
      <c r="E268" s="29"/>
      <c r="F268" s="29"/>
      <c r="G268" s="29"/>
      <c r="H268" s="579"/>
      <c r="I268" s="29"/>
      <c r="J268" s="29"/>
      <c r="K268" s="29"/>
      <c r="L268" s="29"/>
      <c r="M268" s="29"/>
      <c r="N268" s="29"/>
      <c r="O268" s="29"/>
      <c r="P268" s="29"/>
      <c r="Q268" s="29"/>
      <c r="R268" s="29"/>
      <c r="S268" s="29"/>
      <c r="T268" s="29"/>
      <c r="U268" s="29"/>
      <c r="V268" s="29"/>
      <c r="W268" s="29"/>
      <c r="X268" s="29"/>
      <c r="Y268" s="29"/>
      <c r="Z268" s="29"/>
    </row>
    <row r="269" spans="1:26" ht="15.75" customHeight="1">
      <c r="A269" s="29"/>
      <c r="B269" s="29"/>
      <c r="C269" s="29"/>
      <c r="D269" s="29"/>
      <c r="E269" s="29"/>
      <c r="F269" s="29"/>
      <c r="G269" s="29"/>
      <c r="H269" s="579"/>
      <c r="I269" s="29"/>
      <c r="J269" s="29"/>
      <c r="K269" s="29"/>
      <c r="L269" s="29"/>
      <c r="M269" s="29"/>
      <c r="N269" s="29"/>
      <c r="O269" s="29"/>
      <c r="P269" s="29"/>
      <c r="Q269" s="29"/>
      <c r="R269" s="29"/>
      <c r="S269" s="29"/>
      <c r="T269" s="29"/>
      <c r="U269" s="29"/>
      <c r="V269" s="29"/>
      <c r="W269" s="29"/>
      <c r="X269" s="29"/>
      <c r="Y269" s="29"/>
      <c r="Z269" s="29"/>
    </row>
    <row r="270" spans="1:26" ht="15.75" customHeight="1">
      <c r="A270" s="29"/>
      <c r="B270" s="29"/>
      <c r="C270" s="29"/>
      <c r="D270" s="29"/>
      <c r="E270" s="29"/>
      <c r="F270" s="29"/>
      <c r="G270" s="29"/>
      <c r="H270" s="579"/>
      <c r="I270" s="29"/>
      <c r="J270" s="29"/>
      <c r="K270" s="29"/>
      <c r="L270" s="29"/>
      <c r="M270" s="29"/>
      <c r="N270" s="29"/>
      <c r="O270" s="29"/>
      <c r="P270" s="29"/>
      <c r="Q270" s="29"/>
      <c r="R270" s="29"/>
      <c r="S270" s="29"/>
      <c r="T270" s="29"/>
      <c r="U270" s="29"/>
      <c r="V270" s="29"/>
      <c r="W270" s="29"/>
      <c r="X270" s="29"/>
      <c r="Y270" s="29"/>
      <c r="Z270" s="29"/>
    </row>
    <row r="271" spans="1:26" ht="15.75" customHeight="1">
      <c r="A271" s="29"/>
      <c r="B271" s="29"/>
      <c r="C271" s="29"/>
      <c r="D271" s="29"/>
      <c r="E271" s="29"/>
      <c r="F271" s="29"/>
      <c r="G271" s="29"/>
      <c r="H271" s="579"/>
      <c r="I271" s="29"/>
      <c r="J271" s="29"/>
      <c r="K271" s="29"/>
      <c r="L271" s="29"/>
      <c r="M271" s="29"/>
      <c r="N271" s="29"/>
      <c r="O271" s="29"/>
      <c r="P271" s="29"/>
      <c r="Q271" s="29"/>
      <c r="R271" s="29"/>
      <c r="S271" s="29"/>
      <c r="T271" s="29"/>
      <c r="U271" s="29"/>
      <c r="V271" s="29"/>
      <c r="W271" s="29"/>
      <c r="X271" s="29"/>
      <c r="Y271" s="29"/>
      <c r="Z271" s="29"/>
    </row>
    <row r="272" spans="1:26" ht="15.75" customHeight="1">
      <c r="A272" s="29"/>
      <c r="B272" s="29"/>
      <c r="C272" s="29"/>
      <c r="D272" s="29"/>
      <c r="E272" s="29"/>
      <c r="F272" s="29"/>
      <c r="G272" s="29"/>
      <c r="H272" s="579"/>
      <c r="I272" s="29"/>
      <c r="J272" s="29"/>
      <c r="K272" s="29"/>
      <c r="L272" s="29"/>
      <c r="M272" s="29"/>
      <c r="N272" s="29"/>
      <c r="O272" s="29"/>
      <c r="P272" s="29"/>
      <c r="Q272" s="29"/>
      <c r="R272" s="29"/>
      <c r="S272" s="29"/>
      <c r="T272" s="29"/>
      <c r="U272" s="29"/>
      <c r="V272" s="29"/>
      <c r="W272" s="29"/>
      <c r="X272" s="29"/>
      <c r="Y272" s="29"/>
      <c r="Z272" s="29"/>
    </row>
    <row r="273" spans="1:26" ht="15.75" customHeight="1">
      <c r="A273" s="29"/>
      <c r="B273" s="29"/>
      <c r="C273" s="29"/>
      <c r="D273" s="29"/>
      <c r="E273" s="29"/>
      <c r="F273" s="29"/>
      <c r="G273" s="29"/>
      <c r="H273" s="579"/>
      <c r="I273" s="29"/>
      <c r="J273" s="29"/>
      <c r="K273" s="29"/>
      <c r="L273" s="29"/>
      <c r="M273" s="29"/>
      <c r="N273" s="29"/>
      <c r="O273" s="29"/>
      <c r="P273" s="29"/>
      <c r="Q273" s="29"/>
      <c r="R273" s="29"/>
      <c r="S273" s="29"/>
      <c r="T273" s="29"/>
      <c r="U273" s="29"/>
      <c r="V273" s="29"/>
      <c r="W273" s="29"/>
      <c r="X273" s="29"/>
      <c r="Y273" s="29"/>
      <c r="Z273" s="29"/>
    </row>
    <row r="274" spans="1:26" ht="15.75" customHeight="1">
      <c r="A274" s="29"/>
      <c r="B274" s="29"/>
      <c r="C274" s="29"/>
      <c r="D274" s="29"/>
      <c r="E274" s="29"/>
      <c r="F274" s="29"/>
      <c r="G274" s="29"/>
      <c r="H274" s="579"/>
      <c r="I274" s="29"/>
      <c r="J274" s="29"/>
      <c r="K274" s="29"/>
      <c r="L274" s="29"/>
      <c r="M274" s="29"/>
      <c r="N274" s="29"/>
      <c r="O274" s="29"/>
      <c r="P274" s="29"/>
      <c r="Q274" s="29"/>
      <c r="R274" s="29"/>
      <c r="S274" s="29"/>
      <c r="T274" s="29"/>
      <c r="U274" s="29"/>
      <c r="V274" s="29"/>
      <c r="W274" s="29"/>
      <c r="X274" s="29"/>
      <c r="Y274" s="29"/>
      <c r="Z274" s="29"/>
    </row>
    <row r="275" spans="1:26" ht="15.75" customHeight="1">
      <c r="A275" s="29"/>
      <c r="B275" s="29"/>
      <c r="C275" s="29"/>
      <c r="D275" s="29"/>
      <c r="E275" s="29"/>
      <c r="F275" s="29"/>
      <c r="G275" s="29"/>
      <c r="H275" s="579"/>
      <c r="I275" s="29"/>
      <c r="J275" s="29"/>
      <c r="K275" s="29"/>
      <c r="L275" s="29"/>
      <c r="M275" s="29"/>
      <c r="N275" s="29"/>
      <c r="O275" s="29"/>
      <c r="P275" s="29"/>
      <c r="Q275" s="29"/>
      <c r="R275" s="29"/>
      <c r="S275" s="29"/>
      <c r="T275" s="29"/>
      <c r="U275" s="29"/>
      <c r="V275" s="29"/>
      <c r="W275" s="29"/>
      <c r="X275" s="29"/>
      <c r="Y275" s="29"/>
      <c r="Z275" s="29"/>
    </row>
    <row r="276" spans="1:26" ht="15.75" customHeight="1">
      <c r="A276" s="29"/>
      <c r="B276" s="29"/>
      <c r="C276" s="29"/>
      <c r="D276" s="29"/>
      <c r="E276" s="29"/>
      <c r="F276" s="29"/>
      <c r="G276" s="29"/>
      <c r="H276" s="579"/>
      <c r="I276" s="29"/>
      <c r="J276" s="29"/>
      <c r="K276" s="29"/>
      <c r="L276" s="29"/>
      <c r="M276" s="29"/>
      <c r="N276" s="29"/>
      <c r="O276" s="29"/>
      <c r="P276" s="29"/>
      <c r="Q276" s="29"/>
      <c r="R276" s="29"/>
      <c r="S276" s="29"/>
      <c r="T276" s="29"/>
      <c r="U276" s="29"/>
      <c r="V276" s="29"/>
      <c r="W276" s="29"/>
      <c r="X276" s="29"/>
      <c r="Y276" s="29"/>
      <c r="Z276" s="29"/>
    </row>
    <row r="277" spans="1:26" ht="15.75" customHeight="1">
      <c r="A277" s="29"/>
      <c r="B277" s="29"/>
      <c r="C277" s="29"/>
      <c r="D277" s="29"/>
      <c r="E277" s="29"/>
      <c r="F277" s="29"/>
      <c r="G277" s="29"/>
      <c r="H277" s="579"/>
      <c r="I277" s="29"/>
      <c r="J277" s="29"/>
      <c r="K277" s="29"/>
      <c r="L277" s="29"/>
      <c r="M277" s="29"/>
      <c r="N277" s="29"/>
      <c r="O277" s="29"/>
      <c r="P277" s="29"/>
      <c r="Q277" s="29"/>
      <c r="R277" s="29"/>
      <c r="S277" s="29"/>
      <c r="T277" s="29"/>
      <c r="U277" s="29"/>
      <c r="V277" s="29"/>
      <c r="W277" s="29"/>
      <c r="X277" s="29"/>
      <c r="Y277" s="29"/>
      <c r="Z277" s="29"/>
    </row>
    <row r="278" spans="1:26" ht="15.75" customHeight="1">
      <c r="A278" s="29"/>
      <c r="B278" s="29"/>
      <c r="C278" s="29"/>
      <c r="D278" s="29"/>
      <c r="E278" s="29"/>
      <c r="F278" s="29"/>
      <c r="G278" s="29"/>
      <c r="H278" s="579"/>
      <c r="I278" s="29"/>
      <c r="J278" s="29"/>
      <c r="K278" s="29"/>
      <c r="L278" s="29"/>
      <c r="M278" s="29"/>
      <c r="N278" s="29"/>
      <c r="O278" s="29"/>
      <c r="P278" s="29"/>
      <c r="Q278" s="29"/>
      <c r="R278" s="29"/>
      <c r="S278" s="29"/>
      <c r="T278" s="29"/>
      <c r="U278" s="29"/>
      <c r="V278" s="29"/>
      <c r="W278" s="29"/>
      <c r="X278" s="29"/>
      <c r="Y278" s="29"/>
      <c r="Z278" s="29"/>
    </row>
    <row r="279" spans="1:26" ht="15.75" customHeight="1">
      <c r="A279" s="29"/>
      <c r="B279" s="29"/>
      <c r="C279" s="29"/>
      <c r="D279" s="29"/>
      <c r="E279" s="29"/>
      <c r="F279" s="29"/>
      <c r="G279" s="29"/>
      <c r="H279" s="579"/>
      <c r="I279" s="29"/>
      <c r="J279" s="29"/>
      <c r="K279" s="29"/>
      <c r="L279" s="29"/>
      <c r="M279" s="29"/>
      <c r="N279" s="29"/>
      <c r="O279" s="29"/>
      <c r="P279" s="29"/>
      <c r="Q279" s="29"/>
      <c r="R279" s="29"/>
      <c r="S279" s="29"/>
      <c r="T279" s="29"/>
      <c r="U279" s="29"/>
      <c r="V279" s="29"/>
      <c r="W279" s="29"/>
      <c r="X279" s="29"/>
      <c r="Y279" s="29"/>
      <c r="Z279" s="29"/>
    </row>
    <row r="280" spans="1:26" ht="15.75" customHeight="1">
      <c r="A280" s="29"/>
      <c r="B280" s="29"/>
      <c r="C280" s="29"/>
      <c r="D280" s="29"/>
      <c r="E280" s="29"/>
      <c r="F280" s="29"/>
      <c r="G280" s="29"/>
      <c r="H280" s="579"/>
      <c r="I280" s="29"/>
      <c r="J280" s="29"/>
      <c r="K280" s="29"/>
      <c r="L280" s="29"/>
      <c r="M280" s="29"/>
      <c r="N280" s="29"/>
      <c r="O280" s="29"/>
      <c r="P280" s="29"/>
      <c r="Q280" s="29"/>
      <c r="R280" s="29"/>
      <c r="S280" s="29"/>
      <c r="T280" s="29"/>
      <c r="U280" s="29"/>
      <c r="V280" s="29"/>
      <c r="W280" s="29"/>
      <c r="X280" s="29"/>
      <c r="Y280" s="29"/>
      <c r="Z280" s="29"/>
    </row>
    <row r="281" spans="1:26" ht="15.75" customHeight="1">
      <c r="A281" s="29"/>
      <c r="B281" s="29"/>
      <c r="C281" s="29"/>
      <c r="D281" s="29"/>
      <c r="E281" s="29"/>
      <c r="F281" s="29"/>
      <c r="G281" s="29"/>
      <c r="H281" s="579"/>
      <c r="I281" s="29"/>
      <c r="J281" s="29"/>
      <c r="K281" s="29"/>
      <c r="L281" s="29"/>
      <c r="M281" s="29"/>
      <c r="N281" s="29"/>
      <c r="O281" s="29"/>
      <c r="P281" s="29"/>
      <c r="Q281" s="29"/>
      <c r="R281" s="29"/>
      <c r="S281" s="29"/>
      <c r="T281" s="29"/>
      <c r="U281" s="29"/>
      <c r="V281" s="29"/>
      <c r="W281" s="29"/>
      <c r="X281" s="29"/>
      <c r="Y281" s="29"/>
      <c r="Z281" s="29"/>
    </row>
    <row r="282" spans="1:26" ht="15.75" customHeight="1">
      <c r="A282" s="29"/>
      <c r="B282" s="29"/>
      <c r="C282" s="29"/>
      <c r="D282" s="29"/>
      <c r="E282" s="29"/>
      <c r="F282" s="29"/>
      <c r="G282" s="29"/>
      <c r="H282" s="579"/>
      <c r="I282" s="29"/>
      <c r="J282" s="29"/>
      <c r="K282" s="29"/>
      <c r="L282" s="29"/>
      <c r="M282" s="29"/>
      <c r="N282" s="29"/>
      <c r="O282" s="29"/>
      <c r="P282" s="29"/>
      <c r="Q282" s="29"/>
      <c r="R282" s="29"/>
      <c r="S282" s="29"/>
      <c r="T282" s="29"/>
      <c r="U282" s="29"/>
      <c r="V282" s="29"/>
      <c r="W282" s="29"/>
      <c r="X282" s="29"/>
      <c r="Y282" s="29"/>
      <c r="Z282" s="29"/>
    </row>
    <row r="283" spans="1:26" ht="15.75" customHeight="1">
      <c r="A283" s="29"/>
      <c r="B283" s="29"/>
      <c r="C283" s="29"/>
      <c r="D283" s="29"/>
      <c r="E283" s="29"/>
      <c r="F283" s="29"/>
      <c r="G283" s="29"/>
      <c r="H283" s="579"/>
      <c r="I283" s="29"/>
      <c r="J283" s="29"/>
      <c r="K283" s="29"/>
      <c r="L283" s="29"/>
      <c r="M283" s="29"/>
      <c r="N283" s="29"/>
      <c r="O283" s="29"/>
      <c r="P283" s="29"/>
      <c r="Q283" s="29"/>
      <c r="R283" s="29"/>
      <c r="S283" s="29"/>
      <c r="T283" s="29"/>
      <c r="U283" s="29"/>
      <c r="V283" s="29"/>
      <c r="W283" s="29"/>
      <c r="X283" s="29"/>
      <c r="Y283" s="29"/>
      <c r="Z283" s="29"/>
    </row>
    <row r="284" spans="1:26" ht="15.75" customHeight="1">
      <c r="A284" s="29"/>
      <c r="B284" s="29"/>
      <c r="C284" s="29"/>
      <c r="D284" s="29"/>
      <c r="E284" s="29"/>
      <c r="F284" s="29"/>
      <c r="G284" s="29"/>
      <c r="H284" s="579"/>
      <c r="I284" s="29"/>
      <c r="J284" s="29"/>
      <c r="K284" s="29"/>
      <c r="L284" s="29"/>
      <c r="M284" s="29"/>
      <c r="N284" s="29"/>
      <c r="O284" s="29"/>
      <c r="P284" s="29"/>
      <c r="Q284" s="29"/>
      <c r="R284" s="29"/>
      <c r="S284" s="29"/>
      <c r="T284" s="29"/>
      <c r="U284" s="29"/>
      <c r="V284" s="29"/>
      <c r="W284" s="29"/>
      <c r="X284" s="29"/>
      <c r="Y284" s="29"/>
      <c r="Z284" s="29"/>
    </row>
    <row r="285" spans="1:26" ht="15.75" customHeight="1">
      <c r="A285" s="29"/>
      <c r="B285" s="29"/>
      <c r="C285" s="29"/>
      <c r="D285" s="29"/>
      <c r="E285" s="29"/>
      <c r="F285" s="29"/>
      <c r="G285" s="29"/>
      <c r="H285" s="579"/>
      <c r="I285" s="29"/>
      <c r="J285" s="29"/>
      <c r="K285" s="29"/>
      <c r="L285" s="29"/>
      <c r="M285" s="29"/>
      <c r="N285" s="29"/>
      <c r="O285" s="29"/>
      <c r="P285" s="29"/>
      <c r="Q285" s="29"/>
      <c r="R285" s="29"/>
      <c r="S285" s="29"/>
      <c r="T285" s="29"/>
      <c r="U285" s="29"/>
      <c r="V285" s="29"/>
      <c r="W285" s="29"/>
      <c r="X285" s="29"/>
      <c r="Y285" s="29"/>
      <c r="Z285" s="29"/>
    </row>
    <row r="286" spans="1:26" ht="15.75" customHeight="1">
      <c r="A286" s="29"/>
      <c r="B286" s="29"/>
      <c r="C286" s="29"/>
      <c r="D286" s="29"/>
      <c r="E286" s="29"/>
      <c r="F286" s="29"/>
      <c r="G286" s="29"/>
      <c r="H286" s="579"/>
      <c r="I286" s="29"/>
      <c r="J286" s="29"/>
      <c r="K286" s="29"/>
      <c r="L286" s="29"/>
      <c r="M286" s="29"/>
      <c r="N286" s="29"/>
      <c r="O286" s="29"/>
      <c r="P286" s="29"/>
      <c r="Q286" s="29"/>
      <c r="R286" s="29"/>
      <c r="S286" s="29"/>
      <c r="T286" s="29"/>
      <c r="U286" s="29"/>
      <c r="V286" s="29"/>
      <c r="W286" s="29"/>
      <c r="X286" s="29"/>
      <c r="Y286" s="29"/>
      <c r="Z286" s="29"/>
    </row>
    <row r="287" spans="1:26" ht="15.75" customHeight="1">
      <c r="A287" s="29"/>
      <c r="B287" s="29"/>
      <c r="C287" s="29"/>
      <c r="D287" s="29"/>
      <c r="E287" s="29"/>
      <c r="F287" s="29"/>
      <c r="G287" s="29"/>
      <c r="H287" s="579"/>
      <c r="I287" s="29"/>
      <c r="J287" s="29"/>
      <c r="K287" s="29"/>
      <c r="L287" s="29"/>
      <c r="M287" s="29"/>
      <c r="N287" s="29"/>
      <c r="O287" s="29"/>
      <c r="P287" s="29"/>
      <c r="Q287" s="29"/>
      <c r="R287" s="29"/>
      <c r="S287" s="29"/>
      <c r="T287" s="29"/>
      <c r="U287" s="29"/>
      <c r="V287" s="29"/>
      <c r="W287" s="29"/>
      <c r="X287" s="29"/>
      <c r="Y287" s="29"/>
      <c r="Z287" s="29"/>
    </row>
    <row r="288" spans="1:26" ht="15.75" customHeight="1">
      <c r="A288" s="29"/>
      <c r="B288" s="29"/>
      <c r="C288" s="29"/>
      <c r="D288" s="29"/>
      <c r="E288" s="29"/>
      <c r="F288" s="29"/>
      <c r="G288" s="29"/>
      <c r="H288" s="579"/>
      <c r="I288" s="29"/>
      <c r="J288" s="29"/>
      <c r="K288" s="29"/>
      <c r="L288" s="29"/>
      <c r="M288" s="29"/>
      <c r="N288" s="29"/>
      <c r="O288" s="29"/>
      <c r="P288" s="29"/>
      <c r="Q288" s="29"/>
      <c r="R288" s="29"/>
      <c r="S288" s="29"/>
      <c r="T288" s="29"/>
      <c r="U288" s="29"/>
      <c r="V288" s="29"/>
      <c r="W288" s="29"/>
      <c r="X288" s="29"/>
      <c r="Y288" s="29"/>
      <c r="Z288" s="29"/>
    </row>
    <row r="289" spans="1:26" ht="15.75" customHeight="1">
      <c r="A289" s="29"/>
      <c r="B289" s="29"/>
      <c r="C289" s="29"/>
      <c r="D289" s="29"/>
      <c r="E289" s="29"/>
      <c r="F289" s="29"/>
      <c r="G289" s="29"/>
      <c r="H289" s="579"/>
      <c r="I289" s="29"/>
      <c r="J289" s="29"/>
      <c r="K289" s="29"/>
      <c r="L289" s="29"/>
      <c r="M289" s="29"/>
      <c r="N289" s="29"/>
      <c r="O289" s="29"/>
      <c r="P289" s="29"/>
      <c r="Q289" s="29"/>
      <c r="R289" s="29"/>
      <c r="S289" s="29"/>
      <c r="T289" s="29"/>
      <c r="U289" s="29"/>
      <c r="V289" s="29"/>
      <c r="W289" s="29"/>
      <c r="X289" s="29"/>
      <c r="Y289" s="29"/>
      <c r="Z289" s="29"/>
    </row>
    <row r="290" spans="1:26" ht="15.75" customHeight="1">
      <c r="A290" s="29"/>
      <c r="B290" s="29"/>
      <c r="C290" s="29"/>
      <c r="D290" s="29"/>
      <c r="E290" s="29"/>
      <c r="F290" s="29"/>
      <c r="G290" s="29"/>
      <c r="H290" s="579"/>
      <c r="I290" s="29"/>
      <c r="J290" s="29"/>
      <c r="K290" s="29"/>
      <c r="L290" s="29"/>
      <c r="M290" s="29"/>
      <c r="N290" s="29"/>
      <c r="O290" s="29"/>
      <c r="P290" s="29"/>
      <c r="Q290" s="29"/>
      <c r="R290" s="29"/>
      <c r="S290" s="29"/>
      <c r="T290" s="29"/>
      <c r="U290" s="29"/>
      <c r="V290" s="29"/>
      <c r="W290" s="29"/>
      <c r="X290" s="29"/>
      <c r="Y290" s="29"/>
      <c r="Z290" s="29"/>
    </row>
    <row r="291" spans="1:26" ht="15.75" customHeight="1">
      <c r="A291" s="29"/>
      <c r="B291" s="29"/>
      <c r="C291" s="29"/>
      <c r="D291" s="29"/>
      <c r="E291" s="29"/>
      <c r="F291" s="29"/>
      <c r="G291" s="29"/>
      <c r="H291" s="579"/>
      <c r="I291" s="29"/>
      <c r="J291" s="29"/>
      <c r="K291" s="29"/>
      <c r="L291" s="29"/>
      <c r="M291" s="29"/>
      <c r="N291" s="29"/>
      <c r="O291" s="29"/>
      <c r="P291" s="29"/>
      <c r="Q291" s="29"/>
      <c r="R291" s="29"/>
      <c r="S291" s="29"/>
      <c r="T291" s="29"/>
      <c r="U291" s="29"/>
      <c r="V291" s="29"/>
      <c r="W291" s="29"/>
      <c r="X291" s="29"/>
      <c r="Y291" s="29"/>
      <c r="Z291" s="29"/>
    </row>
    <row r="292" spans="1:26" ht="15.75" customHeight="1">
      <c r="A292" s="29"/>
      <c r="B292" s="29"/>
      <c r="C292" s="29"/>
      <c r="D292" s="29"/>
      <c r="E292" s="29"/>
      <c r="F292" s="29"/>
      <c r="G292" s="29"/>
      <c r="H292" s="579"/>
      <c r="I292" s="29"/>
      <c r="J292" s="29"/>
      <c r="K292" s="29"/>
      <c r="L292" s="29"/>
      <c r="M292" s="29"/>
      <c r="N292" s="29"/>
      <c r="O292" s="29"/>
      <c r="P292" s="29"/>
      <c r="Q292" s="29"/>
      <c r="R292" s="29"/>
      <c r="S292" s="29"/>
      <c r="T292" s="29"/>
      <c r="U292" s="29"/>
      <c r="V292" s="29"/>
      <c r="W292" s="29"/>
      <c r="X292" s="29"/>
      <c r="Y292" s="29"/>
      <c r="Z292" s="29"/>
    </row>
    <row r="293" spans="1:26" ht="15.75" customHeight="1">
      <c r="A293" s="29"/>
      <c r="B293" s="29"/>
      <c r="C293" s="29"/>
      <c r="D293" s="29"/>
      <c r="E293" s="29"/>
      <c r="F293" s="29"/>
      <c r="G293" s="29"/>
      <c r="H293" s="579"/>
      <c r="I293" s="29"/>
      <c r="J293" s="29"/>
      <c r="K293" s="29"/>
      <c r="L293" s="29"/>
      <c r="M293" s="29"/>
      <c r="N293" s="29"/>
      <c r="O293" s="29"/>
      <c r="P293" s="29"/>
      <c r="Q293" s="29"/>
      <c r="R293" s="29"/>
      <c r="S293" s="29"/>
      <c r="T293" s="29"/>
      <c r="U293" s="29"/>
      <c r="V293" s="29"/>
      <c r="W293" s="29"/>
      <c r="X293" s="29"/>
      <c r="Y293" s="29"/>
      <c r="Z293" s="29"/>
    </row>
    <row r="294" spans="1:26" ht="15.75" customHeight="1">
      <c r="A294" s="29"/>
      <c r="B294" s="29"/>
      <c r="C294" s="29"/>
      <c r="D294" s="29"/>
      <c r="E294" s="29"/>
      <c r="F294" s="29"/>
      <c r="G294" s="29"/>
      <c r="H294" s="579"/>
      <c r="I294" s="29"/>
      <c r="J294" s="29"/>
      <c r="K294" s="29"/>
      <c r="L294" s="29"/>
      <c r="M294" s="29"/>
      <c r="N294" s="29"/>
      <c r="O294" s="29"/>
      <c r="P294" s="29"/>
      <c r="Q294" s="29"/>
      <c r="R294" s="29"/>
      <c r="S294" s="29"/>
      <c r="T294" s="29"/>
      <c r="U294" s="29"/>
      <c r="V294" s="29"/>
      <c r="W294" s="29"/>
      <c r="X294" s="29"/>
      <c r="Y294" s="29"/>
      <c r="Z294" s="29"/>
    </row>
    <row r="295" spans="1:26" ht="15.75" customHeight="1">
      <c r="A295" s="29"/>
      <c r="B295" s="29"/>
      <c r="C295" s="29"/>
      <c r="D295" s="29"/>
      <c r="E295" s="29"/>
      <c r="F295" s="29"/>
      <c r="G295" s="29"/>
      <c r="H295" s="579"/>
      <c r="I295" s="29"/>
      <c r="J295" s="29"/>
      <c r="K295" s="29"/>
      <c r="L295" s="29"/>
      <c r="M295" s="29"/>
      <c r="N295" s="29"/>
      <c r="O295" s="29"/>
      <c r="P295" s="29"/>
      <c r="Q295" s="29"/>
      <c r="R295" s="29"/>
      <c r="S295" s="29"/>
      <c r="T295" s="29"/>
      <c r="U295" s="29"/>
      <c r="V295" s="29"/>
      <c r="W295" s="29"/>
      <c r="X295" s="29"/>
      <c r="Y295" s="29"/>
      <c r="Z295" s="29"/>
    </row>
    <row r="296" spans="1:26" ht="15.75" customHeight="1">
      <c r="A296" s="29"/>
      <c r="B296" s="29"/>
      <c r="C296" s="29"/>
      <c r="D296" s="29"/>
      <c r="E296" s="29"/>
      <c r="F296" s="29"/>
      <c r="G296" s="29"/>
      <c r="H296" s="579"/>
      <c r="I296" s="29"/>
      <c r="J296" s="29"/>
      <c r="K296" s="29"/>
      <c r="L296" s="29"/>
      <c r="M296" s="29"/>
      <c r="N296" s="29"/>
      <c r="O296" s="29"/>
      <c r="P296" s="29"/>
      <c r="Q296" s="29"/>
      <c r="R296" s="29"/>
      <c r="S296" s="29"/>
      <c r="T296" s="29"/>
      <c r="U296" s="29"/>
      <c r="V296" s="29"/>
      <c r="W296" s="29"/>
      <c r="X296" s="29"/>
      <c r="Y296" s="29"/>
      <c r="Z296" s="29"/>
    </row>
    <row r="297" spans="1:26" ht="15.75" customHeight="1">
      <c r="A297" s="29"/>
      <c r="B297" s="29"/>
      <c r="C297" s="29"/>
      <c r="D297" s="29"/>
      <c r="E297" s="29"/>
      <c r="F297" s="29"/>
      <c r="G297" s="29"/>
      <c r="H297" s="579"/>
      <c r="I297" s="29"/>
      <c r="J297" s="29"/>
      <c r="K297" s="29"/>
      <c r="L297" s="29"/>
      <c r="M297" s="29"/>
      <c r="N297" s="29"/>
      <c r="O297" s="29"/>
      <c r="P297" s="29"/>
      <c r="Q297" s="29"/>
      <c r="R297" s="29"/>
      <c r="S297" s="29"/>
      <c r="T297" s="29"/>
      <c r="U297" s="29"/>
      <c r="V297" s="29"/>
      <c r="W297" s="29"/>
      <c r="X297" s="29"/>
      <c r="Y297" s="29"/>
      <c r="Z297" s="29"/>
    </row>
    <row r="298" spans="1:26" ht="15.75" customHeight="1">
      <c r="A298" s="29"/>
      <c r="B298" s="29"/>
      <c r="C298" s="29"/>
      <c r="D298" s="29"/>
      <c r="E298" s="29"/>
      <c r="F298" s="29"/>
      <c r="G298" s="29"/>
      <c r="H298" s="579"/>
      <c r="I298" s="29"/>
      <c r="J298" s="29"/>
      <c r="K298" s="29"/>
      <c r="L298" s="29"/>
      <c r="M298" s="29"/>
      <c r="N298" s="29"/>
      <c r="O298" s="29"/>
      <c r="P298" s="29"/>
      <c r="Q298" s="29"/>
      <c r="R298" s="29"/>
      <c r="S298" s="29"/>
      <c r="T298" s="29"/>
      <c r="U298" s="29"/>
      <c r="V298" s="29"/>
      <c r="W298" s="29"/>
      <c r="X298" s="29"/>
      <c r="Y298" s="29"/>
      <c r="Z298" s="29"/>
    </row>
    <row r="299" spans="1:26" ht="15.75" customHeight="1">
      <c r="A299" s="29"/>
      <c r="B299" s="29"/>
      <c r="C299" s="29"/>
      <c r="D299" s="29"/>
      <c r="E299" s="29"/>
      <c r="F299" s="29"/>
      <c r="G299" s="29"/>
      <c r="H299" s="579"/>
      <c r="I299" s="29"/>
      <c r="J299" s="29"/>
      <c r="K299" s="29"/>
      <c r="L299" s="29"/>
      <c r="M299" s="29"/>
      <c r="N299" s="29"/>
      <c r="O299" s="29"/>
      <c r="P299" s="29"/>
      <c r="Q299" s="29"/>
      <c r="R299" s="29"/>
      <c r="S299" s="29"/>
      <c r="T299" s="29"/>
      <c r="U299" s="29"/>
      <c r="V299" s="29"/>
      <c r="W299" s="29"/>
      <c r="X299" s="29"/>
      <c r="Y299" s="29"/>
      <c r="Z299" s="29"/>
    </row>
    <row r="300" spans="1:26" ht="15.75" customHeight="1">
      <c r="A300" s="29"/>
      <c r="B300" s="29"/>
      <c r="C300" s="29"/>
      <c r="D300" s="29"/>
      <c r="E300" s="29"/>
      <c r="F300" s="29"/>
      <c r="G300" s="29"/>
      <c r="H300" s="579"/>
      <c r="I300" s="29"/>
      <c r="J300" s="29"/>
      <c r="K300" s="29"/>
      <c r="L300" s="29"/>
      <c r="M300" s="29"/>
      <c r="N300" s="29"/>
      <c r="O300" s="29"/>
      <c r="P300" s="29"/>
      <c r="Q300" s="29"/>
      <c r="R300" s="29"/>
      <c r="S300" s="29"/>
      <c r="T300" s="29"/>
      <c r="U300" s="29"/>
      <c r="V300" s="29"/>
      <c r="W300" s="29"/>
      <c r="X300" s="29"/>
      <c r="Y300" s="29"/>
      <c r="Z300" s="29"/>
    </row>
    <row r="301" spans="1:26" ht="15.75" customHeight="1">
      <c r="A301" s="29"/>
      <c r="B301" s="29"/>
      <c r="C301" s="29"/>
      <c r="D301" s="29"/>
      <c r="E301" s="29"/>
      <c r="F301" s="29"/>
      <c r="G301" s="29"/>
      <c r="H301" s="579"/>
      <c r="I301" s="29"/>
      <c r="J301" s="29"/>
      <c r="K301" s="29"/>
      <c r="L301" s="29"/>
      <c r="M301" s="29"/>
      <c r="N301" s="29"/>
      <c r="O301" s="29"/>
      <c r="P301" s="29"/>
      <c r="Q301" s="29"/>
      <c r="R301" s="29"/>
      <c r="S301" s="29"/>
      <c r="T301" s="29"/>
      <c r="U301" s="29"/>
      <c r="V301" s="29"/>
      <c r="W301" s="29"/>
      <c r="X301" s="29"/>
      <c r="Y301" s="29"/>
      <c r="Z301" s="29"/>
    </row>
    <row r="302" spans="1:26" ht="15.75" customHeight="1">
      <c r="A302" s="29"/>
      <c r="B302" s="29"/>
      <c r="C302" s="29"/>
      <c r="D302" s="29"/>
      <c r="E302" s="29"/>
      <c r="F302" s="29"/>
      <c r="G302" s="29"/>
      <c r="H302" s="579"/>
      <c r="I302" s="29"/>
      <c r="J302" s="29"/>
      <c r="K302" s="29"/>
      <c r="L302" s="29"/>
      <c r="M302" s="29"/>
      <c r="N302" s="29"/>
      <c r="O302" s="29"/>
      <c r="P302" s="29"/>
      <c r="Q302" s="29"/>
      <c r="R302" s="29"/>
      <c r="S302" s="29"/>
      <c r="T302" s="29"/>
      <c r="U302" s="29"/>
      <c r="V302" s="29"/>
      <c r="W302" s="29"/>
      <c r="X302" s="29"/>
      <c r="Y302" s="29"/>
      <c r="Z302" s="29"/>
    </row>
    <row r="303" spans="1:26" ht="15.75" customHeight="1">
      <c r="A303" s="29"/>
      <c r="B303" s="29"/>
      <c r="C303" s="29"/>
      <c r="D303" s="29"/>
      <c r="E303" s="29"/>
      <c r="F303" s="29"/>
      <c r="G303" s="29"/>
      <c r="H303" s="579"/>
      <c r="I303" s="29"/>
      <c r="J303" s="29"/>
      <c r="K303" s="29"/>
      <c r="L303" s="29"/>
      <c r="M303" s="29"/>
      <c r="N303" s="29"/>
      <c r="O303" s="29"/>
      <c r="P303" s="29"/>
      <c r="Q303" s="29"/>
      <c r="R303" s="29"/>
      <c r="S303" s="29"/>
      <c r="T303" s="29"/>
      <c r="U303" s="29"/>
      <c r="V303" s="29"/>
      <c r="W303" s="29"/>
      <c r="X303" s="29"/>
      <c r="Y303" s="29"/>
      <c r="Z303" s="29"/>
    </row>
    <row r="304" spans="1:26" ht="15.75" customHeight="1">
      <c r="A304" s="29"/>
      <c r="B304" s="29"/>
      <c r="C304" s="29"/>
      <c r="D304" s="29"/>
      <c r="E304" s="29"/>
      <c r="F304" s="29"/>
      <c r="G304" s="29"/>
      <c r="H304" s="579"/>
      <c r="I304" s="29"/>
      <c r="J304" s="29"/>
      <c r="K304" s="29"/>
      <c r="L304" s="29"/>
      <c r="M304" s="29"/>
      <c r="N304" s="29"/>
      <c r="O304" s="29"/>
      <c r="P304" s="29"/>
      <c r="Q304" s="29"/>
      <c r="R304" s="29"/>
      <c r="S304" s="29"/>
      <c r="T304" s="29"/>
      <c r="U304" s="29"/>
      <c r="V304" s="29"/>
      <c r="W304" s="29"/>
      <c r="X304" s="29"/>
      <c r="Y304" s="29"/>
      <c r="Z304" s="29"/>
    </row>
    <row r="305" spans="1:26" ht="15.75" customHeight="1">
      <c r="A305" s="29"/>
      <c r="B305" s="29"/>
      <c r="C305" s="29"/>
      <c r="D305" s="29"/>
      <c r="E305" s="29"/>
      <c r="F305" s="29"/>
      <c r="G305" s="29"/>
      <c r="H305" s="579"/>
      <c r="I305" s="29"/>
      <c r="J305" s="29"/>
      <c r="K305" s="29"/>
      <c r="L305" s="29"/>
      <c r="M305" s="29"/>
      <c r="N305" s="29"/>
      <c r="O305" s="29"/>
      <c r="P305" s="29"/>
      <c r="Q305" s="29"/>
      <c r="R305" s="29"/>
      <c r="S305" s="29"/>
      <c r="T305" s="29"/>
      <c r="U305" s="29"/>
      <c r="V305" s="29"/>
      <c r="W305" s="29"/>
      <c r="X305" s="29"/>
      <c r="Y305" s="29"/>
      <c r="Z305" s="29"/>
    </row>
    <row r="306" spans="1:26" ht="15.75" customHeight="1">
      <c r="A306" s="29"/>
      <c r="B306" s="29"/>
      <c r="C306" s="29"/>
      <c r="D306" s="29"/>
      <c r="E306" s="29"/>
      <c r="F306" s="29"/>
      <c r="G306" s="29"/>
      <c r="H306" s="579"/>
      <c r="I306" s="29"/>
      <c r="J306" s="29"/>
      <c r="K306" s="29"/>
      <c r="L306" s="29"/>
      <c r="M306" s="29"/>
      <c r="N306" s="29"/>
      <c r="O306" s="29"/>
      <c r="P306" s="29"/>
      <c r="Q306" s="29"/>
      <c r="R306" s="29"/>
      <c r="S306" s="29"/>
      <c r="T306" s="29"/>
      <c r="U306" s="29"/>
      <c r="V306" s="29"/>
      <c r="W306" s="29"/>
      <c r="X306" s="29"/>
      <c r="Y306" s="29"/>
      <c r="Z306" s="29"/>
    </row>
    <row r="307" spans="1:26" ht="15.75" customHeight="1">
      <c r="A307" s="29"/>
      <c r="B307" s="29"/>
      <c r="C307" s="29"/>
      <c r="D307" s="29"/>
      <c r="E307" s="29"/>
      <c r="F307" s="29"/>
      <c r="G307" s="29"/>
      <c r="H307" s="579"/>
      <c r="I307" s="29"/>
      <c r="J307" s="29"/>
      <c r="K307" s="29"/>
      <c r="L307" s="29"/>
      <c r="M307" s="29"/>
      <c r="N307" s="29"/>
      <c r="O307" s="29"/>
      <c r="P307" s="29"/>
      <c r="Q307" s="29"/>
      <c r="R307" s="29"/>
      <c r="S307" s="29"/>
      <c r="T307" s="29"/>
      <c r="U307" s="29"/>
      <c r="V307" s="29"/>
      <c r="W307" s="29"/>
      <c r="X307" s="29"/>
      <c r="Y307" s="29"/>
      <c r="Z307" s="29"/>
    </row>
    <row r="308" spans="1:26" ht="15.75" customHeight="1">
      <c r="A308" s="29"/>
      <c r="B308" s="29"/>
      <c r="C308" s="29"/>
      <c r="D308" s="29"/>
      <c r="E308" s="29"/>
      <c r="F308" s="29"/>
      <c r="G308" s="29"/>
      <c r="H308" s="579"/>
      <c r="I308" s="29"/>
      <c r="J308" s="29"/>
      <c r="K308" s="29"/>
      <c r="L308" s="29"/>
      <c r="M308" s="29"/>
      <c r="N308" s="29"/>
      <c r="O308" s="29"/>
      <c r="P308" s="29"/>
      <c r="Q308" s="29"/>
      <c r="R308" s="29"/>
      <c r="S308" s="29"/>
      <c r="T308" s="29"/>
      <c r="U308" s="29"/>
      <c r="V308" s="29"/>
      <c r="W308" s="29"/>
      <c r="X308" s="29"/>
      <c r="Y308" s="29"/>
      <c r="Z308" s="29"/>
    </row>
    <row r="309" spans="1:26" ht="15.75" customHeight="1">
      <c r="A309" s="29"/>
      <c r="B309" s="29"/>
      <c r="C309" s="29"/>
      <c r="D309" s="29"/>
      <c r="E309" s="29"/>
      <c r="F309" s="29"/>
      <c r="G309" s="29"/>
      <c r="H309" s="579"/>
      <c r="I309" s="29"/>
      <c r="J309" s="29"/>
      <c r="K309" s="29"/>
      <c r="L309" s="29"/>
      <c r="M309" s="29"/>
      <c r="N309" s="29"/>
      <c r="O309" s="29"/>
      <c r="P309" s="29"/>
      <c r="Q309" s="29"/>
      <c r="R309" s="29"/>
      <c r="S309" s="29"/>
      <c r="T309" s="29"/>
      <c r="U309" s="29"/>
      <c r="V309" s="29"/>
      <c r="W309" s="29"/>
      <c r="X309" s="29"/>
      <c r="Y309" s="29"/>
      <c r="Z309" s="29"/>
    </row>
    <row r="310" spans="1:26" ht="15.75" customHeight="1">
      <c r="A310" s="29"/>
      <c r="B310" s="29"/>
      <c r="C310" s="29"/>
      <c r="D310" s="29"/>
      <c r="E310" s="29"/>
      <c r="F310" s="29"/>
      <c r="G310" s="29"/>
      <c r="H310" s="579"/>
      <c r="I310" s="29"/>
      <c r="J310" s="29"/>
      <c r="K310" s="29"/>
      <c r="L310" s="29"/>
      <c r="M310" s="29"/>
      <c r="N310" s="29"/>
      <c r="O310" s="29"/>
      <c r="P310" s="29"/>
      <c r="Q310" s="29"/>
      <c r="R310" s="29"/>
      <c r="S310" s="29"/>
      <c r="T310" s="29"/>
      <c r="U310" s="29"/>
      <c r="V310" s="29"/>
      <c r="W310" s="29"/>
      <c r="X310" s="29"/>
      <c r="Y310" s="29"/>
      <c r="Z310" s="29"/>
    </row>
    <row r="311" spans="1:26" ht="15.75" customHeight="1">
      <c r="A311" s="29"/>
      <c r="B311" s="29"/>
      <c r="C311" s="29"/>
      <c r="D311" s="29"/>
      <c r="E311" s="29"/>
      <c r="F311" s="29"/>
      <c r="G311" s="29"/>
      <c r="H311" s="579"/>
      <c r="I311" s="29"/>
      <c r="J311" s="29"/>
      <c r="K311" s="29"/>
      <c r="L311" s="29"/>
      <c r="M311" s="29"/>
      <c r="N311" s="29"/>
      <c r="O311" s="29"/>
      <c r="P311" s="29"/>
      <c r="Q311" s="29"/>
      <c r="R311" s="29"/>
      <c r="S311" s="29"/>
      <c r="T311" s="29"/>
      <c r="U311" s="29"/>
      <c r="V311" s="29"/>
      <c r="W311" s="29"/>
      <c r="X311" s="29"/>
      <c r="Y311" s="29"/>
      <c r="Z311" s="29"/>
    </row>
    <row r="312" spans="1:26" ht="15.75" customHeight="1">
      <c r="A312" s="29"/>
      <c r="B312" s="29"/>
      <c r="C312" s="29"/>
      <c r="D312" s="29"/>
      <c r="E312" s="29"/>
      <c r="F312" s="29"/>
      <c r="G312" s="29"/>
      <c r="H312" s="579"/>
      <c r="I312" s="29"/>
      <c r="J312" s="29"/>
      <c r="K312" s="29"/>
      <c r="L312" s="29"/>
      <c r="M312" s="29"/>
      <c r="N312" s="29"/>
      <c r="O312" s="29"/>
      <c r="P312" s="29"/>
      <c r="Q312" s="29"/>
      <c r="R312" s="29"/>
      <c r="S312" s="29"/>
      <c r="T312" s="29"/>
      <c r="U312" s="29"/>
      <c r="V312" s="29"/>
      <c r="W312" s="29"/>
      <c r="X312" s="29"/>
      <c r="Y312" s="29"/>
      <c r="Z312" s="29"/>
    </row>
    <row r="313" spans="1:26" ht="15.75" customHeight="1">
      <c r="A313" s="29"/>
      <c r="B313" s="29"/>
      <c r="C313" s="29"/>
      <c r="D313" s="29"/>
      <c r="E313" s="29"/>
      <c r="F313" s="29"/>
      <c r="G313" s="29"/>
      <c r="H313" s="579"/>
      <c r="I313" s="29"/>
      <c r="J313" s="29"/>
      <c r="K313" s="29"/>
      <c r="L313" s="29"/>
      <c r="M313" s="29"/>
      <c r="N313" s="29"/>
      <c r="O313" s="29"/>
      <c r="P313" s="29"/>
      <c r="Q313" s="29"/>
      <c r="R313" s="29"/>
      <c r="S313" s="29"/>
      <c r="T313" s="29"/>
      <c r="U313" s="29"/>
      <c r="V313" s="29"/>
      <c r="W313" s="29"/>
      <c r="X313" s="29"/>
      <c r="Y313" s="29"/>
      <c r="Z313" s="29"/>
    </row>
    <row r="314" spans="1:26" ht="15.75" customHeight="1">
      <c r="A314" s="29"/>
      <c r="B314" s="29"/>
      <c r="C314" s="29"/>
      <c r="D314" s="29"/>
      <c r="E314" s="29"/>
      <c r="F314" s="29"/>
      <c r="G314" s="29"/>
      <c r="H314" s="579"/>
      <c r="I314" s="29"/>
      <c r="J314" s="29"/>
      <c r="K314" s="29"/>
      <c r="L314" s="29"/>
      <c r="M314" s="29"/>
      <c r="N314" s="29"/>
      <c r="O314" s="29"/>
      <c r="P314" s="29"/>
      <c r="Q314" s="29"/>
      <c r="R314" s="29"/>
      <c r="S314" s="29"/>
      <c r="T314" s="29"/>
      <c r="U314" s="29"/>
      <c r="V314" s="29"/>
      <c r="W314" s="29"/>
      <c r="X314" s="29"/>
      <c r="Y314" s="29"/>
      <c r="Z314" s="29"/>
    </row>
    <row r="315" spans="1:26" ht="15.75" customHeight="1">
      <c r="A315" s="29"/>
      <c r="B315" s="29"/>
      <c r="C315" s="29"/>
      <c r="D315" s="29"/>
      <c r="E315" s="29"/>
      <c r="F315" s="29"/>
      <c r="G315" s="29"/>
      <c r="H315" s="579"/>
      <c r="I315" s="29"/>
      <c r="J315" s="29"/>
      <c r="K315" s="29"/>
      <c r="L315" s="29"/>
      <c r="M315" s="29"/>
      <c r="N315" s="29"/>
      <c r="O315" s="29"/>
      <c r="P315" s="29"/>
      <c r="Q315" s="29"/>
      <c r="R315" s="29"/>
      <c r="S315" s="29"/>
      <c r="T315" s="29"/>
      <c r="U315" s="29"/>
      <c r="V315" s="29"/>
      <c r="W315" s="29"/>
      <c r="X315" s="29"/>
      <c r="Y315" s="29"/>
      <c r="Z315" s="29"/>
    </row>
    <row r="316" spans="1:26" ht="15.75" customHeight="1">
      <c r="A316" s="29"/>
      <c r="B316" s="29"/>
      <c r="C316" s="29"/>
      <c r="D316" s="29"/>
      <c r="E316" s="29"/>
      <c r="F316" s="29"/>
      <c r="G316" s="29"/>
      <c r="H316" s="579"/>
      <c r="I316" s="29"/>
      <c r="J316" s="29"/>
      <c r="K316" s="29"/>
      <c r="L316" s="29"/>
      <c r="M316" s="29"/>
      <c r="N316" s="29"/>
      <c r="O316" s="29"/>
      <c r="P316" s="29"/>
      <c r="Q316" s="29"/>
      <c r="R316" s="29"/>
      <c r="S316" s="29"/>
      <c r="T316" s="29"/>
      <c r="U316" s="29"/>
      <c r="V316" s="29"/>
      <c r="W316" s="29"/>
      <c r="X316" s="29"/>
      <c r="Y316" s="29"/>
      <c r="Z316" s="29"/>
    </row>
    <row r="317" spans="1:26" ht="15.75" customHeight="1">
      <c r="A317" s="29"/>
      <c r="B317" s="29"/>
      <c r="C317" s="29"/>
      <c r="D317" s="29"/>
      <c r="E317" s="29"/>
      <c r="F317" s="29"/>
      <c r="G317" s="29"/>
      <c r="H317" s="579"/>
      <c r="I317" s="29"/>
      <c r="J317" s="29"/>
      <c r="K317" s="29"/>
      <c r="L317" s="29"/>
      <c r="M317" s="29"/>
      <c r="N317" s="29"/>
      <c r="O317" s="29"/>
      <c r="P317" s="29"/>
      <c r="Q317" s="29"/>
      <c r="R317" s="29"/>
      <c r="S317" s="29"/>
      <c r="T317" s="29"/>
      <c r="U317" s="29"/>
      <c r="V317" s="29"/>
      <c r="W317" s="29"/>
      <c r="X317" s="29"/>
      <c r="Y317" s="29"/>
      <c r="Z317" s="29"/>
    </row>
    <row r="318" spans="1:26" ht="15.75" customHeight="1">
      <c r="A318" s="29"/>
      <c r="B318" s="29"/>
      <c r="C318" s="29"/>
      <c r="D318" s="29"/>
      <c r="E318" s="29"/>
      <c r="F318" s="29"/>
      <c r="G318" s="29"/>
      <c r="H318" s="579"/>
      <c r="I318" s="29"/>
      <c r="J318" s="29"/>
      <c r="K318" s="29"/>
      <c r="L318" s="29"/>
      <c r="M318" s="29"/>
      <c r="N318" s="29"/>
      <c r="O318" s="29"/>
      <c r="P318" s="29"/>
      <c r="Q318" s="29"/>
      <c r="R318" s="29"/>
      <c r="S318" s="29"/>
      <c r="T318" s="29"/>
      <c r="U318" s="29"/>
      <c r="V318" s="29"/>
      <c r="W318" s="29"/>
      <c r="X318" s="29"/>
      <c r="Y318" s="29"/>
      <c r="Z318" s="29"/>
    </row>
    <row r="319" spans="1:26" ht="15.75" customHeight="1">
      <c r="A319" s="29"/>
      <c r="B319" s="29"/>
      <c r="C319" s="29"/>
      <c r="D319" s="29"/>
      <c r="E319" s="29"/>
      <c r="F319" s="29"/>
      <c r="G319" s="29"/>
      <c r="H319" s="579"/>
      <c r="I319" s="29"/>
      <c r="J319" s="29"/>
      <c r="K319" s="29"/>
      <c r="L319" s="29"/>
      <c r="M319" s="29"/>
      <c r="N319" s="29"/>
      <c r="O319" s="29"/>
      <c r="P319" s="29"/>
      <c r="Q319" s="29"/>
      <c r="R319" s="29"/>
      <c r="S319" s="29"/>
      <c r="T319" s="29"/>
      <c r="U319" s="29"/>
      <c r="V319" s="29"/>
      <c r="W319" s="29"/>
      <c r="X319" s="29"/>
      <c r="Y319" s="29"/>
      <c r="Z319" s="29"/>
    </row>
    <row r="320" spans="1:26" ht="15.75" customHeight="1">
      <c r="A320" s="29"/>
      <c r="B320" s="29"/>
      <c r="C320" s="29"/>
      <c r="D320" s="29"/>
      <c r="E320" s="29"/>
      <c r="F320" s="29"/>
      <c r="G320" s="29"/>
      <c r="H320" s="579"/>
      <c r="I320" s="29"/>
      <c r="J320" s="29"/>
      <c r="K320" s="29"/>
      <c r="L320" s="29"/>
      <c r="M320" s="29"/>
      <c r="N320" s="29"/>
      <c r="O320" s="29"/>
      <c r="P320" s="29"/>
      <c r="Q320" s="29"/>
      <c r="R320" s="29"/>
      <c r="S320" s="29"/>
      <c r="T320" s="29"/>
      <c r="U320" s="29"/>
      <c r="V320" s="29"/>
      <c r="W320" s="29"/>
      <c r="X320" s="29"/>
      <c r="Y320" s="29"/>
      <c r="Z320" s="29"/>
    </row>
    <row r="321" spans="1:26" ht="15.75" customHeight="1">
      <c r="A321" s="29"/>
      <c r="B321" s="29"/>
      <c r="C321" s="29"/>
      <c r="D321" s="29"/>
      <c r="E321" s="29"/>
      <c r="F321" s="29"/>
      <c r="G321" s="29"/>
      <c r="H321" s="579"/>
      <c r="I321" s="29"/>
      <c r="J321" s="29"/>
      <c r="K321" s="29"/>
      <c r="L321" s="29"/>
      <c r="M321" s="29"/>
      <c r="N321" s="29"/>
      <c r="O321" s="29"/>
      <c r="P321" s="29"/>
      <c r="Q321" s="29"/>
      <c r="R321" s="29"/>
      <c r="S321" s="29"/>
      <c r="T321" s="29"/>
      <c r="U321" s="29"/>
      <c r="V321" s="29"/>
      <c r="W321" s="29"/>
      <c r="X321" s="29"/>
      <c r="Y321" s="29"/>
      <c r="Z321" s="29"/>
    </row>
    <row r="322" spans="1:26" ht="15.75" customHeight="1">
      <c r="A322" s="29"/>
      <c r="B322" s="29"/>
      <c r="C322" s="29"/>
      <c r="D322" s="29"/>
      <c r="E322" s="29"/>
      <c r="F322" s="29"/>
      <c r="G322" s="29"/>
      <c r="H322" s="579"/>
      <c r="I322" s="29"/>
      <c r="J322" s="29"/>
      <c r="K322" s="29"/>
      <c r="L322" s="29"/>
      <c r="M322" s="29"/>
      <c r="N322" s="29"/>
      <c r="O322" s="29"/>
      <c r="P322" s="29"/>
      <c r="Q322" s="29"/>
      <c r="R322" s="29"/>
      <c r="S322" s="29"/>
      <c r="T322" s="29"/>
      <c r="U322" s="29"/>
      <c r="V322" s="29"/>
      <c r="W322" s="29"/>
      <c r="X322" s="29"/>
      <c r="Y322" s="29"/>
      <c r="Z322" s="29"/>
    </row>
    <row r="323" spans="1:26" ht="15.75" customHeight="1">
      <c r="A323" s="29"/>
      <c r="B323" s="29"/>
      <c r="C323" s="29"/>
      <c r="D323" s="29"/>
      <c r="E323" s="29"/>
      <c r="F323" s="29"/>
      <c r="G323" s="29"/>
      <c r="H323" s="579"/>
      <c r="I323" s="29"/>
      <c r="J323" s="29"/>
      <c r="K323" s="29"/>
      <c r="L323" s="29"/>
      <c r="M323" s="29"/>
      <c r="N323" s="29"/>
      <c r="O323" s="29"/>
      <c r="P323" s="29"/>
      <c r="Q323" s="29"/>
      <c r="R323" s="29"/>
      <c r="S323" s="29"/>
      <c r="T323" s="29"/>
      <c r="U323" s="29"/>
      <c r="V323" s="29"/>
      <c r="W323" s="29"/>
      <c r="X323" s="29"/>
      <c r="Y323" s="29"/>
      <c r="Z323" s="29"/>
    </row>
    <row r="324" spans="1:26" ht="15.75" customHeight="1">
      <c r="A324" s="29"/>
      <c r="B324" s="29"/>
      <c r="C324" s="29"/>
      <c r="D324" s="29"/>
      <c r="E324" s="29"/>
      <c r="F324" s="29"/>
      <c r="G324" s="29"/>
      <c r="H324" s="579"/>
      <c r="I324" s="29"/>
      <c r="J324" s="29"/>
      <c r="K324" s="29"/>
      <c r="L324" s="29"/>
      <c r="M324" s="29"/>
      <c r="N324" s="29"/>
      <c r="O324" s="29"/>
      <c r="P324" s="29"/>
      <c r="Q324" s="29"/>
      <c r="R324" s="29"/>
      <c r="S324" s="29"/>
      <c r="T324" s="29"/>
      <c r="U324" s="29"/>
      <c r="V324" s="29"/>
      <c r="W324" s="29"/>
      <c r="X324" s="29"/>
      <c r="Y324" s="29"/>
      <c r="Z324" s="29"/>
    </row>
    <row r="325" spans="1:26" ht="15.75" customHeight="1">
      <c r="A325" s="29"/>
      <c r="B325" s="29"/>
      <c r="C325" s="29"/>
      <c r="D325" s="29"/>
      <c r="E325" s="29"/>
      <c r="F325" s="29"/>
      <c r="G325" s="29"/>
      <c r="H325" s="579"/>
      <c r="I325" s="29"/>
      <c r="J325" s="29"/>
      <c r="K325" s="29"/>
      <c r="L325" s="29"/>
      <c r="M325" s="29"/>
      <c r="N325" s="29"/>
      <c r="O325" s="29"/>
      <c r="P325" s="29"/>
      <c r="Q325" s="29"/>
      <c r="R325" s="29"/>
      <c r="S325" s="29"/>
      <c r="T325" s="29"/>
      <c r="U325" s="29"/>
      <c r="V325" s="29"/>
      <c r="W325" s="29"/>
      <c r="X325" s="29"/>
      <c r="Y325" s="29"/>
      <c r="Z325" s="29"/>
    </row>
    <row r="326" spans="1:26" ht="15.75" customHeight="1">
      <c r="A326" s="29"/>
      <c r="B326" s="29"/>
      <c r="C326" s="29"/>
      <c r="D326" s="29"/>
      <c r="E326" s="29"/>
      <c r="F326" s="29"/>
      <c r="G326" s="29"/>
      <c r="H326" s="579"/>
      <c r="I326" s="29"/>
      <c r="J326" s="29"/>
      <c r="K326" s="29"/>
      <c r="L326" s="29"/>
      <c r="M326" s="29"/>
      <c r="N326" s="29"/>
      <c r="O326" s="29"/>
      <c r="P326" s="29"/>
      <c r="Q326" s="29"/>
      <c r="R326" s="29"/>
      <c r="S326" s="29"/>
      <c r="T326" s="29"/>
      <c r="U326" s="29"/>
      <c r="V326" s="29"/>
      <c r="W326" s="29"/>
      <c r="X326" s="29"/>
      <c r="Y326" s="29"/>
      <c r="Z326" s="29"/>
    </row>
    <row r="327" spans="1:26" ht="15.75" customHeight="1">
      <c r="A327" s="29"/>
      <c r="B327" s="29"/>
      <c r="C327" s="29"/>
      <c r="D327" s="29"/>
      <c r="E327" s="29"/>
      <c r="F327" s="29"/>
      <c r="G327" s="29"/>
      <c r="H327" s="579"/>
      <c r="I327" s="29"/>
      <c r="J327" s="29"/>
      <c r="K327" s="29"/>
      <c r="L327" s="29"/>
      <c r="M327" s="29"/>
      <c r="N327" s="29"/>
      <c r="O327" s="29"/>
      <c r="P327" s="29"/>
      <c r="Q327" s="29"/>
      <c r="R327" s="29"/>
      <c r="S327" s="29"/>
      <c r="T327" s="29"/>
      <c r="U327" s="29"/>
      <c r="V327" s="29"/>
      <c r="W327" s="29"/>
      <c r="X327" s="29"/>
      <c r="Y327" s="29"/>
      <c r="Z327" s="29"/>
    </row>
    <row r="328" spans="1:26" ht="15.75" customHeight="1">
      <c r="A328" s="29"/>
      <c r="B328" s="29"/>
      <c r="C328" s="29"/>
      <c r="D328" s="29"/>
      <c r="E328" s="29"/>
      <c r="F328" s="29"/>
      <c r="G328" s="29"/>
      <c r="H328" s="579"/>
      <c r="I328" s="29"/>
      <c r="J328" s="29"/>
      <c r="K328" s="29"/>
      <c r="L328" s="29"/>
      <c r="M328" s="29"/>
      <c r="N328" s="29"/>
      <c r="O328" s="29"/>
      <c r="P328" s="29"/>
      <c r="Q328" s="29"/>
      <c r="R328" s="29"/>
      <c r="S328" s="29"/>
      <c r="T328" s="29"/>
      <c r="U328" s="29"/>
      <c r="V328" s="29"/>
      <c r="W328" s="29"/>
      <c r="X328" s="29"/>
      <c r="Y328" s="29"/>
      <c r="Z328" s="29"/>
    </row>
    <row r="329" spans="1:26" ht="15.75" customHeight="1">
      <c r="A329" s="29"/>
      <c r="B329" s="29"/>
      <c r="C329" s="29"/>
      <c r="D329" s="29"/>
      <c r="E329" s="29"/>
      <c r="F329" s="29"/>
      <c r="G329" s="29"/>
      <c r="H329" s="579"/>
      <c r="I329" s="29"/>
      <c r="J329" s="29"/>
      <c r="K329" s="29"/>
      <c r="L329" s="29"/>
      <c r="M329" s="29"/>
      <c r="N329" s="29"/>
      <c r="O329" s="29"/>
      <c r="P329" s="29"/>
      <c r="Q329" s="29"/>
      <c r="R329" s="29"/>
      <c r="S329" s="29"/>
      <c r="T329" s="29"/>
      <c r="U329" s="29"/>
      <c r="V329" s="29"/>
      <c r="W329" s="29"/>
      <c r="X329" s="29"/>
      <c r="Y329" s="29"/>
      <c r="Z329" s="29"/>
    </row>
    <row r="330" spans="1:26" ht="15.75" customHeight="1">
      <c r="A330" s="29"/>
      <c r="B330" s="29"/>
      <c r="C330" s="29"/>
      <c r="D330" s="29"/>
      <c r="E330" s="29"/>
      <c r="F330" s="29"/>
      <c r="G330" s="29"/>
      <c r="H330" s="579"/>
      <c r="I330" s="29"/>
      <c r="J330" s="29"/>
      <c r="K330" s="29"/>
      <c r="L330" s="29"/>
      <c r="M330" s="29"/>
      <c r="N330" s="29"/>
      <c r="O330" s="29"/>
      <c r="P330" s="29"/>
      <c r="Q330" s="29"/>
      <c r="R330" s="29"/>
      <c r="S330" s="29"/>
      <c r="T330" s="29"/>
      <c r="U330" s="29"/>
      <c r="V330" s="29"/>
      <c r="W330" s="29"/>
      <c r="X330" s="29"/>
      <c r="Y330" s="29"/>
      <c r="Z330" s="29"/>
    </row>
    <row r="331" spans="1:26" ht="15.75" customHeight="1">
      <c r="A331" s="29"/>
      <c r="B331" s="29"/>
      <c r="C331" s="29"/>
      <c r="D331" s="29"/>
      <c r="E331" s="29"/>
      <c r="F331" s="29"/>
      <c r="G331" s="29"/>
      <c r="H331" s="579"/>
      <c r="I331" s="29"/>
      <c r="J331" s="29"/>
      <c r="K331" s="29"/>
      <c r="L331" s="29"/>
      <c r="M331" s="29"/>
      <c r="N331" s="29"/>
      <c r="O331" s="29"/>
      <c r="P331" s="29"/>
      <c r="Q331" s="29"/>
      <c r="R331" s="29"/>
      <c r="S331" s="29"/>
      <c r="T331" s="29"/>
      <c r="U331" s="29"/>
      <c r="V331" s="29"/>
      <c r="W331" s="29"/>
      <c r="X331" s="29"/>
      <c r="Y331" s="29"/>
      <c r="Z331" s="29"/>
    </row>
    <row r="332" spans="1:26" ht="15.75" customHeight="1">
      <c r="A332" s="29"/>
      <c r="B332" s="29"/>
      <c r="C332" s="29"/>
      <c r="D332" s="29"/>
      <c r="E332" s="29"/>
      <c r="F332" s="29"/>
      <c r="G332" s="29"/>
      <c r="H332" s="579"/>
      <c r="I332" s="29"/>
      <c r="J332" s="29"/>
      <c r="K332" s="29"/>
      <c r="L332" s="29"/>
      <c r="M332" s="29"/>
      <c r="N332" s="29"/>
      <c r="O332" s="29"/>
      <c r="P332" s="29"/>
      <c r="Q332" s="29"/>
      <c r="R332" s="29"/>
      <c r="S332" s="29"/>
      <c r="T332" s="29"/>
      <c r="U332" s="29"/>
      <c r="V332" s="29"/>
      <c r="W332" s="29"/>
      <c r="X332" s="29"/>
      <c r="Y332" s="29"/>
      <c r="Z332" s="29"/>
    </row>
    <row r="333" spans="1:26" ht="15.75" customHeight="1">
      <c r="A333" s="29"/>
      <c r="B333" s="29"/>
      <c r="C333" s="29"/>
      <c r="D333" s="29"/>
      <c r="E333" s="29"/>
      <c r="F333" s="29"/>
      <c r="G333" s="29"/>
      <c r="H333" s="579"/>
      <c r="I333" s="29"/>
      <c r="J333" s="29"/>
      <c r="K333" s="29"/>
      <c r="L333" s="29"/>
      <c r="M333" s="29"/>
      <c r="N333" s="29"/>
      <c r="O333" s="29"/>
      <c r="P333" s="29"/>
      <c r="Q333" s="29"/>
      <c r="R333" s="29"/>
      <c r="S333" s="29"/>
      <c r="T333" s="29"/>
      <c r="U333" s="29"/>
      <c r="V333" s="29"/>
      <c r="W333" s="29"/>
      <c r="X333" s="29"/>
      <c r="Y333" s="29"/>
      <c r="Z333" s="29"/>
    </row>
    <row r="334" spans="1:26" ht="15.75" customHeight="1">
      <c r="A334" s="29"/>
      <c r="B334" s="29"/>
      <c r="C334" s="29"/>
      <c r="D334" s="29"/>
      <c r="E334" s="29"/>
      <c r="F334" s="29"/>
      <c r="G334" s="29"/>
      <c r="H334" s="579"/>
      <c r="I334" s="29"/>
      <c r="J334" s="29"/>
      <c r="K334" s="29"/>
      <c r="L334" s="29"/>
      <c r="M334" s="29"/>
      <c r="N334" s="29"/>
      <c r="O334" s="29"/>
      <c r="P334" s="29"/>
      <c r="Q334" s="29"/>
      <c r="R334" s="29"/>
      <c r="S334" s="29"/>
      <c r="T334" s="29"/>
      <c r="U334" s="29"/>
      <c r="V334" s="29"/>
      <c r="W334" s="29"/>
      <c r="X334" s="29"/>
      <c r="Y334" s="29"/>
      <c r="Z334" s="29"/>
    </row>
    <row r="335" spans="1:26" ht="15.75" customHeight="1">
      <c r="A335" s="29"/>
      <c r="B335" s="29"/>
      <c r="C335" s="29"/>
      <c r="D335" s="29"/>
      <c r="E335" s="29"/>
      <c r="F335" s="29"/>
      <c r="G335" s="29"/>
      <c r="H335" s="579"/>
      <c r="I335" s="29"/>
      <c r="J335" s="29"/>
      <c r="K335" s="29"/>
      <c r="L335" s="29"/>
      <c r="M335" s="29"/>
      <c r="N335" s="29"/>
      <c r="O335" s="29"/>
      <c r="P335" s="29"/>
      <c r="Q335" s="29"/>
      <c r="R335" s="29"/>
      <c r="S335" s="29"/>
      <c r="T335" s="29"/>
      <c r="U335" s="29"/>
      <c r="V335" s="29"/>
      <c r="W335" s="29"/>
      <c r="X335" s="29"/>
      <c r="Y335" s="29"/>
      <c r="Z335" s="29"/>
    </row>
    <row r="336" spans="1:26" ht="15.75" customHeight="1">
      <c r="A336" s="29"/>
      <c r="B336" s="29"/>
      <c r="C336" s="29"/>
      <c r="D336" s="29"/>
      <c r="E336" s="29"/>
      <c r="F336" s="29"/>
      <c r="G336" s="29"/>
      <c r="H336" s="579"/>
      <c r="I336" s="29"/>
      <c r="J336" s="29"/>
      <c r="K336" s="29"/>
      <c r="L336" s="29"/>
      <c r="M336" s="29"/>
      <c r="N336" s="29"/>
      <c r="O336" s="29"/>
      <c r="P336" s="29"/>
      <c r="Q336" s="29"/>
      <c r="R336" s="29"/>
      <c r="S336" s="29"/>
      <c r="T336" s="29"/>
      <c r="U336" s="29"/>
      <c r="V336" s="29"/>
      <c r="W336" s="29"/>
      <c r="X336" s="29"/>
      <c r="Y336" s="29"/>
      <c r="Z336" s="29"/>
    </row>
    <row r="337" spans="1:26" ht="15.75" customHeight="1">
      <c r="A337" s="29"/>
      <c r="B337" s="29"/>
      <c r="C337" s="29"/>
      <c r="D337" s="29"/>
      <c r="E337" s="29"/>
      <c r="F337" s="29"/>
      <c r="G337" s="29"/>
      <c r="H337" s="579"/>
      <c r="I337" s="29"/>
      <c r="J337" s="29"/>
      <c r="K337" s="29"/>
      <c r="L337" s="29"/>
      <c r="M337" s="29"/>
      <c r="N337" s="29"/>
      <c r="O337" s="29"/>
      <c r="P337" s="29"/>
      <c r="Q337" s="29"/>
      <c r="R337" s="29"/>
      <c r="S337" s="29"/>
      <c r="T337" s="29"/>
      <c r="U337" s="29"/>
      <c r="V337" s="29"/>
      <c r="W337" s="29"/>
      <c r="X337" s="29"/>
      <c r="Y337" s="29"/>
      <c r="Z337" s="29"/>
    </row>
    <row r="338" spans="1:26" ht="15.75" customHeight="1">
      <c r="A338" s="29"/>
      <c r="B338" s="29"/>
      <c r="C338" s="29"/>
      <c r="D338" s="29"/>
      <c r="E338" s="29"/>
      <c r="F338" s="29"/>
      <c r="G338" s="29"/>
      <c r="H338" s="579"/>
      <c r="I338" s="29"/>
      <c r="J338" s="29"/>
      <c r="K338" s="29"/>
      <c r="L338" s="29"/>
      <c r="M338" s="29"/>
      <c r="N338" s="29"/>
      <c r="O338" s="29"/>
      <c r="P338" s="29"/>
      <c r="Q338" s="29"/>
      <c r="R338" s="29"/>
      <c r="S338" s="29"/>
      <c r="T338" s="29"/>
      <c r="U338" s="29"/>
      <c r="V338" s="29"/>
      <c r="W338" s="29"/>
      <c r="X338" s="29"/>
      <c r="Y338" s="29"/>
      <c r="Z338" s="29"/>
    </row>
    <row r="339" spans="1:26" ht="15.75" customHeight="1">
      <c r="A339" s="29"/>
      <c r="B339" s="29"/>
      <c r="C339" s="29"/>
      <c r="D339" s="29"/>
      <c r="E339" s="29"/>
      <c r="F339" s="29"/>
      <c r="G339" s="29"/>
      <c r="H339" s="579"/>
      <c r="I339" s="29"/>
      <c r="J339" s="29"/>
      <c r="K339" s="29"/>
      <c r="L339" s="29"/>
      <c r="M339" s="29"/>
      <c r="N339" s="29"/>
      <c r="O339" s="29"/>
      <c r="P339" s="29"/>
      <c r="Q339" s="29"/>
      <c r="R339" s="29"/>
      <c r="S339" s="29"/>
      <c r="T339" s="29"/>
      <c r="U339" s="29"/>
      <c r="V339" s="29"/>
      <c r="W339" s="29"/>
      <c r="X339" s="29"/>
      <c r="Y339" s="29"/>
      <c r="Z339" s="29"/>
    </row>
    <row r="340" spans="1:26" ht="15.75" customHeight="1">
      <c r="A340" s="29"/>
      <c r="B340" s="29"/>
      <c r="C340" s="29"/>
      <c r="D340" s="29"/>
      <c r="E340" s="29"/>
      <c r="F340" s="29"/>
      <c r="G340" s="29"/>
      <c r="H340" s="579"/>
      <c r="I340" s="29"/>
      <c r="J340" s="29"/>
      <c r="K340" s="29"/>
      <c r="L340" s="29"/>
      <c r="M340" s="29"/>
      <c r="N340" s="29"/>
      <c r="O340" s="29"/>
      <c r="P340" s="29"/>
      <c r="Q340" s="29"/>
      <c r="R340" s="29"/>
      <c r="S340" s="29"/>
      <c r="T340" s="29"/>
      <c r="U340" s="29"/>
      <c r="V340" s="29"/>
      <c r="W340" s="29"/>
      <c r="X340" s="29"/>
      <c r="Y340" s="29"/>
      <c r="Z340" s="29"/>
    </row>
    <row r="341" spans="1:26" ht="15.75" customHeight="1">
      <c r="A341" s="29"/>
      <c r="B341" s="29"/>
      <c r="C341" s="29"/>
      <c r="D341" s="29"/>
      <c r="E341" s="29"/>
      <c r="F341" s="29"/>
      <c r="G341" s="29"/>
      <c r="H341" s="579"/>
      <c r="I341" s="29"/>
      <c r="J341" s="29"/>
      <c r="K341" s="29"/>
      <c r="L341" s="29"/>
      <c r="M341" s="29"/>
      <c r="N341" s="29"/>
      <c r="O341" s="29"/>
      <c r="P341" s="29"/>
      <c r="Q341" s="29"/>
      <c r="R341" s="29"/>
      <c r="S341" s="29"/>
      <c r="T341" s="29"/>
      <c r="U341" s="29"/>
      <c r="V341" s="29"/>
      <c r="W341" s="29"/>
      <c r="X341" s="29"/>
      <c r="Y341" s="29"/>
      <c r="Z341" s="29"/>
    </row>
    <row r="342" spans="1:26" ht="15.75" customHeight="1">
      <c r="A342" s="29"/>
      <c r="B342" s="29"/>
      <c r="C342" s="29"/>
      <c r="D342" s="29"/>
      <c r="E342" s="29"/>
      <c r="F342" s="29"/>
      <c r="G342" s="29"/>
      <c r="H342" s="579"/>
      <c r="I342" s="29"/>
      <c r="J342" s="29"/>
      <c r="K342" s="29"/>
      <c r="L342" s="29"/>
      <c r="M342" s="29"/>
      <c r="N342" s="29"/>
      <c r="O342" s="29"/>
      <c r="P342" s="29"/>
      <c r="Q342" s="29"/>
      <c r="R342" s="29"/>
      <c r="S342" s="29"/>
      <c r="T342" s="29"/>
      <c r="U342" s="29"/>
      <c r="V342" s="29"/>
      <c r="W342" s="29"/>
      <c r="X342" s="29"/>
      <c r="Y342" s="29"/>
      <c r="Z342" s="29"/>
    </row>
    <row r="343" spans="1:26" ht="15.75" customHeight="1">
      <c r="A343" s="29"/>
      <c r="B343" s="29"/>
      <c r="C343" s="29"/>
      <c r="D343" s="29"/>
      <c r="E343" s="29"/>
      <c r="F343" s="29"/>
      <c r="G343" s="29"/>
      <c r="H343" s="579"/>
      <c r="I343" s="29"/>
      <c r="J343" s="29"/>
      <c r="K343" s="29"/>
      <c r="L343" s="29"/>
      <c r="M343" s="29"/>
      <c r="N343" s="29"/>
      <c r="O343" s="29"/>
      <c r="P343" s="29"/>
      <c r="Q343" s="29"/>
      <c r="R343" s="29"/>
      <c r="S343" s="29"/>
      <c r="T343" s="29"/>
      <c r="U343" s="29"/>
      <c r="V343" s="29"/>
      <c r="W343" s="29"/>
      <c r="X343" s="29"/>
      <c r="Y343" s="29"/>
      <c r="Z343" s="29"/>
    </row>
    <row r="344" spans="1:26" ht="15.75" customHeight="1">
      <c r="A344" s="29"/>
      <c r="B344" s="29"/>
      <c r="C344" s="29"/>
      <c r="D344" s="29"/>
      <c r="E344" s="29"/>
      <c r="F344" s="29"/>
      <c r="G344" s="29"/>
      <c r="H344" s="579"/>
      <c r="I344" s="29"/>
      <c r="J344" s="29"/>
      <c r="K344" s="29"/>
      <c r="L344" s="29"/>
      <c r="M344" s="29"/>
      <c r="N344" s="29"/>
      <c r="O344" s="29"/>
      <c r="P344" s="29"/>
      <c r="Q344" s="29"/>
      <c r="R344" s="29"/>
      <c r="S344" s="29"/>
      <c r="T344" s="29"/>
      <c r="U344" s="29"/>
      <c r="V344" s="29"/>
      <c r="W344" s="29"/>
      <c r="X344" s="29"/>
      <c r="Y344" s="29"/>
      <c r="Z344" s="29"/>
    </row>
    <row r="345" spans="1:26" ht="15.75" customHeight="1">
      <c r="A345" s="29"/>
      <c r="B345" s="29"/>
      <c r="C345" s="29"/>
      <c r="D345" s="29"/>
      <c r="E345" s="29"/>
      <c r="F345" s="29"/>
      <c r="G345" s="29"/>
      <c r="H345" s="579"/>
      <c r="I345" s="29"/>
      <c r="J345" s="29"/>
      <c r="K345" s="29"/>
      <c r="L345" s="29"/>
      <c r="M345" s="29"/>
      <c r="N345" s="29"/>
      <c r="O345" s="29"/>
      <c r="P345" s="29"/>
      <c r="Q345" s="29"/>
      <c r="R345" s="29"/>
      <c r="S345" s="29"/>
      <c r="T345" s="29"/>
      <c r="U345" s="29"/>
      <c r="V345" s="29"/>
      <c r="W345" s="29"/>
      <c r="X345" s="29"/>
      <c r="Y345" s="29"/>
      <c r="Z345" s="29"/>
    </row>
    <row r="346" spans="1:26" ht="15.75" customHeight="1">
      <c r="A346" s="29"/>
      <c r="B346" s="29"/>
      <c r="C346" s="29"/>
      <c r="D346" s="29"/>
      <c r="E346" s="29"/>
      <c r="F346" s="29"/>
      <c r="G346" s="29"/>
      <c r="H346" s="579"/>
      <c r="I346" s="29"/>
      <c r="J346" s="29"/>
      <c r="K346" s="29"/>
      <c r="L346" s="29"/>
      <c r="M346" s="29"/>
      <c r="N346" s="29"/>
      <c r="O346" s="29"/>
      <c r="P346" s="29"/>
      <c r="Q346" s="29"/>
      <c r="R346" s="29"/>
      <c r="S346" s="29"/>
      <c r="T346" s="29"/>
      <c r="U346" s="29"/>
      <c r="V346" s="29"/>
      <c r="W346" s="29"/>
      <c r="X346" s="29"/>
      <c r="Y346" s="29"/>
      <c r="Z346" s="29"/>
    </row>
    <row r="347" spans="1:26" ht="15.75" customHeight="1">
      <c r="A347" s="29"/>
      <c r="B347" s="29"/>
      <c r="C347" s="29"/>
      <c r="D347" s="29"/>
      <c r="E347" s="29"/>
      <c r="F347" s="29"/>
      <c r="G347" s="29"/>
      <c r="H347" s="579"/>
      <c r="I347" s="29"/>
      <c r="J347" s="29"/>
      <c r="K347" s="29"/>
      <c r="L347" s="29"/>
      <c r="M347" s="29"/>
      <c r="N347" s="29"/>
      <c r="O347" s="29"/>
      <c r="P347" s="29"/>
      <c r="Q347" s="29"/>
      <c r="R347" s="29"/>
      <c r="S347" s="29"/>
      <c r="T347" s="29"/>
      <c r="U347" s="29"/>
      <c r="V347" s="29"/>
      <c r="W347" s="29"/>
      <c r="X347" s="29"/>
      <c r="Y347" s="29"/>
      <c r="Z347" s="29"/>
    </row>
    <row r="348" spans="1:26" ht="15.75" customHeight="1">
      <c r="A348" s="29"/>
      <c r="B348" s="29"/>
      <c r="C348" s="29"/>
      <c r="D348" s="29"/>
      <c r="E348" s="29"/>
      <c r="F348" s="29"/>
      <c r="G348" s="29"/>
      <c r="H348" s="579"/>
      <c r="I348" s="29"/>
      <c r="J348" s="29"/>
      <c r="K348" s="29"/>
      <c r="L348" s="29"/>
      <c r="M348" s="29"/>
      <c r="N348" s="29"/>
      <c r="O348" s="29"/>
      <c r="P348" s="29"/>
      <c r="Q348" s="29"/>
      <c r="R348" s="29"/>
      <c r="S348" s="29"/>
      <c r="T348" s="29"/>
      <c r="U348" s="29"/>
      <c r="V348" s="29"/>
      <c r="W348" s="29"/>
      <c r="X348" s="29"/>
      <c r="Y348" s="29"/>
      <c r="Z348" s="29"/>
    </row>
    <row r="349" spans="1:26" ht="15.75" customHeight="1">
      <c r="A349" s="29"/>
      <c r="B349" s="29"/>
      <c r="C349" s="29"/>
      <c r="D349" s="29"/>
      <c r="E349" s="29"/>
      <c r="F349" s="29"/>
      <c r="G349" s="29"/>
      <c r="H349" s="579"/>
      <c r="I349" s="29"/>
      <c r="J349" s="29"/>
      <c r="K349" s="29"/>
      <c r="L349" s="29"/>
      <c r="M349" s="29"/>
      <c r="N349" s="29"/>
      <c r="O349" s="29"/>
      <c r="P349" s="29"/>
      <c r="Q349" s="29"/>
      <c r="R349" s="29"/>
      <c r="S349" s="29"/>
      <c r="T349" s="29"/>
      <c r="U349" s="29"/>
      <c r="V349" s="29"/>
      <c r="W349" s="29"/>
      <c r="X349" s="29"/>
      <c r="Y349" s="29"/>
      <c r="Z349" s="29"/>
    </row>
    <row r="350" spans="1:26" ht="15.75" customHeight="1">
      <c r="A350" s="29"/>
      <c r="B350" s="29"/>
      <c r="C350" s="29"/>
      <c r="D350" s="29"/>
      <c r="E350" s="29"/>
      <c r="F350" s="29"/>
      <c r="G350" s="29"/>
      <c r="H350" s="579"/>
      <c r="I350" s="29"/>
      <c r="J350" s="29"/>
      <c r="K350" s="29"/>
      <c r="L350" s="29"/>
      <c r="M350" s="29"/>
      <c r="N350" s="29"/>
      <c r="O350" s="29"/>
      <c r="P350" s="29"/>
      <c r="Q350" s="29"/>
      <c r="R350" s="29"/>
      <c r="S350" s="29"/>
      <c r="T350" s="29"/>
      <c r="U350" s="29"/>
      <c r="V350" s="29"/>
      <c r="W350" s="29"/>
      <c r="X350" s="29"/>
      <c r="Y350" s="29"/>
      <c r="Z350" s="29"/>
    </row>
    <row r="351" spans="1:26" ht="15.75" customHeight="1">
      <c r="A351" s="29"/>
      <c r="B351" s="29"/>
      <c r="C351" s="29"/>
      <c r="D351" s="29"/>
      <c r="E351" s="29"/>
      <c r="F351" s="29"/>
      <c r="G351" s="29"/>
      <c r="H351" s="579"/>
      <c r="I351" s="29"/>
      <c r="J351" s="29"/>
      <c r="K351" s="29"/>
      <c r="L351" s="29"/>
      <c r="M351" s="29"/>
      <c r="N351" s="29"/>
      <c r="O351" s="29"/>
      <c r="P351" s="29"/>
      <c r="Q351" s="29"/>
      <c r="R351" s="29"/>
      <c r="S351" s="29"/>
      <c r="T351" s="29"/>
      <c r="U351" s="29"/>
      <c r="V351" s="29"/>
      <c r="W351" s="29"/>
      <c r="X351" s="29"/>
      <c r="Y351" s="29"/>
      <c r="Z351" s="29"/>
    </row>
    <row r="352" spans="1:26" ht="15.75" customHeight="1">
      <c r="A352" s="29"/>
      <c r="B352" s="29"/>
      <c r="C352" s="29"/>
      <c r="D352" s="29"/>
      <c r="E352" s="29"/>
      <c r="F352" s="29"/>
      <c r="G352" s="29"/>
      <c r="H352" s="579"/>
      <c r="I352" s="29"/>
      <c r="J352" s="29"/>
      <c r="K352" s="29"/>
      <c r="L352" s="29"/>
      <c r="M352" s="29"/>
      <c r="N352" s="29"/>
      <c r="O352" s="29"/>
      <c r="P352" s="29"/>
      <c r="Q352" s="29"/>
      <c r="R352" s="29"/>
      <c r="S352" s="29"/>
      <c r="T352" s="29"/>
      <c r="U352" s="29"/>
      <c r="V352" s="29"/>
      <c r="W352" s="29"/>
      <c r="X352" s="29"/>
      <c r="Y352" s="29"/>
      <c r="Z352" s="29"/>
    </row>
    <row r="353" spans="1:26" ht="15.75" customHeight="1">
      <c r="A353" s="29"/>
      <c r="B353" s="29"/>
      <c r="C353" s="29"/>
      <c r="D353" s="29"/>
      <c r="E353" s="29"/>
      <c r="F353" s="29"/>
      <c r="G353" s="29"/>
      <c r="H353" s="579"/>
      <c r="I353" s="29"/>
      <c r="J353" s="29"/>
      <c r="K353" s="29"/>
      <c r="L353" s="29"/>
      <c r="M353" s="29"/>
      <c r="N353" s="29"/>
      <c r="O353" s="29"/>
      <c r="P353" s="29"/>
      <c r="Q353" s="29"/>
      <c r="R353" s="29"/>
      <c r="S353" s="29"/>
      <c r="T353" s="29"/>
      <c r="U353" s="29"/>
      <c r="V353" s="29"/>
      <c r="W353" s="29"/>
      <c r="X353" s="29"/>
      <c r="Y353" s="29"/>
      <c r="Z353" s="29"/>
    </row>
    <row r="354" spans="1:26" ht="15.75" customHeight="1">
      <c r="A354" s="29"/>
      <c r="B354" s="29"/>
      <c r="C354" s="29"/>
      <c r="D354" s="29"/>
      <c r="E354" s="29"/>
      <c r="F354" s="29"/>
      <c r="G354" s="29"/>
      <c r="H354" s="579"/>
      <c r="I354" s="29"/>
      <c r="J354" s="29"/>
      <c r="K354" s="29"/>
      <c r="L354" s="29"/>
      <c r="M354" s="29"/>
      <c r="N354" s="29"/>
      <c r="O354" s="29"/>
      <c r="P354" s="29"/>
      <c r="Q354" s="29"/>
      <c r="R354" s="29"/>
      <c r="S354" s="29"/>
      <c r="T354" s="29"/>
      <c r="U354" s="29"/>
      <c r="V354" s="29"/>
      <c r="W354" s="29"/>
      <c r="X354" s="29"/>
      <c r="Y354" s="29"/>
      <c r="Z354" s="29"/>
    </row>
    <row r="355" spans="1:26" ht="15.75" customHeight="1">
      <c r="A355" s="29"/>
      <c r="B355" s="29"/>
      <c r="C355" s="29"/>
      <c r="D355" s="29"/>
      <c r="E355" s="29"/>
      <c r="F355" s="29"/>
      <c r="G355" s="29"/>
      <c r="H355" s="579"/>
      <c r="I355" s="29"/>
      <c r="J355" s="29"/>
      <c r="K355" s="29"/>
      <c r="L355" s="29"/>
      <c r="M355" s="29"/>
      <c r="N355" s="29"/>
      <c r="O355" s="29"/>
      <c r="P355" s="29"/>
      <c r="Q355" s="29"/>
      <c r="R355" s="29"/>
      <c r="S355" s="29"/>
      <c r="T355" s="29"/>
      <c r="U355" s="29"/>
      <c r="V355" s="29"/>
      <c r="W355" s="29"/>
      <c r="X355" s="29"/>
      <c r="Y355" s="29"/>
      <c r="Z355" s="29"/>
    </row>
    <row r="356" spans="1:26" ht="15.75" customHeight="1">
      <c r="A356" s="29"/>
      <c r="B356" s="29"/>
      <c r="C356" s="29"/>
      <c r="D356" s="29"/>
      <c r="E356" s="29"/>
      <c r="F356" s="29"/>
      <c r="G356" s="29"/>
      <c r="H356" s="579"/>
      <c r="I356" s="29"/>
      <c r="J356" s="29"/>
      <c r="K356" s="29"/>
      <c r="L356" s="29"/>
      <c r="M356" s="29"/>
      <c r="N356" s="29"/>
      <c r="O356" s="29"/>
      <c r="P356" s="29"/>
      <c r="Q356" s="29"/>
      <c r="R356" s="29"/>
      <c r="S356" s="29"/>
      <c r="T356" s="29"/>
      <c r="U356" s="29"/>
      <c r="V356" s="29"/>
      <c r="W356" s="29"/>
      <c r="X356" s="29"/>
      <c r="Y356" s="29"/>
      <c r="Z356" s="29"/>
    </row>
    <row r="357" spans="1:26" ht="15.75" customHeight="1">
      <c r="A357" s="29"/>
      <c r="B357" s="29"/>
      <c r="C357" s="29"/>
      <c r="D357" s="29"/>
      <c r="E357" s="29"/>
      <c r="F357" s="29"/>
      <c r="G357" s="29"/>
      <c r="H357" s="579"/>
      <c r="I357" s="29"/>
      <c r="J357" s="29"/>
      <c r="K357" s="29"/>
      <c r="L357" s="29"/>
      <c r="M357" s="29"/>
      <c r="N357" s="29"/>
      <c r="O357" s="29"/>
      <c r="P357" s="29"/>
      <c r="Q357" s="29"/>
      <c r="R357" s="29"/>
      <c r="S357" s="29"/>
      <c r="T357" s="29"/>
      <c r="U357" s="29"/>
      <c r="V357" s="29"/>
      <c r="W357" s="29"/>
      <c r="X357" s="29"/>
      <c r="Y357" s="29"/>
      <c r="Z357" s="29"/>
    </row>
    <row r="358" spans="1:26" ht="15.75" customHeight="1">
      <c r="A358" s="29"/>
      <c r="B358" s="29"/>
      <c r="C358" s="29"/>
      <c r="D358" s="29"/>
      <c r="E358" s="29"/>
      <c r="F358" s="29"/>
      <c r="G358" s="29"/>
      <c r="H358" s="579"/>
      <c r="I358" s="29"/>
      <c r="J358" s="29"/>
      <c r="K358" s="29"/>
      <c r="L358" s="29"/>
      <c r="M358" s="29"/>
      <c r="N358" s="29"/>
      <c r="O358" s="29"/>
      <c r="P358" s="29"/>
      <c r="Q358" s="29"/>
      <c r="R358" s="29"/>
      <c r="S358" s="29"/>
      <c r="T358" s="29"/>
      <c r="U358" s="29"/>
      <c r="V358" s="29"/>
      <c r="W358" s="29"/>
      <c r="X358" s="29"/>
      <c r="Y358" s="29"/>
      <c r="Z358" s="29"/>
    </row>
    <row r="359" spans="1:26" ht="15.75" customHeight="1">
      <c r="A359" s="29"/>
      <c r="B359" s="29"/>
      <c r="C359" s="29"/>
      <c r="D359" s="29"/>
      <c r="E359" s="29"/>
      <c r="F359" s="29"/>
      <c r="G359" s="29"/>
      <c r="H359" s="579"/>
      <c r="I359" s="29"/>
      <c r="J359" s="29"/>
      <c r="K359" s="29"/>
      <c r="L359" s="29"/>
      <c r="M359" s="29"/>
      <c r="N359" s="29"/>
      <c r="O359" s="29"/>
      <c r="P359" s="29"/>
      <c r="Q359" s="29"/>
      <c r="R359" s="29"/>
      <c r="S359" s="29"/>
      <c r="T359" s="29"/>
      <c r="U359" s="29"/>
      <c r="V359" s="29"/>
      <c r="W359" s="29"/>
      <c r="X359" s="29"/>
      <c r="Y359" s="29"/>
      <c r="Z359" s="29"/>
    </row>
    <row r="360" spans="1:26" ht="15.75" customHeight="1">
      <c r="A360" s="29"/>
      <c r="B360" s="29"/>
      <c r="C360" s="29"/>
      <c r="D360" s="29"/>
      <c r="E360" s="29"/>
      <c r="F360" s="29"/>
      <c r="G360" s="29"/>
      <c r="H360" s="579"/>
      <c r="I360" s="29"/>
      <c r="J360" s="29"/>
      <c r="K360" s="29"/>
      <c r="L360" s="29"/>
      <c r="M360" s="29"/>
      <c r="N360" s="29"/>
      <c r="O360" s="29"/>
      <c r="P360" s="29"/>
      <c r="Q360" s="29"/>
      <c r="R360" s="29"/>
      <c r="S360" s="29"/>
      <c r="T360" s="29"/>
      <c r="U360" s="29"/>
      <c r="V360" s="29"/>
      <c r="W360" s="29"/>
      <c r="X360" s="29"/>
      <c r="Y360" s="29"/>
      <c r="Z360" s="29"/>
    </row>
    <row r="361" spans="1:26" ht="15.75" customHeight="1">
      <c r="A361" s="29"/>
      <c r="B361" s="29"/>
      <c r="C361" s="29"/>
      <c r="D361" s="29"/>
      <c r="E361" s="29"/>
      <c r="F361" s="29"/>
      <c r="G361" s="29"/>
      <c r="H361" s="579"/>
      <c r="I361" s="29"/>
      <c r="J361" s="29"/>
      <c r="K361" s="29"/>
      <c r="L361" s="29"/>
      <c r="M361" s="29"/>
      <c r="N361" s="29"/>
      <c r="O361" s="29"/>
      <c r="P361" s="29"/>
      <c r="Q361" s="29"/>
      <c r="R361" s="29"/>
      <c r="S361" s="29"/>
      <c r="T361" s="29"/>
      <c r="U361" s="29"/>
      <c r="V361" s="29"/>
      <c r="W361" s="29"/>
      <c r="X361" s="29"/>
      <c r="Y361" s="29"/>
      <c r="Z361" s="29"/>
    </row>
    <row r="362" spans="1:26" ht="15.75" customHeight="1">
      <c r="A362" s="29"/>
      <c r="B362" s="29"/>
      <c r="C362" s="29"/>
      <c r="D362" s="29"/>
      <c r="E362" s="29"/>
      <c r="F362" s="29"/>
      <c r="G362" s="29"/>
      <c r="H362" s="579"/>
      <c r="I362" s="29"/>
      <c r="J362" s="29"/>
      <c r="K362" s="29"/>
      <c r="L362" s="29"/>
      <c r="M362" s="29"/>
      <c r="N362" s="29"/>
      <c r="O362" s="29"/>
      <c r="P362" s="29"/>
      <c r="Q362" s="29"/>
      <c r="R362" s="29"/>
      <c r="S362" s="29"/>
      <c r="T362" s="29"/>
      <c r="U362" s="29"/>
      <c r="V362" s="29"/>
      <c r="W362" s="29"/>
      <c r="X362" s="29"/>
      <c r="Y362" s="29"/>
      <c r="Z362" s="29"/>
    </row>
    <row r="363" spans="1:26" ht="15.75" customHeight="1">
      <c r="A363" s="29"/>
      <c r="B363" s="29"/>
      <c r="C363" s="29"/>
      <c r="D363" s="29"/>
      <c r="E363" s="29"/>
      <c r="F363" s="29"/>
      <c r="G363" s="29"/>
      <c r="H363" s="579"/>
      <c r="I363" s="29"/>
      <c r="J363" s="29"/>
      <c r="K363" s="29"/>
      <c r="L363" s="29"/>
      <c r="M363" s="29"/>
      <c r="N363" s="29"/>
      <c r="O363" s="29"/>
      <c r="P363" s="29"/>
      <c r="Q363" s="29"/>
      <c r="R363" s="29"/>
      <c r="S363" s="29"/>
      <c r="T363" s="29"/>
      <c r="U363" s="29"/>
      <c r="V363" s="29"/>
      <c r="W363" s="29"/>
      <c r="X363" s="29"/>
      <c r="Y363" s="29"/>
      <c r="Z363" s="29"/>
    </row>
    <row r="364" spans="1:26" ht="15.75" customHeight="1">
      <c r="A364" s="29"/>
      <c r="B364" s="29"/>
      <c r="C364" s="29"/>
      <c r="D364" s="29"/>
      <c r="E364" s="29"/>
      <c r="F364" s="29"/>
      <c r="G364" s="29"/>
      <c r="H364" s="579"/>
      <c r="I364" s="29"/>
      <c r="J364" s="29"/>
      <c r="K364" s="29"/>
      <c r="L364" s="29"/>
      <c r="M364" s="29"/>
      <c r="N364" s="29"/>
      <c r="O364" s="29"/>
      <c r="P364" s="29"/>
      <c r="Q364" s="29"/>
      <c r="R364" s="29"/>
      <c r="S364" s="29"/>
      <c r="T364" s="29"/>
      <c r="U364" s="29"/>
      <c r="V364" s="29"/>
      <c r="W364" s="29"/>
      <c r="X364" s="29"/>
      <c r="Y364" s="29"/>
      <c r="Z364" s="29"/>
    </row>
    <row r="365" spans="1:26" ht="15.75" customHeight="1">
      <c r="A365" s="29"/>
      <c r="B365" s="29"/>
      <c r="C365" s="29"/>
      <c r="D365" s="29"/>
      <c r="E365" s="29"/>
      <c r="F365" s="29"/>
      <c r="G365" s="29"/>
      <c r="H365" s="579"/>
      <c r="I365" s="29"/>
      <c r="J365" s="29"/>
      <c r="K365" s="29"/>
      <c r="L365" s="29"/>
      <c r="M365" s="29"/>
      <c r="N365" s="29"/>
      <c r="O365" s="29"/>
      <c r="P365" s="29"/>
      <c r="Q365" s="29"/>
      <c r="R365" s="29"/>
      <c r="S365" s="29"/>
      <c r="T365" s="29"/>
      <c r="U365" s="29"/>
      <c r="V365" s="29"/>
      <c r="W365" s="29"/>
      <c r="X365" s="29"/>
      <c r="Y365" s="29"/>
      <c r="Z365" s="29"/>
    </row>
    <row r="366" spans="1:26" ht="15.75" customHeight="1">
      <c r="A366" s="29"/>
      <c r="B366" s="29"/>
      <c r="C366" s="29"/>
      <c r="D366" s="29"/>
      <c r="E366" s="29"/>
      <c r="F366" s="29"/>
      <c r="G366" s="29"/>
      <c r="H366" s="579"/>
      <c r="I366" s="29"/>
      <c r="J366" s="29"/>
      <c r="K366" s="29"/>
      <c r="L366" s="29"/>
      <c r="M366" s="29"/>
      <c r="N366" s="29"/>
      <c r="O366" s="29"/>
      <c r="P366" s="29"/>
      <c r="Q366" s="29"/>
      <c r="R366" s="29"/>
      <c r="S366" s="29"/>
      <c r="T366" s="29"/>
      <c r="U366" s="29"/>
      <c r="V366" s="29"/>
      <c r="W366" s="29"/>
      <c r="X366" s="29"/>
      <c r="Y366" s="29"/>
      <c r="Z366" s="29"/>
    </row>
    <row r="367" spans="1:26" ht="15.75" customHeight="1">
      <c r="A367" s="29"/>
      <c r="B367" s="29"/>
      <c r="C367" s="29"/>
      <c r="D367" s="29"/>
      <c r="E367" s="29"/>
      <c r="F367" s="29"/>
      <c r="G367" s="29"/>
      <c r="H367" s="579"/>
      <c r="I367" s="29"/>
      <c r="J367" s="29"/>
      <c r="K367" s="29"/>
      <c r="L367" s="29"/>
      <c r="M367" s="29"/>
      <c r="N367" s="29"/>
      <c r="O367" s="29"/>
      <c r="P367" s="29"/>
      <c r="Q367" s="29"/>
      <c r="R367" s="29"/>
      <c r="S367" s="29"/>
      <c r="T367" s="29"/>
      <c r="U367" s="29"/>
      <c r="V367" s="29"/>
      <c r="W367" s="29"/>
      <c r="X367" s="29"/>
      <c r="Y367" s="29"/>
      <c r="Z367" s="29"/>
    </row>
    <row r="368" spans="1:26" ht="15.75" customHeight="1">
      <c r="A368" s="29"/>
      <c r="B368" s="29"/>
      <c r="C368" s="29"/>
      <c r="D368" s="29"/>
      <c r="E368" s="29"/>
      <c r="F368" s="29"/>
      <c r="G368" s="29"/>
      <c r="H368" s="579"/>
      <c r="I368" s="29"/>
      <c r="J368" s="29"/>
      <c r="K368" s="29"/>
      <c r="L368" s="29"/>
      <c r="M368" s="29"/>
      <c r="N368" s="29"/>
      <c r="O368" s="29"/>
      <c r="P368" s="29"/>
      <c r="Q368" s="29"/>
      <c r="R368" s="29"/>
      <c r="S368" s="29"/>
      <c r="T368" s="29"/>
      <c r="U368" s="29"/>
      <c r="V368" s="29"/>
      <c r="W368" s="29"/>
      <c r="X368" s="29"/>
      <c r="Y368" s="29"/>
      <c r="Z368" s="29"/>
    </row>
    <row r="369" spans="1:26" ht="15.75" customHeight="1">
      <c r="A369" s="29"/>
      <c r="B369" s="29"/>
      <c r="C369" s="29"/>
      <c r="D369" s="29"/>
      <c r="E369" s="29"/>
      <c r="F369" s="29"/>
      <c r="G369" s="29"/>
      <c r="H369" s="579"/>
      <c r="I369" s="29"/>
      <c r="J369" s="29"/>
      <c r="K369" s="29"/>
      <c r="L369" s="29"/>
      <c r="M369" s="29"/>
      <c r="N369" s="29"/>
      <c r="O369" s="29"/>
      <c r="P369" s="29"/>
      <c r="Q369" s="29"/>
      <c r="R369" s="29"/>
      <c r="S369" s="29"/>
      <c r="T369" s="29"/>
      <c r="U369" s="29"/>
      <c r="V369" s="29"/>
      <c r="W369" s="29"/>
      <c r="X369" s="29"/>
      <c r="Y369" s="29"/>
      <c r="Z369" s="29"/>
    </row>
    <row r="370" spans="1:26" ht="15.75" customHeight="1">
      <c r="A370" s="29"/>
      <c r="B370" s="29"/>
      <c r="C370" s="29"/>
      <c r="D370" s="29"/>
      <c r="E370" s="29"/>
      <c r="F370" s="29"/>
      <c r="G370" s="29"/>
      <c r="H370" s="579"/>
      <c r="I370" s="29"/>
      <c r="J370" s="29"/>
      <c r="K370" s="29"/>
      <c r="L370" s="29"/>
      <c r="M370" s="29"/>
      <c r="N370" s="29"/>
      <c r="O370" s="29"/>
      <c r="P370" s="29"/>
      <c r="Q370" s="29"/>
      <c r="R370" s="29"/>
      <c r="S370" s="29"/>
      <c r="T370" s="29"/>
      <c r="U370" s="29"/>
      <c r="V370" s="29"/>
      <c r="W370" s="29"/>
      <c r="X370" s="29"/>
      <c r="Y370" s="29"/>
      <c r="Z370" s="29"/>
    </row>
    <row r="371" spans="1:26" ht="15.75" customHeight="1">
      <c r="A371" s="29"/>
      <c r="B371" s="29"/>
      <c r="C371" s="29"/>
      <c r="D371" s="29"/>
      <c r="E371" s="29"/>
      <c r="F371" s="29"/>
      <c r="G371" s="29"/>
      <c r="H371" s="579"/>
      <c r="I371" s="29"/>
      <c r="J371" s="29"/>
      <c r="K371" s="29"/>
      <c r="L371" s="29"/>
      <c r="M371" s="29"/>
      <c r="N371" s="29"/>
      <c r="O371" s="29"/>
      <c r="P371" s="29"/>
      <c r="Q371" s="29"/>
      <c r="R371" s="29"/>
      <c r="S371" s="29"/>
      <c r="T371" s="29"/>
      <c r="U371" s="29"/>
      <c r="V371" s="29"/>
      <c r="W371" s="29"/>
      <c r="X371" s="29"/>
      <c r="Y371" s="29"/>
      <c r="Z371" s="29"/>
    </row>
    <row r="372" spans="1:26" ht="15.75" customHeight="1">
      <c r="A372" s="29"/>
      <c r="B372" s="29"/>
      <c r="C372" s="29"/>
      <c r="D372" s="29"/>
      <c r="E372" s="29"/>
      <c r="F372" s="29"/>
      <c r="G372" s="29"/>
      <c r="H372" s="579"/>
      <c r="I372" s="29"/>
      <c r="J372" s="29"/>
      <c r="K372" s="29"/>
      <c r="L372" s="29"/>
      <c r="M372" s="29"/>
      <c r="N372" s="29"/>
      <c r="O372" s="29"/>
      <c r="P372" s="29"/>
      <c r="Q372" s="29"/>
      <c r="R372" s="29"/>
      <c r="S372" s="29"/>
      <c r="T372" s="29"/>
      <c r="U372" s="29"/>
      <c r="V372" s="29"/>
      <c r="W372" s="29"/>
      <c r="X372" s="29"/>
      <c r="Y372" s="29"/>
      <c r="Z372" s="29"/>
    </row>
    <row r="373" spans="1:26" ht="15.75" customHeight="1">
      <c r="A373" s="29"/>
      <c r="B373" s="29"/>
      <c r="C373" s="29"/>
      <c r="D373" s="29"/>
      <c r="E373" s="29"/>
      <c r="F373" s="29"/>
      <c r="G373" s="29"/>
      <c r="H373" s="579"/>
      <c r="I373" s="29"/>
      <c r="J373" s="29"/>
      <c r="K373" s="29"/>
      <c r="L373" s="29"/>
      <c r="M373" s="29"/>
      <c r="N373" s="29"/>
      <c r="O373" s="29"/>
      <c r="P373" s="29"/>
      <c r="Q373" s="29"/>
      <c r="R373" s="29"/>
      <c r="S373" s="29"/>
      <c r="T373" s="29"/>
      <c r="U373" s="29"/>
      <c r="V373" s="29"/>
      <c r="W373" s="29"/>
      <c r="X373" s="29"/>
      <c r="Y373" s="29"/>
      <c r="Z373" s="29"/>
    </row>
    <row r="374" spans="1:26" ht="15.75" customHeight="1">
      <c r="A374" s="29"/>
      <c r="B374" s="29"/>
      <c r="C374" s="29"/>
      <c r="D374" s="29"/>
      <c r="E374" s="29"/>
      <c r="F374" s="29"/>
      <c r="G374" s="29"/>
      <c r="H374" s="579"/>
      <c r="I374" s="29"/>
      <c r="J374" s="29"/>
      <c r="K374" s="29"/>
      <c r="L374" s="29"/>
      <c r="M374" s="29"/>
      <c r="N374" s="29"/>
      <c r="O374" s="29"/>
      <c r="P374" s="29"/>
      <c r="Q374" s="29"/>
      <c r="R374" s="29"/>
      <c r="S374" s="29"/>
      <c r="T374" s="29"/>
      <c r="U374" s="29"/>
      <c r="V374" s="29"/>
      <c r="W374" s="29"/>
      <c r="X374" s="29"/>
      <c r="Y374" s="29"/>
      <c r="Z374" s="29"/>
    </row>
    <row r="375" spans="1:26" ht="15.75" customHeight="1">
      <c r="A375" s="29"/>
      <c r="B375" s="29"/>
      <c r="C375" s="29"/>
      <c r="D375" s="29"/>
      <c r="E375" s="29"/>
      <c r="F375" s="29"/>
      <c r="G375" s="29"/>
      <c r="H375" s="579"/>
      <c r="I375" s="29"/>
      <c r="J375" s="29"/>
      <c r="K375" s="29"/>
      <c r="L375" s="29"/>
      <c r="M375" s="29"/>
      <c r="N375" s="29"/>
      <c r="O375" s="29"/>
      <c r="P375" s="29"/>
      <c r="Q375" s="29"/>
      <c r="R375" s="29"/>
      <c r="S375" s="29"/>
      <c r="T375" s="29"/>
      <c r="U375" s="29"/>
      <c r="V375" s="29"/>
      <c r="W375" s="29"/>
      <c r="X375" s="29"/>
      <c r="Y375" s="29"/>
      <c r="Z375" s="29"/>
    </row>
    <row r="376" spans="1:26" ht="15.75" customHeight="1">
      <c r="A376" s="29"/>
      <c r="B376" s="29"/>
      <c r="C376" s="29"/>
      <c r="D376" s="29"/>
      <c r="E376" s="29"/>
      <c r="F376" s="29"/>
      <c r="G376" s="29"/>
      <c r="H376" s="579"/>
      <c r="I376" s="29"/>
      <c r="J376" s="29"/>
      <c r="K376" s="29"/>
      <c r="L376" s="29"/>
      <c r="M376" s="29"/>
      <c r="N376" s="29"/>
      <c r="O376" s="29"/>
      <c r="P376" s="29"/>
      <c r="Q376" s="29"/>
      <c r="R376" s="29"/>
      <c r="S376" s="29"/>
      <c r="T376" s="29"/>
      <c r="U376" s="29"/>
      <c r="V376" s="29"/>
      <c r="W376" s="29"/>
      <c r="X376" s="29"/>
      <c r="Y376" s="29"/>
      <c r="Z376" s="29"/>
    </row>
    <row r="377" spans="1:26" ht="15.75" customHeight="1">
      <c r="A377" s="29"/>
      <c r="B377" s="29"/>
      <c r="C377" s="29"/>
      <c r="D377" s="29"/>
      <c r="E377" s="29"/>
      <c r="F377" s="29"/>
      <c r="G377" s="29"/>
      <c r="H377" s="579"/>
      <c r="I377" s="29"/>
      <c r="J377" s="29"/>
      <c r="K377" s="29"/>
      <c r="L377" s="29"/>
      <c r="M377" s="29"/>
      <c r="N377" s="29"/>
      <c r="O377" s="29"/>
      <c r="P377" s="29"/>
      <c r="Q377" s="29"/>
      <c r="R377" s="29"/>
      <c r="S377" s="29"/>
      <c r="T377" s="29"/>
      <c r="U377" s="29"/>
      <c r="V377" s="29"/>
      <c r="W377" s="29"/>
      <c r="X377" s="29"/>
      <c r="Y377" s="29"/>
      <c r="Z377" s="29"/>
    </row>
    <row r="378" spans="1:26" ht="15.75" customHeight="1">
      <c r="A378" s="29"/>
      <c r="B378" s="29"/>
      <c r="C378" s="29"/>
      <c r="D378" s="29"/>
      <c r="E378" s="29"/>
      <c r="F378" s="29"/>
      <c r="G378" s="29"/>
      <c r="H378" s="579"/>
      <c r="I378" s="29"/>
      <c r="J378" s="29"/>
      <c r="K378" s="29"/>
      <c r="L378" s="29"/>
      <c r="M378" s="29"/>
      <c r="N378" s="29"/>
      <c r="O378" s="29"/>
      <c r="P378" s="29"/>
      <c r="Q378" s="29"/>
      <c r="R378" s="29"/>
      <c r="S378" s="29"/>
      <c r="T378" s="29"/>
      <c r="U378" s="29"/>
      <c r="V378" s="29"/>
      <c r="W378" s="29"/>
      <c r="X378" s="29"/>
      <c r="Y378" s="29"/>
      <c r="Z378" s="29"/>
    </row>
    <row r="379" spans="1:26" ht="15.75" customHeight="1">
      <c r="A379" s="29"/>
      <c r="B379" s="29"/>
      <c r="C379" s="29"/>
      <c r="D379" s="29"/>
      <c r="E379" s="29"/>
      <c r="F379" s="29"/>
      <c r="G379" s="29"/>
      <c r="H379" s="579"/>
      <c r="I379" s="29"/>
      <c r="J379" s="29"/>
      <c r="K379" s="29"/>
      <c r="L379" s="29"/>
      <c r="M379" s="29"/>
      <c r="N379" s="29"/>
      <c r="O379" s="29"/>
      <c r="P379" s="29"/>
      <c r="Q379" s="29"/>
      <c r="R379" s="29"/>
      <c r="S379" s="29"/>
      <c r="T379" s="29"/>
      <c r="U379" s="29"/>
      <c r="V379" s="29"/>
      <c r="W379" s="29"/>
      <c r="X379" s="29"/>
      <c r="Y379" s="29"/>
      <c r="Z379" s="29"/>
    </row>
    <row r="380" spans="1:26" ht="15.75" customHeight="1">
      <c r="A380" s="29"/>
      <c r="B380" s="29"/>
      <c r="C380" s="29"/>
      <c r="D380" s="29"/>
      <c r="E380" s="29"/>
      <c r="F380" s="29"/>
      <c r="G380" s="29"/>
      <c r="H380" s="579"/>
      <c r="I380" s="29"/>
      <c r="J380" s="29"/>
      <c r="K380" s="29"/>
      <c r="L380" s="29"/>
      <c r="M380" s="29"/>
      <c r="N380" s="29"/>
      <c r="O380" s="29"/>
      <c r="P380" s="29"/>
      <c r="Q380" s="29"/>
      <c r="R380" s="29"/>
      <c r="S380" s="29"/>
      <c r="T380" s="29"/>
      <c r="U380" s="29"/>
      <c r="V380" s="29"/>
      <c r="W380" s="29"/>
      <c r="X380" s="29"/>
      <c r="Y380" s="29"/>
      <c r="Z380" s="29"/>
    </row>
    <row r="381" spans="1:26" ht="15.75" customHeight="1">
      <c r="A381" s="29"/>
      <c r="B381" s="29"/>
      <c r="C381" s="29"/>
      <c r="D381" s="29"/>
      <c r="E381" s="29"/>
      <c r="F381" s="29"/>
      <c r="G381" s="29"/>
      <c r="H381" s="579"/>
      <c r="I381" s="29"/>
      <c r="J381" s="29"/>
      <c r="K381" s="29"/>
      <c r="L381" s="29"/>
      <c r="M381" s="29"/>
      <c r="N381" s="29"/>
      <c r="O381" s="29"/>
      <c r="P381" s="29"/>
      <c r="Q381" s="29"/>
      <c r="R381" s="29"/>
      <c r="S381" s="29"/>
      <c r="T381" s="29"/>
      <c r="U381" s="29"/>
      <c r="V381" s="29"/>
      <c r="W381" s="29"/>
      <c r="X381" s="29"/>
      <c r="Y381" s="29"/>
      <c r="Z381" s="29"/>
    </row>
    <row r="382" spans="1:26" ht="15.75" customHeight="1">
      <c r="A382" s="29"/>
      <c r="B382" s="29"/>
      <c r="C382" s="29"/>
      <c r="D382" s="29"/>
      <c r="E382" s="29"/>
      <c r="F382" s="29"/>
      <c r="G382" s="29"/>
      <c r="H382" s="579"/>
      <c r="I382" s="29"/>
      <c r="J382" s="29"/>
      <c r="K382" s="29"/>
      <c r="L382" s="29"/>
      <c r="M382" s="29"/>
      <c r="N382" s="29"/>
      <c r="O382" s="29"/>
      <c r="P382" s="29"/>
      <c r="Q382" s="29"/>
      <c r="R382" s="29"/>
      <c r="S382" s="29"/>
      <c r="T382" s="29"/>
      <c r="U382" s="29"/>
      <c r="V382" s="29"/>
      <c r="W382" s="29"/>
      <c r="X382" s="29"/>
      <c r="Y382" s="29"/>
      <c r="Z382" s="29"/>
    </row>
    <row r="383" spans="1:26" ht="15.75" customHeight="1">
      <c r="A383" s="29"/>
      <c r="B383" s="29"/>
      <c r="C383" s="29"/>
      <c r="D383" s="29"/>
      <c r="E383" s="29"/>
      <c r="F383" s="29"/>
      <c r="G383" s="29"/>
      <c r="H383" s="579"/>
      <c r="I383" s="29"/>
      <c r="J383" s="29"/>
      <c r="K383" s="29"/>
      <c r="L383" s="29"/>
      <c r="M383" s="29"/>
      <c r="N383" s="29"/>
      <c r="O383" s="29"/>
      <c r="P383" s="29"/>
      <c r="Q383" s="29"/>
      <c r="R383" s="29"/>
      <c r="S383" s="29"/>
      <c r="T383" s="29"/>
      <c r="U383" s="29"/>
      <c r="V383" s="29"/>
      <c r="W383" s="29"/>
      <c r="X383" s="29"/>
      <c r="Y383" s="29"/>
      <c r="Z383" s="29"/>
    </row>
    <row r="384" spans="1:26" ht="15.75" customHeight="1">
      <c r="A384" s="29"/>
      <c r="B384" s="29"/>
      <c r="C384" s="29"/>
      <c r="D384" s="29"/>
      <c r="E384" s="29"/>
      <c r="F384" s="29"/>
      <c r="G384" s="29"/>
      <c r="H384" s="579"/>
      <c r="I384" s="29"/>
      <c r="J384" s="29"/>
      <c r="K384" s="29"/>
      <c r="L384" s="29"/>
      <c r="M384" s="29"/>
      <c r="N384" s="29"/>
      <c r="O384" s="29"/>
      <c r="P384" s="29"/>
      <c r="Q384" s="29"/>
      <c r="R384" s="29"/>
      <c r="S384" s="29"/>
      <c r="T384" s="29"/>
      <c r="U384" s="29"/>
      <c r="V384" s="29"/>
      <c r="W384" s="29"/>
      <c r="X384" s="29"/>
      <c r="Y384" s="29"/>
      <c r="Z384" s="29"/>
    </row>
    <row r="385" spans="1:26" ht="15.75" customHeight="1">
      <c r="A385" s="29"/>
      <c r="B385" s="29"/>
      <c r="C385" s="29"/>
      <c r="D385" s="29"/>
      <c r="E385" s="29"/>
      <c r="F385" s="29"/>
      <c r="G385" s="29"/>
      <c r="H385" s="579"/>
      <c r="I385" s="29"/>
      <c r="J385" s="29"/>
      <c r="K385" s="29"/>
      <c r="L385" s="29"/>
      <c r="M385" s="29"/>
      <c r="N385" s="29"/>
      <c r="O385" s="29"/>
      <c r="P385" s="29"/>
      <c r="Q385" s="29"/>
      <c r="R385" s="29"/>
      <c r="S385" s="29"/>
      <c r="T385" s="29"/>
      <c r="U385" s="29"/>
      <c r="V385" s="29"/>
      <c r="W385" s="29"/>
      <c r="X385" s="29"/>
      <c r="Y385" s="29"/>
      <c r="Z385" s="29"/>
    </row>
    <row r="386" spans="1:26" ht="15.75" customHeight="1">
      <c r="A386" s="29"/>
      <c r="B386" s="29"/>
      <c r="C386" s="29"/>
      <c r="D386" s="29"/>
      <c r="E386" s="29"/>
      <c r="F386" s="29"/>
      <c r="G386" s="29"/>
      <c r="H386" s="579"/>
      <c r="I386" s="29"/>
      <c r="J386" s="29"/>
      <c r="K386" s="29"/>
      <c r="L386" s="29"/>
      <c r="M386" s="29"/>
      <c r="N386" s="29"/>
      <c r="O386" s="29"/>
      <c r="P386" s="29"/>
      <c r="Q386" s="29"/>
      <c r="R386" s="29"/>
      <c r="S386" s="29"/>
      <c r="T386" s="29"/>
      <c r="U386" s="29"/>
      <c r="V386" s="29"/>
      <c r="W386" s="29"/>
      <c r="X386" s="29"/>
      <c r="Y386" s="29"/>
      <c r="Z386" s="29"/>
    </row>
    <row r="387" spans="1:26" ht="15.75" customHeight="1">
      <c r="A387" s="29"/>
      <c r="B387" s="29"/>
      <c r="C387" s="29"/>
      <c r="D387" s="29"/>
      <c r="E387" s="29"/>
      <c r="F387" s="29"/>
      <c r="G387" s="29"/>
      <c r="H387" s="579"/>
      <c r="I387" s="29"/>
      <c r="J387" s="29"/>
      <c r="K387" s="29"/>
      <c r="L387" s="29"/>
      <c r="M387" s="29"/>
      <c r="N387" s="29"/>
      <c r="O387" s="29"/>
      <c r="P387" s="29"/>
      <c r="Q387" s="29"/>
      <c r="R387" s="29"/>
      <c r="S387" s="29"/>
      <c r="T387" s="29"/>
      <c r="U387" s="29"/>
      <c r="V387" s="29"/>
      <c r="W387" s="29"/>
      <c r="X387" s="29"/>
      <c r="Y387" s="29"/>
      <c r="Z387" s="29"/>
    </row>
    <row r="388" spans="1:26" ht="15.75" customHeight="1">
      <c r="A388" s="29"/>
      <c r="B388" s="29"/>
      <c r="C388" s="29"/>
      <c r="D388" s="29"/>
      <c r="E388" s="29"/>
      <c r="F388" s="29"/>
      <c r="G388" s="29"/>
      <c r="H388" s="579"/>
      <c r="I388" s="29"/>
      <c r="J388" s="29"/>
      <c r="K388" s="29"/>
      <c r="L388" s="29"/>
      <c r="M388" s="29"/>
      <c r="N388" s="29"/>
      <c r="O388" s="29"/>
      <c r="P388" s="29"/>
      <c r="Q388" s="29"/>
      <c r="R388" s="29"/>
      <c r="S388" s="29"/>
      <c r="T388" s="29"/>
      <c r="U388" s="29"/>
      <c r="V388" s="29"/>
      <c r="W388" s="29"/>
      <c r="X388" s="29"/>
      <c r="Y388" s="29"/>
      <c r="Z388" s="29"/>
    </row>
    <row r="389" spans="1:26" ht="15.75" customHeight="1">
      <c r="A389" s="29"/>
      <c r="B389" s="29"/>
      <c r="C389" s="29"/>
      <c r="D389" s="29"/>
      <c r="E389" s="29"/>
      <c r="F389" s="29"/>
      <c r="G389" s="29"/>
      <c r="H389" s="579"/>
      <c r="I389" s="29"/>
      <c r="J389" s="29"/>
      <c r="K389" s="29"/>
      <c r="L389" s="29"/>
      <c r="M389" s="29"/>
      <c r="N389" s="29"/>
      <c r="O389" s="29"/>
      <c r="P389" s="29"/>
      <c r="Q389" s="29"/>
      <c r="R389" s="29"/>
      <c r="S389" s="29"/>
      <c r="T389" s="29"/>
      <c r="U389" s="29"/>
      <c r="V389" s="29"/>
      <c r="W389" s="29"/>
      <c r="X389" s="29"/>
      <c r="Y389" s="29"/>
      <c r="Z389" s="29"/>
    </row>
    <row r="390" spans="1:26" ht="15.75" customHeight="1">
      <c r="A390" s="29"/>
      <c r="B390" s="29"/>
      <c r="C390" s="29"/>
      <c r="D390" s="29"/>
      <c r="E390" s="29"/>
      <c r="F390" s="29"/>
      <c r="G390" s="29"/>
      <c r="H390" s="579"/>
      <c r="I390" s="29"/>
      <c r="J390" s="29"/>
      <c r="K390" s="29"/>
      <c r="L390" s="29"/>
      <c r="M390" s="29"/>
      <c r="N390" s="29"/>
      <c r="O390" s="29"/>
      <c r="P390" s="29"/>
      <c r="Q390" s="29"/>
      <c r="R390" s="29"/>
      <c r="S390" s="29"/>
      <c r="T390" s="29"/>
      <c r="U390" s="29"/>
      <c r="V390" s="29"/>
      <c r="W390" s="29"/>
      <c r="X390" s="29"/>
      <c r="Y390" s="29"/>
      <c r="Z390" s="29"/>
    </row>
    <row r="391" spans="1:26" ht="15.75" customHeight="1">
      <c r="A391" s="29"/>
      <c r="B391" s="29"/>
      <c r="C391" s="29"/>
      <c r="D391" s="29"/>
      <c r="E391" s="29"/>
      <c r="F391" s="29"/>
      <c r="G391" s="29"/>
      <c r="H391" s="579"/>
      <c r="I391" s="29"/>
      <c r="J391" s="29"/>
      <c r="K391" s="29"/>
      <c r="L391" s="29"/>
      <c r="M391" s="29"/>
      <c r="N391" s="29"/>
      <c r="O391" s="29"/>
      <c r="P391" s="29"/>
      <c r="Q391" s="29"/>
      <c r="R391" s="29"/>
      <c r="S391" s="29"/>
      <c r="T391" s="29"/>
      <c r="U391" s="29"/>
      <c r="V391" s="29"/>
      <c r="W391" s="29"/>
      <c r="X391" s="29"/>
      <c r="Y391" s="29"/>
      <c r="Z391" s="29"/>
    </row>
    <row r="392" spans="1:26" ht="15.75" customHeight="1">
      <c r="A392" s="29"/>
      <c r="B392" s="29"/>
      <c r="C392" s="29"/>
      <c r="D392" s="29"/>
      <c r="E392" s="29"/>
      <c r="F392" s="29"/>
      <c r="G392" s="29"/>
      <c r="H392" s="579"/>
      <c r="I392" s="29"/>
      <c r="J392" s="29"/>
      <c r="K392" s="29"/>
      <c r="L392" s="29"/>
      <c r="M392" s="29"/>
      <c r="N392" s="29"/>
      <c r="O392" s="29"/>
      <c r="P392" s="29"/>
      <c r="Q392" s="29"/>
      <c r="R392" s="29"/>
      <c r="S392" s="29"/>
      <c r="T392" s="29"/>
      <c r="U392" s="29"/>
      <c r="V392" s="29"/>
      <c r="W392" s="29"/>
      <c r="X392" s="29"/>
      <c r="Y392" s="29"/>
      <c r="Z392" s="29"/>
    </row>
    <row r="393" spans="1:26" ht="15.75" customHeight="1">
      <c r="A393" s="29"/>
      <c r="B393" s="29"/>
      <c r="C393" s="29"/>
      <c r="D393" s="29"/>
      <c r="E393" s="29"/>
      <c r="F393" s="29"/>
      <c r="G393" s="29"/>
      <c r="H393" s="579"/>
      <c r="I393" s="29"/>
      <c r="J393" s="29"/>
      <c r="K393" s="29"/>
      <c r="L393" s="29"/>
      <c r="M393" s="29"/>
      <c r="N393" s="29"/>
      <c r="O393" s="29"/>
      <c r="P393" s="29"/>
      <c r="Q393" s="29"/>
      <c r="R393" s="29"/>
      <c r="S393" s="29"/>
      <c r="T393" s="29"/>
      <c r="U393" s="29"/>
      <c r="V393" s="29"/>
      <c r="W393" s="29"/>
      <c r="X393" s="29"/>
      <c r="Y393" s="29"/>
      <c r="Z393" s="29"/>
    </row>
    <row r="394" spans="1:26" ht="15.75" customHeight="1">
      <c r="A394" s="29"/>
      <c r="B394" s="29"/>
      <c r="C394" s="29"/>
      <c r="D394" s="29"/>
      <c r="E394" s="29"/>
      <c r="F394" s="29"/>
      <c r="G394" s="29"/>
      <c r="H394" s="579"/>
      <c r="I394" s="29"/>
      <c r="J394" s="29"/>
      <c r="K394" s="29"/>
      <c r="L394" s="29"/>
      <c r="M394" s="29"/>
      <c r="N394" s="29"/>
      <c r="O394" s="29"/>
      <c r="P394" s="29"/>
      <c r="Q394" s="29"/>
      <c r="R394" s="29"/>
      <c r="S394" s="29"/>
      <c r="T394" s="29"/>
      <c r="U394" s="29"/>
      <c r="V394" s="29"/>
      <c r="W394" s="29"/>
      <c r="X394" s="29"/>
      <c r="Y394" s="29"/>
      <c r="Z394" s="29"/>
    </row>
    <row r="395" spans="1:26" ht="15.75" customHeight="1">
      <c r="A395" s="29"/>
      <c r="B395" s="29"/>
      <c r="C395" s="29"/>
      <c r="D395" s="29"/>
      <c r="E395" s="29"/>
      <c r="F395" s="29"/>
      <c r="G395" s="29"/>
      <c r="H395" s="579"/>
      <c r="I395" s="29"/>
      <c r="J395" s="29"/>
      <c r="K395" s="29"/>
      <c r="L395" s="29"/>
      <c r="M395" s="29"/>
      <c r="N395" s="29"/>
      <c r="O395" s="29"/>
      <c r="P395" s="29"/>
      <c r="Q395" s="29"/>
      <c r="R395" s="29"/>
      <c r="S395" s="29"/>
      <c r="T395" s="29"/>
      <c r="U395" s="29"/>
      <c r="V395" s="29"/>
      <c r="W395" s="29"/>
      <c r="X395" s="29"/>
      <c r="Y395" s="29"/>
      <c r="Z395" s="29"/>
    </row>
    <row r="396" spans="1:26" ht="15.75" customHeight="1">
      <c r="A396" s="29"/>
      <c r="B396" s="29"/>
      <c r="C396" s="29"/>
      <c r="D396" s="29"/>
      <c r="E396" s="29"/>
      <c r="F396" s="29"/>
      <c r="G396" s="29"/>
      <c r="H396" s="579"/>
      <c r="I396" s="29"/>
      <c r="J396" s="29"/>
      <c r="K396" s="29"/>
      <c r="L396" s="29"/>
      <c r="M396" s="29"/>
      <c r="N396" s="29"/>
      <c r="O396" s="29"/>
      <c r="P396" s="29"/>
      <c r="Q396" s="29"/>
      <c r="R396" s="29"/>
      <c r="S396" s="29"/>
      <c r="T396" s="29"/>
      <c r="U396" s="29"/>
      <c r="V396" s="29"/>
      <c r="W396" s="29"/>
      <c r="X396" s="29"/>
      <c r="Y396" s="29"/>
      <c r="Z396" s="29"/>
    </row>
    <row r="397" spans="1:26" ht="15.75" customHeight="1">
      <c r="A397" s="29"/>
      <c r="B397" s="29"/>
      <c r="C397" s="29"/>
      <c r="D397" s="29"/>
      <c r="E397" s="29"/>
      <c r="F397" s="29"/>
      <c r="G397" s="29"/>
      <c r="H397" s="579"/>
      <c r="I397" s="29"/>
      <c r="J397" s="29"/>
      <c r="K397" s="29"/>
      <c r="L397" s="29"/>
      <c r="M397" s="29"/>
      <c r="N397" s="29"/>
      <c r="O397" s="29"/>
      <c r="P397" s="29"/>
      <c r="Q397" s="29"/>
      <c r="R397" s="29"/>
      <c r="S397" s="29"/>
      <c r="T397" s="29"/>
      <c r="U397" s="29"/>
      <c r="V397" s="29"/>
      <c r="W397" s="29"/>
      <c r="X397" s="29"/>
      <c r="Y397" s="29"/>
      <c r="Z397" s="29"/>
    </row>
    <row r="398" spans="1:26" ht="15.75" customHeight="1">
      <c r="A398" s="29"/>
      <c r="B398" s="29"/>
      <c r="C398" s="29"/>
      <c r="D398" s="29"/>
      <c r="E398" s="29"/>
      <c r="F398" s="29"/>
      <c r="G398" s="29"/>
      <c r="H398" s="579"/>
      <c r="I398" s="29"/>
      <c r="J398" s="29"/>
      <c r="K398" s="29"/>
      <c r="L398" s="29"/>
      <c r="M398" s="29"/>
      <c r="N398" s="29"/>
      <c r="O398" s="29"/>
      <c r="P398" s="29"/>
      <c r="Q398" s="29"/>
      <c r="R398" s="29"/>
      <c r="S398" s="29"/>
      <c r="T398" s="29"/>
      <c r="U398" s="29"/>
      <c r="V398" s="29"/>
      <c r="W398" s="29"/>
      <c r="X398" s="29"/>
      <c r="Y398" s="29"/>
      <c r="Z398" s="29"/>
    </row>
    <row r="399" spans="1:26" ht="15.75" customHeight="1">
      <c r="A399" s="29"/>
      <c r="B399" s="29"/>
      <c r="C399" s="29"/>
      <c r="D399" s="29"/>
      <c r="E399" s="29"/>
      <c r="F399" s="29"/>
      <c r="G399" s="29"/>
      <c r="H399" s="579"/>
      <c r="I399" s="29"/>
      <c r="J399" s="29"/>
      <c r="K399" s="29"/>
      <c r="L399" s="29"/>
      <c r="M399" s="29"/>
      <c r="N399" s="29"/>
      <c r="O399" s="29"/>
      <c r="P399" s="29"/>
      <c r="Q399" s="29"/>
      <c r="R399" s="29"/>
      <c r="S399" s="29"/>
      <c r="T399" s="29"/>
      <c r="U399" s="29"/>
      <c r="V399" s="29"/>
      <c r="W399" s="29"/>
      <c r="X399" s="29"/>
      <c r="Y399" s="29"/>
      <c r="Z399" s="29"/>
    </row>
    <row r="400" spans="1:26" ht="15.75" customHeight="1">
      <c r="A400" s="29"/>
      <c r="B400" s="29"/>
      <c r="C400" s="29"/>
      <c r="D400" s="29"/>
      <c r="E400" s="29"/>
      <c r="F400" s="29"/>
      <c r="G400" s="29"/>
      <c r="H400" s="579"/>
      <c r="I400" s="29"/>
      <c r="J400" s="29"/>
      <c r="K400" s="29"/>
      <c r="L400" s="29"/>
      <c r="M400" s="29"/>
      <c r="N400" s="29"/>
      <c r="O400" s="29"/>
      <c r="P400" s="29"/>
      <c r="Q400" s="29"/>
      <c r="R400" s="29"/>
      <c r="S400" s="29"/>
      <c r="T400" s="29"/>
      <c r="U400" s="29"/>
      <c r="V400" s="29"/>
      <c r="W400" s="29"/>
      <c r="X400" s="29"/>
      <c r="Y400" s="29"/>
      <c r="Z400" s="29"/>
    </row>
    <row r="401" spans="1:26" ht="15.75" customHeight="1">
      <c r="A401" s="29"/>
      <c r="B401" s="29"/>
      <c r="C401" s="29"/>
      <c r="D401" s="29"/>
      <c r="E401" s="29"/>
      <c r="F401" s="29"/>
      <c r="G401" s="29"/>
      <c r="H401" s="579"/>
      <c r="I401" s="29"/>
      <c r="J401" s="29"/>
      <c r="K401" s="29"/>
      <c r="L401" s="29"/>
      <c r="M401" s="29"/>
      <c r="N401" s="29"/>
      <c r="O401" s="29"/>
      <c r="P401" s="29"/>
      <c r="Q401" s="29"/>
      <c r="R401" s="29"/>
      <c r="S401" s="29"/>
      <c r="T401" s="29"/>
      <c r="U401" s="29"/>
      <c r="V401" s="29"/>
      <c r="W401" s="29"/>
      <c r="X401" s="29"/>
      <c r="Y401" s="29"/>
      <c r="Z401" s="29"/>
    </row>
    <row r="402" spans="1:26" ht="15.75" customHeight="1">
      <c r="A402" s="29"/>
      <c r="B402" s="29"/>
      <c r="C402" s="29"/>
      <c r="D402" s="29"/>
      <c r="E402" s="29"/>
      <c r="F402" s="29"/>
      <c r="G402" s="29"/>
      <c r="H402" s="579"/>
      <c r="I402" s="29"/>
      <c r="J402" s="29"/>
      <c r="K402" s="29"/>
      <c r="L402" s="29"/>
      <c r="M402" s="29"/>
      <c r="N402" s="29"/>
      <c r="O402" s="29"/>
      <c r="P402" s="29"/>
      <c r="Q402" s="29"/>
      <c r="R402" s="29"/>
      <c r="S402" s="29"/>
      <c r="T402" s="29"/>
      <c r="U402" s="29"/>
      <c r="V402" s="29"/>
      <c r="W402" s="29"/>
      <c r="X402" s="29"/>
      <c r="Y402" s="29"/>
      <c r="Z402" s="29"/>
    </row>
    <row r="403" spans="1:26" ht="15.75" customHeight="1">
      <c r="A403" s="29"/>
      <c r="B403" s="29"/>
      <c r="C403" s="29"/>
      <c r="D403" s="29"/>
      <c r="E403" s="29"/>
      <c r="F403" s="29"/>
      <c r="G403" s="29"/>
      <c r="H403" s="579"/>
      <c r="I403" s="29"/>
      <c r="J403" s="29"/>
      <c r="K403" s="29"/>
      <c r="L403" s="29"/>
      <c r="M403" s="29"/>
      <c r="N403" s="29"/>
      <c r="O403" s="29"/>
      <c r="P403" s="29"/>
      <c r="Q403" s="29"/>
      <c r="R403" s="29"/>
      <c r="S403" s="29"/>
      <c r="T403" s="29"/>
      <c r="U403" s="29"/>
      <c r="V403" s="29"/>
      <c r="W403" s="29"/>
      <c r="X403" s="29"/>
      <c r="Y403" s="29"/>
      <c r="Z403" s="29"/>
    </row>
    <row r="404" spans="1:26" ht="15.75" customHeight="1">
      <c r="A404" s="29"/>
      <c r="B404" s="29"/>
      <c r="C404" s="29"/>
      <c r="D404" s="29"/>
      <c r="E404" s="29"/>
      <c r="F404" s="29"/>
      <c r="G404" s="29"/>
      <c r="H404" s="579"/>
      <c r="I404" s="29"/>
      <c r="J404" s="29"/>
      <c r="K404" s="29"/>
      <c r="L404" s="29"/>
      <c r="M404" s="29"/>
      <c r="N404" s="29"/>
      <c r="O404" s="29"/>
      <c r="P404" s="29"/>
      <c r="Q404" s="29"/>
      <c r="R404" s="29"/>
      <c r="S404" s="29"/>
      <c r="T404" s="29"/>
      <c r="U404" s="29"/>
      <c r="V404" s="29"/>
      <c r="W404" s="29"/>
      <c r="X404" s="29"/>
      <c r="Y404" s="29"/>
      <c r="Z404" s="29"/>
    </row>
    <row r="405" spans="1:26" ht="15.75" customHeight="1">
      <c r="A405" s="29"/>
      <c r="B405" s="29"/>
      <c r="C405" s="29"/>
      <c r="D405" s="29"/>
      <c r="E405" s="29"/>
      <c r="F405" s="29"/>
      <c r="G405" s="29"/>
      <c r="H405" s="579"/>
      <c r="I405" s="29"/>
      <c r="J405" s="29"/>
      <c r="K405" s="29"/>
      <c r="L405" s="29"/>
      <c r="M405" s="29"/>
      <c r="N405" s="29"/>
      <c r="O405" s="29"/>
      <c r="P405" s="29"/>
      <c r="Q405" s="29"/>
      <c r="R405" s="29"/>
      <c r="S405" s="29"/>
      <c r="T405" s="29"/>
      <c r="U405" s="29"/>
      <c r="V405" s="29"/>
      <c r="W405" s="29"/>
      <c r="X405" s="29"/>
      <c r="Y405" s="29"/>
      <c r="Z405" s="29"/>
    </row>
    <row r="406" spans="1:26" ht="15.75" customHeight="1">
      <c r="A406" s="29"/>
      <c r="B406" s="29"/>
      <c r="C406" s="29"/>
      <c r="D406" s="29"/>
      <c r="E406" s="29"/>
      <c r="F406" s="29"/>
      <c r="G406" s="29"/>
      <c r="H406" s="579"/>
      <c r="I406" s="29"/>
      <c r="J406" s="29"/>
      <c r="K406" s="29"/>
      <c r="L406" s="29"/>
      <c r="M406" s="29"/>
      <c r="N406" s="29"/>
      <c r="O406" s="29"/>
      <c r="P406" s="29"/>
      <c r="Q406" s="29"/>
      <c r="R406" s="29"/>
      <c r="S406" s="29"/>
      <c r="T406" s="29"/>
      <c r="U406" s="29"/>
      <c r="V406" s="29"/>
      <c r="W406" s="29"/>
      <c r="X406" s="29"/>
      <c r="Y406" s="29"/>
      <c r="Z406" s="29"/>
    </row>
    <row r="407" spans="1:26" ht="15.75" customHeight="1">
      <c r="A407" s="29"/>
      <c r="B407" s="29"/>
      <c r="C407" s="29"/>
      <c r="D407" s="29"/>
      <c r="E407" s="29"/>
      <c r="F407" s="29"/>
      <c r="G407" s="29"/>
      <c r="H407" s="579"/>
      <c r="I407" s="29"/>
      <c r="J407" s="29"/>
      <c r="K407" s="29"/>
      <c r="L407" s="29"/>
      <c r="M407" s="29"/>
      <c r="N407" s="29"/>
      <c r="O407" s="29"/>
      <c r="P407" s="29"/>
      <c r="Q407" s="29"/>
      <c r="R407" s="29"/>
      <c r="S407" s="29"/>
      <c r="T407" s="29"/>
      <c r="U407" s="29"/>
      <c r="V407" s="29"/>
      <c r="W407" s="29"/>
      <c r="X407" s="29"/>
      <c r="Y407" s="29"/>
      <c r="Z407" s="29"/>
    </row>
    <row r="408" spans="1:26" ht="15.75" customHeight="1">
      <c r="A408" s="29"/>
      <c r="B408" s="29"/>
      <c r="C408" s="29"/>
      <c r="D408" s="29"/>
      <c r="E408" s="29"/>
      <c r="F408" s="29"/>
      <c r="G408" s="29"/>
      <c r="H408" s="579"/>
      <c r="I408" s="29"/>
      <c r="J408" s="29"/>
      <c r="K408" s="29"/>
      <c r="L408" s="29"/>
      <c r="M408" s="29"/>
      <c r="N408" s="29"/>
      <c r="O408" s="29"/>
      <c r="P408" s="29"/>
      <c r="Q408" s="29"/>
      <c r="R408" s="29"/>
      <c r="S408" s="29"/>
      <c r="T408" s="29"/>
      <c r="U408" s="29"/>
      <c r="V408" s="29"/>
      <c r="W408" s="29"/>
      <c r="X408" s="29"/>
      <c r="Y408" s="29"/>
      <c r="Z408" s="29"/>
    </row>
    <row r="409" spans="1:26" ht="15.75" customHeight="1">
      <c r="A409" s="29"/>
      <c r="B409" s="29"/>
      <c r="C409" s="29"/>
      <c r="D409" s="29"/>
      <c r="E409" s="29"/>
      <c r="F409" s="29"/>
      <c r="G409" s="29"/>
      <c r="H409" s="579"/>
      <c r="I409" s="29"/>
      <c r="J409" s="29"/>
      <c r="K409" s="29"/>
      <c r="L409" s="29"/>
      <c r="M409" s="29"/>
      <c r="N409" s="29"/>
      <c r="O409" s="29"/>
      <c r="P409" s="29"/>
      <c r="Q409" s="29"/>
      <c r="R409" s="29"/>
      <c r="S409" s="29"/>
      <c r="T409" s="29"/>
      <c r="U409" s="29"/>
      <c r="V409" s="29"/>
      <c r="W409" s="29"/>
      <c r="X409" s="29"/>
      <c r="Y409" s="29"/>
      <c r="Z409" s="29"/>
    </row>
    <row r="410" spans="1:26" ht="15.75" customHeight="1">
      <c r="A410" s="29"/>
      <c r="B410" s="29"/>
      <c r="C410" s="29"/>
      <c r="D410" s="29"/>
      <c r="E410" s="29"/>
      <c r="F410" s="29"/>
      <c r="G410" s="29"/>
      <c r="H410" s="579"/>
      <c r="I410" s="29"/>
      <c r="J410" s="29"/>
      <c r="K410" s="29"/>
      <c r="L410" s="29"/>
      <c r="M410" s="29"/>
      <c r="N410" s="29"/>
      <c r="O410" s="29"/>
      <c r="P410" s="29"/>
      <c r="Q410" s="29"/>
      <c r="R410" s="29"/>
      <c r="S410" s="29"/>
      <c r="T410" s="29"/>
      <c r="U410" s="29"/>
      <c r="V410" s="29"/>
      <c r="W410" s="29"/>
      <c r="X410" s="29"/>
      <c r="Y410" s="29"/>
      <c r="Z410" s="29"/>
    </row>
    <row r="411" spans="1:26" ht="15.75" customHeight="1">
      <c r="A411" s="29"/>
      <c r="B411" s="29"/>
      <c r="C411" s="29"/>
      <c r="D411" s="29"/>
      <c r="E411" s="29"/>
      <c r="F411" s="29"/>
      <c r="G411" s="29"/>
      <c r="H411" s="579"/>
      <c r="I411" s="29"/>
      <c r="J411" s="29"/>
      <c r="K411" s="29"/>
      <c r="L411" s="29"/>
      <c r="M411" s="29"/>
      <c r="N411" s="29"/>
      <c r="O411" s="29"/>
      <c r="P411" s="29"/>
      <c r="Q411" s="29"/>
      <c r="R411" s="29"/>
      <c r="S411" s="29"/>
      <c r="T411" s="29"/>
      <c r="U411" s="29"/>
      <c r="V411" s="29"/>
      <c r="W411" s="29"/>
      <c r="X411" s="29"/>
      <c r="Y411" s="29"/>
      <c r="Z411" s="29"/>
    </row>
    <row r="412" spans="1:26" ht="15.75" customHeight="1">
      <c r="A412" s="29"/>
      <c r="B412" s="29"/>
      <c r="C412" s="29"/>
      <c r="D412" s="29"/>
      <c r="E412" s="29"/>
      <c r="F412" s="29"/>
      <c r="G412" s="29"/>
      <c r="H412" s="579"/>
      <c r="I412" s="29"/>
      <c r="J412" s="29"/>
      <c r="K412" s="29"/>
      <c r="L412" s="29"/>
      <c r="M412" s="29"/>
      <c r="N412" s="29"/>
      <c r="O412" s="29"/>
      <c r="P412" s="29"/>
      <c r="Q412" s="29"/>
      <c r="R412" s="29"/>
      <c r="S412" s="29"/>
      <c r="T412" s="29"/>
      <c r="U412" s="29"/>
      <c r="V412" s="29"/>
      <c r="W412" s="29"/>
      <c r="X412" s="29"/>
      <c r="Y412" s="29"/>
      <c r="Z412" s="29"/>
    </row>
    <row r="413" spans="1:26" ht="15.75" customHeight="1">
      <c r="A413" s="29"/>
      <c r="B413" s="29"/>
      <c r="C413" s="29"/>
      <c r="D413" s="29"/>
      <c r="E413" s="29"/>
      <c r="F413" s="29"/>
      <c r="G413" s="29"/>
      <c r="H413" s="579"/>
      <c r="I413" s="29"/>
      <c r="J413" s="29"/>
      <c r="K413" s="29"/>
      <c r="L413" s="29"/>
      <c r="M413" s="29"/>
      <c r="N413" s="29"/>
      <c r="O413" s="29"/>
      <c r="P413" s="29"/>
      <c r="Q413" s="29"/>
      <c r="R413" s="29"/>
      <c r="S413" s="29"/>
      <c r="T413" s="29"/>
      <c r="U413" s="29"/>
      <c r="V413" s="29"/>
      <c r="W413" s="29"/>
      <c r="X413" s="29"/>
      <c r="Y413" s="29"/>
      <c r="Z413" s="29"/>
    </row>
    <row r="414" spans="1:26" ht="15.75" customHeight="1">
      <c r="A414" s="29"/>
      <c r="B414" s="29"/>
      <c r="C414" s="29"/>
      <c r="D414" s="29"/>
      <c r="E414" s="29"/>
      <c r="F414" s="29"/>
      <c r="G414" s="29"/>
      <c r="H414" s="579"/>
      <c r="I414" s="29"/>
      <c r="J414" s="29"/>
      <c r="K414" s="29"/>
      <c r="L414" s="29"/>
      <c r="M414" s="29"/>
      <c r="N414" s="29"/>
      <c r="O414" s="29"/>
      <c r="P414" s="29"/>
      <c r="Q414" s="29"/>
      <c r="R414" s="29"/>
      <c r="S414" s="29"/>
      <c r="T414" s="29"/>
      <c r="U414" s="29"/>
      <c r="V414" s="29"/>
      <c r="W414" s="29"/>
      <c r="X414" s="29"/>
      <c r="Y414" s="29"/>
      <c r="Z414" s="29"/>
    </row>
    <row r="415" spans="1:26" ht="15.75" customHeight="1">
      <c r="A415" s="29"/>
      <c r="B415" s="29"/>
      <c r="C415" s="29"/>
      <c r="D415" s="29"/>
      <c r="E415" s="29"/>
      <c r="F415" s="29"/>
      <c r="G415" s="29"/>
      <c r="H415" s="579"/>
      <c r="I415" s="29"/>
      <c r="J415" s="29"/>
      <c r="K415" s="29"/>
      <c r="L415" s="29"/>
      <c r="M415" s="29"/>
      <c r="N415" s="29"/>
      <c r="O415" s="29"/>
      <c r="P415" s="29"/>
      <c r="Q415" s="29"/>
      <c r="R415" s="29"/>
      <c r="S415" s="29"/>
      <c r="T415" s="29"/>
      <c r="U415" s="29"/>
      <c r="V415" s="29"/>
      <c r="W415" s="29"/>
      <c r="X415" s="29"/>
      <c r="Y415" s="29"/>
      <c r="Z415" s="29"/>
    </row>
    <row r="416" spans="1:26" ht="15.75" customHeight="1">
      <c r="A416" s="29"/>
      <c r="B416" s="29"/>
      <c r="C416" s="29"/>
      <c r="D416" s="29"/>
      <c r="E416" s="29"/>
      <c r="F416" s="29"/>
      <c r="G416" s="29"/>
      <c r="H416" s="579"/>
      <c r="I416" s="29"/>
      <c r="J416" s="29"/>
      <c r="K416" s="29"/>
      <c r="L416" s="29"/>
      <c r="M416" s="29"/>
      <c r="N416" s="29"/>
      <c r="O416" s="29"/>
      <c r="P416" s="29"/>
      <c r="Q416" s="29"/>
      <c r="R416" s="29"/>
      <c r="S416" s="29"/>
      <c r="T416" s="29"/>
      <c r="U416" s="29"/>
      <c r="V416" s="29"/>
      <c r="W416" s="29"/>
      <c r="X416" s="29"/>
      <c r="Y416" s="29"/>
      <c r="Z416" s="29"/>
    </row>
    <row r="417" spans="1:26" ht="15.75" customHeight="1">
      <c r="A417" s="29"/>
      <c r="B417" s="29"/>
      <c r="C417" s="29"/>
      <c r="D417" s="29"/>
      <c r="E417" s="29"/>
      <c r="F417" s="29"/>
      <c r="G417" s="29"/>
      <c r="H417" s="579"/>
      <c r="I417" s="29"/>
      <c r="J417" s="29"/>
      <c r="K417" s="29"/>
      <c r="L417" s="29"/>
      <c r="M417" s="29"/>
      <c r="N417" s="29"/>
      <c r="O417" s="29"/>
      <c r="P417" s="29"/>
      <c r="Q417" s="29"/>
      <c r="R417" s="29"/>
      <c r="S417" s="29"/>
      <c r="T417" s="29"/>
      <c r="U417" s="29"/>
      <c r="V417" s="29"/>
      <c r="W417" s="29"/>
      <c r="X417" s="29"/>
      <c r="Y417" s="29"/>
      <c r="Z417" s="29"/>
    </row>
    <row r="418" spans="1:26" ht="15.75" customHeight="1">
      <c r="A418" s="29"/>
      <c r="B418" s="29"/>
      <c r="C418" s="29"/>
      <c r="D418" s="29"/>
      <c r="E418" s="29"/>
      <c r="F418" s="29"/>
      <c r="G418" s="29"/>
      <c r="H418" s="579"/>
      <c r="I418" s="29"/>
      <c r="J418" s="29"/>
      <c r="K418" s="29"/>
      <c r="L418" s="29"/>
      <c r="M418" s="29"/>
      <c r="N418" s="29"/>
      <c r="O418" s="29"/>
      <c r="P418" s="29"/>
      <c r="Q418" s="29"/>
      <c r="R418" s="29"/>
      <c r="S418" s="29"/>
      <c r="T418" s="29"/>
      <c r="U418" s="29"/>
      <c r="V418" s="29"/>
      <c r="W418" s="29"/>
      <c r="X418" s="29"/>
      <c r="Y418" s="29"/>
      <c r="Z418" s="29"/>
    </row>
    <row r="419" spans="1:26" ht="15.75" customHeight="1">
      <c r="A419" s="29"/>
      <c r="B419" s="29"/>
      <c r="C419" s="29"/>
      <c r="D419" s="29"/>
      <c r="E419" s="29"/>
      <c r="F419" s="29"/>
      <c r="G419" s="29"/>
      <c r="H419" s="579"/>
      <c r="I419" s="29"/>
      <c r="J419" s="29"/>
      <c r="K419" s="29"/>
      <c r="L419" s="29"/>
      <c r="M419" s="29"/>
      <c r="N419" s="29"/>
      <c r="O419" s="29"/>
      <c r="P419" s="29"/>
      <c r="Q419" s="29"/>
      <c r="R419" s="29"/>
      <c r="S419" s="29"/>
      <c r="T419" s="29"/>
      <c r="U419" s="29"/>
      <c r="V419" s="29"/>
      <c r="W419" s="29"/>
      <c r="X419" s="29"/>
      <c r="Y419" s="29"/>
      <c r="Z419" s="29"/>
    </row>
    <row r="420" spans="1:26" ht="15.75" customHeight="1">
      <c r="A420" s="29"/>
      <c r="B420" s="29"/>
      <c r="C420" s="29"/>
      <c r="D420" s="29"/>
      <c r="E420" s="29"/>
      <c r="F420" s="29"/>
      <c r="G420" s="29"/>
      <c r="H420" s="579"/>
      <c r="I420" s="29"/>
      <c r="J420" s="29"/>
      <c r="K420" s="29"/>
      <c r="L420" s="29"/>
      <c r="M420" s="29"/>
      <c r="N420" s="29"/>
      <c r="O420" s="29"/>
      <c r="P420" s="29"/>
      <c r="Q420" s="29"/>
      <c r="R420" s="29"/>
      <c r="S420" s="29"/>
      <c r="T420" s="29"/>
      <c r="U420" s="29"/>
      <c r="V420" s="29"/>
      <c r="W420" s="29"/>
      <c r="X420" s="29"/>
      <c r="Y420" s="29"/>
      <c r="Z420" s="29"/>
    </row>
    <row r="421" spans="1:26" ht="15.75" customHeight="1">
      <c r="A421" s="29"/>
      <c r="B421" s="29"/>
      <c r="C421" s="29"/>
      <c r="D421" s="29"/>
      <c r="E421" s="29"/>
      <c r="F421" s="29"/>
      <c r="G421" s="29"/>
      <c r="H421" s="579"/>
      <c r="I421" s="29"/>
      <c r="J421" s="29"/>
      <c r="K421" s="29"/>
      <c r="L421" s="29"/>
      <c r="M421" s="29"/>
      <c r="N421" s="29"/>
      <c r="O421" s="29"/>
      <c r="P421" s="29"/>
      <c r="Q421" s="29"/>
      <c r="R421" s="29"/>
      <c r="S421" s="29"/>
      <c r="T421" s="29"/>
      <c r="U421" s="29"/>
      <c r="V421" s="29"/>
      <c r="W421" s="29"/>
      <c r="X421" s="29"/>
      <c r="Y421" s="29"/>
      <c r="Z421" s="29"/>
    </row>
    <row r="422" spans="1:26" ht="15.75" customHeight="1">
      <c r="A422" s="29"/>
      <c r="B422" s="29"/>
      <c r="C422" s="29"/>
      <c r="D422" s="29"/>
      <c r="E422" s="29"/>
      <c r="F422" s="29"/>
      <c r="G422" s="29"/>
      <c r="H422" s="579"/>
      <c r="I422" s="29"/>
      <c r="J422" s="29"/>
      <c r="K422" s="29"/>
      <c r="L422" s="29"/>
      <c r="M422" s="29"/>
      <c r="N422" s="29"/>
      <c r="O422" s="29"/>
      <c r="P422" s="29"/>
      <c r="Q422" s="29"/>
      <c r="R422" s="29"/>
      <c r="S422" s="29"/>
      <c r="T422" s="29"/>
      <c r="U422" s="29"/>
      <c r="V422" s="29"/>
      <c r="W422" s="29"/>
      <c r="X422" s="29"/>
      <c r="Y422" s="29"/>
      <c r="Z422" s="29"/>
    </row>
    <row r="423" spans="1:26" ht="15.75" customHeight="1">
      <c r="A423" s="29"/>
      <c r="B423" s="29"/>
      <c r="C423" s="29"/>
      <c r="D423" s="29"/>
      <c r="E423" s="29"/>
      <c r="F423" s="29"/>
      <c r="G423" s="29"/>
      <c r="H423" s="579"/>
      <c r="I423" s="29"/>
      <c r="J423" s="29"/>
      <c r="K423" s="29"/>
      <c r="L423" s="29"/>
      <c r="M423" s="29"/>
      <c r="N423" s="29"/>
      <c r="O423" s="29"/>
      <c r="P423" s="29"/>
      <c r="Q423" s="29"/>
      <c r="R423" s="29"/>
      <c r="S423" s="29"/>
      <c r="T423" s="29"/>
      <c r="U423" s="29"/>
      <c r="V423" s="29"/>
      <c r="W423" s="29"/>
      <c r="X423" s="29"/>
      <c r="Y423" s="29"/>
      <c r="Z423" s="29"/>
    </row>
    <row r="424" spans="1:26" ht="15.75" customHeight="1">
      <c r="A424" s="29"/>
      <c r="B424" s="29"/>
      <c r="C424" s="29"/>
      <c r="D424" s="29"/>
      <c r="E424" s="29"/>
      <c r="F424" s="29"/>
      <c r="G424" s="29"/>
      <c r="H424" s="579"/>
      <c r="I424" s="29"/>
      <c r="J424" s="29"/>
      <c r="K424" s="29"/>
      <c r="L424" s="29"/>
      <c r="M424" s="29"/>
      <c r="N424" s="29"/>
      <c r="O424" s="29"/>
      <c r="P424" s="29"/>
      <c r="Q424" s="29"/>
      <c r="R424" s="29"/>
      <c r="S424" s="29"/>
      <c r="T424" s="29"/>
      <c r="U424" s="29"/>
      <c r="V424" s="29"/>
      <c r="W424" s="29"/>
      <c r="X424" s="29"/>
      <c r="Y424" s="29"/>
      <c r="Z424" s="29"/>
    </row>
    <row r="425" spans="1:26" ht="15.75" customHeight="1">
      <c r="A425" s="29"/>
      <c r="B425" s="29"/>
      <c r="C425" s="29"/>
      <c r="D425" s="29"/>
      <c r="E425" s="29"/>
      <c r="F425" s="29"/>
      <c r="G425" s="29"/>
      <c r="H425" s="579"/>
      <c r="I425" s="29"/>
      <c r="J425" s="29"/>
      <c r="K425" s="29"/>
      <c r="L425" s="29"/>
      <c r="M425" s="29"/>
      <c r="N425" s="29"/>
      <c r="O425" s="29"/>
      <c r="P425" s="29"/>
      <c r="Q425" s="29"/>
      <c r="R425" s="29"/>
      <c r="S425" s="29"/>
      <c r="T425" s="29"/>
      <c r="U425" s="29"/>
      <c r="V425" s="29"/>
      <c r="W425" s="29"/>
      <c r="X425" s="29"/>
      <c r="Y425" s="29"/>
      <c r="Z425" s="29"/>
    </row>
    <row r="426" spans="1:26" ht="15.75" customHeight="1">
      <c r="A426" s="29"/>
      <c r="B426" s="29"/>
      <c r="C426" s="29"/>
      <c r="D426" s="29"/>
      <c r="E426" s="29"/>
      <c r="F426" s="29"/>
      <c r="G426" s="29"/>
      <c r="H426" s="579"/>
      <c r="I426" s="29"/>
      <c r="J426" s="29"/>
      <c r="K426" s="29"/>
      <c r="L426" s="29"/>
      <c r="M426" s="29"/>
      <c r="N426" s="29"/>
      <c r="O426" s="29"/>
      <c r="P426" s="29"/>
      <c r="Q426" s="29"/>
      <c r="R426" s="29"/>
      <c r="S426" s="29"/>
      <c r="T426" s="29"/>
      <c r="U426" s="29"/>
      <c r="V426" s="29"/>
      <c r="W426" s="29"/>
      <c r="X426" s="29"/>
      <c r="Y426" s="29"/>
      <c r="Z426" s="29"/>
    </row>
    <row r="427" spans="1:26" ht="15.75" customHeight="1">
      <c r="A427" s="29"/>
      <c r="B427" s="29"/>
      <c r="C427" s="29"/>
      <c r="D427" s="29"/>
      <c r="E427" s="29"/>
      <c r="F427" s="29"/>
      <c r="G427" s="29"/>
      <c r="H427" s="579"/>
      <c r="I427" s="29"/>
      <c r="J427" s="29"/>
      <c r="K427" s="29"/>
      <c r="L427" s="29"/>
      <c r="M427" s="29"/>
      <c r="N427" s="29"/>
      <c r="O427" s="29"/>
      <c r="P427" s="29"/>
      <c r="Q427" s="29"/>
      <c r="R427" s="29"/>
      <c r="S427" s="29"/>
      <c r="T427" s="29"/>
      <c r="U427" s="29"/>
      <c r="V427" s="29"/>
      <c r="W427" s="29"/>
      <c r="X427" s="29"/>
      <c r="Y427" s="29"/>
      <c r="Z427" s="29"/>
    </row>
    <row r="428" spans="1:26" ht="15.75" customHeight="1">
      <c r="A428" s="29"/>
      <c r="B428" s="29"/>
      <c r="C428" s="29"/>
      <c r="D428" s="29"/>
      <c r="E428" s="29"/>
      <c r="F428" s="29"/>
      <c r="G428" s="29"/>
      <c r="H428" s="579"/>
      <c r="I428" s="29"/>
      <c r="J428" s="29"/>
      <c r="K428" s="29"/>
      <c r="L428" s="29"/>
      <c r="M428" s="29"/>
      <c r="N428" s="29"/>
      <c r="O428" s="29"/>
      <c r="P428" s="29"/>
      <c r="Q428" s="29"/>
      <c r="R428" s="29"/>
      <c r="S428" s="29"/>
      <c r="T428" s="29"/>
      <c r="U428" s="29"/>
      <c r="V428" s="29"/>
      <c r="W428" s="29"/>
      <c r="X428" s="29"/>
      <c r="Y428" s="29"/>
      <c r="Z428" s="29"/>
    </row>
    <row r="429" spans="1:26" ht="15.75" customHeight="1">
      <c r="A429" s="29"/>
      <c r="B429" s="29"/>
      <c r="C429" s="29"/>
      <c r="D429" s="29"/>
      <c r="E429" s="29"/>
      <c r="F429" s="29"/>
      <c r="G429" s="29"/>
      <c r="H429" s="579"/>
      <c r="I429" s="29"/>
      <c r="J429" s="29"/>
      <c r="K429" s="29"/>
      <c r="L429" s="29"/>
      <c r="M429" s="29"/>
      <c r="N429" s="29"/>
      <c r="O429" s="29"/>
      <c r="P429" s="29"/>
      <c r="Q429" s="29"/>
      <c r="R429" s="29"/>
      <c r="S429" s="29"/>
      <c r="T429" s="29"/>
      <c r="U429" s="29"/>
      <c r="V429" s="29"/>
      <c r="W429" s="29"/>
      <c r="X429" s="29"/>
      <c r="Y429" s="29"/>
      <c r="Z429" s="29"/>
    </row>
    <row r="430" spans="1:26" ht="15.75" customHeight="1">
      <c r="A430" s="29"/>
      <c r="B430" s="29"/>
      <c r="C430" s="29"/>
      <c r="D430" s="29"/>
      <c r="E430" s="29"/>
      <c r="F430" s="29"/>
      <c r="G430" s="29"/>
      <c r="H430" s="579"/>
      <c r="I430" s="29"/>
      <c r="J430" s="29"/>
      <c r="K430" s="29"/>
      <c r="L430" s="29"/>
      <c r="M430" s="29"/>
      <c r="N430" s="29"/>
      <c r="O430" s="29"/>
      <c r="P430" s="29"/>
      <c r="Q430" s="29"/>
      <c r="R430" s="29"/>
      <c r="S430" s="29"/>
      <c r="T430" s="29"/>
      <c r="U430" s="29"/>
      <c r="V430" s="29"/>
      <c r="W430" s="29"/>
      <c r="X430" s="29"/>
      <c r="Y430" s="29"/>
      <c r="Z430" s="29"/>
    </row>
    <row r="431" spans="1:26" ht="15.75" customHeight="1">
      <c r="A431" s="29"/>
      <c r="B431" s="29"/>
      <c r="C431" s="29"/>
      <c r="D431" s="29"/>
      <c r="E431" s="29"/>
      <c r="F431" s="29"/>
      <c r="G431" s="29"/>
      <c r="H431" s="579"/>
      <c r="I431" s="29"/>
      <c r="J431" s="29"/>
      <c r="K431" s="29"/>
      <c r="L431" s="29"/>
      <c r="M431" s="29"/>
      <c r="N431" s="29"/>
      <c r="O431" s="29"/>
      <c r="P431" s="29"/>
      <c r="Q431" s="29"/>
      <c r="R431" s="29"/>
      <c r="S431" s="29"/>
      <c r="T431" s="29"/>
      <c r="U431" s="29"/>
      <c r="V431" s="29"/>
      <c r="W431" s="29"/>
      <c r="X431" s="29"/>
      <c r="Y431" s="29"/>
      <c r="Z431" s="29"/>
    </row>
    <row r="432" spans="1:26" ht="15.75" customHeight="1">
      <c r="A432" s="29"/>
      <c r="B432" s="29"/>
      <c r="C432" s="29"/>
      <c r="D432" s="29"/>
      <c r="E432" s="29"/>
      <c r="F432" s="29"/>
      <c r="G432" s="29"/>
      <c r="H432" s="579"/>
      <c r="I432" s="29"/>
      <c r="J432" s="29"/>
      <c r="K432" s="29"/>
      <c r="L432" s="29"/>
      <c r="M432" s="29"/>
      <c r="N432" s="29"/>
      <c r="O432" s="29"/>
      <c r="P432" s="29"/>
      <c r="Q432" s="29"/>
      <c r="R432" s="29"/>
      <c r="S432" s="29"/>
      <c r="T432" s="29"/>
      <c r="U432" s="29"/>
      <c r="V432" s="29"/>
      <c r="W432" s="29"/>
      <c r="X432" s="29"/>
      <c r="Y432" s="29"/>
      <c r="Z432" s="29"/>
    </row>
    <row r="433" spans="1:26" ht="15.75" customHeight="1">
      <c r="A433" s="29"/>
      <c r="B433" s="29"/>
      <c r="C433" s="29"/>
      <c r="D433" s="29"/>
      <c r="E433" s="29"/>
      <c r="F433" s="29"/>
      <c r="G433" s="29"/>
      <c r="H433" s="579"/>
      <c r="I433" s="29"/>
      <c r="J433" s="29"/>
      <c r="K433" s="29"/>
      <c r="L433" s="29"/>
      <c r="M433" s="29"/>
      <c r="N433" s="29"/>
      <c r="O433" s="29"/>
      <c r="P433" s="29"/>
      <c r="Q433" s="29"/>
      <c r="R433" s="29"/>
      <c r="S433" s="29"/>
      <c r="T433" s="29"/>
      <c r="U433" s="29"/>
      <c r="V433" s="29"/>
      <c r="W433" s="29"/>
      <c r="X433" s="29"/>
      <c r="Y433" s="29"/>
      <c r="Z433" s="29"/>
    </row>
    <row r="434" spans="1:26" ht="15.75" customHeight="1">
      <c r="A434" s="29"/>
      <c r="B434" s="29"/>
      <c r="C434" s="29"/>
      <c r="D434" s="29"/>
      <c r="E434" s="29"/>
      <c r="F434" s="29"/>
      <c r="G434" s="29"/>
      <c r="H434" s="579"/>
      <c r="I434" s="29"/>
      <c r="J434" s="29"/>
      <c r="K434" s="29"/>
      <c r="L434" s="29"/>
      <c r="M434" s="29"/>
      <c r="N434" s="29"/>
      <c r="O434" s="29"/>
      <c r="P434" s="29"/>
      <c r="Q434" s="29"/>
      <c r="R434" s="29"/>
      <c r="S434" s="29"/>
      <c r="T434" s="29"/>
      <c r="U434" s="29"/>
      <c r="V434" s="29"/>
      <c r="W434" s="29"/>
      <c r="X434" s="29"/>
      <c r="Y434" s="29"/>
      <c r="Z434" s="29"/>
    </row>
    <row r="435" spans="1:26" ht="15.75" customHeight="1">
      <c r="A435" s="29"/>
      <c r="B435" s="29"/>
      <c r="C435" s="29"/>
      <c r="D435" s="29"/>
      <c r="E435" s="29"/>
      <c r="F435" s="29"/>
      <c r="G435" s="29"/>
      <c r="H435" s="579"/>
      <c r="I435" s="29"/>
      <c r="J435" s="29"/>
      <c r="K435" s="29"/>
      <c r="L435" s="29"/>
      <c r="M435" s="29"/>
      <c r="N435" s="29"/>
      <c r="O435" s="29"/>
      <c r="P435" s="29"/>
      <c r="Q435" s="29"/>
      <c r="R435" s="29"/>
      <c r="S435" s="29"/>
      <c r="T435" s="29"/>
      <c r="U435" s="29"/>
      <c r="V435" s="29"/>
      <c r="W435" s="29"/>
      <c r="X435" s="29"/>
      <c r="Y435" s="29"/>
      <c r="Z435" s="29"/>
    </row>
    <row r="436" spans="1:26" ht="15.75" customHeight="1">
      <c r="A436" s="29"/>
      <c r="B436" s="29"/>
      <c r="C436" s="29"/>
      <c r="D436" s="29"/>
      <c r="E436" s="29"/>
      <c r="F436" s="29"/>
      <c r="G436" s="29"/>
      <c r="H436" s="579"/>
      <c r="I436" s="29"/>
      <c r="J436" s="29"/>
      <c r="K436" s="29"/>
      <c r="L436" s="29"/>
      <c r="M436" s="29"/>
      <c r="N436" s="29"/>
      <c r="O436" s="29"/>
      <c r="P436" s="29"/>
      <c r="Q436" s="29"/>
      <c r="R436" s="29"/>
      <c r="S436" s="29"/>
      <c r="T436" s="29"/>
      <c r="U436" s="29"/>
      <c r="V436" s="29"/>
      <c r="W436" s="29"/>
      <c r="X436" s="29"/>
      <c r="Y436" s="29"/>
      <c r="Z436" s="29"/>
    </row>
    <row r="437" spans="1:26" ht="15.75" customHeight="1">
      <c r="A437" s="29"/>
      <c r="B437" s="29"/>
      <c r="C437" s="29"/>
      <c r="D437" s="29"/>
      <c r="E437" s="29"/>
      <c r="F437" s="29"/>
      <c r="G437" s="29"/>
      <c r="H437" s="579"/>
      <c r="I437" s="29"/>
      <c r="J437" s="29"/>
      <c r="K437" s="29"/>
      <c r="L437" s="29"/>
      <c r="M437" s="29"/>
      <c r="N437" s="29"/>
      <c r="O437" s="29"/>
      <c r="P437" s="29"/>
      <c r="Q437" s="29"/>
      <c r="R437" s="29"/>
      <c r="S437" s="29"/>
      <c r="T437" s="29"/>
      <c r="U437" s="29"/>
      <c r="V437" s="29"/>
      <c r="W437" s="29"/>
      <c r="X437" s="29"/>
      <c r="Y437" s="29"/>
      <c r="Z437" s="29"/>
    </row>
    <row r="438" spans="1:26" ht="15.75" customHeight="1">
      <c r="A438" s="29"/>
      <c r="B438" s="29"/>
      <c r="C438" s="29"/>
      <c r="D438" s="29"/>
      <c r="E438" s="29"/>
      <c r="F438" s="29"/>
      <c r="G438" s="29"/>
      <c r="H438" s="579"/>
      <c r="I438" s="29"/>
      <c r="J438" s="29"/>
      <c r="K438" s="29"/>
      <c r="L438" s="29"/>
      <c r="M438" s="29"/>
      <c r="N438" s="29"/>
      <c r="O438" s="29"/>
      <c r="P438" s="29"/>
      <c r="Q438" s="29"/>
      <c r="R438" s="29"/>
      <c r="S438" s="29"/>
      <c r="T438" s="29"/>
      <c r="U438" s="29"/>
      <c r="V438" s="29"/>
      <c r="W438" s="29"/>
      <c r="X438" s="29"/>
      <c r="Y438" s="29"/>
      <c r="Z438" s="29"/>
    </row>
    <row r="439" spans="1:26" ht="15.75" customHeight="1">
      <c r="A439" s="29"/>
      <c r="B439" s="29"/>
      <c r="C439" s="29"/>
      <c r="D439" s="29"/>
      <c r="E439" s="29"/>
      <c r="F439" s="29"/>
      <c r="G439" s="29"/>
      <c r="H439" s="579"/>
      <c r="I439" s="29"/>
      <c r="J439" s="29"/>
      <c r="K439" s="29"/>
      <c r="L439" s="29"/>
      <c r="M439" s="29"/>
      <c r="N439" s="29"/>
      <c r="O439" s="29"/>
      <c r="P439" s="29"/>
      <c r="Q439" s="29"/>
      <c r="R439" s="29"/>
      <c r="S439" s="29"/>
      <c r="T439" s="29"/>
      <c r="U439" s="29"/>
      <c r="V439" s="29"/>
      <c r="W439" s="29"/>
      <c r="X439" s="29"/>
      <c r="Y439" s="29"/>
      <c r="Z439" s="29"/>
    </row>
    <row r="440" spans="1:26" ht="15.75" customHeight="1">
      <c r="A440" s="29"/>
      <c r="B440" s="29"/>
      <c r="C440" s="29"/>
      <c r="D440" s="29"/>
      <c r="E440" s="29"/>
      <c r="F440" s="29"/>
      <c r="G440" s="29"/>
      <c r="H440" s="579"/>
      <c r="I440" s="29"/>
      <c r="J440" s="29"/>
      <c r="K440" s="29"/>
      <c r="L440" s="29"/>
      <c r="M440" s="29"/>
      <c r="N440" s="29"/>
      <c r="O440" s="29"/>
      <c r="P440" s="29"/>
      <c r="Q440" s="29"/>
      <c r="R440" s="29"/>
      <c r="S440" s="29"/>
      <c r="T440" s="29"/>
      <c r="U440" s="29"/>
      <c r="V440" s="29"/>
      <c r="W440" s="29"/>
      <c r="X440" s="29"/>
      <c r="Y440" s="29"/>
      <c r="Z440" s="29"/>
    </row>
    <row r="441" spans="1:26" ht="15.75" customHeight="1">
      <c r="A441" s="29"/>
      <c r="B441" s="29"/>
      <c r="C441" s="29"/>
      <c r="D441" s="29"/>
      <c r="E441" s="29"/>
      <c r="F441" s="29"/>
      <c r="G441" s="29"/>
      <c r="H441" s="579"/>
      <c r="I441" s="29"/>
      <c r="J441" s="29"/>
      <c r="K441" s="29"/>
      <c r="L441" s="29"/>
      <c r="M441" s="29"/>
      <c r="N441" s="29"/>
      <c r="O441" s="29"/>
      <c r="P441" s="29"/>
      <c r="Q441" s="29"/>
      <c r="R441" s="29"/>
      <c r="S441" s="29"/>
      <c r="T441" s="29"/>
      <c r="U441" s="29"/>
      <c r="V441" s="29"/>
      <c r="W441" s="29"/>
      <c r="X441" s="29"/>
      <c r="Y441" s="29"/>
      <c r="Z441" s="29"/>
    </row>
    <row r="442" spans="1:26" ht="15.75" customHeight="1">
      <c r="A442" s="29"/>
      <c r="B442" s="29"/>
      <c r="C442" s="29"/>
      <c r="D442" s="29"/>
      <c r="E442" s="29"/>
      <c r="F442" s="29"/>
      <c r="G442" s="29"/>
      <c r="H442" s="579"/>
      <c r="I442" s="29"/>
      <c r="J442" s="29"/>
      <c r="K442" s="29"/>
      <c r="L442" s="29"/>
      <c r="M442" s="29"/>
      <c r="N442" s="29"/>
      <c r="O442" s="29"/>
      <c r="P442" s="29"/>
      <c r="Q442" s="29"/>
      <c r="R442" s="29"/>
      <c r="S442" s="29"/>
      <c r="T442" s="29"/>
      <c r="U442" s="29"/>
      <c r="V442" s="29"/>
      <c r="W442" s="29"/>
      <c r="X442" s="29"/>
      <c r="Y442" s="29"/>
      <c r="Z442" s="29"/>
    </row>
    <row r="443" spans="1:26" ht="15.75" customHeight="1">
      <c r="A443" s="29"/>
      <c r="B443" s="29"/>
      <c r="C443" s="29"/>
      <c r="D443" s="29"/>
      <c r="E443" s="29"/>
      <c r="F443" s="29"/>
      <c r="G443" s="29"/>
      <c r="H443" s="579"/>
      <c r="I443" s="29"/>
      <c r="J443" s="29"/>
      <c r="K443" s="29"/>
      <c r="L443" s="29"/>
      <c r="M443" s="29"/>
      <c r="N443" s="29"/>
      <c r="O443" s="29"/>
      <c r="P443" s="29"/>
      <c r="Q443" s="29"/>
      <c r="R443" s="29"/>
      <c r="S443" s="29"/>
      <c r="T443" s="29"/>
      <c r="U443" s="29"/>
      <c r="V443" s="29"/>
      <c r="W443" s="29"/>
      <c r="X443" s="29"/>
      <c r="Y443" s="29"/>
      <c r="Z443" s="29"/>
    </row>
    <row r="444" spans="1:26" ht="15.75" customHeight="1">
      <c r="A444" s="29"/>
      <c r="B444" s="29"/>
      <c r="C444" s="29"/>
      <c r="D444" s="29"/>
      <c r="E444" s="29"/>
      <c r="F444" s="29"/>
      <c r="G444" s="29"/>
      <c r="H444" s="579"/>
      <c r="I444" s="29"/>
      <c r="J444" s="29"/>
      <c r="K444" s="29"/>
      <c r="L444" s="29"/>
      <c r="M444" s="29"/>
      <c r="N444" s="29"/>
      <c r="O444" s="29"/>
      <c r="P444" s="29"/>
      <c r="Q444" s="29"/>
      <c r="R444" s="29"/>
      <c r="S444" s="29"/>
      <c r="T444" s="29"/>
      <c r="U444" s="29"/>
      <c r="V444" s="29"/>
      <c r="W444" s="29"/>
      <c r="X444" s="29"/>
      <c r="Y444" s="29"/>
      <c r="Z444" s="29"/>
    </row>
    <row r="445" spans="1:26" ht="15.75" customHeight="1">
      <c r="A445" s="29"/>
      <c r="B445" s="29"/>
      <c r="C445" s="29"/>
      <c r="D445" s="29"/>
      <c r="E445" s="29"/>
      <c r="F445" s="29"/>
      <c r="G445" s="29"/>
      <c r="H445" s="579"/>
      <c r="I445" s="29"/>
      <c r="J445" s="29"/>
      <c r="K445" s="29"/>
      <c r="L445" s="29"/>
      <c r="M445" s="29"/>
      <c r="N445" s="29"/>
      <c r="O445" s="29"/>
      <c r="P445" s="29"/>
      <c r="Q445" s="29"/>
      <c r="R445" s="29"/>
      <c r="S445" s="29"/>
      <c r="T445" s="29"/>
      <c r="U445" s="29"/>
      <c r="V445" s="29"/>
      <c r="W445" s="29"/>
      <c r="X445" s="29"/>
      <c r="Y445" s="29"/>
      <c r="Z445" s="29"/>
    </row>
    <row r="446" spans="1:26" ht="15.75" customHeight="1">
      <c r="A446" s="29"/>
      <c r="B446" s="29"/>
      <c r="C446" s="29"/>
      <c r="D446" s="29"/>
      <c r="E446" s="29"/>
      <c r="F446" s="29"/>
      <c r="G446" s="29"/>
      <c r="H446" s="579"/>
      <c r="I446" s="29"/>
      <c r="J446" s="29"/>
      <c r="K446" s="29"/>
      <c r="L446" s="29"/>
      <c r="M446" s="29"/>
      <c r="N446" s="29"/>
      <c r="O446" s="29"/>
      <c r="P446" s="29"/>
      <c r="Q446" s="29"/>
      <c r="R446" s="29"/>
      <c r="S446" s="29"/>
      <c r="T446" s="29"/>
      <c r="U446" s="29"/>
      <c r="V446" s="29"/>
      <c r="W446" s="29"/>
      <c r="X446" s="29"/>
      <c r="Y446" s="29"/>
      <c r="Z446" s="29"/>
    </row>
    <row r="447" spans="1:26" ht="15.75" customHeight="1">
      <c r="A447" s="29"/>
      <c r="B447" s="29"/>
      <c r="C447" s="29"/>
      <c r="D447" s="29"/>
      <c r="E447" s="29"/>
      <c r="F447" s="29"/>
      <c r="G447" s="29"/>
      <c r="H447" s="579"/>
      <c r="I447" s="29"/>
      <c r="J447" s="29"/>
      <c r="K447" s="29"/>
      <c r="L447" s="29"/>
      <c r="M447" s="29"/>
      <c r="N447" s="29"/>
      <c r="O447" s="29"/>
      <c r="P447" s="29"/>
      <c r="Q447" s="29"/>
      <c r="R447" s="29"/>
      <c r="S447" s="29"/>
      <c r="T447" s="29"/>
      <c r="U447" s="29"/>
      <c r="V447" s="29"/>
      <c r="W447" s="29"/>
      <c r="X447" s="29"/>
      <c r="Y447" s="29"/>
      <c r="Z447" s="29"/>
    </row>
    <row r="448" spans="1:26" ht="15.75" customHeight="1">
      <c r="A448" s="29"/>
      <c r="B448" s="29"/>
      <c r="C448" s="29"/>
      <c r="D448" s="29"/>
      <c r="E448" s="29"/>
      <c r="F448" s="29"/>
      <c r="G448" s="29"/>
      <c r="H448" s="579"/>
      <c r="I448" s="29"/>
      <c r="J448" s="29"/>
      <c r="K448" s="29"/>
      <c r="L448" s="29"/>
      <c r="M448" s="29"/>
      <c r="N448" s="29"/>
      <c r="O448" s="29"/>
      <c r="P448" s="29"/>
      <c r="Q448" s="29"/>
      <c r="R448" s="29"/>
      <c r="S448" s="29"/>
      <c r="T448" s="29"/>
      <c r="U448" s="29"/>
      <c r="V448" s="29"/>
      <c r="W448" s="29"/>
      <c r="X448" s="29"/>
      <c r="Y448" s="29"/>
      <c r="Z448" s="29"/>
    </row>
    <row r="449" spans="1:26" ht="15.75" customHeight="1">
      <c r="A449" s="29"/>
      <c r="B449" s="29"/>
      <c r="C449" s="29"/>
      <c r="D449" s="29"/>
      <c r="E449" s="29"/>
      <c r="F449" s="29"/>
      <c r="G449" s="29"/>
      <c r="H449" s="579"/>
      <c r="I449" s="29"/>
      <c r="J449" s="29"/>
      <c r="K449" s="29"/>
      <c r="L449" s="29"/>
      <c r="M449" s="29"/>
      <c r="N449" s="29"/>
      <c r="O449" s="29"/>
      <c r="P449" s="29"/>
      <c r="Q449" s="29"/>
      <c r="R449" s="29"/>
      <c r="S449" s="29"/>
      <c r="T449" s="29"/>
      <c r="U449" s="29"/>
      <c r="V449" s="29"/>
      <c r="W449" s="29"/>
      <c r="X449" s="29"/>
      <c r="Y449" s="29"/>
      <c r="Z449" s="29"/>
    </row>
    <row r="450" spans="1:26" ht="15.75" customHeight="1">
      <c r="A450" s="29"/>
      <c r="B450" s="29"/>
      <c r="C450" s="29"/>
      <c r="D450" s="29"/>
      <c r="E450" s="29"/>
      <c r="F450" s="29"/>
      <c r="G450" s="29"/>
      <c r="H450" s="579"/>
      <c r="I450" s="29"/>
      <c r="J450" s="29"/>
      <c r="K450" s="29"/>
      <c r="L450" s="29"/>
      <c r="M450" s="29"/>
      <c r="N450" s="29"/>
      <c r="O450" s="29"/>
      <c r="P450" s="29"/>
      <c r="Q450" s="29"/>
      <c r="R450" s="29"/>
      <c r="S450" s="29"/>
      <c r="T450" s="29"/>
      <c r="U450" s="29"/>
      <c r="V450" s="29"/>
      <c r="W450" s="29"/>
      <c r="X450" s="29"/>
      <c r="Y450" s="29"/>
      <c r="Z450" s="29"/>
    </row>
    <row r="451" spans="1:26" ht="15.75" customHeight="1">
      <c r="A451" s="29"/>
      <c r="B451" s="29"/>
      <c r="C451" s="29"/>
      <c r="D451" s="29"/>
      <c r="E451" s="29"/>
      <c r="F451" s="29"/>
      <c r="G451" s="29"/>
      <c r="H451" s="579"/>
      <c r="I451" s="29"/>
      <c r="J451" s="29"/>
      <c r="K451" s="29"/>
      <c r="L451" s="29"/>
      <c r="M451" s="29"/>
      <c r="N451" s="29"/>
      <c r="O451" s="29"/>
      <c r="P451" s="29"/>
      <c r="Q451" s="29"/>
      <c r="R451" s="29"/>
      <c r="S451" s="29"/>
      <c r="T451" s="29"/>
      <c r="U451" s="29"/>
      <c r="V451" s="29"/>
      <c r="W451" s="29"/>
      <c r="X451" s="29"/>
      <c r="Y451" s="29"/>
      <c r="Z451" s="29"/>
    </row>
    <row r="452" spans="1:26" ht="15.75" customHeight="1">
      <c r="A452" s="29"/>
      <c r="B452" s="29"/>
      <c r="C452" s="29"/>
      <c r="D452" s="29"/>
      <c r="E452" s="29"/>
      <c r="F452" s="29"/>
      <c r="G452" s="29"/>
      <c r="H452" s="579"/>
      <c r="I452" s="29"/>
      <c r="J452" s="29"/>
      <c r="K452" s="29"/>
      <c r="L452" s="29"/>
      <c r="M452" s="29"/>
      <c r="N452" s="29"/>
      <c r="O452" s="29"/>
      <c r="P452" s="29"/>
      <c r="Q452" s="29"/>
      <c r="R452" s="29"/>
      <c r="S452" s="29"/>
      <c r="T452" s="29"/>
      <c r="U452" s="29"/>
      <c r="V452" s="29"/>
      <c r="W452" s="29"/>
      <c r="X452" s="29"/>
      <c r="Y452" s="29"/>
      <c r="Z452" s="29"/>
    </row>
    <row r="453" spans="1:26" ht="15.75" customHeight="1">
      <c r="A453" s="29"/>
      <c r="B453" s="29"/>
      <c r="C453" s="29"/>
      <c r="D453" s="29"/>
      <c r="E453" s="29"/>
      <c r="F453" s="29"/>
      <c r="G453" s="29"/>
      <c r="H453" s="579"/>
      <c r="I453" s="29"/>
      <c r="J453" s="29"/>
      <c r="K453" s="29"/>
      <c r="L453" s="29"/>
      <c r="M453" s="29"/>
      <c r="N453" s="29"/>
      <c r="O453" s="29"/>
      <c r="P453" s="29"/>
      <c r="Q453" s="29"/>
      <c r="R453" s="29"/>
      <c r="S453" s="29"/>
      <c r="T453" s="29"/>
      <c r="U453" s="29"/>
      <c r="V453" s="29"/>
      <c r="W453" s="29"/>
      <c r="X453" s="29"/>
      <c r="Y453" s="29"/>
      <c r="Z453" s="29"/>
    </row>
    <row r="454" spans="1:26" ht="15.75" customHeight="1">
      <c r="A454" s="29"/>
      <c r="B454" s="29"/>
      <c r="C454" s="29"/>
      <c r="D454" s="29"/>
      <c r="E454" s="29"/>
      <c r="F454" s="29"/>
      <c r="G454" s="29"/>
      <c r="H454" s="579"/>
      <c r="I454" s="29"/>
      <c r="J454" s="29"/>
      <c r="K454" s="29"/>
      <c r="L454" s="29"/>
      <c r="M454" s="29"/>
      <c r="N454" s="29"/>
      <c r="O454" s="29"/>
      <c r="P454" s="29"/>
      <c r="Q454" s="29"/>
      <c r="R454" s="29"/>
      <c r="S454" s="29"/>
      <c r="T454" s="29"/>
      <c r="U454" s="29"/>
      <c r="V454" s="29"/>
      <c r="W454" s="29"/>
      <c r="X454" s="29"/>
      <c r="Y454" s="29"/>
      <c r="Z454" s="29"/>
    </row>
    <row r="455" spans="1:26" ht="15.75" customHeight="1">
      <c r="A455" s="29"/>
      <c r="B455" s="29"/>
      <c r="C455" s="29"/>
      <c r="D455" s="29"/>
      <c r="E455" s="29"/>
      <c r="F455" s="29"/>
      <c r="G455" s="29"/>
      <c r="H455" s="579"/>
      <c r="I455" s="29"/>
      <c r="J455" s="29"/>
      <c r="K455" s="29"/>
      <c r="L455" s="29"/>
      <c r="M455" s="29"/>
      <c r="N455" s="29"/>
      <c r="O455" s="29"/>
      <c r="P455" s="29"/>
      <c r="Q455" s="29"/>
      <c r="R455" s="29"/>
      <c r="S455" s="29"/>
      <c r="T455" s="29"/>
      <c r="U455" s="29"/>
      <c r="V455" s="29"/>
      <c r="W455" s="29"/>
      <c r="X455" s="29"/>
      <c r="Y455" s="29"/>
      <c r="Z455" s="29"/>
    </row>
    <row r="456" spans="1:26" ht="15.75" customHeight="1">
      <c r="A456" s="29"/>
      <c r="B456" s="29"/>
      <c r="C456" s="29"/>
      <c r="D456" s="29"/>
      <c r="E456" s="29"/>
      <c r="F456" s="29"/>
      <c r="G456" s="29"/>
      <c r="H456" s="579"/>
      <c r="I456" s="29"/>
      <c r="J456" s="29"/>
      <c r="K456" s="29"/>
      <c r="L456" s="29"/>
      <c r="M456" s="29"/>
      <c r="N456" s="29"/>
      <c r="O456" s="29"/>
      <c r="P456" s="29"/>
      <c r="Q456" s="29"/>
      <c r="R456" s="29"/>
      <c r="S456" s="29"/>
      <c r="T456" s="29"/>
      <c r="U456" s="29"/>
      <c r="V456" s="29"/>
      <c r="W456" s="29"/>
      <c r="X456" s="29"/>
      <c r="Y456" s="29"/>
      <c r="Z456" s="29"/>
    </row>
    <row r="457" spans="1:26" ht="15.75" customHeight="1">
      <c r="A457" s="29"/>
      <c r="B457" s="29"/>
      <c r="C457" s="29"/>
      <c r="D457" s="29"/>
      <c r="E457" s="29"/>
      <c r="F457" s="29"/>
      <c r="G457" s="29"/>
      <c r="H457" s="579"/>
      <c r="I457" s="29"/>
      <c r="J457" s="29"/>
      <c r="K457" s="29"/>
      <c r="L457" s="29"/>
      <c r="M457" s="29"/>
      <c r="N457" s="29"/>
      <c r="O457" s="29"/>
      <c r="P457" s="29"/>
      <c r="Q457" s="29"/>
      <c r="R457" s="29"/>
      <c r="S457" s="29"/>
      <c r="T457" s="29"/>
      <c r="U457" s="29"/>
      <c r="V457" s="29"/>
      <c r="W457" s="29"/>
      <c r="X457" s="29"/>
      <c r="Y457" s="29"/>
      <c r="Z457" s="29"/>
    </row>
    <row r="458" spans="1:26" ht="15.75" customHeight="1">
      <c r="A458" s="29"/>
      <c r="B458" s="29"/>
      <c r="C458" s="29"/>
      <c r="D458" s="29"/>
      <c r="E458" s="29"/>
      <c r="F458" s="29"/>
      <c r="G458" s="29"/>
      <c r="H458" s="579"/>
      <c r="I458" s="29"/>
      <c r="J458" s="29"/>
      <c r="K458" s="29"/>
      <c r="L458" s="29"/>
      <c r="M458" s="29"/>
      <c r="N458" s="29"/>
      <c r="O458" s="29"/>
      <c r="P458" s="29"/>
      <c r="Q458" s="29"/>
      <c r="R458" s="29"/>
      <c r="S458" s="29"/>
      <c r="T458" s="29"/>
      <c r="U458" s="29"/>
      <c r="V458" s="29"/>
      <c r="W458" s="29"/>
      <c r="X458" s="29"/>
      <c r="Y458" s="29"/>
      <c r="Z458" s="29"/>
    </row>
    <row r="459" spans="1:26" ht="15.75" customHeight="1">
      <c r="A459" s="29"/>
      <c r="B459" s="29"/>
      <c r="C459" s="29"/>
      <c r="D459" s="29"/>
      <c r="E459" s="29"/>
      <c r="F459" s="29"/>
      <c r="G459" s="29"/>
      <c r="H459" s="579"/>
      <c r="I459" s="29"/>
      <c r="J459" s="29"/>
      <c r="K459" s="29"/>
      <c r="L459" s="29"/>
      <c r="M459" s="29"/>
      <c r="N459" s="29"/>
      <c r="O459" s="29"/>
      <c r="P459" s="29"/>
      <c r="Q459" s="29"/>
      <c r="R459" s="29"/>
      <c r="S459" s="29"/>
      <c r="T459" s="29"/>
      <c r="U459" s="29"/>
      <c r="V459" s="29"/>
      <c r="W459" s="29"/>
      <c r="X459" s="29"/>
      <c r="Y459" s="29"/>
      <c r="Z459" s="29"/>
    </row>
    <row r="460" spans="1:26" ht="15.75" customHeight="1">
      <c r="A460" s="29"/>
      <c r="B460" s="29"/>
      <c r="C460" s="29"/>
      <c r="D460" s="29"/>
      <c r="E460" s="29"/>
      <c r="F460" s="29"/>
      <c r="G460" s="29"/>
      <c r="H460" s="579"/>
      <c r="I460" s="29"/>
      <c r="J460" s="29"/>
      <c r="K460" s="29"/>
      <c r="L460" s="29"/>
      <c r="M460" s="29"/>
      <c r="N460" s="29"/>
      <c r="O460" s="29"/>
      <c r="P460" s="29"/>
      <c r="Q460" s="29"/>
      <c r="R460" s="29"/>
      <c r="S460" s="29"/>
      <c r="T460" s="29"/>
      <c r="U460" s="29"/>
      <c r="V460" s="29"/>
      <c r="W460" s="29"/>
      <c r="X460" s="29"/>
      <c r="Y460" s="29"/>
      <c r="Z460" s="29"/>
    </row>
    <row r="461" spans="1:26" ht="15.75" customHeight="1">
      <c r="A461" s="29"/>
      <c r="B461" s="29"/>
      <c r="C461" s="29"/>
      <c r="D461" s="29"/>
      <c r="E461" s="29"/>
      <c r="F461" s="29"/>
      <c r="G461" s="29"/>
      <c r="H461" s="579"/>
      <c r="I461" s="29"/>
      <c r="J461" s="29"/>
      <c r="K461" s="29"/>
      <c r="L461" s="29"/>
      <c r="M461" s="29"/>
      <c r="N461" s="29"/>
      <c r="O461" s="29"/>
      <c r="P461" s="29"/>
      <c r="Q461" s="29"/>
      <c r="R461" s="29"/>
      <c r="S461" s="29"/>
      <c r="T461" s="29"/>
      <c r="U461" s="29"/>
      <c r="V461" s="29"/>
      <c r="W461" s="29"/>
      <c r="X461" s="29"/>
      <c r="Y461" s="29"/>
      <c r="Z461" s="29"/>
    </row>
    <row r="462" spans="1:26" ht="15.75" customHeight="1">
      <c r="A462" s="29"/>
      <c r="B462" s="29"/>
      <c r="C462" s="29"/>
      <c r="D462" s="29"/>
      <c r="E462" s="29"/>
      <c r="F462" s="29"/>
      <c r="G462" s="29"/>
      <c r="H462" s="579"/>
      <c r="I462" s="29"/>
      <c r="J462" s="29"/>
      <c r="K462" s="29"/>
      <c r="L462" s="29"/>
      <c r="M462" s="29"/>
      <c r="N462" s="29"/>
      <c r="O462" s="29"/>
      <c r="P462" s="29"/>
      <c r="Q462" s="29"/>
      <c r="R462" s="29"/>
      <c r="S462" s="29"/>
      <c r="T462" s="29"/>
      <c r="U462" s="29"/>
      <c r="V462" s="29"/>
      <c r="W462" s="29"/>
      <c r="X462" s="29"/>
      <c r="Y462" s="29"/>
      <c r="Z462" s="29"/>
    </row>
    <row r="463" spans="1:26" ht="15.75" customHeight="1">
      <c r="A463" s="29"/>
      <c r="B463" s="29"/>
      <c r="C463" s="29"/>
      <c r="D463" s="29"/>
      <c r="E463" s="29"/>
      <c r="F463" s="29"/>
      <c r="G463" s="29"/>
      <c r="H463" s="579"/>
      <c r="I463" s="29"/>
      <c r="J463" s="29"/>
      <c r="K463" s="29"/>
      <c r="L463" s="29"/>
      <c r="M463" s="29"/>
      <c r="N463" s="29"/>
      <c r="O463" s="29"/>
      <c r="P463" s="29"/>
      <c r="Q463" s="29"/>
      <c r="R463" s="29"/>
      <c r="S463" s="29"/>
      <c r="T463" s="29"/>
      <c r="U463" s="29"/>
      <c r="V463" s="29"/>
      <c r="W463" s="29"/>
      <c r="X463" s="29"/>
      <c r="Y463" s="29"/>
      <c r="Z463" s="29"/>
    </row>
    <row r="464" spans="1:26" ht="15.75" customHeight="1">
      <c r="A464" s="29"/>
      <c r="B464" s="29"/>
      <c r="C464" s="29"/>
      <c r="D464" s="29"/>
      <c r="E464" s="29"/>
      <c r="F464" s="29"/>
      <c r="G464" s="29"/>
      <c r="H464" s="579"/>
      <c r="I464" s="29"/>
      <c r="J464" s="29"/>
      <c r="K464" s="29"/>
      <c r="L464" s="29"/>
      <c r="M464" s="29"/>
      <c r="N464" s="29"/>
      <c r="O464" s="29"/>
      <c r="P464" s="29"/>
      <c r="Q464" s="29"/>
      <c r="R464" s="29"/>
      <c r="S464" s="29"/>
      <c r="T464" s="29"/>
      <c r="U464" s="29"/>
      <c r="V464" s="29"/>
      <c r="W464" s="29"/>
      <c r="X464" s="29"/>
      <c r="Y464" s="29"/>
      <c r="Z464" s="29"/>
    </row>
    <row r="465" spans="1:26" ht="15.75" customHeight="1">
      <c r="A465" s="29"/>
      <c r="B465" s="29"/>
      <c r="C465" s="29"/>
      <c r="D465" s="29"/>
      <c r="E465" s="29"/>
      <c r="F465" s="29"/>
      <c r="G465" s="29"/>
      <c r="H465" s="579"/>
      <c r="I465" s="29"/>
      <c r="J465" s="29"/>
      <c r="K465" s="29"/>
      <c r="L465" s="29"/>
      <c r="M465" s="29"/>
      <c r="N465" s="29"/>
      <c r="O465" s="29"/>
      <c r="P465" s="29"/>
      <c r="Q465" s="29"/>
      <c r="R465" s="29"/>
      <c r="S465" s="29"/>
      <c r="T465" s="29"/>
      <c r="U465" s="29"/>
      <c r="V465" s="29"/>
      <c r="W465" s="29"/>
      <c r="X465" s="29"/>
      <c r="Y465" s="29"/>
      <c r="Z465" s="29"/>
    </row>
    <row r="466" spans="1:26" ht="15.75" customHeight="1">
      <c r="A466" s="29"/>
      <c r="B466" s="29"/>
      <c r="C466" s="29"/>
      <c r="D466" s="29"/>
      <c r="E466" s="29"/>
      <c r="F466" s="29"/>
      <c r="G466" s="29"/>
      <c r="H466" s="579"/>
      <c r="I466" s="29"/>
      <c r="J466" s="29"/>
      <c r="K466" s="29"/>
      <c r="L466" s="29"/>
      <c r="M466" s="29"/>
      <c r="N466" s="29"/>
      <c r="O466" s="29"/>
      <c r="P466" s="29"/>
      <c r="Q466" s="29"/>
      <c r="R466" s="29"/>
      <c r="S466" s="29"/>
      <c r="T466" s="29"/>
      <c r="U466" s="29"/>
      <c r="V466" s="29"/>
      <c r="W466" s="29"/>
      <c r="X466" s="29"/>
      <c r="Y466" s="29"/>
      <c r="Z466" s="29"/>
    </row>
    <row r="467" spans="1:26" ht="15.75" customHeight="1">
      <c r="A467" s="29"/>
      <c r="B467" s="29"/>
      <c r="C467" s="29"/>
      <c r="D467" s="29"/>
      <c r="E467" s="29"/>
      <c r="F467" s="29"/>
      <c r="G467" s="29"/>
      <c r="H467" s="579"/>
      <c r="I467" s="29"/>
      <c r="J467" s="29"/>
      <c r="K467" s="29"/>
      <c r="L467" s="29"/>
      <c r="M467" s="29"/>
      <c r="N467" s="29"/>
      <c r="O467" s="29"/>
      <c r="P467" s="29"/>
      <c r="Q467" s="29"/>
      <c r="R467" s="29"/>
      <c r="S467" s="29"/>
      <c r="T467" s="29"/>
      <c r="U467" s="29"/>
      <c r="V467" s="29"/>
      <c r="W467" s="29"/>
      <c r="X467" s="29"/>
      <c r="Y467" s="29"/>
      <c r="Z467" s="29"/>
    </row>
    <row r="468" spans="1:26" ht="15.75" customHeight="1">
      <c r="A468" s="29"/>
      <c r="B468" s="29"/>
      <c r="C468" s="29"/>
      <c r="D468" s="29"/>
      <c r="E468" s="29"/>
      <c r="F468" s="29"/>
      <c r="G468" s="29"/>
      <c r="H468" s="579"/>
      <c r="I468" s="29"/>
      <c r="J468" s="29"/>
      <c r="K468" s="29"/>
      <c r="L468" s="29"/>
      <c r="M468" s="29"/>
      <c r="N468" s="29"/>
      <c r="O468" s="29"/>
      <c r="P468" s="29"/>
      <c r="Q468" s="29"/>
      <c r="R468" s="29"/>
      <c r="S468" s="29"/>
      <c r="T468" s="29"/>
      <c r="U468" s="29"/>
      <c r="V468" s="29"/>
      <c r="W468" s="29"/>
      <c r="X468" s="29"/>
      <c r="Y468" s="29"/>
      <c r="Z468" s="29"/>
    </row>
    <row r="469" spans="1:26" ht="15.75" customHeight="1">
      <c r="A469" s="29"/>
      <c r="B469" s="29"/>
      <c r="C469" s="29"/>
      <c r="D469" s="29"/>
      <c r="E469" s="29"/>
      <c r="F469" s="29"/>
      <c r="G469" s="29"/>
      <c r="H469" s="579"/>
      <c r="I469" s="29"/>
      <c r="J469" s="29"/>
      <c r="K469" s="29"/>
      <c r="L469" s="29"/>
      <c r="M469" s="29"/>
      <c r="N469" s="29"/>
      <c r="O469" s="29"/>
      <c r="P469" s="29"/>
      <c r="Q469" s="29"/>
      <c r="R469" s="29"/>
      <c r="S469" s="29"/>
      <c r="T469" s="29"/>
      <c r="U469" s="29"/>
      <c r="V469" s="29"/>
      <c r="W469" s="29"/>
      <c r="X469" s="29"/>
      <c r="Y469" s="29"/>
      <c r="Z469" s="29"/>
    </row>
    <row r="470" spans="1:26" ht="15.75" customHeight="1">
      <c r="A470" s="29"/>
      <c r="B470" s="29"/>
      <c r="C470" s="29"/>
      <c r="D470" s="29"/>
      <c r="E470" s="29"/>
      <c r="F470" s="29"/>
      <c r="G470" s="29"/>
      <c r="H470" s="579"/>
      <c r="I470" s="29"/>
      <c r="J470" s="29"/>
      <c r="K470" s="29"/>
      <c r="L470" s="29"/>
      <c r="M470" s="29"/>
      <c r="N470" s="29"/>
      <c r="O470" s="29"/>
      <c r="P470" s="29"/>
      <c r="Q470" s="29"/>
      <c r="R470" s="29"/>
      <c r="S470" s="29"/>
      <c r="T470" s="29"/>
      <c r="U470" s="29"/>
      <c r="V470" s="29"/>
      <c r="W470" s="29"/>
      <c r="X470" s="29"/>
      <c r="Y470" s="29"/>
      <c r="Z470" s="29"/>
    </row>
    <row r="471" spans="1:26" ht="15.75" customHeight="1">
      <c r="A471" s="29"/>
      <c r="B471" s="29"/>
      <c r="C471" s="29"/>
      <c r="D471" s="29"/>
      <c r="E471" s="29"/>
      <c r="F471" s="29"/>
      <c r="G471" s="29"/>
      <c r="H471" s="579"/>
      <c r="I471" s="29"/>
      <c r="J471" s="29"/>
      <c r="K471" s="29"/>
      <c r="L471" s="29"/>
      <c r="M471" s="29"/>
      <c r="N471" s="29"/>
      <c r="O471" s="29"/>
      <c r="P471" s="29"/>
      <c r="Q471" s="29"/>
      <c r="R471" s="29"/>
      <c r="S471" s="29"/>
      <c r="T471" s="29"/>
      <c r="U471" s="29"/>
      <c r="V471" s="29"/>
      <c r="W471" s="29"/>
      <c r="X471" s="29"/>
      <c r="Y471" s="29"/>
      <c r="Z471" s="29"/>
    </row>
    <row r="472" spans="1:26" ht="15.75" customHeight="1">
      <c r="A472" s="29"/>
      <c r="B472" s="29"/>
      <c r="C472" s="29"/>
      <c r="D472" s="29"/>
      <c r="E472" s="29"/>
      <c r="F472" s="29"/>
      <c r="G472" s="29"/>
      <c r="H472" s="579"/>
      <c r="I472" s="29"/>
      <c r="J472" s="29"/>
      <c r="K472" s="29"/>
      <c r="L472" s="29"/>
      <c r="M472" s="29"/>
      <c r="N472" s="29"/>
      <c r="O472" s="29"/>
      <c r="P472" s="29"/>
      <c r="Q472" s="29"/>
      <c r="R472" s="29"/>
      <c r="S472" s="29"/>
      <c r="T472" s="29"/>
      <c r="U472" s="29"/>
      <c r="V472" s="29"/>
      <c r="W472" s="29"/>
      <c r="X472" s="29"/>
      <c r="Y472" s="29"/>
      <c r="Z472" s="29"/>
    </row>
    <row r="473" spans="1:26" ht="15.75" customHeight="1">
      <c r="A473" s="29"/>
      <c r="B473" s="29"/>
      <c r="C473" s="29"/>
      <c r="D473" s="29"/>
      <c r="E473" s="29"/>
      <c r="F473" s="29"/>
      <c r="G473" s="29"/>
      <c r="H473" s="579"/>
      <c r="I473" s="29"/>
      <c r="J473" s="29"/>
      <c r="K473" s="29"/>
      <c r="L473" s="29"/>
      <c r="M473" s="29"/>
      <c r="N473" s="29"/>
      <c r="O473" s="29"/>
      <c r="P473" s="29"/>
      <c r="Q473" s="29"/>
      <c r="R473" s="29"/>
      <c r="S473" s="29"/>
      <c r="T473" s="29"/>
      <c r="U473" s="29"/>
      <c r="V473" s="29"/>
      <c r="W473" s="29"/>
      <c r="X473" s="29"/>
      <c r="Y473" s="29"/>
      <c r="Z473" s="29"/>
    </row>
    <row r="474" spans="1:26" ht="15.75" customHeight="1">
      <c r="A474" s="29"/>
      <c r="B474" s="29"/>
      <c r="C474" s="29"/>
      <c r="D474" s="29"/>
      <c r="E474" s="29"/>
      <c r="F474" s="29"/>
      <c r="G474" s="29"/>
      <c r="H474" s="579"/>
      <c r="I474" s="29"/>
      <c r="J474" s="29"/>
      <c r="K474" s="29"/>
      <c r="L474" s="29"/>
      <c r="M474" s="29"/>
      <c r="N474" s="29"/>
      <c r="O474" s="29"/>
      <c r="P474" s="29"/>
      <c r="Q474" s="29"/>
      <c r="R474" s="29"/>
      <c r="S474" s="29"/>
      <c r="T474" s="29"/>
      <c r="U474" s="29"/>
      <c r="V474" s="29"/>
      <c r="W474" s="29"/>
      <c r="X474" s="29"/>
      <c r="Y474" s="29"/>
      <c r="Z474" s="29"/>
    </row>
    <row r="475" spans="1:26" ht="15.75" customHeight="1">
      <c r="A475" s="29"/>
      <c r="B475" s="29"/>
      <c r="C475" s="29"/>
      <c r="D475" s="29"/>
      <c r="E475" s="29"/>
      <c r="F475" s="29"/>
      <c r="G475" s="29"/>
      <c r="H475" s="579"/>
      <c r="I475" s="29"/>
      <c r="J475" s="29"/>
      <c r="K475" s="29"/>
      <c r="L475" s="29"/>
      <c r="M475" s="29"/>
      <c r="N475" s="29"/>
      <c r="O475" s="29"/>
      <c r="P475" s="29"/>
      <c r="Q475" s="29"/>
      <c r="R475" s="29"/>
      <c r="S475" s="29"/>
      <c r="T475" s="29"/>
      <c r="U475" s="29"/>
      <c r="V475" s="29"/>
      <c r="W475" s="29"/>
      <c r="X475" s="29"/>
      <c r="Y475" s="29"/>
      <c r="Z475" s="29"/>
    </row>
    <row r="476" spans="1:26" ht="15.75" customHeight="1">
      <c r="A476" s="29"/>
      <c r="B476" s="29"/>
      <c r="C476" s="29"/>
      <c r="D476" s="29"/>
      <c r="E476" s="29"/>
      <c r="F476" s="29"/>
      <c r="G476" s="29"/>
      <c r="H476" s="579"/>
      <c r="I476" s="29"/>
      <c r="J476" s="29"/>
      <c r="K476" s="29"/>
      <c r="L476" s="29"/>
      <c r="M476" s="29"/>
      <c r="N476" s="29"/>
      <c r="O476" s="29"/>
      <c r="P476" s="29"/>
      <c r="Q476" s="29"/>
      <c r="R476" s="29"/>
      <c r="S476" s="29"/>
      <c r="T476" s="29"/>
      <c r="U476" s="29"/>
      <c r="V476" s="29"/>
      <c r="W476" s="29"/>
      <c r="X476" s="29"/>
      <c r="Y476" s="29"/>
      <c r="Z476" s="29"/>
    </row>
    <row r="477" spans="1:26" ht="15.75" customHeight="1">
      <c r="A477" s="29"/>
      <c r="B477" s="29"/>
      <c r="C477" s="29"/>
      <c r="D477" s="29"/>
      <c r="E477" s="29"/>
      <c r="F477" s="29"/>
      <c r="G477" s="29"/>
      <c r="H477" s="579"/>
      <c r="I477" s="29"/>
      <c r="J477" s="29"/>
      <c r="K477" s="29"/>
      <c r="L477" s="29"/>
      <c r="M477" s="29"/>
      <c r="N477" s="29"/>
      <c r="O477" s="29"/>
      <c r="P477" s="29"/>
      <c r="Q477" s="29"/>
      <c r="R477" s="29"/>
      <c r="S477" s="29"/>
      <c r="T477" s="29"/>
      <c r="U477" s="29"/>
      <c r="V477" s="29"/>
      <c r="W477" s="29"/>
      <c r="X477" s="29"/>
      <c r="Y477" s="29"/>
      <c r="Z477" s="29"/>
    </row>
    <row r="478" spans="1:26" ht="15.75" customHeight="1">
      <c r="A478" s="29"/>
      <c r="B478" s="29"/>
      <c r="C478" s="29"/>
      <c r="D478" s="29"/>
      <c r="E478" s="29"/>
      <c r="F478" s="29"/>
      <c r="G478" s="29"/>
      <c r="H478" s="579"/>
      <c r="I478" s="29"/>
      <c r="J478" s="29"/>
      <c r="K478" s="29"/>
      <c r="L478" s="29"/>
      <c r="M478" s="29"/>
      <c r="N478" s="29"/>
      <c r="O478" s="29"/>
      <c r="P478" s="29"/>
      <c r="Q478" s="29"/>
      <c r="R478" s="29"/>
      <c r="S478" s="29"/>
      <c r="T478" s="29"/>
      <c r="U478" s="29"/>
      <c r="V478" s="29"/>
      <c r="W478" s="29"/>
      <c r="X478" s="29"/>
      <c r="Y478" s="29"/>
      <c r="Z478" s="29"/>
    </row>
    <row r="479" spans="1:26" ht="15.75" customHeight="1">
      <c r="A479" s="29"/>
      <c r="B479" s="29"/>
      <c r="C479" s="29"/>
      <c r="D479" s="29"/>
      <c r="E479" s="29"/>
      <c r="F479" s="29"/>
      <c r="G479" s="29"/>
      <c r="H479" s="579"/>
      <c r="I479" s="29"/>
      <c r="J479" s="29"/>
      <c r="K479" s="29"/>
      <c r="L479" s="29"/>
      <c r="M479" s="29"/>
      <c r="N479" s="29"/>
      <c r="O479" s="29"/>
      <c r="P479" s="29"/>
      <c r="Q479" s="29"/>
      <c r="R479" s="29"/>
      <c r="S479" s="29"/>
      <c r="T479" s="29"/>
      <c r="U479" s="29"/>
      <c r="V479" s="29"/>
      <c r="W479" s="29"/>
      <c r="X479" s="29"/>
      <c r="Y479" s="29"/>
      <c r="Z479" s="29"/>
    </row>
    <row r="480" spans="1:26" ht="15.75" customHeight="1">
      <c r="A480" s="29"/>
      <c r="B480" s="29"/>
      <c r="C480" s="29"/>
      <c r="D480" s="29"/>
      <c r="E480" s="29"/>
      <c r="F480" s="29"/>
      <c r="G480" s="29"/>
      <c r="H480" s="579"/>
      <c r="I480" s="29"/>
      <c r="J480" s="29"/>
      <c r="K480" s="29"/>
      <c r="L480" s="29"/>
      <c r="M480" s="29"/>
      <c r="N480" s="29"/>
      <c r="O480" s="29"/>
      <c r="P480" s="29"/>
      <c r="Q480" s="29"/>
      <c r="R480" s="29"/>
      <c r="S480" s="29"/>
      <c r="T480" s="29"/>
      <c r="U480" s="29"/>
      <c r="V480" s="29"/>
      <c r="W480" s="29"/>
      <c r="X480" s="29"/>
      <c r="Y480" s="29"/>
      <c r="Z480" s="29"/>
    </row>
    <row r="481" spans="1:26" ht="15.75" customHeight="1">
      <c r="A481" s="29"/>
      <c r="B481" s="29"/>
      <c r="C481" s="29"/>
      <c r="D481" s="29"/>
      <c r="E481" s="29"/>
      <c r="F481" s="29"/>
      <c r="G481" s="29"/>
      <c r="H481" s="579"/>
      <c r="I481" s="29"/>
      <c r="J481" s="29"/>
      <c r="K481" s="29"/>
      <c r="L481" s="29"/>
      <c r="M481" s="29"/>
      <c r="N481" s="29"/>
      <c r="O481" s="29"/>
      <c r="P481" s="29"/>
      <c r="Q481" s="29"/>
      <c r="R481" s="29"/>
      <c r="S481" s="29"/>
      <c r="T481" s="29"/>
      <c r="U481" s="29"/>
      <c r="V481" s="29"/>
      <c r="W481" s="29"/>
      <c r="X481" s="29"/>
      <c r="Y481" s="29"/>
      <c r="Z481" s="29"/>
    </row>
    <row r="482" spans="1:26" ht="15.75" customHeight="1">
      <c r="A482" s="29"/>
      <c r="B482" s="29"/>
      <c r="C482" s="29"/>
      <c r="D482" s="29"/>
      <c r="E482" s="29"/>
      <c r="F482" s="29"/>
      <c r="G482" s="29"/>
      <c r="H482" s="579"/>
      <c r="I482" s="29"/>
      <c r="J482" s="29"/>
      <c r="K482" s="29"/>
      <c r="L482" s="29"/>
      <c r="M482" s="29"/>
      <c r="N482" s="29"/>
      <c r="O482" s="29"/>
      <c r="P482" s="29"/>
      <c r="Q482" s="29"/>
      <c r="R482" s="29"/>
      <c r="S482" s="29"/>
      <c r="T482" s="29"/>
      <c r="U482" s="29"/>
      <c r="V482" s="29"/>
      <c r="W482" s="29"/>
      <c r="X482" s="29"/>
      <c r="Y482" s="29"/>
      <c r="Z482" s="29"/>
    </row>
    <row r="483" spans="1:26" ht="15.75" customHeight="1">
      <c r="A483" s="29"/>
      <c r="B483" s="29"/>
      <c r="C483" s="29"/>
      <c r="D483" s="29"/>
      <c r="E483" s="29"/>
      <c r="F483" s="29"/>
      <c r="G483" s="29"/>
      <c r="H483" s="579"/>
      <c r="I483" s="29"/>
      <c r="J483" s="29"/>
      <c r="K483" s="29"/>
      <c r="L483" s="29"/>
      <c r="M483" s="29"/>
      <c r="N483" s="29"/>
      <c r="O483" s="29"/>
      <c r="P483" s="29"/>
      <c r="Q483" s="29"/>
      <c r="R483" s="29"/>
      <c r="S483" s="29"/>
      <c r="T483" s="29"/>
      <c r="U483" s="29"/>
      <c r="V483" s="29"/>
      <c r="W483" s="29"/>
      <c r="X483" s="29"/>
      <c r="Y483" s="29"/>
      <c r="Z483" s="29"/>
    </row>
    <row r="484" spans="1:26" ht="15.75" customHeight="1">
      <c r="A484" s="29"/>
      <c r="B484" s="29"/>
      <c r="C484" s="29"/>
      <c r="D484" s="29"/>
      <c r="E484" s="29"/>
      <c r="F484" s="29"/>
      <c r="G484" s="29"/>
      <c r="H484" s="579"/>
      <c r="I484" s="29"/>
      <c r="J484" s="29"/>
      <c r="K484" s="29"/>
      <c r="L484" s="29"/>
      <c r="M484" s="29"/>
      <c r="N484" s="29"/>
      <c r="O484" s="29"/>
      <c r="P484" s="29"/>
      <c r="Q484" s="29"/>
      <c r="R484" s="29"/>
      <c r="S484" s="29"/>
      <c r="T484" s="29"/>
      <c r="U484" s="29"/>
      <c r="V484" s="29"/>
      <c r="W484" s="29"/>
      <c r="X484" s="29"/>
      <c r="Y484" s="29"/>
      <c r="Z484" s="29"/>
    </row>
    <row r="485" spans="1:26" ht="15.75" customHeight="1">
      <c r="A485" s="29"/>
      <c r="B485" s="29"/>
      <c r="C485" s="29"/>
      <c r="D485" s="29"/>
      <c r="E485" s="29"/>
      <c r="F485" s="29"/>
      <c r="G485" s="29"/>
      <c r="H485" s="579"/>
      <c r="I485" s="29"/>
      <c r="J485" s="29"/>
      <c r="K485" s="29"/>
      <c r="L485" s="29"/>
      <c r="M485" s="29"/>
      <c r="N485" s="29"/>
      <c r="O485" s="29"/>
      <c r="P485" s="29"/>
      <c r="Q485" s="29"/>
      <c r="R485" s="29"/>
      <c r="S485" s="29"/>
      <c r="T485" s="29"/>
      <c r="U485" s="29"/>
      <c r="V485" s="29"/>
      <c r="W485" s="29"/>
      <c r="X485" s="29"/>
      <c r="Y485" s="29"/>
      <c r="Z485" s="29"/>
    </row>
    <row r="486" spans="1:26" ht="15.75" customHeight="1">
      <c r="A486" s="29"/>
      <c r="B486" s="29"/>
      <c r="C486" s="29"/>
      <c r="D486" s="29"/>
      <c r="E486" s="29"/>
      <c r="F486" s="29"/>
      <c r="G486" s="29"/>
      <c r="H486" s="579"/>
      <c r="I486" s="29"/>
      <c r="J486" s="29"/>
      <c r="K486" s="29"/>
      <c r="L486" s="29"/>
      <c r="M486" s="29"/>
      <c r="N486" s="29"/>
      <c r="O486" s="29"/>
      <c r="P486" s="29"/>
      <c r="Q486" s="29"/>
      <c r="R486" s="29"/>
      <c r="S486" s="29"/>
      <c r="T486" s="29"/>
      <c r="U486" s="29"/>
      <c r="V486" s="29"/>
      <c r="W486" s="29"/>
      <c r="X486" s="29"/>
      <c r="Y486" s="29"/>
      <c r="Z486" s="29"/>
    </row>
    <row r="487" spans="1:26" ht="15.75" customHeight="1">
      <c r="A487" s="29"/>
      <c r="B487" s="29"/>
      <c r="C487" s="29"/>
      <c r="D487" s="29"/>
      <c r="E487" s="29"/>
      <c r="F487" s="29"/>
      <c r="G487" s="29"/>
      <c r="H487" s="579"/>
      <c r="I487" s="29"/>
      <c r="J487" s="29"/>
      <c r="K487" s="29"/>
      <c r="L487" s="29"/>
      <c r="M487" s="29"/>
      <c r="N487" s="29"/>
      <c r="O487" s="29"/>
      <c r="P487" s="29"/>
      <c r="Q487" s="29"/>
      <c r="R487" s="29"/>
      <c r="S487" s="29"/>
      <c r="T487" s="29"/>
      <c r="U487" s="29"/>
      <c r="V487" s="29"/>
      <c r="W487" s="29"/>
      <c r="X487" s="29"/>
      <c r="Y487" s="29"/>
      <c r="Z487" s="29"/>
    </row>
    <row r="488" spans="1:26" ht="15.75" customHeight="1">
      <c r="A488" s="29"/>
      <c r="B488" s="29"/>
      <c r="C488" s="29"/>
      <c r="D488" s="29"/>
      <c r="E488" s="29"/>
      <c r="F488" s="29"/>
      <c r="G488" s="29"/>
      <c r="H488" s="579"/>
      <c r="I488" s="29"/>
      <c r="J488" s="29"/>
      <c r="K488" s="29"/>
      <c r="L488" s="29"/>
      <c r="M488" s="29"/>
      <c r="N488" s="29"/>
      <c r="O488" s="29"/>
      <c r="P488" s="29"/>
      <c r="Q488" s="29"/>
      <c r="R488" s="29"/>
      <c r="S488" s="29"/>
      <c r="T488" s="29"/>
      <c r="U488" s="29"/>
      <c r="V488" s="29"/>
      <c r="W488" s="29"/>
      <c r="X488" s="29"/>
      <c r="Y488" s="29"/>
      <c r="Z488" s="29"/>
    </row>
    <row r="489" spans="1:26" ht="15.75" customHeight="1">
      <c r="A489" s="29"/>
      <c r="B489" s="29"/>
      <c r="C489" s="29"/>
      <c r="D489" s="29"/>
      <c r="E489" s="29"/>
      <c r="F489" s="29"/>
      <c r="G489" s="29"/>
      <c r="H489" s="579"/>
      <c r="I489" s="29"/>
      <c r="J489" s="29"/>
      <c r="K489" s="29"/>
      <c r="L489" s="29"/>
      <c r="M489" s="29"/>
      <c r="N489" s="29"/>
      <c r="O489" s="29"/>
      <c r="P489" s="29"/>
      <c r="Q489" s="29"/>
      <c r="R489" s="29"/>
      <c r="S489" s="29"/>
      <c r="T489" s="29"/>
      <c r="U489" s="29"/>
      <c r="V489" s="29"/>
      <c r="W489" s="29"/>
      <c r="X489" s="29"/>
      <c r="Y489" s="29"/>
      <c r="Z489" s="29"/>
    </row>
    <row r="490" spans="1:26" ht="15.75" customHeight="1">
      <c r="A490" s="29"/>
      <c r="B490" s="29"/>
      <c r="C490" s="29"/>
      <c r="D490" s="29"/>
      <c r="E490" s="29"/>
      <c r="F490" s="29"/>
      <c r="G490" s="29"/>
      <c r="H490" s="579"/>
      <c r="I490" s="29"/>
      <c r="J490" s="29"/>
      <c r="K490" s="29"/>
      <c r="L490" s="29"/>
      <c r="M490" s="29"/>
      <c r="N490" s="29"/>
      <c r="O490" s="29"/>
      <c r="P490" s="29"/>
      <c r="Q490" s="29"/>
      <c r="R490" s="29"/>
      <c r="S490" s="29"/>
      <c r="T490" s="29"/>
      <c r="U490" s="29"/>
      <c r="V490" s="29"/>
      <c r="W490" s="29"/>
      <c r="X490" s="29"/>
      <c r="Y490" s="29"/>
      <c r="Z490" s="29"/>
    </row>
    <row r="491" spans="1:26" ht="15.75" customHeight="1">
      <c r="A491" s="29"/>
      <c r="B491" s="29"/>
      <c r="C491" s="29"/>
      <c r="D491" s="29"/>
      <c r="E491" s="29"/>
      <c r="F491" s="29"/>
      <c r="G491" s="29"/>
      <c r="H491" s="579"/>
      <c r="I491" s="29"/>
      <c r="J491" s="29"/>
      <c r="K491" s="29"/>
      <c r="L491" s="29"/>
      <c r="M491" s="29"/>
      <c r="N491" s="29"/>
      <c r="O491" s="29"/>
      <c r="P491" s="29"/>
      <c r="Q491" s="29"/>
      <c r="R491" s="29"/>
      <c r="S491" s="29"/>
      <c r="T491" s="29"/>
      <c r="U491" s="29"/>
      <c r="V491" s="29"/>
      <c r="W491" s="29"/>
      <c r="X491" s="29"/>
      <c r="Y491" s="29"/>
      <c r="Z491" s="29"/>
    </row>
    <row r="492" spans="1:26" ht="15.75" customHeight="1">
      <c r="A492" s="29"/>
      <c r="B492" s="29"/>
      <c r="C492" s="29"/>
      <c r="D492" s="29"/>
      <c r="E492" s="29"/>
      <c r="F492" s="29"/>
      <c r="G492" s="29"/>
      <c r="H492" s="579"/>
      <c r="I492" s="29"/>
      <c r="J492" s="29"/>
      <c r="K492" s="29"/>
      <c r="L492" s="29"/>
      <c r="M492" s="29"/>
      <c r="N492" s="29"/>
      <c r="O492" s="29"/>
      <c r="P492" s="29"/>
      <c r="Q492" s="29"/>
      <c r="R492" s="29"/>
      <c r="S492" s="29"/>
      <c r="T492" s="29"/>
      <c r="U492" s="29"/>
      <c r="V492" s="29"/>
      <c r="W492" s="29"/>
      <c r="X492" s="29"/>
      <c r="Y492" s="29"/>
      <c r="Z492" s="29"/>
    </row>
    <row r="493" spans="1:26" ht="15.75" customHeight="1">
      <c r="A493" s="29"/>
      <c r="B493" s="29"/>
      <c r="C493" s="29"/>
      <c r="D493" s="29"/>
      <c r="E493" s="29"/>
      <c r="F493" s="29"/>
      <c r="G493" s="29"/>
      <c r="H493" s="579"/>
      <c r="I493" s="29"/>
      <c r="J493" s="29"/>
      <c r="K493" s="29"/>
      <c r="L493" s="29"/>
      <c r="M493" s="29"/>
      <c r="N493" s="29"/>
      <c r="O493" s="29"/>
      <c r="P493" s="29"/>
      <c r="Q493" s="29"/>
      <c r="R493" s="29"/>
      <c r="S493" s="29"/>
      <c r="T493" s="29"/>
      <c r="U493" s="29"/>
      <c r="V493" s="29"/>
      <c r="W493" s="29"/>
      <c r="X493" s="29"/>
      <c r="Y493" s="29"/>
      <c r="Z493" s="29"/>
    </row>
    <row r="494" spans="1:26" ht="15.75" customHeight="1">
      <c r="A494" s="29"/>
      <c r="B494" s="29"/>
      <c r="C494" s="29"/>
      <c r="D494" s="29"/>
      <c r="E494" s="29"/>
      <c r="F494" s="29"/>
      <c r="G494" s="29"/>
      <c r="H494" s="579"/>
      <c r="I494" s="29"/>
      <c r="J494" s="29"/>
      <c r="K494" s="29"/>
      <c r="L494" s="29"/>
      <c r="M494" s="29"/>
      <c r="N494" s="29"/>
      <c r="O494" s="29"/>
      <c r="P494" s="29"/>
      <c r="Q494" s="29"/>
      <c r="R494" s="29"/>
      <c r="S494" s="29"/>
      <c r="T494" s="29"/>
      <c r="U494" s="29"/>
      <c r="V494" s="29"/>
      <c r="W494" s="29"/>
      <c r="X494" s="29"/>
      <c r="Y494" s="29"/>
      <c r="Z494" s="29"/>
    </row>
    <row r="495" spans="1:26" ht="15.75" customHeight="1">
      <c r="A495" s="29"/>
      <c r="B495" s="29"/>
      <c r="C495" s="29"/>
      <c r="D495" s="29"/>
      <c r="E495" s="29"/>
      <c r="F495" s="29"/>
      <c r="G495" s="29"/>
      <c r="H495" s="579"/>
      <c r="I495" s="29"/>
      <c r="J495" s="29"/>
      <c r="K495" s="29"/>
      <c r="L495" s="29"/>
      <c r="M495" s="29"/>
      <c r="N495" s="29"/>
      <c r="O495" s="29"/>
      <c r="P495" s="29"/>
      <c r="Q495" s="29"/>
      <c r="R495" s="29"/>
      <c r="S495" s="29"/>
      <c r="T495" s="29"/>
      <c r="U495" s="29"/>
      <c r="V495" s="29"/>
      <c r="W495" s="29"/>
      <c r="X495" s="29"/>
      <c r="Y495" s="29"/>
      <c r="Z495" s="29"/>
    </row>
    <row r="496" spans="1:26" ht="15.75" customHeight="1">
      <c r="A496" s="29"/>
      <c r="B496" s="29"/>
      <c r="C496" s="29"/>
      <c r="D496" s="29"/>
      <c r="E496" s="29"/>
      <c r="F496" s="29"/>
      <c r="G496" s="29"/>
      <c r="H496" s="579"/>
      <c r="I496" s="29"/>
      <c r="J496" s="29"/>
      <c r="K496" s="29"/>
      <c r="L496" s="29"/>
      <c r="M496" s="29"/>
      <c r="N496" s="29"/>
      <c r="O496" s="29"/>
      <c r="P496" s="29"/>
      <c r="Q496" s="29"/>
      <c r="R496" s="29"/>
      <c r="S496" s="29"/>
      <c r="T496" s="29"/>
      <c r="U496" s="29"/>
      <c r="V496" s="29"/>
      <c r="W496" s="29"/>
      <c r="X496" s="29"/>
      <c r="Y496" s="29"/>
      <c r="Z496" s="29"/>
    </row>
    <row r="497" spans="1:26" ht="15.75" customHeight="1">
      <c r="A497" s="29"/>
      <c r="B497" s="29"/>
      <c r="C497" s="29"/>
      <c r="D497" s="29"/>
      <c r="E497" s="29"/>
      <c r="F497" s="29"/>
      <c r="G497" s="29"/>
      <c r="H497" s="579"/>
      <c r="I497" s="29"/>
      <c r="J497" s="29"/>
      <c r="K497" s="29"/>
      <c r="L497" s="29"/>
      <c r="M497" s="29"/>
      <c r="N497" s="29"/>
      <c r="O497" s="29"/>
      <c r="P497" s="29"/>
      <c r="Q497" s="29"/>
      <c r="R497" s="29"/>
      <c r="S497" s="29"/>
      <c r="T497" s="29"/>
      <c r="U497" s="29"/>
      <c r="V497" s="29"/>
      <c r="W497" s="29"/>
      <c r="X497" s="29"/>
      <c r="Y497" s="29"/>
      <c r="Z497" s="29"/>
    </row>
    <row r="498" spans="1:26" ht="15.75" customHeight="1">
      <c r="A498" s="29"/>
      <c r="B498" s="29"/>
      <c r="C498" s="29"/>
      <c r="D498" s="29"/>
      <c r="E498" s="29"/>
      <c r="F498" s="29"/>
      <c r="G498" s="29"/>
      <c r="H498" s="579"/>
      <c r="I498" s="29"/>
      <c r="J498" s="29"/>
      <c r="K498" s="29"/>
      <c r="L498" s="29"/>
      <c r="M498" s="29"/>
      <c r="N498" s="29"/>
      <c r="O498" s="29"/>
      <c r="P498" s="29"/>
      <c r="Q498" s="29"/>
      <c r="R498" s="29"/>
      <c r="S498" s="29"/>
      <c r="T498" s="29"/>
      <c r="U498" s="29"/>
      <c r="V498" s="29"/>
      <c r="W498" s="29"/>
      <c r="X498" s="29"/>
      <c r="Y498" s="29"/>
      <c r="Z498" s="29"/>
    </row>
    <row r="499" spans="1:26" ht="15.75" customHeight="1">
      <c r="A499" s="29"/>
      <c r="B499" s="29"/>
      <c r="C499" s="29"/>
      <c r="D499" s="29"/>
      <c r="E499" s="29"/>
      <c r="F499" s="29"/>
      <c r="G499" s="29"/>
      <c r="H499" s="579"/>
      <c r="I499" s="29"/>
      <c r="J499" s="29"/>
      <c r="K499" s="29"/>
      <c r="L499" s="29"/>
      <c r="M499" s="29"/>
      <c r="N499" s="29"/>
      <c r="O499" s="29"/>
      <c r="P499" s="29"/>
      <c r="Q499" s="29"/>
      <c r="R499" s="29"/>
      <c r="S499" s="29"/>
      <c r="T499" s="29"/>
      <c r="U499" s="29"/>
      <c r="V499" s="29"/>
      <c r="W499" s="29"/>
      <c r="X499" s="29"/>
      <c r="Y499" s="29"/>
      <c r="Z499" s="29"/>
    </row>
    <row r="500" spans="1:26" ht="15.75" customHeight="1">
      <c r="A500" s="29"/>
      <c r="B500" s="29"/>
      <c r="C500" s="29"/>
      <c r="D500" s="29"/>
      <c r="E500" s="29"/>
      <c r="F500" s="29"/>
      <c r="G500" s="29"/>
      <c r="H500" s="579"/>
      <c r="I500" s="29"/>
      <c r="J500" s="29"/>
      <c r="K500" s="29"/>
      <c r="L500" s="29"/>
      <c r="M500" s="29"/>
      <c r="N500" s="29"/>
      <c r="O500" s="29"/>
      <c r="P500" s="29"/>
      <c r="Q500" s="29"/>
      <c r="R500" s="29"/>
      <c r="S500" s="29"/>
      <c r="T500" s="29"/>
      <c r="U500" s="29"/>
      <c r="V500" s="29"/>
      <c r="W500" s="29"/>
      <c r="X500" s="29"/>
      <c r="Y500" s="29"/>
      <c r="Z500" s="29"/>
    </row>
    <row r="501" spans="1:26" ht="15.75" customHeight="1">
      <c r="A501" s="29"/>
      <c r="B501" s="29"/>
      <c r="C501" s="29"/>
      <c r="D501" s="29"/>
      <c r="E501" s="29"/>
      <c r="F501" s="29"/>
      <c r="G501" s="29"/>
      <c r="H501" s="579"/>
      <c r="I501" s="29"/>
      <c r="J501" s="29"/>
      <c r="K501" s="29"/>
      <c r="L501" s="29"/>
      <c r="M501" s="29"/>
      <c r="N501" s="29"/>
      <c r="O501" s="29"/>
      <c r="P501" s="29"/>
      <c r="Q501" s="29"/>
      <c r="R501" s="29"/>
      <c r="S501" s="29"/>
      <c r="T501" s="29"/>
      <c r="U501" s="29"/>
      <c r="V501" s="29"/>
      <c r="W501" s="29"/>
      <c r="X501" s="29"/>
      <c r="Y501" s="29"/>
      <c r="Z501" s="29"/>
    </row>
    <row r="502" spans="1:26" ht="15.75" customHeight="1">
      <c r="A502" s="29"/>
      <c r="B502" s="29"/>
      <c r="C502" s="29"/>
      <c r="D502" s="29"/>
      <c r="E502" s="29"/>
      <c r="F502" s="29"/>
      <c r="G502" s="29"/>
      <c r="H502" s="579"/>
      <c r="I502" s="29"/>
      <c r="J502" s="29"/>
      <c r="K502" s="29"/>
      <c r="L502" s="29"/>
      <c r="M502" s="29"/>
      <c r="N502" s="29"/>
      <c r="O502" s="29"/>
      <c r="P502" s="29"/>
      <c r="Q502" s="29"/>
      <c r="R502" s="29"/>
      <c r="S502" s="29"/>
      <c r="T502" s="29"/>
      <c r="U502" s="29"/>
      <c r="V502" s="29"/>
      <c r="W502" s="29"/>
      <c r="X502" s="29"/>
      <c r="Y502" s="29"/>
      <c r="Z502" s="29"/>
    </row>
    <row r="503" spans="1:26" ht="15.75" customHeight="1">
      <c r="A503" s="29"/>
      <c r="B503" s="29"/>
      <c r="C503" s="29"/>
      <c r="D503" s="29"/>
      <c r="E503" s="29"/>
      <c r="F503" s="29"/>
      <c r="G503" s="29"/>
      <c r="H503" s="579"/>
      <c r="I503" s="29"/>
      <c r="J503" s="29"/>
      <c r="K503" s="29"/>
      <c r="L503" s="29"/>
      <c r="M503" s="29"/>
      <c r="N503" s="29"/>
      <c r="O503" s="29"/>
      <c r="P503" s="29"/>
      <c r="Q503" s="29"/>
      <c r="R503" s="29"/>
      <c r="S503" s="29"/>
      <c r="T503" s="29"/>
      <c r="U503" s="29"/>
      <c r="V503" s="29"/>
      <c r="W503" s="29"/>
      <c r="X503" s="29"/>
      <c r="Y503" s="29"/>
      <c r="Z503" s="29"/>
    </row>
    <row r="504" spans="1:26" ht="15.75" customHeight="1">
      <c r="A504" s="29"/>
      <c r="B504" s="29"/>
      <c r="C504" s="29"/>
      <c r="D504" s="29"/>
      <c r="E504" s="29"/>
      <c r="F504" s="29"/>
      <c r="G504" s="29"/>
      <c r="H504" s="579"/>
      <c r="I504" s="29"/>
      <c r="J504" s="29"/>
      <c r="K504" s="29"/>
      <c r="L504" s="29"/>
      <c r="M504" s="29"/>
      <c r="N504" s="29"/>
      <c r="O504" s="29"/>
      <c r="P504" s="29"/>
      <c r="Q504" s="29"/>
      <c r="R504" s="29"/>
      <c r="S504" s="29"/>
      <c r="T504" s="29"/>
      <c r="U504" s="29"/>
      <c r="V504" s="29"/>
      <c r="W504" s="29"/>
      <c r="X504" s="29"/>
      <c r="Y504" s="29"/>
      <c r="Z504" s="29"/>
    </row>
    <row r="505" spans="1:26" ht="15.75" customHeight="1">
      <c r="A505" s="29"/>
      <c r="B505" s="29"/>
      <c r="C505" s="29"/>
      <c r="D505" s="29"/>
      <c r="E505" s="29"/>
      <c r="F505" s="29"/>
      <c r="G505" s="29"/>
      <c r="H505" s="579"/>
      <c r="I505" s="29"/>
      <c r="J505" s="29"/>
      <c r="K505" s="29"/>
      <c r="L505" s="29"/>
      <c r="M505" s="29"/>
      <c r="N505" s="29"/>
      <c r="O505" s="29"/>
      <c r="P505" s="29"/>
      <c r="Q505" s="29"/>
      <c r="R505" s="29"/>
      <c r="S505" s="29"/>
      <c r="T505" s="29"/>
      <c r="U505" s="29"/>
      <c r="V505" s="29"/>
      <c r="W505" s="29"/>
      <c r="X505" s="29"/>
      <c r="Y505" s="29"/>
      <c r="Z505" s="29"/>
    </row>
    <row r="506" spans="1:26" ht="15.75" customHeight="1">
      <c r="A506" s="29"/>
      <c r="B506" s="29"/>
      <c r="C506" s="29"/>
      <c r="D506" s="29"/>
      <c r="E506" s="29"/>
      <c r="F506" s="29"/>
      <c r="G506" s="29"/>
      <c r="H506" s="579"/>
      <c r="I506" s="29"/>
      <c r="J506" s="29"/>
      <c r="K506" s="29"/>
      <c r="L506" s="29"/>
      <c r="M506" s="29"/>
      <c r="N506" s="29"/>
      <c r="O506" s="29"/>
      <c r="P506" s="29"/>
      <c r="Q506" s="29"/>
      <c r="R506" s="29"/>
      <c r="S506" s="29"/>
      <c r="T506" s="29"/>
      <c r="U506" s="29"/>
      <c r="V506" s="29"/>
      <c r="W506" s="29"/>
      <c r="X506" s="29"/>
      <c r="Y506" s="29"/>
      <c r="Z506" s="29"/>
    </row>
    <row r="507" spans="1:26" ht="15.75" customHeight="1">
      <c r="A507" s="29"/>
      <c r="B507" s="29"/>
      <c r="C507" s="29"/>
      <c r="D507" s="29"/>
      <c r="E507" s="29"/>
      <c r="F507" s="29"/>
      <c r="G507" s="29"/>
      <c r="H507" s="579"/>
      <c r="I507" s="29"/>
      <c r="J507" s="29"/>
      <c r="K507" s="29"/>
      <c r="L507" s="29"/>
      <c r="M507" s="29"/>
      <c r="N507" s="29"/>
      <c r="O507" s="29"/>
      <c r="P507" s="29"/>
      <c r="Q507" s="29"/>
      <c r="R507" s="29"/>
      <c r="S507" s="29"/>
      <c r="T507" s="29"/>
      <c r="U507" s="29"/>
      <c r="V507" s="29"/>
      <c r="W507" s="29"/>
      <c r="X507" s="29"/>
      <c r="Y507" s="29"/>
      <c r="Z507" s="29"/>
    </row>
    <row r="508" spans="1:26" ht="15.75" customHeight="1">
      <c r="A508" s="29"/>
      <c r="B508" s="29"/>
      <c r="C508" s="29"/>
      <c r="D508" s="29"/>
      <c r="E508" s="29"/>
      <c r="F508" s="29"/>
      <c r="G508" s="29"/>
      <c r="H508" s="579"/>
      <c r="I508" s="29"/>
      <c r="J508" s="29"/>
      <c r="K508" s="29"/>
      <c r="L508" s="29"/>
      <c r="M508" s="29"/>
      <c r="N508" s="29"/>
      <c r="O508" s="29"/>
      <c r="P508" s="29"/>
      <c r="Q508" s="29"/>
      <c r="R508" s="29"/>
      <c r="S508" s="29"/>
      <c r="T508" s="29"/>
      <c r="U508" s="29"/>
      <c r="V508" s="29"/>
      <c r="W508" s="29"/>
      <c r="X508" s="29"/>
      <c r="Y508" s="29"/>
      <c r="Z508" s="29"/>
    </row>
    <row r="509" spans="1:26" ht="15.75" customHeight="1">
      <c r="A509" s="29"/>
      <c r="B509" s="29"/>
      <c r="C509" s="29"/>
      <c r="D509" s="29"/>
      <c r="E509" s="29"/>
      <c r="F509" s="29"/>
      <c r="G509" s="29"/>
      <c r="H509" s="579"/>
      <c r="I509" s="29"/>
      <c r="J509" s="29"/>
      <c r="K509" s="29"/>
      <c r="L509" s="29"/>
      <c r="M509" s="29"/>
      <c r="N509" s="29"/>
      <c r="O509" s="29"/>
      <c r="P509" s="29"/>
      <c r="Q509" s="29"/>
      <c r="R509" s="29"/>
      <c r="S509" s="29"/>
      <c r="T509" s="29"/>
      <c r="U509" s="29"/>
      <c r="V509" s="29"/>
      <c r="W509" s="29"/>
      <c r="X509" s="29"/>
      <c r="Y509" s="29"/>
      <c r="Z509" s="29"/>
    </row>
    <row r="510" spans="1:26" ht="15.75" customHeight="1">
      <c r="A510" s="29"/>
      <c r="B510" s="29"/>
      <c r="C510" s="29"/>
      <c r="D510" s="29"/>
      <c r="E510" s="29"/>
      <c r="F510" s="29"/>
      <c r="G510" s="29"/>
      <c r="H510" s="579"/>
      <c r="I510" s="29"/>
      <c r="J510" s="29"/>
      <c r="K510" s="29"/>
      <c r="L510" s="29"/>
      <c r="M510" s="29"/>
      <c r="N510" s="29"/>
      <c r="O510" s="29"/>
      <c r="P510" s="29"/>
      <c r="Q510" s="29"/>
      <c r="R510" s="29"/>
      <c r="S510" s="29"/>
      <c r="T510" s="29"/>
      <c r="U510" s="29"/>
      <c r="V510" s="29"/>
      <c r="W510" s="29"/>
      <c r="X510" s="29"/>
      <c r="Y510" s="29"/>
      <c r="Z510" s="29"/>
    </row>
    <row r="511" spans="1:26" ht="15.75" customHeight="1">
      <c r="A511" s="29"/>
      <c r="B511" s="29"/>
      <c r="C511" s="29"/>
      <c r="D511" s="29"/>
      <c r="E511" s="29"/>
      <c r="F511" s="29"/>
      <c r="G511" s="29"/>
      <c r="H511" s="579"/>
      <c r="I511" s="29"/>
      <c r="J511" s="29"/>
      <c r="K511" s="29"/>
      <c r="L511" s="29"/>
      <c r="M511" s="29"/>
      <c r="N511" s="29"/>
      <c r="O511" s="29"/>
      <c r="P511" s="29"/>
      <c r="Q511" s="29"/>
      <c r="R511" s="29"/>
      <c r="S511" s="29"/>
      <c r="T511" s="29"/>
      <c r="U511" s="29"/>
      <c r="V511" s="29"/>
      <c r="W511" s="29"/>
      <c r="X511" s="29"/>
      <c r="Y511" s="29"/>
      <c r="Z511" s="29"/>
    </row>
    <row r="512" spans="1:26" ht="15.75" customHeight="1">
      <c r="A512" s="29"/>
      <c r="B512" s="29"/>
      <c r="C512" s="29"/>
      <c r="D512" s="29"/>
      <c r="E512" s="29"/>
      <c r="F512" s="29"/>
      <c r="G512" s="29"/>
      <c r="H512" s="579"/>
      <c r="I512" s="29"/>
      <c r="J512" s="29"/>
      <c r="K512" s="29"/>
      <c r="L512" s="29"/>
      <c r="M512" s="29"/>
      <c r="N512" s="29"/>
      <c r="O512" s="29"/>
      <c r="P512" s="29"/>
      <c r="Q512" s="29"/>
      <c r="R512" s="29"/>
      <c r="S512" s="29"/>
      <c r="T512" s="29"/>
      <c r="U512" s="29"/>
      <c r="V512" s="29"/>
      <c r="W512" s="29"/>
      <c r="X512" s="29"/>
      <c r="Y512" s="29"/>
      <c r="Z512" s="29"/>
    </row>
    <row r="513" spans="1:26" ht="15.75" customHeight="1">
      <c r="A513" s="29"/>
      <c r="B513" s="29"/>
      <c r="C513" s="29"/>
      <c r="D513" s="29"/>
      <c r="E513" s="29"/>
      <c r="F513" s="29"/>
      <c r="G513" s="29"/>
      <c r="H513" s="579"/>
      <c r="I513" s="29"/>
      <c r="J513" s="29"/>
      <c r="K513" s="29"/>
      <c r="L513" s="29"/>
      <c r="M513" s="29"/>
      <c r="N513" s="29"/>
      <c r="O513" s="29"/>
      <c r="P513" s="29"/>
      <c r="Q513" s="29"/>
      <c r="R513" s="29"/>
      <c r="S513" s="29"/>
      <c r="T513" s="29"/>
      <c r="U513" s="29"/>
      <c r="V513" s="29"/>
      <c r="W513" s="29"/>
      <c r="X513" s="29"/>
      <c r="Y513" s="29"/>
      <c r="Z513" s="29"/>
    </row>
    <row r="514" spans="1:26" ht="15.75" customHeight="1">
      <c r="A514" s="29"/>
      <c r="B514" s="29"/>
      <c r="C514" s="29"/>
      <c r="D514" s="29"/>
      <c r="E514" s="29"/>
      <c r="F514" s="29"/>
      <c r="G514" s="29"/>
      <c r="H514" s="579"/>
      <c r="I514" s="29"/>
      <c r="J514" s="29"/>
      <c r="K514" s="29"/>
      <c r="L514" s="29"/>
      <c r="M514" s="29"/>
      <c r="N514" s="29"/>
      <c r="O514" s="29"/>
      <c r="P514" s="29"/>
      <c r="Q514" s="29"/>
      <c r="R514" s="29"/>
      <c r="S514" s="29"/>
      <c r="T514" s="29"/>
      <c r="U514" s="29"/>
      <c r="V514" s="29"/>
      <c r="W514" s="29"/>
      <c r="X514" s="29"/>
      <c r="Y514" s="29"/>
      <c r="Z514" s="29"/>
    </row>
    <row r="515" spans="1:26" ht="15.75" customHeight="1">
      <c r="A515" s="29"/>
      <c r="B515" s="29"/>
      <c r="C515" s="29"/>
      <c r="D515" s="29"/>
      <c r="E515" s="29"/>
      <c r="F515" s="29"/>
      <c r="G515" s="29"/>
      <c r="H515" s="579"/>
      <c r="I515" s="29"/>
      <c r="J515" s="29"/>
      <c r="K515" s="29"/>
      <c r="L515" s="29"/>
      <c r="M515" s="29"/>
      <c r="N515" s="29"/>
      <c r="O515" s="29"/>
      <c r="P515" s="29"/>
      <c r="Q515" s="29"/>
      <c r="R515" s="29"/>
      <c r="S515" s="29"/>
      <c r="T515" s="29"/>
      <c r="U515" s="29"/>
      <c r="V515" s="29"/>
      <c r="W515" s="29"/>
      <c r="X515" s="29"/>
      <c r="Y515" s="29"/>
      <c r="Z515" s="29"/>
    </row>
    <row r="516" spans="1:26" ht="15.75" customHeight="1">
      <c r="A516" s="29"/>
      <c r="B516" s="29"/>
      <c r="C516" s="29"/>
      <c r="D516" s="29"/>
      <c r="E516" s="29"/>
      <c r="F516" s="29"/>
      <c r="G516" s="29"/>
      <c r="H516" s="579"/>
      <c r="I516" s="29"/>
      <c r="J516" s="29"/>
      <c r="K516" s="29"/>
      <c r="L516" s="29"/>
      <c r="M516" s="29"/>
      <c r="N516" s="29"/>
      <c r="O516" s="29"/>
      <c r="P516" s="29"/>
      <c r="Q516" s="29"/>
      <c r="R516" s="29"/>
      <c r="S516" s="29"/>
      <c r="T516" s="29"/>
      <c r="U516" s="29"/>
      <c r="V516" s="29"/>
      <c r="W516" s="29"/>
      <c r="X516" s="29"/>
      <c r="Y516" s="29"/>
      <c r="Z516" s="29"/>
    </row>
    <row r="517" spans="1:26" ht="15.75" customHeight="1">
      <c r="A517" s="29"/>
      <c r="B517" s="29"/>
      <c r="C517" s="29"/>
      <c r="D517" s="29"/>
      <c r="E517" s="29"/>
      <c r="F517" s="29"/>
      <c r="G517" s="29"/>
      <c r="H517" s="579"/>
      <c r="I517" s="29"/>
      <c r="J517" s="29"/>
      <c r="K517" s="29"/>
      <c r="L517" s="29"/>
      <c r="M517" s="29"/>
      <c r="N517" s="29"/>
      <c r="O517" s="29"/>
      <c r="P517" s="29"/>
      <c r="Q517" s="29"/>
      <c r="R517" s="29"/>
      <c r="S517" s="29"/>
      <c r="T517" s="29"/>
      <c r="U517" s="29"/>
      <c r="V517" s="29"/>
      <c r="W517" s="29"/>
      <c r="X517" s="29"/>
      <c r="Y517" s="29"/>
      <c r="Z517" s="29"/>
    </row>
    <row r="518" spans="1:26" ht="15.75" customHeight="1">
      <c r="A518" s="29"/>
      <c r="B518" s="29"/>
      <c r="C518" s="29"/>
      <c r="D518" s="29"/>
      <c r="E518" s="29"/>
      <c r="F518" s="29"/>
      <c r="G518" s="29"/>
      <c r="H518" s="579"/>
      <c r="I518" s="29"/>
      <c r="J518" s="29"/>
      <c r="K518" s="29"/>
      <c r="L518" s="29"/>
      <c r="M518" s="29"/>
      <c r="N518" s="29"/>
      <c r="O518" s="29"/>
      <c r="P518" s="29"/>
      <c r="Q518" s="29"/>
      <c r="R518" s="29"/>
      <c r="S518" s="29"/>
      <c r="T518" s="29"/>
      <c r="U518" s="29"/>
      <c r="V518" s="29"/>
      <c r="W518" s="29"/>
      <c r="X518" s="29"/>
      <c r="Y518" s="29"/>
      <c r="Z518" s="29"/>
    </row>
    <row r="519" spans="1:26" ht="15.75" customHeight="1">
      <c r="A519" s="29"/>
      <c r="B519" s="29"/>
      <c r="C519" s="29"/>
      <c r="D519" s="29"/>
      <c r="E519" s="29"/>
      <c r="F519" s="29"/>
      <c r="G519" s="29"/>
      <c r="H519" s="579"/>
      <c r="I519" s="29"/>
      <c r="J519" s="29"/>
      <c r="K519" s="29"/>
      <c r="L519" s="29"/>
      <c r="M519" s="29"/>
      <c r="N519" s="29"/>
      <c r="O519" s="29"/>
      <c r="P519" s="29"/>
      <c r="Q519" s="29"/>
      <c r="R519" s="29"/>
      <c r="S519" s="29"/>
      <c r="T519" s="29"/>
      <c r="U519" s="29"/>
      <c r="V519" s="29"/>
      <c r="W519" s="29"/>
      <c r="X519" s="29"/>
      <c r="Y519" s="29"/>
      <c r="Z519" s="29"/>
    </row>
    <row r="520" spans="1:26" ht="15.75" customHeight="1">
      <c r="A520" s="29"/>
      <c r="B520" s="29"/>
      <c r="C520" s="29"/>
      <c r="D520" s="29"/>
      <c r="E520" s="29"/>
      <c r="F520" s="29"/>
      <c r="G520" s="29"/>
      <c r="H520" s="579"/>
      <c r="I520" s="29"/>
      <c r="J520" s="29"/>
      <c r="K520" s="29"/>
      <c r="L520" s="29"/>
      <c r="M520" s="29"/>
      <c r="N520" s="29"/>
      <c r="O520" s="29"/>
      <c r="P520" s="29"/>
      <c r="Q520" s="29"/>
      <c r="R520" s="29"/>
      <c r="S520" s="29"/>
      <c r="T520" s="29"/>
      <c r="U520" s="29"/>
      <c r="V520" s="29"/>
      <c r="W520" s="29"/>
      <c r="X520" s="29"/>
      <c r="Y520" s="29"/>
      <c r="Z520" s="29"/>
    </row>
    <row r="521" spans="1:26" ht="15.75" customHeight="1">
      <c r="A521" s="29"/>
      <c r="B521" s="29"/>
      <c r="C521" s="29"/>
      <c r="D521" s="29"/>
      <c r="E521" s="29"/>
      <c r="F521" s="29"/>
      <c r="G521" s="29"/>
      <c r="H521" s="579"/>
      <c r="I521" s="29"/>
      <c r="J521" s="29"/>
      <c r="K521" s="29"/>
      <c r="L521" s="29"/>
      <c r="M521" s="29"/>
      <c r="N521" s="29"/>
      <c r="O521" s="29"/>
      <c r="P521" s="29"/>
      <c r="Q521" s="29"/>
      <c r="R521" s="29"/>
      <c r="S521" s="29"/>
      <c r="T521" s="29"/>
      <c r="U521" s="29"/>
      <c r="V521" s="29"/>
      <c r="W521" s="29"/>
      <c r="X521" s="29"/>
      <c r="Y521" s="29"/>
      <c r="Z521" s="29"/>
    </row>
    <row r="522" spans="1:26" ht="15.75" customHeight="1">
      <c r="A522" s="29"/>
      <c r="B522" s="29"/>
      <c r="C522" s="29"/>
      <c r="D522" s="29"/>
      <c r="E522" s="29"/>
      <c r="F522" s="29"/>
      <c r="G522" s="29"/>
      <c r="H522" s="579"/>
      <c r="I522" s="29"/>
      <c r="J522" s="29"/>
      <c r="K522" s="29"/>
      <c r="L522" s="29"/>
      <c r="M522" s="29"/>
      <c r="N522" s="29"/>
      <c r="O522" s="29"/>
      <c r="P522" s="29"/>
      <c r="Q522" s="29"/>
      <c r="R522" s="29"/>
      <c r="S522" s="29"/>
      <c r="T522" s="29"/>
      <c r="U522" s="29"/>
      <c r="V522" s="29"/>
      <c r="W522" s="29"/>
      <c r="X522" s="29"/>
      <c r="Y522" s="29"/>
      <c r="Z522" s="29"/>
    </row>
    <row r="523" spans="1:26" ht="15.75" customHeight="1">
      <c r="A523" s="29"/>
      <c r="B523" s="29"/>
      <c r="C523" s="29"/>
      <c r="D523" s="29"/>
      <c r="E523" s="29"/>
      <c r="F523" s="29"/>
      <c r="G523" s="29"/>
      <c r="H523" s="579"/>
      <c r="I523" s="29"/>
      <c r="J523" s="29"/>
      <c r="K523" s="29"/>
      <c r="L523" s="29"/>
      <c r="M523" s="29"/>
      <c r="N523" s="29"/>
      <c r="O523" s="29"/>
      <c r="P523" s="29"/>
      <c r="Q523" s="29"/>
      <c r="R523" s="29"/>
      <c r="S523" s="29"/>
      <c r="T523" s="29"/>
      <c r="U523" s="29"/>
      <c r="V523" s="29"/>
      <c r="W523" s="29"/>
      <c r="X523" s="29"/>
      <c r="Y523" s="29"/>
      <c r="Z523" s="29"/>
    </row>
    <row r="524" spans="1:26" ht="15.75" customHeight="1">
      <c r="A524" s="29"/>
      <c r="B524" s="29"/>
      <c r="C524" s="29"/>
      <c r="D524" s="29"/>
      <c r="E524" s="29"/>
      <c r="F524" s="29"/>
      <c r="G524" s="29"/>
      <c r="H524" s="579"/>
      <c r="I524" s="29"/>
      <c r="J524" s="29"/>
      <c r="K524" s="29"/>
      <c r="L524" s="29"/>
      <c r="M524" s="29"/>
      <c r="N524" s="29"/>
      <c r="O524" s="29"/>
      <c r="P524" s="29"/>
      <c r="Q524" s="29"/>
      <c r="R524" s="29"/>
      <c r="S524" s="29"/>
      <c r="T524" s="29"/>
      <c r="U524" s="29"/>
      <c r="V524" s="29"/>
      <c r="W524" s="29"/>
      <c r="X524" s="29"/>
      <c r="Y524" s="29"/>
      <c r="Z524" s="29"/>
    </row>
    <row r="525" spans="1:26" ht="15.75" customHeight="1">
      <c r="A525" s="29"/>
      <c r="B525" s="29"/>
      <c r="C525" s="29"/>
      <c r="D525" s="29"/>
      <c r="E525" s="29"/>
      <c r="F525" s="29"/>
      <c r="G525" s="29"/>
      <c r="H525" s="579"/>
      <c r="I525" s="29"/>
      <c r="J525" s="29"/>
      <c r="K525" s="29"/>
      <c r="L525" s="29"/>
      <c r="M525" s="29"/>
      <c r="N525" s="29"/>
      <c r="O525" s="29"/>
      <c r="P525" s="29"/>
      <c r="Q525" s="29"/>
      <c r="R525" s="29"/>
      <c r="S525" s="29"/>
      <c r="T525" s="29"/>
      <c r="U525" s="29"/>
      <c r="V525" s="29"/>
      <c r="W525" s="29"/>
      <c r="X525" s="29"/>
      <c r="Y525" s="29"/>
      <c r="Z525" s="29"/>
    </row>
    <row r="526" spans="1:26" ht="15.75" customHeight="1">
      <c r="A526" s="29"/>
      <c r="B526" s="29"/>
      <c r="C526" s="29"/>
      <c r="D526" s="29"/>
      <c r="E526" s="29"/>
      <c r="F526" s="29"/>
      <c r="G526" s="29"/>
      <c r="H526" s="579"/>
      <c r="I526" s="29"/>
      <c r="J526" s="29"/>
      <c r="K526" s="29"/>
      <c r="L526" s="29"/>
      <c r="M526" s="29"/>
      <c r="N526" s="29"/>
      <c r="O526" s="29"/>
      <c r="P526" s="29"/>
      <c r="Q526" s="29"/>
      <c r="R526" s="29"/>
      <c r="S526" s="29"/>
      <c r="T526" s="29"/>
      <c r="U526" s="29"/>
      <c r="V526" s="29"/>
      <c r="W526" s="29"/>
      <c r="X526" s="29"/>
      <c r="Y526" s="29"/>
      <c r="Z526" s="29"/>
    </row>
    <row r="527" spans="1:26" ht="15.75" customHeight="1">
      <c r="A527" s="29"/>
      <c r="B527" s="29"/>
      <c r="C527" s="29"/>
      <c r="D527" s="29"/>
      <c r="E527" s="29"/>
      <c r="F527" s="29"/>
      <c r="G527" s="29"/>
      <c r="H527" s="579"/>
      <c r="I527" s="29"/>
      <c r="J527" s="29"/>
      <c r="K527" s="29"/>
      <c r="L527" s="29"/>
      <c r="M527" s="29"/>
      <c r="N527" s="29"/>
      <c r="O527" s="29"/>
      <c r="P527" s="29"/>
      <c r="Q527" s="29"/>
      <c r="R527" s="29"/>
      <c r="S527" s="29"/>
      <c r="T527" s="29"/>
      <c r="U527" s="29"/>
      <c r="V527" s="29"/>
      <c r="W527" s="29"/>
      <c r="X527" s="29"/>
      <c r="Y527" s="29"/>
      <c r="Z527" s="29"/>
    </row>
    <row r="528" spans="1:26" ht="15.75" customHeight="1">
      <c r="A528" s="29"/>
      <c r="B528" s="29"/>
      <c r="C528" s="29"/>
      <c r="D528" s="29"/>
      <c r="E528" s="29"/>
      <c r="F528" s="29"/>
      <c r="G528" s="29"/>
      <c r="H528" s="579"/>
      <c r="I528" s="29"/>
      <c r="J528" s="29"/>
      <c r="K528" s="29"/>
      <c r="L528" s="29"/>
      <c r="M528" s="29"/>
      <c r="N528" s="29"/>
      <c r="O528" s="29"/>
      <c r="P528" s="29"/>
      <c r="Q528" s="29"/>
      <c r="R528" s="29"/>
      <c r="S528" s="29"/>
      <c r="T528" s="29"/>
      <c r="U528" s="29"/>
      <c r="V528" s="29"/>
      <c r="W528" s="29"/>
      <c r="X528" s="29"/>
      <c r="Y528" s="29"/>
      <c r="Z528" s="29"/>
    </row>
    <row r="529" spans="1:26" ht="15.75" customHeight="1">
      <c r="A529" s="29"/>
      <c r="B529" s="29"/>
      <c r="C529" s="29"/>
      <c r="D529" s="29"/>
      <c r="E529" s="29"/>
      <c r="F529" s="29"/>
      <c r="G529" s="29"/>
      <c r="H529" s="579"/>
      <c r="I529" s="29"/>
      <c r="J529" s="29"/>
      <c r="K529" s="29"/>
      <c r="L529" s="29"/>
      <c r="M529" s="29"/>
      <c r="N529" s="29"/>
      <c r="O529" s="29"/>
      <c r="P529" s="29"/>
      <c r="Q529" s="29"/>
      <c r="R529" s="29"/>
      <c r="S529" s="29"/>
      <c r="T529" s="29"/>
      <c r="U529" s="29"/>
      <c r="V529" s="29"/>
      <c r="W529" s="29"/>
      <c r="X529" s="29"/>
      <c r="Y529" s="29"/>
      <c r="Z529" s="29"/>
    </row>
    <row r="530" spans="1:26" ht="15.75" customHeight="1">
      <c r="A530" s="29"/>
      <c r="B530" s="29"/>
      <c r="C530" s="29"/>
      <c r="D530" s="29"/>
      <c r="E530" s="29"/>
      <c r="F530" s="29"/>
      <c r="G530" s="29"/>
      <c r="H530" s="579"/>
      <c r="I530" s="29"/>
      <c r="J530" s="29"/>
      <c r="K530" s="29"/>
      <c r="L530" s="29"/>
      <c r="M530" s="29"/>
      <c r="N530" s="29"/>
      <c r="O530" s="29"/>
      <c r="P530" s="29"/>
      <c r="Q530" s="29"/>
      <c r="R530" s="29"/>
      <c r="S530" s="29"/>
      <c r="T530" s="29"/>
      <c r="U530" s="29"/>
      <c r="V530" s="29"/>
      <c r="W530" s="29"/>
      <c r="X530" s="29"/>
      <c r="Y530" s="29"/>
      <c r="Z530" s="29"/>
    </row>
    <row r="531" spans="1:26" ht="15.75" customHeight="1">
      <c r="A531" s="29"/>
      <c r="B531" s="29"/>
      <c r="C531" s="29"/>
      <c r="D531" s="29"/>
      <c r="E531" s="29"/>
      <c r="F531" s="29"/>
      <c r="G531" s="29"/>
      <c r="H531" s="579"/>
      <c r="I531" s="29"/>
      <c r="J531" s="29"/>
      <c r="K531" s="29"/>
      <c r="L531" s="29"/>
      <c r="M531" s="29"/>
      <c r="N531" s="29"/>
      <c r="O531" s="29"/>
      <c r="P531" s="29"/>
      <c r="Q531" s="29"/>
      <c r="R531" s="29"/>
      <c r="S531" s="29"/>
      <c r="T531" s="29"/>
      <c r="U531" s="29"/>
      <c r="V531" s="29"/>
      <c r="W531" s="29"/>
      <c r="X531" s="29"/>
      <c r="Y531" s="29"/>
      <c r="Z531" s="29"/>
    </row>
    <row r="532" spans="1:26" ht="15.75" customHeight="1">
      <c r="A532" s="29"/>
      <c r="B532" s="29"/>
      <c r="C532" s="29"/>
      <c r="D532" s="29"/>
      <c r="E532" s="29"/>
      <c r="F532" s="29"/>
      <c r="G532" s="29"/>
      <c r="H532" s="579"/>
      <c r="I532" s="29"/>
      <c r="J532" s="29"/>
      <c r="K532" s="29"/>
      <c r="L532" s="29"/>
      <c r="M532" s="29"/>
      <c r="N532" s="29"/>
      <c r="O532" s="29"/>
      <c r="P532" s="29"/>
      <c r="Q532" s="29"/>
      <c r="R532" s="29"/>
      <c r="S532" s="29"/>
      <c r="T532" s="29"/>
      <c r="U532" s="29"/>
      <c r="V532" s="29"/>
      <c r="W532" s="29"/>
      <c r="X532" s="29"/>
      <c r="Y532" s="29"/>
      <c r="Z532" s="29"/>
    </row>
    <row r="533" spans="1:26" ht="15.75" customHeight="1">
      <c r="A533" s="29"/>
      <c r="B533" s="29"/>
      <c r="C533" s="29"/>
      <c r="D533" s="29"/>
      <c r="E533" s="29"/>
      <c r="F533" s="29"/>
      <c r="G533" s="29"/>
      <c r="H533" s="579"/>
      <c r="I533" s="29"/>
      <c r="J533" s="29"/>
      <c r="K533" s="29"/>
      <c r="L533" s="29"/>
      <c r="M533" s="29"/>
      <c r="N533" s="29"/>
      <c r="O533" s="29"/>
      <c r="P533" s="29"/>
      <c r="Q533" s="29"/>
      <c r="R533" s="29"/>
      <c r="S533" s="29"/>
      <c r="T533" s="29"/>
      <c r="U533" s="29"/>
      <c r="V533" s="29"/>
      <c r="W533" s="29"/>
      <c r="X533" s="29"/>
      <c r="Y533" s="29"/>
      <c r="Z533" s="29"/>
    </row>
    <row r="534" spans="1:26" ht="15.75" customHeight="1">
      <c r="A534" s="29"/>
      <c r="B534" s="29"/>
      <c r="C534" s="29"/>
      <c r="D534" s="29"/>
      <c r="E534" s="29"/>
      <c r="F534" s="29"/>
      <c r="G534" s="29"/>
      <c r="H534" s="579"/>
      <c r="I534" s="29"/>
      <c r="J534" s="29"/>
      <c r="K534" s="29"/>
      <c r="L534" s="29"/>
      <c r="M534" s="29"/>
      <c r="N534" s="29"/>
      <c r="O534" s="29"/>
      <c r="P534" s="29"/>
      <c r="Q534" s="29"/>
      <c r="R534" s="29"/>
      <c r="S534" s="29"/>
      <c r="T534" s="29"/>
      <c r="U534" s="29"/>
      <c r="V534" s="29"/>
      <c r="W534" s="29"/>
      <c r="X534" s="29"/>
      <c r="Y534" s="29"/>
      <c r="Z534" s="29"/>
    </row>
    <row r="535" spans="1:26" ht="15.75" customHeight="1">
      <c r="A535" s="29"/>
      <c r="B535" s="29"/>
      <c r="C535" s="29"/>
      <c r="D535" s="29"/>
      <c r="E535" s="29"/>
      <c r="F535" s="29"/>
      <c r="G535" s="29"/>
      <c r="H535" s="579"/>
      <c r="I535" s="29"/>
      <c r="J535" s="29"/>
      <c r="K535" s="29"/>
      <c r="L535" s="29"/>
      <c r="M535" s="29"/>
      <c r="N535" s="29"/>
      <c r="O535" s="29"/>
      <c r="P535" s="29"/>
      <c r="Q535" s="29"/>
      <c r="R535" s="29"/>
      <c r="S535" s="29"/>
      <c r="T535" s="29"/>
      <c r="U535" s="29"/>
      <c r="V535" s="29"/>
      <c r="W535" s="29"/>
      <c r="X535" s="29"/>
      <c r="Y535" s="29"/>
      <c r="Z535" s="29"/>
    </row>
    <row r="536" spans="1:26" ht="15.75" customHeight="1">
      <c r="A536" s="29"/>
      <c r="B536" s="29"/>
      <c r="C536" s="29"/>
      <c r="D536" s="29"/>
      <c r="E536" s="29"/>
      <c r="F536" s="29"/>
      <c r="G536" s="29"/>
      <c r="H536" s="579"/>
      <c r="I536" s="29"/>
      <c r="J536" s="29"/>
      <c r="K536" s="29"/>
      <c r="L536" s="29"/>
      <c r="M536" s="29"/>
      <c r="N536" s="29"/>
      <c r="O536" s="29"/>
      <c r="P536" s="29"/>
      <c r="Q536" s="29"/>
      <c r="R536" s="29"/>
      <c r="S536" s="29"/>
      <c r="T536" s="29"/>
      <c r="U536" s="29"/>
      <c r="V536" s="29"/>
      <c r="W536" s="29"/>
      <c r="X536" s="29"/>
      <c r="Y536" s="29"/>
      <c r="Z536" s="29"/>
    </row>
    <row r="537" spans="1:26" ht="15.75" customHeight="1">
      <c r="A537" s="29"/>
      <c r="B537" s="29"/>
      <c r="C537" s="29"/>
      <c r="D537" s="29"/>
      <c r="E537" s="29"/>
      <c r="F537" s="29"/>
      <c r="G537" s="29"/>
      <c r="H537" s="579"/>
      <c r="I537" s="29"/>
      <c r="J537" s="29"/>
      <c r="K537" s="29"/>
      <c r="L537" s="29"/>
      <c r="M537" s="29"/>
      <c r="N537" s="29"/>
      <c r="O537" s="29"/>
      <c r="P537" s="29"/>
      <c r="Q537" s="29"/>
      <c r="R537" s="29"/>
      <c r="S537" s="29"/>
      <c r="T537" s="29"/>
      <c r="U537" s="29"/>
      <c r="V537" s="29"/>
      <c r="W537" s="29"/>
      <c r="X537" s="29"/>
      <c r="Y537" s="29"/>
      <c r="Z537" s="29"/>
    </row>
    <row r="538" spans="1:26" ht="15.75" customHeight="1">
      <c r="A538" s="29"/>
      <c r="B538" s="29"/>
      <c r="C538" s="29"/>
      <c r="D538" s="29"/>
      <c r="E538" s="29"/>
      <c r="F538" s="29"/>
      <c r="G538" s="29"/>
      <c r="H538" s="579"/>
      <c r="I538" s="29"/>
      <c r="J538" s="29"/>
      <c r="K538" s="29"/>
      <c r="L538" s="29"/>
      <c r="M538" s="29"/>
      <c r="N538" s="29"/>
      <c r="O538" s="29"/>
      <c r="P538" s="29"/>
      <c r="Q538" s="29"/>
      <c r="R538" s="29"/>
      <c r="S538" s="29"/>
      <c r="T538" s="29"/>
      <c r="U538" s="29"/>
      <c r="V538" s="29"/>
      <c r="W538" s="29"/>
      <c r="X538" s="29"/>
      <c r="Y538" s="29"/>
      <c r="Z538" s="29"/>
    </row>
    <row r="539" spans="1:26" ht="15.75" customHeight="1">
      <c r="A539" s="29"/>
      <c r="B539" s="29"/>
      <c r="C539" s="29"/>
      <c r="D539" s="29"/>
      <c r="E539" s="29"/>
      <c r="F539" s="29"/>
      <c r="G539" s="29"/>
      <c r="H539" s="579"/>
      <c r="I539" s="29"/>
      <c r="J539" s="29"/>
      <c r="K539" s="29"/>
      <c r="L539" s="29"/>
      <c r="M539" s="29"/>
      <c r="N539" s="29"/>
      <c r="O539" s="29"/>
      <c r="P539" s="29"/>
      <c r="Q539" s="29"/>
      <c r="R539" s="29"/>
      <c r="S539" s="29"/>
      <c r="T539" s="29"/>
      <c r="U539" s="29"/>
      <c r="V539" s="29"/>
      <c r="W539" s="29"/>
      <c r="X539" s="29"/>
      <c r="Y539" s="29"/>
      <c r="Z539" s="29"/>
    </row>
    <row r="540" spans="1:26" ht="15.75" customHeight="1">
      <c r="A540" s="29"/>
      <c r="B540" s="29"/>
      <c r="C540" s="29"/>
      <c r="D540" s="29"/>
      <c r="E540" s="29"/>
      <c r="F540" s="29"/>
      <c r="G540" s="29"/>
      <c r="H540" s="579"/>
      <c r="I540" s="29"/>
      <c r="J540" s="29"/>
      <c r="K540" s="29"/>
      <c r="L540" s="29"/>
      <c r="M540" s="29"/>
      <c r="N540" s="29"/>
      <c r="O540" s="29"/>
      <c r="P540" s="29"/>
      <c r="Q540" s="29"/>
      <c r="R540" s="29"/>
      <c r="S540" s="29"/>
      <c r="T540" s="29"/>
      <c r="U540" s="29"/>
      <c r="V540" s="29"/>
      <c r="W540" s="29"/>
      <c r="X540" s="29"/>
      <c r="Y540" s="29"/>
      <c r="Z540" s="29"/>
    </row>
    <row r="541" spans="1:26" ht="15.75" customHeight="1">
      <c r="A541" s="29"/>
      <c r="B541" s="29"/>
      <c r="C541" s="29"/>
      <c r="D541" s="29"/>
      <c r="E541" s="29"/>
      <c r="F541" s="29"/>
      <c r="G541" s="29"/>
      <c r="H541" s="579"/>
      <c r="I541" s="29"/>
      <c r="J541" s="29"/>
      <c r="K541" s="29"/>
      <c r="L541" s="29"/>
      <c r="M541" s="29"/>
      <c r="N541" s="29"/>
      <c r="O541" s="29"/>
      <c r="P541" s="29"/>
      <c r="Q541" s="29"/>
      <c r="R541" s="29"/>
      <c r="S541" s="29"/>
      <c r="T541" s="29"/>
      <c r="U541" s="29"/>
      <c r="V541" s="29"/>
      <c r="W541" s="29"/>
      <c r="X541" s="29"/>
      <c r="Y541" s="29"/>
      <c r="Z541" s="29"/>
    </row>
    <row r="542" spans="1:26" ht="15.75" customHeight="1">
      <c r="A542" s="29"/>
      <c r="B542" s="29"/>
      <c r="C542" s="29"/>
      <c r="D542" s="29"/>
      <c r="E542" s="29"/>
      <c r="F542" s="29"/>
      <c r="G542" s="29"/>
      <c r="H542" s="579"/>
      <c r="I542" s="29"/>
      <c r="J542" s="29"/>
      <c r="K542" s="29"/>
      <c r="L542" s="29"/>
      <c r="M542" s="29"/>
      <c r="N542" s="29"/>
      <c r="O542" s="29"/>
      <c r="P542" s="29"/>
      <c r="Q542" s="29"/>
      <c r="R542" s="29"/>
      <c r="S542" s="29"/>
      <c r="T542" s="29"/>
      <c r="U542" s="29"/>
      <c r="V542" s="29"/>
      <c r="W542" s="29"/>
      <c r="X542" s="29"/>
      <c r="Y542" s="29"/>
      <c r="Z542" s="29"/>
    </row>
    <row r="543" spans="1:26" ht="15.75" customHeight="1">
      <c r="A543" s="29"/>
      <c r="B543" s="29"/>
      <c r="C543" s="29"/>
      <c r="D543" s="29"/>
      <c r="E543" s="29"/>
      <c r="F543" s="29"/>
      <c r="G543" s="29"/>
      <c r="H543" s="579"/>
      <c r="I543" s="29"/>
      <c r="J543" s="29"/>
      <c r="K543" s="29"/>
      <c r="L543" s="29"/>
      <c r="M543" s="29"/>
      <c r="N543" s="29"/>
      <c r="O543" s="29"/>
      <c r="P543" s="29"/>
      <c r="Q543" s="29"/>
      <c r="R543" s="29"/>
      <c r="S543" s="29"/>
      <c r="T543" s="29"/>
      <c r="U543" s="29"/>
      <c r="V543" s="29"/>
      <c r="W543" s="29"/>
      <c r="X543" s="29"/>
      <c r="Y543" s="29"/>
      <c r="Z543" s="29"/>
    </row>
    <row r="544" spans="1:26" ht="15.75" customHeight="1">
      <c r="A544" s="29"/>
      <c r="B544" s="29"/>
      <c r="C544" s="29"/>
      <c r="D544" s="29"/>
      <c r="E544" s="29"/>
      <c r="F544" s="29"/>
      <c r="G544" s="29"/>
      <c r="H544" s="579"/>
      <c r="I544" s="29"/>
      <c r="J544" s="29"/>
      <c r="K544" s="29"/>
      <c r="L544" s="29"/>
      <c r="M544" s="29"/>
      <c r="N544" s="29"/>
      <c r="O544" s="29"/>
      <c r="P544" s="29"/>
      <c r="Q544" s="29"/>
      <c r="R544" s="29"/>
      <c r="S544" s="29"/>
      <c r="T544" s="29"/>
      <c r="U544" s="29"/>
      <c r="V544" s="29"/>
      <c r="W544" s="29"/>
      <c r="X544" s="29"/>
      <c r="Y544" s="29"/>
      <c r="Z544" s="29"/>
    </row>
    <row r="545" spans="1:26" ht="15.75" customHeight="1">
      <c r="A545" s="29"/>
      <c r="B545" s="29"/>
      <c r="C545" s="29"/>
      <c r="D545" s="29"/>
      <c r="E545" s="29"/>
      <c r="F545" s="29"/>
      <c r="G545" s="29"/>
      <c r="H545" s="579"/>
      <c r="I545" s="29"/>
      <c r="J545" s="29"/>
      <c r="K545" s="29"/>
      <c r="L545" s="29"/>
      <c r="M545" s="29"/>
      <c r="N545" s="29"/>
      <c r="O545" s="29"/>
      <c r="P545" s="29"/>
      <c r="Q545" s="29"/>
      <c r="R545" s="29"/>
      <c r="S545" s="29"/>
      <c r="T545" s="29"/>
      <c r="U545" s="29"/>
      <c r="V545" s="29"/>
      <c r="W545" s="29"/>
      <c r="X545" s="29"/>
      <c r="Y545" s="29"/>
      <c r="Z545" s="29"/>
    </row>
    <row r="546" spans="1:26" ht="15.75" customHeight="1">
      <c r="A546" s="29"/>
      <c r="B546" s="29"/>
      <c r="C546" s="29"/>
      <c r="D546" s="29"/>
      <c r="E546" s="29"/>
      <c r="F546" s="29"/>
      <c r="G546" s="29"/>
      <c r="H546" s="579"/>
      <c r="I546" s="29"/>
      <c r="J546" s="29"/>
      <c r="K546" s="29"/>
      <c r="L546" s="29"/>
      <c r="M546" s="29"/>
      <c r="N546" s="29"/>
      <c r="O546" s="29"/>
      <c r="P546" s="29"/>
      <c r="Q546" s="29"/>
      <c r="R546" s="29"/>
      <c r="S546" s="29"/>
      <c r="T546" s="29"/>
      <c r="U546" s="29"/>
      <c r="V546" s="29"/>
      <c r="W546" s="29"/>
      <c r="X546" s="29"/>
      <c r="Y546" s="29"/>
      <c r="Z546" s="29"/>
    </row>
    <row r="547" spans="1:26" ht="15.75" customHeight="1">
      <c r="A547" s="29"/>
      <c r="B547" s="29"/>
      <c r="C547" s="29"/>
      <c r="D547" s="29"/>
      <c r="E547" s="29"/>
      <c r="F547" s="29"/>
      <c r="G547" s="29"/>
      <c r="H547" s="579"/>
      <c r="I547" s="29"/>
      <c r="J547" s="29"/>
      <c r="K547" s="29"/>
      <c r="L547" s="29"/>
      <c r="M547" s="29"/>
      <c r="N547" s="29"/>
      <c r="O547" s="29"/>
      <c r="P547" s="29"/>
      <c r="Q547" s="29"/>
      <c r="R547" s="29"/>
      <c r="S547" s="29"/>
      <c r="T547" s="29"/>
      <c r="U547" s="29"/>
      <c r="V547" s="29"/>
      <c r="W547" s="29"/>
      <c r="X547" s="29"/>
      <c r="Y547" s="29"/>
      <c r="Z547" s="29"/>
    </row>
    <row r="548" spans="1:26" ht="15.75" customHeight="1">
      <c r="A548" s="29"/>
      <c r="B548" s="29"/>
      <c r="C548" s="29"/>
      <c r="D548" s="29"/>
      <c r="E548" s="29"/>
      <c r="F548" s="29"/>
      <c r="G548" s="29"/>
      <c r="H548" s="579"/>
      <c r="I548" s="29"/>
      <c r="J548" s="29"/>
      <c r="K548" s="29"/>
      <c r="L548" s="29"/>
      <c r="M548" s="29"/>
      <c r="N548" s="29"/>
      <c r="O548" s="29"/>
      <c r="P548" s="29"/>
      <c r="Q548" s="29"/>
      <c r="R548" s="29"/>
      <c r="S548" s="29"/>
      <c r="T548" s="29"/>
      <c r="U548" s="29"/>
      <c r="V548" s="29"/>
      <c r="W548" s="29"/>
      <c r="X548" s="29"/>
      <c r="Y548" s="29"/>
      <c r="Z548" s="29"/>
    </row>
    <row r="549" spans="1:26" ht="15.75" customHeight="1">
      <c r="A549" s="29"/>
      <c r="B549" s="29"/>
      <c r="C549" s="29"/>
      <c r="D549" s="29"/>
      <c r="E549" s="29"/>
      <c r="F549" s="29"/>
      <c r="G549" s="29"/>
      <c r="H549" s="579"/>
      <c r="I549" s="29"/>
      <c r="J549" s="29"/>
      <c r="K549" s="29"/>
      <c r="L549" s="29"/>
      <c r="M549" s="29"/>
      <c r="N549" s="29"/>
      <c r="O549" s="29"/>
      <c r="P549" s="29"/>
      <c r="Q549" s="29"/>
      <c r="R549" s="29"/>
      <c r="S549" s="29"/>
      <c r="T549" s="29"/>
      <c r="U549" s="29"/>
      <c r="V549" s="29"/>
      <c r="W549" s="29"/>
      <c r="X549" s="29"/>
      <c r="Y549" s="29"/>
      <c r="Z549" s="29"/>
    </row>
    <row r="550" spans="1:26" ht="15.75" customHeight="1">
      <c r="A550" s="29"/>
      <c r="B550" s="29"/>
      <c r="C550" s="29"/>
      <c r="D550" s="29"/>
      <c r="E550" s="29"/>
      <c r="F550" s="29"/>
      <c r="G550" s="29"/>
      <c r="H550" s="579"/>
      <c r="I550" s="29"/>
      <c r="J550" s="29"/>
      <c r="K550" s="29"/>
      <c r="L550" s="29"/>
      <c r="M550" s="29"/>
      <c r="N550" s="29"/>
      <c r="O550" s="29"/>
      <c r="P550" s="29"/>
      <c r="Q550" s="29"/>
      <c r="R550" s="29"/>
      <c r="S550" s="29"/>
      <c r="T550" s="29"/>
      <c r="U550" s="29"/>
      <c r="V550" s="29"/>
      <c r="W550" s="29"/>
      <c r="X550" s="29"/>
      <c r="Y550" s="29"/>
      <c r="Z550" s="29"/>
    </row>
    <row r="551" spans="1:26" ht="15.75" customHeight="1">
      <c r="A551" s="29"/>
      <c r="B551" s="29"/>
      <c r="C551" s="29"/>
      <c r="D551" s="29"/>
      <c r="E551" s="29"/>
      <c r="F551" s="29"/>
      <c r="G551" s="29"/>
      <c r="H551" s="579"/>
      <c r="I551" s="29"/>
      <c r="J551" s="29"/>
      <c r="K551" s="29"/>
      <c r="L551" s="29"/>
      <c r="M551" s="29"/>
      <c r="N551" s="29"/>
      <c r="O551" s="29"/>
      <c r="P551" s="29"/>
      <c r="Q551" s="29"/>
      <c r="R551" s="29"/>
      <c r="S551" s="29"/>
      <c r="T551" s="29"/>
      <c r="U551" s="29"/>
      <c r="V551" s="29"/>
      <c r="W551" s="29"/>
      <c r="X551" s="29"/>
      <c r="Y551" s="29"/>
      <c r="Z551" s="29"/>
    </row>
    <row r="552" spans="1:26" ht="15.75" customHeight="1">
      <c r="A552" s="29"/>
      <c r="B552" s="29"/>
      <c r="C552" s="29"/>
      <c r="D552" s="29"/>
      <c r="E552" s="29"/>
      <c r="F552" s="29"/>
      <c r="G552" s="29"/>
      <c r="H552" s="579"/>
      <c r="I552" s="29"/>
      <c r="J552" s="29"/>
      <c r="K552" s="29"/>
      <c r="L552" s="29"/>
      <c r="M552" s="29"/>
      <c r="N552" s="29"/>
      <c r="O552" s="29"/>
      <c r="P552" s="29"/>
      <c r="Q552" s="29"/>
      <c r="R552" s="29"/>
      <c r="S552" s="29"/>
      <c r="T552" s="29"/>
      <c r="U552" s="29"/>
      <c r="V552" s="29"/>
      <c r="W552" s="29"/>
      <c r="X552" s="29"/>
      <c r="Y552" s="29"/>
      <c r="Z552" s="29"/>
    </row>
    <row r="553" spans="1:26" ht="15.75" customHeight="1">
      <c r="A553" s="29"/>
      <c r="B553" s="29"/>
      <c r="C553" s="29"/>
      <c r="D553" s="29"/>
      <c r="E553" s="29"/>
      <c r="F553" s="29"/>
      <c r="G553" s="29"/>
      <c r="H553" s="579"/>
      <c r="I553" s="29"/>
      <c r="J553" s="29"/>
      <c r="K553" s="29"/>
      <c r="L553" s="29"/>
      <c r="M553" s="29"/>
      <c r="N553" s="29"/>
      <c r="O553" s="29"/>
      <c r="P553" s="29"/>
      <c r="Q553" s="29"/>
      <c r="R553" s="29"/>
      <c r="S553" s="29"/>
      <c r="T553" s="29"/>
      <c r="U553" s="29"/>
      <c r="V553" s="29"/>
      <c r="W553" s="29"/>
      <c r="X553" s="29"/>
      <c r="Y553" s="29"/>
      <c r="Z553" s="29"/>
    </row>
    <row r="554" spans="1:26" ht="15.75" customHeight="1">
      <c r="A554" s="29"/>
      <c r="B554" s="29"/>
      <c r="C554" s="29"/>
      <c r="D554" s="29"/>
      <c r="E554" s="29"/>
      <c r="F554" s="29"/>
      <c r="G554" s="29"/>
      <c r="H554" s="579"/>
      <c r="I554" s="29"/>
      <c r="J554" s="29"/>
      <c r="K554" s="29"/>
      <c r="L554" s="29"/>
      <c r="M554" s="29"/>
      <c r="N554" s="29"/>
      <c r="O554" s="29"/>
      <c r="P554" s="29"/>
      <c r="Q554" s="29"/>
      <c r="R554" s="29"/>
      <c r="S554" s="29"/>
      <c r="T554" s="29"/>
      <c r="U554" s="29"/>
      <c r="V554" s="29"/>
      <c r="W554" s="29"/>
      <c r="X554" s="29"/>
      <c r="Y554" s="29"/>
      <c r="Z554" s="29"/>
    </row>
    <row r="555" spans="1:26" ht="15.75" customHeight="1">
      <c r="A555" s="29"/>
      <c r="B555" s="29"/>
      <c r="C555" s="29"/>
      <c r="D555" s="29"/>
      <c r="E555" s="29"/>
      <c r="F555" s="29"/>
      <c r="G555" s="29"/>
      <c r="H555" s="579"/>
      <c r="I555" s="29"/>
      <c r="J555" s="29"/>
      <c r="K555" s="29"/>
      <c r="L555" s="29"/>
      <c r="M555" s="29"/>
      <c r="N555" s="29"/>
      <c r="O555" s="29"/>
      <c r="P555" s="29"/>
      <c r="Q555" s="29"/>
      <c r="R555" s="29"/>
      <c r="S555" s="29"/>
      <c r="T555" s="29"/>
      <c r="U555" s="29"/>
      <c r="V555" s="29"/>
      <c r="W555" s="29"/>
      <c r="X555" s="29"/>
      <c r="Y555" s="29"/>
      <c r="Z555" s="29"/>
    </row>
    <row r="556" spans="1:26" ht="15.75" customHeight="1">
      <c r="A556" s="29"/>
      <c r="B556" s="29"/>
      <c r="C556" s="29"/>
      <c r="D556" s="29"/>
      <c r="E556" s="29"/>
      <c r="F556" s="29"/>
      <c r="G556" s="29"/>
      <c r="H556" s="579"/>
      <c r="I556" s="29"/>
      <c r="J556" s="29"/>
      <c r="K556" s="29"/>
      <c r="L556" s="29"/>
      <c r="M556" s="29"/>
      <c r="N556" s="29"/>
      <c r="O556" s="29"/>
      <c r="P556" s="29"/>
      <c r="Q556" s="29"/>
      <c r="R556" s="29"/>
      <c r="S556" s="29"/>
      <c r="T556" s="29"/>
      <c r="U556" s="29"/>
      <c r="V556" s="29"/>
      <c r="W556" s="29"/>
      <c r="X556" s="29"/>
      <c r="Y556" s="29"/>
      <c r="Z556" s="29"/>
    </row>
    <row r="557" spans="1:26" ht="15.75" customHeight="1">
      <c r="A557" s="29"/>
      <c r="B557" s="29"/>
      <c r="C557" s="29"/>
      <c r="D557" s="29"/>
      <c r="E557" s="29"/>
      <c r="F557" s="29"/>
      <c r="G557" s="29"/>
      <c r="H557" s="579"/>
      <c r="I557" s="29"/>
      <c r="J557" s="29"/>
      <c r="K557" s="29"/>
      <c r="L557" s="29"/>
      <c r="M557" s="29"/>
      <c r="N557" s="29"/>
      <c r="O557" s="29"/>
      <c r="P557" s="29"/>
      <c r="Q557" s="29"/>
      <c r="R557" s="29"/>
      <c r="S557" s="29"/>
      <c r="T557" s="29"/>
      <c r="U557" s="29"/>
      <c r="V557" s="29"/>
      <c r="W557" s="29"/>
      <c r="X557" s="29"/>
      <c r="Y557" s="29"/>
      <c r="Z557" s="29"/>
    </row>
    <row r="558" spans="1:26" ht="15.75" customHeight="1">
      <c r="A558" s="29"/>
      <c r="B558" s="29"/>
      <c r="C558" s="29"/>
      <c r="D558" s="29"/>
      <c r="E558" s="29"/>
      <c r="F558" s="29"/>
      <c r="G558" s="29"/>
      <c r="H558" s="579"/>
      <c r="I558" s="29"/>
      <c r="J558" s="29"/>
      <c r="K558" s="29"/>
      <c r="L558" s="29"/>
      <c r="M558" s="29"/>
      <c r="N558" s="29"/>
      <c r="O558" s="29"/>
      <c r="P558" s="29"/>
      <c r="Q558" s="29"/>
      <c r="R558" s="29"/>
      <c r="S558" s="29"/>
      <c r="T558" s="29"/>
      <c r="U558" s="29"/>
      <c r="V558" s="29"/>
      <c r="W558" s="29"/>
      <c r="X558" s="29"/>
      <c r="Y558" s="29"/>
      <c r="Z558" s="29"/>
    </row>
    <row r="559" spans="1:26" ht="15.75" customHeight="1">
      <c r="A559" s="29"/>
      <c r="B559" s="29"/>
      <c r="C559" s="29"/>
      <c r="D559" s="29"/>
      <c r="E559" s="29"/>
      <c r="F559" s="29"/>
      <c r="G559" s="29"/>
      <c r="H559" s="579"/>
      <c r="I559" s="29"/>
      <c r="J559" s="29"/>
      <c r="K559" s="29"/>
      <c r="L559" s="29"/>
      <c r="M559" s="29"/>
      <c r="N559" s="29"/>
      <c r="O559" s="29"/>
      <c r="P559" s="29"/>
      <c r="Q559" s="29"/>
      <c r="R559" s="29"/>
      <c r="S559" s="29"/>
      <c r="T559" s="29"/>
      <c r="U559" s="29"/>
      <c r="V559" s="29"/>
      <c r="W559" s="29"/>
      <c r="X559" s="29"/>
      <c r="Y559" s="29"/>
      <c r="Z559" s="29"/>
    </row>
    <row r="560" spans="1:26" ht="15.75" customHeight="1">
      <c r="A560" s="29"/>
      <c r="B560" s="29"/>
      <c r="C560" s="29"/>
      <c r="D560" s="29"/>
      <c r="E560" s="29"/>
      <c r="F560" s="29"/>
      <c r="G560" s="29"/>
      <c r="H560" s="579"/>
      <c r="I560" s="29"/>
      <c r="J560" s="29"/>
      <c r="K560" s="29"/>
      <c r="L560" s="29"/>
      <c r="M560" s="29"/>
      <c r="N560" s="29"/>
      <c r="O560" s="29"/>
      <c r="P560" s="29"/>
      <c r="Q560" s="29"/>
      <c r="R560" s="29"/>
      <c r="S560" s="29"/>
      <c r="T560" s="29"/>
      <c r="U560" s="29"/>
      <c r="V560" s="29"/>
      <c r="W560" s="29"/>
      <c r="X560" s="29"/>
      <c r="Y560" s="29"/>
      <c r="Z560" s="29"/>
    </row>
    <row r="561" spans="1:26" ht="15.75" customHeight="1">
      <c r="A561" s="29"/>
      <c r="B561" s="29"/>
      <c r="C561" s="29"/>
      <c r="D561" s="29"/>
      <c r="E561" s="29"/>
      <c r="F561" s="29"/>
      <c r="G561" s="29"/>
      <c r="H561" s="579"/>
      <c r="I561" s="29"/>
      <c r="J561" s="29"/>
      <c r="K561" s="29"/>
      <c r="L561" s="29"/>
      <c r="M561" s="29"/>
      <c r="N561" s="29"/>
      <c r="O561" s="29"/>
      <c r="P561" s="29"/>
      <c r="Q561" s="29"/>
      <c r="R561" s="29"/>
      <c r="S561" s="29"/>
      <c r="T561" s="29"/>
      <c r="U561" s="29"/>
      <c r="V561" s="29"/>
      <c r="W561" s="29"/>
      <c r="X561" s="29"/>
      <c r="Y561" s="29"/>
      <c r="Z561" s="29"/>
    </row>
    <row r="562" spans="1:26" ht="15.75" customHeight="1">
      <c r="A562" s="29"/>
      <c r="B562" s="29"/>
      <c r="C562" s="29"/>
      <c r="D562" s="29"/>
      <c r="E562" s="29"/>
      <c r="F562" s="29"/>
      <c r="G562" s="29"/>
      <c r="H562" s="579"/>
      <c r="I562" s="29"/>
      <c r="J562" s="29"/>
      <c r="K562" s="29"/>
      <c r="L562" s="29"/>
      <c r="M562" s="29"/>
      <c r="N562" s="29"/>
      <c r="O562" s="29"/>
      <c r="P562" s="29"/>
      <c r="Q562" s="29"/>
      <c r="R562" s="29"/>
      <c r="S562" s="29"/>
      <c r="T562" s="29"/>
      <c r="U562" s="29"/>
      <c r="V562" s="29"/>
      <c r="W562" s="29"/>
      <c r="X562" s="29"/>
      <c r="Y562" s="29"/>
      <c r="Z562" s="29"/>
    </row>
    <row r="563" spans="1:26" ht="15.75" customHeight="1">
      <c r="A563" s="29"/>
      <c r="B563" s="29"/>
      <c r="C563" s="29"/>
      <c r="D563" s="29"/>
      <c r="E563" s="29"/>
      <c r="F563" s="29"/>
      <c r="G563" s="29"/>
      <c r="H563" s="579"/>
      <c r="I563" s="29"/>
      <c r="J563" s="29"/>
      <c r="K563" s="29"/>
      <c r="L563" s="29"/>
      <c r="M563" s="29"/>
      <c r="N563" s="29"/>
      <c r="O563" s="29"/>
      <c r="P563" s="29"/>
      <c r="Q563" s="29"/>
      <c r="R563" s="29"/>
      <c r="S563" s="29"/>
      <c r="T563" s="29"/>
      <c r="U563" s="29"/>
      <c r="V563" s="29"/>
      <c r="W563" s="29"/>
      <c r="X563" s="29"/>
      <c r="Y563" s="29"/>
      <c r="Z563" s="29"/>
    </row>
    <row r="564" spans="1:26" ht="15.75" customHeight="1">
      <c r="A564" s="29"/>
      <c r="B564" s="29"/>
      <c r="C564" s="29"/>
      <c r="D564" s="29"/>
      <c r="E564" s="29"/>
      <c r="F564" s="29"/>
      <c r="G564" s="29"/>
      <c r="H564" s="579"/>
      <c r="I564" s="29"/>
      <c r="J564" s="29"/>
      <c r="K564" s="29"/>
      <c r="L564" s="29"/>
      <c r="M564" s="29"/>
      <c r="N564" s="29"/>
      <c r="O564" s="29"/>
      <c r="P564" s="29"/>
      <c r="Q564" s="29"/>
      <c r="R564" s="29"/>
      <c r="S564" s="29"/>
      <c r="T564" s="29"/>
      <c r="U564" s="29"/>
      <c r="V564" s="29"/>
      <c r="W564" s="29"/>
      <c r="X564" s="29"/>
      <c r="Y564" s="29"/>
      <c r="Z564" s="29"/>
    </row>
    <row r="565" spans="1:26" ht="15.75" customHeight="1">
      <c r="A565" s="29"/>
      <c r="B565" s="29"/>
      <c r="C565" s="29"/>
      <c r="D565" s="29"/>
      <c r="E565" s="29"/>
      <c r="F565" s="29"/>
      <c r="G565" s="29"/>
      <c r="H565" s="579"/>
      <c r="I565" s="29"/>
      <c r="J565" s="29"/>
      <c r="K565" s="29"/>
      <c r="L565" s="29"/>
      <c r="M565" s="29"/>
      <c r="N565" s="29"/>
      <c r="O565" s="29"/>
      <c r="P565" s="29"/>
      <c r="Q565" s="29"/>
      <c r="R565" s="29"/>
      <c r="S565" s="29"/>
      <c r="T565" s="29"/>
      <c r="U565" s="29"/>
      <c r="V565" s="29"/>
      <c r="W565" s="29"/>
      <c r="X565" s="29"/>
      <c r="Y565" s="29"/>
      <c r="Z565" s="29"/>
    </row>
    <row r="566" spans="1:26" ht="15.75" customHeight="1">
      <c r="A566" s="29"/>
      <c r="B566" s="29"/>
      <c r="C566" s="29"/>
      <c r="D566" s="29"/>
      <c r="E566" s="29"/>
      <c r="F566" s="29"/>
      <c r="G566" s="29"/>
      <c r="H566" s="579"/>
      <c r="I566" s="29"/>
      <c r="J566" s="29"/>
      <c r="K566" s="29"/>
      <c r="L566" s="29"/>
      <c r="M566" s="29"/>
      <c r="N566" s="29"/>
      <c r="O566" s="29"/>
      <c r="P566" s="29"/>
      <c r="Q566" s="29"/>
      <c r="R566" s="29"/>
      <c r="S566" s="29"/>
      <c r="T566" s="29"/>
      <c r="U566" s="29"/>
      <c r="V566" s="29"/>
      <c r="W566" s="29"/>
      <c r="X566" s="29"/>
      <c r="Y566" s="29"/>
      <c r="Z566" s="29"/>
    </row>
    <row r="567" spans="1:26" ht="15.75" customHeight="1">
      <c r="A567" s="29"/>
      <c r="B567" s="29"/>
      <c r="C567" s="29"/>
      <c r="D567" s="29"/>
      <c r="E567" s="29"/>
      <c r="F567" s="29"/>
      <c r="G567" s="29"/>
      <c r="H567" s="579"/>
      <c r="I567" s="29"/>
      <c r="J567" s="29"/>
      <c r="K567" s="29"/>
      <c r="L567" s="29"/>
      <c r="M567" s="29"/>
      <c r="N567" s="29"/>
      <c r="O567" s="29"/>
      <c r="P567" s="29"/>
      <c r="Q567" s="29"/>
      <c r="R567" s="29"/>
      <c r="S567" s="29"/>
      <c r="T567" s="29"/>
      <c r="U567" s="29"/>
      <c r="V567" s="29"/>
      <c r="W567" s="29"/>
      <c r="X567" s="29"/>
      <c r="Y567" s="29"/>
      <c r="Z567" s="29"/>
    </row>
    <row r="568" spans="1:26" ht="15.75" customHeight="1">
      <c r="A568" s="29"/>
      <c r="B568" s="29"/>
      <c r="C568" s="29"/>
      <c r="D568" s="29"/>
      <c r="E568" s="29"/>
      <c r="F568" s="29"/>
      <c r="G568" s="29"/>
      <c r="H568" s="579"/>
      <c r="I568" s="29"/>
      <c r="J568" s="29"/>
      <c r="K568" s="29"/>
      <c r="L568" s="29"/>
      <c r="M568" s="29"/>
      <c r="N568" s="29"/>
      <c r="O568" s="29"/>
      <c r="P568" s="29"/>
      <c r="Q568" s="29"/>
      <c r="R568" s="29"/>
      <c r="S568" s="29"/>
      <c r="T568" s="29"/>
      <c r="U568" s="29"/>
      <c r="V568" s="29"/>
      <c r="W568" s="29"/>
      <c r="X568" s="29"/>
      <c r="Y568" s="29"/>
      <c r="Z568" s="29"/>
    </row>
    <row r="569" spans="1:26" ht="15.75" customHeight="1">
      <c r="A569" s="29"/>
      <c r="B569" s="29"/>
      <c r="C569" s="29"/>
      <c r="D569" s="29"/>
      <c r="E569" s="29"/>
      <c r="F569" s="29"/>
      <c r="G569" s="29"/>
      <c r="H569" s="579"/>
      <c r="I569" s="29"/>
      <c r="J569" s="29"/>
      <c r="K569" s="29"/>
      <c r="L569" s="29"/>
      <c r="M569" s="29"/>
      <c r="N569" s="29"/>
      <c r="O569" s="29"/>
      <c r="P569" s="29"/>
      <c r="Q569" s="29"/>
      <c r="R569" s="29"/>
      <c r="S569" s="29"/>
      <c r="T569" s="29"/>
      <c r="U569" s="29"/>
      <c r="V569" s="29"/>
      <c r="W569" s="29"/>
      <c r="X569" s="29"/>
      <c r="Y569" s="29"/>
      <c r="Z569" s="29"/>
    </row>
    <row r="570" spans="1:26" ht="15.75" customHeight="1">
      <c r="A570" s="29"/>
      <c r="B570" s="29"/>
      <c r="C570" s="29"/>
      <c r="D570" s="29"/>
      <c r="E570" s="29"/>
      <c r="F570" s="29"/>
      <c r="G570" s="29"/>
      <c r="H570" s="579"/>
      <c r="I570" s="29"/>
      <c r="J570" s="29"/>
      <c r="K570" s="29"/>
      <c r="L570" s="29"/>
      <c r="M570" s="29"/>
      <c r="N570" s="29"/>
      <c r="O570" s="29"/>
      <c r="P570" s="29"/>
      <c r="Q570" s="29"/>
      <c r="R570" s="29"/>
      <c r="S570" s="29"/>
      <c r="T570" s="29"/>
      <c r="U570" s="29"/>
      <c r="V570" s="29"/>
      <c r="W570" s="29"/>
      <c r="X570" s="29"/>
      <c r="Y570" s="29"/>
      <c r="Z570" s="29"/>
    </row>
    <row r="571" spans="1:26" ht="15.75" customHeight="1">
      <c r="A571" s="29"/>
      <c r="B571" s="29"/>
      <c r="C571" s="29"/>
      <c r="D571" s="29"/>
      <c r="E571" s="29"/>
      <c r="F571" s="29"/>
      <c r="G571" s="29"/>
      <c r="H571" s="579"/>
      <c r="I571" s="29"/>
      <c r="J571" s="29"/>
      <c r="K571" s="29"/>
      <c r="L571" s="29"/>
      <c r="M571" s="29"/>
      <c r="N571" s="29"/>
      <c r="O571" s="29"/>
      <c r="P571" s="29"/>
      <c r="Q571" s="29"/>
      <c r="R571" s="29"/>
      <c r="S571" s="29"/>
      <c r="T571" s="29"/>
      <c r="U571" s="29"/>
      <c r="V571" s="29"/>
      <c r="W571" s="29"/>
      <c r="X571" s="29"/>
      <c r="Y571" s="29"/>
      <c r="Z571" s="29"/>
    </row>
    <row r="572" spans="1:26" ht="15.75" customHeight="1">
      <c r="A572" s="29"/>
      <c r="B572" s="29"/>
      <c r="C572" s="29"/>
      <c r="D572" s="29"/>
      <c r="E572" s="29"/>
      <c r="F572" s="29"/>
      <c r="G572" s="29"/>
      <c r="H572" s="579"/>
      <c r="I572" s="29"/>
      <c r="J572" s="29"/>
      <c r="K572" s="29"/>
      <c r="L572" s="29"/>
      <c r="M572" s="29"/>
      <c r="N572" s="29"/>
      <c r="O572" s="29"/>
      <c r="P572" s="29"/>
      <c r="Q572" s="29"/>
      <c r="R572" s="29"/>
      <c r="S572" s="29"/>
      <c r="T572" s="29"/>
      <c r="U572" s="29"/>
      <c r="V572" s="29"/>
      <c r="W572" s="29"/>
      <c r="X572" s="29"/>
      <c r="Y572" s="29"/>
      <c r="Z572" s="29"/>
    </row>
    <row r="573" spans="1:26" ht="15.75" customHeight="1">
      <c r="A573" s="29"/>
      <c r="B573" s="29"/>
      <c r="C573" s="29"/>
      <c r="D573" s="29"/>
      <c r="E573" s="29"/>
      <c r="F573" s="29"/>
      <c r="G573" s="29"/>
      <c r="H573" s="579"/>
      <c r="I573" s="29"/>
      <c r="J573" s="29"/>
      <c r="K573" s="29"/>
      <c r="L573" s="29"/>
      <c r="M573" s="29"/>
      <c r="N573" s="29"/>
      <c r="O573" s="29"/>
      <c r="P573" s="29"/>
      <c r="Q573" s="29"/>
      <c r="R573" s="29"/>
      <c r="S573" s="29"/>
      <c r="T573" s="29"/>
      <c r="U573" s="29"/>
      <c r="V573" s="29"/>
      <c r="W573" s="29"/>
      <c r="X573" s="29"/>
      <c r="Y573" s="29"/>
      <c r="Z573" s="29"/>
    </row>
    <row r="574" spans="1:26" ht="15.75" customHeight="1">
      <c r="A574" s="29"/>
      <c r="B574" s="29"/>
      <c r="C574" s="29"/>
      <c r="D574" s="29"/>
      <c r="E574" s="29"/>
      <c r="F574" s="29"/>
      <c r="G574" s="29"/>
      <c r="H574" s="579"/>
      <c r="I574" s="29"/>
      <c r="J574" s="29"/>
      <c r="K574" s="29"/>
      <c r="L574" s="29"/>
      <c r="M574" s="29"/>
      <c r="N574" s="29"/>
      <c r="O574" s="29"/>
      <c r="P574" s="29"/>
      <c r="Q574" s="29"/>
      <c r="R574" s="29"/>
      <c r="S574" s="29"/>
      <c r="T574" s="29"/>
      <c r="U574" s="29"/>
      <c r="V574" s="29"/>
      <c r="W574" s="29"/>
      <c r="X574" s="29"/>
      <c r="Y574" s="29"/>
      <c r="Z574" s="29"/>
    </row>
    <row r="575" spans="1:26" ht="15.75" customHeight="1">
      <c r="A575" s="29"/>
      <c r="B575" s="29"/>
      <c r="C575" s="29"/>
      <c r="D575" s="29"/>
      <c r="E575" s="29"/>
      <c r="F575" s="29"/>
      <c r="G575" s="29"/>
      <c r="H575" s="579"/>
      <c r="I575" s="29"/>
      <c r="J575" s="29"/>
      <c r="K575" s="29"/>
      <c r="L575" s="29"/>
      <c r="M575" s="29"/>
      <c r="N575" s="29"/>
      <c r="O575" s="29"/>
      <c r="P575" s="29"/>
      <c r="Q575" s="29"/>
      <c r="R575" s="29"/>
      <c r="S575" s="29"/>
      <c r="T575" s="29"/>
      <c r="U575" s="29"/>
      <c r="V575" s="29"/>
      <c r="W575" s="29"/>
      <c r="X575" s="29"/>
      <c r="Y575" s="29"/>
      <c r="Z575" s="29"/>
    </row>
    <row r="576" spans="1:26" ht="15.75" customHeight="1">
      <c r="A576" s="29"/>
      <c r="B576" s="29"/>
      <c r="C576" s="29"/>
      <c r="D576" s="29"/>
      <c r="E576" s="29"/>
      <c r="F576" s="29"/>
      <c r="G576" s="29"/>
      <c r="H576" s="579"/>
      <c r="I576" s="29"/>
      <c r="J576" s="29"/>
      <c r="K576" s="29"/>
      <c r="L576" s="29"/>
      <c r="M576" s="29"/>
      <c r="N576" s="29"/>
      <c r="O576" s="29"/>
      <c r="P576" s="29"/>
      <c r="Q576" s="29"/>
      <c r="R576" s="29"/>
      <c r="S576" s="29"/>
      <c r="T576" s="29"/>
      <c r="U576" s="29"/>
      <c r="V576" s="29"/>
      <c r="W576" s="29"/>
      <c r="X576" s="29"/>
      <c r="Y576" s="29"/>
      <c r="Z576" s="29"/>
    </row>
    <row r="577" spans="1:26" ht="15.75" customHeight="1">
      <c r="A577" s="29"/>
      <c r="B577" s="29"/>
      <c r="C577" s="29"/>
      <c r="D577" s="29"/>
      <c r="E577" s="29"/>
      <c r="F577" s="29"/>
      <c r="G577" s="29"/>
      <c r="H577" s="579"/>
      <c r="I577" s="29"/>
      <c r="J577" s="29"/>
      <c r="K577" s="29"/>
      <c r="L577" s="29"/>
      <c r="M577" s="29"/>
      <c r="N577" s="29"/>
      <c r="O577" s="29"/>
      <c r="P577" s="29"/>
      <c r="Q577" s="29"/>
      <c r="R577" s="29"/>
      <c r="S577" s="29"/>
      <c r="T577" s="29"/>
      <c r="U577" s="29"/>
      <c r="V577" s="29"/>
      <c r="W577" s="29"/>
      <c r="X577" s="29"/>
      <c r="Y577" s="29"/>
      <c r="Z577" s="29"/>
    </row>
    <row r="578" spans="1:26" ht="15.75" customHeight="1">
      <c r="A578" s="29"/>
      <c r="B578" s="29"/>
      <c r="C578" s="29"/>
      <c r="D578" s="29"/>
      <c r="E578" s="29"/>
      <c r="F578" s="29"/>
      <c r="G578" s="29"/>
      <c r="H578" s="579"/>
      <c r="I578" s="29"/>
      <c r="J578" s="29"/>
      <c r="K578" s="29"/>
      <c r="L578" s="29"/>
      <c r="M578" s="29"/>
      <c r="N578" s="29"/>
      <c r="O578" s="29"/>
      <c r="P578" s="29"/>
      <c r="Q578" s="29"/>
      <c r="R578" s="29"/>
      <c r="S578" s="29"/>
      <c r="T578" s="29"/>
      <c r="U578" s="29"/>
      <c r="V578" s="29"/>
      <c r="W578" s="29"/>
      <c r="X578" s="29"/>
      <c r="Y578" s="29"/>
      <c r="Z578" s="29"/>
    </row>
    <row r="579" spans="1:26" ht="15.75" customHeight="1">
      <c r="A579" s="29"/>
      <c r="B579" s="29"/>
      <c r="C579" s="29"/>
      <c r="D579" s="29"/>
      <c r="E579" s="29"/>
      <c r="F579" s="29"/>
      <c r="G579" s="29"/>
      <c r="H579" s="579"/>
      <c r="I579" s="29"/>
      <c r="J579" s="29"/>
      <c r="K579" s="29"/>
      <c r="L579" s="29"/>
      <c r="M579" s="29"/>
      <c r="N579" s="29"/>
      <c r="O579" s="29"/>
      <c r="P579" s="29"/>
      <c r="Q579" s="29"/>
      <c r="R579" s="29"/>
      <c r="S579" s="29"/>
      <c r="T579" s="29"/>
      <c r="U579" s="29"/>
      <c r="V579" s="29"/>
      <c r="W579" s="29"/>
      <c r="X579" s="29"/>
      <c r="Y579" s="29"/>
      <c r="Z579" s="29"/>
    </row>
    <row r="580" spans="1:26" ht="15.75" customHeight="1">
      <c r="A580" s="29"/>
      <c r="B580" s="29"/>
      <c r="C580" s="29"/>
      <c r="D580" s="29"/>
      <c r="E580" s="29"/>
      <c r="F580" s="29"/>
      <c r="G580" s="29"/>
      <c r="H580" s="579"/>
      <c r="I580" s="29"/>
      <c r="J580" s="29"/>
      <c r="K580" s="29"/>
      <c r="L580" s="29"/>
      <c r="M580" s="29"/>
      <c r="N580" s="29"/>
      <c r="O580" s="29"/>
      <c r="P580" s="29"/>
      <c r="Q580" s="29"/>
      <c r="R580" s="29"/>
      <c r="S580" s="29"/>
      <c r="T580" s="29"/>
      <c r="U580" s="29"/>
      <c r="V580" s="29"/>
      <c r="W580" s="29"/>
      <c r="X580" s="29"/>
      <c r="Y580" s="29"/>
      <c r="Z580" s="29"/>
    </row>
    <row r="581" spans="1:26" ht="15.75" customHeight="1">
      <c r="A581" s="29"/>
      <c r="B581" s="29"/>
      <c r="C581" s="29"/>
      <c r="D581" s="29"/>
      <c r="E581" s="29"/>
      <c r="F581" s="29"/>
      <c r="G581" s="29"/>
      <c r="H581" s="579"/>
      <c r="I581" s="29"/>
      <c r="J581" s="29"/>
      <c r="K581" s="29"/>
      <c r="L581" s="29"/>
      <c r="M581" s="29"/>
      <c r="N581" s="29"/>
      <c r="O581" s="29"/>
      <c r="P581" s="29"/>
      <c r="Q581" s="29"/>
      <c r="R581" s="29"/>
      <c r="S581" s="29"/>
      <c r="T581" s="29"/>
      <c r="U581" s="29"/>
      <c r="V581" s="29"/>
      <c r="W581" s="29"/>
      <c r="X581" s="29"/>
      <c r="Y581" s="29"/>
      <c r="Z581" s="29"/>
    </row>
    <row r="582" spans="1:26" ht="15.75" customHeight="1">
      <c r="A582" s="29"/>
      <c r="B582" s="29"/>
      <c r="C582" s="29"/>
      <c r="D582" s="29"/>
      <c r="E582" s="29"/>
      <c r="F582" s="29"/>
      <c r="G582" s="29"/>
      <c r="H582" s="579"/>
      <c r="I582" s="29"/>
      <c r="J582" s="29"/>
      <c r="K582" s="29"/>
      <c r="L582" s="29"/>
      <c r="M582" s="29"/>
      <c r="N582" s="29"/>
      <c r="O582" s="29"/>
      <c r="P582" s="29"/>
      <c r="Q582" s="29"/>
      <c r="R582" s="29"/>
      <c r="S582" s="29"/>
      <c r="T582" s="29"/>
      <c r="U582" s="29"/>
      <c r="V582" s="29"/>
      <c r="W582" s="29"/>
      <c r="X582" s="29"/>
      <c r="Y582" s="29"/>
      <c r="Z582" s="29"/>
    </row>
    <row r="583" spans="1:26" ht="15.75" customHeight="1">
      <c r="A583" s="29"/>
      <c r="B583" s="29"/>
      <c r="C583" s="29"/>
      <c r="D583" s="29"/>
      <c r="E583" s="29"/>
      <c r="F583" s="29"/>
      <c r="G583" s="29"/>
      <c r="H583" s="579"/>
      <c r="I583" s="29"/>
      <c r="J583" s="29"/>
      <c r="K583" s="29"/>
      <c r="L583" s="29"/>
      <c r="M583" s="29"/>
      <c r="N583" s="29"/>
      <c r="O583" s="29"/>
      <c r="P583" s="29"/>
      <c r="Q583" s="29"/>
      <c r="R583" s="29"/>
      <c r="S583" s="29"/>
      <c r="T583" s="29"/>
      <c r="U583" s="29"/>
      <c r="V583" s="29"/>
      <c r="W583" s="29"/>
      <c r="X583" s="29"/>
      <c r="Y583" s="29"/>
      <c r="Z583" s="29"/>
    </row>
    <row r="584" spans="1:26" ht="15.75" customHeight="1">
      <c r="A584" s="29"/>
      <c r="B584" s="29"/>
      <c r="C584" s="29"/>
      <c r="D584" s="29"/>
      <c r="E584" s="29"/>
      <c r="F584" s="29"/>
      <c r="G584" s="29"/>
      <c r="H584" s="579"/>
      <c r="I584" s="29"/>
      <c r="J584" s="29"/>
      <c r="K584" s="29"/>
      <c r="L584" s="29"/>
      <c r="M584" s="29"/>
      <c r="N584" s="29"/>
      <c r="O584" s="29"/>
      <c r="P584" s="29"/>
      <c r="Q584" s="29"/>
      <c r="R584" s="29"/>
      <c r="S584" s="29"/>
      <c r="T584" s="29"/>
      <c r="U584" s="29"/>
      <c r="V584" s="29"/>
      <c r="W584" s="29"/>
      <c r="X584" s="29"/>
      <c r="Y584" s="29"/>
      <c r="Z584" s="29"/>
    </row>
    <row r="585" spans="1:26" ht="15.75" customHeight="1">
      <c r="A585" s="29"/>
      <c r="B585" s="29"/>
      <c r="C585" s="29"/>
      <c r="D585" s="29"/>
      <c r="E585" s="29"/>
      <c r="F585" s="29"/>
      <c r="G585" s="29"/>
      <c r="H585" s="579"/>
      <c r="I585" s="29"/>
      <c r="J585" s="29"/>
      <c r="K585" s="29"/>
      <c r="L585" s="29"/>
      <c r="M585" s="29"/>
      <c r="N585" s="29"/>
      <c r="O585" s="29"/>
      <c r="P585" s="29"/>
      <c r="Q585" s="29"/>
      <c r="R585" s="29"/>
      <c r="S585" s="29"/>
      <c r="T585" s="29"/>
      <c r="U585" s="29"/>
      <c r="V585" s="29"/>
      <c r="W585" s="29"/>
      <c r="X585" s="29"/>
      <c r="Y585" s="29"/>
      <c r="Z585" s="29"/>
    </row>
    <row r="586" spans="1:26" ht="15.75" customHeight="1">
      <c r="A586" s="29"/>
      <c r="B586" s="29"/>
      <c r="C586" s="29"/>
      <c r="D586" s="29"/>
      <c r="E586" s="29"/>
      <c r="F586" s="29"/>
      <c r="G586" s="29"/>
      <c r="H586" s="579"/>
      <c r="I586" s="29"/>
      <c r="J586" s="29"/>
      <c r="K586" s="29"/>
      <c r="L586" s="29"/>
      <c r="M586" s="29"/>
      <c r="N586" s="29"/>
      <c r="O586" s="29"/>
      <c r="P586" s="29"/>
      <c r="Q586" s="29"/>
      <c r="R586" s="29"/>
      <c r="S586" s="29"/>
      <c r="T586" s="29"/>
      <c r="U586" s="29"/>
      <c r="V586" s="29"/>
      <c r="W586" s="29"/>
      <c r="X586" s="29"/>
      <c r="Y586" s="29"/>
      <c r="Z586" s="29"/>
    </row>
    <row r="587" spans="1:26" ht="15.75" customHeight="1">
      <c r="A587" s="29"/>
      <c r="B587" s="29"/>
      <c r="C587" s="29"/>
      <c r="D587" s="29"/>
      <c r="E587" s="29"/>
      <c r="F587" s="29"/>
      <c r="G587" s="29"/>
      <c r="H587" s="579"/>
      <c r="I587" s="29"/>
      <c r="J587" s="29"/>
      <c r="K587" s="29"/>
      <c r="L587" s="29"/>
      <c r="M587" s="29"/>
      <c r="N587" s="29"/>
      <c r="O587" s="29"/>
      <c r="P587" s="29"/>
      <c r="Q587" s="29"/>
      <c r="R587" s="29"/>
      <c r="S587" s="29"/>
      <c r="T587" s="29"/>
      <c r="U587" s="29"/>
      <c r="V587" s="29"/>
      <c r="W587" s="29"/>
      <c r="X587" s="29"/>
      <c r="Y587" s="29"/>
      <c r="Z587" s="29"/>
    </row>
    <row r="588" spans="1:26" ht="15.75" customHeight="1">
      <c r="A588" s="29"/>
      <c r="B588" s="29"/>
      <c r="C588" s="29"/>
      <c r="D588" s="29"/>
      <c r="E588" s="29"/>
      <c r="F588" s="29"/>
      <c r="G588" s="29"/>
      <c r="H588" s="579"/>
      <c r="I588" s="29"/>
      <c r="J588" s="29"/>
      <c r="K588" s="29"/>
      <c r="L588" s="29"/>
      <c r="M588" s="29"/>
      <c r="N588" s="29"/>
      <c r="O588" s="29"/>
      <c r="P588" s="29"/>
      <c r="Q588" s="29"/>
      <c r="R588" s="29"/>
      <c r="S588" s="29"/>
      <c r="T588" s="29"/>
      <c r="U588" s="29"/>
      <c r="V588" s="29"/>
      <c r="W588" s="29"/>
      <c r="X588" s="29"/>
      <c r="Y588" s="29"/>
      <c r="Z588" s="29"/>
    </row>
    <row r="589" spans="1:26" ht="15.75" customHeight="1">
      <c r="A589" s="29"/>
      <c r="B589" s="29"/>
      <c r="C589" s="29"/>
      <c r="D589" s="29"/>
      <c r="E589" s="29"/>
      <c r="F589" s="29"/>
      <c r="G589" s="29"/>
      <c r="H589" s="579"/>
      <c r="I589" s="29"/>
      <c r="J589" s="29"/>
      <c r="K589" s="29"/>
      <c r="L589" s="29"/>
      <c r="M589" s="29"/>
      <c r="N589" s="29"/>
      <c r="O589" s="29"/>
      <c r="P589" s="29"/>
      <c r="Q589" s="29"/>
      <c r="R589" s="29"/>
      <c r="S589" s="29"/>
      <c r="T589" s="29"/>
      <c r="U589" s="29"/>
      <c r="V589" s="29"/>
      <c r="W589" s="29"/>
      <c r="X589" s="29"/>
      <c r="Y589" s="29"/>
      <c r="Z589" s="29"/>
    </row>
    <row r="590" spans="1:26" ht="15.75" customHeight="1">
      <c r="A590" s="29"/>
      <c r="B590" s="29"/>
      <c r="C590" s="29"/>
      <c r="D590" s="29"/>
      <c r="E590" s="29"/>
      <c r="F590" s="29"/>
      <c r="G590" s="29"/>
      <c r="H590" s="579"/>
      <c r="I590" s="29"/>
      <c r="J590" s="29"/>
      <c r="K590" s="29"/>
      <c r="L590" s="29"/>
      <c r="M590" s="29"/>
      <c r="N590" s="29"/>
      <c r="O590" s="29"/>
      <c r="P590" s="29"/>
      <c r="Q590" s="29"/>
      <c r="R590" s="29"/>
      <c r="S590" s="29"/>
      <c r="T590" s="29"/>
      <c r="U590" s="29"/>
      <c r="V590" s="29"/>
      <c r="W590" s="29"/>
      <c r="X590" s="29"/>
      <c r="Y590" s="29"/>
      <c r="Z590" s="29"/>
    </row>
    <row r="591" spans="1:26" ht="15.75" customHeight="1">
      <c r="A591" s="29"/>
      <c r="B591" s="29"/>
      <c r="C591" s="29"/>
      <c r="D591" s="29"/>
      <c r="E591" s="29"/>
      <c r="F591" s="29"/>
      <c r="G591" s="29"/>
      <c r="H591" s="579"/>
      <c r="I591" s="29"/>
      <c r="J591" s="29"/>
      <c r="K591" s="29"/>
      <c r="L591" s="29"/>
      <c r="M591" s="29"/>
      <c r="N591" s="29"/>
      <c r="O591" s="29"/>
      <c r="P591" s="29"/>
      <c r="Q591" s="29"/>
      <c r="R591" s="29"/>
      <c r="S591" s="29"/>
      <c r="T591" s="29"/>
      <c r="U591" s="29"/>
      <c r="V591" s="29"/>
      <c r="W591" s="29"/>
      <c r="X591" s="29"/>
      <c r="Y591" s="29"/>
      <c r="Z591" s="29"/>
    </row>
    <row r="592" spans="1:26" ht="15.75" customHeight="1">
      <c r="A592" s="29"/>
      <c r="B592" s="29"/>
      <c r="C592" s="29"/>
      <c r="D592" s="29"/>
      <c r="E592" s="29"/>
      <c r="F592" s="29"/>
      <c r="G592" s="29"/>
      <c r="H592" s="579"/>
      <c r="I592" s="29"/>
      <c r="J592" s="29"/>
      <c r="K592" s="29"/>
      <c r="L592" s="29"/>
      <c r="M592" s="29"/>
      <c r="N592" s="29"/>
      <c r="O592" s="29"/>
      <c r="P592" s="29"/>
      <c r="Q592" s="29"/>
      <c r="R592" s="29"/>
      <c r="S592" s="29"/>
      <c r="T592" s="29"/>
      <c r="U592" s="29"/>
      <c r="V592" s="29"/>
      <c r="W592" s="29"/>
      <c r="X592" s="29"/>
      <c r="Y592" s="29"/>
      <c r="Z592" s="29"/>
    </row>
    <row r="593" spans="1:26" ht="15.75" customHeight="1">
      <c r="A593" s="29"/>
      <c r="B593" s="29"/>
      <c r="C593" s="29"/>
      <c r="D593" s="29"/>
      <c r="E593" s="29"/>
      <c r="F593" s="29"/>
      <c r="G593" s="29"/>
      <c r="H593" s="579"/>
      <c r="I593" s="29"/>
      <c r="J593" s="29"/>
      <c r="K593" s="29"/>
      <c r="L593" s="29"/>
      <c r="M593" s="29"/>
      <c r="N593" s="29"/>
      <c r="O593" s="29"/>
      <c r="P593" s="29"/>
      <c r="Q593" s="29"/>
      <c r="R593" s="29"/>
      <c r="S593" s="29"/>
      <c r="T593" s="29"/>
      <c r="U593" s="29"/>
      <c r="V593" s="29"/>
      <c r="W593" s="29"/>
      <c r="X593" s="29"/>
      <c r="Y593" s="29"/>
      <c r="Z593" s="29"/>
    </row>
    <row r="594" spans="1:26" ht="15.75" customHeight="1">
      <c r="A594" s="29"/>
      <c r="B594" s="29"/>
      <c r="C594" s="29"/>
      <c r="D594" s="29"/>
      <c r="E594" s="29"/>
      <c r="F594" s="29"/>
      <c r="G594" s="29"/>
      <c r="H594" s="579"/>
      <c r="I594" s="29"/>
      <c r="J594" s="29"/>
      <c r="K594" s="29"/>
      <c r="L594" s="29"/>
      <c r="M594" s="29"/>
      <c r="N594" s="29"/>
      <c r="O594" s="29"/>
      <c r="P594" s="29"/>
      <c r="Q594" s="29"/>
      <c r="R594" s="29"/>
      <c r="S594" s="29"/>
      <c r="T594" s="29"/>
      <c r="U594" s="29"/>
      <c r="V594" s="29"/>
      <c r="W594" s="29"/>
      <c r="X594" s="29"/>
      <c r="Y594" s="29"/>
      <c r="Z594" s="29"/>
    </row>
    <row r="595" spans="1:26" ht="15.75" customHeight="1">
      <c r="A595" s="29"/>
      <c r="B595" s="29"/>
      <c r="C595" s="29"/>
      <c r="D595" s="29"/>
      <c r="E595" s="29"/>
      <c r="F595" s="29"/>
      <c r="G595" s="29"/>
      <c r="H595" s="579"/>
      <c r="I595" s="29"/>
      <c r="J595" s="29"/>
      <c r="K595" s="29"/>
      <c r="L595" s="29"/>
      <c r="M595" s="29"/>
      <c r="N595" s="29"/>
      <c r="O595" s="29"/>
      <c r="P595" s="29"/>
      <c r="Q595" s="29"/>
      <c r="R595" s="29"/>
      <c r="S595" s="29"/>
      <c r="T595" s="29"/>
      <c r="U595" s="29"/>
      <c r="V595" s="29"/>
      <c r="W595" s="29"/>
      <c r="X595" s="29"/>
      <c r="Y595" s="29"/>
      <c r="Z595" s="29"/>
    </row>
    <row r="596" spans="1:26" ht="15.75" customHeight="1">
      <c r="A596" s="29"/>
      <c r="B596" s="29"/>
      <c r="C596" s="29"/>
      <c r="D596" s="29"/>
      <c r="E596" s="29"/>
      <c r="F596" s="29"/>
      <c r="G596" s="29"/>
      <c r="H596" s="579"/>
      <c r="I596" s="29"/>
      <c r="J596" s="29"/>
      <c r="K596" s="29"/>
      <c r="L596" s="29"/>
      <c r="M596" s="29"/>
      <c r="N596" s="29"/>
      <c r="O596" s="29"/>
      <c r="P596" s="29"/>
      <c r="Q596" s="29"/>
      <c r="R596" s="29"/>
      <c r="S596" s="29"/>
      <c r="T596" s="29"/>
      <c r="U596" s="29"/>
      <c r="V596" s="29"/>
      <c r="W596" s="29"/>
      <c r="X596" s="29"/>
      <c r="Y596" s="29"/>
      <c r="Z596" s="29"/>
    </row>
    <row r="597" spans="1:26" ht="15.75" customHeight="1">
      <c r="A597" s="29"/>
      <c r="B597" s="29"/>
      <c r="C597" s="29"/>
      <c r="D597" s="29"/>
      <c r="E597" s="29"/>
      <c r="F597" s="29"/>
      <c r="G597" s="29"/>
      <c r="H597" s="579"/>
      <c r="I597" s="29"/>
      <c r="J597" s="29"/>
      <c r="K597" s="29"/>
      <c r="L597" s="29"/>
      <c r="M597" s="29"/>
      <c r="N597" s="29"/>
      <c r="O597" s="29"/>
      <c r="P597" s="29"/>
      <c r="Q597" s="29"/>
      <c r="R597" s="29"/>
      <c r="S597" s="29"/>
      <c r="T597" s="29"/>
      <c r="U597" s="29"/>
      <c r="V597" s="29"/>
      <c r="W597" s="29"/>
      <c r="X597" s="29"/>
      <c r="Y597" s="29"/>
      <c r="Z597" s="29"/>
    </row>
    <row r="598" spans="1:26" ht="15.75" customHeight="1">
      <c r="A598" s="29"/>
      <c r="B598" s="29"/>
      <c r="C598" s="29"/>
      <c r="D598" s="29"/>
      <c r="E598" s="29"/>
      <c r="F598" s="29"/>
      <c r="G598" s="29"/>
      <c r="H598" s="579"/>
      <c r="I598" s="29"/>
      <c r="J598" s="29"/>
      <c r="K598" s="29"/>
      <c r="L598" s="29"/>
      <c r="M598" s="29"/>
      <c r="N598" s="29"/>
      <c r="O598" s="29"/>
      <c r="P598" s="29"/>
      <c r="Q598" s="29"/>
      <c r="R598" s="29"/>
      <c r="S598" s="29"/>
      <c r="T598" s="29"/>
      <c r="U598" s="29"/>
      <c r="V598" s="29"/>
      <c r="W598" s="29"/>
      <c r="X598" s="29"/>
      <c r="Y598" s="29"/>
      <c r="Z598" s="29"/>
    </row>
    <row r="599" spans="1:26" ht="15.75" customHeight="1">
      <c r="A599" s="29"/>
      <c r="B599" s="29"/>
      <c r="C599" s="29"/>
      <c r="D599" s="29"/>
      <c r="E599" s="29"/>
      <c r="F599" s="29"/>
      <c r="G599" s="29"/>
      <c r="H599" s="579"/>
      <c r="I599" s="29"/>
      <c r="J599" s="29"/>
      <c r="K599" s="29"/>
      <c r="L599" s="29"/>
      <c r="M599" s="29"/>
      <c r="N599" s="29"/>
      <c r="O599" s="29"/>
      <c r="P599" s="29"/>
      <c r="Q599" s="29"/>
      <c r="R599" s="29"/>
      <c r="S599" s="29"/>
      <c r="T599" s="29"/>
      <c r="U599" s="29"/>
      <c r="V599" s="29"/>
      <c r="W599" s="29"/>
      <c r="X599" s="29"/>
      <c r="Y599" s="29"/>
      <c r="Z599" s="29"/>
    </row>
    <row r="600" spans="1:26" ht="15.75" customHeight="1">
      <c r="A600" s="29"/>
      <c r="B600" s="29"/>
      <c r="C600" s="29"/>
      <c r="D600" s="29"/>
      <c r="E600" s="29"/>
      <c r="F600" s="29"/>
      <c r="G600" s="29"/>
      <c r="H600" s="579"/>
      <c r="I600" s="29"/>
      <c r="J600" s="29"/>
      <c r="K600" s="29"/>
      <c r="L600" s="29"/>
      <c r="M600" s="29"/>
      <c r="N600" s="29"/>
      <c r="O600" s="29"/>
      <c r="P600" s="29"/>
      <c r="Q600" s="29"/>
      <c r="R600" s="29"/>
      <c r="S600" s="29"/>
      <c r="T600" s="29"/>
      <c r="U600" s="29"/>
      <c r="V600" s="29"/>
      <c r="W600" s="29"/>
      <c r="X600" s="29"/>
      <c r="Y600" s="29"/>
      <c r="Z600" s="29"/>
    </row>
    <row r="601" spans="1:26" ht="15.75" customHeight="1">
      <c r="A601" s="29"/>
      <c r="B601" s="29"/>
      <c r="C601" s="29"/>
      <c r="D601" s="29"/>
      <c r="E601" s="29"/>
      <c r="F601" s="29"/>
      <c r="G601" s="29"/>
      <c r="H601" s="579"/>
      <c r="I601" s="29"/>
      <c r="J601" s="29"/>
      <c r="K601" s="29"/>
      <c r="L601" s="29"/>
      <c r="M601" s="29"/>
      <c r="N601" s="29"/>
      <c r="O601" s="29"/>
      <c r="P601" s="29"/>
      <c r="Q601" s="29"/>
      <c r="R601" s="29"/>
      <c r="S601" s="29"/>
      <c r="T601" s="29"/>
      <c r="U601" s="29"/>
      <c r="V601" s="29"/>
      <c r="W601" s="29"/>
      <c r="X601" s="29"/>
      <c r="Y601" s="29"/>
      <c r="Z601" s="29"/>
    </row>
    <row r="602" spans="1:26" ht="15.75" customHeight="1">
      <c r="A602" s="29"/>
      <c r="B602" s="29"/>
      <c r="C602" s="29"/>
      <c r="D602" s="29"/>
      <c r="E602" s="29"/>
      <c r="F602" s="29"/>
      <c r="G602" s="29"/>
      <c r="H602" s="579"/>
      <c r="I602" s="29"/>
      <c r="J602" s="29"/>
      <c r="K602" s="29"/>
      <c r="L602" s="29"/>
      <c r="M602" s="29"/>
      <c r="N602" s="29"/>
      <c r="O602" s="29"/>
      <c r="P602" s="29"/>
      <c r="Q602" s="29"/>
      <c r="R602" s="29"/>
      <c r="S602" s="29"/>
      <c r="T602" s="29"/>
      <c r="U602" s="29"/>
      <c r="V602" s="29"/>
      <c r="W602" s="29"/>
      <c r="X602" s="29"/>
      <c r="Y602" s="29"/>
      <c r="Z602" s="29"/>
    </row>
    <row r="603" spans="1:26" ht="15.75" customHeight="1">
      <c r="A603" s="29"/>
      <c r="B603" s="29"/>
      <c r="C603" s="29"/>
      <c r="D603" s="29"/>
      <c r="E603" s="29"/>
      <c r="F603" s="29"/>
      <c r="G603" s="29"/>
      <c r="H603" s="579"/>
      <c r="I603" s="29"/>
      <c r="J603" s="29"/>
      <c r="K603" s="29"/>
      <c r="L603" s="29"/>
      <c r="M603" s="29"/>
      <c r="N603" s="29"/>
      <c r="O603" s="29"/>
      <c r="P603" s="29"/>
      <c r="Q603" s="29"/>
      <c r="R603" s="29"/>
      <c r="S603" s="29"/>
      <c r="T603" s="29"/>
      <c r="U603" s="29"/>
      <c r="V603" s="29"/>
      <c r="W603" s="29"/>
      <c r="X603" s="29"/>
      <c r="Y603" s="29"/>
      <c r="Z603" s="29"/>
    </row>
    <row r="604" spans="1:26" ht="15.75" customHeight="1">
      <c r="A604" s="29"/>
      <c r="B604" s="29"/>
      <c r="C604" s="29"/>
      <c r="D604" s="29"/>
      <c r="E604" s="29"/>
      <c r="F604" s="29"/>
      <c r="G604" s="29"/>
      <c r="H604" s="579"/>
      <c r="I604" s="29"/>
      <c r="J604" s="29"/>
      <c r="K604" s="29"/>
      <c r="L604" s="29"/>
      <c r="M604" s="29"/>
      <c r="N604" s="29"/>
      <c r="O604" s="29"/>
      <c r="P604" s="29"/>
      <c r="Q604" s="29"/>
      <c r="R604" s="29"/>
      <c r="S604" s="29"/>
      <c r="T604" s="29"/>
      <c r="U604" s="29"/>
      <c r="V604" s="29"/>
      <c r="W604" s="29"/>
      <c r="X604" s="29"/>
      <c r="Y604" s="29"/>
      <c r="Z604" s="29"/>
    </row>
    <row r="605" spans="1:26" ht="15.75" customHeight="1">
      <c r="A605" s="29"/>
      <c r="B605" s="29"/>
      <c r="C605" s="29"/>
      <c r="D605" s="29"/>
      <c r="E605" s="29"/>
      <c r="F605" s="29"/>
      <c r="G605" s="29"/>
      <c r="H605" s="579"/>
      <c r="I605" s="29"/>
      <c r="J605" s="29"/>
      <c r="K605" s="29"/>
      <c r="L605" s="29"/>
      <c r="M605" s="29"/>
      <c r="N605" s="29"/>
      <c r="O605" s="29"/>
      <c r="P605" s="29"/>
      <c r="Q605" s="29"/>
      <c r="R605" s="29"/>
      <c r="S605" s="29"/>
      <c r="T605" s="29"/>
      <c r="U605" s="29"/>
      <c r="V605" s="29"/>
      <c r="W605" s="29"/>
      <c r="X605" s="29"/>
      <c r="Y605" s="29"/>
      <c r="Z605" s="29"/>
    </row>
    <row r="606" spans="1:26" ht="15.75" customHeight="1">
      <c r="A606" s="29"/>
      <c r="B606" s="29"/>
      <c r="C606" s="29"/>
      <c r="D606" s="29"/>
      <c r="E606" s="29"/>
      <c r="F606" s="29"/>
      <c r="G606" s="29"/>
      <c r="H606" s="579"/>
      <c r="I606" s="29"/>
      <c r="J606" s="29"/>
      <c r="K606" s="29"/>
      <c r="L606" s="29"/>
      <c r="M606" s="29"/>
      <c r="N606" s="29"/>
      <c r="O606" s="29"/>
      <c r="P606" s="29"/>
      <c r="Q606" s="29"/>
      <c r="R606" s="29"/>
      <c r="S606" s="29"/>
      <c r="T606" s="29"/>
      <c r="U606" s="29"/>
      <c r="V606" s="29"/>
      <c r="W606" s="29"/>
      <c r="X606" s="29"/>
      <c r="Y606" s="29"/>
      <c r="Z606" s="29"/>
    </row>
    <row r="607" spans="1:26" ht="15.75" customHeight="1">
      <c r="A607" s="29"/>
      <c r="B607" s="29"/>
      <c r="C607" s="29"/>
      <c r="D607" s="29"/>
      <c r="E607" s="29"/>
      <c r="F607" s="29"/>
      <c r="G607" s="29"/>
      <c r="H607" s="579"/>
      <c r="I607" s="29"/>
      <c r="J607" s="29"/>
      <c r="K607" s="29"/>
      <c r="L607" s="29"/>
      <c r="M607" s="29"/>
      <c r="N607" s="29"/>
      <c r="O607" s="29"/>
      <c r="P607" s="29"/>
      <c r="Q607" s="29"/>
      <c r="R607" s="29"/>
      <c r="S607" s="29"/>
      <c r="T607" s="29"/>
      <c r="U607" s="29"/>
      <c r="V607" s="29"/>
      <c r="W607" s="29"/>
      <c r="X607" s="29"/>
      <c r="Y607" s="29"/>
      <c r="Z607" s="29"/>
    </row>
    <row r="608" spans="1:26" ht="15.75" customHeight="1">
      <c r="A608" s="29"/>
      <c r="B608" s="29"/>
      <c r="C608" s="29"/>
      <c r="D608" s="29"/>
      <c r="E608" s="29"/>
      <c r="F608" s="29"/>
      <c r="G608" s="29"/>
      <c r="H608" s="579"/>
      <c r="I608" s="29"/>
      <c r="J608" s="29"/>
      <c r="K608" s="29"/>
      <c r="L608" s="29"/>
      <c r="M608" s="29"/>
      <c r="N608" s="29"/>
      <c r="O608" s="29"/>
      <c r="P608" s="29"/>
      <c r="Q608" s="29"/>
      <c r="R608" s="29"/>
      <c r="S608" s="29"/>
      <c r="T608" s="29"/>
      <c r="U608" s="29"/>
      <c r="V608" s="29"/>
      <c r="W608" s="29"/>
      <c r="X608" s="29"/>
      <c r="Y608" s="29"/>
      <c r="Z608" s="29"/>
    </row>
    <row r="609" spans="1:26" ht="15.75" customHeight="1">
      <c r="A609" s="29"/>
      <c r="B609" s="29"/>
      <c r="C609" s="29"/>
      <c r="D609" s="29"/>
      <c r="E609" s="29"/>
      <c r="F609" s="29"/>
      <c r="G609" s="29"/>
      <c r="H609" s="579"/>
      <c r="I609" s="29"/>
      <c r="J609" s="29"/>
      <c r="K609" s="29"/>
      <c r="L609" s="29"/>
      <c r="M609" s="29"/>
      <c r="N609" s="29"/>
      <c r="O609" s="29"/>
      <c r="P609" s="29"/>
      <c r="Q609" s="29"/>
      <c r="R609" s="29"/>
      <c r="S609" s="29"/>
      <c r="T609" s="29"/>
      <c r="U609" s="29"/>
      <c r="V609" s="29"/>
      <c r="W609" s="29"/>
      <c r="X609" s="29"/>
      <c r="Y609" s="29"/>
      <c r="Z609" s="29"/>
    </row>
    <row r="610" spans="1:26" ht="15.75" customHeight="1">
      <c r="A610" s="29"/>
      <c r="B610" s="29"/>
      <c r="C610" s="29"/>
      <c r="D610" s="29"/>
      <c r="E610" s="29"/>
      <c r="F610" s="29"/>
      <c r="G610" s="29"/>
      <c r="H610" s="579"/>
      <c r="I610" s="29"/>
      <c r="J610" s="29"/>
      <c r="K610" s="29"/>
      <c r="L610" s="29"/>
      <c r="M610" s="29"/>
      <c r="N610" s="29"/>
      <c r="O610" s="29"/>
      <c r="P610" s="29"/>
      <c r="Q610" s="29"/>
      <c r="R610" s="29"/>
      <c r="S610" s="29"/>
      <c r="T610" s="29"/>
      <c r="U610" s="29"/>
      <c r="V610" s="29"/>
      <c r="W610" s="29"/>
      <c r="X610" s="29"/>
      <c r="Y610" s="29"/>
      <c r="Z610" s="29"/>
    </row>
    <row r="611" spans="1:26" ht="15.75" customHeight="1">
      <c r="A611" s="29"/>
      <c r="B611" s="29"/>
      <c r="C611" s="29"/>
      <c r="D611" s="29"/>
      <c r="E611" s="29"/>
      <c r="F611" s="29"/>
      <c r="G611" s="29"/>
      <c r="H611" s="579"/>
      <c r="I611" s="29"/>
      <c r="J611" s="29"/>
      <c r="K611" s="29"/>
      <c r="L611" s="29"/>
      <c r="M611" s="29"/>
      <c r="N611" s="29"/>
      <c r="O611" s="29"/>
      <c r="P611" s="29"/>
      <c r="Q611" s="29"/>
      <c r="R611" s="29"/>
      <c r="S611" s="29"/>
      <c r="T611" s="29"/>
      <c r="U611" s="29"/>
      <c r="V611" s="29"/>
      <c r="W611" s="29"/>
      <c r="X611" s="29"/>
      <c r="Y611" s="29"/>
      <c r="Z611" s="29"/>
    </row>
    <row r="612" spans="1:26" ht="15.75" customHeight="1">
      <c r="A612" s="29"/>
      <c r="B612" s="29"/>
      <c r="C612" s="29"/>
      <c r="D612" s="29"/>
      <c r="E612" s="29"/>
      <c r="F612" s="29"/>
      <c r="G612" s="29"/>
      <c r="H612" s="579"/>
      <c r="I612" s="29"/>
      <c r="J612" s="29"/>
      <c r="K612" s="29"/>
      <c r="L612" s="29"/>
      <c r="M612" s="29"/>
      <c r="N612" s="29"/>
      <c r="O612" s="29"/>
      <c r="P612" s="29"/>
      <c r="Q612" s="29"/>
      <c r="R612" s="29"/>
      <c r="S612" s="29"/>
      <c r="T612" s="29"/>
      <c r="U612" s="29"/>
      <c r="V612" s="29"/>
      <c r="W612" s="29"/>
      <c r="X612" s="29"/>
      <c r="Y612" s="29"/>
      <c r="Z612" s="29"/>
    </row>
    <row r="613" spans="1:26" ht="15.75" customHeight="1">
      <c r="A613" s="29"/>
      <c r="B613" s="29"/>
      <c r="C613" s="29"/>
      <c r="D613" s="29"/>
      <c r="E613" s="29"/>
      <c r="F613" s="29"/>
      <c r="G613" s="29"/>
      <c r="H613" s="579"/>
      <c r="I613" s="29"/>
      <c r="J613" s="29"/>
      <c r="K613" s="29"/>
      <c r="L613" s="29"/>
      <c r="M613" s="29"/>
      <c r="N613" s="29"/>
      <c r="O613" s="29"/>
      <c r="P613" s="29"/>
      <c r="Q613" s="29"/>
      <c r="R613" s="29"/>
      <c r="S613" s="29"/>
      <c r="T613" s="29"/>
      <c r="U613" s="29"/>
      <c r="V613" s="29"/>
      <c r="W613" s="29"/>
      <c r="X613" s="29"/>
      <c r="Y613" s="29"/>
      <c r="Z613" s="29"/>
    </row>
    <row r="614" spans="1:26" ht="15.75" customHeight="1">
      <c r="A614" s="29"/>
      <c r="B614" s="29"/>
      <c r="C614" s="29"/>
      <c r="D614" s="29"/>
      <c r="E614" s="29"/>
      <c r="F614" s="29"/>
      <c r="G614" s="29"/>
      <c r="H614" s="579"/>
      <c r="I614" s="29"/>
      <c r="J614" s="29"/>
      <c r="K614" s="29"/>
      <c r="L614" s="29"/>
      <c r="M614" s="29"/>
      <c r="N614" s="29"/>
      <c r="O614" s="29"/>
      <c r="P614" s="29"/>
      <c r="Q614" s="29"/>
      <c r="R614" s="29"/>
      <c r="S614" s="29"/>
      <c r="T614" s="29"/>
      <c r="U614" s="29"/>
      <c r="V614" s="29"/>
      <c r="W614" s="29"/>
      <c r="X614" s="29"/>
      <c r="Y614" s="29"/>
      <c r="Z614" s="29"/>
    </row>
    <row r="615" spans="1:26" ht="15.75" customHeight="1">
      <c r="A615" s="29"/>
      <c r="B615" s="29"/>
      <c r="C615" s="29"/>
      <c r="D615" s="29"/>
      <c r="E615" s="29"/>
      <c r="F615" s="29"/>
      <c r="G615" s="29"/>
      <c r="H615" s="579"/>
      <c r="I615" s="29"/>
      <c r="J615" s="29"/>
      <c r="K615" s="29"/>
      <c r="L615" s="29"/>
      <c r="M615" s="29"/>
      <c r="N615" s="29"/>
      <c r="O615" s="29"/>
      <c r="P615" s="29"/>
      <c r="Q615" s="29"/>
      <c r="R615" s="29"/>
      <c r="S615" s="29"/>
      <c r="T615" s="29"/>
      <c r="U615" s="29"/>
      <c r="V615" s="29"/>
      <c r="W615" s="29"/>
      <c r="X615" s="29"/>
      <c r="Y615" s="29"/>
      <c r="Z615" s="29"/>
    </row>
    <row r="616" spans="1:26" ht="15.75" customHeight="1">
      <c r="A616" s="29"/>
      <c r="B616" s="29"/>
      <c r="C616" s="29"/>
      <c r="D616" s="29"/>
      <c r="E616" s="29"/>
      <c r="F616" s="29"/>
      <c r="G616" s="29"/>
      <c r="H616" s="579"/>
      <c r="I616" s="29"/>
      <c r="J616" s="29"/>
      <c r="K616" s="29"/>
      <c r="L616" s="29"/>
      <c r="M616" s="29"/>
      <c r="N616" s="29"/>
      <c r="O616" s="29"/>
      <c r="P616" s="29"/>
      <c r="Q616" s="29"/>
      <c r="R616" s="29"/>
      <c r="S616" s="29"/>
      <c r="T616" s="29"/>
      <c r="U616" s="29"/>
      <c r="V616" s="29"/>
      <c r="W616" s="29"/>
      <c r="X616" s="29"/>
      <c r="Y616" s="29"/>
      <c r="Z616" s="29"/>
    </row>
    <row r="617" spans="1:26" ht="15.75" customHeight="1">
      <c r="A617" s="29"/>
      <c r="B617" s="29"/>
      <c r="C617" s="29"/>
      <c r="D617" s="29"/>
      <c r="E617" s="29"/>
      <c r="F617" s="29"/>
      <c r="G617" s="29"/>
      <c r="H617" s="579"/>
      <c r="I617" s="29"/>
      <c r="J617" s="29"/>
      <c r="K617" s="29"/>
      <c r="L617" s="29"/>
      <c r="M617" s="29"/>
      <c r="N617" s="29"/>
      <c r="O617" s="29"/>
      <c r="P617" s="29"/>
      <c r="Q617" s="29"/>
      <c r="R617" s="29"/>
      <c r="S617" s="29"/>
      <c r="T617" s="29"/>
      <c r="U617" s="29"/>
      <c r="V617" s="29"/>
      <c r="W617" s="29"/>
      <c r="X617" s="29"/>
      <c r="Y617" s="29"/>
      <c r="Z617" s="29"/>
    </row>
    <row r="618" spans="1:26" ht="15.75" customHeight="1">
      <c r="A618" s="29"/>
      <c r="B618" s="29"/>
      <c r="C618" s="29"/>
      <c r="D618" s="29"/>
      <c r="E618" s="29"/>
      <c r="F618" s="29"/>
      <c r="G618" s="29"/>
      <c r="H618" s="579"/>
      <c r="I618" s="29"/>
      <c r="J618" s="29"/>
      <c r="K618" s="29"/>
      <c r="L618" s="29"/>
      <c r="M618" s="29"/>
      <c r="N618" s="29"/>
      <c r="O618" s="29"/>
      <c r="P618" s="29"/>
      <c r="Q618" s="29"/>
      <c r="R618" s="29"/>
      <c r="S618" s="29"/>
      <c r="T618" s="29"/>
      <c r="U618" s="29"/>
      <c r="V618" s="29"/>
      <c r="W618" s="29"/>
      <c r="X618" s="29"/>
      <c r="Y618" s="29"/>
      <c r="Z618" s="29"/>
    </row>
    <row r="619" spans="1:26" ht="15.75" customHeight="1">
      <c r="A619" s="29"/>
      <c r="B619" s="29"/>
      <c r="C619" s="29"/>
      <c r="D619" s="29"/>
      <c r="E619" s="29"/>
      <c r="F619" s="29"/>
      <c r="G619" s="29"/>
      <c r="H619" s="579"/>
      <c r="I619" s="29"/>
      <c r="J619" s="29"/>
      <c r="K619" s="29"/>
      <c r="L619" s="29"/>
      <c r="M619" s="29"/>
      <c r="N619" s="29"/>
      <c r="O619" s="29"/>
      <c r="P619" s="29"/>
      <c r="Q619" s="29"/>
      <c r="R619" s="29"/>
      <c r="S619" s="29"/>
      <c r="T619" s="29"/>
      <c r="U619" s="29"/>
      <c r="V619" s="29"/>
      <c r="W619" s="29"/>
      <c r="X619" s="29"/>
      <c r="Y619" s="29"/>
      <c r="Z619" s="29"/>
    </row>
    <row r="620" spans="1:26" ht="15.75" customHeight="1">
      <c r="A620" s="29"/>
      <c r="B620" s="29"/>
      <c r="C620" s="29"/>
      <c r="D620" s="29"/>
      <c r="E620" s="29"/>
      <c r="F620" s="29"/>
      <c r="G620" s="29"/>
      <c r="H620" s="579"/>
      <c r="I620" s="29"/>
      <c r="J620" s="29"/>
      <c r="K620" s="29"/>
      <c r="L620" s="29"/>
      <c r="M620" s="29"/>
      <c r="N620" s="29"/>
      <c r="O620" s="29"/>
      <c r="P620" s="29"/>
      <c r="Q620" s="29"/>
      <c r="R620" s="29"/>
      <c r="S620" s="29"/>
      <c r="T620" s="29"/>
      <c r="U620" s="29"/>
      <c r="V620" s="29"/>
      <c r="W620" s="29"/>
      <c r="X620" s="29"/>
      <c r="Y620" s="29"/>
      <c r="Z620" s="29"/>
    </row>
    <row r="621" spans="1:26" ht="15.75" customHeight="1">
      <c r="A621" s="29"/>
      <c r="B621" s="29"/>
      <c r="C621" s="29"/>
      <c r="D621" s="29"/>
      <c r="E621" s="29"/>
      <c r="F621" s="29"/>
      <c r="G621" s="29"/>
      <c r="H621" s="579"/>
      <c r="I621" s="29"/>
      <c r="J621" s="29"/>
      <c r="K621" s="29"/>
      <c r="L621" s="29"/>
      <c r="M621" s="29"/>
      <c r="N621" s="29"/>
      <c r="O621" s="29"/>
      <c r="P621" s="29"/>
      <c r="Q621" s="29"/>
      <c r="R621" s="29"/>
      <c r="S621" s="29"/>
      <c r="T621" s="29"/>
      <c r="U621" s="29"/>
      <c r="V621" s="29"/>
      <c r="W621" s="29"/>
      <c r="X621" s="29"/>
      <c r="Y621" s="29"/>
      <c r="Z621" s="29"/>
    </row>
    <row r="622" spans="1:26" ht="15.75" customHeight="1">
      <c r="A622" s="29"/>
      <c r="B622" s="29"/>
      <c r="C622" s="29"/>
      <c r="D622" s="29"/>
      <c r="E622" s="29"/>
      <c r="F622" s="29"/>
      <c r="G622" s="29"/>
      <c r="H622" s="579"/>
      <c r="I622" s="29"/>
      <c r="J622" s="29"/>
      <c r="K622" s="29"/>
      <c r="L622" s="29"/>
      <c r="M622" s="29"/>
      <c r="N622" s="29"/>
      <c r="O622" s="29"/>
      <c r="P622" s="29"/>
      <c r="Q622" s="29"/>
      <c r="R622" s="29"/>
      <c r="S622" s="29"/>
      <c r="T622" s="29"/>
      <c r="U622" s="29"/>
      <c r="V622" s="29"/>
      <c r="W622" s="29"/>
      <c r="X622" s="29"/>
      <c r="Y622" s="29"/>
      <c r="Z622" s="29"/>
    </row>
    <row r="623" spans="1:26" ht="15.75" customHeight="1">
      <c r="A623" s="29"/>
      <c r="B623" s="29"/>
      <c r="C623" s="29"/>
      <c r="D623" s="29"/>
      <c r="E623" s="29"/>
      <c r="F623" s="29"/>
      <c r="G623" s="29"/>
      <c r="H623" s="579"/>
      <c r="I623" s="29"/>
      <c r="J623" s="29"/>
      <c r="K623" s="29"/>
      <c r="L623" s="29"/>
      <c r="M623" s="29"/>
      <c r="N623" s="29"/>
      <c r="O623" s="29"/>
      <c r="P623" s="29"/>
      <c r="Q623" s="29"/>
      <c r="R623" s="29"/>
      <c r="S623" s="29"/>
      <c r="T623" s="29"/>
      <c r="U623" s="29"/>
      <c r="V623" s="29"/>
      <c r="W623" s="29"/>
      <c r="X623" s="29"/>
      <c r="Y623" s="29"/>
      <c r="Z623" s="29"/>
    </row>
    <row r="624" spans="1:26" ht="15.75" customHeight="1">
      <c r="A624" s="29"/>
      <c r="B624" s="29"/>
      <c r="C624" s="29"/>
      <c r="D624" s="29"/>
      <c r="E624" s="29"/>
      <c r="F624" s="29"/>
      <c r="G624" s="29"/>
      <c r="H624" s="579"/>
      <c r="I624" s="29"/>
      <c r="J624" s="29"/>
      <c r="K624" s="29"/>
      <c r="L624" s="29"/>
      <c r="M624" s="29"/>
      <c r="N624" s="29"/>
      <c r="O624" s="29"/>
      <c r="P624" s="29"/>
      <c r="Q624" s="29"/>
      <c r="R624" s="29"/>
      <c r="S624" s="29"/>
      <c r="T624" s="29"/>
      <c r="U624" s="29"/>
      <c r="V624" s="29"/>
      <c r="W624" s="29"/>
      <c r="X624" s="29"/>
      <c r="Y624" s="29"/>
      <c r="Z624" s="29"/>
    </row>
    <row r="625" spans="1:26" ht="15.75" customHeight="1">
      <c r="A625" s="29"/>
      <c r="B625" s="29"/>
      <c r="C625" s="29"/>
      <c r="D625" s="29"/>
      <c r="E625" s="29"/>
      <c r="F625" s="29"/>
      <c r="G625" s="29"/>
      <c r="H625" s="579"/>
      <c r="I625" s="29"/>
      <c r="J625" s="29"/>
      <c r="K625" s="29"/>
      <c r="L625" s="29"/>
      <c r="M625" s="29"/>
      <c r="N625" s="29"/>
      <c r="O625" s="29"/>
      <c r="P625" s="29"/>
      <c r="Q625" s="29"/>
      <c r="R625" s="29"/>
      <c r="S625" s="29"/>
      <c r="T625" s="29"/>
      <c r="U625" s="29"/>
      <c r="V625" s="29"/>
      <c r="W625" s="29"/>
      <c r="X625" s="29"/>
      <c r="Y625" s="29"/>
      <c r="Z625" s="29"/>
    </row>
    <row r="626" spans="1:26" ht="15.75" customHeight="1">
      <c r="A626" s="29"/>
      <c r="B626" s="29"/>
      <c r="C626" s="29"/>
      <c r="D626" s="29"/>
      <c r="E626" s="29"/>
      <c r="F626" s="29"/>
      <c r="G626" s="29"/>
      <c r="H626" s="579"/>
      <c r="I626" s="29"/>
      <c r="J626" s="29"/>
      <c r="K626" s="29"/>
      <c r="L626" s="29"/>
      <c r="M626" s="29"/>
      <c r="N626" s="29"/>
      <c r="O626" s="29"/>
      <c r="P626" s="29"/>
      <c r="Q626" s="29"/>
      <c r="R626" s="29"/>
      <c r="S626" s="29"/>
      <c r="T626" s="29"/>
      <c r="U626" s="29"/>
      <c r="V626" s="29"/>
      <c r="W626" s="29"/>
      <c r="X626" s="29"/>
      <c r="Y626" s="29"/>
      <c r="Z626" s="29"/>
    </row>
    <row r="627" spans="1:26" ht="15.75" customHeight="1">
      <c r="A627" s="29"/>
      <c r="B627" s="29"/>
      <c r="C627" s="29"/>
      <c r="D627" s="29"/>
      <c r="E627" s="29"/>
      <c r="F627" s="29"/>
      <c r="G627" s="29"/>
      <c r="H627" s="579"/>
      <c r="I627" s="29"/>
      <c r="J627" s="29"/>
      <c r="K627" s="29"/>
      <c r="L627" s="29"/>
      <c r="M627" s="29"/>
      <c r="N627" s="29"/>
      <c r="O627" s="29"/>
      <c r="P627" s="29"/>
      <c r="Q627" s="29"/>
      <c r="R627" s="29"/>
      <c r="S627" s="29"/>
      <c r="T627" s="29"/>
      <c r="U627" s="29"/>
      <c r="V627" s="29"/>
      <c r="W627" s="29"/>
      <c r="X627" s="29"/>
      <c r="Y627" s="29"/>
      <c r="Z627" s="29"/>
    </row>
    <row r="628" spans="1:26" ht="15.75" customHeight="1">
      <c r="A628" s="29"/>
      <c r="B628" s="29"/>
      <c r="C628" s="29"/>
      <c r="D628" s="29"/>
      <c r="E628" s="29"/>
      <c r="F628" s="29"/>
      <c r="G628" s="29"/>
      <c r="H628" s="579"/>
      <c r="I628" s="29"/>
      <c r="J628" s="29"/>
      <c r="K628" s="29"/>
      <c r="L628" s="29"/>
      <c r="M628" s="29"/>
      <c r="N628" s="29"/>
      <c r="O628" s="29"/>
      <c r="P628" s="29"/>
      <c r="Q628" s="29"/>
      <c r="R628" s="29"/>
      <c r="S628" s="29"/>
      <c r="T628" s="29"/>
      <c r="U628" s="29"/>
      <c r="V628" s="29"/>
      <c r="W628" s="29"/>
      <c r="X628" s="29"/>
      <c r="Y628" s="29"/>
      <c r="Z628" s="29"/>
    </row>
    <row r="629" spans="1:26" ht="15.75" customHeight="1">
      <c r="A629" s="29"/>
      <c r="B629" s="29"/>
      <c r="C629" s="29"/>
      <c r="D629" s="29"/>
      <c r="E629" s="29"/>
      <c r="F629" s="29"/>
      <c r="G629" s="29"/>
      <c r="H629" s="579"/>
      <c r="I629" s="29"/>
      <c r="J629" s="29"/>
      <c r="K629" s="29"/>
      <c r="L629" s="29"/>
      <c r="M629" s="29"/>
      <c r="N629" s="29"/>
      <c r="O629" s="29"/>
      <c r="P629" s="29"/>
      <c r="Q629" s="29"/>
      <c r="R629" s="29"/>
      <c r="S629" s="29"/>
      <c r="T629" s="29"/>
      <c r="U629" s="29"/>
      <c r="V629" s="29"/>
      <c r="W629" s="29"/>
      <c r="X629" s="29"/>
      <c r="Y629" s="29"/>
      <c r="Z629" s="29"/>
    </row>
    <row r="630" spans="1:26" ht="15.75" customHeight="1">
      <c r="A630" s="29"/>
      <c r="B630" s="29"/>
      <c r="C630" s="29"/>
      <c r="D630" s="29"/>
      <c r="E630" s="29"/>
      <c r="F630" s="29"/>
      <c r="G630" s="29"/>
      <c r="H630" s="579"/>
      <c r="I630" s="29"/>
      <c r="J630" s="29"/>
      <c r="K630" s="29"/>
      <c r="L630" s="29"/>
      <c r="M630" s="29"/>
      <c r="N630" s="29"/>
      <c r="O630" s="29"/>
      <c r="P630" s="29"/>
      <c r="Q630" s="29"/>
      <c r="R630" s="29"/>
      <c r="S630" s="29"/>
      <c r="T630" s="29"/>
      <c r="U630" s="29"/>
      <c r="V630" s="29"/>
      <c r="W630" s="29"/>
      <c r="X630" s="29"/>
      <c r="Y630" s="29"/>
      <c r="Z630" s="29"/>
    </row>
    <row r="631" spans="1:26" ht="15.75" customHeight="1">
      <c r="A631" s="29"/>
      <c r="B631" s="29"/>
      <c r="C631" s="29"/>
      <c r="D631" s="29"/>
      <c r="E631" s="29"/>
      <c r="F631" s="29"/>
      <c r="G631" s="29"/>
      <c r="H631" s="579"/>
      <c r="I631" s="29"/>
      <c r="J631" s="29"/>
      <c r="K631" s="29"/>
      <c r="L631" s="29"/>
      <c r="M631" s="29"/>
      <c r="N631" s="29"/>
      <c r="O631" s="29"/>
      <c r="P631" s="29"/>
      <c r="Q631" s="29"/>
      <c r="R631" s="29"/>
      <c r="S631" s="29"/>
      <c r="T631" s="29"/>
      <c r="U631" s="29"/>
      <c r="V631" s="29"/>
      <c r="W631" s="29"/>
      <c r="X631" s="29"/>
      <c r="Y631" s="29"/>
      <c r="Z631" s="29"/>
    </row>
    <row r="632" spans="1:26" ht="15.75" customHeight="1">
      <c r="A632" s="29"/>
      <c r="B632" s="29"/>
      <c r="C632" s="29"/>
      <c r="D632" s="29"/>
      <c r="E632" s="29"/>
      <c r="F632" s="29"/>
      <c r="G632" s="29"/>
      <c r="H632" s="579"/>
      <c r="I632" s="29"/>
      <c r="J632" s="29"/>
      <c r="K632" s="29"/>
      <c r="L632" s="29"/>
      <c r="M632" s="29"/>
      <c r="N632" s="29"/>
      <c r="O632" s="29"/>
      <c r="P632" s="29"/>
      <c r="Q632" s="29"/>
      <c r="R632" s="29"/>
      <c r="S632" s="29"/>
      <c r="T632" s="29"/>
      <c r="U632" s="29"/>
      <c r="V632" s="29"/>
      <c r="W632" s="29"/>
      <c r="X632" s="29"/>
      <c r="Y632" s="29"/>
      <c r="Z632" s="29"/>
    </row>
    <row r="633" spans="1:26" ht="15.75" customHeight="1">
      <c r="A633" s="29"/>
      <c r="B633" s="29"/>
      <c r="C633" s="29"/>
      <c r="D633" s="29"/>
      <c r="E633" s="29"/>
      <c r="F633" s="29"/>
      <c r="G633" s="29"/>
      <c r="H633" s="579"/>
      <c r="I633" s="29"/>
      <c r="J633" s="29"/>
      <c r="K633" s="29"/>
      <c r="L633" s="29"/>
      <c r="M633" s="29"/>
      <c r="N633" s="29"/>
      <c r="O633" s="29"/>
      <c r="P633" s="29"/>
      <c r="Q633" s="29"/>
      <c r="R633" s="29"/>
      <c r="S633" s="29"/>
      <c r="T633" s="29"/>
      <c r="U633" s="29"/>
      <c r="V633" s="29"/>
      <c r="W633" s="29"/>
      <c r="X633" s="29"/>
      <c r="Y633" s="29"/>
      <c r="Z633" s="29"/>
    </row>
    <row r="634" spans="1:26" ht="15.75" customHeight="1">
      <c r="A634" s="29"/>
      <c r="B634" s="29"/>
      <c r="C634" s="29"/>
      <c r="D634" s="29"/>
      <c r="E634" s="29"/>
      <c r="F634" s="29"/>
      <c r="G634" s="29"/>
      <c r="H634" s="579"/>
      <c r="I634" s="29"/>
      <c r="J634" s="29"/>
      <c r="K634" s="29"/>
      <c r="L634" s="29"/>
      <c r="M634" s="29"/>
      <c r="N634" s="29"/>
      <c r="O634" s="29"/>
      <c r="P634" s="29"/>
      <c r="Q634" s="29"/>
      <c r="R634" s="29"/>
      <c r="S634" s="29"/>
      <c r="T634" s="29"/>
      <c r="U634" s="29"/>
      <c r="V634" s="29"/>
      <c r="W634" s="29"/>
      <c r="X634" s="29"/>
      <c r="Y634" s="29"/>
      <c r="Z634" s="29"/>
    </row>
    <row r="635" spans="1:26" ht="15.75" customHeight="1">
      <c r="A635" s="29"/>
      <c r="B635" s="29"/>
      <c r="C635" s="29"/>
      <c r="D635" s="29"/>
      <c r="E635" s="29"/>
      <c r="F635" s="29"/>
      <c r="G635" s="29"/>
      <c r="H635" s="579"/>
      <c r="I635" s="29"/>
      <c r="J635" s="29"/>
      <c r="K635" s="29"/>
      <c r="L635" s="29"/>
      <c r="M635" s="29"/>
      <c r="N635" s="29"/>
      <c r="O635" s="29"/>
      <c r="P635" s="29"/>
      <c r="Q635" s="29"/>
      <c r="R635" s="29"/>
      <c r="S635" s="29"/>
      <c r="T635" s="29"/>
      <c r="U635" s="29"/>
      <c r="V635" s="29"/>
      <c r="W635" s="29"/>
      <c r="X635" s="29"/>
      <c r="Y635" s="29"/>
      <c r="Z635" s="29"/>
    </row>
    <row r="636" spans="1:26" ht="15.75" customHeight="1">
      <c r="A636" s="29"/>
      <c r="B636" s="29"/>
      <c r="C636" s="29"/>
      <c r="D636" s="29"/>
      <c r="E636" s="29"/>
      <c r="F636" s="29"/>
      <c r="G636" s="29"/>
      <c r="H636" s="579"/>
      <c r="I636" s="29"/>
      <c r="J636" s="29"/>
      <c r="K636" s="29"/>
      <c r="L636" s="29"/>
      <c r="M636" s="29"/>
      <c r="N636" s="29"/>
      <c r="O636" s="29"/>
      <c r="P636" s="29"/>
      <c r="Q636" s="29"/>
      <c r="R636" s="29"/>
      <c r="S636" s="29"/>
      <c r="T636" s="29"/>
      <c r="U636" s="29"/>
      <c r="V636" s="29"/>
      <c r="W636" s="29"/>
      <c r="X636" s="29"/>
      <c r="Y636" s="29"/>
      <c r="Z636" s="29"/>
    </row>
    <row r="637" spans="1:26" ht="15.75" customHeight="1">
      <c r="A637" s="29"/>
      <c r="B637" s="29"/>
      <c r="C637" s="29"/>
      <c r="D637" s="29"/>
      <c r="E637" s="29"/>
      <c r="F637" s="29"/>
      <c r="G637" s="29"/>
      <c r="H637" s="579"/>
      <c r="I637" s="29"/>
      <c r="J637" s="29"/>
      <c r="K637" s="29"/>
      <c r="L637" s="29"/>
      <c r="M637" s="29"/>
      <c r="N637" s="29"/>
      <c r="O637" s="29"/>
      <c r="P637" s="29"/>
      <c r="Q637" s="29"/>
      <c r="R637" s="29"/>
      <c r="S637" s="29"/>
      <c r="T637" s="29"/>
      <c r="U637" s="29"/>
      <c r="V637" s="29"/>
      <c r="W637" s="29"/>
      <c r="X637" s="29"/>
      <c r="Y637" s="29"/>
      <c r="Z637" s="29"/>
    </row>
    <row r="638" spans="1:26" ht="15.75" customHeight="1">
      <c r="A638" s="29"/>
      <c r="B638" s="29"/>
      <c r="C638" s="29"/>
      <c r="D638" s="29"/>
      <c r="E638" s="29"/>
      <c r="F638" s="29"/>
      <c r="G638" s="29"/>
      <c r="H638" s="579"/>
      <c r="I638" s="29"/>
      <c r="J638" s="29"/>
      <c r="K638" s="29"/>
      <c r="L638" s="29"/>
      <c r="M638" s="29"/>
      <c r="N638" s="29"/>
      <c r="O638" s="29"/>
      <c r="P638" s="29"/>
      <c r="Q638" s="29"/>
      <c r="R638" s="29"/>
      <c r="S638" s="29"/>
      <c r="T638" s="29"/>
      <c r="U638" s="29"/>
      <c r="V638" s="29"/>
      <c r="W638" s="29"/>
      <c r="X638" s="29"/>
      <c r="Y638" s="29"/>
      <c r="Z638" s="29"/>
    </row>
    <row r="639" spans="1:26" ht="15.75" customHeight="1">
      <c r="A639" s="29"/>
      <c r="B639" s="29"/>
      <c r="C639" s="29"/>
      <c r="D639" s="29"/>
      <c r="E639" s="29"/>
      <c r="F639" s="29"/>
      <c r="G639" s="29"/>
      <c r="H639" s="579"/>
      <c r="I639" s="29"/>
      <c r="J639" s="29"/>
      <c r="K639" s="29"/>
      <c r="L639" s="29"/>
      <c r="M639" s="29"/>
      <c r="N639" s="29"/>
      <c r="O639" s="29"/>
      <c r="P639" s="29"/>
      <c r="Q639" s="29"/>
      <c r="R639" s="29"/>
      <c r="S639" s="29"/>
      <c r="T639" s="29"/>
      <c r="U639" s="29"/>
      <c r="V639" s="29"/>
      <c r="W639" s="29"/>
      <c r="X639" s="29"/>
      <c r="Y639" s="29"/>
      <c r="Z639" s="29"/>
    </row>
    <row r="640" spans="1:26" ht="15.75" customHeight="1">
      <c r="A640" s="29"/>
      <c r="B640" s="29"/>
      <c r="C640" s="29"/>
      <c r="D640" s="29"/>
      <c r="E640" s="29"/>
      <c r="F640" s="29"/>
      <c r="G640" s="29"/>
      <c r="H640" s="579"/>
      <c r="I640" s="29"/>
      <c r="J640" s="29"/>
      <c r="K640" s="29"/>
      <c r="L640" s="29"/>
      <c r="M640" s="29"/>
      <c r="N640" s="29"/>
      <c r="O640" s="29"/>
      <c r="P640" s="29"/>
      <c r="Q640" s="29"/>
      <c r="R640" s="29"/>
      <c r="S640" s="29"/>
      <c r="T640" s="29"/>
      <c r="U640" s="29"/>
      <c r="V640" s="29"/>
      <c r="W640" s="29"/>
      <c r="X640" s="29"/>
      <c r="Y640" s="29"/>
      <c r="Z640" s="29"/>
    </row>
    <row r="641" spans="1:26" ht="15.75" customHeight="1">
      <c r="A641" s="29"/>
      <c r="B641" s="29"/>
      <c r="C641" s="29"/>
      <c r="D641" s="29"/>
      <c r="E641" s="29"/>
      <c r="F641" s="29"/>
      <c r="G641" s="29"/>
      <c r="H641" s="579"/>
      <c r="I641" s="29"/>
      <c r="J641" s="29"/>
      <c r="K641" s="29"/>
      <c r="L641" s="29"/>
      <c r="M641" s="29"/>
      <c r="N641" s="29"/>
      <c r="O641" s="29"/>
      <c r="P641" s="29"/>
      <c r="Q641" s="29"/>
      <c r="R641" s="29"/>
      <c r="S641" s="29"/>
      <c r="T641" s="29"/>
      <c r="U641" s="29"/>
      <c r="V641" s="29"/>
      <c r="W641" s="29"/>
      <c r="X641" s="29"/>
      <c r="Y641" s="29"/>
      <c r="Z641" s="29"/>
    </row>
    <row r="642" spans="1:26" ht="15.75" customHeight="1">
      <c r="A642" s="29"/>
      <c r="B642" s="29"/>
      <c r="C642" s="29"/>
      <c r="D642" s="29"/>
      <c r="E642" s="29"/>
      <c r="F642" s="29"/>
      <c r="G642" s="29"/>
      <c r="H642" s="579"/>
      <c r="I642" s="29"/>
      <c r="J642" s="29"/>
      <c r="K642" s="29"/>
      <c r="L642" s="29"/>
      <c r="M642" s="29"/>
      <c r="N642" s="29"/>
      <c r="O642" s="29"/>
      <c r="P642" s="29"/>
      <c r="Q642" s="29"/>
      <c r="R642" s="29"/>
      <c r="S642" s="29"/>
      <c r="T642" s="29"/>
      <c r="U642" s="29"/>
      <c r="V642" s="29"/>
      <c r="W642" s="29"/>
      <c r="X642" s="29"/>
      <c r="Y642" s="29"/>
      <c r="Z642" s="29"/>
    </row>
    <row r="643" spans="1:26" ht="15.75" customHeight="1">
      <c r="A643" s="29"/>
      <c r="B643" s="29"/>
      <c r="C643" s="29"/>
      <c r="D643" s="29"/>
      <c r="E643" s="29"/>
      <c r="F643" s="29"/>
      <c r="G643" s="29"/>
      <c r="H643" s="579"/>
      <c r="I643" s="29"/>
      <c r="J643" s="29"/>
      <c r="K643" s="29"/>
      <c r="L643" s="29"/>
      <c r="M643" s="29"/>
      <c r="N643" s="29"/>
      <c r="O643" s="29"/>
      <c r="P643" s="29"/>
      <c r="Q643" s="29"/>
      <c r="R643" s="29"/>
      <c r="S643" s="29"/>
      <c r="T643" s="29"/>
      <c r="U643" s="29"/>
      <c r="V643" s="29"/>
      <c r="W643" s="29"/>
      <c r="X643" s="29"/>
      <c r="Y643" s="29"/>
      <c r="Z643" s="29"/>
    </row>
    <row r="644" spans="1:26" ht="15.75" customHeight="1">
      <c r="A644" s="29"/>
      <c r="B644" s="29"/>
      <c r="C644" s="29"/>
      <c r="D644" s="29"/>
      <c r="E644" s="29"/>
      <c r="F644" s="29"/>
      <c r="G644" s="29"/>
      <c r="H644" s="579"/>
      <c r="I644" s="29"/>
      <c r="J644" s="29"/>
      <c r="K644" s="29"/>
      <c r="L644" s="29"/>
      <c r="M644" s="29"/>
      <c r="N644" s="29"/>
      <c r="O644" s="29"/>
      <c r="P644" s="29"/>
      <c r="Q644" s="29"/>
      <c r="R644" s="29"/>
      <c r="S644" s="29"/>
      <c r="T644" s="29"/>
      <c r="U644" s="29"/>
      <c r="V644" s="29"/>
      <c r="W644" s="29"/>
      <c r="X644" s="29"/>
      <c r="Y644" s="29"/>
      <c r="Z644" s="29"/>
    </row>
    <row r="645" spans="1:26" ht="15.75" customHeight="1">
      <c r="A645" s="29"/>
      <c r="B645" s="29"/>
      <c r="C645" s="29"/>
      <c r="D645" s="29"/>
      <c r="E645" s="29"/>
      <c r="F645" s="29"/>
      <c r="G645" s="29"/>
      <c r="H645" s="579"/>
      <c r="I645" s="29"/>
      <c r="J645" s="29"/>
      <c r="K645" s="29"/>
      <c r="L645" s="29"/>
      <c r="M645" s="29"/>
      <c r="N645" s="29"/>
      <c r="O645" s="29"/>
      <c r="P645" s="29"/>
      <c r="Q645" s="29"/>
      <c r="R645" s="29"/>
      <c r="S645" s="29"/>
      <c r="T645" s="29"/>
      <c r="U645" s="29"/>
      <c r="V645" s="29"/>
      <c r="W645" s="29"/>
      <c r="X645" s="29"/>
      <c r="Y645" s="29"/>
      <c r="Z645" s="29"/>
    </row>
    <row r="646" spans="1:26" ht="15.75" customHeight="1">
      <c r="A646" s="29"/>
      <c r="B646" s="29"/>
      <c r="C646" s="29"/>
      <c r="D646" s="29"/>
      <c r="E646" s="29"/>
      <c r="F646" s="29"/>
      <c r="G646" s="29"/>
      <c r="H646" s="579"/>
      <c r="I646" s="29"/>
      <c r="J646" s="29"/>
      <c r="K646" s="29"/>
      <c r="L646" s="29"/>
      <c r="M646" s="29"/>
      <c r="N646" s="29"/>
      <c r="O646" s="29"/>
      <c r="P646" s="29"/>
      <c r="Q646" s="29"/>
      <c r="R646" s="29"/>
      <c r="S646" s="29"/>
      <c r="T646" s="29"/>
      <c r="U646" s="29"/>
      <c r="V646" s="29"/>
      <c r="W646" s="29"/>
      <c r="X646" s="29"/>
      <c r="Y646" s="29"/>
      <c r="Z646" s="29"/>
    </row>
    <row r="647" spans="1:26" ht="15.75" customHeight="1">
      <c r="A647" s="29"/>
      <c r="B647" s="29"/>
      <c r="C647" s="29"/>
      <c r="D647" s="29"/>
      <c r="E647" s="29"/>
      <c r="F647" s="29"/>
      <c r="G647" s="29"/>
      <c r="H647" s="579"/>
      <c r="I647" s="29"/>
      <c r="J647" s="29"/>
      <c r="K647" s="29"/>
      <c r="L647" s="29"/>
      <c r="M647" s="29"/>
      <c r="N647" s="29"/>
      <c r="O647" s="29"/>
      <c r="P647" s="29"/>
      <c r="Q647" s="29"/>
      <c r="R647" s="29"/>
      <c r="S647" s="29"/>
      <c r="T647" s="29"/>
      <c r="U647" s="29"/>
      <c r="V647" s="29"/>
      <c r="W647" s="29"/>
      <c r="X647" s="29"/>
      <c r="Y647" s="29"/>
      <c r="Z647" s="29"/>
    </row>
    <row r="648" spans="1:26" ht="15.75" customHeight="1">
      <c r="A648" s="29"/>
      <c r="B648" s="29"/>
      <c r="C648" s="29"/>
      <c r="D648" s="29"/>
      <c r="E648" s="29"/>
      <c r="F648" s="29"/>
      <c r="G648" s="29"/>
      <c r="H648" s="579"/>
      <c r="I648" s="29"/>
      <c r="J648" s="29"/>
      <c r="K648" s="29"/>
      <c r="L648" s="29"/>
      <c r="M648" s="29"/>
      <c r="N648" s="29"/>
      <c r="O648" s="29"/>
      <c r="P648" s="29"/>
      <c r="Q648" s="29"/>
      <c r="R648" s="29"/>
      <c r="S648" s="29"/>
      <c r="T648" s="29"/>
      <c r="U648" s="29"/>
      <c r="V648" s="29"/>
      <c r="W648" s="29"/>
      <c r="X648" s="29"/>
      <c r="Y648" s="29"/>
      <c r="Z648" s="29"/>
    </row>
    <row r="649" spans="1:26" ht="15.75" customHeight="1">
      <c r="A649" s="29"/>
      <c r="B649" s="29"/>
      <c r="C649" s="29"/>
      <c r="D649" s="29"/>
      <c r="E649" s="29"/>
      <c r="F649" s="29"/>
      <c r="G649" s="29"/>
      <c r="H649" s="579"/>
      <c r="I649" s="29"/>
      <c r="J649" s="29"/>
      <c r="K649" s="29"/>
      <c r="L649" s="29"/>
      <c r="M649" s="29"/>
      <c r="N649" s="29"/>
      <c r="O649" s="29"/>
      <c r="P649" s="29"/>
      <c r="Q649" s="29"/>
      <c r="R649" s="29"/>
      <c r="S649" s="29"/>
      <c r="T649" s="29"/>
      <c r="U649" s="29"/>
      <c r="V649" s="29"/>
      <c r="W649" s="29"/>
      <c r="X649" s="29"/>
      <c r="Y649" s="29"/>
      <c r="Z649" s="29"/>
    </row>
    <row r="650" spans="1:26" ht="15.75" customHeight="1">
      <c r="A650" s="29"/>
      <c r="B650" s="29"/>
      <c r="C650" s="29"/>
      <c r="D650" s="29"/>
      <c r="E650" s="29"/>
      <c r="F650" s="29"/>
      <c r="G650" s="29"/>
      <c r="H650" s="579"/>
      <c r="I650" s="29"/>
      <c r="J650" s="29"/>
      <c r="K650" s="29"/>
      <c r="L650" s="29"/>
      <c r="M650" s="29"/>
      <c r="N650" s="29"/>
      <c r="O650" s="29"/>
      <c r="P650" s="29"/>
      <c r="Q650" s="29"/>
      <c r="R650" s="29"/>
      <c r="S650" s="29"/>
      <c r="T650" s="29"/>
      <c r="U650" s="29"/>
      <c r="V650" s="29"/>
      <c r="W650" s="29"/>
      <c r="X650" s="29"/>
      <c r="Y650" s="29"/>
      <c r="Z650" s="29"/>
    </row>
    <row r="651" spans="1:26" ht="15.75" customHeight="1">
      <c r="A651" s="29"/>
      <c r="B651" s="29"/>
      <c r="C651" s="29"/>
      <c r="D651" s="29"/>
      <c r="E651" s="29"/>
      <c r="F651" s="29"/>
      <c r="G651" s="29"/>
      <c r="H651" s="579"/>
      <c r="I651" s="29"/>
      <c r="J651" s="29"/>
      <c r="K651" s="29"/>
      <c r="L651" s="29"/>
      <c r="M651" s="29"/>
      <c r="N651" s="29"/>
      <c r="O651" s="29"/>
      <c r="P651" s="29"/>
      <c r="Q651" s="29"/>
      <c r="R651" s="29"/>
      <c r="S651" s="29"/>
      <c r="T651" s="29"/>
      <c r="U651" s="29"/>
      <c r="V651" s="29"/>
      <c r="W651" s="29"/>
      <c r="X651" s="29"/>
      <c r="Y651" s="29"/>
      <c r="Z651" s="29"/>
    </row>
    <row r="652" spans="1:26" ht="15.75" customHeight="1">
      <c r="A652" s="29"/>
      <c r="B652" s="29"/>
      <c r="C652" s="29"/>
      <c r="D652" s="29"/>
      <c r="E652" s="29"/>
      <c r="F652" s="29"/>
      <c r="G652" s="29"/>
      <c r="H652" s="579"/>
      <c r="I652" s="29"/>
      <c r="J652" s="29"/>
      <c r="K652" s="29"/>
      <c r="L652" s="29"/>
      <c r="M652" s="29"/>
      <c r="N652" s="29"/>
      <c r="O652" s="29"/>
      <c r="P652" s="29"/>
      <c r="Q652" s="29"/>
      <c r="R652" s="29"/>
      <c r="S652" s="29"/>
      <c r="T652" s="29"/>
      <c r="U652" s="29"/>
      <c r="V652" s="29"/>
      <c r="W652" s="29"/>
      <c r="X652" s="29"/>
      <c r="Y652" s="29"/>
      <c r="Z652" s="29"/>
    </row>
    <row r="653" spans="1:26" ht="15.75" customHeight="1">
      <c r="A653" s="29"/>
      <c r="B653" s="29"/>
      <c r="C653" s="29"/>
      <c r="D653" s="29"/>
      <c r="E653" s="29"/>
      <c r="F653" s="29"/>
      <c r="G653" s="29"/>
      <c r="H653" s="579"/>
      <c r="I653" s="29"/>
      <c r="J653" s="29"/>
      <c r="K653" s="29"/>
      <c r="L653" s="29"/>
      <c r="M653" s="29"/>
      <c r="N653" s="29"/>
      <c r="O653" s="29"/>
      <c r="P653" s="29"/>
      <c r="Q653" s="29"/>
      <c r="R653" s="29"/>
      <c r="S653" s="29"/>
      <c r="T653" s="29"/>
      <c r="U653" s="29"/>
      <c r="V653" s="29"/>
      <c r="W653" s="29"/>
      <c r="X653" s="29"/>
      <c r="Y653" s="29"/>
      <c r="Z653" s="29"/>
    </row>
    <row r="654" spans="1:26" ht="15.75" customHeight="1">
      <c r="A654" s="29"/>
      <c r="B654" s="29"/>
      <c r="C654" s="29"/>
      <c r="D654" s="29"/>
      <c r="E654" s="29"/>
      <c r="F654" s="29"/>
      <c r="G654" s="29"/>
      <c r="H654" s="579"/>
      <c r="I654" s="29"/>
      <c r="J654" s="29"/>
      <c r="K654" s="29"/>
      <c r="L654" s="29"/>
      <c r="M654" s="29"/>
      <c r="N654" s="29"/>
      <c r="O654" s="29"/>
      <c r="P654" s="29"/>
      <c r="Q654" s="29"/>
      <c r="R654" s="29"/>
      <c r="S654" s="29"/>
      <c r="T654" s="29"/>
      <c r="U654" s="29"/>
      <c r="V654" s="29"/>
      <c r="W654" s="29"/>
      <c r="X654" s="29"/>
      <c r="Y654" s="29"/>
      <c r="Z654" s="29"/>
    </row>
    <row r="655" spans="1:26" ht="15.75" customHeight="1">
      <c r="A655" s="29"/>
      <c r="B655" s="29"/>
      <c r="C655" s="29"/>
      <c r="D655" s="29"/>
      <c r="E655" s="29"/>
      <c r="F655" s="29"/>
      <c r="G655" s="29"/>
      <c r="H655" s="579"/>
      <c r="I655" s="29"/>
      <c r="J655" s="29"/>
      <c r="K655" s="29"/>
      <c r="L655" s="29"/>
      <c r="M655" s="29"/>
      <c r="N655" s="29"/>
      <c r="O655" s="29"/>
      <c r="P655" s="29"/>
      <c r="Q655" s="29"/>
      <c r="R655" s="29"/>
      <c r="S655" s="29"/>
      <c r="T655" s="29"/>
      <c r="U655" s="29"/>
      <c r="V655" s="29"/>
      <c r="W655" s="29"/>
      <c r="X655" s="29"/>
      <c r="Y655" s="29"/>
      <c r="Z655" s="29"/>
    </row>
    <row r="656" spans="1:26" ht="15.75" customHeight="1">
      <c r="A656" s="29"/>
      <c r="B656" s="29"/>
      <c r="C656" s="29"/>
      <c r="D656" s="29"/>
      <c r="E656" s="29"/>
      <c r="F656" s="29"/>
      <c r="G656" s="29"/>
      <c r="H656" s="579"/>
      <c r="I656" s="29"/>
      <c r="J656" s="29"/>
      <c r="K656" s="29"/>
      <c r="L656" s="29"/>
      <c r="M656" s="29"/>
      <c r="N656" s="29"/>
      <c r="O656" s="29"/>
      <c r="P656" s="29"/>
      <c r="Q656" s="29"/>
      <c r="R656" s="29"/>
      <c r="S656" s="29"/>
      <c r="T656" s="29"/>
      <c r="U656" s="29"/>
      <c r="V656" s="29"/>
      <c r="W656" s="29"/>
      <c r="X656" s="29"/>
      <c r="Y656" s="29"/>
      <c r="Z656" s="29"/>
    </row>
    <row r="657" spans="1:26" ht="15.75" customHeight="1">
      <c r="A657" s="29"/>
      <c r="B657" s="29"/>
      <c r="C657" s="29"/>
      <c r="D657" s="29"/>
      <c r="E657" s="29"/>
      <c r="F657" s="29"/>
      <c r="G657" s="29"/>
      <c r="H657" s="579"/>
      <c r="I657" s="29"/>
      <c r="J657" s="29"/>
      <c r="K657" s="29"/>
      <c r="L657" s="29"/>
      <c r="M657" s="29"/>
      <c r="N657" s="29"/>
      <c r="O657" s="29"/>
      <c r="P657" s="29"/>
      <c r="Q657" s="29"/>
      <c r="R657" s="29"/>
      <c r="S657" s="29"/>
      <c r="T657" s="29"/>
      <c r="U657" s="29"/>
      <c r="V657" s="29"/>
      <c r="W657" s="29"/>
      <c r="X657" s="29"/>
      <c r="Y657" s="29"/>
      <c r="Z657" s="29"/>
    </row>
    <row r="658" spans="1:26" ht="15.75" customHeight="1">
      <c r="A658" s="29"/>
      <c r="B658" s="29"/>
      <c r="C658" s="29"/>
      <c r="D658" s="29"/>
      <c r="E658" s="29"/>
      <c r="F658" s="29"/>
      <c r="G658" s="29"/>
      <c r="H658" s="579"/>
      <c r="I658" s="29"/>
      <c r="J658" s="29"/>
      <c r="K658" s="29"/>
      <c r="L658" s="29"/>
      <c r="M658" s="29"/>
      <c r="N658" s="29"/>
      <c r="O658" s="29"/>
      <c r="P658" s="29"/>
      <c r="Q658" s="29"/>
      <c r="R658" s="29"/>
      <c r="S658" s="29"/>
      <c r="T658" s="29"/>
      <c r="U658" s="29"/>
      <c r="V658" s="29"/>
      <c r="W658" s="29"/>
      <c r="X658" s="29"/>
      <c r="Y658" s="29"/>
      <c r="Z658" s="29"/>
    </row>
    <row r="659" spans="1:26" ht="15.75" customHeight="1">
      <c r="A659" s="29"/>
      <c r="B659" s="29"/>
      <c r="C659" s="29"/>
      <c r="D659" s="29"/>
      <c r="E659" s="29"/>
      <c r="F659" s="29"/>
      <c r="G659" s="29"/>
      <c r="H659" s="579"/>
      <c r="I659" s="29"/>
      <c r="J659" s="29"/>
      <c r="K659" s="29"/>
      <c r="L659" s="29"/>
      <c r="M659" s="29"/>
      <c r="N659" s="29"/>
      <c r="O659" s="29"/>
      <c r="P659" s="29"/>
      <c r="Q659" s="29"/>
      <c r="R659" s="29"/>
      <c r="S659" s="29"/>
      <c r="T659" s="29"/>
      <c r="U659" s="29"/>
      <c r="V659" s="29"/>
      <c r="W659" s="29"/>
      <c r="X659" s="29"/>
      <c r="Y659" s="29"/>
      <c r="Z659" s="29"/>
    </row>
    <row r="660" spans="1:26" ht="15.75" customHeight="1">
      <c r="A660" s="29"/>
      <c r="B660" s="29"/>
      <c r="C660" s="29"/>
      <c r="D660" s="29"/>
      <c r="E660" s="29"/>
      <c r="F660" s="29"/>
      <c r="G660" s="29"/>
      <c r="H660" s="579"/>
      <c r="I660" s="29"/>
      <c r="J660" s="29"/>
      <c r="K660" s="29"/>
      <c r="L660" s="29"/>
      <c r="M660" s="29"/>
      <c r="N660" s="29"/>
      <c r="O660" s="29"/>
      <c r="P660" s="29"/>
      <c r="Q660" s="29"/>
      <c r="R660" s="29"/>
      <c r="S660" s="29"/>
      <c r="T660" s="29"/>
      <c r="U660" s="29"/>
      <c r="V660" s="29"/>
      <c r="W660" s="29"/>
      <c r="X660" s="29"/>
      <c r="Y660" s="29"/>
      <c r="Z660" s="29"/>
    </row>
    <row r="661" spans="1:26" ht="15.75" customHeight="1">
      <c r="A661" s="29"/>
      <c r="B661" s="29"/>
      <c r="C661" s="29"/>
      <c r="D661" s="29"/>
      <c r="E661" s="29"/>
      <c r="F661" s="29"/>
      <c r="G661" s="29"/>
      <c r="H661" s="579"/>
      <c r="I661" s="29"/>
      <c r="J661" s="29"/>
      <c r="K661" s="29"/>
      <c r="L661" s="29"/>
      <c r="M661" s="29"/>
      <c r="N661" s="29"/>
      <c r="O661" s="29"/>
      <c r="P661" s="29"/>
      <c r="Q661" s="29"/>
      <c r="R661" s="29"/>
      <c r="S661" s="29"/>
      <c r="T661" s="29"/>
      <c r="U661" s="29"/>
      <c r="V661" s="29"/>
      <c r="W661" s="29"/>
      <c r="X661" s="29"/>
      <c r="Y661" s="29"/>
      <c r="Z661" s="29"/>
    </row>
    <row r="662" spans="1:26" ht="15.75" customHeight="1">
      <c r="A662" s="29"/>
      <c r="B662" s="29"/>
      <c r="C662" s="29"/>
      <c r="D662" s="29"/>
      <c r="E662" s="29"/>
      <c r="F662" s="29"/>
      <c r="G662" s="29"/>
      <c r="H662" s="579"/>
      <c r="I662" s="29"/>
      <c r="J662" s="29"/>
      <c r="K662" s="29"/>
      <c r="L662" s="29"/>
      <c r="M662" s="29"/>
      <c r="N662" s="29"/>
      <c r="O662" s="29"/>
      <c r="P662" s="29"/>
      <c r="Q662" s="29"/>
      <c r="R662" s="29"/>
      <c r="S662" s="29"/>
      <c r="T662" s="29"/>
      <c r="U662" s="29"/>
      <c r="V662" s="29"/>
      <c r="W662" s="29"/>
      <c r="X662" s="29"/>
      <c r="Y662" s="29"/>
      <c r="Z662" s="29"/>
    </row>
    <row r="663" spans="1:26" ht="15.75" customHeight="1">
      <c r="A663" s="29"/>
      <c r="B663" s="29"/>
      <c r="C663" s="29"/>
      <c r="D663" s="29"/>
      <c r="E663" s="29"/>
      <c r="F663" s="29"/>
      <c r="G663" s="29"/>
      <c r="H663" s="579"/>
      <c r="I663" s="29"/>
      <c r="J663" s="29"/>
      <c r="K663" s="29"/>
      <c r="L663" s="29"/>
      <c r="M663" s="29"/>
      <c r="N663" s="29"/>
      <c r="O663" s="29"/>
      <c r="P663" s="29"/>
      <c r="Q663" s="29"/>
      <c r="R663" s="29"/>
      <c r="S663" s="29"/>
      <c r="T663" s="29"/>
      <c r="U663" s="29"/>
      <c r="V663" s="29"/>
      <c r="W663" s="29"/>
      <c r="X663" s="29"/>
      <c r="Y663" s="29"/>
      <c r="Z663" s="29"/>
    </row>
    <row r="664" spans="1:26" ht="15.75" customHeight="1">
      <c r="A664" s="29"/>
      <c r="B664" s="29"/>
      <c r="C664" s="29"/>
      <c r="D664" s="29"/>
      <c r="E664" s="29"/>
      <c r="F664" s="29"/>
      <c r="G664" s="29"/>
      <c r="H664" s="579"/>
      <c r="I664" s="29"/>
      <c r="J664" s="29"/>
      <c r="K664" s="29"/>
      <c r="L664" s="29"/>
      <c r="M664" s="29"/>
      <c r="N664" s="29"/>
      <c r="O664" s="29"/>
      <c r="P664" s="29"/>
      <c r="Q664" s="29"/>
      <c r="R664" s="29"/>
      <c r="S664" s="29"/>
      <c r="T664" s="29"/>
      <c r="U664" s="29"/>
      <c r="V664" s="29"/>
      <c r="W664" s="29"/>
      <c r="X664" s="29"/>
      <c r="Y664" s="29"/>
      <c r="Z664" s="29"/>
    </row>
    <row r="665" spans="1:26" ht="15.75" customHeight="1">
      <c r="A665" s="29"/>
      <c r="B665" s="29"/>
      <c r="C665" s="29"/>
      <c r="D665" s="29"/>
      <c r="E665" s="29"/>
      <c r="F665" s="29"/>
      <c r="G665" s="29"/>
      <c r="H665" s="579"/>
      <c r="I665" s="29"/>
      <c r="J665" s="29"/>
      <c r="K665" s="29"/>
      <c r="L665" s="29"/>
      <c r="M665" s="29"/>
      <c r="N665" s="29"/>
      <c r="O665" s="29"/>
      <c r="P665" s="29"/>
      <c r="Q665" s="29"/>
      <c r="R665" s="29"/>
      <c r="S665" s="29"/>
      <c r="T665" s="29"/>
      <c r="U665" s="29"/>
      <c r="V665" s="29"/>
      <c r="W665" s="29"/>
      <c r="X665" s="29"/>
      <c r="Y665" s="29"/>
      <c r="Z665" s="29"/>
    </row>
    <row r="666" spans="1:26" ht="15.75" customHeight="1">
      <c r="A666" s="29"/>
      <c r="B666" s="29"/>
      <c r="C666" s="29"/>
      <c r="D666" s="29"/>
      <c r="E666" s="29"/>
      <c r="F666" s="29"/>
      <c r="G666" s="29"/>
      <c r="H666" s="579"/>
      <c r="I666" s="29"/>
      <c r="J666" s="29"/>
      <c r="K666" s="29"/>
      <c r="L666" s="29"/>
      <c r="M666" s="29"/>
      <c r="N666" s="29"/>
      <c r="O666" s="29"/>
      <c r="P666" s="29"/>
      <c r="Q666" s="29"/>
      <c r="R666" s="29"/>
      <c r="S666" s="29"/>
      <c r="T666" s="29"/>
      <c r="U666" s="29"/>
      <c r="V666" s="29"/>
      <c r="W666" s="29"/>
      <c r="X666" s="29"/>
      <c r="Y666" s="29"/>
      <c r="Z666" s="29"/>
    </row>
    <row r="667" spans="1:26" ht="15.75" customHeight="1">
      <c r="A667" s="29"/>
      <c r="B667" s="29"/>
      <c r="C667" s="29"/>
      <c r="D667" s="29"/>
      <c r="E667" s="29"/>
      <c r="F667" s="29"/>
      <c r="G667" s="29"/>
      <c r="H667" s="579"/>
      <c r="I667" s="29"/>
      <c r="J667" s="29"/>
      <c r="K667" s="29"/>
      <c r="L667" s="29"/>
      <c r="M667" s="29"/>
      <c r="N667" s="29"/>
      <c r="O667" s="29"/>
      <c r="P667" s="29"/>
      <c r="Q667" s="29"/>
      <c r="R667" s="29"/>
      <c r="S667" s="29"/>
      <c r="T667" s="29"/>
      <c r="U667" s="29"/>
      <c r="V667" s="29"/>
      <c r="W667" s="29"/>
      <c r="X667" s="29"/>
      <c r="Y667" s="29"/>
      <c r="Z667" s="29"/>
    </row>
    <row r="668" spans="1:26" ht="15.75" customHeight="1">
      <c r="A668" s="29"/>
      <c r="B668" s="29"/>
      <c r="C668" s="29"/>
      <c r="D668" s="29"/>
      <c r="E668" s="29"/>
      <c r="F668" s="29"/>
      <c r="G668" s="29"/>
      <c r="H668" s="579"/>
      <c r="I668" s="29"/>
      <c r="J668" s="29"/>
      <c r="K668" s="29"/>
      <c r="L668" s="29"/>
      <c r="M668" s="29"/>
      <c r="N668" s="29"/>
      <c r="O668" s="29"/>
      <c r="P668" s="29"/>
      <c r="Q668" s="29"/>
      <c r="R668" s="29"/>
      <c r="S668" s="29"/>
      <c r="T668" s="29"/>
      <c r="U668" s="29"/>
      <c r="V668" s="29"/>
      <c r="W668" s="29"/>
      <c r="X668" s="29"/>
      <c r="Y668" s="29"/>
      <c r="Z668" s="29"/>
    </row>
    <row r="669" spans="1:26" ht="15.75" customHeight="1">
      <c r="A669" s="29"/>
      <c r="B669" s="29"/>
      <c r="C669" s="29"/>
      <c r="D669" s="29"/>
      <c r="E669" s="29"/>
      <c r="F669" s="29"/>
      <c r="G669" s="29"/>
      <c r="H669" s="579"/>
      <c r="I669" s="29"/>
      <c r="J669" s="29"/>
      <c r="K669" s="29"/>
      <c r="L669" s="29"/>
      <c r="M669" s="29"/>
      <c r="N669" s="29"/>
      <c r="O669" s="29"/>
      <c r="P669" s="29"/>
      <c r="Q669" s="29"/>
      <c r="R669" s="29"/>
      <c r="S669" s="29"/>
      <c r="T669" s="29"/>
      <c r="U669" s="29"/>
      <c r="V669" s="29"/>
      <c r="W669" s="29"/>
      <c r="X669" s="29"/>
      <c r="Y669" s="29"/>
      <c r="Z669" s="29"/>
    </row>
    <row r="670" spans="1:26" ht="15.75" customHeight="1">
      <c r="A670" s="29"/>
      <c r="B670" s="29"/>
      <c r="C670" s="29"/>
      <c r="D670" s="29"/>
      <c r="E670" s="29"/>
      <c r="F670" s="29"/>
      <c r="G670" s="29"/>
      <c r="H670" s="579"/>
      <c r="I670" s="29"/>
      <c r="J670" s="29"/>
      <c r="K670" s="29"/>
      <c r="L670" s="29"/>
      <c r="M670" s="29"/>
      <c r="N670" s="29"/>
      <c r="O670" s="29"/>
      <c r="P670" s="29"/>
      <c r="Q670" s="29"/>
      <c r="R670" s="29"/>
      <c r="S670" s="29"/>
      <c r="T670" s="29"/>
      <c r="U670" s="29"/>
      <c r="V670" s="29"/>
      <c r="W670" s="29"/>
      <c r="X670" s="29"/>
      <c r="Y670" s="29"/>
      <c r="Z670" s="29"/>
    </row>
    <row r="671" spans="1:26" ht="15.75" customHeight="1">
      <c r="A671" s="29"/>
      <c r="B671" s="29"/>
      <c r="C671" s="29"/>
      <c r="D671" s="29"/>
      <c r="E671" s="29"/>
      <c r="F671" s="29"/>
      <c r="G671" s="29"/>
      <c r="H671" s="579"/>
      <c r="I671" s="29"/>
      <c r="J671" s="29"/>
      <c r="K671" s="29"/>
      <c r="L671" s="29"/>
      <c r="M671" s="29"/>
      <c r="N671" s="29"/>
      <c r="O671" s="29"/>
      <c r="P671" s="29"/>
      <c r="Q671" s="29"/>
      <c r="R671" s="29"/>
      <c r="S671" s="29"/>
      <c r="T671" s="29"/>
      <c r="U671" s="29"/>
      <c r="V671" s="29"/>
      <c r="W671" s="29"/>
      <c r="X671" s="29"/>
      <c r="Y671" s="29"/>
      <c r="Z671" s="29"/>
    </row>
    <row r="672" spans="1:26" ht="15.75" customHeight="1">
      <c r="A672" s="29"/>
      <c r="B672" s="29"/>
      <c r="C672" s="29"/>
      <c r="D672" s="29"/>
      <c r="E672" s="29"/>
      <c r="F672" s="29"/>
      <c r="G672" s="29"/>
      <c r="H672" s="579"/>
      <c r="I672" s="29"/>
      <c r="J672" s="29"/>
      <c r="K672" s="29"/>
      <c r="L672" s="29"/>
      <c r="M672" s="29"/>
      <c r="N672" s="29"/>
      <c r="O672" s="29"/>
      <c r="P672" s="29"/>
      <c r="Q672" s="29"/>
      <c r="R672" s="29"/>
      <c r="S672" s="29"/>
      <c r="T672" s="29"/>
      <c r="U672" s="29"/>
      <c r="V672" s="29"/>
      <c r="W672" s="29"/>
      <c r="X672" s="29"/>
      <c r="Y672" s="29"/>
      <c r="Z672" s="29"/>
    </row>
    <row r="673" spans="1:26" ht="15.75" customHeight="1">
      <c r="A673" s="29"/>
      <c r="B673" s="29"/>
      <c r="C673" s="29"/>
      <c r="D673" s="29"/>
      <c r="E673" s="29"/>
      <c r="F673" s="29"/>
      <c r="G673" s="29"/>
      <c r="H673" s="579"/>
      <c r="I673" s="29"/>
      <c r="J673" s="29"/>
      <c r="K673" s="29"/>
      <c r="L673" s="29"/>
      <c r="M673" s="29"/>
      <c r="N673" s="29"/>
      <c r="O673" s="29"/>
      <c r="P673" s="29"/>
      <c r="Q673" s="29"/>
      <c r="R673" s="29"/>
      <c r="S673" s="29"/>
      <c r="T673" s="29"/>
      <c r="U673" s="29"/>
      <c r="V673" s="29"/>
      <c r="W673" s="29"/>
      <c r="X673" s="29"/>
      <c r="Y673" s="29"/>
      <c r="Z673" s="29"/>
    </row>
    <row r="674" spans="1:26" ht="15.75" customHeight="1">
      <c r="A674" s="29"/>
      <c r="B674" s="29"/>
      <c r="C674" s="29"/>
      <c r="D674" s="29"/>
      <c r="E674" s="29"/>
      <c r="F674" s="29"/>
      <c r="G674" s="29"/>
      <c r="H674" s="579"/>
      <c r="I674" s="29"/>
      <c r="J674" s="29"/>
      <c r="K674" s="29"/>
      <c r="L674" s="29"/>
      <c r="M674" s="29"/>
      <c r="N674" s="29"/>
      <c r="O674" s="29"/>
      <c r="P674" s="29"/>
      <c r="Q674" s="29"/>
      <c r="R674" s="29"/>
      <c r="S674" s="29"/>
      <c r="T674" s="29"/>
      <c r="U674" s="29"/>
      <c r="V674" s="29"/>
      <c r="W674" s="29"/>
      <c r="X674" s="29"/>
      <c r="Y674" s="29"/>
      <c r="Z674" s="29"/>
    </row>
    <row r="675" spans="1:26" ht="15.75" customHeight="1">
      <c r="A675" s="29"/>
      <c r="B675" s="29"/>
      <c r="C675" s="29"/>
      <c r="D675" s="29"/>
      <c r="E675" s="29"/>
      <c r="F675" s="29"/>
      <c r="G675" s="29"/>
      <c r="H675" s="579"/>
      <c r="I675" s="29"/>
      <c r="J675" s="29"/>
      <c r="K675" s="29"/>
      <c r="L675" s="29"/>
      <c r="M675" s="29"/>
      <c r="N675" s="29"/>
      <c r="O675" s="29"/>
      <c r="P675" s="29"/>
      <c r="Q675" s="29"/>
      <c r="R675" s="29"/>
      <c r="S675" s="29"/>
      <c r="T675" s="29"/>
      <c r="U675" s="29"/>
      <c r="V675" s="29"/>
      <c r="W675" s="29"/>
      <c r="X675" s="29"/>
      <c r="Y675" s="29"/>
      <c r="Z675" s="29"/>
    </row>
    <row r="676" spans="1:26" ht="15.75" customHeight="1">
      <c r="A676" s="29"/>
      <c r="B676" s="29"/>
      <c r="C676" s="29"/>
      <c r="D676" s="29"/>
      <c r="E676" s="29"/>
      <c r="F676" s="29"/>
      <c r="G676" s="29"/>
      <c r="H676" s="579"/>
      <c r="I676" s="29"/>
      <c r="J676" s="29"/>
      <c r="K676" s="29"/>
      <c r="L676" s="29"/>
      <c r="M676" s="29"/>
      <c r="N676" s="29"/>
      <c r="O676" s="29"/>
      <c r="P676" s="29"/>
      <c r="Q676" s="29"/>
      <c r="R676" s="29"/>
      <c r="S676" s="29"/>
      <c r="T676" s="29"/>
      <c r="U676" s="29"/>
      <c r="V676" s="29"/>
      <c r="W676" s="29"/>
      <c r="X676" s="29"/>
      <c r="Y676" s="29"/>
      <c r="Z676" s="29"/>
    </row>
    <row r="677" spans="1:26" ht="15.75" customHeight="1">
      <c r="A677" s="29"/>
      <c r="B677" s="29"/>
      <c r="C677" s="29"/>
      <c r="D677" s="29"/>
      <c r="E677" s="29"/>
      <c r="F677" s="29"/>
      <c r="G677" s="29"/>
      <c r="H677" s="579"/>
      <c r="I677" s="29"/>
      <c r="J677" s="29"/>
      <c r="K677" s="29"/>
      <c r="L677" s="29"/>
      <c r="M677" s="29"/>
      <c r="N677" s="29"/>
      <c r="O677" s="29"/>
      <c r="P677" s="29"/>
      <c r="Q677" s="29"/>
      <c r="R677" s="29"/>
      <c r="S677" s="29"/>
      <c r="T677" s="29"/>
      <c r="U677" s="29"/>
      <c r="V677" s="29"/>
      <c r="W677" s="29"/>
      <c r="X677" s="29"/>
      <c r="Y677" s="29"/>
      <c r="Z677" s="29"/>
    </row>
    <row r="678" spans="1:26" ht="15.75" customHeight="1">
      <c r="A678" s="29"/>
      <c r="B678" s="29"/>
      <c r="C678" s="29"/>
      <c r="D678" s="29"/>
      <c r="E678" s="29"/>
      <c r="F678" s="29"/>
      <c r="G678" s="29"/>
      <c r="H678" s="579"/>
      <c r="I678" s="29"/>
      <c r="J678" s="29"/>
      <c r="K678" s="29"/>
      <c r="L678" s="29"/>
      <c r="M678" s="29"/>
      <c r="N678" s="29"/>
      <c r="O678" s="29"/>
      <c r="P678" s="29"/>
      <c r="Q678" s="29"/>
      <c r="R678" s="29"/>
      <c r="S678" s="29"/>
      <c r="T678" s="29"/>
      <c r="U678" s="29"/>
      <c r="V678" s="29"/>
      <c r="W678" s="29"/>
      <c r="X678" s="29"/>
      <c r="Y678" s="29"/>
      <c r="Z678" s="29"/>
    </row>
    <row r="679" spans="1:26" ht="15.75" customHeight="1">
      <c r="A679" s="29"/>
      <c r="B679" s="29"/>
      <c r="C679" s="29"/>
      <c r="D679" s="29"/>
      <c r="E679" s="29"/>
      <c r="F679" s="29"/>
      <c r="G679" s="29"/>
      <c r="H679" s="579"/>
      <c r="I679" s="29"/>
      <c r="J679" s="29"/>
      <c r="K679" s="29"/>
      <c r="L679" s="29"/>
      <c r="M679" s="29"/>
      <c r="N679" s="29"/>
      <c r="O679" s="29"/>
      <c r="P679" s="29"/>
      <c r="Q679" s="29"/>
      <c r="R679" s="29"/>
      <c r="S679" s="29"/>
      <c r="T679" s="29"/>
      <c r="U679" s="29"/>
      <c r="V679" s="29"/>
      <c r="W679" s="29"/>
      <c r="X679" s="29"/>
      <c r="Y679" s="29"/>
      <c r="Z679" s="29"/>
    </row>
    <row r="680" spans="1:26" ht="15.75" customHeight="1">
      <c r="A680" s="29"/>
      <c r="B680" s="29"/>
      <c r="C680" s="29"/>
      <c r="D680" s="29"/>
      <c r="E680" s="29"/>
      <c r="F680" s="29"/>
      <c r="G680" s="29"/>
      <c r="H680" s="579"/>
      <c r="I680" s="29"/>
      <c r="J680" s="29"/>
      <c r="K680" s="29"/>
      <c r="L680" s="29"/>
      <c r="M680" s="29"/>
      <c r="N680" s="29"/>
      <c r="O680" s="29"/>
      <c r="P680" s="29"/>
      <c r="Q680" s="29"/>
      <c r="R680" s="29"/>
      <c r="S680" s="29"/>
      <c r="T680" s="29"/>
      <c r="U680" s="29"/>
      <c r="V680" s="29"/>
      <c r="W680" s="29"/>
      <c r="X680" s="29"/>
      <c r="Y680" s="29"/>
      <c r="Z680" s="29"/>
    </row>
    <row r="681" spans="1:26" ht="15.75" customHeight="1">
      <c r="A681" s="29"/>
      <c r="B681" s="29"/>
      <c r="C681" s="29"/>
      <c r="D681" s="29"/>
      <c r="E681" s="29"/>
      <c r="F681" s="29"/>
      <c r="G681" s="29"/>
      <c r="H681" s="579"/>
      <c r="I681" s="29"/>
      <c r="J681" s="29"/>
      <c r="K681" s="29"/>
      <c r="L681" s="29"/>
      <c r="M681" s="29"/>
      <c r="N681" s="29"/>
      <c r="O681" s="29"/>
      <c r="P681" s="29"/>
      <c r="Q681" s="29"/>
      <c r="R681" s="29"/>
      <c r="S681" s="29"/>
      <c r="T681" s="29"/>
      <c r="U681" s="29"/>
      <c r="V681" s="29"/>
      <c r="W681" s="29"/>
      <c r="X681" s="29"/>
      <c r="Y681" s="29"/>
      <c r="Z681" s="29"/>
    </row>
    <row r="682" spans="1:26" ht="15.75" customHeight="1">
      <c r="A682" s="29"/>
      <c r="B682" s="29"/>
      <c r="C682" s="29"/>
      <c r="D682" s="29"/>
      <c r="E682" s="29"/>
      <c r="F682" s="29"/>
      <c r="G682" s="29"/>
      <c r="H682" s="579"/>
      <c r="I682" s="29"/>
      <c r="J682" s="29"/>
      <c r="K682" s="29"/>
      <c r="L682" s="29"/>
      <c r="M682" s="29"/>
      <c r="N682" s="29"/>
      <c r="O682" s="29"/>
      <c r="P682" s="29"/>
      <c r="Q682" s="29"/>
      <c r="R682" s="29"/>
      <c r="S682" s="29"/>
      <c r="T682" s="29"/>
      <c r="U682" s="29"/>
      <c r="V682" s="29"/>
      <c r="W682" s="29"/>
      <c r="X682" s="29"/>
      <c r="Y682" s="29"/>
      <c r="Z682" s="29"/>
    </row>
    <row r="683" spans="1:26" ht="15.75" customHeight="1">
      <c r="A683" s="29"/>
      <c r="B683" s="29"/>
      <c r="C683" s="29"/>
      <c r="D683" s="29"/>
      <c r="E683" s="29"/>
      <c r="F683" s="29"/>
      <c r="G683" s="29"/>
      <c r="H683" s="579"/>
      <c r="I683" s="29"/>
      <c r="J683" s="29"/>
      <c r="K683" s="29"/>
      <c r="L683" s="29"/>
      <c r="M683" s="29"/>
      <c r="N683" s="29"/>
      <c r="O683" s="29"/>
      <c r="P683" s="29"/>
      <c r="Q683" s="29"/>
      <c r="R683" s="29"/>
      <c r="S683" s="29"/>
      <c r="T683" s="29"/>
      <c r="U683" s="29"/>
      <c r="V683" s="29"/>
      <c r="W683" s="29"/>
      <c r="X683" s="29"/>
      <c r="Y683" s="29"/>
      <c r="Z683" s="29"/>
    </row>
    <row r="684" spans="1:26" ht="15.75" customHeight="1">
      <c r="A684" s="29"/>
      <c r="B684" s="29"/>
      <c r="C684" s="29"/>
      <c r="D684" s="29"/>
      <c r="E684" s="29"/>
      <c r="F684" s="29"/>
      <c r="G684" s="29"/>
      <c r="H684" s="579"/>
      <c r="I684" s="29"/>
      <c r="J684" s="29"/>
      <c r="K684" s="29"/>
      <c r="L684" s="29"/>
      <c r="M684" s="29"/>
      <c r="N684" s="29"/>
      <c r="O684" s="29"/>
      <c r="P684" s="29"/>
      <c r="Q684" s="29"/>
      <c r="R684" s="29"/>
      <c r="S684" s="29"/>
      <c r="T684" s="29"/>
      <c r="U684" s="29"/>
      <c r="V684" s="29"/>
      <c r="W684" s="29"/>
      <c r="X684" s="29"/>
      <c r="Y684" s="29"/>
      <c r="Z684" s="29"/>
    </row>
    <row r="685" spans="1:26" ht="15.75" customHeight="1">
      <c r="A685" s="29"/>
      <c r="B685" s="29"/>
      <c r="C685" s="29"/>
      <c r="D685" s="29"/>
      <c r="E685" s="29"/>
      <c r="F685" s="29"/>
      <c r="G685" s="29"/>
      <c r="H685" s="579"/>
      <c r="I685" s="29"/>
      <c r="J685" s="29"/>
      <c r="K685" s="29"/>
      <c r="L685" s="29"/>
      <c r="M685" s="29"/>
      <c r="N685" s="29"/>
      <c r="O685" s="29"/>
      <c r="P685" s="29"/>
      <c r="Q685" s="29"/>
      <c r="R685" s="29"/>
      <c r="S685" s="29"/>
      <c r="T685" s="29"/>
      <c r="U685" s="29"/>
      <c r="V685" s="29"/>
      <c r="W685" s="29"/>
      <c r="X685" s="29"/>
      <c r="Y685" s="29"/>
      <c r="Z685" s="29"/>
    </row>
    <row r="686" spans="1:26" ht="15.75" customHeight="1">
      <c r="A686" s="29"/>
      <c r="B686" s="29"/>
      <c r="C686" s="29"/>
      <c r="D686" s="29"/>
      <c r="E686" s="29"/>
      <c r="F686" s="29"/>
      <c r="G686" s="29"/>
      <c r="H686" s="579"/>
      <c r="I686" s="29"/>
      <c r="J686" s="29"/>
      <c r="K686" s="29"/>
      <c r="L686" s="29"/>
      <c r="M686" s="29"/>
      <c r="N686" s="29"/>
      <c r="O686" s="29"/>
      <c r="P686" s="29"/>
      <c r="Q686" s="29"/>
      <c r="R686" s="29"/>
      <c r="S686" s="29"/>
      <c r="T686" s="29"/>
      <c r="U686" s="29"/>
      <c r="V686" s="29"/>
      <c r="W686" s="29"/>
      <c r="X686" s="29"/>
      <c r="Y686" s="29"/>
      <c r="Z686" s="29"/>
    </row>
    <row r="687" spans="1:26" ht="15.75" customHeight="1">
      <c r="A687" s="29"/>
      <c r="B687" s="29"/>
      <c r="C687" s="29"/>
      <c r="D687" s="29"/>
      <c r="E687" s="29"/>
      <c r="F687" s="29"/>
      <c r="G687" s="29"/>
      <c r="H687" s="579"/>
      <c r="I687" s="29"/>
      <c r="J687" s="29"/>
      <c r="K687" s="29"/>
      <c r="L687" s="29"/>
      <c r="M687" s="29"/>
      <c r="N687" s="29"/>
      <c r="O687" s="29"/>
      <c r="P687" s="29"/>
      <c r="Q687" s="29"/>
      <c r="R687" s="29"/>
      <c r="S687" s="29"/>
      <c r="T687" s="29"/>
      <c r="U687" s="29"/>
      <c r="V687" s="29"/>
      <c r="W687" s="29"/>
      <c r="X687" s="29"/>
      <c r="Y687" s="29"/>
      <c r="Z687" s="29"/>
    </row>
    <row r="688" spans="1:26" ht="15.75" customHeight="1">
      <c r="A688" s="29"/>
      <c r="B688" s="29"/>
      <c r="C688" s="29"/>
      <c r="D688" s="29"/>
      <c r="E688" s="29"/>
      <c r="F688" s="29"/>
      <c r="G688" s="29"/>
      <c r="H688" s="579"/>
      <c r="I688" s="29"/>
      <c r="J688" s="29"/>
      <c r="K688" s="29"/>
      <c r="L688" s="29"/>
      <c r="M688" s="29"/>
      <c r="N688" s="29"/>
      <c r="O688" s="29"/>
      <c r="P688" s="29"/>
      <c r="Q688" s="29"/>
      <c r="R688" s="29"/>
      <c r="S688" s="29"/>
      <c r="T688" s="29"/>
      <c r="U688" s="29"/>
      <c r="V688" s="29"/>
      <c r="W688" s="29"/>
      <c r="X688" s="29"/>
      <c r="Y688" s="29"/>
      <c r="Z688" s="29"/>
    </row>
    <row r="689" spans="1:26" ht="15.75" customHeight="1">
      <c r="A689" s="29"/>
      <c r="B689" s="29"/>
      <c r="C689" s="29"/>
      <c r="D689" s="29"/>
      <c r="E689" s="29"/>
      <c r="F689" s="29"/>
      <c r="G689" s="29"/>
      <c r="H689" s="579"/>
      <c r="I689" s="29"/>
      <c r="J689" s="29"/>
      <c r="K689" s="29"/>
      <c r="L689" s="29"/>
      <c r="M689" s="29"/>
      <c r="N689" s="29"/>
      <c r="O689" s="29"/>
      <c r="P689" s="29"/>
      <c r="Q689" s="29"/>
      <c r="R689" s="29"/>
      <c r="S689" s="29"/>
      <c r="T689" s="29"/>
      <c r="U689" s="29"/>
      <c r="V689" s="29"/>
      <c r="W689" s="29"/>
      <c r="X689" s="29"/>
      <c r="Y689" s="29"/>
      <c r="Z689" s="29"/>
    </row>
    <row r="690" spans="1:26" ht="15.75" customHeight="1">
      <c r="A690" s="29"/>
      <c r="B690" s="29"/>
      <c r="C690" s="29"/>
      <c r="D690" s="29"/>
      <c r="E690" s="29"/>
      <c r="F690" s="29"/>
      <c r="G690" s="29"/>
      <c r="H690" s="579"/>
      <c r="I690" s="29"/>
      <c r="J690" s="29"/>
      <c r="K690" s="29"/>
      <c r="L690" s="29"/>
      <c r="M690" s="29"/>
      <c r="N690" s="29"/>
      <c r="O690" s="29"/>
      <c r="P690" s="29"/>
      <c r="Q690" s="29"/>
      <c r="R690" s="29"/>
      <c r="S690" s="29"/>
      <c r="T690" s="29"/>
      <c r="U690" s="29"/>
      <c r="V690" s="29"/>
      <c r="W690" s="29"/>
      <c r="X690" s="29"/>
      <c r="Y690" s="29"/>
      <c r="Z690" s="29"/>
    </row>
    <row r="691" spans="1:26" ht="15.75" customHeight="1">
      <c r="A691" s="29"/>
      <c r="B691" s="29"/>
      <c r="C691" s="29"/>
      <c r="D691" s="29"/>
      <c r="E691" s="29"/>
      <c r="F691" s="29"/>
      <c r="G691" s="29"/>
      <c r="H691" s="579"/>
      <c r="I691" s="29"/>
      <c r="J691" s="29"/>
      <c r="K691" s="29"/>
      <c r="L691" s="29"/>
      <c r="M691" s="29"/>
      <c r="N691" s="29"/>
      <c r="O691" s="29"/>
      <c r="P691" s="29"/>
      <c r="Q691" s="29"/>
      <c r="R691" s="29"/>
      <c r="S691" s="29"/>
      <c r="T691" s="29"/>
      <c r="U691" s="29"/>
      <c r="V691" s="29"/>
      <c r="W691" s="29"/>
      <c r="X691" s="29"/>
      <c r="Y691" s="29"/>
      <c r="Z691" s="29"/>
    </row>
    <row r="692" spans="1:26" ht="15.75" customHeight="1">
      <c r="A692" s="29"/>
      <c r="B692" s="29"/>
      <c r="C692" s="29"/>
      <c r="D692" s="29"/>
      <c r="E692" s="29"/>
      <c r="F692" s="29"/>
      <c r="G692" s="29"/>
      <c r="H692" s="579"/>
      <c r="I692" s="29"/>
      <c r="J692" s="29"/>
      <c r="K692" s="29"/>
      <c r="L692" s="29"/>
      <c r="M692" s="29"/>
      <c r="N692" s="29"/>
      <c r="O692" s="29"/>
      <c r="P692" s="29"/>
      <c r="Q692" s="29"/>
      <c r="R692" s="29"/>
      <c r="S692" s="29"/>
      <c r="T692" s="29"/>
      <c r="U692" s="29"/>
      <c r="V692" s="29"/>
      <c r="W692" s="29"/>
      <c r="X692" s="29"/>
      <c r="Y692" s="29"/>
      <c r="Z692" s="29"/>
    </row>
    <row r="693" spans="1:26" ht="15.75" customHeight="1">
      <c r="A693" s="29"/>
      <c r="B693" s="29"/>
      <c r="C693" s="29"/>
      <c r="D693" s="29"/>
      <c r="E693" s="29"/>
      <c r="F693" s="29"/>
      <c r="G693" s="29"/>
      <c r="H693" s="579"/>
      <c r="I693" s="29"/>
      <c r="J693" s="29"/>
      <c r="K693" s="29"/>
      <c r="L693" s="29"/>
      <c r="M693" s="29"/>
      <c r="N693" s="29"/>
      <c r="O693" s="29"/>
      <c r="P693" s="29"/>
      <c r="Q693" s="29"/>
      <c r="R693" s="29"/>
      <c r="S693" s="29"/>
      <c r="T693" s="29"/>
      <c r="U693" s="29"/>
      <c r="V693" s="29"/>
      <c r="W693" s="29"/>
      <c r="X693" s="29"/>
      <c r="Y693" s="29"/>
      <c r="Z693" s="29"/>
    </row>
    <row r="694" spans="1:26" ht="15.75" customHeight="1">
      <c r="A694" s="29"/>
      <c r="B694" s="29"/>
      <c r="C694" s="29"/>
      <c r="D694" s="29"/>
      <c r="E694" s="29"/>
      <c r="F694" s="29"/>
      <c r="G694" s="29"/>
      <c r="H694" s="579"/>
      <c r="I694" s="29"/>
      <c r="J694" s="29"/>
      <c r="K694" s="29"/>
      <c r="L694" s="29"/>
      <c r="M694" s="29"/>
      <c r="N694" s="29"/>
      <c r="O694" s="29"/>
      <c r="P694" s="29"/>
      <c r="Q694" s="29"/>
      <c r="R694" s="29"/>
      <c r="S694" s="29"/>
      <c r="T694" s="29"/>
      <c r="U694" s="29"/>
      <c r="V694" s="29"/>
      <c r="W694" s="29"/>
      <c r="X694" s="29"/>
      <c r="Y694" s="29"/>
      <c r="Z694" s="29"/>
    </row>
    <row r="695" spans="1:26" ht="15.75" customHeight="1">
      <c r="A695" s="29"/>
      <c r="B695" s="29"/>
      <c r="C695" s="29"/>
      <c r="D695" s="29"/>
      <c r="E695" s="29"/>
      <c r="F695" s="29"/>
      <c r="G695" s="29"/>
      <c r="H695" s="579"/>
      <c r="I695" s="29"/>
      <c r="J695" s="29"/>
      <c r="K695" s="29"/>
      <c r="L695" s="29"/>
      <c r="M695" s="29"/>
      <c r="N695" s="29"/>
      <c r="O695" s="29"/>
      <c r="P695" s="29"/>
      <c r="Q695" s="29"/>
      <c r="R695" s="29"/>
      <c r="S695" s="29"/>
      <c r="T695" s="29"/>
      <c r="U695" s="29"/>
      <c r="V695" s="29"/>
      <c r="W695" s="29"/>
      <c r="X695" s="29"/>
      <c r="Y695" s="29"/>
      <c r="Z695" s="29"/>
    </row>
    <row r="696" spans="1:26" ht="15.75" customHeight="1">
      <c r="A696" s="29"/>
      <c r="B696" s="29"/>
      <c r="C696" s="29"/>
      <c r="D696" s="29"/>
      <c r="E696" s="29"/>
      <c r="F696" s="29"/>
      <c r="G696" s="29"/>
      <c r="H696" s="579"/>
      <c r="I696" s="29"/>
      <c r="J696" s="29"/>
      <c r="K696" s="29"/>
      <c r="L696" s="29"/>
      <c r="M696" s="29"/>
      <c r="N696" s="29"/>
      <c r="O696" s="29"/>
      <c r="P696" s="29"/>
      <c r="Q696" s="29"/>
      <c r="R696" s="29"/>
      <c r="S696" s="29"/>
      <c r="T696" s="29"/>
      <c r="U696" s="29"/>
      <c r="V696" s="29"/>
      <c r="W696" s="29"/>
      <c r="X696" s="29"/>
      <c r="Y696" s="29"/>
      <c r="Z696" s="29"/>
    </row>
    <row r="697" spans="1:26" ht="15.75" customHeight="1">
      <c r="A697" s="29"/>
      <c r="B697" s="29"/>
      <c r="C697" s="29"/>
      <c r="D697" s="29"/>
      <c r="E697" s="29"/>
      <c r="F697" s="29"/>
      <c r="G697" s="29"/>
      <c r="H697" s="579"/>
      <c r="I697" s="29"/>
      <c r="J697" s="29"/>
      <c r="K697" s="29"/>
      <c r="L697" s="29"/>
      <c r="M697" s="29"/>
      <c r="N697" s="29"/>
      <c r="O697" s="29"/>
      <c r="P697" s="29"/>
      <c r="Q697" s="29"/>
      <c r="R697" s="29"/>
      <c r="S697" s="29"/>
      <c r="T697" s="29"/>
      <c r="U697" s="29"/>
      <c r="V697" s="29"/>
      <c r="W697" s="29"/>
      <c r="X697" s="29"/>
      <c r="Y697" s="29"/>
      <c r="Z697" s="29"/>
    </row>
    <row r="698" spans="1:26" ht="15.75" customHeight="1">
      <c r="A698" s="29"/>
      <c r="B698" s="29"/>
      <c r="C698" s="29"/>
      <c r="D698" s="29"/>
      <c r="E698" s="29"/>
      <c r="F698" s="29"/>
      <c r="G698" s="29"/>
      <c r="H698" s="579"/>
      <c r="I698" s="29"/>
      <c r="J698" s="29"/>
      <c r="K698" s="29"/>
      <c r="L698" s="29"/>
      <c r="M698" s="29"/>
      <c r="N698" s="29"/>
      <c r="O698" s="29"/>
      <c r="P698" s="29"/>
      <c r="Q698" s="29"/>
      <c r="R698" s="29"/>
      <c r="S698" s="29"/>
      <c r="T698" s="29"/>
      <c r="U698" s="29"/>
      <c r="V698" s="29"/>
      <c r="W698" s="29"/>
      <c r="X698" s="29"/>
      <c r="Y698" s="29"/>
      <c r="Z698" s="29"/>
    </row>
    <row r="699" spans="1:26" ht="15.75" customHeight="1">
      <c r="A699" s="29"/>
      <c r="B699" s="29"/>
      <c r="C699" s="29"/>
      <c r="D699" s="29"/>
      <c r="E699" s="29"/>
      <c r="F699" s="29"/>
      <c r="G699" s="29"/>
      <c r="H699" s="579"/>
      <c r="I699" s="29"/>
      <c r="J699" s="29"/>
      <c r="K699" s="29"/>
      <c r="L699" s="29"/>
      <c r="M699" s="29"/>
      <c r="N699" s="29"/>
      <c r="O699" s="29"/>
      <c r="P699" s="29"/>
      <c r="Q699" s="29"/>
      <c r="R699" s="29"/>
      <c r="S699" s="29"/>
      <c r="T699" s="29"/>
      <c r="U699" s="29"/>
      <c r="V699" s="29"/>
      <c r="W699" s="29"/>
      <c r="X699" s="29"/>
      <c r="Y699" s="29"/>
      <c r="Z699" s="29"/>
    </row>
    <row r="700" spans="1:26" ht="15.75" customHeight="1">
      <c r="A700" s="29"/>
      <c r="B700" s="29"/>
      <c r="C700" s="29"/>
      <c r="D700" s="29"/>
      <c r="E700" s="29"/>
      <c r="F700" s="29"/>
      <c r="G700" s="29"/>
      <c r="H700" s="579"/>
      <c r="I700" s="29"/>
      <c r="J700" s="29"/>
      <c r="K700" s="29"/>
      <c r="L700" s="29"/>
      <c r="M700" s="29"/>
      <c r="N700" s="29"/>
      <c r="O700" s="29"/>
      <c r="P700" s="29"/>
      <c r="Q700" s="29"/>
      <c r="R700" s="29"/>
      <c r="S700" s="29"/>
      <c r="T700" s="29"/>
      <c r="U700" s="29"/>
      <c r="V700" s="29"/>
      <c r="W700" s="29"/>
      <c r="X700" s="29"/>
      <c r="Y700" s="29"/>
      <c r="Z700" s="29"/>
    </row>
    <row r="701" spans="1:26" ht="15.75" customHeight="1">
      <c r="A701" s="29"/>
      <c r="B701" s="29"/>
      <c r="C701" s="29"/>
      <c r="D701" s="29"/>
      <c r="E701" s="29"/>
      <c r="F701" s="29"/>
      <c r="G701" s="29"/>
      <c r="H701" s="579"/>
      <c r="I701" s="29"/>
      <c r="J701" s="29"/>
      <c r="K701" s="29"/>
      <c r="L701" s="29"/>
      <c r="M701" s="29"/>
      <c r="N701" s="29"/>
      <c r="O701" s="29"/>
      <c r="P701" s="29"/>
      <c r="Q701" s="29"/>
      <c r="R701" s="29"/>
      <c r="S701" s="29"/>
      <c r="T701" s="29"/>
      <c r="U701" s="29"/>
      <c r="V701" s="29"/>
      <c r="W701" s="29"/>
      <c r="X701" s="29"/>
      <c r="Y701" s="29"/>
      <c r="Z701" s="29"/>
    </row>
    <row r="702" spans="1:26" ht="15.75" customHeight="1">
      <c r="A702" s="29"/>
      <c r="B702" s="29"/>
      <c r="C702" s="29"/>
      <c r="D702" s="29"/>
      <c r="E702" s="29"/>
      <c r="F702" s="29"/>
      <c r="G702" s="29"/>
      <c r="H702" s="579"/>
      <c r="I702" s="29"/>
      <c r="J702" s="29"/>
      <c r="K702" s="29"/>
      <c r="L702" s="29"/>
      <c r="M702" s="29"/>
      <c r="N702" s="29"/>
      <c r="O702" s="29"/>
      <c r="P702" s="29"/>
      <c r="Q702" s="29"/>
      <c r="R702" s="29"/>
      <c r="S702" s="29"/>
      <c r="T702" s="29"/>
      <c r="U702" s="29"/>
      <c r="V702" s="29"/>
      <c r="W702" s="29"/>
      <c r="X702" s="29"/>
      <c r="Y702" s="29"/>
      <c r="Z702" s="29"/>
    </row>
    <row r="703" spans="1:26" ht="15.75" customHeight="1">
      <c r="A703" s="29"/>
      <c r="B703" s="29"/>
      <c r="C703" s="29"/>
      <c r="D703" s="29"/>
      <c r="E703" s="29"/>
      <c r="F703" s="29"/>
      <c r="G703" s="29"/>
      <c r="H703" s="579"/>
      <c r="I703" s="29"/>
      <c r="J703" s="29"/>
      <c r="K703" s="29"/>
      <c r="L703" s="29"/>
      <c r="M703" s="29"/>
      <c r="N703" s="29"/>
      <c r="O703" s="29"/>
      <c r="P703" s="29"/>
      <c r="Q703" s="29"/>
      <c r="R703" s="29"/>
      <c r="S703" s="29"/>
      <c r="T703" s="29"/>
      <c r="U703" s="29"/>
      <c r="V703" s="29"/>
      <c r="W703" s="29"/>
      <c r="X703" s="29"/>
      <c r="Y703" s="29"/>
      <c r="Z703" s="29"/>
    </row>
    <row r="704" spans="1:26" ht="15.75" customHeight="1">
      <c r="A704" s="29"/>
      <c r="B704" s="29"/>
      <c r="C704" s="29"/>
      <c r="D704" s="29"/>
      <c r="E704" s="29"/>
      <c r="F704" s="29"/>
      <c r="G704" s="29"/>
      <c r="H704" s="579"/>
      <c r="I704" s="29"/>
      <c r="J704" s="29"/>
      <c r="K704" s="29"/>
      <c r="L704" s="29"/>
      <c r="M704" s="29"/>
      <c r="N704" s="29"/>
      <c r="O704" s="29"/>
      <c r="P704" s="29"/>
      <c r="Q704" s="29"/>
      <c r="R704" s="29"/>
      <c r="S704" s="29"/>
      <c r="T704" s="29"/>
      <c r="U704" s="29"/>
      <c r="V704" s="29"/>
      <c r="W704" s="29"/>
      <c r="X704" s="29"/>
      <c r="Y704" s="29"/>
      <c r="Z704" s="29"/>
    </row>
    <row r="705" spans="1:26" ht="15.75" customHeight="1">
      <c r="A705" s="29"/>
      <c r="B705" s="29"/>
      <c r="C705" s="29"/>
      <c r="D705" s="29"/>
      <c r="E705" s="29"/>
      <c r="F705" s="29"/>
      <c r="G705" s="29"/>
      <c r="H705" s="579"/>
      <c r="I705" s="29"/>
      <c r="J705" s="29"/>
      <c r="K705" s="29"/>
      <c r="L705" s="29"/>
      <c r="M705" s="29"/>
      <c r="N705" s="29"/>
      <c r="O705" s="29"/>
      <c r="P705" s="29"/>
      <c r="Q705" s="29"/>
      <c r="R705" s="29"/>
      <c r="S705" s="29"/>
      <c r="T705" s="29"/>
      <c r="U705" s="29"/>
      <c r="V705" s="29"/>
      <c r="W705" s="29"/>
      <c r="X705" s="29"/>
      <c r="Y705" s="29"/>
      <c r="Z705" s="29"/>
    </row>
    <row r="706" spans="1:26" ht="15.75" customHeight="1">
      <c r="A706" s="29"/>
      <c r="B706" s="29"/>
      <c r="C706" s="29"/>
      <c r="D706" s="29"/>
      <c r="E706" s="29"/>
      <c r="F706" s="29"/>
      <c r="G706" s="29"/>
      <c r="H706" s="579"/>
      <c r="I706" s="29"/>
      <c r="J706" s="29"/>
      <c r="K706" s="29"/>
      <c r="L706" s="29"/>
      <c r="M706" s="29"/>
      <c r="N706" s="29"/>
      <c r="O706" s="29"/>
      <c r="P706" s="29"/>
      <c r="Q706" s="29"/>
      <c r="R706" s="29"/>
      <c r="S706" s="29"/>
      <c r="T706" s="29"/>
      <c r="U706" s="29"/>
      <c r="V706" s="29"/>
      <c r="W706" s="29"/>
      <c r="X706" s="29"/>
      <c r="Y706" s="29"/>
      <c r="Z706" s="29"/>
    </row>
    <row r="707" spans="1:26" ht="15.75" customHeight="1">
      <c r="A707" s="29"/>
      <c r="B707" s="29"/>
      <c r="C707" s="29"/>
      <c r="D707" s="29"/>
      <c r="E707" s="29"/>
      <c r="F707" s="29"/>
      <c r="G707" s="29"/>
      <c r="H707" s="579"/>
      <c r="I707" s="29"/>
      <c r="J707" s="29"/>
      <c r="K707" s="29"/>
      <c r="L707" s="29"/>
      <c r="M707" s="29"/>
      <c r="N707" s="29"/>
      <c r="O707" s="29"/>
      <c r="P707" s="29"/>
      <c r="Q707" s="29"/>
      <c r="R707" s="29"/>
      <c r="S707" s="29"/>
      <c r="T707" s="29"/>
      <c r="U707" s="29"/>
      <c r="V707" s="29"/>
      <c r="W707" s="29"/>
      <c r="X707" s="29"/>
      <c r="Y707" s="29"/>
      <c r="Z707" s="29"/>
    </row>
    <row r="708" spans="1:26" ht="15.75" customHeight="1">
      <c r="A708" s="29"/>
      <c r="B708" s="29"/>
      <c r="C708" s="29"/>
      <c r="D708" s="29"/>
      <c r="E708" s="29"/>
      <c r="F708" s="29"/>
      <c r="G708" s="29"/>
      <c r="H708" s="579"/>
      <c r="I708" s="29"/>
      <c r="J708" s="29"/>
      <c r="K708" s="29"/>
      <c r="L708" s="29"/>
      <c r="M708" s="29"/>
      <c r="N708" s="29"/>
      <c r="O708" s="29"/>
      <c r="P708" s="29"/>
      <c r="Q708" s="29"/>
      <c r="R708" s="29"/>
      <c r="S708" s="29"/>
      <c r="T708" s="29"/>
      <c r="U708" s="29"/>
      <c r="V708" s="29"/>
      <c r="W708" s="29"/>
      <c r="X708" s="29"/>
      <c r="Y708" s="29"/>
      <c r="Z708" s="29"/>
    </row>
    <row r="709" spans="1:26" ht="15.75" customHeight="1">
      <c r="A709" s="29"/>
      <c r="B709" s="29"/>
      <c r="C709" s="29"/>
      <c r="D709" s="29"/>
      <c r="E709" s="29"/>
      <c r="F709" s="29"/>
      <c r="G709" s="29"/>
      <c r="H709" s="579"/>
      <c r="I709" s="29"/>
      <c r="J709" s="29"/>
      <c r="K709" s="29"/>
      <c r="L709" s="29"/>
      <c r="M709" s="29"/>
      <c r="N709" s="29"/>
      <c r="O709" s="29"/>
      <c r="P709" s="29"/>
      <c r="Q709" s="29"/>
      <c r="R709" s="29"/>
      <c r="S709" s="29"/>
      <c r="T709" s="29"/>
      <c r="U709" s="29"/>
      <c r="V709" s="29"/>
      <c r="W709" s="29"/>
      <c r="X709" s="29"/>
      <c r="Y709" s="29"/>
      <c r="Z709" s="29"/>
    </row>
    <row r="710" spans="1:26" ht="15.75" customHeight="1">
      <c r="A710" s="29"/>
      <c r="B710" s="29"/>
      <c r="C710" s="29"/>
      <c r="D710" s="29"/>
      <c r="E710" s="29"/>
      <c r="F710" s="29"/>
      <c r="G710" s="29"/>
      <c r="H710" s="579"/>
      <c r="I710" s="29"/>
      <c r="J710" s="29"/>
      <c r="K710" s="29"/>
      <c r="L710" s="29"/>
      <c r="M710" s="29"/>
      <c r="N710" s="29"/>
      <c r="O710" s="29"/>
      <c r="P710" s="29"/>
      <c r="Q710" s="29"/>
      <c r="R710" s="29"/>
      <c r="S710" s="29"/>
      <c r="T710" s="29"/>
      <c r="U710" s="29"/>
      <c r="V710" s="29"/>
      <c r="W710" s="29"/>
      <c r="X710" s="29"/>
      <c r="Y710" s="29"/>
      <c r="Z710" s="29"/>
    </row>
    <row r="711" spans="1:26" ht="15.75" customHeight="1">
      <c r="A711" s="29"/>
      <c r="B711" s="29"/>
      <c r="C711" s="29"/>
      <c r="D711" s="29"/>
      <c r="E711" s="29"/>
      <c r="F711" s="29"/>
      <c r="G711" s="29"/>
      <c r="H711" s="579"/>
      <c r="I711" s="29"/>
      <c r="J711" s="29"/>
      <c r="K711" s="29"/>
      <c r="L711" s="29"/>
      <c r="M711" s="29"/>
      <c r="N711" s="29"/>
      <c r="O711" s="29"/>
      <c r="P711" s="29"/>
      <c r="Q711" s="29"/>
      <c r="R711" s="29"/>
      <c r="S711" s="29"/>
      <c r="T711" s="29"/>
      <c r="U711" s="29"/>
      <c r="V711" s="29"/>
      <c r="W711" s="29"/>
      <c r="X711" s="29"/>
      <c r="Y711" s="29"/>
      <c r="Z711" s="29"/>
    </row>
    <row r="712" spans="1:26" ht="15.75" customHeight="1">
      <c r="A712" s="29"/>
      <c r="B712" s="29"/>
      <c r="C712" s="29"/>
      <c r="D712" s="29"/>
      <c r="E712" s="29"/>
      <c r="F712" s="29"/>
      <c r="G712" s="29"/>
      <c r="H712" s="579"/>
      <c r="I712" s="29"/>
      <c r="J712" s="29"/>
      <c r="K712" s="29"/>
      <c r="L712" s="29"/>
      <c r="M712" s="29"/>
      <c r="N712" s="29"/>
      <c r="O712" s="29"/>
      <c r="P712" s="29"/>
      <c r="Q712" s="29"/>
      <c r="R712" s="29"/>
      <c r="S712" s="29"/>
      <c r="T712" s="29"/>
      <c r="U712" s="29"/>
      <c r="V712" s="29"/>
      <c r="W712" s="29"/>
      <c r="X712" s="29"/>
      <c r="Y712" s="29"/>
      <c r="Z712" s="29"/>
    </row>
    <row r="713" spans="1:26" ht="15.75" customHeight="1">
      <c r="A713" s="29"/>
      <c r="B713" s="29"/>
      <c r="C713" s="29"/>
      <c r="D713" s="29"/>
      <c r="E713" s="29"/>
      <c r="F713" s="29"/>
      <c r="G713" s="29"/>
      <c r="H713" s="579"/>
      <c r="I713" s="29"/>
      <c r="J713" s="29"/>
      <c r="K713" s="29"/>
      <c r="L713" s="29"/>
      <c r="M713" s="29"/>
      <c r="N713" s="29"/>
      <c r="O713" s="29"/>
      <c r="P713" s="29"/>
      <c r="Q713" s="29"/>
      <c r="R713" s="29"/>
      <c r="S713" s="29"/>
      <c r="T713" s="29"/>
      <c r="U713" s="29"/>
      <c r="V713" s="29"/>
      <c r="W713" s="29"/>
      <c r="X713" s="29"/>
      <c r="Y713" s="29"/>
      <c r="Z713" s="29"/>
    </row>
    <row r="714" spans="1:26" ht="15.75" customHeight="1">
      <c r="A714" s="29"/>
      <c r="B714" s="29"/>
      <c r="C714" s="29"/>
      <c r="D714" s="29"/>
      <c r="E714" s="29"/>
      <c r="F714" s="29"/>
      <c r="G714" s="29"/>
      <c r="H714" s="579"/>
      <c r="I714" s="29"/>
      <c r="J714" s="29"/>
      <c r="K714" s="29"/>
      <c r="L714" s="29"/>
      <c r="M714" s="29"/>
      <c r="N714" s="29"/>
      <c r="O714" s="29"/>
      <c r="P714" s="29"/>
      <c r="Q714" s="29"/>
      <c r="R714" s="29"/>
      <c r="S714" s="29"/>
      <c r="T714" s="29"/>
      <c r="U714" s="29"/>
      <c r="V714" s="29"/>
      <c r="W714" s="29"/>
      <c r="X714" s="29"/>
      <c r="Y714" s="29"/>
      <c r="Z714" s="29"/>
    </row>
    <row r="715" spans="1:26" ht="15.75" customHeight="1">
      <c r="A715" s="29"/>
      <c r="B715" s="29"/>
      <c r="C715" s="29"/>
      <c r="D715" s="29"/>
      <c r="E715" s="29"/>
      <c r="F715" s="29"/>
      <c r="G715" s="29"/>
      <c r="H715" s="579"/>
      <c r="I715" s="29"/>
      <c r="J715" s="29"/>
      <c r="K715" s="29"/>
      <c r="L715" s="29"/>
      <c r="M715" s="29"/>
      <c r="N715" s="29"/>
      <c r="O715" s="29"/>
      <c r="P715" s="29"/>
      <c r="Q715" s="29"/>
      <c r="R715" s="29"/>
      <c r="S715" s="29"/>
      <c r="T715" s="29"/>
      <c r="U715" s="29"/>
      <c r="V715" s="29"/>
      <c r="W715" s="29"/>
      <c r="X715" s="29"/>
      <c r="Y715" s="29"/>
      <c r="Z715" s="29"/>
    </row>
    <row r="716" spans="1:26" ht="15.75" customHeight="1">
      <c r="A716" s="29"/>
      <c r="B716" s="29"/>
      <c r="C716" s="29"/>
      <c r="D716" s="29"/>
      <c r="E716" s="29"/>
      <c r="F716" s="29"/>
      <c r="G716" s="29"/>
      <c r="H716" s="579"/>
      <c r="I716" s="29"/>
      <c r="J716" s="29"/>
      <c r="K716" s="29"/>
      <c r="L716" s="29"/>
      <c r="M716" s="29"/>
      <c r="N716" s="29"/>
      <c r="O716" s="29"/>
      <c r="P716" s="29"/>
      <c r="Q716" s="29"/>
      <c r="R716" s="29"/>
      <c r="S716" s="29"/>
      <c r="T716" s="29"/>
      <c r="U716" s="29"/>
      <c r="V716" s="29"/>
      <c r="W716" s="29"/>
      <c r="X716" s="29"/>
      <c r="Y716" s="29"/>
      <c r="Z716" s="29"/>
    </row>
    <row r="717" spans="1:26" ht="15.75" customHeight="1">
      <c r="A717" s="29"/>
      <c r="B717" s="29"/>
      <c r="C717" s="29"/>
      <c r="D717" s="29"/>
      <c r="E717" s="29"/>
      <c r="F717" s="29"/>
      <c r="G717" s="29"/>
      <c r="H717" s="579"/>
      <c r="I717" s="29"/>
      <c r="J717" s="29"/>
      <c r="K717" s="29"/>
      <c r="L717" s="29"/>
      <c r="M717" s="29"/>
      <c r="N717" s="29"/>
      <c r="O717" s="29"/>
      <c r="P717" s="29"/>
      <c r="Q717" s="29"/>
      <c r="R717" s="29"/>
      <c r="S717" s="29"/>
      <c r="T717" s="29"/>
      <c r="U717" s="29"/>
      <c r="V717" s="29"/>
      <c r="W717" s="29"/>
      <c r="X717" s="29"/>
      <c r="Y717" s="29"/>
      <c r="Z717" s="29"/>
    </row>
    <row r="718" spans="1:26" ht="15.75" customHeight="1">
      <c r="A718" s="29"/>
      <c r="B718" s="29"/>
      <c r="C718" s="29"/>
      <c r="D718" s="29"/>
      <c r="E718" s="29"/>
      <c r="F718" s="29"/>
      <c r="G718" s="29"/>
      <c r="H718" s="579"/>
      <c r="I718" s="29"/>
      <c r="J718" s="29"/>
      <c r="K718" s="29"/>
      <c r="L718" s="29"/>
      <c r="M718" s="29"/>
      <c r="N718" s="29"/>
      <c r="O718" s="29"/>
      <c r="P718" s="29"/>
      <c r="Q718" s="29"/>
      <c r="R718" s="29"/>
      <c r="S718" s="29"/>
      <c r="T718" s="29"/>
      <c r="U718" s="29"/>
      <c r="V718" s="29"/>
      <c r="W718" s="29"/>
      <c r="X718" s="29"/>
      <c r="Y718" s="29"/>
      <c r="Z718" s="29"/>
    </row>
    <row r="719" spans="1:26" ht="15.75" customHeight="1">
      <c r="A719" s="29"/>
      <c r="B719" s="29"/>
      <c r="C719" s="29"/>
      <c r="D719" s="29"/>
      <c r="E719" s="29"/>
      <c r="F719" s="29"/>
      <c r="G719" s="29"/>
      <c r="H719" s="579"/>
      <c r="I719" s="29"/>
      <c r="J719" s="29"/>
      <c r="K719" s="29"/>
      <c r="L719" s="29"/>
      <c r="M719" s="29"/>
      <c r="N719" s="29"/>
      <c r="O719" s="29"/>
      <c r="P719" s="29"/>
      <c r="Q719" s="29"/>
      <c r="R719" s="29"/>
      <c r="S719" s="29"/>
      <c r="T719" s="29"/>
      <c r="U719" s="29"/>
      <c r="V719" s="29"/>
      <c r="W719" s="29"/>
      <c r="X719" s="29"/>
      <c r="Y719" s="29"/>
      <c r="Z719" s="29"/>
    </row>
    <row r="720" spans="1:26" ht="15.75" customHeight="1">
      <c r="A720" s="29"/>
      <c r="B720" s="29"/>
      <c r="C720" s="29"/>
      <c r="D720" s="29"/>
      <c r="E720" s="29"/>
      <c r="F720" s="29"/>
      <c r="G720" s="29"/>
      <c r="H720" s="579"/>
      <c r="I720" s="29"/>
      <c r="J720" s="29"/>
      <c r="K720" s="29"/>
      <c r="L720" s="29"/>
      <c r="M720" s="29"/>
      <c r="N720" s="29"/>
      <c r="O720" s="29"/>
      <c r="P720" s="29"/>
      <c r="Q720" s="29"/>
      <c r="R720" s="29"/>
      <c r="S720" s="29"/>
      <c r="T720" s="29"/>
      <c r="U720" s="29"/>
      <c r="V720" s="29"/>
      <c r="W720" s="29"/>
      <c r="X720" s="29"/>
      <c r="Y720" s="29"/>
      <c r="Z720" s="29"/>
    </row>
    <row r="721" spans="1:26" ht="15.75" customHeight="1">
      <c r="A721" s="29"/>
      <c r="B721" s="29"/>
      <c r="C721" s="29"/>
      <c r="D721" s="29"/>
      <c r="E721" s="29"/>
      <c r="F721" s="29"/>
      <c r="G721" s="29"/>
      <c r="H721" s="579"/>
      <c r="I721" s="29"/>
      <c r="J721" s="29"/>
      <c r="K721" s="29"/>
      <c r="L721" s="29"/>
      <c r="M721" s="29"/>
      <c r="N721" s="29"/>
      <c r="O721" s="29"/>
      <c r="P721" s="29"/>
      <c r="Q721" s="29"/>
      <c r="R721" s="29"/>
      <c r="S721" s="29"/>
      <c r="T721" s="29"/>
      <c r="U721" s="29"/>
      <c r="V721" s="29"/>
      <c r="W721" s="29"/>
      <c r="X721" s="29"/>
      <c r="Y721" s="29"/>
      <c r="Z721" s="29"/>
    </row>
    <row r="722" spans="1:26" ht="15.75" customHeight="1">
      <c r="A722" s="29"/>
      <c r="B722" s="29"/>
      <c r="C722" s="29"/>
      <c r="D722" s="29"/>
      <c r="E722" s="29"/>
      <c r="F722" s="29"/>
      <c r="G722" s="29"/>
      <c r="H722" s="579"/>
      <c r="I722" s="29"/>
      <c r="J722" s="29"/>
      <c r="K722" s="29"/>
      <c r="L722" s="29"/>
      <c r="M722" s="29"/>
      <c r="N722" s="29"/>
      <c r="O722" s="29"/>
      <c r="P722" s="29"/>
      <c r="Q722" s="29"/>
      <c r="R722" s="29"/>
      <c r="S722" s="29"/>
      <c r="T722" s="29"/>
      <c r="U722" s="29"/>
      <c r="V722" s="29"/>
      <c r="W722" s="29"/>
      <c r="X722" s="29"/>
      <c r="Y722" s="29"/>
      <c r="Z722" s="29"/>
    </row>
    <row r="723" spans="1:26" ht="15.75" customHeight="1">
      <c r="A723" s="29"/>
      <c r="B723" s="29"/>
      <c r="C723" s="29"/>
      <c r="D723" s="29"/>
      <c r="E723" s="29"/>
      <c r="F723" s="29"/>
      <c r="G723" s="29"/>
      <c r="H723" s="579"/>
      <c r="I723" s="29"/>
      <c r="J723" s="29"/>
      <c r="K723" s="29"/>
      <c r="L723" s="29"/>
      <c r="M723" s="29"/>
      <c r="N723" s="29"/>
      <c r="O723" s="29"/>
      <c r="P723" s="29"/>
      <c r="Q723" s="29"/>
      <c r="R723" s="29"/>
      <c r="S723" s="29"/>
      <c r="T723" s="29"/>
      <c r="U723" s="29"/>
      <c r="V723" s="29"/>
      <c r="W723" s="29"/>
      <c r="X723" s="29"/>
      <c r="Y723" s="29"/>
      <c r="Z723" s="29"/>
    </row>
    <row r="724" spans="1:26" ht="15.75" customHeight="1">
      <c r="A724" s="29"/>
      <c r="B724" s="29"/>
      <c r="C724" s="29"/>
      <c r="D724" s="29"/>
      <c r="E724" s="29"/>
      <c r="F724" s="29"/>
      <c r="G724" s="29"/>
      <c r="H724" s="579"/>
      <c r="I724" s="29"/>
      <c r="J724" s="29"/>
      <c r="K724" s="29"/>
      <c r="L724" s="29"/>
      <c r="M724" s="29"/>
      <c r="N724" s="29"/>
      <c r="O724" s="29"/>
      <c r="P724" s="29"/>
      <c r="Q724" s="29"/>
      <c r="R724" s="29"/>
      <c r="S724" s="29"/>
      <c r="T724" s="29"/>
      <c r="U724" s="29"/>
      <c r="V724" s="29"/>
      <c r="W724" s="29"/>
      <c r="X724" s="29"/>
      <c r="Y724" s="29"/>
      <c r="Z724" s="29"/>
    </row>
    <row r="725" spans="1:26" ht="15.75" customHeight="1">
      <c r="A725" s="29"/>
      <c r="B725" s="29"/>
      <c r="C725" s="29"/>
      <c r="D725" s="29"/>
      <c r="E725" s="29"/>
      <c r="F725" s="29"/>
      <c r="G725" s="29"/>
      <c r="H725" s="579"/>
      <c r="I725" s="29"/>
      <c r="J725" s="29"/>
      <c r="K725" s="29"/>
      <c r="L725" s="29"/>
      <c r="M725" s="29"/>
      <c r="N725" s="29"/>
      <c r="O725" s="29"/>
      <c r="P725" s="29"/>
      <c r="Q725" s="29"/>
      <c r="R725" s="29"/>
      <c r="S725" s="29"/>
      <c r="T725" s="29"/>
      <c r="U725" s="29"/>
      <c r="V725" s="29"/>
      <c r="W725" s="29"/>
      <c r="X725" s="29"/>
      <c r="Y725" s="29"/>
      <c r="Z725" s="29"/>
    </row>
    <row r="726" spans="1:26" ht="15.75" customHeight="1">
      <c r="A726" s="29"/>
      <c r="B726" s="29"/>
      <c r="C726" s="29"/>
      <c r="D726" s="29"/>
      <c r="E726" s="29"/>
      <c r="F726" s="29"/>
      <c r="G726" s="29"/>
      <c r="H726" s="579"/>
      <c r="I726" s="29"/>
      <c r="J726" s="29"/>
      <c r="K726" s="29"/>
      <c r="L726" s="29"/>
      <c r="M726" s="29"/>
      <c r="N726" s="29"/>
      <c r="O726" s="29"/>
      <c r="P726" s="29"/>
      <c r="Q726" s="29"/>
      <c r="R726" s="29"/>
      <c r="S726" s="29"/>
      <c r="T726" s="29"/>
      <c r="U726" s="29"/>
      <c r="V726" s="29"/>
      <c r="W726" s="29"/>
      <c r="X726" s="29"/>
      <c r="Y726" s="29"/>
      <c r="Z726" s="29"/>
    </row>
    <row r="727" spans="1:26" ht="15.75" customHeight="1">
      <c r="A727" s="29"/>
      <c r="B727" s="29"/>
      <c r="C727" s="29"/>
      <c r="D727" s="29"/>
      <c r="E727" s="29"/>
      <c r="F727" s="29"/>
      <c r="G727" s="29"/>
      <c r="H727" s="579"/>
      <c r="I727" s="29"/>
      <c r="J727" s="29"/>
      <c r="K727" s="29"/>
      <c r="L727" s="29"/>
      <c r="M727" s="29"/>
      <c r="N727" s="29"/>
      <c r="O727" s="29"/>
      <c r="P727" s="29"/>
      <c r="Q727" s="29"/>
      <c r="R727" s="29"/>
      <c r="S727" s="29"/>
      <c r="T727" s="29"/>
      <c r="U727" s="29"/>
      <c r="V727" s="29"/>
      <c r="W727" s="29"/>
      <c r="X727" s="29"/>
      <c r="Y727" s="29"/>
      <c r="Z727" s="29"/>
    </row>
    <row r="728" spans="1:26" ht="15.75" customHeight="1">
      <c r="A728" s="29"/>
      <c r="B728" s="29"/>
      <c r="C728" s="29"/>
      <c r="D728" s="29"/>
      <c r="E728" s="29"/>
      <c r="F728" s="29"/>
      <c r="G728" s="29"/>
      <c r="H728" s="579"/>
      <c r="I728" s="29"/>
      <c r="J728" s="29"/>
      <c r="K728" s="29"/>
      <c r="L728" s="29"/>
      <c r="M728" s="29"/>
      <c r="N728" s="29"/>
      <c r="O728" s="29"/>
      <c r="P728" s="29"/>
      <c r="Q728" s="29"/>
      <c r="R728" s="29"/>
      <c r="S728" s="29"/>
      <c r="T728" s="29"/>
      <c r="U728" s="29"/>
      <c r="V728" s="29"/>
      <c r="W728" s="29"/>
      <c r="X728" s="29"/>
      <c r="Y728" s="29"/>
      <c r="Z728" s="29"/>
    </row>
    <row r="729" spans="1:26" ht="15.75" customHeight="1">
      <c r="A729" s="29"/>
      <c r="B729" s="29"/>
      <c r="C729" s="29"/>
      <c r="D729" s="29"/>
      <c r="E729" s="29"/>
      <c r="F729" s="29"/>
      <c r="G729" s="29"/>
      <c r="H729" s="579"/>
      <c r="I729" s="29"/>
      <c r="J729" s="29"/>
      <c r="K729" s="29"/>
      <c r="L729" s="29"/>
      <c r="M729" s="29"/>
      <c r="N729" s="29"/>
      <c r="O729" s="29"/>
      <c r="P729" s="29"/>
      <c r="Q729" s="29"/>
      <c r="R729" s="29"/>
      <c r="S729" s="29"/>
      <c r="T729" s="29"/>
      <c r="U729" s="29"/>
      <c r="V729" s="29"/>
      <c r="W729" s="29"/>
      <c r="X729" s="29"/>
      <c r="Y729" s="29"/>
      <c r="Z729" s="29"/>
    </row>
    <row r="730" spans="1:26" ht="15.75" customHeight="1">
      <c r="A730" s="29"/>
      <c r="B730" s="29"/>
      <c r="C730" s="29"/>
      <c r="D730" s="29"/>
      <c r="E730" s="29"/>
      <c r="F730" s="29"/>
      <c r="G730" s="29"/>
      <c r="H730" s="579"/>
      <c r="I730" s="29"/>
      <c r="J730" s="29"/>
      <c r="K730" s="29"/>
      <c r="L730" s="29"/>
      <c r="M730" s="29"/>
      <c r="N730" s="29"/>
      <c r="O730" s="29"/>
      <c r="P730" s="29"/>
      <c r="Q730" s="29"/>
      <c r="R730" s="29"/>
      <c r="S730" s="29"/>
      <c r="T730" s="29"/>
      <c r="U730" s="29"/>
      <c r="V730" s="29"/>
      <c r="W730" s="29"/>
      <c r="X730" s="29"/>
      <c r="Y730" s="29"/>
      <c r="Z730" s="29"/>
    </row>
    <row r="731" spans="1:26" ht="15.75" customHeight="1">
      <c r="A731" s="29"/>
      <c r="B731" s="29"/>
      <c r="C731" s="29"/>
      <c r="D731" s="29"/>
      <c r="E731" s="29"/>
      <c r="F731" s="29"/>
      <c r="G731" s="29"/>
      <c r="H731" s="579"/>
      <c r="I731" s="29"/>
      <c r="J731" s="29"/>
      <c r="K731" s="29"/>
      <c r="L731" s="29"/>
      <c r="M731" s="29"/>
      <c r="N731" s="29"/>
      <c r="O731" s="29"/>
      <c r="P731" s="29"/>
      <c r="Q731" s="29"/>
      <c r="R731" s="29"/>
      <c r="S731" s="29"/>
      <c r="T731" s="29"/>
      <c r="U731" s="29"/>
      <c r="V731" s="29"/>
      <c r="W731" s="29"/>
      <c r="X731" s="29"/>
      <c r="Y731" s="29"/>
      <c r="Z731" s="29"/>
    </row>
    <row r="732" spans="1:26" ht="15.75" customHeight="1">
      <c r="A732" s="29"/>
      <c r="B732" s="29"/>
      <c r="C732" s="29"/>
      <c r="D732" s="29"/>
      <c r="E732" s="29"/>
      <c r="F732" s="29"/>
      <c r="G732" s="29"/>
      <c r="H732" s="579"/>
      <c r="I732" s="29"/>
      <c r="J732" s="29"/>
      <c r="K732" s="29"/>
      <c r="L732" s="29"/>
      <c r="M732" s="29"/>
      <c r="N732" s="29"/>
      <c r="O732" s="29"/>
      <c r="P732" s="29"/>
      <c r="Q732" s="29"/>
      <c r="R732" s="29"/>
      <c r="S732" s="29"/>
      <c r="T732" s="29"/>
      <c r="U732" s="29"/>
      <c r="V732" s="29"/>
      <c r="W732" s="29"/>
      <c r="X732" s="29"/>
      <c r="Y732" s="29"/>
      <c r="Z732" s="29"/>
    </row>
    <row r="733" spans="1:26" ht="15.75" customHeight="1">
      <c r="A733" s="29"/>
      <c r="B733" s="29"/>
      <c r="C733" s="29"/>
      <c r="D733" s="29"/>
      <c r="E733" s="29"/>
      <c r="F733" s="29"/>
      <c r="G733" s="29"/>
      <c r="H733" s="579"/>
      <c r="I733" s="29"/>
      <c r="J733" s="29"/>
      <c r="K733" s="29"/>
      <c r="L733" s="29"/>
      <c r="M733" s="29"/>
      <c r="N733" s="29"/>
      <c r="O733" s="29"/>
      <c r="P733" s="29"/>
      <c r="Q733" s="29"/>
      <c r="R733" s="29"/>
      <c r="S733" s="29"/>
      <c r="T733" s="29"/>
      <c r="U733" s="29"/>
      <c r="V733" s="29"/>
      <c r="W733" s="29"/>
      <c r="X733" s="29"/>
      <c r="Y733" s="29"/>
      <c r="Z733" s="29"/>
    </row>
    <row r="734" spans="1:26" ht="15.75" customHeight="1">
      <c r="A734" s="29"/>
      <c r="B734" s="29"/>
      <c r="C734" s="29"/>
      <c r="D734" s="29"/>
      <c r="E734" s="29"/>
      <c r="F734" s="29"/>
      <c r="G734" s="29"/>
      <c r="H734" s="579"/>
      <c r="I734" s="29"/>
      <c r="J734" s="29"/>
      <c r="K734" s="29"/>
      <c r="L734" s="29"/>
      <c r="M734" s="29"/>
      <c r="N734" s="29"/>
      <c r="O734" s="29"/>
      <c r="P734" s="29"/>
      <c r="Q734" s="29"/>
      <c r="R734" s="29"/>
      <c r="S734" s="29"/>
      <c r="T734" s="29"/>
      <c r="U734" s="29"/>
      <c r="V734" s="29"/>
      <c r="W734" s="29"/>
      <c r="X734" s="29"/>
      <c r="Y734" s="29"/>
      <c r="Z734" s="29"/>
    </row>
    <row r="735" spans="1:26" ht="15.75" customHeight="1">
      <c r="A735" s="29"/>
      <c r="B735" s="29"/>
      <c r="C735" s="29"/>
      <c r="D735" s="29"/>
      <c r="E735" s="29"/>
      <c r="F735" s="29"/>
      <c r="G735" s="29"/>
      <c r="H735" s="579"/>
      <c r="I735" s="29"/>
      <c r="J735" s="29"/>
      <c r="K735" s="29"/>
      <c r="L735" s="29"/>
      <c r="M735" s="29"/>
      <c r="N735" s="29"/>
      <c r="O735" s="29"/>
      <c r="P735" s="29"/>
      <c r="Q735" s="29"/>
      <c r="R735" s="29"/>
      <c r="S735" s="29"/>
      <c r="T735" s="29"/>
      <c r="U735" s="29"/>
      <c r="V735" s="29"/>
      <c r="W735" s="29"/>
      <c r="X735" s="29"/>
      <c r="Y735" s="29"/>
      <c r="Z735" s="29"/>
    </row>
    <row r="736" spans="1:26" ht="15.75" customHeight="1">
      <c r="A736" s="29"/>
      <c r="B736" s="29"/>
      <c r="C736" s="29"/>
      <c r="D736" s="29"/>
      <c r="E736" s="29"/>
      <c r="F736" s="29"/>
      <c r="G736" s="29"/>
      <c r="H736" s="579"/>
      <c r="I736" s="29"/>
      <c r="J736" s="29"/>
      <c r="K736" s="29"/>
      <c r="L736" s="29"/>
      <c r="M736" s="29"/>
      <c r="N736" s="29"/>
      <c r="O736" s="29"/>
      <c r="P736" s="29"/>
      <c r="Q736" s="29"/>
      <c r="R736" s="29"/>
      <c r="S736" s="29"/>
      <c r="T736" s="29"/>
      <c r="U736" s="29"/>
      <c r="V736" s="29"/>
      <c r="W736" s="29"/>
      <c r="X736" s="29"/>
      <c r="Y736" s="29"/>
      <c r="Z736" s="29"/>
    </row>
    <row r="737" spans="1:26" ht="15.75" customHeight="1">
      <c r="A737" s="29"/>
      <c r="B737" s="29"/>
      <c r="C737" s="29"/>
      <c r="D737" s="29"/>
      <c r="E737" s="29"/>
      <c r="F737" s="29"/>
      <c r="G737" s="29"/>
      <c r="H737" s="579"/>
      <c r="I737" s="29"/>
      <c r="J737" s="29"/>
      <c r="K737" s="29"/>
      <c r="L737" s="29"/>
      <c r="M737" s="29"/>
      <c r="N737" s="29"/>
      <c r="O737" s="29"/>
      <c r="P737" s="29"/>
      <c r="Q737" s="29"/>
      <c r="R737" s="29"/>
      <c r="S737" s="29"/>
      <c r="T737" s="29"/>
      <c r="U737" s="29"/>
      <c r="V737" s="29"/>
      <c r="W737" s="29"/>
      <c r="X737" s="29"/>
      <c r="Y737" s="29"/>
      <c r="Z737" s="29"/>
    </row>
    <row r="738" spans="1:26" ht="15.75" customHeight="1">
      <c r="A738" s="29"/>
      <c r="B738" s="29"/>
      <c r="C738" s="29"/>
      <c r="D738" s="29"/>
      <c r="E738" s="29"/>
      <c r="F738" s="29"/>
      <c r="G738" s="29"/>
      <c r="H738" s="579"/>
      <c r="I738" s="29"/>
      <c r="J738" s="29"/>
      <c r="K738" s="29"/>
      <c r="L738" s="29"/>
      <c r="M738" s="29"/>
      <c r="N738" s="29"/>
      <c r="O738" s="29"/>
      <c r="P738" s="29"/>
      <c r="Q738" s="29"/>
      <c r="R738" s="29"/>
      <c r="S738" s="29"/>
      <c r="T738" s="29"/>
      <c r="U738" s="29"/>
      <c r="V738" s="29"/>
      <c r="W738" s="29"/>
      <c r="X738" s="29"/>
      <c r="Y738" s="29"/>
      <c r="Z738" s="29"/>
    </row>
    <row r="739" spans="1:26" ht="15.75" customHeight="1">
      <c r="A739" s="29"/>
      <c r="B739" s="29"/>
      <c r="C739" s="29"/>
      <c r="D739" s="29"/>
      <c r="E739" s="29"/>
      <c r="F739" s="29"/>
      <c r="G739" s="29"/>
      <c r="H739" s="579"/>
      <c r="I739" s="29"/>
      <c r="J739" s="29"/>
      <c r="K739" s="29"/>
      <c r="L739" s="29"/>
      <c r="M739" s="29"/>
      <c r="N739" s="29"/>
      <c r="O739" s="29"/>
      <c r="P739" s="29"/>
      <c r="Q739" s="29"/>
      <c r="R739" s="29"/>
      <c r="S739" s="29"/>
      <c r="T739" s="29"/>
      <c r="U739" s="29"/>
      <c r="V739" s="29"/>
      <c r="W739" s="29"/>
      <c r="X739" s="29"/>
      <c r="Y739" s="29"/>
      <c r="Z739" s="29"/>
    </row>
    <row r="740" spans="1:26" ht="15.75" customHeight="1">
      <c r="A740" s="29"/>
      <c r="B740" s="29"/>
      <c r="C740" s="29"/>
      <c r="D740" s="29"/>
      <c r="E740" s="29"/>
      <c r="F740" s="29"/>
      <c r="G740" s="29"/>
      <c r="H740" s="579"/>
      <c r="I740" s="29"/>
      <c r="J740" s="29"/>
      <c r="K740" s="29"/>
      <c r="L740" s="29"/>
      <c r="M740" s="29"/>
      <c r="N740" s="29"/>
      <c r="O740" s="29"/>
      <c r="P740" s="29"/>
      <c r="Q740" s="29"/>
      <c r="R740" s="29"/>
      <c r="S740" s="29"/>
      <c r="T740" s="29"/>
      <c r="U740" s="29"/>
      <c r="V740" s="29"/>
      <c r="W740" s="29"/>
      <c r="X740" s="29"/>
      <c r="Y740" s="29"/>
      <c r="Z740" s="29"/>
    </row>
    <row r="741" spans="1:26" ht="15.75" customHeight="1">
      <c r="A741" s="29"/>
      <c r="B741" s="29"/>
      <c r="C741" s="29"/>
      <c r="D741" s="29"/>
      <c r="E741" s="29"/>
      <c r="F741" s="29"/>
      <c r="G741" s="29"/>
      <c r="H741" s="579"/>
      <c r="I741" s="29"/>
      <c r="J741" s="29"/>
      <c r="K741" s="29"/>
      <c r="L741" s="29"/>
      <c r="M741" s="29"/>
      <c r="N741" s="29"/>
      <c r="O741" s="29"/>
      <c r="P741" s="29"/>
      <c r="Q741" s="29"/>
      <c r="R741" s="29"/>
      <c r="S741" s="29"/>
      <c r="T741" s="29"/>
      <c r="U741" s="29"/>
      <c r="V741" s="29"/>
      <c r="W741" s="29"/>
      <c r="X741" s="29"/>
      <c r="Y741" s="29"/>
      <c r="Z741" s="29"/>
    </row>
    <row r="742" spans="1:26" ht="15.75" customHeight="1">
      <c r="A742" s="29"/>
      <c r="B742" s="29"/>
      <c r="C742" s="29"/>
      <c r="D742" s="29"/>
      <c r="E742" s="29"/>
      <c r="F742" s="29"/>
      <c r="G742" s="29"/>
      <c r="H742" s="579"/>
      <c r="I742" s="29"/>
      <c r="J742" s="29"/>
      <c r="K742" s="29"/>
      <c r="L742" s="29"/>
      <c r="M742" s="29"/>
      <c r="N742" s="29"/>
      <c r="O742" s="29"/>
      <c r="P742" s="29"/>
      <c r="Q742" s="29"/>
      <c r="R742" s="29"/>
      <c r="S742" s="29"/>
      <c r="T742" s="29"/>
      <c r="U742" s="29"/>
      <c r="V742" s="29"/>
      <c r="W742" s="29"/>
      <c r="X742" s="29"/>
      <c r="Y742" s="29"/>
      <c r="Z742" s="29"/>
    </row>
    <row r="743" spans="1:26" ht="15.75" customHeight="1">
      <c r="A743" s="29"/>
      <c r="B743" s="29"/>
      <c r="C743" s="29"/>
      <c r="D743" s="29"/>
      <c r="E743" s="29"/>
      <c r="F743" s="29"/>
      <c r="G743" s="29"/>
      <c r="H743" s="579"/>
      <c r="I743" s="29"/>
      <c r="J743" s="29"/>
      <c r="K743" s="29"/>
      <c r="L743" s="29"/>
      <c r="M743" s="29"/>
      <c r="N743" s="29"/>
      <c r="O743" s="29"/>
      <c r="P743" s="29"/>
      <c r="Q743" s="29"/>
      <c r="R743" s="29"/>
      <c r="S743" s="29"/>
      <c r="T743" s="29"/>
      <c r="U743" s="29"/>
      <c r="V743" s="29"/>
      <c r="W743" s="29"/>
      <c r="X743" s="29"/>
      <c r="Y743" s="29"/>
      <c r="Z743" s="29"/>
    </row>
    <row r="744" spans="1:26" ht="15.75" customHeight="1">
      <c r="A744" s="29"/>
      <c r="B744" s="29"/>
      <c r="C744" s="29"/>
      <c r="D744" s="29"/>
      <c r="E744" s="29"/>
      <c r="F744" s="29"/>
      <c r="G744" s="29"/>
      <c r="H744" s="579"/>
      <c r="I744" s="29"/>
      <c r="J744" s="29"/>
      <c r="K744" s="29"/>
      <c r="L744" s="29"/>
      <c r="M744" s="29"/>
      <c r="N744" s="29"/>
      <c r="O744" s="29"/>
      <c r="P744" s="29"/>
      <c r="Q744" s="29"/>
      <c r="R744" s="29"/>
      <c r="S744" s="29"/>
      <c r="T744" s="29"/>
      <c r="U744" s="29"/>
      <c r="V744" s="29"/>
      <c r="W744" s="29"/>
      <c r="X744" s="29"/>
      <c r="Y744" s="29"/>
      <c r="Z744" s="29"/>
    </row>
    <row r="745" spans="1:26" ht="15.75" customHeight="1">
      <c r="A745" s="29"/>
      <c r="B745" s="29"/>
      <c r="C745" s="29"/>
      <c r="D745" s="29"/>
      <c r="E745" s="29"/>
      <c r="F745" s="29"/>
      <c r="G745" s="29"/>
      <c r="H745" s="579"/>
      <c r="I745" s="29"/>
      <c r="J745" s="29"/>
      <c r="K745" s="29"/>
      <c r="L745" s="29"/>
      <c r="M745" s="29"/>
      <c r="N745" s="29"/>
      <c r="O745" s="29"/>
      <c r="P745" s="29"/>
      <c r="Q745" s="29"/>
      <c r="R745" s="29"/>
      <c r="S745" s="29"/>
      <c r="T745" s="29"/>
      <c r="U745" s="29"/>
      <c r="V745" s="29"/>
      <c r="W745" s="29"/>
      <c r="X745" s="29"/>
      <c r="Y745" s="29"/>
      <c r="Z745" s="29"/>
    </row>
    <row r="746" spans="1:26" ht="15.75" customHeight="1">
      <c r="A746" s="29"/>
      <c r="B746" s="29"/>
      <c r="C746" s="29"/>
      <c r="D746" s="29"/>
      <c r="E746" s="29"/>
      <c r="F746" s="29"/>
      <c r="G746" s="29"/>
      <c r="H746" s="579"/>
      <c r="I746" s="29"/>
      <c r="J746" s="29"/>
      <c r="K746" s="29"/>
      <c r="L746" s="29"/>
      <c r="M746" s="29"/>
      <c r="N746" s="29"/>
      <c r="O746" s="29"/>
      <c r="P746" s="29"/>
      <c r="Q746" s="29"/>
      <c r="R746" s="29"/>
      <c r="S746" s="29"/>
      <c r="T746" s="29"/>
      <c r="U746" s="29"/>
      <c r="V746" s="29"/>
      <c r="W746" s="29"/>
      <c r="X746" s="29"/>
      <c r="Y746" s="29"/>
      <c r="Z746" s="29"/>
    </row>
    <row r="747" spans="1:26" ht="15.75" customHeight="1">
      <c r="A747" s="29"/>
      <c r="B747" s="29"/>
      <c r="C747" s="29"/>
      <c r="D747" s="29"/>
      <c r="E747" s="29"/>
      <c r="F747" s="29"/>
      <c r="G747" s="29"/>
      <c r="H747" s="579"/>
      <c r="I747" s="29"/>
      <c r="J747" s="29"/>
      <c r="K747" s="29"/>
      <c r="L747" s="29"/>
      <c r="M747" s="29"/>
      <c r="N747" s="29"/>
      <c r="O747" s="29"/>
      <c r="P747" s="29"/>
      <c r="Q747" s="29"/>
      <c r="R747" s="29"/>
      <c r="S747" s="29"/>
      <c r="T747" s="29"/>
      <c r="U747" s="29"/>
      <c r="V747" s="29"/>
      <c r="W747" s="29"/>
      <c r="X747" s="29"/>
      <c r="Y747" s="29"/>
      <c r="Z747" s="29"/>
    </row>
    <row r="748" spans="1:26" ht="15.75" customHeight="1">
      <c r="A748" s="29"/>
      <c r="B748" s="29"/>
      <c r="C748" s="29"/>
      <c r="D748" s="29"/>
      <c r="E748" s="29"/>
      <c r="F748" s="29"/>
      <c r="G748" s="29"/>
      <c r="H748" s="579"/>
      <c r="I748" s="29"/>
      <c r="J748" s="29"/>
      <c r="K748" s="29"/>
      <c r="L748" s="29"/>
      <c r="M748" s="29"/>
      <c r="N748" s="29"/>
      <c r="O748" s="29"/>
      <c r="P748" s="29"/>
      <c r="Q748" s="29"/>
      <c r="R748" s="29"/>
      <c r="S748" s="29"/>
      <c r="T748" s="29"/>
      <c r="U748" s="29"/>
      <c r="V748" s="29"/>
      <c r="W748" s="29"/>
      <c r="X748" s="29"/>
      <c r="Y748" s="29"/>
      <c r="Z748" s="29"/>
    </row>
    <row r="749" spans="1:26" ht="15.75" customHeight="1">
      <c r="A749" s="29"/>
      <c r="B749" s="29"/>
      <c r="C749" s="29"/>
      <c r="D749" s="29"/>
      <c r="E749" s="29"/>
      <c r="F749" s="29"/>
      <c r="G749" s="29"/>
      <c r="H749" s="579"/>
      <c r="I749" s="29"/>
      <c r="J749" s="29"/>
      <c r="K749" s="29"/>
      <c r="L749" s="29"/>
      <c r="M749" s="29"/>
      <c r="N749" s="29"/>
      <c r="O749" s="29"/>
      <c r="P749" s="29"/>
      <c r="Q749" s="29"/>
      <c r="R749" s="29"/>
      <c r="S749" s="29"/>
      <c r="T749" s="29"/>
      <c r="U749" s="29"/>
      <c r="V749" s="29"/>
      <c r="W749" s="29"/>
      <c r="X749" s="29"/>
      <c r="Y749" s="29"/>
      <c r="Z749" s="29"/>
    </row>
    <row r="750" spans="1:26" ht="15.75" customHeight="1">
      <c r="A750" s="29"/>
      <c r="B750" s="29"/>
      <c r="C750" s="29"/>
      <c r="D750" s="29"/>
      <c r="E750" s="29"/>
      <c r="F750" s="29"/>
      <c r="G750" s="29"/>
      <c r="H750" s="579"/>
      <c r="I750" s="29"/>
      <c r="J750" s="29"/>
      <c r="K750" s="29"/>
      <c r="L750" s="29"/>
      <c r="M750" s="29"/>
      <c r="N750" s="29"/>
      <c r="O750" s="29"/>
      <c r="P750" s="29"/>
      <c r="Q750" s="29"/>
      <c r="R750" s="29"/>
      <c r="S750" s="29"/>
      <c r="T750" s="29"/>
      <c r="U750" s="29"/>
      <c r="V750" s="29"/>
      <c r="W750" s="29"/>
      <c r="X750" s="29"/>
      <c r="Y750" s="29"/>
      <c r="Z750" s="29"/>
    </row>
    <row r="751" spans="1:26" ht="15.75" customHeight="1">
      <c r="A751" s="29"/>
      <c r="B751" s="29"/>
      <c r="C751" s="29"/>
      <c r="D751" s="29"/>
      <c r="E751" s="29"/>
      <c r="F751" s="29"/>
      <c r="G751" s="29"/>
      <c r="H751" s="579"/>
      <c r="I751" s="29"/>
      <c r="J751" s="29"/>
      <c r="K751" s="29"/>
      <c r="L751" s="29"/>
      <c r="M751" s="29"/>
      <c r="N751" s="29"/>
      <c r="O751" s="29"/>
      <c r="P751" s="29"/>
      <c r="Q751" s="29"/>
      <c r="R751" s="29"/>
      <c r="S751" s="29"/>
      <c r="T751" s="29"/>
      <c r="U751" s="29"/>
      <c r="V751" s="29"/>
      <c r="W751" s="29"/>
      <c r="X751" s="29"/>
      <c r="Y751" s="29"/>
      <c r="Z751" s="29"/>
    </row>
    <row r="752" spans="1:26" ht="15.75" customHeight="1">
      <c r="A752" s="29"/>
      <c r="B752" s="29"/>
      <c r="C752" s="29"/>
      <c r="D752" s="29"/>
      <c r="E752" s="29"/>
      <c r="F752" s="29"/>
      <c r="G752" s="29"/>
      <c r="H752" s="579"/>
      <c r="I752" s="29"/>
      <c r="J752" s="29"/>
      <c r="K752" s="29"/>
      <c r="L752" s="29"/>
      <c r="M752" s="29"/>
      <c r="N752" s="29"/>
      <c r="O752" s="29"/>
      <c r="P752" s="29"/>
      <c r="Q752" s="29"/>
      <c r="R752" s="29"/>
      <c r="S752" s="29"/>
      <c r="T752" s="29"/>
      <c r="U752" s="29"/>
      <c r="V752" s="29"/>
      <c r="W752" s="29"/>
      <c r="X752" s="29"/>
      <c r="Y752" s="29"/>
      <c r="Z752" s="29"/>
    </row>
    <row r="753" spans="1:26" ht="15.75" customHeight="1">
      <c r="A753" s="29"/>
      <c r="B753" s="29"/>
      <c r="C753" s="29"/>
      <c r="D753" s="29"/>
      <c r="E753" s="29"/>
      <c r="F753" s="29"/>
      <c r="G753" s="29"/>
      <c r="H753" s="579"/>
      <c r="I753" s="29"/>
      <c r="J753" s="29"/>
      <c r="K753" s="29"/>
      <c r="L753" s="29"/>
      <c r="M753" s="29"/>
      <c r="N753" s="29"/>
      <c r="O753" s="29"/>
      <c r="P753" s="29"/>
      <c r="Q753" s="29"/>
      <c r="R753" s="29"/>
      <c r="S753" s="29"/>
      <c r="T753" s="29"/>
      <c r="U753" s="29"/>
      <c r="V753" s="29"/>
      <c r="W753" s="29"/>
      <c r="X753" s="29"/>
      <c r="Y753" s="29"/>
      <c r="Z753" s="29"/>
    </row>
    <row r="754" spans="1:26" ht="15.75" customHeight="1">
      <c r="A754" s="29"/>
      <c r="B754" s="29"/>
      <c r="C754" s="29"/>
      <c r="D754" s="29"/>
      <c r="E754" s="29"/>
      <c r="F754" s="29"/>
      <c r="G754" s="29"/>
      <c r="H754" s="579"/>
      <c r="I754" s="29"/>
      <c r="J754" s="29"/>
      <c r="K754" s="29"/>
      <c r="L754" s="29"/>
      <c r="M754" s="29"/>
      <c r="N754" s="29"/>
      <c r="O754" s="29"/>
      <c r="P754" s="29"/>
      <c r="Q754" s="29"/>
      <c r="R754" s="29"/>
      <c r="S754" s="29"/>
      <c r="T754" s="29"/>
      <c r="U754" s="29"/>
      <c r="V754" s="29"/>
      <c r="W754" s="29"/>
      <c r="X754" s="29"/>
      <c r="Y754" s="29"/>
      <c r="Z754" s="29"/>
    </row>
    <row r="755" spans="1:26" ht="15.75" customHeight="1">
      <c r="A755" s="29"/>
      <c r="B755" s="29"/>
      <c r="C755" s="29"/>
      <c r="D755" s="29"/>
      <c r="E755" s="29"/>
      <c r="F755" s="29"/>
      <c r="G755" s="29"/>
      <c r="H755" s="579"/>
      <c r="I755" s="29"/>
      <c r="J755" s="29"/>
      <c r="K755" s="29"/>
      <c r="L755" s="29"/>
      <c r="M755" s="29"/>
      <c r="N755" s="29"/>
      <c r="O755" s="29"/>
      <c r="P755" s="29"/>
      <c r="Q755" s="29"/>
      <c r="R755" s="29"/>
      <c r="S755" s="29"/>
      <c r="T755" s="29"/>
      <c r="U755" s="29"/>
      <c r="V755" s="29"/>
      <c r="W755" s="29"/>
      <c r="X755" s="29"/>
      <c r="Y755" s="29"/>
      <c r="Z755" s="29"/>
    </row>
    <row r="756" spans="1:26" ht="15.75" customHeight="1">
      <c r="A756" s="29"/>
      <c r="B756" s="29"/>
      <c r="C756" s="29"/>
      <c r="D756" s="29"/>
      <c r="E756" s="29"/>
      <c r="F756" s="29"/>
      <c r="G756" s="29"/>
      <c r="H756" s="579"/>
      <c r="I756" s="29"/>
      <c r="J756" s="29"/>
      <c r="K756" s="29"/>
      <c r="L756" s="29"/>
      <c r="M756" s="29"/>
      <c r="N756" s="29"/>
      <c r="O756" s="29"/>
      <c r="P756" s="29"/>
      <c r="Q756" s="29"/>
      <c r="R756" s="29"/>
      <c r="S756" s="29"/>
      <c r="T756" s="29"/>
      <c r="U756" s="29"/>
      <c r="V756" s="29"/>
      <c r="W756" s="29"/>
      <c r="X756" s="29"/>
      <c r="Y756" s="29"/>
      <c r="Z756" s="29"/>
    </row>
    <row r="757" spans="1:26" ht="15.75" customHeight="1">
      <c r="A757" s="29"/>
      <c r="B757" s="29"/>
      <c r="C757" s="29"/>
      <c r="D757" s="29"/>
      <c r="E757" s="29"/>
      <c r="F757" s="29"/>
      <c r="G757" s="29"/>
      <c r="H757" s="579"/>
      <c r="I757" s="29"/>
      <c r="J757" s="29"/>
      <c r="K757" s="29"/>
      <c r="L757" s="29"/>
      <c r="M757" s="29"/>
      <c r="N757" s="29"/>
      <c r="O757" s="29"/>
      <c r="P757" s="29"/>
      <c r="Q757" s="29"/>
      <c r="R757" s="29"/>
      <c r="S757" s="29"/>
      <c r="T757" s="29"/>
      <c r="U757" s="29"/>
      <c r="V757" s="29"/>
      <c r="W757" s="29"/>
      <c r="X757" s="29"/>
      <c r="Y757" s="29"/>
      <c r="Z757" s="29"/>
    </row>
    <row r="758" spans="1:26" ht="15.75" customHeight="1">
      <c r="A758" s="29"/>
      <c r="B758" s="29"/>
      <c r="C758" s="29"/>
      <c r="D758" s="29"/>
      <c r="E758" s="29"/>
      <c r="F758" s="29"/>
      <c r="G758" s="29"/>
      <c r="H758" s="579"/>
      <c r="I758" s="29"/>
      <c r="J758" s="29"/>
      <c r="K758" s="29"/>
      <c r="L758" s="29"/>
      <c r="M758" s="29"/>
      <c r="N758" s="29"/>
      <c r="O758" s="29"/>
      <c r="P758" s="29"/>
      <c r="Q758" s="29"/>
      <c r="R758" s="29"/>
      <c r="S758" s="29"/>
      <c r="T758" s="29"/>
      <c r="U758" s="29"/>
      <c r="V758" s="29"/>
      <c r="W758" s="29"/>
      <c r="X758" s="29"/>
      <c r="Y758" s="29"/>
      <c r="Z758" s="29"/>
    </row>
    <row r="759" spans="1:26" ht="15.75" customHeight="1">
      <c r="A759" s="29"/>
      <c r="B759" s="29"/>
      <c r="C759" s="29"/>
      <c r="D759" s="29"/>
      <c r="E759" s="29"/>
      <c r="F759" s="29"/>
      <c r="G759" s="29"/>
      <c r="H759" s="579"/>
      <c r="I759" s="29"/>
      <c r="J759" s="29"/>
      <c r="K759" s="29"/>
      <c r="L759" s="29"/>
      <c r="M759" s="29"/>
      <c r="N759" s="29"/>
      <c r="O759" s="29"/>
      <c r="P759" s="29"/>
      <c r="Q759" s="29"/>
      <c r="R759" s="29"/>
      <c r="S759" s="29"/>
      <c r="T759" s="29"/>
      <c r="U759" s="29"/>
      <c r="V759" s="29"/>
      <c r="W759" s="29"/>
      <c r="X759" s="29"/>
      <c r="Y759" s="29"/>
      <c r="Z759" s="29"/>
    </row>
    <row r="760" spans="1:26" ht="15.75" customHeight="1">
      <c r="A760" s="29"/>
      <c r="B760" s="29"/>
      <c r="C760" s="29"/>
      <c r="D760" s="29"/>
      <c r="E760" s="29"/>
      <c r="F760" s="29"/>
      <c r="G760" s="29"/>
      <c r="H760" s="579"/>
      <c r="I760" s="29"/>
      <c r="J760" s="29"/>
      <c r="K760" s="29"/>
      <c r="L760" s="29"/>
      <c r="M760" s="29"/>
      <c r="N760" s="29"/>
      <c r="O760" s="29"/>
      <c r="P760" s="29"/>
      <c r="Q760" s="29"/>
      <c r="R760" s="29"/>
      <c r="S760" s="29"/>
      <c r="T760" s="29"/>
      <c r="U760" s="29"/>
      <c r="V760" s="29"/>
      <c r="W760" s="29"/>
      <c r="X760" s="29"/>
      <c r="Y760" s="29"/>
      <c r="Z760" s="29"/>
    </row>
    <row r="761" spans="1:26" ht="15.75" customHeight="1">
      <c r="A761" s="29"/>
      <c r="B761" s="29"/>
      <c r="C761" s="29"/>
      <c r="D761" s="29"/>
      <c r="E761" s="29"/>
      <c r="F761" s="29"/>
      <c r="G761" s="29"/>
      <c r="H761" s="579"/>
      <c r="I761" s="29"/>
      <c r="J761" s="29"/>
      <c r="K761" s="29"/>
      <c r="L761" s="29"/>
      <c r="M761" s="29"/>
      <c r="N761" s="29"/>
      <c r="O761" s="29"/>
      <c r="P761" s="29"/>
      <c r="Q761" s="29"/>
      <c r="R761" s="29"/>
      <c r="S761" s="29"/>
      <c r="T761" s="29"/>
      <c r="U761" s="29"/>
      <c r="V761" s="29"/>
      <c r="W761" s="29"/>
      <c r="X761" s="29"/>
      <c r="Y761" s="29"/>
      <c r="Z761" s="29"/>
    </row>
    <row r="762" spans="1:26" ht="15.75" customHeight="1">
      <c r="A762" s="29"/>
      <c r="B762" s="29"/>
      <c r="C762" s="29"/>
      <c r="D762" s="29"/>
      <c r="E762" s="29"/>
      <c r="F762" s="29"/>
      <c r="G762" s="29"/>
      <c r="H762" s="579"/>
      <c r="I762" s="29"/>
      <c r="J762" s="29"/>
      <c r="K762" s="29"/>
      <c r="L762" s="29"/>
      <c r="M762" s="29"/>
      <c r="N762" s="29"/>
      <c r="O762" s="29"/>
      <c r="P762" s="29"/>
      <c r="Q762" s="29"/>
      <c r="R762" s="29"/>
      <c r="S762" s="29"/>
      <c r="T762" s="29"/>
      <c r="U762" s="29"/>
      <c r="V762" s="29"/>
      <c r="W762" s="29"/>
      <c r="X762" s="29"/>
      <c r="Y762" s="29"/>
      <c r="Z762" s="29"/>
    </row>
    <row r="763" spans="1:26" ht="15.75" customHeight="1">
      <c r="A763" s="29"/>
      <c r="B763" s="29"/>
      <c r="C763" s="29"/>
      <c r="D763" s="29"/>
      <c r="E763" s="29"/>
      <c r="F763" s="29"/>
      <c r="G763" s="29"/>
      <c r="H763" s="579"/>
      <c r="I763" s="29"/>
      <c r="J763" s="29"/>
      <c r="K763" s="29"/>
      <c r="L763" s="29"/>
      <c r="M763" s="29"/>
      <c r="N763" s="29"/>
      <c r="O763" s="29"/>
      <c r="P763" s="29"/>
      <c r="Q763" s="29"/>
      <c r="R763" s="29"/>
      <c r="S763" s="29"/>
      <c r="T763" s="29"/>
      <c r="U763" s="29"/>
      <c r="V763" s="29"/>
      <c r="W763" s="29"/>
      <c r="X763" s="29"/>
      <c r="Y763" s="29"/>
      <c r="Z763" s="29"/>
    </row>
    <row r="764" spans="1:26" ht="15.75" customHeight="1">
      <c r="A764" s="29"/>
      <c r="B764" s="29"/>
      <c r="C764" s="29"/>
      <c r="D764" s="29"/>
      <c r="E764" s="29"/>
      <c r="F764" s="29"/>
      <c r="G764" s="29"/>
      <c r="H764" s="579"/>
      <c r="I764" s="29"/>
      <c r="J764" s="29"/>
      <c r="K764" s="29"/>
      <c r="L764" s="29"/>
      <c r="M764" s="29"/>
      <c r="N764" s="29"/>
      <c r="O764" s="29"/>
      <c r="P764" s="29"/>
      <c r="Q764" s="29"/>
      <c r="R764" s="29"/>
      <c r="S764" s="29"/>
      <c r="T764" s="29"/>
      <c r="U764" s="29"/>
      <c r="V764" s="29"/>
      <c r="W764" s="29"/>
      <c r="X764" s="29"/>
      <c r="Y764" s="29"/>
      <c r="Z764" s="29"/>
    </row>
    <row r="765" spans="1:26" ht="15.75" customHeight="1">
      <c r="A765" s="29"/>
      <c r="B765" s="29"/>
      <c r="C765" s="29"/>
      <c r="D765" s="29"/>
      <c r="E765" s="29"/>
      <c r="F765" s="29"/>
      <c r="G765" s="29"/>
      <c r="H765" s="579"/>
      <c r="I765" s="29"/>
      <c r="J765" s="29"/>
      <c r="K765" s="29"/>
      <c r="L765" s="29"/>
      <c r="M765" s="29"/>
      <c r="N765" s="29"/>
      <c r="O765" s="29"/>
      <c r="P765" s="29"/>
      <c r="Q765" s="29"/>
      <c r="R765" s="29"/>
      <c r="S765" s="29"/>
      <c r="T765" s="29"/>
      <c r="U765" s="29"/>
      <c r="V765" s="29"/>
      <c r="W765" s="29"/>
      <c r="X765" s="29"/>
      <c r="Y765" s="29"/>
      <c r="Z765" s="29"/>
    </row>
    <row r="766" spans="1:26" ht="15.75" customHeight="1">
      <c r="A766" s="29"/>
      <c r="B766" s="29"/>
      <c r="C766" s="29"/>
      <c r="D766" s="29"/>
      <c r="E766" s="29"/>
      <c r="F766" s="29"/>
      <c r="G766" s="29"/>
      <c r="H766" s="579"/>
      <c r="I766" s="29"/>
      <c r="J766" s="29"/>
      <c r="K766" s="29"/>
      <c r="L766" s="29"/>
      <c r="M766" s="29"/>
      <c r="N766" s="29"/>
      <c r="O766" s="29"/>
      <c r="P766" s="29"/>
      <c r="Q766" s="29"/>
      <c r="R766" s="29"/>
      <c r="S766" s="29"/>
      <c r="T766" s="29"/>
      <c r="U766" s="29"/>
      <c r="V766" s="29"/>
      <c r="W766" s="29"/>
      <c r="X766" s="29"/>
      <c r="Y766" s="29"/>
      <c r="Z766" s="29"/>
    </row>
    <row r="767" spans="1:26" ht="15.75" customHeight="1">
      <c r="A767" s="29"/>
      <c r="B767" s="29"/>
      <c r="C767" s="29"/>
      <c r="D767" s="29"/>
      <c r="E767" s="29"/>
      <c r="F767" s="29"/>
      <c r="G767" s="29"/>
      <c r="H767" s="579"/>
      <c r="I767" s="29"/>
      <c r="J767" s="29"/>
      <c r="K767" s="29"/>
      <c r="L767" s="29"/>
      <c r="M767" s="29"/>
      <c r="N767" s="29"/>
      <c r="O767" s="29"/>
      <c r="P767" s="29"/>
      <c r="Q767" s="29"/>
      <c r="R767" s="29"/>
      <c r="S767" s="29"/>
      <c r="T767" s="29"/>
      <c r="U767" s="29"/>
      <c r="V767" s="29"/>
      <c r="W767" s="29"/>
      <c r="X767" s="29"/>
      <c r="Y767" s="29"/>
      <c r="Z767" s="29"/>
    </row>
    <row r="768" spans="1:26" ht="15.75" customHeight="1">
      <c r="A768" s="29"/>
      <c r="B768" s="29"/>
      <c r="C768" s="29"/>
      <c r="D768" s="29"/>
      <c r="E768" s="29"/>
      <c r="F768" s="29"/>
      <c r="G768" s="29"/>
      <c r="H768" s="579"/>
      <c r="I768" s="29"/>
      <c r="J768" s="29"/>
      <c r="K768" s="29"/>
      <c r="L768" s="29"/>
      <c r="M768" s="29"/>
      <c r="N768" s="29"/>
      <c r="O768" s="29"/>
      <c r="P768" s="29"/>
      <c r="Q768" s="29"/>
      <c r="R768" s="29"/>
      <c r="S768" s="29"/>
      <c r="T768" s="29"/>
      <c r="U768" s="29"/>
      <c r="V768" s="29"/>
      <c r="W768" s="29"/>
      <c r="X768" s="29"/>
      <c r="Y768" s="29"/>
      <c r="Z768" s="29"/>
    </row>
    <row r="769" spans="1:26" ht="15.75" customHeight="1">
      <c r="A769" s="29"/>
      <c r="B769" s="29"/>
      <c r="C769" s="29"/>
      <c r="D769" s="29"/>
      <c r="E769" s="29"/>
      <c r="F769" s="29"/>
      <c r="G769" s="29"/>
      <c r="H769" s="579"/>
      <c r="I769" s="29"/>
      <c r="J769" s="29"/>
      <c r="K769" s="29"/>
      <c r="L769" s="29"/>
      <c r="M769" s="29"/>
      <c r="N769" s="29"/>
      <c r="O769" s="29"/>
      <c r="P769" s="29"/>
      <c r="Q769" s="29"/>
      <c r="R769" s="29"/>
      <c r="S769" s="29"/>
      <c r="T769" s="29"/>
      <c r="U769" s="29"/>
      <c r="V769" s="29"/>
      <c r="W769" s="29"/>
      <c r="X769" s="29"/>
      <c r="Y769" s="29"/>
      <c r="Z769" s="29"/>
    </row>
    <row r="770" spans="1:26" ht="15.75" customHeight="1">
      <c r="A770" s="29"/>
      <c r="B770" s="29"/>
      <c r="C770" s="29"/>
      <c r="D770" s="29"/>
      <c r="E770" s="29"/>
      <c r="F770" s="29"/>
      <c r="G770" s="29"/>
      <c r="H770" s="579"/>
      <c r="I770" s="29"/>
      <c r="J770" s="29"/>
      <c r="K770" s="29"/>
      <c r="L770" s="29"/>
      <c r="M770" s="29"/>
      <c r="N770" s="29"/>
      <c r="O770" s="29"/>
      <c r="P770" s="29"/>
      <c r="Q770" s="29"/>
      <c r="R770" s="29"/>
      <c r="S770" s="29"/>
      <c r="T770" s="29"/>
      <c r="U770" s="29"/>
      <c r="V770" s="29"/>
      <c r="W770" s="29"/>
      <c r="X770" s="29"/>
      <c r="Y770" s="29"/>
      <c r="Z770" s="29"/>
    </row>
    <row r="771" spans="1:26" ht="15.75" customHeight="1">
      <c r="A771" s="29"/>
      <c r="B771" s="29"/>
      <c r="C771" s="29"/>
      <c r="D771" s="29"/>
      <c r="E771" s="29"/>
      <c r="F771" s="29"/>
      <c r="G771" s="29"/>
      <c r="H771" s="579"/>
      <c r="I771" s="29"/>
      <c r="J771" s="29"/>
      <c r="K771" s="29"/>
      <c r="L771" s="29"/>
      <c r="M771" s="29"/>
      <c r="N771" s="29"/>
      <c r="O771" s="29"/>
      <c r="P771" s="29"/>
      <c r="Q771" s="29"/>
      <c r="R771" s="29"/>
      <c r="S771" s="29"/>
      <c r="T771" s="29"/>
      <c r="U771" s="29"/>
      <c r="V771" s="29"/>
      <c r="W771" s="29"/>
      <c r="X771" s="29"/>
      <c r="Y771" s="29"/>
      <c r="Z771" s="29"/>
    </row>
    <row r="772" spans="1:26" ht="15.75" customHeight="1">
      <c r="A772" s="29"/>
      <c r="B772" s="29"/>
      <c r="C772" s="29"/>
      <c r="D772" s="29"/>
      <c r="E772" s="29"/>
      <c r="F772" s="29"/>
      <c r="G772" s="29"/>
      <c r="H772" s="579"/>
      <c r="I772" s="29"/>
      <c r="J772" s="29"/>
      <c r="K772" s="29"/>
      <c r="L772" s="29"/>
      <c r="M772" s="29"/>
      <c r="N772" s="29"/>
      <c r="O772" s="29"/>
      <c r="P772" s="29"/>
      <c r="Q772" s="29"/>
      <c r="R772" s="29"/>
      <c r="S772" s="29"/>
      <c r="T772" s="29"/>
      <c r="U772" s="29"/>
      <c r="V772" s="29"/>
      <c r="W772" s="29"/>
      <c r="X772" s="29"/>
      <c r="Y772" s="29"/>
      <c r="Z772" s="29"/>
    </row>
    <row r="773" spans="1:26" ht="15.75" customHeight="1">
      <c r="A773" s="29"/>
      <c r="B773" s="29"/>
      <c r="C773" s="29"/>
      <c r="D773" s="29"/>
      <c r="E773" s="29"/>
      <c r="F773" s="29"/>
      <c r="G773" s="29"/>
      <c r="H773" s="579"/>
      <c r="I773" s="29"/>
      <c r="J773" s="29"/>
      <c r="K773" s="29"/>
      <c r="L773" s="29"/>
      <c r="M773" s="29"/>
      <c r="N773" s="29"/>
      <c r="O773" s="29"/>
      <c r="P773" s="29"/>
      <c r="Q773" s="29"/>
      <c r="R773" s="29"/>
      <c r="S773" s="29"/>
      <c r="T773" s="29"/>
      <c r="U773" s="29"/>
      <c r="V773" s="29"/>
      <c r="W773" s="29"/>
      <c r="X773" s="29"/>
      <c r="Y773" s="29"/>
      <c r="Z773" s="29"/>
    </row>
    <row r="774" spans="1:26" ht="15.75" customHeight="1">
      <c r="A774" s="29"/>
      <c r="B774" s="29"/>
      <c r="C774" s="29"/>
      <c r="D774" s="29"/>
      <c r="E774" s="29"/>
      <c r="F774" s="29"/>
      <c r="G774" s="29"/>
      <c r="H774" s="579"/>
      <c r="I774" s="29"/>
      <c r="J774" s="29"/>
      <c r="K774" s="29"/>
      <c r="L774" s="29"/>
      <c r="M774" s="29"/>
      <c r="N774" s="29"/>
      <c r="O774" s="29"/>
      <c r="P774" s="29"/>
      <c r="Q774" s="29"/>
      <c r="R774" s="29"/>
      <c r="S774" s="29"/>
      <c r="T774" s="29"/>
      <c r="U774" s="29"/>
      <c r="V774" s="29"/>
      <c r="W774" s="29"/>
      <c r="X774" s="29"/>
      <c r="Y774" s="29"/>
      <c r="Z774" s="29"/>
    </row>
    <row r="775" spans="1:26" ht="15.75" customHeight="1">
      <c r="A775" s="29"/>
      <c r="B775" s="29"/>
      <c r="C775" s="29"/>
      <c r="D775" s="29"/>
      <c r="E775" s="29"/>
      <c r="F775" s="29"/>
      <c r="G775" s="29"/>
      <c r="H775" s="579"/>
      <c r="I775" s="29"/>
      <c r="J775" s="29"/>
      <c r="K775" s="29"/>
      <c r="L775" s="29"/>
      <c r="M775" s="29"/>
      <c r="N775" s="29"/>
      <c r="O775" s="29"/>
      <c r="P775" s="29"/>
      <c r="Q775" s="29"/>
      <c r="R775" s="29"/>
      <c r="S775" s="29"/>
      <c r="T775" s="29"/>
      <c r="U775" s="29"/>
      <c r="V775" s="29"/>
      <c r="W775" s="29"/>
      <c r="X775" s="29"/>
      <c r="Y775" s="29"/>
      <c r="Z775" s="29"/>
    </row>
    <row r="776" spans="1:26" ht="15.75" customHeight="1">
      <c r="A776" s="29"/>
      <c r="B776" s="29"/>
      <c r="C776" s="29"/>
      <c r="D776" s="29"/>
      <c r="E776" s="29"/>
      <c r="F776" s="29"/>
      <c r="G776" s="29"/>
      <c r="H776" s="579"/>
      <c r="I776" s="29"/>
      <c r="J776" s="29"/>
      <c r="K776" s="29"/>
      <c r="L776" s="29"/>
      <c r="M776" s="29"/>
      <c r="N776" s="29"/>
      <c r="O776" s="29"/>
      <c r="P776" s="29"/>
      <c r="Q776" s="29"/>
      <c r="R776" s="29"/>
      <c r="S776" s="29"/>
      <c r="T776" s="29"/>
      <c r="U776" s="29"/>
      <c r="V776" s="29"/>
      <c r="W776" s="29"/>
      <c r="X776" s="29"/>
      <c r="Y776" s="29"/>
      <c r="Z776" s="29"/>
    </row>
    <row r="777" spans="1:26" ht="15.75" customHeight="1">
      <c r="A777" s="29"/>
      <c r="B777" s="29"/>
      <c r="C777" s="29"/>
      <c r="D777" s="29"/>
      <c r="E777" s="29"/>
      <c r="F777" s="29"/>
      <c r="G777" s="29"/>
      <c r="H777" s="579"/>
      <c r="I777" s="29"/>
      <c r="J777" s="29"/>
      <c r="K777" s="29"/>
      <c r="L777" s="29"/>
      <c r="M777" s="29"/>
      <c r="N777" s="29"/>
      <c r="O777" s="29"/>
      <c r="P777" s="29"/>
      <c r="Q777" s="29"/>
      <c r="R777" s="29"/>
      <c r="S777" s="29"/>
      <c r="T777" s="29"/>
      <c r="U777" s="29"/>
      <c r="V777" s="29"/>
      <c r="W777" s="29"/>
      <c r="X777" s="29"/>
      <c r="Y777" s="29"/>
      <c r="Z777" s="29"/>
    </row>
    <row r="778" spans="1:26" ht="15.75" customHeight="1">
      <c r="A778" s="29"/>
      <c r="B778" s="29"/>
      <c r="C778" s="29"/>
      <c r="D778" s="29"/>
      <c r="E778" s="29"/>
      <c r="F778" s="29"/>
      <c r="G778" s="29"/>
      <c r="H778" s="579"/>
      <c r="I778" s="29"/>
      <c r="J778" s="29"/>
      <c r="K778" s="29"/>
      <c r="L778" s="29"/>
      <c r="M778" s="29"/>
      <c r="N778" s="29"/>
      <c r="O778" s="29"/>
      <c r="P778" s="29"/>
      <c r="Q778" s="29"/>
      <c r="R778" s="29"/>
      <c r="S778" s="29"/>
      <c r="T778" s="29"/>
      <c r="U778" s="29"/>
      <c r="V778" s="29"/>
      <c r="W778" s="29"/>
      <c r="X778" s="29"/>
      <c r="Y778" s="29"/>
      <c r="Z778" s="29"/>
    </row>
    <row r="779" spans="1:26" ht="15.75" customHeight="1">
      <c r="A779" s="29"/>
      <c r="B779" s="29"/>
      <c r="C779" s="29"/>
      <c r="D779" s="29"/>
      <c r="E779" s="29"/>
      <c r="F779" s="29"/>
      <c r="G779" s="29"/>
      <c r="H779" s="579"/>
      <c r="I779" s="29"/>
      <c r="J779" s="29"/>
      <c r="K779" s="29"/>
      <c r="L779" s="29"/>
      <c r="M779" s="29"/>
      <c r="N779" s="29"/>
      <c r="O779" s="29"/>
      <c r="P779" s="29"/>
      <c r="Q779" s="29"/>
      <c r="R779" s="29"/>
      <c r="S779" s="29"/>
      <c r="T779" s="29"/>
      <c r="U779" s="29"/>
      <c r="V779" s="29"/>
      <c r="W779" s="29"/>
      <c r="X779" s="29"/>
      <c r="Y779" s="29"/>
      <c r="Z779" s="29"/>
    </row>
    <row r="780" spans="1:26" ht="15.75" customHeight="1">
      <c r="A780" s="29"/>
      <c r="B780" s="29"/>
      <c r="C780" s="29"/>
      <c r="D780" s="29"/>
      <c r="E780" s="29"/>
      <c r="F780" s="29"/>
      <c r="G780" s="29"/>
      <c r="H780" s="579"/>
      <c r="I780" s="29"/>
      <c r="J780" s="29"/>
      <c r="K780" s="29"/>
      <c r="L780" s="29"/>
      <c r="M780" s="29"/>
      <c r="N780" s="29"/>
      <c r="O780" s="29"/>
      <c r="P780" s="29"/>
      <c r="Q780" s="29"/>
      <c r="R780" s="29"/>
      <c r="S780" s="29"/>
      <c r="T780" s="29"/>
      <c r="U780" s="29"/>
      <c r="V780" s="29"/>
      <c r="W780" s="29"/>
      <c r="X780" s="29"/>
      <c r="Y780" s="29"/>
      <c r="Z780" s="29"/>
    </row>
    <row r="781" spans="1:26" ht="15.75" customHeight="1">
      <c r="A781" s="29"/>
      <c r="B781" s="29"/>
      <c r="C781" s="29"/>
      <c r="D781" s="29"/>
      <c r="E781" s="29"/>
      <c r="F781" s="29"/>
      <c r="G781" s="29"/>
      <c r="H781" s="579"/>
      <c r="I781" s="29"/>
      <c r="J781" s="29"/>
      <c r="K781" s="29"/>
      <c r="L781" s="29"/>
      <c r="M781" s="29"/>
      <c r="N781" s="29"/>
      <c r="O781" s="29"/>
      <c r="P781" s="29"/>
      <c r="Q781" s="29"/>
      <c r="R781" s="29"/>
      <c r="S781" s="29"/>
      <c r="T781" s="29"/>
      <c r="U781" s="29"/>
      <c r="V781" s="29"/>
      <c r="W781" s="29"/>
      <c r="X781" s="29"/>
      <c r="Y781" s="29"/>
      <c r="Z781" s="29"/>
    </row>
    <row r="782" spans="1:26" ht="15.75" customHeight="1">
      <c r="A782" s="29"/>
      <c r="B782" s="29"/>
      <c r="C782" s="29"/>
      <c r="D782" s="29"/>
      <c r="E782" s="29"/>
      <c r="F782" s="29"/>
      <c r="G782" s="29"/>
      <c r="H782" s="579"/>
      <c r="I782" s="29"/>
      <c r="J782" s="29"/>
      <c r="K782" s="29"/>
      <c r="L782" s="29"/>
      <c r="M782" s="29"/>
      <c r="N782" s="29"/>
      <c r="O782" s="29"/>
      <c r="P782" s="29"/>
      <c r="Q782" s="29"/>
      <c r="R782" s="29"/>
      <c r="S782" s="29"/>
      <c r="T782" s="29"/>
      <c r="U782" s="29"/>
      <c r="V782" s="29"/>
      <c r="W782" s="29"/>
      <c r="X782" s="29"/>
      <c r="Y782" s="29"/>
      <c r="Z782" s="29"/>
    </row>
    <row r="783" spans="1:26" ht="15.75" customHeight="1">
      <c r="A783" s="29"/>
      <c r="B783" s="29"/>
      <c r="C783" s="29"/>
      <c r="D783" s="29"/>
      <c r="E783" s="29"/>
      <c r="F783" s="29"/>
      <c r="G783" s="29"/>
      <c r="H783" s="579"/>
      <c r="I783" s="29"/>
      <c r="J783" s="29"/>
      <c r="K783" s="29"/>
      <c r="L783" s="29"/>
      <c r="M783" s="29"/>
      <c r="N783" s="29"/>
      <c r="O783" s="29"/>
      <c r="P783" s="29"/>
      <c r="Q783" s="29"/>
      <c r="R783" s="29"/>
      <c r="S783" s="29"/>
      <c r="T783" s="29"/>
      <c r="U783" s="29"/>
      <c r="V783" s="29"/>
      <c r="W783" s="29"/>
      <c r="X783" s="29"/>
      <c r="Y783" s="29"/>
      <c r="Z783" s="29"/>
    </row>
    <row r="784" spans="1:26" ht="15.75" customHeight="1">
      <c r="A784" s="29"/>
      <c r="B784" s="29"/>
      <c r="C784" s="29"/>
      <c r="D784" s="29"/>
      <c r="E784" s="29"/>
      <c r="F784" s="29"/>
      <c r="G784" s="29"/>
      <c r="H784" s="579"/>
      <c r="I784" s="29"/>
      <c r="J784" s="29"/>
      <c r="K784" s="29"/>
      <c r="L784" s="29"/>
      <c r="M784" s="29"/>
      <c r="N784" s="29"/>
      <c r="O784" s="29"/>
      <c r="P784" s="29"/>
      <c r="Q784" s="29"/>
      <c r="R784" s="29"/>
      <c r="S784" s="29"/>
      <c r="T784" s="29"/>
      <c r="U784" s="29"/>
      <c r="V784" s="29"/>
      <c r="W784" s="29"/>
      <c r="X784" s="29"/>
      <c r="Y784" s="29"/>
      <c r="Z784" s="29"/>
    </row>
    <row r="785" spans="1:26" ht="15.75" customHeight="1">
      <c r="A785" s="29"/>
      <c r="B785" s="29"/>
      <c r="C785" s="29"/>
      <c r="D785" s="29"/>
      <c r="E785" s="29"/>
      <c r="F785" s="29"/>
      <c r="G785" s="29"/>
      <c r="H785" s="579"/>
      <c r="I785" s="29"/>
      <c r="J785" s="29"/>
      <c r="K785" s="29"/>
      <c r="L785" s="29"/>
      <c r="M785" s="29"/>
      <c r="N785" s="29"/>
      <c r="O785" s="29"/>
      <c r="P785" s="29"/>
      <c r="Q785" s="29"/>
      <c r="R785" s="29"/>
      <c r="S785" s="29"/>
      <c r="T785" s="29"/>
      <c r="U785" s="29"/>
      <c r="V785" s="29"/>
      <c r="W785" s="29"/>
      <c r="X785" s="29"/>
      <c r="Y785" s="29"/>
      <c r="Z785" s="29"/>
    </row>
    <row r="786" spans="1:26" ht="15.75" customHeight="1">
      <c r="A786" s="29"/>
      <c r="B786" s="29"/>
      <c r="C786" s="29"/>
      <c r="D786" s="29"/>
      <c r="E786" s="29"/>
      <c r="F786" s="29"/>
      <c r="G786" s="29"/>
      <c r="H786" s="579"/>
      <c r="I786" s="29"/>
      <c r="J786" s="29"/>
      <c r="K786" s="29"/>
      <c r="L786" s="29"/>
      <c r="M786" s="29"/>
      <c r="N786" s="29"/>
      <c r="O786" s="29"/>
      <c r="P786" s="29"/>
      <c r="Q786" s="29"/>
      <c r="R786" s="29"/>
      <c r="S786" s="29"/>
      <c r="T786" s="29"/>
      <c r="U786" s="29"/>
      <c r="V786" s="29"/>
      <c r="W786" s="29"/>
      <c r="X786" s="29"/>
      <c r="Y786" s="29"/>
      <c r="Z786" s="29"/>
    </row>
    <row r="787" spans="1:26" ht="15.75" customHeight="1">
      <c r="A787" s="29"/>
      <c r="B787" s="29"/>
      <c r="C787" s="29"/>
      <c r="D787" s="29"/>
      <c r="E787" s="29"/>
      <c r="F787" s="29"/>
      <c r="G787" s="29"/>
      <c r="H787" s="579"/>
      <c r="I787" s="29"/>
      <c r="J787" s="29"/>
      <c r="K787" s="29"/>
      <c r="L787" s="29"/>
      <c r="M787" s="29"/>
      <c r="N787" s="29"/>
      <c r="O787" s="29"/>
      <c r="P787" s="29"/>
      <c r="Q787" s="29"/>
      <c r="R787" s="29"/>
      <c r="S787" s="29"/>
      <c r="T787" s="29"/>
      <c r="U787" s="29"/>
      <c r="V787" s="29"/>
      <c r="W787" s="29"/>
      <c r="X787" s="29"/>
      <c r="Y787" s="29"/>
      <c r="Z787" s="29"/>
    </row>
    <row r="788" spans="1:26" ht="15.75" customHeight="1">
      <c r="A788" s="29"/>
      <c r="B788" s="29"/>
      <c r="C788" s="29"/>
      <c r="D788" s="29"/>
      <c r="E788" s="29"/>
      <c r="F788" s="29"/>
      <c r="G788" s="29"/>
      <c r="H788" s="579"/>
      <c r="I788" s="29"/>
      <c r="J788" s="29"/>
      <c r="K788" s="29"/>
      <c r="L788" s="29"/>
      <c r="M788" s="29"/>
      <c r="N788" s="29"/>
      <c r="O788" s="29"/>
      <c r="P788" s="29"/>
      <c r="Q788" s="29"/>
      <c r="R788" s="29"/>
      <c r="S788" s="29"/>
      <c r="T788" s="29"/>
      <c r="U788" s="29"/>
      <c r="V788" s="29"/>
      <c r="W788" s="29"/>
      <c r="X788" s="29"/>
      <c r="Y788" s="29"/>
      <c r="Z788" s="29"/>
    </row>
    <row r="789" spans="1:26" ht="15.75" customHeight="1">
      <c r="A789" s="29"/>
      <c r="B789" s="29"/>
      <c r="C789" s="29"/>
      <c r="D789" s="29"/>
      <c r="E789" s="29"/>
      <c r="F789" s="29"/>
      <c r="G789" s="29"/>
      <c r="H789" s="579"/>
      <c r="I789" s="29"/>
      <c r="J789" s="29"/>
      <c r="K789" s="29"/>
      <c r="L789" s="29"/>
      <c r="M789" s="29"/>
      <c r="N789" s="29"/>
      <c r="O789" s="29"/>
      <c r="P789" s="29"/>
      <c r="Q789" s="29"/>
      <c r="R789" s="29"/>
      <c r="S789" s="29"/>
      <c r="T789" s="29"/>
      <c r="U789" s="29"/>
      <c r="V789" s="29"/>
      <c r="W789" s="29"/>
      <c r="X789" s="29"/>
      <c r="Y789" s="29"/>
      <c r="Z789" s="29"/>
    </row>
    <row r="790" spans="1:26" ht="15.75" customHeight="1">
      <c r="A790" s="29"/>
      <c r="B790" s="29"/>
      <c r="C790" s="29"/>
      <c r="D790" s="29"/>
      <c r="E790" s="29"/>
      <c r="F790" s="29"/>
      <c r="G790" s="29"/>
      <c r="H790" s="579"/>
      <c r="I790" s="29"/>
      <c r="J790" s="29"/>
      <c r="K790" s="29"/>
      <c r="L790" s="29"/>
      <c r="M790" s="29"/>
      <c r="N790" s="29"/>
      <c r="O790" s="29"/>
      <c r="P790" s="29"/>
      <c r="Q790" s="29"/>
      <c r="R790" s="29"/>
      <c r="S790" s="29"/>
      <c r="T790" s="29"/>
      <c r="U790" s="29"/>
      <c r="V790" s="29"/>
      <c r="W790" s="29"/>
      <c r="X790" s="29"/>
      <c r="Y790" s="29"/>
      <c r="Z790" s="29"/>
    </row>
    <row r="791" spans="1:26" ht="15.75" customHeight="1">
      <c r="A791" s="29"/>
      <c r="B791" s="29"/>
      <c r="C791" s="29"/>
      <c r="D791" s="29"/>
      <c r="E791" s="29"/>
      <c r="F791" s="29"/>
      <c r="G791" s="29"/>
      <c r="H791" s="579"/>
      <c r="I791" s="29"/>
      <c r="J791" s="29"/>
      <c r="K791" s="29"/>
      <c r="L791" s="29"/>
      <c r="M791" s="29"/>
      <c r="N791" s="29"/>
      <c r="O791" s="29"/>
      <c r="P791" s="29"/>
      <c r="Q791" s="29"/>
      <c r="R791" s="29"/>
      <c r="S791" s="29"/>
      <c r="T791" s="29"/>
      <c r="U791" s="29"/>
      <c r="V791" s="29"/>
      <c r="W791" s="29"/>
      <c r="X791" s="29"/>
      <c r="Y791" s="29"/>
      <c r="Z791" s="29"/>
    </row>
    <row r="792" spans="1:26" ht="15.75" customHeight="1">
      <c r="A792" s="29"/>
      <c r="B792" s="29"/>
      <c r="C792" s="29"/>
      <c r="D792" s="29"/>
      <c r="E792" s="29"/>
      <c r="F792" s="29"/>
      <c r="G792" s="29"/>
      <c r="H792" s="579"/>
      <c r="I792" s="29"/>
      <c r="J792" s="29"/>
      <c r="K792" s="29"/>
      <c r="L792" s="29"/>
      <c r="M792" s="29"/>
      <c r="N792" s="29"/>
      <c r="O792" s="29"/>
      <c r="P792" s="29"/>
      <c r="Q792" s="29"/>
      <c r="R792" s="29"/>
      <c r="S792" s="29"/>
      <c r="T792" s="29"/>
      <c r="U792" s="29"/>
      <c r="V792" s="29"/>
      <c r="W792" s="29"/>
      <c r="X792" s="29"/>
      <c r="Y792" s="29"/>
      <c r="Z792" s="29"/>
    </row>
    <row r="793" spans="1:26" ht="15.75" customHeight="1">
      <c r="A793" s="29"/>
      <c r="B793" s="29"/>
      <c r="C793" s="29"/>
      <c r="D793" s="29"/>
      <c r="E793" s="29"/>
      <c r="F793" s="29"/>
      <c r="G793" s="29"/>
      <c r="H793" s="579"/>
      <c r="I793" s="29"/>
      <c r="J793" s="29"/>
      <c r="K793" s="29"/>
      <c r="L793" s="29"/>
      <c r="M793" s="29"/>
      <c r="N793" s="29"/>
      <c r="O793" s="29"/>
      <c r="P793" s="29"/>
      <c r="Q793" s="29"/>
      <c r="R793" s="29"/>
      <c r="S793" s="29"/>
      <c r="T793" s="29"/>
      <c r="U793" s="29"/>
      <c r="V793" s="29"/>
      <c r="W793" s="29"/>
      <c r="X793" s="29"/>
      <c r="Y793" s="29"/>
      <c r="Z793" s="29"/>
    </row>
    <row r="794" spans="1:26" ht="15.75" customHeight="1">
      <c r="A794" s="29"/>
      <c r="B794" s="29"/>
      <c r="C794" s="29"/>
      <c r="D794" s="29"/>
      <c r="E794" s="29"/>
      <c r="F794" s="29"/>
      <c r="G794" s="29"/>
      <c r="H794" s="579"/>
      <c r="I794" s="29"/>
      <c r="J794" s="29"/>
      <c r="K794" s="29"/>
      <c r="L794" s="29"/>
      <c r="M794" s="29"/>
      <c r="N794" s="29"/>
      <c r="O794" s="29"/>
      <c r="P794" s="29"/>
      <c r="Q794" s="29"/>
      <c r="R794" s="29"/>
      <c r="S794" s="29"/>
      <c r="T794" s="29"/>
      <c r="U794" s="29"/>
      <c r="V794" s="29"/>
      <c r="W794" s="29"/>
      <c r="X794" s="29"/>
      <c r="Y794" s="29"/>
      <c r="Z794" s="29"/>
    </row>
    <row r="795" spans="1:26" ht="15.75" customHeight="1">
      <c r="A795" s="29"/>
      <c r="B795" s="29"/>
      <c r="C795" s="29"/>
      <c r="D795" s="29"/>
      <c r="E795" s="29"/>
      <c r="F795" s="29"/>
      <c r="G795" s="29"/>
      <c r="H795" s="579"/>
      <c r="I795" s="29"/>
      <c r="J795" s="29"/>
      <c r="K795" s="29"/>
      <c r="L795" s="29"/>
      <c r="M795" s="29"/>
      <c r="N795" s="29"/>
      <c r="O795" s="29"/>
      <c r="P795" s="29"/>
      <c r="Q795" s="29"/>
      <c r="R795" s="29"/>
      <c r="S795" s="29"/>
      <c r="T795" s="29"/>
      <c r="U795" s="29"/>
      <c r="V795" s="29"/>
      <c r="W795" s="29"/>
      <c r="X795" s="29"/>
      <c r="Y795" s="29"/>
      <c r="Z795" s="29"/>
    </row>
    <row r="796" spans="1:26" ht="15.75" customHeight="1">
      <c r="A796" s="29"/>
      <c r="B796" s="29"/>
      <c r="C796" s="29"/>
      <c r="D796" s="29"/>
      <c r="E796" s="29"/>
      <c r="F796" s="29"/>
      <c r="G796" s="29"/>
      <c r="H796" s="579"/>
      <c r="I796" s="29"/>
      <c r="J796" s="29"/>
      <c r="K796" s="29"/>
      <c r="L796" s="29"/>
      <c r="M796" s="29"/>
      <c r="N796" s="29"/>
      <c r="O796" s="29"/>
      <c r="P796" s="29"/>
      <c r="Q796" s="29"/>
      <c r="R796" s="29"/>
      <c r="S796" s="29"/>
      <c r="T796" s="29"/>
      <c r="U796" s="29"/>
      <c r="V796" s="29"/>
      <c r="W796" s="29"/>
      <c r="X796" s="29"/>
      <c r="Y796" s="29"/>
      <c r="Z796" s="29"/>
    </row>
    <row r="797" spans="1:26" ht="15.75" customHeight="1">
      <c r="A797" s="29"/>
      <c r="B797" s="29"/>
      <c r="C797" s="29"/>
      <c r="D797" s="29"/>
      <c r="E797" s="29"/>
      <c r="F797" s="29"/>
      <c r="G797" s="29"/>
      <c r="H797" s="579"/>
      <c r="I797" s="29"/>
      <c r="J797" s="29"/>
      <c r="K797" s="29"/>
      <c r="L797" s="29"/>
      <c r="M797" s="29"/>
      <c r="N797" s="29"/>
      <c r="O797" s="29"/>
      <c r="P797" s="29"/>
      <c r="Q797" s="29"/>
      <c r="R797" s="29"/>
      <c r="S797" s="29"/>
      <c r="T797" s="29"/>
      <c r="U797" s="29"/>
      <c r="V797" s="29"/>
      <c r="W797" s="29"/>
      <c r="X797" s="29"/>
      <c r="Y797" s="29"/>
      <c r="Z797" s="29"/>
    </row>
    <row r="798" spans="1:26" ht="15.75" customHeight="1">
      <c r="A798" s="29"/>
      <c r="B798" s="29"/>
      <c r="C798" s="29"/>
      <c r="D798" s="29"/>
      <c r="E798" s="29"/>
      <c r="F798" s="29"/>
      <c r="G798" s="29"/>
      <c r="H798" s="579"/>
      <c r="I798" s="29"/>
      <c r="J798" s="29"/>
      <c r="K798" s="29"/>
      <c r="L798" s="29"/>
      <c r="M798" s="29"/>
      <c r="N798" s="29"/>
      <c r="O798" s="29"/>
      <c r="P798" s="29"/>
      <c r="Q798" s="29"/>
      <c r="R798" s="29"/>
      <c r="S798" s="29"/>
      <c r="T798" s="29"/>
      <c r="U798" s="29"/>
      <c r="V798" s="29"/>
      <c r="W798" s="29"/>
      <c r="X798" s="29"/>
      <c r="Y798" s="29"/>
      <c r="Z798" s="29"/>
    </row>
    <row r="799" spans="1:26" ht="15.75" customHeight="1">
      <c r="A799" s="29"/>
      <c r="B799" s="29"/>
      <c r="C799" s="29"/>
      <c r="D799" s="29"/>
      <c r="E799" s="29"/>
      <c r="F799" s="29"/>
      <c r="G799" s="29"/>
      <c r="H799" s="579"/>
      <c r="I799" s="29"/>
      <c r="J799" s="29"/>
      <c r="K799" s="29"/>
      <c r="L799" s="29"/>
      <c r="M799" s="29"/>
      <c r="N799" s="29"/>
      <c r="O799" s="29"/>
      <c r="P799" s="29"/>
      <c r="Q799" s="29"/>
      <c r="R799" s="29"/>
      <c r="S799" s="29"/>
      <c r="T799" s="29"/>
      <c r="U799" s="29"/>
      <c r="V799" s="29"/>
      <c r="W799" s="29"/>
      <c r="X799" s="29"/>
      <c r="Y799" s="29"/>
      <c r="Z799" s="29"/>
    </row>
    <row r="800" spans="1:26" ht="15.75" customHeight="1">
      <c r="A800" s="29"/>
      <c r="B800" s="29"/>
      <c r="C800" s="29"/>
      <c r="D800" s="29"/>
      <c r="E800" s="29"/>
      <c r="F800" s="29"/>
      <c r="G800" s="29"/>
      <c r="H800" s="579"/>
      <c r="I800" s="29"/>
      <c r="J800" s="29"/>
      <c r="K800" s="29"/>
      <c r="L800" s="29"/>
      <c r="M800" s="29"/>
      <c r="N800" s="29"/>
      <c r="O800" s="29"/>
      <c r="P800" s="29"/>
      <c r="Q800" s="29"/>
      <c r="R800" s="29"/>
      <c r="S800" s="29"/>
      <c r="T800" s="29"/>
      <c r="U800" s="29"/>
      <c r="V800" s="29"/>
      <c r="W800" s="29"/>
      <c r="X800" s="29"/>
      <c r="Y800" s="29"/>
      <c r="Z800" s="29"/>
    </row>
    <row r="801" spans="1:26" ht="15.75" customHeight="1">
      <c r="A801" s="29"/>
      <c r="B801" s="29"/>
      <c r="C801" s="29"/>
      <c r="D801" s="29"/>
      <c r="E801" s="29"/>
      <c r="F801" s="29"/>
      <c r="G801" s="29"/>
      <c r="H801" s="579"/>
      <c r="I801" s="29"/>
      <c r="J801" s="29"/>
      <c r="K801" s="29"/>
      <c r="L801" s="29"/>
      <c r="M801" s="29"/>
      <c r="N801" s="29"/>
      <c r="O801" s="29"/>
      <c r="P801" s="29"/>
      <c r="Q801" s="29"/>
      <c r="R801" s="29"/>
      <c r="S801" s="29"/>
      <c r="T801" s="29"/>
      <c r="U801" s="29"/>
      <c r="V801" s="29"/>
      <c r="W801" s="29"/>
      <c r="X801" s="29"/>
      <c r="Y801" s="29"/>
      <c r="Z801" s="29"/>
    </row>
    <row r="802" spans="1:26" ht="15.75" customHeight="1">
      <c r="A802" s="29"/>
      <c r="B802" s="29"/>
      <c r="C802" s="29"/>
      <c r="D802" s="29"/>
      <c r="E802" s="29"/>
      <c r="F802" s="29"/>
      <c r="G802" s="29"/>
      <c r="H802" s="579"/>
      <c r="I802" s="29"/>
      <c r="J802" s="29"/>
      <c r="K802" s="29"/>
      <c r="L802" s="29"/>
      <c r="M802" s="29"/>
      <c r="N802" s="29"/>
      <c r="O802" s="29"/>
      <c r="P802" s="29"/>
      <c r="Q802" s="29"/>
      <c r="R802" s="29"/>
      <c r="S802" s="29"/>
      <c r="T802" s="29"/>
      <c r="U802" s="29"/>
      <c r="V802" s="29"/>
      <c r="W802" s="29"/>
      <c r="X802" s="29"/>
      <c r="Y802" s="29"/>
      <c r="Z802" s="29"/>
    </row>
    <row r="803" spans="1:26" ht="15.75" customHeight="1">
      <c r="A803" s="29"/>
      <c r="B803" s="29"/>
      <c r="C803" s="29"/>
      <c r="D803" s="29"/>
      <c r="E803" s="29"/>
      <c r="F803" s="29"/>
      <c r="G803" s="29"/>
      <c r="H803" s="579"/>
      <c r="I803" s="29"/>
      <c r="J803" s="29"/>
      <c r="K803" s="29"/>
      <c r="L803" s="29"/>
      <c r="M803" s="29"/>
      <c r="N803" s="29"/>
      <c r="O803" s="29"/>
      <c r="P803" s="29"/>
      <c r="Q803" s="29"/>
      <c r="R803" s="29"/>
      <c r="S803" s="29"/>
      <c r="T803" s="29"/>
      <c r="U803" s="29"/>
      <c r="V803" s="29"/>
      <c r="W803" s="29"/>
      <c r="X803" s="29"/>
      <c r="Y803" s="29"/>
      <c r="Z803" s="29"/>
    </row>
    <row r="804" spans="1:26" ht="15.75" customHeight="1">
      <c r="A804" s="29"/>
      <c r="B804" s="29"/>
      <c r="C804" s="29"/>
      <c r="D804" s="29"/>
      <c r="E804" s="29"/>
      <c r="F804" s="29"/>
      <c r="G804" s="29"/>
      <c r="H804" s="579"/>
      <c r="I804" s="29"/>
      <c r="J804" s="29"/>
      <c r="K804" s="29"/>
      <c r="L804" s="29"/>
      <c r="M804" s="29"/>
      <c r="N804" s="29"/>
      <c r="O804" s="29"/>
      <c r="P804" s="29"/>
      <c r="Q804" s="29"/>
      <c r="R804" s="29"/>
      <c r="S804" s="29"/>
      <c r="T804" s="29"/>
      <c r="U804" s="29"/>
      <c r="V804" s="29"/>
      <c r="W804" s="29"/>
      <c r="X804" s="29"/>
      <c r="Y804" s="29"/>
      <c r="Z804" s="29"/>
    </row>
    <row r="805" spans="1:26" ht="15.75" customHeight="1">
      <c r="A805" s="29"/>
      <c r="B805" s="29"/>
      <c r="C805" s="29"/>
      <c r="D805" s="29"/>
      <c r="E805" s="29"/>
      <c r="F805" s="29"/>
      <c r="G805" s="29"/>
      <c r="H805" s="579"/>
      <c r="I805" s="29"/>
      <c r="J805" s="29"/>
      <c r="K805" s="29"/>
      <c r="L805" s="29"/>
      <c r="M805" s="29"/>
      <c r="N805" s="29"/>
      <c r="O805" s="29"/>
      <c r="P805" s="29"/>
      <c r="Q805" s="29"/>
      <c r="R805" s="29"/>
      <c r="S805" s="29"/>
      <c r="T805" s="29"/>
      <c r="U805" s="29"/>
      <c r="V805" s="29"/>
      <c r="W805" s="29"/>
      <c r="X805" s="29"/>
      <c r="Y805" s="29"/>
      <c r="Z805" s="29"/>
    </row>
    <row r="806" spans="1:26" ht="15.75" customHeight="1">
      <c r="A806" s="29"/>
      <c r="B806" s="29"/>
      <c r="C806" s="29"/>
      <c r="D806" s="29"/>
      <c r="E806" s="29"/>
      <c r="F806" s="29"/>
      <c r="G806" s="29"/>
      <c r="H806" s="579"/>
      <c r="I806" s="29"/>
      <c r="J806" s="29"/>
      <c r="K806" s="29"/>
      <c r="L806" s="29"/>
      <c r="M806" s="29"/>
      <c r="N806" s="29"/>
      <c r="O806" s="29"/>
      <c r="P806" s="29"/>
      <c r="Q806" s="29"/>
      <c r="R806" s="29"/>
      <c r="S806" s="29"/>
      <c r="T806" s="29"/>
      <c r="U806" s="29"/>
      <c r="V806" s="29"/>
      <c r="W806" s="29"/>
      <c r="X806" s="29"/>
      <c r="Y806" s="29"/>
      <c r="Z806" s="29"/>
    </row>
    <row r="807" spans="1:26" ht="15.75" customHeight="1">
      <c r="A807" s="29"/>
      <c r="B807" s="29"/>
      <c r="C807" s="29"/>
      <c r="D807" s="29"/>
      <c r="E807" s="29"/>
      <c r="F807" s="29"/>
      <c r="G807" s="29"/>
      <c r="H807" s="579"/>
      <c r="I807" s="29"/>
      <c r="J807" s="29"/>
      <c r="K807" s="29"/>
      <c r="L807" s="29"/>
      <c r="M807" s="29"/>
      <c r="N807" s="29"/>
      <c r="O807" s="29"/>
      <c r="P807" s="29"/>
      <c r="Q807" s="29"/>
      <c r="R807" s="29"/>
      <c r="S807" s="29"/>
      <c r="T807" s="29"/>
      <c r="U807" s="29"/>
      <c r="V807" s="29"/>
      <c r="W807" s="29"/>
      <c r="X807" s="29"/>
      <c r="Y807" s="29"/>
      <c r="Z807" s="29"/>
    </row>
    <row r="808" spans="1:26" ht="15.75" customHeight="1">
      <c r="A808" s="29"/>
      <c r="B808" s="29"/>
      <c r="C808" s="29"/>
      <c r="D808" s="29"/>
      <c r="E808" s="29"/>
      <c r="F808" s="29"/>
      <c r="G808" s="29"/>
      <c r="H808" s="579"/>
      <c r="I808" s="29"/>
      <c r="J808" s="29"/>
      <c r="K808" s="29"/>
      <c r="L808" s="29"/>
      <c r="M808" s="29"/>
      <c r="N808" s="29"/>
      <c r="O808" s="29"/>
      <c r="P808" s="29"/>
      <c r="Q808" s="29"/>
      <c r="R808" s="29"/>
      <c r="S808" s="29"/>
      <c r="T808" s="29"/>
      <c r="U808" s="29"/>
      <c r="V808" s="29"/>
      <c r="W808" s="29"/>
      <c r="X808" s="29"/>
      <c r="Y808" s="29"/>
      <c r="Z808" s="29"/>
    </row>
    <row r="809" spans="1:26" ht="15.75" customHeight="1">
      <c r="A809" s="29"/>
      <c r="B809" s="29"/>
      <c r="C809" s="29"/>
      <c r="D809" s="29"/>
      <c r="E809" s="29"/>
      <c r="F809" s="29"/>
      <c r="G809" s="29"/>
      <c r="H809" s="579"/>
      <c r="I809" s="29"/>
      <c r="J809" s="29"/>
      <c r="K809" s="29"/>
      <c r="L809" s="29"/>
      <c r="M809" s="29"/>
      <c r="N809" s="29"/>
      <c r="O809" s="29"/>
      <c r="P809" s="29"/>
      <c r="Q809" s="29"/>
      <c r="R809" s="29"/>
      <c r="S809" s="29"/>
      <c r="T809" s="29"/>
      <c r="U809" s="29"/>
      <c r="V809" s="29"/>
      <c r="W809" s="29"/>
      <c r="X809" s="29"/>
      <c r="Y809" s="29"/>
      <c r="Z809" s="29"/>
    </row>
    <row r="810" spans="1:26" ht="15.75" customHeight="1">
      <c r="A810" s="29"/>
      <c r="B810" s="29"/>
      <c r="C810" s="29"/>
      <c r="D810" s="29"/>
      <c r="E810" s="29"/>
      <c r="F810" s="29"/>
      <c r="G810" s="29"/>
      <c r="H810" s="579"/>
      <c r="I810" s="29"/>
      <c r="J810" s="29"/>
      <c r="K810" s="29"/>
      <c r="L810" s="29"/>
      <c r="M810" s="29"/>
      <c r="N810" s="29"/>
      <c r="O810" s="29"/>
      <c r="P810" s="29"/>
      <c r="Q810" s="29"/>
      <c r="R810" s="29"/>
      <c r="S810" s="29"/>
      <c r="T810" s="29"/>
      <c r="U810" s="29"/>
      <c r="V810" s="29"/>
      <c r="W810" s="29"/>
      <c r="X810" s="29"/>
      <c r="Y810" s="29"/>
      <c r="Z810" s="29"/>
    </row>
    <row r="811" spans="1:26" ht="15.75" customHeight="1">
      <c r="A811" s="29"/>
      <c r="B811" s="29"/>
      <c r="C811" s="29"/>
      <c r="D811" s="29"/>
      <c r="E811" s="29"/>
      <c r="F811" s="29"/>
      <c r="G811" s="29"/>
      <c r="H811" s="579"/>
      <c r="I811" s="29"/>
      <c r="J811" s="29"/>
      <c r="K811" s="29"/>
      <c r="L811" s="29"/>
      <c r="M811" s="29"/>
      <c r="N811" s="29"/>
      <c r="O811" s="29"/>
      <c r="P811" s="29"/>
      <c r="Q811" s="29"/>
      <c r="R811" s="29"/>
      <c r="S811" s="29"/>
      <c r="T811" s="29"/>
      <c r="U811" s="29"/>
      <c r="V811" s="29"/>
      <c r="W811" s="29"/>
      <c r="X811" s="29"/>
      <c r="Y811" s="29"/>
      <c r="Z811" s="29"/>
    </row>
    <row r="812" spans="1:26" ht="15.75" customHeight="1">
      <c r="A812" s="29"/>
      <c r="B812" s="29"/>
      <c r="C812" s="29"/>
      <c r="D812" s="29"/>
      <c r="E812" s="29"/>
      <c r="F812" s="29"/>
      <c r="G812" s="29"/>
      <c r="H812" s="579"/>
      <c r="I812" s="29"/>
      <c r="J812" s="29"/>
      <c r="K812" s="29"/>
      <c r="L812" s="29"/>
      <c r="M812" s="29"/>
      <c r="N812" s="29"/>
      <c r="O812" s="29"/>
      <c r="P812" s="29"/>
      <c r="Q812" s="29"/>
      <c r="R812" s="29"/>
      <c r="S812" s="29"/>
      <c r="T812" s="29"/>
      <c r="U812" s="29"/>
      <c r="V812" s="29"/>
      <c r="W812" s="29"/>
      <c r="X812" s="29"/>
      <c r="Y812" s="29"/>
      <c r="Z812" s="29"/>
    </row>
    <row r="813" spans="1:26" ht="15.75" customHeight="1">
      <c r="A813" s="29"/>
      <c r="B813" s="29"/>
      <c r="C813" s="29"/>
      <c r="D813" s="29"/>
      <c r="E813" s="29"/>
      <c r="F813" s="29"/>
      <c r="G813" s="29"/>
      <c r="H813" s="579"/>
      <c r="I813" s="29"/>
      <c r="J813" s="29"/>
      <c r="K813" s="29"/>
      <c r="L813" s="29"/>
      <c r="M813" s="29"/>
      <c r="N813" s="29"/>
      <c r="O813" s="29"/>
      <c r="P813" s="29"/>
      <c r="Q813" s="29"/>
      <c r="R813" s="29"/>
      <c r="S813" s="29"/>
      <c r="T813" s="29"/>
      <c r="U813" s="29"/>
      <c r="V813" s="29"/>
      <c r="W813" s="29"/>
      <c r="X813" s="29"/>
      <c r="Y813" s="29"/>
      <c r="Z813" s="29"/>
    </row>
    <row r="814" spans="1:26" ht="15.75" customHeight="1">
      <c r="A814" s="29"/>
      <c r="B814" s="29"/>
      <c r="C814" s="29"/>
      <c r="D814" s="29"/>
      <c r="E814" s="29"/>
      <c r="F814" s="29"/>
      <c r="G814" s="29"/>
      <c r="H814" s="579"/>
      <c r="I814" s="29"/>
      <c r="J814" s="29"/>
      <c r="K814" s="29"/>
      <c r="L814" s="29"/>
      <c r="M814" s="29"/>
      <c r="N814" s="29"/>
      <c r="O814" s="29"/>
      <c r="P814" s="29"/>
      <c r="Q814" s="29"/>
      <c r="R814" s="29"/>
      <c r="S814" s="29"/>
      <c r="T814" s="29"/>
      <c r="U814" s="29"/>
      <c r="V814" s="29"/>
      <c r="W814" s="29"/>
      <c r="X814" s="29"/>
      <c r="Y814" s="29"/>
      <c r="Z814" s="29"/>
    </row>
    <row r="815" spans="1:26" ht="15.75" customHeight="1">
      <c r="A815" s="29"/>
      <c r="B815" s="29"/>
      <c r="C815" s="29"/>
      <c r="D815" s="29"/>
      <c r="E815" s="29"/>
      <c r="F815" s="29"/>
      <c r="G815" s="29"/>
      <c r="H815" s="579"/>
      <c r="I815" s="29"/>
      <c r="J815" s="29"/>
      <c r="K815" s="29"/>
      <c r="L815" s="29"/>
      <c r="M815" s="29"/>
      <c r="N815" s="29"/>
      <c r="O815" s="29"/>
      <c r="P815" s="29"/>
      <c r="Q815" s="29"/>
      <c r="R815" s="29"/>
      <c r="S815" s="29"/>
      <c r="T815" s="29"/>
      <c r="U815" s="29"/>
      <c r="V815" s="29"/>
      <c r="W815" s="29"/>
      <c r="X815" s="29"/>
      <c r="Y815" s="29"/>
      <c r="Z815" s="29"/>
    </row>
    <row r="816" spans="1:26" ht="15.75" customHeight="1">
      <c r="A816" s="29"/>
      <c r="B816" s="29"/>
      <c r="C816" s="29"/>
      <c r="D816" s="29"/>
      <c r="E816" s="29"/>
      <c r="F816" s="29"/>
      <c r="G816" s="29"/>
      <c r="H816" s="579"/>
      <c r="I816" s="29"/>
      <c r="J816" s="29"/>
      <c r="K816" s="29"/>
      <c r="L816" s="29"/>
      <c r="M816" s="29"/>
      <c r="N816" s="29"/>
      <c r="O816" s="29"/>
      <c r="P816" s="29"/>
      <c r="Q816" s="29"/>
      <c r="R816" s="29"/>
      <c r="S816" s="29"/>
      <c r="T816" s="29"/>
      <c r="U816" s="29"/>
      <c r="V816" s="29"/>
      <c r="W816" s="29"/>
      <c r="X816" s="29"/>
      <c r="Y816" s="29"/>
      <c r="Z816" s="29"/>
    </row>
    <row r="817" spans="1:26" ht="15.75" customHeight="1">
      <c r="A817" s="29"/>
      <c r="B817" s="29"/>
      <c r="C817" s="29"/>
      <c r="D817" s="29"/>
      <c r="E817" s="29"/>
      <c r="F817" s="29"/>
      <c r="G817" s="29"/>
      <c r="H817" s="579"/>
      <c r="I817" s="29"/>
      <c r="J817" s="29"/>
      <c r="K817" s="29"/>
      <c r="L817" s="29"/>
      <c r="M817" s="29"/>
      <c r="N817" s="29"/>
      <c r="O817" s="29"/>
      <c r="P817" s="29"/>
      <c r="Q817" s="29"/>
      <c r="R817" s="29"/>
      <c r="S817" s="29"/>
      <c r="T817" s="29"/>
      <c r="U817" s="29"/>
      <c r="V817" s="29"/>
      <c r="W817" s="29"/>
      <c r="X817" s="29"/>
      <c r="Y817" s="29"/>
      <c r="Z817" s="29"/>
    </row>
    <row r="818" spans="1:26" ht="15.75" customHeight="1">
      <c r="A818" s="29"/>
      <c r="B818" s="29"/>
      <c r="C818" s="29"/>
      <c r="D818" s="29"/>
      <c r="E818" s="29"/>
      <c r="F818" s="29"/>
      <c r="G818" s="29"/>
      <c r="H818" s="579"/>
      <c r="I818" s="29"/>
      <c r="J818" s="29"/>
      <c r="K818" s="29"/>
      <c r="L818" s="29"/>
      <c r="M818" s="29"/>
      <c r="N818" s="29"/>
      <c r="O818" s="29"/>
      <c r="P818" s="29"/>
      <c r="Q818" s="29"/>
      <c r="R818" s="29"/>
      <c r="S818" s="29"/>
      <c r="T818" s="29"/>
      <c r="U818" s="29"/>
      <c r="V818" s="29"/>
      <c r="W818" s="29"/>
      <c r="X818" s="29"/>
      <c r="Y818" s="29"/>
      <c r="Z818" s="29"/>
    </row>
    <row r="819" spans="1:26" ht="15.75" customHeight="1">
      <c r="A819" s="29"/>
      <c r="B819" s="29"/>
      <c r="C819" s="29"/>
      <c r="D819" s="29"/>
      <c r="E819" s="29"/>
      <c r="F819" s="29"/>
      <c r="G819" s="29"/>
      <c r="H819" s="579"/>
      <c r="I819" s="29"/>
      <c r="J819" s="29"/>
      <c r="K819" s="29"/>
      <c r="L819" s="29"/>
      <c r="M819" s="29"/>
      <c r="N819" s="29"/>
      <c r="O819" s="29"/>
      <c r="P819" s="29"/>
      <c r="Q819" s="29"/>
      <c r="R819" s="29"/>
      <c r="S819" s="29"/>
      <c r="T819" s="29"/>
      <c r="U819" s="29"/>
      <c r="V819" s="29"/>
      <c r="W819" s="29"/>
      <c r="X819" s="29"/>
      <c r="Y819" s="29"/>
      <c r="Z819" s="29"/>
    </row>
    <row r="820" spans="1:26" ht="15.75" customHeight="1">
      <c r="A820" s="29"/>
      <c r="B820" s="29"/>
      <c r="C820" s="29"/>
      <c r="D820" s="29"/>
      <c r="E820" s="29"/>
      <c r="F820" s="29"/>
      <c r="G820" s="29"/>
      <c r="H820" s="579"/>
      <c r="I820" s="29"/>
      <c r="J820" s="29"/>
      <c r="K820" s="29"/>
      <c r="L820" s="29"/>
      <c r="M820" s="29"/>
      <c r="N820" s="29"/>
      <c r="O820" s="29"/>
      <c r="P820" s="29"/>
      <c r="Q820" s="29"/>
      <c r="R820" s="29"/>
      <c r="S820" s="29"/>
      <c r="T820" s="29"/>
      <c r="U820" s="29"/>
      <c r="V820" s="29"/>
      <c r="W820" s="29"/>
      <c r="X820" s="29"/>
      <c r="Y820" s="29"/>
      <c r="Z820" s="29"/>
    </row>
    <row r="821" spans="1:26" ht="15.75" customHeight="1">
      <c r="A821" s="29"/>
      <c r="B821" s="29"/>
      <c r="C821" s="29"/>
      <c r="D821" s="29"/>
      <c r="E821" s="29"/>
      <c r="F821" s="29"/>
      <c r="G821" s="29"/>
      <c r="H821" s="579"/>
      <c r="I821" s="29"/>
      <c r="J821" s="29"/>
      <c r="K821" s="29"/>
      <c r="L821" s="29"/>
      <c r="M821" s="29"/>
      <c r="N821" s="29"/>
      <c r="O821" s="29"/>
      <c r="P821" s="29"/>
      <c r="Q821" s="29"/>
      <c r="R821" s="29"/>
      <c r="S821" s="29"/>
      <c r="T821" s="29"/>
      <c r="U821" s="29"/>
      <c r="V821" s="29"/>
      <c r="W821" s="29"/>
      <c r="X821" s="29"/>
      <c r="Y821" s="29"/>
      <c r="Z821" s="29"/>
    </row>
    <row r="822" spans="1:26" ht="15.75" customHeight="1">
      <c r="A822" s="29"/>
      <c r="B822" s="29"/>
      <c r="C822" s="29"/>
      <c r="D822" s="29"/>
      <c r="E822" s="29"/>
      <c r="F822" s="29"/>
      <c r="G822" s="29"/>
      <c r="H822" s="579"/>
      <c r="I822" s="29"/>
      <c r="J822" s="29"/>
      <c r="K822" s="29"/>
      <c r="L822" s="29"/>
      <c r="M822" s="29"/>
      <c r="N822" s="29"/>
      <c r="O822" s="29"/>
      <c r="P822" s="29"/>
      <c r="Q822" s="29"/>
      <c r="R822" s="29"/>
      <c r="S822" s="29"/>
      <c r="T822" s="29"/>
      <c r="U822" s="29"/>
      <c r="V822" s="29"/>
      <c r="W822" s="29"/>
      <c r="X822" s="29"/>
      <c r="Y822" s="29"/>
      <c r="Z822" s="29"/>
    </row>
    <row r="823" spans="1:26" ht="15.75" customHeight="1">
      <c r="A823" s="29"/>
      <c r="B823" s="29"/>
      <c r="C823" s="29"/>
      <c r="D823" s="29"/>
      <c r="E823" s="29"/>
      <c r="F823" s="29"/>
      <c r="G823" s="29"/>
      <c r="H823" s="579"/>
      <c r="I823" s="29"/>
      <c r="J823" s="29"/>
      <c r="K823" s="29"/>
      <c r="L823" s="29"/>
      <c r="M823" s="29"/>
      <c r="N823" s="29"/>
      <c r="O823" s="29"/>
      <c r="P823" s="29"/>
      <c r="Q823" s="29"/>
      <c r="R823" s="29"/>
      <c r="S823" s="29"/>
      <c r="T823" s="29"/>
      <c r="U823" s="29"/>
      <c r="V823" s="29"/>
      <c r="W823" s="29"/>
      <c r="X823" s="29"/>
      <c r="Y823" s="29"/>
      <c r="Z823" s="29"/>
    </row>
    <row r="824" spans="1:26" ht="15.75" customHeight="1">
      <c r="A824" s="29"/>
      <c r="B824" s="29"/>
      <c r="C824" s="29"/>
      <c r="D824" s="29"/>
      <c r="E824" s="29"/>
      <c r="F824" s="29"/>
      <c r="G824" s="29"/>
      <c r="H824" s="579"/>
      <c r="I824" s="29"/>
      <c r="J824" s="29"/>
      <c r="K824" s="29"/>
      <c r="L824" s="29"/>
      <c r="M824" s="29"/>
      <c r="N824" s="29"/>
      <c r="O824" s="29"/>
      <c r="P824" s="29"/>
      <c r="Q824" s="29"/>
      <c r="R824" s="29"/>
      <c r="S824" s="29"/>
      <c r="T824" s="29"/>
      <c r="U824" s="29"/>
      <c r="V824" s="29"/>
      <c r="W824" s="29"/>
      <c r="X824" s="29"/>
      <c r="Y824" s="29"/>
      <c r="Z824" s="29"/>
    </row>
    <row r="825" spans="1:26" ht="15.75" customHeight="1">
      <c r="A825" s="29"/>
      <c r="B825" s="29"/>
      <c r="C825" s="29"/>
      <c r="D825" s="29"/>
      <c r="E825" s="29"/>
      <c r="F825" s="29"/>
      <c r="G825" s="29"/>
      <c r="H825" s="579"/>
      <c r="I825" s="29"/>
      <c r="J825" s="29"/>
      <c r="K825" s="29"/>
      <c r="L825" s="29"/>
      <c r="M825" s="29"/>
      <c r="N825" s="29"/>
      <c r="O825" s="29"/>
      <c r="P825" s="29"/>
      <c r="Q825" s="29"/>
      <c r="R825" s="29"/>
      <c r="S825" s="29"/>
      <c r="T825" s="29"/>
      <c r="U825" s="29"/>
      <c r="V825" s="29"/>
      <c r="W825" s="29"/>
      <c r="X825" s="29"/>
      <c r="Y825" s="29"/>
      <c r="Z825" s="29"/>
    </row>
    <row r="826" spans="1:26" ht="15.75" customHeight="1">
      <c r="A826" s="29"/>
      <c r="B826" s="29"/>
      <c r="C826" s="29"/>
      <c r="D826" s="29"/>
      <c r="E826" s="29"/>
      <c r="F826" s="29"/>
      <c r="G826" s="29"/>
      <c r="H826" s="579"/>
      <c r="I826" s="29"/>
      <c r="J826" s="29"/>
      <c r="K826" s="29"/>
      <c r="L826" s="29"/>
      <c r="M826" s="29"/>
      <c r="N826" s="29"/>
      <c r="O826" s="29"/>
      <c r="P826" s="29"/>
      <c r="Q826" s="29"/>
      <c r="R826" s="29"/>
      <c r="S826" s="29"/>
      <c r="T826" s="29"/>
      <c r="U826" s="29"/>
      <c r="V826" s="29"/>
      <c r="W826" s="29"/>
      <c r="X826" s="29"/>
      <c r="Y826" s="29"/>
      <c r="Z826" s="29"/>
    </row>
    <row r="827" spans="1:26" ht="15.75" customHeight="1">
      <c r="A827" s="29"/>
      <c r="B827" s="29"/>
      <c r="C827" s="29"/>
      <c r="D827" s="29"/>
      <c r="E827" s="29"/>
      <c r="F827" s="29"/>
      <c r="G827" s="29"/>
      <c r="H827" s="579"/>
      <c r="I827" s="29"/>
      <c r="J827" s="29"/>
      <c r="K827" s="29"/>
      <c r="L827" s="29"/>
      <c r="M827" s="29"/>
      <c r="N827" s="29"/>
      <c r="O827" s="29"/>
      <c r="P827" s="29"/>
      <c r="Q827" s="29"/>
      <c r="R827" s="29"/>
      <c r="S827" s="29"/>
      <c r="T827" s="29"/>
      <c r="U827" s="29"/>
      <c r="V827" s="29"/>
      <c r="W827" s="29"/>
      <c r="X827" s="29"/>
      <c r="Y827" s="29"/>
      <c r="Z827" s="29"/>
    </row>
    <row r="828" spans="1:26" ht="15.75" customHeight="1">
      <c r="A828" s="29"/>
      <c r="B828" s="29"/>
      <c r="C828" s="29"/>
      <c r="D828" s="29"/>
      <c r="E828" s="29"/>
      <c r="F828" s="29"/>
      <c r="G828" s="29"/>
      <c r="H828" s="579"/>
      <c r="I828" s="29"/>
      <c r="J828" s="29"/>
      <c r="K828" s="29"/>
      <c r="L828" s="29"/>
      <c r="M828" s="29"/>
      <c r="N828" s="29"/>
      <c r="O828" s="29"/>
      <c r="P828" s="29"/>
      <c r="Q828" s="29"/>
      <c r="R828" s="29"/>
      <c r="S828" s="29"/>
      <c r="T828" s="29"/>
      <c r="U828" s="29"/>
      <c r="V828" s="29"/>
      <c r="W828" s="29"/>
      <c r="X828" s="29"/>
      <c r="Y828" s="29"/>
      <c r="Z828" s="29"/>
    </row>
    <row r="829" spans="1:26" ht="15.75" customHeight="1">
      <c r="A829" s="29"/>
      <c r="B829" s="29"/>
      <c r="C829" s="29"/>
      <c r="D829" s="29"/>
      <c r="E829" s="29"/>
      <c r="F829" s="29"/>
      <c r="G829" s="29"/>
      <c r="H829" s="579"/>
      <c r="I829" s="29"/>
      <c r="J829" s="29"/>
      <c r="K829" s="29"/>
      <c r="L829" s="29"/>
      <c r="M829" s="29"/>
      <c r="N829" s="29"/>
      <c r="O829" s="29"/>
      <c r="P829" s="29"/>
      <c r="Q829" s="29"/>
      <c r="R829" s="29"/>
      <c r="S829" s="29"/>
      <c r="T829" s="29"/>
      <c r="U829" s="29"/>
      <c r="V829" s="29"/>
      <c r="W829" s="29"/>
      <c r="X829" s="29"/>
      <c r="Y829" s="29"/>
      <c r="Z829" s="29"/>
    </row>
    <row r="830" spans="1:26" ht="15.75" customHeight="1">
      <c r="A830" s="29"/>
      <c r="B830" s="29"/>
      <c r="C830" s="29"/>
      <c r="D830" s="29"/>
      <c r="E830" s="29"/>
      <c r="F830" s="29"/>
      <c r="G830" s="29"/>
      <c r="H830" s="579"/>
      <c r="I830" s="29"/>
      <c r="J830" s="29"/>
      <c r="K830" s="29"/>
      <c r="L830" s="29"/>
      <c r="M830" s="29"/>
      <c r="N830" s="29"/>
      <c r="O830" s="29"/>
      <c r="P830" s="29"/>
      <c r="Q830" s="29"/>
      <c r="R830" s="29"/>
      <c r="S830" s="29"/>
      <c r="T830" s="29"/>
      <c r="U830" s="29"/>
      <c r="V830" s="29"/>
      <c r="W830" s="29"/>
      <c r="X830" s="29"/>
      <c r="Y830" s="29"/>
      <c r="Z830" s="29"/>
    </row>
    <row r="831" spans="1:26" ht="15.75" customHeight="1">
      <c r="A831" s="29"/>
      <c r="B831" s="29"/>
      <c r="C831" s="29"/>
      <c r="D831" s="29"/>
      <c r="E831" s="29"/>
      <c r="F831" s="29"/>
      <c r="G831" s="29"/>
      <c r="H831" s="579"/>
      <c r="I831" s="29"/>
      <c r="J831" s="29"/>
      <c r="K831" s="29"/>
      <c r="L831" s="29"/>
      <c r="M831" s="29"/>
      <c r="N831" s="29"/>
      <c r="O831" s="29"/>
      <c r="P831" s="29"/>
      <c r="Q831" s="29"/>
      <c r="R831" s="29"/>
      <c r="S831" s="29"/>
      <c r="T831" s="29"/>
      <c r="U831" s="29"/>
      <c r="V831" s="29"/>
      <c r="W831" s="29"/>
      <c r="X831" s="29"/>
      <c r="Y831" s="29"/>
      <c r="Z831" s="29"/>
    </row>
    <row r="832" spans="1:26" ht="15.75" customHeight="1">
      <c r="A832" s="29"/>
      <c r="B832" s="29"/>
      <c r="C832" s="29"/>
      <c r="D832" s="29"/>
      <c r="E832" s="29"/>
      <c r="F832" s="29"/>
      <c r="G832" s="29"/>
      <c r="H832" s="579"/>
      <c r="I832" s="29"/>
      <c r="J832" s="29"/>
      <c r="K832" s="29"/>
      <c r="L832" s="29"/>
      <c r="M832" s="29"/>
      <c r="N832" s="29"/>
      <c r="O832" s="29"/>
      <c r="P832" s="29"/>
      <c r="Q832" s="29"/>
      <c r="R832" s="29"/>
      <c r="S832" s="29"/>
      <c r="T832" s="29"/>
      <c r="U832" s="29"/>
      <c r="V832" s="29"/>
      <c r="W832" s="29"/>
      <c r="X832" s="29"/>
      <c r="Y832" s="29"/>
      <c r="Z832" s="29"/>
    </row>
    <row r="833" spans="1:26" ht="15.75" customHeight="1">
      <c r="A833" s="29"/>
      <c r="B833" s="29"/>
      <c r="C833" s="29"/>
      <c r="D833" s="29"/>
      <c r="E833" s="29"/>
      <c r="F833" s="29"/>
      <c r="G833" s="29"/>
      <c r="H833" s="579"/>
      <c r="I833" s="29"/>
      <c r="J833" s="29"/>
      <c r="K833" s="29"/>
      <c r="L833" s="29"/>
      <c r="M833" s="29"/>
      <c r="N833" s="29"/>
      <c r="O833" s="29"/>
      <c r="P833" s="29"/>
      <c r="Q833" s="29"/>
      <c r="R833" s="29"/>
      <c r="S833" s="29"/>
      <c r="T833" s="29"/>
      <c r="U833" s="29"/>
      <c r="V833" s="29"/>
      <c r="W833" s="29"/>
      <c r="X833" s="29"/>
      <c r="Y833" s="29"/>
      <c r="Z833" s="29"/>
    </row>
    <row r="834" spans="1:26" ht="15.75" customHeight="1">
      <c r="A834" s="29"/>
      <c r="B834" s="29"/>
      <c r="C834" s="29"/>
      <c r="D834" s="29"/>
      <c r="E834" s="29"/>
      <c r="F834" s="29"/>
      <c r="G834" s="29"/>
      <c r="H834" s="579"/>
      <c r="I834" s="29"/>
      <c r="J834" s="29"/>
      <c r="K834" s="29"/>
      <c r="L834" s="29"/>
      <c r="M834" s="29"/>
      <c r="N834" s="29"/>
      <c r="O834" s="29"/>
      <c r="P834" s="29"/>
      <c r="Q834" s="29"/>
      <c r="R834" s="29"/>
      <c r="S834" s="29"/>
      <c r="T834" s="29"/>
      <c r="U834" s="29"/>
      <c r="V834" s="29"/>
      <c r="W834" s="29"/>
      <c r="X834" s="29"/>
      <c r="Y834" s="29"/>
      <c r="Z834" s="29"/>
    </row>
    <row r="835" spans="1:26" ht="15.75" customHeight="1">
      <c r="A835" s="29"/>
      <c r="B835" s="29"/>
      <c r="C835" s="29"/>
      <c r="D835" s="29"/>
      <c r="E835" s="29"/>
      <c r="F835" s="29"/>
      <c r="G835" s="29"/>
      <c r="H835" s="579"/>
      <c r="I835" s="29"/>
      <c r="J835" s="29"/>
      <c r="K835" s="29"/>
      <c r="L835" s="29"/>
      <c r="M835" s="29"/>
      <c r="N835" s="29"/>
      <c r="O835" s="29"/>
      <c r="P835" s="29"/>
      <c r="Q835" s="29"/>
      <c r="R835" s="29"/>
      <c r="S835" s="29"/>
      <c r="T835" s="29"/>
      <c r="U835" s="29"/>
      <c r="V835" s="29"/>
      <c r="W835" s="29"/>
      <c r="X835" s="29"/>
      <c r="Y835" s="29"/>
      <c r="Z835" s="29"/>
    </row>
    <row r="836" spans="1:26" ht="15.75" customHeight="1">
      <c r="A836" s="29"/>
      <c r="B836" s="29"/>
      <c r="C836" s="29"/>
      <c r="D836" s="29"/>
      <c r="E836" s="29"/>
      <c r="F836" s="29"/>
      <c r="G836" s="29"/>
      <c r="H836" s="579"/>
      <c r="I836" s="29"/>
      <c r="J836" s="29"/>
      <c r="K836" s="29"/>
      <c r="L836" s="29"/>
      <c r="M836" s="29"/>
      <c r="N836" s="29"/>
      <c r="O836" s="29"/>
      <c r="P836" s="29"/>
      <c r="Q836" s="29"/>
      <c r="R836" s="29"/>
      <c r="S836" s="29"/>
      <c r="T836" s="29"/>
      <c r="U836" s="29"/>
      <c r="V836" s="29"/>
      <c r="W836" s="29"/>
      <c r="X836" s="29"/>
      <c r="Y836" s="29"/>
      <c r="Z836" s="29"/>
    </row>
    <row r="837" spans="1:26" ht="15.75" customHeight="1">
      <c r="A837" s="29"/>
      <c r="B837" s="29"/>
      <c r="C837" s="29"/>
      <c r="D837" s="29"/>
      <c r="E837" s="29"/>
      <c r="F837" s="29"/>
      <c r="G837" s="29"/>
      <c r="H837" s="579"/>
      <c r="I837" s="29"/>
      <c r="J837" s="29"/>
      <c r="K837" s="29"/>
      <c r="L837" s="29"/>
      <c r="M837" s="29"/>
      <c r="N837" s="29"/>
      <c r="O837" s="29"/>
      <c r="P837" s="29"/>
      <c r="Q837" s="29"/>
      <c r="R837" s="29"/>
      <c r="S837" s="29"/>
      <c r="T837" s="29"/>
      <c r="U837" s="29"/>
      <c r="V837" s="29"/>
      <c r="W837" s="29"/>
      <c r="X837" s="29"/>
      <c r="Y837" s="29"/>
      <c r="Z837" s="29"/>
    </row>
    <row r="838" spans="1:26" ht="15.75" customHeight="1">
      <c r="A838" s="29"/>
      <c r="B838" s="29"/>
      <c r="C838" s="29"/>
      <c r="D838" s="29"/>
      <c r="E838" s="29"/>
      <c r="F838" s="29"/>
      <c r="G838" s="29"/>
      <c r="H838" s="579"/>
      <c r="I838" s="29"/>
      <c r="J838" s="29"/>
      <c r="K838" s="29"/>
      <c r="L838" s="29"/>
      <c r="M838" s="29"/>
      <c r="N838" s="29"/>
      <c r="O838" s="29"/>
      <c r="P838" s="29"/>
      <c r="Q838" s="29"/>
      <c r="R838" s="29"/>
      <c r="S838" s="29"/>
      <c r="T838" s="29"/>
      <c r="U838" s="29"/>
      <c r="V838" s="29"/>
      <c r="W838" s="29"/>
      <c r="X838" s="29"/>
      <c r="Y838" s="29"/>
      <c r="Z838" s="29"/>
    </row>
    <row r="839" spans="1:26" ht="15.75" customHeight="1">
      <c r="A839" s="29"/>
      <c r="B839" s="29"/>
      <c r="C839" s="29"/>
      <c r="D839" s="29"/>
      <c r="E839" s="29"/>
      <c r="F839" s="29"/>
      <c r="G839" s="29"/>
      <c r="H839" s="579"/>
      <c r="I839" s="29"/>
      <c r="J839" s="29"/>
      <c r="K839" s="29"/>
      <c r="L839" s="29"/>
      <c r="M839" s="29"/>
      <c r="N839" s="29"/>
      <c r="O839" s="29"/>
      <c r="P839" s="29"/>
      <c r="Q839" s="29"/>
      <c r="R839" s="29"/>
      <c r="S839" s="29"/>
      <c r="T839" s="29"/>
      <c r="U839" s="29"/>
      <c r="V839" s="29"/>
      <c r="W839" s="29"/>
      <c r="X839" s="29"/>
      <c r="Y839" s="29"/>
      <c r="Z839" s="29"/>
    </row>
    <row r="840" spans="1:26" ht="15.75" customHeight="1">
      <c r="A840" s="29"/>
      <c r="B840" s="29"/>
      <c r="C840" s="29"/>
      <c r="D840" s="29"/>
      <c r="E840" s="29"/>
      <c r="F840" s="29"/>
      <c r="G840" s="29"/>
      <c r="H840" s="579"/>
      <c r="I840" s="29"/>
      <c r="J840" s="29"/>
      <c r="K840" s="29"/>
      <c r="L840" s="29"/>
      <c r="M840" s="29"/>
      <c r="N840" s="29"/>
      <c r="O840" s="29"/>
      <c r="P840" s="29"/>
      <c r="Q840" s="29"/>
      <c r="R840" s="29"/>
      <c r="S840" s="29"/>
      <c r="T840" s="29"/>
      <c r="U840" s="29"/>
      <c r="V840" s="29"/>
      <c r="W840" s="29"/>
      <c r="X840" s="29"/>
      <c r="Y840" s="29"/>
      <c r="Z840" s="29"/>
    </row>
    <row r="841" spans="1:26" ht="15.75" customHeight="1">
      <c r="A841" s="29"/>
      <c r="B841" s="29"/>
      <c r="C841" s="29"/>
      <c r="D841" s="29"/>
      <c r="E841" s="29"/>
      <c r="F841" s="29"/>
      <c r="G841" s="29"/>
      <c r="H841" s="579"/>
      <c r="I841" s="29"/>
      <c r="J841" s="29"/>
      <c r="K841" s="29"/>
      <c r="L841" s="29"/>
      <c r="M841" s="29"/>
      <c r="N841" s="29"/>
      <c r="O841" s="29"/>
      <c r="P841" s="29"/>
      <c r="Q841" s="29"/>
      <c r="R841" s="29"/>
      <c r="S841" s="29"/>
      <c r="T841" s="29"/>
      <c r="U841" s="29"/>
      <c r="V841" s="29"/>
      <c r="W841" s="29"/>
      <c r="X841" s="29"/>
      <c r="Y841" s="29"/>
      <c r="Z841" s="29"/>
    </row>
    <row r="842" spans="1:26" ht="15.75" customHeight="1">
      <c r="A842" s="29"/>
      <c r="B842" s="29"/>
      <c r="C842" s="29"/>
      <c r="D842" s="29"/>
      <c r="E842" s="29"/>
      <c r="F842" s="29"/>
      <c r="G842" s="29"/>
      <c r="H842" s="579"/>
      <c r="I842" s="29"/>
      <c r="J842" s="29"/>
      <c r="K842" s="29"/>
      <c r="L842" s="29"/>
      <c r="M842" s="29"/>
      <c r="N842" s="29"/>
      <c r="O842" s="29"/>
      <c r="P842" s="29"/>
      <c r="Q842" s="29"/>
      <c r="R842" s="29"/>
      <c r="S842" s="29"/>
      <c r="T842" s="29"/>
      <c r="U842" s="29"/>
      <c r="V842" s="29"/>
      <c r="W842" s="29"/>
      <c r="X842" s="29"/>
      <c r="Y842" s="29"/>
      <c r="Z842" s="29"/>
    </row>
    <row r="843" spans="1:26" ht="15.75" customHeight="1">
      <c r="A843" s="29"/>
      <c r="B843" s="29"/>
      <c r="C843" s="29"/>
      <c r="D843" s="29"/>
      <c r="E843" s="29"/>
      <c r="F843" s="29"/>
      <c r="G843" s="29"/>
      <c r="H843" s="579"/>
      <c r="I843" s="29"/>
      <c r="J843" s="29"/>
      <c r="K843" s="29"/>
      <c r="L843" s="29"/>
      <c r="M843" s="29"/>
      <c r="N843" s="29"/>
      <c r="O843" s="29"/>
      <c r="P843" s="29"/>
      <c r="Q843" s="29"/>
      <c r="R843" s="29"/>
      <c r="S843" s="29"/>
      <c r="T843" s="29"/>
      <c r="U843" s="29"/>
      <c r="V843" s="29"/>
      <c r="W843" s="29"/>
      <c r="X843" s="29"/>
      <c r="Y843" s="29"/>
      <c r="Z843" s="29"/>
    </row>
    <row r="844" spans="1:26" ht="15.75" customHeight="1">
      <c r="A844" s="29"/>
      <c r="B844" s="29"/>
      <c r="C844" s="29"/>
      <c r="D844" s="29"/>
      <c r="E844" s="29"/>
      <c r="F844" s="29"/>
      <c r="G844" s="29"/>
      <c r="H844" s="579"/>
      <c r="I844" s="29"/>
      <c r="J844" s="29"/>
      <c r="K844" s="29"/>
      <c r="L844" s="29"/>
      <c r="M844" s="29"/>
      <c r="N844" s="29"/>
      <c r="O844" s="29"/>
      <c r="P844" s="29"/>
      <c r="Q844" s="29"/>
      <c r="R844" s="29"/>
      <c r="S844" s="29"/>
      <c r="T844" s="29"/>
      <c r="U844" s="29"/>
      <c r="V844" s="29"/>
      <c r="W844" s="29"/>
      <c r="X844" s="29"/>
      <c r="Y844" s="29"/>
      <c r="Z844" s="29"/>
    </row>
    <row r="845" spans="1:26" ht="15.75" customHeight="1">
      <c r="A845" s="29"/>
      <c r="B845" s="29"/>
      <c r="C845" s="29"/>
      <c r="D845" s="29"/>
      <c r="E845" s="29"/>
      <c r="F845" s="29"/>
      <c r="G845" s="29"/>
      <c r="H845" s="579"/>
      <c r="I845" s="29"/>
      <c r="J845" s="29"/>
      <c r="K845" s="29"/>
      <c r="L845" s="29"/>
      <c r="M845" s="29"/>
      <c r="N845" s="29"/>
      <c r="O845" s="29"/>
      <c r="P845" s="29"/>
      <c r="Q845" s="29"/>
      <c r="R845" s="29"/>
      <c r="S845" s="29"/>
      <c r="T845" s="29"/>
      <c r="U845" s="29"/>
      <c r="V845" s="29"/>
      <c r="W845" s="29"/>
      <c r="X845" s="29"/>
      <c r="Y845" s="29"/>
      <c r="Z845" s="29"/>
    </row>
    <row r="846" spans="1:26" ht="15.75" customHeight="1">
      <c r="A846" s="29"/>
      <c r="B846" s="29"/>
      <c r="C846" s="29"/>
      <c r="D846" s="29"/>
      <c r="E846" s="29"/>
      <c r="F846" s="29"/>
      <c r="G846" s="29"/>
      <c r="H846" s="579"/>
      <c r="I846" s="29"/>
      <c r="J846" s="29"/>
      <c r="K846" s="29"/>
      <c r="L846" s="29"/>
      <c r="M846" s="29"/>
      <c r="N846" s="29"/>
      <c r="O846" s="29"/>
      <c r="P846" s="29"/>
      <c r="Q846" s="29"/>
      <c r="R846" s="29"/>
      <c r="S846" s="29"/>
      <c r="T846" s="29"/>
      <c r="U846" s="29"/>
      <c r="V846" s="29"/>
      <c r="W846" s="29"/>
      <c r="X846" s="29"/>
      <c r="Y846" s="29"/>
      <c r="Z846" s="29"/>
    </row>
    <row r="847" spans="1:26" ht="15.75" customHeight="1">
      <c r="A847" s="29"/>
      <c r="B847" s="29"/>
      <c r="C847" s="29"/>
      <c r="D847" s="29"/>
      <c r="E847" s="29"/>
      <c r="F847" s="29"/>
      <c r="G847" s="29"/>
      <c r="H847" s="579"/>
      <c r="I847" s="29"/>
      <c r="J847" s="29"/>
      <c r="K847" s="29"/>
      <c r="L847" s="29"/>
      <c r="M847" s="29"/>
      <c r="N847" s="29"/>
      <c r="O847" s="29"/>
      <c r="P847" s="29"/>
      <c r="Q847" s="29"/>
      <c r="R847" s="29"/>
      <c r="S847" s="29"/>
      <c r="T847" s="29"/>
      <c r="U847" s="29"/>
      <c r="V847" s="29"/>
      <c r="W847" s="29"/>
      <c r="X847" s="29"/>
      <c r="Y847" s="29"/>
      <c r="Z847" s="29"/>
    </row>
    <row r="848" spans="1:26" ht="15.75" customHeight="1">
      <c r="A848" s="29"/>
      <c r="B848" s="29"/>
      <c r="C848" s="29"/>
      <c r="D848" s="29"/>
      <c r="E848" s="29"/>
      <c r="F848" s="29"/>
      <c r="G848" s="29"/>
      <c r="H848" s="579"/>
      <c r="I848" s="29"/>
      <c r="J848" s="29"/>
      <c r="K848" s="29"/>
      <c r="L848" s="29"/>
      <c r="M848" s="29"/>
      <c r="N848" s="29"/>
      <c r="O848" s="29"/>
      <c r="P848" s="29"/>
      <c r="Q848" s="29"/>
      <c r="R848" s="29"/>
      <c r="S848" s="29"/>
      <c r="T848" s="29"/>
      <c r="U848" s="29"/>
      <c r="V848" s="29"/>
      <c r="W848" s="29"/>
      <c r="X848" s="29"/>
      <c r="Y848" s="29"/>
      <c r="Z848" s="29"/>
    </row>
    <row r="849" spans="1:26" ht="15.75" customHeight="1">
      <c r="A849" s="29"/>
      <c r="B849" s="29"/>
      <c r="C849" s="29"/>
      <c r="D849" s="29"/>
      <c r="E849" s="29"/>
      <c r="F849" s="29"/>
      <c r="G849" s="29"/>
      <c r="H849" s="579"/>
      <c r="I849" s="29"/>
      <c r="J849" s="29"/>
      <c r="K849" s="29"/>
      <c r="L849" s="29"/>
      <c r="M849" s="29"/>
      <c r="N849" s="29"/>
      <c r="O849" s="29"/>
      <c r="P849" s="29"/>
      <c r="Q849" s="29"/>
      <c r="R849" s="29"/>
      <c r="S849" s="29"/>
      <c r="T849" s="29"/>
      <c r="U849" s="29"/>
      <c r="V849" s="29"/>
      <c r="W849" s="29"/>
      <c r="X849" s="29"/>
      <c r="Y849" s="29"/>
      <c r="Z849" s="29"/>
    </row>
    <row r="850" spans="1:26" ht="15.75" customHeight="1">
      <c r="A850" s="29"/>
      <c r="B850" s="29"/>
      <c r="C850" s="29"/>
      <c r="D850" s="29"/>
      <c r="E850" s="29"/>
      <c r="F850" s="29"/>
      <c r="G850" s="29"/>
      <c r="H850" s="579"/>
      <c r="I850" s="29"/>
      <c r="J850" s="29"/>
      <c r="K850" s="29"/>
      <c r="L850" s="29"/>
      <c r="M850" s="29"/>
      <c r="N850" s="29"/>
      <c r="O850" s="29"/>
      <c r="P850" s="29"/>
      <c r="Q850" s="29"/>
      <c r="R850" s="29"/>
      <c r="S850" s="29"/>
      <c r="T850" s="29"/>
      <c r="U850" s="29"/>
      <c r="V850" s="29"/>
      <c r="W850" s="29"/>
      <c r="X850" s="29"/>
      <c r="Y850" s="29"/>
      <c r="Z850" s="29"/>
    </row>
    <row r="851" spans="1:26" ht="15.75" customHeight="1">
      <c r="A851" s="29"/>
      <c r="B851" s="29"/>
      <c r="C851" s="29"/>
      <c r="D851" s="29"/>
      <c r="E851" s="29"/>
      <c r="F851" s="29"/>
      <c r="G851" s="29"/>
      <c r="H851" s="579"/>
      <c r="I851" s="29"/>
      <c r="J851" s="29"/>
      <c r="K851" s="29"/>
      <c r="L851" s="29"/>
      <c r="M851" s="29"/>
      <c r="N851" s="29"/>
      <c r="O851" s="29"/>
      <c r="P851" s="29"/>
      <c r="Q851" s="29"/>
      <c r="R851" s="29"/>
      <c r="S851" s="29"/>
      <c r="T851" s="29"/>
      <c r="U851" s="29"/>
      <c r="V851" s="29"/>
      <c r="W851" s="29"/>
      <c r="X851" s="29"/>
      <c r="Y851" s="29"/>
      <c r="Z851" s="29"/>
    </row>
    <row r="852" spans="1:26" ht="15.75" customHeight="1">
      <c r="A852" s="29"/>
      <c r="B852" s="29"/>
      <c r="C852" s="29"/>
      <c r="D852" s="29"/>
      <c r="E852" s="29"/>
      <c r="F852" s="29"/>
      <c r="G852" s="29"/>
      <c r="H852" s="579"/>
      <c r="I852" s="29"/>
      <c r="J852" s="29"/>
      <c r="K852" s="29"/>
      <c r="L852" s="29"/>
      <c r="M852" s="29"/>
      <c r="N852" s="29"/>
      <c r="O852" s="29"/>
      <c r="P852" s="29"/>
      <c r="Q852" s="29"/>
      <c r="R852" s="29"/>
      <c r="S852" s="29"/>
      <c r="T852" s="29"/>
      <c r="U852" s="29"/>
      <c r="V852" s="29"/>
      <c r="W852" s="29"/>
      <c r="X852" s="29"/>
      <c r="Y852" s="29"/>
      <c r="Z852" s="29"/>
    </row>
    <row r="853" spans="1:26" ht="15.75" customHeight="1">
      <c r="A853" s="29"/>
      <c r="B853" s="29"/>
      <c r="C853" s="29"/>
      <c r="D853" s="29"/>
      <c r="E853" s="29"/>
      <c r="F853" s="29"/>
      <c r="G853" s="29"/>
      <c r="H853" s="579"/>
      <c r="I853" s="29"/>
      <c r="J853" s="29"/>
      <c r="K853" s="29"/>
      <c r="L853" s="29"/>
      <c r="M853" s="29"/>
      <c r="N853" s="29"/>
      <c r="O853" s="29"/>
      <c r="P853" s="29"/>
      <c r="Q853" s="29"/>
      <c r="R853" s="29"/>
      <c r="S853" s="29"/>
      <c r="T853" s="29"/>
      <c r="U853" s="29"/>
      <c r="V853" s="29"/>
      <c r="W853" s="29"/>
      <c r="X853" s="29"/>
      <c r="Y853" s="29"/>
      <c r="Z853" s="29"/>
    </row>
    <row r="854" spans="1:26" ht="15.75" customHeight="1">
      <c r="A854" s="29"/>
      <c r="B854" s="29"/>
      <c r="C854" s="29"/>
      <c r="D854" s="29"/>
      <c r="E854" s="29"/>
      <c r="F854" s="29"/>
      <c r="G854" s="29"/>
      <c r="H854" s="579"/>
      <c r="I854" s="29"/>
      <c r="J854" s="29"/>
      <c r="K854" s="29"/>
      <c r="L854" s="29"/>
      <c r="M854" s="29"/>
      <c r="N854" s="29"/>
      <c r="O854" s="29"/>
      <c r="P854" s="29"/>
      <c r="Q854" s="29"/>
      <c r="R854" s="29"/>
      <c r="S854" s="29"/>
      <c r="T854" s="29"/>
      <c r="U854" s="29"/>
      <c r="V854" s="29"/>
      <c r="W854" s="29"/>
      <c r="X854" s="29"/>
      <c r="Y854" s="29"/>
      <c r="Z854" s="29"/>
    </row>
    <row r="855" spans="1:26" ht="15.75" customHeight="1">
      <c r="A855" s="29"/>
      <c r="B855" s="29"/>
      <c r="C855" s="29"/>
      <c r="D855" s="29"/>
      <c r="E855" s="29"/>
      <c r="F855" s="29"/>
      <c r="G855" s="29"/>
      <c r="H855" s="579"/>
      <c r="I855" s="29"/>
      <c r="J855" s="29"/>
      <c r="K855" s="29"/>
      <c r="L855" s="29"/>
      <c r="M855" s="29"/>
      <c r="N855" s="29"/>
      <c r="O855" s="29"/>
      <c r="P855" s="29"/>
      <c r="Q855" s="29"/>
      <c r="R855" s="29"/>
      <c r="S855" s="29"/>
      <c r="T855" s="29"/>
      <c r="U855" s="29"/>
      <c r="V855" s="29"/>
      <c r="W855" s="29"/>
      <c r="X855" s="29"/>
      <c r="Y855" s="29"/>
      <c r="Z855" s="29"/>
    </row>
    <row r="856" spans="1:26" ht="15.75" customHeight="1">
      <c r="A856" s="29"/>
      <c r="B856" s="29"/>
      <c r="C856" s="29"/>
      <c r="D856" s="29"/>
      <c r="E856" s="29"/>
      <c r="F856" s="29"/>
      <c r="G856" s="29"/>
      <c r="H856" s="579"/>
      <c r="I856" s="29"/>
      <c r="J856" s="29"/>
      <c r="K856" s="29"/>
      <c r="L856" s="29"/>
      <c r="M856" s="29"/>
      <c r="N856" s="29"/>
      <c r="O856" s="29"/>
      <c r="P856" s="29"/>
      <c r="Q856" s="29"/>
      <c r="R856" s="29"/>
      <c r="S856" s="29"/>
      <c r="T856" s="29"/>
      <c r="U856" s="29"/>
      <c r="V856" s="29"/>
      <c r="W856" s="29"/>
      <c r="X856" s="29"/>
      <c r="Y856" s="29"/>
      <c r="Z856" s="29"/>
    </row>
    <row r="857" spans="1:26" ht="15.75" customHeight="1">
      <c r="A857" s="29"/>
      <c r="B857" s="29"/>
      <c r="C857" s="29"/>
      <c r="D857" s="29"/>
      <c r="E857" s="29"/>
      <c r="F857" s="29"/>
      <c r="G857" s="29"/>
      <c r="H857" s="579"/>
      <c r="I857" s="29"/>
      <c r="J857" s="29"/>
      <c r="K857" s="29"/>
      <c r="L857" s="29"/>
      <c r="M857" s="29"/>
      <c r="N857" s="29"/>
      <c r="O857" s="29"/>
      <c r="P857" s="29"/>
      <c r="Q857" s="29"/>
      <c r="R857" s="29"/>
      <c r="S857" s="29"/>
      <c r="T857" s="29"/>
      <c r="U857" s="29"/>
      <c r="V857" s="29"/>
      <c r="W857" s="29"/>
      <c r="X857" s="29"/>
      <c r="Y857" s="29"/>
      <c r="Z857" s="29"/>
    </row>
    <row r="858" spans="1:26" ht="15.75" customHeight="1">
      <c r="A858" s="29"/>
      <c r="B858" s="29"/>
      <c r="C858" s="29"/>
      <c r="D858" s="29"/>
      <c r="E858" s="29"/>
      <c r="F858" s="29"/>
      <c r="G858" s="29"/>
      <c r="H858" s="579"/>
      <c r="I858" s="29"/>
      <c r="J858" s="29"/>
      <c r="K858" s="29"/>
      <c r="L858" s="29"/>
      <c r="M858" s="29"/>
      <c r="N858" s="29"/>
      <c r="O858" s="29"/>
      <c r="P858" s="29"/>
      <c r="Q858" s="29"/>
      <c r="R858" s="29"/>
      <c r="S858" s="29"/>
      <c r="T858" s="29"/>
      <c r="U858" s="29"/>
      <c r="V858" s="29"/>
      <c r="W858" s="29"/>
      <c r="X858" s="29"/>
      <c r="Y858" s="29"/>
      <c r="Z858" s="29"/>
    </row>
    <row r="859" spans="1:26" ht="15.75" customHeight="1">
      <c r="A859" s="29"/>
      <c r="B859" s="29"/>
      <c r="C859" s="29"/>
      <c r="D859" s="29"/>
      <c r="E859" s="29"/>
      <c r="F859" s="29"/>
      <c r="G859" s="29"/>
      <c r="H859" s="579"/>
      <c r="I859" s="29"/>
      <c r="J859" s="29"/>
      <c r="K859" s="29"/>
      <c r="L859" s="29"/>
      <c r="M859" s="29"/>
      <c r="N859" s="29"/>
      <c r="O859" s="29"/>
      <c r="P859" s="29"/>
      <c r="Q859" s="29"/>
      <c r="R859" s="29"/>
      <c r="S859" s="29"/>
      <c r="T859" s="29"/>
      <c r="U859" s="29"/>
      <c r="V859" s="29"/>
      <c r="W859" s="29"/>
      <c r="X859" s="29"/>
      <c r="Y859" s="29"/>
      <c r="Z859" s="29"/>
    </row>
    <row r="860" spans="1:26" ht="15.75" customHeight="1">
      <c r="A860" s="29"/>
      <c r="B860" s="29"/>
      <c r="C860" s="29"/>
      <c r="D860" s="29"/>
      <c r="E860" s="29"/>
      <c r="F860" s="29"/>
      <c r="G860" s="29"/>
      <c r="H860" s="579"/>
      <c r="I860" s="29"/>
      <c r="J860" s="29"/>
      <c r="K860" s="29"/>
      <c r="L860" s="29"/>
      <c r="M860" s="29"/>
      <c r="N860" s="29"/>
      <c r="O860" s="29"/>
      <c r="P860" s="29"/>
      <c r="Q860" s="29"/>
      <c r="R860" s="29"/>
      <c r="S860" s="29"/>
      <c r="T860" s="29"/>
      <c r="U860" s="29"/>
      <c r="V860" s="29"/>
      <c r="W860" s="29"/>
      <c r="X860" s="29"/>
      <c r="Y860" s="29"/>
      <c r="Z860" s="29"/>
    </row>
    <row r="861" spans="1:26" ht="15.75" customHeight="1">
      <c r="A861" s="29"/>
      <c r="B861" s="29"/>
      <c r="C861" s="29"/>
      <c r="D861" s="29"/>
      <c r="E861" s="29"/>
      <c r="F861" s="29"/>
      <c r="G861" s="29"/>
      <c r="H861" s="579"/>
      <c r="I861" s="29"/>
      <c r="J861" s="29"/>
      <c r="K861" s="29"/>
      <c r="L861" s="29"/>
      <c r="M861" s="29"/>
      <c r="N861" s="29"/>
      <c r="O861" s="29"/>
      <c r="P861" s="29"/>
      <c r="Q861" s="29"/>
      <c r="R861" s="29"/>
      <c r="S861" s="29"/>
      <c r="T861" s="29"/>
      <c r="U861" s="29"/>
      <c r="V861" s="29"/>
      <c r="W861" s="29"/>
      <c r="X861" s="29"/>
      <c r="Y861" s="29"/>
      <c r="Z861" s="29"/>
    </row>
    <row r="862" spans="1:26" ht="15.75" customHeight="1">
      <c r="A862" s="29"/>
      <c r="B862" s="29"/>
      <c r="C862" s="29"/>
      <c r="D862" s="29"/>
      <c r="E862" s="29"/>
      <c r="F862" s="29"/>
      <c r="G862" s="29"/>
      <c r="H862" s="579"/>
      <c r="I862" s="29"/>
      <c r="J862" s="29"/>
      <c r="K862" s="29"/>
      <c r="L862" s="29"/>
      <c r="M862" s="29"/>
      <c r="N862" s="29"/>
      <c r="O862" s="29"/>
      <c r="P862" s="29"/>
      <c r="Q862" s="29"/>
      <c r="R862" s="29"/>
      <c r="S862" s="29"/>
      <c r="T862" s="29"/>
      <c r="U862" s="29"/>
      <c r="V862" s="29"/>
      <c r="W862" s="29"/>
      <c r="X862" s="29"/>
      <c r="Y862" s="29"/>
      <c r="Z862" s="29"/>
    </row>
    <row r="863" spans="1:26" ht="15.75" customHeight="1">
      <c r="A863" s="29"/>
      <c r="B863" s="29"/>
      <c r="C863" s="29"/>
      <c r="D863" s="29"/>
      <c r="E863" s="29"/>
      <c r="F863" s="29"/>
      <c r="G863" s="29"/>
      <c r="H863" s="579"/>
      <c r="I863" s="29"/>
      <c r="J863" s="29"/>
      <c r="K863" s="29"/>
      <c r="L863" s="29"/>
      <c r="M863" s="29"/>
      <c r="N863" s="29"/>
      <c r="O863" s="29"/>
      <c r="P863" s="29"/>
      <c r="Q863" s="29"/>
      <c r="R863" s="29"/>
      <c r="S863" s="29"/>
      <c r="T863" s="29"/>
      <c r="U863" s="29"/>
      <c r="V863" s="29"/>
      <c r="W863" s="29"/>
      <c r="X863" s="29"/>
      <c r="Y863" s="29"/>
      <c r="Z863" s="29"/>
    </row>
    <row r="864" spans="1:26" ht="15.75" customHeight="1">
      <c r="A864" s="29"/>
      <c r="B864" s="29"/>
      <c r="C864" s="29"/>
      <c r="D864" s="29"/>
      <c r="E864" s="29"/>
      <c r="F864" s="29"/>
      <c r="G864" s="29"/>
      <c r="H864" s="579"/>
      <c r="I864" s="29"/>
      <c r="J864" s="29"/>
      <c r="K864" s="29"/>
      <c r="L864" s="29"/>
      <c r="M864" s="29"/>
      <c r="N864" s="29"/>
      <c r="O864" s="29"/>
      <c r="P864" s="29"/>
      <c r="Q864" s="29"/>
      <c r="R864" s="29"/>
      <c r="S864" s="29"/>
      <c r="T864" s="29"/>
      <c r="U864" s="29"/>
      <c r="V864" s="29"/>
      <c r="W864" s="29"/>
      <c r="X864" s="29"/>
      <c r="Y864" s="29"/>
      <c r="Z864" s="29"/>
    </row>
    <row r="865" spans="1:26" ht="15.75" customHeight="1">
      <c r="A865" s="29"/>
      <c r="B865" s="29"/>
      <c r="C865" s="29"/>
      <c r="D865" s="29"/>
      <c r="E865" s="29"/>
      <c r="F865" s="29"/>
      <c r="G865" s="29"/>
      <c r="H865" s="579"/>
      <c r="I865" s="29"/>
      <c r="J865" s="29"/>
      <c r="K865" s="29"/>
      <c r="L865" s="29"/>
      <c r="M865" s="29"/>
      <c r="N865" s="29"/>
      <c r="O865" s="29"/>
      <c r="P865" s="29"/>
      <c r="Q865" s="29"/>
      <c r="R865" s="29"/>
      <c r="S865" s="29"/>
      <c r="T865" s="29"/>
      <c r="U865" s="29"/>
      <c r="V865" s="29"/>
      <c r="W865" s="29"/>
      <c r="X865" s="29"/>
      <c r="Y865" s="29"/>
      <c r="Z865" s="29"/>
    </row>
    <row r="866" spans="1:26" ht="15.75" customHeight="1">
      <c r="A866" s="29"/>
      <c r="B866" s="29"/>
      <c r="C866" s="29"/>
      <c r="D866" s="29"/>
      <c r="E866" s="29"/>
      <c r="F866" s="29"/>
      <c r="G866" s="29"/>
      <c r="H866" s="579"/>
      <c r="I866" s="29"/>
      <c r="J866" s="29"/>
      <c r="K866" s="29"/>
      <c r="L866" s="29"/>
      <c r="M866" s="29"/>
      <c r="N866" s="29"/>
      <c r="O866" s="29"/>
      <c r="P866" s="29"/>
      <c r="Q866" s="29"/>
      <c r="R866" s="29"/>
      <c r="S866" s="29"/>
      <c r="T866" s="29"/>
      <c r="U866" s="29"/>
      <c r="V866" s="29"/>
      <c r="W866" s="29"/>
      <c r="X866" s="29"/>
      <c r="Y866" s="29"/>
      <c r="Z866" s="29"/>
    </row>
    <row r="867" spans="1:26" ht="15.75" customHeight="1">
      <c r="A867" s="29"/>
      <c r="B867" s="29"/>
      <c r="C867" s="29"/>
      <c r="D867" s="29"/>
      <c r="E867" s="29"/>
      <c r="F867" s="29"/>
      <c r="G867" s="29"/>
      <c r="H867" s="579"/>
      <c r="I867" s="29"/>
      <c r="J867" s="29"/>
      <c r="K867" s="29"/>
      <c r="L867" s="29"/>
      <c r="M867" s="29"/>
      <c r="N867" s="29"/>
      <c r="O867" s="29"/>
      <c r="P867" s="29"/>
      <c r="Q867" s="29"/>
      <c r="R867" s="29"/>
      <c r="S867" s="29"/>
      <c r="T867" s="29"/>
      <c r="U867" s="29"/>
      <c r="V867" s="29"/>
      <c r="W867" s="29"/>
      <c r="X867" s="29"/>
      <c r="Y867" s="29"/>
      <c r="Z867" s="29"/>
    </row>
    <row r="868" spans="1:26" ht="15.75" customHeight="1">
      <c r="A868" s="29"/>
      <c r="B868" s="29"/>
      <c r="C868" s="29"/>
      <c r="D868" s="29"/>
      <c r="E868" s="29"/>
      <c r="F868" s="29"/>
      <c r="G868" s="29"/>
      <c r="H868" s="579"/>
      <c r="I868" s="29"/>
      <c r="J868" s="29"/>
      <c r="K868" s="29"/>
      <c r="L868" s="29"/>
      <c r="M868" s="29"/>
      <c r="N868" s="29"/>
      <c r="O868" s="29"/>
      <c r="P868" s="29"/>
      <c r="Q868" s="29"/>
      <c r="R868" s="29"/>
      <c r="S868" s="29"/>
      <c r="T868" s="29"/>
      <c r="U868" s="29"/>
      <c r="V868" s="29"/>
      <c r="W868" s="29"/>
      <c r="X868" s="29"/>
      <c r="Y868" s="29"/>
      <c r="Z868" s="29"/>
    </row>
    <row r="869" spans="1:26" ht="15.75" customHeight="1">
      <c r="A869" s="29"/>
      <c r="B869" s="29"/>
      <c r="C869" s="29"/>
      <c r="D869" s="29"/>
      <c r="E869" s="29"/>
      <c r="F869" s="29"/>
      <c r="G869" s="29"/>
      <c r="H869" s="579"/>
      <c r="I869" s="29"/>
      <c r="J869" s="29"/>
      <c r="K869" s="29"/>
      <c r="L869" s="29"/>
      <c r="M869" s="29"/>
      <c r="N869" s="29"/>
      <c r="O869" s="29"/>
      <c r="P869" s="29"/>
      <c r="Q869" s="29"/>
      <c r="R869" s="29"/>
      <c r="S869" s="29"/>
      <c r="T869" s="29"/>
      <c r="U869" s="29"/>
      <c r="V869" s="29"/>
      <c r="W869" s="29"/>
      <c r="X869" s="29"/>
      <c r="Y869" s="29"/>
      <c r="Z869" s="29"/>
    </row>
    <row r="870" spans="1:26" ht="15.75" customHeight="1">
      <c r="A870" s="29"/>
      <c r="B870" s="29"/>
      <c r="C870" s="29"/>
      <c r="D870" s="29"/>
      <c r="E870" s="29"/>
      <c r="F870" s="29"/>
      <c r="G870" s="29"/>
      <c r="H870" s="579"/>
      <c r="I870" s="29"/>
      <c r="J870" s="29"/>
      <c r="K870" s="29"/>
      <c r="L870" s="29"/>
      <c r="M870" s="29"/>
      <c r="N870" s="29"/>
      <c r="O870" s="29"/>
      <c r="P870" s="29"/>
      <c r="Q870" s="29"/>
      <c r="R870" s="29"/>
      <c r="S870" s="29"/>
      <c r="T870" s="29"/>
      <c r="U870" s="29"/>
      <c r="V870" s="29"/>
      <c r="W870" s="29"/>
      <c r="X870" s="29"/>
      <c r="Y870" s="29"/>
      <c r="Z870" s="29"/>
    </row>
    <row r="871" spans="1:26" ht="15.75" customHeight="1">
      <c r="A871" s="29"/>
      <c r="B871" s="29"/>
      <c r="C871" s="29"/>
      <c r="D871" s="29"/>
      <c r="E871" s="29"/>
      <c r="F871" s="29"/>
      <c r="G871" s="29"/>
      <c r="H871" s="579"/>
      <c r="I871" s="29"/>
      <c r="J871" s="29"/>
      <c r="K871" s="29"/>
      <c r="L871" s="29"/>
      <c r="M871" s="29"/>
      <c r="N871" s="29"/>
      <c r="O871" s="29"/>
      <c r="P871" s="29"/>
      <c r="Q871" s="29"/>
      <c r="R871" s="29"/>
      <c r="S871" s="29"/>
      <c r="T871" s="29"/>
      <c r="U871" s="29"/>
      <c r="V871" s="29"/>
      <c r="W871" s="29"/>
      <c r="X871" s="29"/>
      <c r="Y871" s="29"/>
      <c r="Z871" s="29"/>
    </row>
    <row r="872" spans="1:26" ht="15.75" customHeight="1">
      <c r="A872" s="29"/>
      <c r="B872" s="29"/>
      <c r="C872" s="29"/>
      <c r="D872" s="29"/>
      <c r="E872" s="29"/>
      <c r="F872" s="29"/>
      <c r="G872" s="29"/>
      <c r="H872" s="579"/>
      <c r="I872" s="29"/>
      <c r="J872" s="29"/>
      <c r="K872" s="29"/>
      <c r="L872" s="29"/>
      <c r="M872" s="29"/>
      <c r="N872" s="29"/>
      <c r="O872" s="29"/>
      <c r="P872" s="29"/>
      <c r="Q872" s="29"/>
      <c r="R872" s="29"/>
      <c r="S872" s="29"/>
      <c r="T872" s="29"/>
      <c r="U872" s="29"/>
      <c r="V872" s="29"/>
      <c r="W872" s="29"/>
      <c r="X872" s="29"/>
      <c r="Y872" s="29"/>
      <c r="Z872" s="29"/>
    </row>
    <row r="873" spans="1:26" ht="15.75" customHeight="1">
      <c r="A873" s="29"/>
      <c r="B873" s="29"/>
      <c r="C873" s="29"/>
      <c r="D873" s="29"/>
      <c r="E873" s="29"/>
      <c r="F873" s="29"/>
      <c r="G873" s="29"/>
      <c r="H873" s="579"/>
      <c r="I873" s="29"/>
      <c r="J873" s="29"/>
      <c r="K873" s="29"/>
      <c r="L873" s="29"/>
      <c r="M873" s="29"/>
      <c r="N873" s="29"/>
      <c r="O873" s="29"/>
      <c r="P873" s="29"/>
      <c r="Q873" s="29"/>
      <c r="R873" s="29"/>
      <c r="S873" s="29"/>
      <c r="T873" s="29"/>
      <c r="U873" s="29"/>
      <c r="V873" s="29"/>
      <c r="W873" s="29"/>
      <c r="X873" s="29"/>
      <c r="Y873" s="29"/>
      <c r="Z873" s="29"/>
    </row>
    <row r="874" spans="1:26" ht="15.75" customHeight="1">
      <c r="A874" s="29"/>
      <c r="B874" s="29"/>
      <c r="C874" s="29"/>
      <c r="D874" s="29"/>
      <c r="E874" s="29"/>
      <c r="F874" s="29"/>
      <c r="G874" s="29"/>
      <c r="H874" s="579"/>
      <c r="I874" s="29"/>
      <c r="J874" s="29"/>
      <c r="K874" s="29"/>
      <c r="L874" s="29"/>
      <c r="M874" s="29"/>
      <c r="N874" s="29"/>
      <c r="O874" s="29"/>
      <c r="P874" s="29"/>
      <c r="Q874" s="29"/>
      <c r="R874" s="29"/>
      <c r="S874" s="29"/>
      <c r="T874" s="29"/>
      <c r="U874" s="29"/>
      <c r="V874" s="29"/>
      <c r="W874" s="29"/>
      <c r="X874" s="29"/>
      <c r="Y874" s="29"/>
      <c r="Z874" s="29"/>
    </row>
    <row r="875" spans="1:26" ht="15.75" customHeight="1">
      <c r="A875" s="29"/>
      <c r="B875" s="29"/>
      <c r="C875" s="29"/>
      <c r="D875" s="29"/>
      <c r="E875" s="29"/>
      <c r="F875" s="29"/>
      <c r="G875" s="29"/>
      <c r="H875" s="579"/>
      <c r="I875" s="29"/>
      <c r="J875" s="29"/>
      <c r="K875" s="29"/>
      <c r="L875" s="29"/>
      <c r="M875" s="29"/>
      <c r="N875" s="29"/>
      <c r="O875" s="29"/>
      <c r="P875" s="29"/>
      <c r="Q875" s="29"/>
      <c r="R875" s="29"/>
      <c r="S875" s="29"/>
      <c r="T875" s="29"/>
      <c r="U875" s="29"/>
      <c r="V875" s="29"/>
      <c r="W875" s="29"/>
      <c r="X875" s="29"/>
      <c r="Y875" s="29"/>
      <c r="Z875" s="29"/>
    </row>
    <row r="876" spans="1:26" ht="15.75" customHeight="1">
      <c r="A876" s="29"/>
      <c r="B876" s="29"/>
      <c r="C876" s="29"/>
      <c r="D876" s="29"/>
      <c r="E876" s="29"/>
      <c r="F876" s="29"/>
      <c r="G876" s="29"/>
      <c r="H876" s="579"/>
      <c r="I876" s="29"/>
      <c r="J876" s="29"/>
      <c r="K876" s="29"/>
      <c r="L876" s="29"/>
      <c r="M876" s="29"/>
      <c r="N876" s="29"/>
      <c r="O876" s="29"/>
      <c r="P876" s="29"/>
      <c r="Q876" s="29"/>
      <c r="R876" s="29"/>
      <c r="S876" s="29"/>
      <c r="T876" s="29"/>
      <c r="U876" s="29"/>
      <c r="V876" s="29"/>
      <c r="W876" s="29"/>
      <c r="X876" s="29"/>
      <c r="Y876" s="29"/>
      <c r="Z876" s="29"/>
    </row>
    <row r="877" spans="1:26" ht="15.75" customHeight="1">
      <c r="A877" s="29"/>
      <c r="B877" s="29"/>
      <c r="C877" s="29"/>
      <c r="D877" s="29"/>
      <c r="E877" s="29"/>
      <c r="F877" s="29"/>
      <c r="G877" s="29"/>
      <c r="H877" s="579"/>
      <c r="I877" s="29"/>
      <c r="J877" s="29"/>
      <c r="K877" s="29"/>
      <c r="L877" s="29"/>
      <c r="M877" s="29"/>
      <c r="N877" s="29"/>
      <c r="O877" s="29"/>
      <c r="P877" s="29"/>
      <c r="Q877" s="29"/>
      <c r="R877" s="29"/>
      <c r="S877" s="29"/>
      <c r="T877" s="29"/>
      <c r="U877" s="29"/>
      <c r="V877" s="29"/>
      <c r="W877" s="29"/>
      <c r="X877" s="29"/>
      <c r="Y877" s="29"/>
      <c r="Z877" s="29"/>
    </row>
    <row r="878" spans="1:26" ht="15.75" customHeight="1">
      <c r="A878" s="29"/>
      <c r="B878" s="29"/>
      <c r="C878" s="29"/>
      <c r="D878" s="29"/>
      <c r="E878" s="29"/>
      <c r="F878" s="29"/>
      <c r="G878" s="29"/>
      <c r="H878" s="579"/>
      <c r="I878" s="29"/>
      <c r="J878" s="29"/>
      <c r="K878" s="29"/>
      <c r="L878" s="29"/>
      <c r="M878" s="29"/>
      <c r="N878" s="29"/>
      <c r="O878" s="29"/>
      <c r="P878" s="29"/>
      <c r="Q878" s="29"/>
      <c r="R878" s="29"/>
      <c r="S878" s="29"/>
      <c r="T878" s="29"/>
      <c r="U878" s="29"/>
      <c r="V878" s="29"/>
      <c r="W878" s="29"/>
      <c r="X878" s="29"/>
      <c r="Y878" s="29"/>
      <c r="Z878" s="29"/>
    </row>
    <row r="879" spans="1:26" ht="15.75" customHeight="1">
      <c r="A879" s="29"/>
      <c r="B879" s="29"/>
      <c r="C879" s="29"/>
      <c r="D879" s="29"/>
      <c r="E879" s="29"/>
      <c r="F879" s="29"/>
      <c r="G879" s="29"/>
      <c r="H879" s="579"/>
      <c r="I879" s="29"/>
      <c r="J879" s="29"/>
      <c r="K879" s="29"/>
      <c r="L879" s="29"/>
      <c r="M879" s="29"/>
      <c r="N879" s="29"/>
      <c r="O879" s="29"/>
      <c r="P879" s="29"/>
      <c r="Q879" s="29"/>
      <c r="R879" s="29"/>
      <c r="S879" s="29"/>
      <c r="T879" s="29"/>
      <c r="U879" s="29"/>
      <c r="V879" s="29"/>
      <c r="W879" s="29"/>
      <c r="X879" s="29"/>
      <c r="Y879" s="29"/>
      <c r="Z879" s="29"/>
    </row>
    <row r="880" spans="1:26" ht="15.75" customHeight="1">
      <c r="A880" s="29"/>
      <c r="B880" s="29"/>
      <c r="C880" s="29"/>
      <c r="D880" s="29"/>
      <c r="E880" s="29"/>
      <c r="F880" s="29"/>
      <c r="G880" s="29"/>
      <c r="H880" s="579"/>
      <c r="I880" s="29"/>
      <c r="J880" s="29"/>
      <c r="K880" s="29"/>
      <c r="L880" s="29"/>
      <c r="M880" s="29"/>
      <c r="N880" s="29"/>
      <c r="O880" s="29"/>
      <c r="P880" s="29"/>
      <c r="Q880" s="29"/>
      <c r="R880" s="29"/>
      <c r="S880" s="29"/>
      <c r="T880" s="29"/>
      <c r="U880" s="29"/>
      <c r="V880" s="29"/>
      <c r="W880" s="29"/>
      <c r="X880" s="29"/>
      <c r="Y880" s="29"/>
      <c r="Z880" s="29"/>
    </row>
    <row r="881" spans="1:26" ht="15.75" customHeight="1">
      <c r="A881" s="29"/>
      <c r="B881" s="29"/>
      <c r="C881" s="29"/>
      <c r="D881" s="29"/>
      <c r="E881" s="29"/>
      <c r="F881" s="29"/>
      <c r="G881" s="29"/>
      <c r="H881" s="579"/>
      <c r="I881" s="29"/>
      <c r="J881" s="29"/>
      <c r="K881" s="29"/>
      <c r="L881" s="29"/>
      <c r="M881" s="29"/>
      <c r="N881" s="29"/>
      <c r="O881" s="29"/>
      <c r="P881" s="29"/>
      <c r="Q881" s="29"/>
      <c r="R881" s="29"/>
      <c r="S881" s="29"/>
      <c r="T881" s="29"/>
      <c r="U881" s="29"/>
      <c r="V881" s="29"/>
      <c r="W881" s="29"/>
      <c r="X881" s="29"/>
      <c r="Y881" s="29"/>
      <c r="Z881" s="29"/>
    </row>
    <row r="882" spans="1:26" ht="15.75" customHeight="1">
      <c r="A882" s="29"/>
      <c r="B882" s="29"/>
      <c r="C882" s="29"/>
      <c r="D882" s="29"/>
      <c r="E882" s="29"/>
      <c r="F882" s="29"/>
      <c r="G882" s="29"/>
      <c r="H882" s="579"/>
      <c r="I882" s="29"/>
      <c r="J882" s="29"/>
      <c r="K882" s="29"/>
      <c r="L882" s="29"/>
      <c r="M882" s="29"/>
      <c r="N882" s="29"/>
      <c r="O882" s="29"/>
      <c r="P882" s="29"/>
      <c r="Q882" s="29"/>
      <c r="R882" s="29"/>
      <c r="S882" s="29"/>
      <c r="T882" s="29"/>
      <c r="U882" s="29"/>
      <c r="V882" s="29"/>
      <c r="W882" s="29"/>
      <c r="X882" s="29"/>
      <c r="Y882" s="29"/>
      <c r="Z882" s="29"/>
    </row>
    <row r="883" spans="1:26" ht="15.75" customHeight="1">
      <c r="A883" s="29"/>
      <c r="B883" s="29"/>
      <c r="C883" s="29"/>
      <c r="D883" s="29"/>
      <c r="E883" s="29"/>
      <c r="F883" s="29"/>
      <c r="G883" s="29"/>
      <c r="H883" s="579"/>
      <c r="I883" s="29"/>
      <c r="J883" s="29"/>
      <c r="K883" s="29"/>
      <c r="L883" s="29"/>
      <c r="M883" s="29"/>
      <c r="N883" s="29"/>
      <c r="O883" s="29"/>
      <c r="P883" s="29"/>
      <c r="Q883" s="29"/>
      <c r="R883" s="29"/>
      <c r="S883" s="29"/>
      <c r="T883" s="29"/>
      <c r="U883" s="29"/>
      <c r="V883" s="29"/>
      <c r="W883" s="29"/>
      <c r="X883" s="29"/>
      <c r="Y883" s="29"/>
      <c r="Z883" s="29"/>
    </row>
    <row r="884" spans="1:26" ht="15.75" customHeight="1">
      <c r="A884" s="29"/>
      <c r="B884" s="29"/>
      <c r="C884" s="29"/>
      <c r="D884" s="29"/>
      <c r="E884" s="29"/>
      <c r="F884" s="29"/>
      <c r="G884" s="29"/>
      <c r="H884" s="579"/>
      <c r="I884" s="29"/>
      <c r="J884" s="29"/>
      <c r="K884" s="29"/>
      <c r="L884" s="29"/>
      <c r="M884" s="29"/>
      <c r="N884" s="29"/>
      <c r="O884" s="29"/>
      <c r="P884" s="29"/>
      <c r="Q884" s="29"/>
      <c r="R884" s="29"/>
      <c r="S884" s="29"/>
      <c r="T884" s="29"/>
      <c r="U884" s="29"/>
      <c r="V884" s="29"/>
      <c r="W884" s="29"/>
      <c r="X884" s="29"/>
      <c r="Y884" s="29"/>
      <c r="Z884" s="29"/>
    </row>
    <row r="885" spans="1:26" ht="15.75" customHeight="1">
      <c r="A885" s="29"/>
      <c r="B885" s="29"/>
      <c r="C885" s="29"/>
      <c r="D885" s="29"/>
      <c r="E885" s="29"/>
      <c r="F885" s="29"/>
      <c r="G885" s="29"/>
      <c r="H885" s="579"/>
      <c r="I885" s="29"/>
      <c r="J885" s="29"/>
      <c r="K885" s="29"/>
      <c r="L885" s="29"/>
      <c r="M885" s="29"/>
      <c r="N885" s="29"/>
      <c r="O885" s="29"/>
      <c r="P885" s="29"/>
      <c r="Q885" s="29"/>
      <c r="R885" s="29"/>
      <c r="S885" s="29"/>
      <c r="T885" s="29"/>
      <c r="U885" s="29"/>
      <c r="V885" s="29"/>
      <c r="W885" s="29"/>
      <c r="X885" s="29"/>
      <c r="Y885" s="29"/>
      <c r="Z885" s="29"/>
    </row>
    <row r="886" spans="1:26" ht="15.75" customHeight="1">
      <c r="A886" s="29"/>
      <c r="B886" s="29"/>
      <c r="C886" s="29"/>
      <c r="D886" s="29"/>
      <c r="E886" s="29"/>
      <c r="F886" s="29"/>
      <c r="G886" s="29"/>
      <c r="H886" s="579"/>
      <c r="I886" s="29"/>
      <c r="J886" s="29"/>
      <c r="K886" s="29"/>
      <c r="L886" s="29"/>
      <c r="M886" s="29"/>
      <c r="N886" s="29"/>
      <c r="O886" s="29"/>
      <c r="P886" s="29"/>
      <c r="Q886" s="29"/>
      <c r="R886" s="29"/>
      <c r="S886" s="29"/>
      <c r="T886" s="29"/>
      <c r="U886" s="29"/>
      <c r="V886" s="29"/>
      <c r="W886" s="29"/>
      <c r="X886" s="29"/>
      <c r="Y886" s="29"/>
      <c r="Z886" s="29"/>
    </row>
    <row r="887" spans="1:26" ht="15.75" customHeight="1">
      <c r="A887" s="29"/>
      <c r="B887" s="29"/>
      <c r="C887" s="29"/>
      <c r="D887" s="29"/>
      <c r="E887" s="29"/>
      <c r="F887" s="29"/>
      <c r="G887" s="29"/>
      <c r="H887" s="579"/>
      <c r="I887" s="29"/>
      <c r="J887" s="29"/>
      <c r="K887" s="29"/>
      <c r="L887" s="29"/>
      <c r="M887" s="29"/>
      <c r="N887" s="29"/>
      <c r="O887" s="29"/>
      <c r="P887" s="29"/>
      <c r="Q887" s="29"/>
      <c r="R887" s="29"/>
      <c r="S887" s="29"/>
      <c r="T887" s="29"/>
      <c r="U887" s="29"/>
      <c r="V887" s="29"/>
      <c r="W887" s="29"/>
      <c r="X887" s="29"/>
      <c r="Y887" s="29"/>
      <c r="Z887" s="29"/>
    </row>
    <row r="888" spans="1:26" ht="15.75" customHeight="1">
      <c r="A888" s="29"/>
      <c r="B888" s="29"/>
      <c r="C888" s="29"/>
      <c r="D888" s="29"/>
      <c r="E888" s="29"/>
      <c r="F888" s="29"/>
      <c r="G888" s="29"/>
      <c r="H888" s="579"/>
      <c r="I888" s="29"/>
      <c r="J888" s="29"/>
      <c r="K888" s="29"/>
      <c r="L888" s="29"/>
      <c r="M888" s="29"/>
      <c r="N888" s="29"/>
      <c r="O888" s="29"/>
      <c r="P888" s="29"/>
      <c r="Q888" s="29"/>
      <c r="R888" s="29"/>
      <c r="S888" s="29"/>
      <c r="T888" s="29"/>
      <c r="U888" s="29"/>
      <c r="V888" s="29"/>
      <c r="W888" s="29"/>
      <c r="X888" s="29"/>
      <c r="Y888" s="29"/>
      <c r="Z888" s="29"/>
    </row>
    <row r="889" spans="1:26" ht="15.75" customHeight="1">
      <c r="A889" s="29"/>
      <c r="B889" s="29"/>
      <c r="C889" s="29"/>
      <c r="D889" s="29"/>
      <c r="E889" s="29"/>
      <c r="F889" s="29"/>
      <c r="G889" s="29"/>
      <c r="H889" s="579"/>
      <c r="I889" s="29"/>
      <c r="J889" s="29"/>
      <c r="K889" s="29"/>
      <c r="L889" s="29"/>
      <c r="M889" s="29"/>
      <c r="N889" s="29"/>
      <c r="O889" s="29"/>
      <c r="P889" s="29"/>
      <c r="Q889" s="29"/>
      <c r="R889" s="29"/>
      <c r="S889" s="29"/>
      <c r="T889" s="29"/>
      <c r="U889" s="29"/>
      <c r="V889" s="29"/>
      <c r="W889" s="29"/>
      <c r="X889" s="29"/>
      <c r="Y889" s="29"/>
      <c r="Z889" s="29"/>
    </row>
    <row r="890" spans="1:26" ht="15.75" customHeight="1">
      <c r="A890" s="29"/>
      <c r="B890" s="29"/>
      <c r="C890" s="29"/>
      <c r="D890" s="29"/>
      <c r="E890" s="29"/>
      <c r="F890" s="29"/>
      <c r="G890" s="29"/>
      <c r="H890" s="579"/>
      <c r="I890" s="29"/>
      <c r="J890" s="29"/>
      <c r="K890" s="29"/>
      <c r="L890" s="29"/>
      <c r="M890" s="29"/>
      <c r="N890" s="29"/>
      <c r="O890" s="29"/>
      <c r="P890" s="29"/>
      <c r="Q890" s="29"/>
      <c r="R890" s="29"/>
      <c r="S890" s="29"/>
      <c r="T890" s="29"/>
      <c r="U890" s="29"/>
      <c r="V890" s="29"/>
      <c r="W890" s="29"/>
      <c r="X890" s="29"/>
      <c r="Y890" s="29"/>
      <c r="Z890" s="29"/>
    </row>
    <row r="891" spans="1:26" ht="15.75" customHeight="1">
      <c r="A891" s="29"/>
      <c r="B891" s="29"/>
      <c r="C891" s="29"/>
      <c r="D891" s="29"/>
      <c r="E891" s="29"/>
      <c r="F891" s="29"/>
      <c r="G891" s="29"/>
      <c r="H891" s="579"/>
      <c r="I891" s="29"/>
      <c r="J891" s="29"/>
      <c r="K891" s="29"/>
      <c r="L891" s="29"/>
      <c r="M891" s="29"/>
      <c r="N891" s="29"/>
      <c r="O891" s="29"/>
      <c r="P891" s="29"/>
      <c r="Q891" s="29"/>
      <c r="R891" s="29"/>
      <c r="S891" s="29"/>
      <c r="T891" s="29"/>
      <c r="U891" s="29"/>
      <c r="V891" s="29"/>
      <c r="W891" s="29"/>
      <c r="X891" s="29"/>
      <c r="Y891" s="29"/>
      <c r="Z891" s="29"/>
    </row>
    <row r="892" spans="1:26" ht="15.75" customHeight="1">
      <c r="A892" s="29"/>
      <c r="B892" s="29"/>
      <c r="C892" s="29"/>
      <c r="D892" s="29"/>
      <c r="E892" s="29"/>
      <c r="F892" s="29"/>
      <c r="G892" s="29"/>
      <c r="H892" s="579"/>
      <c r="I892" s="29"/>
      <c r="J892" s="29"/>
      <c r="K892" s="29"/>
      <c r="L892" s="29"/>
      <c r="M892" s="29"/>
      <c r="N892" s="29"/>
      <c r="O892" s="29"/>
      <c r="P892" s="29"/>
      <c r="Q892" s="29"/>
      <c r="R892" s="29"/>
      <c r="S892" s="29"/>
      <c r="T892" s="29"/>
      <c r="U892" s="29"/>
      <c r="V892" s="29"/>
      <c r="W892" s="29"/>
      <c r="X892" s="29"/>
      <c r="Y892" s="29"/>
      <c r="Z892" s="29"/>
    </row>
    <row r="893" spans="1:26" ht="15.75" customHeight="1">
      <c r="A893" s="29"/>
      <c r="B893" s="29"/>
      <c r="C893" s="29"/>
      <c r="D893" s="29"/>
      <c r="E893" s="29"/>
      <c r="F893" s="29"/>
      <c r="G893" s="29"/>
      <c r="H893" s="579"/>
      <c r="I893" s="29"/>
      <c r="J893" s="29"/>
      <c r="K893" s="29"/>
      <c r="L893" s="29"/>
      <c r="M893" s="29"/>
      <c r="N893" s="29"/>
      <c r="O893" s="29"/>
      <c r="P893" s="29"/>
      <c r="Q893" s="29"/>
      <c r="R893" s="29"/>
      <c r="S893" s="29"/>
      <c r="T893" s="29"/>
      <c r="U893" s="29"/>
      <c r="V893" s="29"/>
      <c r="W893" s="29"/>
      <c r="X893" s="29"/>
      <c r="Y893" s="29"/>
      <c r="Z893" s="29"/>
    </row>
    <row r="894" spans="1:26" ht="15.75" customHeight="1">
      <c r="A894" s="29"/>
      <c r="B894" s="29"/>
      <c r="C894" s="29"/>
      <c r="D894" s="29"/>
      <c r="E894" s="29"/>
      <c r="F894" s="29"/>
      <c r="G894" s="29"/>
      <c r="H894" s="579"/>
      <c r="I894" s="29"/>
      <c r="J894" s="29"/>
      <c r="K894" s="29"/>
      <c r="L894" s="29"/>
      <c r="M894" s="29"/>
      <c r="N894" s="29"/>
      <c r="O894" s="29"/>
      <c r="P894" s="29"/>
      <c r="Q894" s="29"/>
      <c r="R894" s="29"/>
      <c r="S894" s="29"/>
      <c r="T894" s="29"/>
      <c r="U894" s="29"/>
      <c r="V894" s="29"/>
      <c r="W894" s="29"/>
      <c r="X894" s="29"/>
      <c r="Y894" s="29"/>
      <c r="Z894" s="29"/>
    </row>
    <row r="895" spans="1:26" ht="15.75" customHeight="1">
      <c r="A895" s="29"/>
      <c r="B895" s="29"/>
      <c r="C895" s="29"/>
      <c r="D895" s="29"/>
      <c r="E895" s="29"/>
      <c r="F895" s="29"/>
      <c r="G895" s="29"/>
      <c r="H895" s="579"/>
      <c r="I895" s="29"/>
      <c r="J895" s="29"/>
      <c r="K895" s="29"/>
      <c r="L895" s="29"/>
      <c r="M895" s="29"/>
      <c r="N895" s="29"/>
      <c r="O895" s="29"/>
      <c r="P895" s="29"/>
      <c r="Q895" s="29"/>
      <c r="R895" s="29"/>
      <c r="S895" s="29"/>
      <c r="T895" s="29"/>
      <c r="U895" s="29"/>
      <c r="V895" s="29"/>
      <c r="W895" s="29"/>
      <c r="X895" s="29"/>
      <c r="Y895" s="29"/>
      <c r="Z895" s="29"/>
    </row>
    <row r="896" spans="1:26" ht="15.75" customHeight="1">
      <c r="A896" s="29"/>
      <c r="B896" s="29"/>
      <c r="C896" s="29"/>
      <c r="D896" s="29"/>
      <c r="E896" s="29"/>
      <c r="F896" s="29"/>
      <c r="G896" s="29"/>
      <c r="H896" s="579"/>
      <c r="I896" s="29"/>
      <c r="J896" s="29"/>
      <c r="K896" s="29"/>
      <c r="L896" s="29"/>
      <c r="M896" s="29"/>
      <c r="N896" s="29"/>
      <c r="O896" s="29"/>
      <c r="P896" s="29"/>
      <c r="Q896" s="29"/>
      <c r="R896" s="29"/>
      <c r="S896" s="29"/>
      <c r="T896" s="29"/>
      <c r="U896" s="29"/>
      <c r="V896" s="29"/>
      <c r="W896" s="29"/>
      <c r="X896" s="29"/>
      <c r="Y896" s="29"/>
      <c r="Z896" s="29"/>
    </row>
    <row r="897" spans="1:26" ht="15.75" customHeight="1">
      <c r="A897" s="29"/>
      <c r="B897" s="29"/>
      <c r="C897" s="29"/>
      <c r="D897" s="29"/>
      <c r="E897" s="29"/>
      <c r="F897" s="29"/>
      <c r="G897" s="29"/>
      <c r="H897" s="579"/>
      <c r="I897" s="29"/>
      <c r="J897" s="29"/>
      <c r="K897" s="29"/>
      <c r="L897" s="29"/>
      <c r="M897" s="29"/>
      <c r="N897" s="29"/>
      <c r="O897" s="29"/>
      <c r="P897" s="29"/>
      <c r="Q897" s="29"/>
      <c r="R897" s="29"/>
      <c r="S897" s="29"/>
      <c r="T897" s="29"/>
      <c r="U897" s="29"/>
      <c r="V897" s="29"/>
      <c r="W897" s="29"/>
      <c r="X897" s="29"/>
      <c r="Y897" s="29"/>
      <c r="Z897" s="29"/>
    </row>
    <row r="898" spans="1:26" ht="15.75" customHeight="1">
      <c r="A898" s="29"/>
      <c r="B898" s="29"/>
      <c r="C898" s="29"/>
      <c r="D898" s="29"/>
      <c r="E898" s="29"/>
      <c r="F898" s="29"/>
      <c r="G898" s="29"/>
      <c r="H898" s="579"/>
      <c r="I898" s="29"/>
      <c r="J898" s="29"/>
      <c r="K898" s="29"/>
      <c r="L898" s="29"/>
      <c r="M898" s="29"/>
      <c r="N898" s="29"/>
      <c r="O898" s="29"/>
      <c r="P898" s="29"/>
      <c r="Q898" s="29"/>
      <c r="R898" s="29"/>
      <c r="S898" s="29"/>
      <c r="T898" s="29"/>
      <c r="U898" s="29"/>
      <c r="V898" s="29"/>
      <c r="W898" s="29"/>
      <c r="X898" s="29"/>
      <c r="Y898" s="29"/>
      <c r="Z898" s="29"/>
    </row>
    <row r="899" spans="1:26" ht="15.75" customHeight="1">
      <c r="A899" s="29"/>
      <c r="B899" s="29"/>
      <c r="C899" s="29"/>
      <c r="D899" s="29"/>
      <c r="E899" s="29"/>
      <c r="F899" s="29"/>
      <c r="G899" s="29"/>
      <c r="H899" s="579"/>
      <c r="I899" s="29"/>
      <c r="J899" s="29"/>
      <c r="K899" s="29"/>
      <c r="L899" s="29"/>
      <c r="M899" s="29"/>
      <c r="N899" s="29"/>
      <c r="O899" s="29"/>
      <c r="P899" s="29"/>
      <c r="Q899" s="29"/>
      <c r="R899" s="29"/>
      <c r="S899" s="29"/>
      <c r="T899" s="29"/>
      <c r="U899" s="29"/>
      <c r="V899" s="29"/>
      <c r="W899" s="29"/>
      <c r="X899" s="29"/>
      <c r="Y899" s="29"/>
      <c r="Z899" s="29"/>
    </row>
    <row r="900" spans="1:26" ht="15.75" customHeight="1">
      <c r="A900" s="29"/>
      <c r="B900" s="29"/>
      <c r="C900" s="29"/>
      <c r="D900" s="29"/>
      <c r="E900" s="29"/>
      <c r="F900" s="29"/>
      <c r="G900" s="29"/>
      <c r="H900" s="579"/>
      <c r="I900" s="29"/>
      <c r="J900" s="29"/>
      <c r="K900" s="29"/>
      <c r="L900" s="29"/>
      <c r="M900" s="29"/>
      <c r="N900" s="29"/>
      <c r="O900" s="29"/>
      <c r="P900" s="29"/>
      <c r="Q900" s="29"/>
      <c r="R900" s="29"/>
      <c r="S900" s="29"/>
      <c r="T900" s="29"/>
      <c r="U900" s="29"/>
      <c r="V900" s="29"/>
      <c r="W900" s="29"/>
      <c r="X900" s="29"/>
      <c r="Y900" s="29"/>
      <c r="Z900" s="29"/>
    </row>
    <row r="901" spans="1:26" ht="15.75" customHeight="1">
      <c r="A901" s="29"/>
      <c r="B901" s="29"/>
      <c r="C901" s="29"/>
      <c r="D901" s="29"/>
      <c r="E901" s="29"/>
      <c r="F901" s="29"/>
      <c r="G901" s="29"/>
      <c r="H901" s="579"/>
      <c r="I901" s="29"/>
      <c r="J901" s="29"/>
      <c r="K901" s="29"/>
      <c r="L901" s="29"/>
      <c r="M901" s="29"/>
      <c r="N901" s="29"/>
      <c r="O901" s="29"/>
      <c r="P901" s="29"/>
      <c r="Q901" s="29"/>
      <c r="R901" s="29"/>
      <c r="S901" s="29"/>
      <c r="T901" s="29"/>
      <c r="U901" s="29"/>
      <c r="V901" s="29"/>
      <c r="W901" s="29"/>
      <c r="X901" s="29"/>
      <c r="Y901" s="29"/>
      <c r="Z901" s="29"/>
    </row>
    <row r="902" spans="1:26" ht="15.75" customHeight="1">
      <c r="A902" s="29"/>
      <c r="B902" s="29"/>
      <c r="C902" s="29"/>
      <c r="D902" s="29"/>
      <c r="E902" s="29"/>
      <c r="F902" s="29"/>
      <c r="G902" s="29"/>
      <c r="H902" s="579"/>
      <c r="I902" s="29"/>
      <c r="J902" s="29"/>
      <c r="K902" s="29"/>
      <c r="L902" s="29"/>
      <c r="M902" s="29"/>
      <c r="N902" s="29"/>
      <c r="O902" s="29"/>
      <c r="P902" s="29"/>
      <c r="Q902" s="29"/>
      <c r="R902" s="29"/>
      <c r="S902" s="29"/>
      <c r="T902" s="29"/>
      <c r="U902" s="29"/>
      <c r="V902" s="29"/>
      <c r="W902" s="29"/>
      <c r="X902" s="29"/>
      <c r="Y902" s="29"/>
      <c r="Z902" s="29"/>
    </row>
    <row r="903" spans="1:26" ht="15.75" customHeight="1">
      <c r="A903" s="29"/>
      <c r="B903" s="29"/>
      <c r="C903" s="29"/>
      <c r="D903" s="29"/>
      <c r="E903" s="29"/>
      <c r="F903" s="29"/>
      <c r="G903" s="29"/>
      <c r="H903" s="579"/>
      <c r="I903" s="29"/>
      <c r="J903" s="29"/>
      <c r="K903" s="29"/>
      <c r="L903" s="29"/>
      <c r="M903" s="29"/>
      <c r="N903" s="29"/>
      <c r="O903" s="29"/>
      <c r="P903" s="29"/>
      <c r="Q903" s="29"/>
      <c r="R903" s="29"/>
      <c r="S903" s="29"/>
      <c r="T903" s="29"/>
      <c r="U903" s="29"/>
      <c r="V903" s="29"/>
      <c r="W903" s="29"/>
      <c r="X903" s="29"/>
      <c r="Y903" s="29"/>
      <c r="Z903" s="29"/>
    </row>
    <row r="904" spans="1:26" ht="15.75" customHeight="1">
      <c r="A904" s="29"/>
      <c r="B904" s="29"/>
      <c r="C904" s="29"/>
      <c r="D904" s="29"/>
      <c r="E904" s="29"/>
      <c r="F904" s="29"/>
      <c r="G904" s="29"/>
      <c r="H904" s="579"/>
      <c r="I904" s="29"/>
      <c r="J904" s="29"/>
      <c r="K904" s="29"/>
      <c r="L904" s="29"/>
      <c r="M904" s="29"/>
      <c r="N904" s="29"/>
      <c r="O904" s="29"/>
      <c r="P904" s="29"/>
      <c r="Q904" s="29"/>
      <c r="R904" s="29"/>
      <c r="S904" s="29"/>
      <c r="T904" s="29"/>
      <c r="U904" s="29"/>
      <c r="V904" s="29"/>
      <c r="W904" s="29"/>
      <c r="X904" s="29"/>
      <c r="Y904" s="29"/>
      <c r="Z904" s="29"/>
    </row>
    <row r="905" spans="1:26" ht="15.75" customHeight="1">
      <c r="A905" s="29"/>
      <c r="B905" s="29"/>
      <c r="C905" s="29"/>
      <c r="D905" s="29"/>
      <c r="E905" s="29"/>
      <c r="F905" s="29"/>
      <c r="G905" s="29"/>
      <c r="H905" s="579"/>
      <c r="I905" s="29"/>
      <c r="J905" s="29"/>
      <c r="K905" s="29"/>
      <c r="L905" s="29"/>
      <c r="M905" s="29"/>
      <c r="N905" s="29"/>
      <c r="O905" s="29"/>
      <c r="P905" s="29"/>
      <c r="Q905" s="29"/>
      <c r="R905" s="29"/>
      <c r="S905" s="29"/>
      <c r="T905" s="29"/>
      <c r="U905" s="29"/>
      <c r="V905" s="29"/>
      <c r="W905" s="29"/>
      <c r="X905" s="29"/>
      <c r="Y905" s="29"/>
      <c r="Z905" s="29"/>
    </row>
    <row r="906" spans="1:26" ht="15.75" customHeight="1">
      <c r="A906" s="29"/>
      <c r="B906" s="29"/>
      <c r="C906" s="29"/>
      <c r="D906" s="29"/>
      <c r="E906" s="29"/>
      <c r="F906" s="29"/>
      <c r="G906" s="29"/>
      <c r="H906" s="579"/>
      <c r="I906" s="29"/>
      <c r="J906" s="29"/>
      <c r="K906" s="29"/>
      <c r="L906" s="29"/>
      <c r="M906" s="29"/>
      <c r="N906" s="29"/>
      <c r="O906" s="29"/>
      <c r="P906" s="29"/>
      <c r="Q906" s="29"/>
      <c r="R906" s="29"/>
      <c r="S906" s="29"/>
      <c r="T906" s="29"/>
      <c r="U906" s="29"/>
      <c r="V906" s="29"/>
      <c r="W906" s="29"/>
      <c r="X906" s="29"/>
      <c r="Y906" s="29"/>
      <c r="Z906" s="29"/>
    </row>
    <row r="907" spans="1:26" ht="15.75" customHeight="1">
      <c r="A907" s="29"/>
      <c r="B907" s="29"/>
      <c r="C907" s="29"/>
      <c r="D907" s="29"/>
      <c r="E907" s="29"/>
      <c r="F907" s="29"/>
      <c r="G907" s="29"/>
      <c r="H907" s="579"/>
      <c r="I907" s="29"/>
      <c r="J907" s="29"/>
      <c r="K907" s="29"/>
      <c r="L907" s="29"/>
      <c r="M907" s="29"/>
      <c r="N907" s="29"/>
      <c r="O907" s="29"/>
      <c r="P907" s="29"/>
      <c r="Q907" s="29"/>
      <c r="R907" s="29"/>
      <c r="S907" s="29"/>
      <c r="T907" s="29"/>
      <c r="U907" s="29"/>
      <c r="V907" s="29"/>
      <c r="W907" s="29"/>
      <c r="X907" s="29"/>
      <c r="Y907" s="29"/>
      <c r="Z907" s="29"/>
    </row>
    <row r="908" spans="1:26" ht="15.75" customHeight="1">
      <c r="A908" s="29"/>
      <c r="B908" s="29"/>
      <c r="C908" s="29"/>
      <c r="D908" s="29"/>
      <c r="E908" s="29"/>
      <c r="F908" s="29"/>
      <c r="G908" s="29"/>
      <c r="H908" s="579"/>
      <c r="I908" s="29"/>
      <c r="J908" s="29"/>
      <c r="K908" s="29"/>
      <c r="L908" s="29"/>
      <c r="M908" s="29"/>
      <c r="N908" s="29"/>
      <c r="O908" s="29"/>
      <c r="P908" s="29"/>
      <c r="Q908" s="29"/>
      <c r="R908" s="29"/>
      <c r="S908" s="29"/>
      <c r="T908" s="29"/>
      <c r="U908" s="29"/>
      <c r="V908" s="29"/>
      <c r="W908" s="29"/>
      <c r="X908" s="29"/>
      <c r="Y908" s="29"/>
      <c r="Z908" s="29"/>
    </row>
    <row r="909" spans="1:26" ht="15.75" customHeight="1">
      <c r="A909" s="29"/>
      <c r="B909" s="29"/>
      <c r="C909" s="29"/>
      <c r="D909" s="29"/>
      <c r="E909" s="29"/>
      <c r="F909" s="29"/>
      <c r="G909" s="29"/>
      <c r="H909" s="579"/>
      <c r="I909" s="29"/>
      <c r="J909" s="29"/>
      <c r="K909" s="29"/>
      <c r="L909" s="29"/>
      <c r="M909" s="29"/>
      <c r="N909" s="29"/>
      <c r="O909" s="29"/>
      <c r="P909" s="29"/>
      <c r="Q909" s="29"/>
      <c r="R909" s="29"/>
      <c r="S909" s="29"/>
      <c r="T909" s="29"/>
      <c r="U909" s="29"/>
      <c r="V909" s="29"/>
      <c r="W909" s="29"/>
      <c r="X909" s="29"/>
      <c r="Y909" s="29"/>
      <c r="Z909" s="29"/>
    </row>
    <row r="910" spans="1:26" ht="15.75" customHeight="1">
      <c r="A910" s="29"/>
      <c r="B910" s="29"/>
      <c r="C910" s="29"/>
      <c r="D910" s="29"/>
      <c r="E910" s="29"/>
      <c r="F910" s="29"/>
      <c r="G910" s="29"/>
      <c r="H910" s="579"/>
      <c r="I910" s="29"/>
      <c r="J910" s="29"/>
      <c r="K910" s="29"/>
      <c r="L910" s="29"/>
      <c r="M910" s="29"/>
      <c r="N910" s="29"/>
      <c r="O910" s="29"/>
      <c r="P910" s="29"/>
      <c r="Q910" s="29"/>
      <c r="R910" s="29"/>
      <c r="S910" s="29"/>
      <c r="T910" s="29"/>
      <c r="U910" s="29"/>
      <c r="V910" s="29"/>
      <c r="W910" s="29"/>
      <c r="X910" s="29"/>
      <c r="Y910" s="29"/>
      <c r="Z910" s="29"/>
    </row>
    <row r="911" spans="1:26" ht="15.75" customHeight="1">
      <c r="A911" s="29"/>
      <c r="B911" s="29"/>
      <c r="C911" s="29"/>
      <c r="D911" s="29"/>
      <c r="E911" s="29"/>
      <c r="F911" s="29"/>
      <c r="G911" s="29"/>
      <c r="H911" s="579"/>
      <c r="I911" s="29"/>
      <c r="J911" s="29"/>
      <c r="K911" s="29"/>
      <c r="L911" s="29"/>
      <c r="M911" s="29"/>
      <c r="N911" s="29"/>
      <c r="O911" s="29"/>
      <c r="P911" s="29"/>
      <c r="Q911" s="29"/>
      <c r="R911" s="29"/>
      <c r="S911" s="29"/>
      <c r="T911" s="29"/>
      <c r="U911" s="29"/>
      <c r="V911" s="29"/>
      <c r="W911" s="29"/>
      <c r="X911" s="29"/>
      <c r="Y911" s="29"/>
      <c r="Z911" s="29"/>
    </row>
    <row r="912" spans="1:26" ht="15.75" customHeight="1">
      <c r="A912" s="29"/>
      <c r="B912" s="29"/>
      <c r="C912" s="29"/>
      <c r="D912" s="29"/>
      <c r="E912" s="29"/>
      <c r="F912" s="29"/>
      <c r="G912" s="29"/>
      <c r="H912" s="579"/>
      <c r="I912" s="29"/>
      <c r="J912" s="29"/>
      <c r="K912" s="29"/>
      <c r="L912" s="29"/>
      <c r="M912" s="29"/>
      <c r="N912" s="29"/>
      <c r="O912" s="29"/>
      <c r="P912" s="29"/>
      <c r="Q912" s="29"/>
      <c r="R912" s="29"/>
      <c r="S912" s="29"/>
      <c r="T912" s="29"/>
      <c r="U912" s="29"/>
      <c r="V912" s="29"/>
      <c r="W912" s="29"/>
      <c r="X912" s="29"/>
      <c r="Y912" s="29"/>
      <c r="Z912" s="29"/>
    </row>
    <row r="913" spans="1:26" ht="15.75" customHeight="1">
      <c r="A913" s="29"/>
      <c r="B913" s="29"/>
      <c r="C913" s="29"/>
      <c r="D913" s="29"/>
      <c r="E913" s="29"/>
      <c r="F913" s="29"/>
      <c r="G913" s="29"/>
      <c r="H913" s="579"/>
      <c r="I913" s="29"/>
      <c r="J913" s="29"/>
      <c r="K913" s="29"/>
      <c r="L913" s="29"/>
      <c r="M913" s="29"/>
      <c r="N913" s="29"/>
      <c r="O913" s="29"/>
      <c r="P913" s="29"/>
      <c r="Q913" s="29"/>
      <c r="R913" s="29"/>
      <c r="S913" s="29"/>
      <c r="T913" s="29"/>
      <c r="U913" s="29"/>
      <c r="V913" s="29"/>
      <c r="W913" s="29"/>
      <c r="X913" s="29"/>
      <c r="Y913" s="29"/>
      <c r="Z913" s="29"/>
    </row>
    <row r="914" spans="1:26" ht="15.75" customHeight="1">
      <c r="A914" s="29"/>
      <c r="B914" s="29"/>
      <c r="C914" s="29"/>
      <c r="D914" s="29"/>
      <c r="E914" s="29"/>
      <c r="F914" s="29"/>
      <c r="G914" s="29"/>
      <c r="H914" s="579"/>
      <c r="I914" s="29"/>
      <c r="J914" s="29"/>
      <c r="K914" s="29"/>
      <c r="L914" s="29"/>
      <c r="M914" s="29"/>
      <c r="N914" s="29"/>
      <c r="O914" s="29"/>
      <c r="P914" s="29"/>
      <c r="Q914" s="29"/>
      <c r="R914" s="29"/>
      <c r="S914" s="29"/>
      <c r="T914" s="29"/>
      <c r="U914" s="29"/>
      <c r="V914" s="29"/>
      <c r="W914" s="29"/>
      <c r="X914" s="29"/>
      <c r="Y914" s="29"/>
      <c r="Z914" s="29"/>
    </row>
    <row r="915" spans="1:26" ht="15.75" customHeight="1">
      <c r="A915" s="29"/>
      <c r="B915" s="29"/>
      <c r="C915" s="29"/>
      <c r="D915" s="29"/>
      <c r="E915" s="29"/>
      <c r="F915" s="29"/>
      <c r="G915" s="29"/>
      <c r="H915" s="579"/>
      <c r="I915" s="29"/>
      <c r="J915" s="29"/>
      <c r="K915" s="29"/>
      <c r="L915" s="29"/>
      <c r="M915" s="29"/>
      <c r="N915" s="29"/>
      <c r="O915" s="29"/>
      <c r="P915" s="29"/>
      <c r="Q915" s="29"/>
      <c r="R915" s="29"/>
      <c r="S915" s="29"/>
      <c r="T915" s="29"/>
      <c r="U915" s="29"/>
      <c r="V915" s="29"/>
      <c r="W915" s="29"/>
      <c r="X915" s="29"/>
      <c r="Y915" s="29"/>
      <c r="Z915" s="29"/>
    </row>
    <row r="916" spans="1:26" ht="15.75" customHeight="1">
      <c r="A916" s="29"/>
      <c r="B916" s="29"/>
      <c r="C916" s="29"/>
      <c r="D916" s="29"/>
      <c r="E916" s="29"/>
      <c r="F916" s="29"/>
      <c r="G916" s="29"/>
      <c r="H916" s="579"/>
      <c r="I916" s="29"/>
      <c r="J916" s="29"/>
      <c r="K916" s="29"/>
      <c r="L916" s="29"/>
      <c r="M916" s="29"/>
      <c r="N916" s="29"/>
      <c r="O916" s="29"/>
      <c r="P916" s="29"/>
      <c r="Q916" s="29"/>
      <c r="R916" s="29"/>
      <c r="S916" s="29"/>
      <c r="T916" s="29"/>
      <c r="U916" s="29"/>
      <c r="V916" s="29"/>
      <c r="W916" s="29"/>
      <c r="X916" s="29"/>
      <c r="Y916" s="29"/>
      <c r="Z916" s="29"/>
    </row>
    <row r="917" spans="1:26" ht="15.75" customHeight="1">
      <c r="A917" s="29"/>
      <c r="B917" s="29"/>
      <c r="C917" s="29"/>
      <c r="D917" s="29"/>
      <c r="E917" s="29"/>
      <c r="F917" s="29"/>
      <c r="G917" s="29"/>
      <c r="H917" s="579"/>
      <c r="I917" s="29"/>
      <c r="J917" s="29"/>
      <c r="K917" s="29"/>
      <c r="L917" s="29"/>
      <c r="M917" s="29"/>
      <c r="N917" s="29"/>
      <c r="O917" s="29"/>
      <c r="P917" s="29"/>
      <c r="Q917" s="29"/>
      <c r="R917" s="29"/>
      <c r="S917" s="29"/>
      <c r="T917" s="29"/>
      <c r="U917" s="29"/>
      <c r="V917" s="29"/>
      <c r="W917" s="29"/>
      <c r="X917" s="29"/>
      <c r="Y917" s="29"/>
      <c r="Z917" s="29"/>
    </row>
    <row r="918" spans="1:26" ht="15.75" customHeight="1">
      <c r="A918" s="29"/>
      <c r="B918" s="29"/>
      <c r="C918" s="29"/>
      <c r="D918" s="29"/>
      <c r="E918" s="29"/>
      <c r="F918" s="29"/>
      <c r="G918" s="29"/>
      <c r="H918" s="579"/>
      <c r="I918" s="29"/>
      <c r="J918" s="29"/>
      <c r="K918" s="29"/>
      <c r="L918" s="29"/>
      <c r="M918" s="29"/>
      <c r="N918" s="29"/>
      <c r="O918" s="29"/>
      <c r="P918" s="29"/>
      <c r="Q918" s="29"/>
      <c r="R918" s="29"/>
      <c r="S918" s="29"/>
      <c r="T918" s="29"/>
      <c r="U918" s="29"/>
      <c r="V918" s="29"/>
      <c r="W918" s="29"/>
      <c r="X918" s="29"/>
      <c r="Y918" s="29"/>
      <c r="Z918" s="29"/>
    </row>
    <row r="919" spans="1:26" ht="15.75" customHeight="1">
      <c r="A919" s="29"/>
      <c r="B919" s="29"/>
      <c r="C919" s="29"/>
      <c r="D919" s="29"/>
      <c r="E919" s="29"/>
      <c r="F919" s="29"/>
      <c r="G919" s="29"/>
      <c r="H919" s="579"/>
      <c r="I919" s="29"/>
      <c r="J919" s="29"/>
      <c r="K919" s="29"/>
      <c r="L919" s="29"/>
      <c r="M919" s="29"/>
      <c r="N919" s="29"/>
      <c r="O919" s="29"/>
      <c r="P919" s="29"/>
      <c r="Q919" s="29"/>
      <c r="R919" s="29"/>
      <c r="S919" s="29"/>
      <c r="T919" s="29"/>
      <c r="U919" s="29"/>
      <c r="V919" s="29"/>
      <c r="W919" s="29"/>
      <c r="X919" s="29"/>
      <c r="Y919" s="29"/>
      <c r="Z919" s="29"/>
    </row>
    <row r="920" spans="1:26" ht="15.75" customHeight="1">
      <c r="A920" s="29"/>
      <c r="B920" s="29"/>
      <c r="C920" s="29"/>
      <c r="D920" s="29"/>
      <c r="E920" s="29"/>
      <c r="F920" s="29"/>
      <c r="G920" s="29"/>
      <c r="H920" s="579"/>
      <c r="I920" s="29"/>
      <c r="J920" s="29"/>
      <c r="K920" s="29"/>
      <c r="L920" s="29"/>
      <c r="M920" s="29"/>
      <c r="N920" s="29"/>
      <c r="O920" s="29"/>
      <c r="P920" s="29"/>
      <c r="Q920" s="29"/>
      <c r="R920" s="29"/>
      <c r="S920" s="29"/>
      <c r="T920" s="29"/>
      <c r="U920" s="29"/>
      <c r="V920" s="29"/>
      <c r="W920" s="29"/>
      <c r="X920" s="29"/>
      <c r="Y920" s="29"/>
      <c r="Z920" s="29"/>
    </row>
    <row r="921" spans="1:26" ht="15.75" customHeight="1">
      <c r="A921" s="29"/>
      <c r="B921" s="29"/>
      <c r="C921" s="29"/>
      <c r="D921" s="29"/>
      <c r="E921" s="29"/>
      <c r="F921" s="29"/>
      <c r="G921" s="29"/>
      <c r="H921" s="579"/>
      <c r="I921" s="29"/>
      <c r="J921" s="29"/>
      <c r="K921" s="29"/>
      <c r="L921" s="29"/>
      <c r="M921" s="29"/>
      <c r="N921" s="29"/>
      <c r="O921" s="29"/>
      <c r="P921" s="29"/>
      <c r="Q921" s="29"/>
      <c r="R921" s="29"/>
      <c r="S921" s="29"/>
      <c r="T921" s="29"/>
      <c r="U921" s="29"/>
      <c r="V921" s="29"/>
      <c r="W921" s="29"/>
      <c r="X921" s="29"/>
      <c r="Y921" s="29"/>
      <c r="Z921" s="29"/>
    </row>
    <row r="922" spans="1:26" ht="15.75" customHeight="1">
      <c r="A922" s="29"/>
      <c r="B922" s="29"/>
      <c r="C922" s="29"/>
      <c r="D922" s="29"/>
      <c r="E922" s="29"/>
      <c r="F922" s="29"/>
      <c r="G922" s="29"/>
      <c r="H922" s="579"/>
      <c r="I922" s="29"/>
      <c r="J922" s="29"/>
      <c r="K922" s="29"/>
      <c r="L922" s="29"/>
      <c r="M922" s="29"/>
      <c r="N922" s="29"/>
      <c r="O922" s="29"/>
      <c r="P922" s="29"/>
      <c r="Q922" s="29"/>
      <c r="R922" s="29"/>
      <c r="S922" s="29"/>
      <c r="T922" s="29"/>
      <c r="U922" s="29"/>
      <c r="V922" s="29"/>
      <c r="W922" s="29"/>
      <c r="X922" s="29"/>
      <c r="Y922" s="29"/>
      <c r="Z922" s="29"/>
    </row>
    <row r="923" spans="1:26" ht="15.75" customHeight="1">
      <c r="A923" s="29"/>
      <c r="B923" s="29"/>
      <c r="C923" s="29"/>
      <c r="D923" s="29"/>
      <c r="E923" s="29"/>
      <c r="F923" s="29"/>
      <c r="G923" s="29"/>
      <c r="H923" s="579"/>
      <c r="I923" s="29"/>
      <c r="J923" s="29"/>
      <c r="K923" s="29"/>
      <c r="L923" s="29"/>
      <c r="M923" s="29"/>
      <c r="N923" s="29"/>
      <c r="O923" s="29"/>
      <c r="P923" s="29"/>
      <c r="Q923" s="29"/>
      <c r="R923" s="29"/>
      <c r="S923" s="29"/>
      <c r="T923" s="29"/>
      <c r="U923" s="29"/>
      <c r="V923" s="29"/>
      <c r="W923" s="29"/>
      <c r="X923" s="29"/>
      <c r="Y923" s="29"/>
      <c r="Z923" s="29"/>
    </row>
    <row r="924" spans="1:26" ht="15.75" customHeight="1">
      <c r="A924" s="29"/>
      <c r="B924" s="29"/>
      <c r="C924" s="29"/>
      <c r="D924" s="29"/>
      <c r="E924" s="29"/>
      <c r="F924" s="29"/>
      <c r="G924" s="29"/>
      <c r="H924" s="579"/>
      <c r="I924" s="29"/>
      <c r="J924" s="29"/>
      <c r="K924" s="29"/>
      <c r="L924" s="29"/>
      <c r="M924" s="29"/>
      <c r="N924" s="29"/>
      <c r="O924" s="29"/>
      <c r="P924" s="29"/>
      <c r="Q924" s="29"/>
      <c r="R924" s="29"/>
      <c r="S924" s="29"/>
      <c r="T924" s="29"/>
      <c r="U924" s="29"/>
      <c r="V924" s="29"/>
      <c r="W924" s="29"/>
      <c r="X924" s="29"/>
      <c r="Y924" s="29"/>
      <c r="Z924" s="29"/>
    </row>
    <row r="925" spans="1:26" ht="15.75" customHeight="1">
      <c r="A925" s="29"/>
      <c r="B925" s="29"/>
      <c r="C925" s="29"/>
      <c r="D925" s="29"/>
      <c r="E925" s="29"/>
      <c r="F925" s="29"/>
      <c r="G925" s="29"/>
      <c r="H925" s="579"/>
      <c r="I925" s="29"/>
      <c r="J925" s="29"/>
      <c r="K925" s="29"/>
      <c r="L925" s="29"/>
      <c r="M925" s="29"/>
      <c r="N925" s="29"/>
      <c r="O925" s="29"/>
      <c r="P925" s="29"/>
      <c r="Q925" s="29"/>
      <c r="R925" s="29"/>
      <c r="S925" s="29"/>
      <c r="T925" s="29"/>
      <c r="U925" s="29"/>
      <c r="V925" s="29"/>
      <c r="W925" s="29"/>
      <c r="X925" s="29"/>
      <c r="Y925" s="29"/>
      <c r="Z925" s="29"/>
    </row>
    <row r="926" spans="1:26" ht="15.75" customHeight="1">
      <c r="A926" s="29"/>
      <c r="B926" s="29"/>
      <c r="C926" s="29"/>
      <c r="D926" s="29"/>
      <c r="E926" s="29"/>
      <c r="F926" s="29"/>
      <c r="G926" s="29"/>
      <c r="H926" s="579"/>
      <c r="I926" s="29"/>
      <c r="J926" s="29"/>
      <c r="K926" s="29"/>
      <c r="L926" s="29"/>
      <c r="M926" s="29"/>
      <c r="N926" s="29"/>
      <c r="O926" s="29"/>
      <c r="P926" s="29"/>
      <c r="Q926" s="29"/>
      <c r="R926" s="29"/>
      <c r="S926" s="29"/>
      <c r="T926" s="29"/>
      <c r="U926" s="29"/>
      <c r="V926" s="29"/>
      <c r="W926" s="29"/>
      <c r="X926" s="29"/>
      <c r="Y926" s="29"/>
      <c r="Z926" s="29"/>
    </row>
    <row r="927" spans="1:26" ht="15.75" customHeight="1">
      <c r="A927" s="29"/>
      <c r="B927" s="29"/>
      <c r="C927" s="29"/>
      <c r="D927" s="29"/>
      <c r="E927" s="29"/>
      <c r="F927" s="29"/>
      <c r="G927" s="29"/>
      <c r="H927" s="579"/>
      <c r="I927" s="29"/>
      <c r="J927" s="29"/>
      <c r="K927" s="29"/>
      <c r="L927" s="29"/>
      <c r="M927" s="29"/>
      <c r="N927" s="29"/>
      <c r="O927" s="29"/>
      <c r="P927" s="29"/>
      <c r="Q927" s="29"/>
      <c r="R927" s="29"/>
      <c r="S927" s="29"/>
      <c r="T927" s="29"/>
      <c r="U927" s="29"/>
      <c r="V927" s="29"/>
      <c r="W927" s="29"/>
      <c r="X927" s="29"/>
      <c r="Y927" s="29"/>
      <c r="Z927" s="29"/>
    </row>
    <row r="928" spans="1:26" ht="15.75" customHeight="1">
      <c r="A928" s="29"/>
      <c r="B928" s="29"/>
      <c r="C928" s="29"/>
      <c r="D928" s="29"/>
      <c r="E928" s="29"/>
      <c r="F928" s="29"/>
      <c r="G928" s="29"/>
      <c r="H928" s="579"/>
      <c r="I928" s="29"/>
      <c r="J928" s="29"/>
      <c r="K928" s="29"/>
      <c r="L928" s="29"/>
      <c r="M928" s="29"/>
      <c r="N928" s="29"/>
      <c r="O928" s="29"/>
      <c r="P928" s="29"/>
      <c r="Q928" s="29"/>
      <c r="R928" s="29"/>
      <c r="S928" s="29"/>
      <c r="T928" s="29"/>
      <c r="U928" s="29"/>
      <c r="V928" s="29"/>
      <c r="W928" s="29"/>
      <c r="X928" s="29"/>
      <c r="Y928" s="29"/>
      <c r="Z928" s="29"/>
    </row>
    <row r="929" spans="1:26" ht="15.75" customHeight="1">
      <c r="A929" s="29"/>
      <c r="B929" s="29"/>
      <c r="C929" s="29"/>
      <c r="D929" s="29"/>
      <c r="E929" s="29"/>
      <c r="F929" s="29"/>
      <c r="G929" s="29"/>
      <c r="H929" s="579"/>
      <c r="I929" s="29"/>
      <c r="J929" s="29"/>
      <c r="K929" s="29"/>
      <c r="L929" s="29"/>
      <c r="M929" s="29"/>
      <c r="N929" s="29"/>
      <c r="O929" s="29"/>
      <c r="P929" s="29"/>
      <c r="Q929" s="29"/>
      <c r="R929" s="29"/>
      <c r="S929" s="29"/>
      <c r="T929" s="29"/>
      <c r="U929" s="29"/>
      <c r="V929" s="29"/>
      <c r="W929" s="29"/>
      <c r="X929" s="29"/>
      <c r="Y929" s="29"/>
      <c r="Z929" s="29"/>
    </row>
    <row r="930" spans="1:26" ht="15.75" customHeight="1">
      <c r="A930" s="29"/>
      <c r="B930" s="29"/>
      <c r="C930" s="29"/>
      <c r="D930" s="29"/>
      <c r="E930" s="29"/>
      <c r="F930" s="29"/>
      <c r="G930" s="29"/>
      <c r="H930" s="579"/>
      <c r="I930" s="29"/>
      <c r="J930" s="29"/>
      <c r="K930" s="29"/>
      <c r="L930" s="29"/>
      <c r="M930" s="29"/>
      <c r="N930" s="29"/>
      <c r="O930" s="29"/>
      <c r="P930" s="29"/>
      <c r="Q930" s="29"/>
      <c r="R930" s="29"/>
      <c r="S930" s="29"/>
      <c r="T930" s="29"/>
      <c r="U930" s="29"/>
      <c r="V930" s="29"/>
      <c r="W930" s="29"/>
      <c r="X930" s="29"/>
      <c r="Y930" s="29"/>
      <c r="Z930" s="29"/>
    </row>
    <row r="931" spans="1:26" ht="15.75" customHeight="1">
      <c r="A931" s="29"/>
      <c r="B931" s="29"/>
      <c r="C931" s="29"/>
      <c r="D931" s="29"/>
      <c r="E931" s="29"/>
      <c r="F931" s="29"/>
      <c r="G931" s="29"/>
      <c r="H931" s="579"/>
      <c r="I931" s="29"/>
      <c r="J931" s="29"/>
      <c r="K931" s="29"/>
      <c r="L931" s="29"/>
      <c r="M931" s="29"/>
      <c r="N931" s="29"/>
      <c r="O931" s="29"/>
      <c r="P931" s="29"/>
      <c r="Q931" s="29"/>
      <c r="R931" s="29"/>
      <c r="S931" s="29"/>
      <c r="T931" s="29"/>
      <c r="U931" s="29"/>
      <c r="V931" s="29"/>
      <c r="W931" s="29"/>
      <c r="X931" s="29"/>
      <c r="Y931" s="29"/>
      <c r="Z931" s="29"/>
    </row>
    <row r="932" spans="1:26" ht="15.75" customHeight="1">
      <c r="A932" s="29"/>
      <c r="B932" s="29"/>
      <c r="C932" s="29"/>
      <c r="D932" s="29"/>
      <c r="E932" s="29"/>
      <c r="F932" s="29"/>
      <c r="G932" s="29"/>
      <c r="H932" s="579"/>
      <c r="I932" s="29"/>
      <c r="J932" s="29"/>
      <c r="K932" s="29"/>
      <c r="L932" s="29"/>
      <c r="M932" s="29"/>
      <c r="N932" s="29"/>
      <c r="O932" s="29"/>
      <c r="P932" s="29"/>
      <c r="Q932" s="29"/>
      <c r="R932" s="29"/>
      <c r="S932" s="29"/>
      <c r="T932" s="29"/>
      <c r="U932" s="29"/>
      <c r="V932" s="29"/>
      <c r="W932" s="29"/>
      <c r="X932" s="29"/>
      <c r="Y932" s="29"/>
      <c r="Z932" s="29"/>
    </row>
    <row r="933" spans="1:26" ht="15.75" customHeight="1">
      <c r="A933" s="29"/>
      <c r="B933" s="29"/>
      <c r="C933" s="29"/>
      <c r="D933" s="29"/>
      <c r="E933" s="29"/>
      <c r="F933" s="29"/>
      <c r="G933" s="29"/>
      <c r="H933" s="579"/>
      <c r="I933" s="29"/>
      <c r="J933" s="29"/>
      <c r="K933" s="29"/>
      <c r="L933" s="29"/>
      <c r="M933" s="29"/>
      <c r="N933" s="29"/>
      <c r="O933" s="29"/>
      <c r="P933" s="29"/>
      <c r="Q933" s="29"/>
      <c r="R933" s="29"/>
      <c r="S933" s="29"/>
      <c r="T933" s="29"/>
      <c r="U933" s="29"/>
      <c r="V933" s="29"/>
      <c r="W933" s="29"/>
      <c r="X933" s="29"/>
      <c r="Y933" s="29"/>
      <c r="Z933" s="29"/>
    </row>
    <row r="934" spans="1:26" ht="15.75" customHeight="1">
      <c r="A934" s="29"/>
      <c r="B934" s="29"/>
      <c r="C934" s="29"/>
      <c r="D934" s="29"/>
      <c r="E934" s="29"/>
      <c r="F934" s="29"/>
      <c r="G934" s="29"/>
      <c r="H934" s="579"/>
      <c r="I934" s="29"/>
      <c r="J934" s="29"/>
      <c r="K934" s="29"/>
      <c r="L934" s="29"/>
      <c r="M934" s="29"/>
      <c r="N934" s="29"/>
      <c r="O934" s="29"/>
      <c r="P934" s="29"/>
      <c r="Q934" s="29"/>
      <c r="R934" s="29"/>
      <c r="S934" s="29"/>
      <c r="T934" s="29"/>
      <c r="U934" s="29"/>
      <c r="V934" s="29"/>
      <c r="W934" s="29"/>
      <c r="X934" s="29"/>
      <c r="Y934" s="29"/>
      <c r="Z934" s="29"/>
    </row>
    <row r="935" spans="1:26" ht="15.75" customHeight="1">
      <c r="A935" s="29"/>
      <c r="B935" s="29"/>
      <c r="C935" s="29"/>
      <c r="D935" s="29"/>
      <c r="E935" s="29"/>
      <c r="F935" s="29"/>
      <c r="G935" s="29"/>
      <c r="H935" s="579"/>
      <c r="I935" s="29"/>
      <c r="J935" s="29"/>
      <c r="K935" s="29"/>
      <c r="L935" s="29"/>
      <c r="M935" s="29"/>
      <c r="N935" s="29"/>
      <c r="O935" s="29"/>
      <c r="P935" s="29"/>
      <c r="Q935" s="29"/>
      <c r="R935" s="29"/>
      <c r="S935" s="29"/>
      <c r="T935" s="29"/>
      <c r="U935" s="29"/>
      <c r="V935" s="29"/>
      <c r="W935" s="29"/>
      <c r="X935" s="29"/>
      <c r="Y935" s="29"/>
      <c r="Z935" s="29"/>
    </row>
    <row r="936" spans="1:26" ht="15.75" customHeight="1">
      <c r="A936" s="29"/>
      <c r="B936" s="29"/>
      <c r="C936" s="29"/>
      <c r="D936" s="29"/>
      <c r="E936" s="29"/>
      <c r="F936" s="29"/>
      <c r="G936" s="29"/>
      <c r="H936" s="579"/>
      <c r="I936" s="29"/>
      <c r="J936" s="29"/>
      <c r="K936" s="29"/>
      <c r="L936" s="29"/>
      <c r="M936" s="29"/>
      <c r="N936" s="29"/>
      <c r="O936" s="29"/>
      <c r="P936" s="29"/>
      <c r="Q936" s="29"/>
      <c r="R936" s="29"/>
      <c r="S936" s="29"/>
      <c r="T936" s="29"/>
      <c r="U936" s="29"/>
      <c r="V936" s="29"/>
      <c r="W936" s="29"/>
      <c r="X936" s="29"/>
      <c r="Y936" s="29"/>
      <c r="Z936" s="29"/>
    </row>
    <row r="937" spans="1:26" ht="15.75" customHeight="1">
      <c r="A937" s="29"/>
      <c r="B937" s="29"/>
      <c r="C937" s="29"/>
      <c r="D937" s="29"/>
      <c r="E937" s="29"/>
      <c r="F937" s="29"/>
      <c r="G937" s="29"/>
      <c r="H937" s="579"/>
      <c r="I937" s="29"/>
      <c r="J937" s="29"/>
      <c r="K937" s="29"/>
      <c r="L937" s="29"/>
      <c r="M937" s="29"/>
      <c r="N937" s="29"/>
      <c r="O937" s="29"/>
      <c r="P937" s="29"/>
      <c r="Q937" s="29"/>
      <c r="R937" s="29"/>
      <c r="S937" s="29"/>
      <c r="T937" s="29"/>
      <c r="U937" s="29"/>
      <c r="V937" s="29"/>
      <c r="W937" s="29"/>
      <c r="X937" s="29"/>
      <c r="Y937" s="29"/>
      <c r="Z937" s="29"/>
    </row>
    <row r="938" spans="1:26" ht="15.75" customHeight="1">
      <c r="A938" s="29"/>
      <c r="B938" s="29"/>
      <c r="C938" s="29"/>
      <c r="D938" s="29"/>
      <c r="E938" s="29"/>
      <c r="F938" s="29"/>
      <c r="G938" s="29"/>
      <c r="H938" s="579"/>
      <c r="I938" s="29"/>
      <c r="J938" s="29"/>
      <c r="K938" s="29"/>
      <c r="L938" s="29"/>
      <c r="M938" s="29"/>
      <c r="N938" s="29"/>
      <c r="O938" s="29"/>
      <c r="P938" s="29"/>
      <c r="Q938" s="29"/>
      <c r="R938" s="29"/>
      <c r="S938" s="29"/>
      <c r="T938" s="29"/>
      <c r="U938" s="29"/>
      <c r="V938" s="29"/>
      <c r="W938" s="29"/>
      <c r="X938" s="29"/>
      <c r="Y938" s="29"/>
      <c r="Z938" s="29"/>
    </row>
    <row r="939" spans="1:26" ht="15.75" customHeight="1">
      <c r="A939" s="29"/>
      <c r="B939" s="29"/>
      <c r="C939" s="29"/>
      <c r="D939" s="29"/>
      <c r="E939" s="29"/>
      <c r="F939" s="29"/>
      <c r="G939" s="29"/>
      <c r="H939" s="579"/>
      <c r="I939" s="29"/>
      <c r="J939" s="29"/>
      <c r="K939" s="29"/>
      <c r="L939" s="29"/>
      <c r="M939" s="29"/>
      <c r="N939" s="29"/>
      <c r="O939" s="29"/>
      <c r="P939" s="29"/>
      <c r="Q939" s="29"/>
      <c r="R939" s="29"/>
      <c r="S939" s="29"/>
      <c r="T939" s="29"/>
      <c r="U939" s="29"/>
      <c r="V939" s="29"/>
      <c r="W939" s="29"/>
      <c r="X939" s="29"/>
      <c r="Y939" s="29"/>
      <c r="Z939" s="29"/>
    </row>
    <row r="940" spans="1:26" ht="15.75" customHeight="1">
      <c r="A940" s="29"/>
      <c r="B940" s="29"/>
      <c r="C940" s="29"/>
      <c r="D940" s="29"/>
      <c r="E940" s="29"/>
      <c r="F940" s="29"/>
      <c r="G940" s="29"/>
      <c r="H940" s="579"/>
      <c r="I940" s="29"/>
      <c r="J940" s="29"/>
      <c r="K940" s="29"/>
      <c r="L940" s="29"/>
      <c r="M940" s="29"/>
      <c r="N940" s="29"/>
      <c r="O940" s="29"/>
      <c r="P940" s="29"/>
      <c r="Q940" s="29"/>
      <c r="R940" s="29"/>
      <c r="S940" s="29"/>
      <c r="T940" s="29"/>
      <c r="U940" s="29"/>
      <c r="V940" s="29"/>
      <c r="W940" s="29"/>
      <c r="X940" s="29"/>
      <c r="Y940" s="29"/>
      <c r="Z940" s="29"/>
    </row>
    <row r="941" spans="1:26" ht="15.75" customHeight="1">
      <c r="A941" s="29"/>
      <c r="B941" s="29"/>
      <c r="C941" s="29"/>
      <c r="D941" s="29"/>
      <c r="E941" s="29"/>
      <c r="F941" s="29"/>
      <c r="G941" s="29"/>
      <c r="H941" s="579"/>
      <c r="I941" s="29"/>
      <c r="J941" s="29"/>
      <c r="K941" s="29"/>
      <c r="L941" s="29"/>
      <c r="M941" s="29"/>
      <c r="N941" s="29"/>
      <c r="O941" s="29"/>
      <c r="P941" s="29"/>
      <c r="Q941" s="29"/>
      <c r="R941" s="29"/>
      <c r="S941" s="29"/>
      <c r="T941" s="29"/>
      <c r="U941" s="29"/>
      <c r="V941" s="29"/>
      <c r="W941" s="29"/>
      <c r="X941" s="29"/>
      <c r="Y941" s="29"/>
      <c r="Z941" s="29"/>
    </row>
    <row r="942" spans="1:26" ht="15.75" customHeight="1">
      <c r="A942" s="29"/>
      <c r="B942" s="29"/>
      <c r="C942" s="29"/>
      <c r="D942" s="29"/>
      <c r="E942" s="29"/>
      <c r="F942" s="29"/>
      <c r="G942" s="29"/>
      <c r="H942" s="579"/>
      <c r="I942" s="29"/>
      <c r="J942" s="29"/>
      <c r="K942" s="29"/>
      <c r="L942" s="29"/>
      <c r="M942" s="29"/>
      <c r="N942" s="29"/>
      <c r="O942" s="29"/>
      <c r="P942" s="29"/>
      <c r="Q942" s="29"/>
      <c r="R942" s="29"/>
      <c r="S942" s="29"/>
      <c r="T942" s="29"/>
      <c r="U942" s="29"/>
      <c r="V942" s="29"/>
      <c r="W942" s="29"/>
      <c r="X942" s="29"/>
      <c r="Y942" s="29"/>
      <c r="Z942" s="29"/>
    </row>
    <row r="943" spans="1:26" ht="15.75" customHeight="1">
      <c r="A943" s="29"/>
      <c r="B943" s="29"/>
      <c r="C943" s="29"/>
      <c r="D943" s="29"/>
      <c r="E943" s="29"/>
      <c r="F943" s="29"/>
      <c r="G943" s="29"/>
      <c r="H943" s="579"/>
      <c r="I943" s="29"/>
      <c r="J943" s="29"/>
      <c r="K943" s="29"/>
      <c r="L943" s="29"/>
      <c r="M943" s="29"/>
      <c r="N943" s="29"/>
      <c r="O943" s="29"/>
      <c r="P943" s="29"/>
      <c r="Q943" s="29"/>
      <c r="R943" s="29"/>
      <c r="S943" s="29"/>
      <c r="T943" s="29"/>
      <c r="U943" s="29"/>
      <c r="V943" s="29"/>
      <c r="W943" s="29"/>
      <c r="X943" s="29"/>
      <c r="Y943" s="29"/>
      <c r="Z943" s="29"/>
    </row>
    <row r="944" spans="1:26" ht="15.75" customHeight="1">
      <c r="A944" s="29"/>
      <c r="B944" s="29"/>
      <c r="C944" s="29"/>
      <c r="D944" s="29"/>
      <c r="E944" s="29"/>
      <c r="F944" s="29"/>
      <c r="G944" s="29"/>
      <c r="H944" s="579"/>
      <c r="I944" s="29"/>
      <c r="J944" s="29"/>
      <c r="K944" s="29"/>
      <c r="L944" s="29"/>
      <c r="M944" s="29"/>
      <c r="N944" s="29"/>
      <c r="O944" s="29"/>
      <c r="P944" s="29"/>
      <c r="Q944" s="29"/>
      <c r="R944" s="29"/>
      <c r="S944" s="29"/>
      <c r="T944" s="29"/>
      <c r="U944" s="29"/>
      <c r="V944" s="29"/>
      <c r="W944" s="29"/>
      <c r="X944" s="29"/>
      <c r="Y944" s="29"/>
      <c r="Z944" s="29"/>
    </row>
    <row r="945" spans="1:26" ht="15.75" customHeight="1">
      <c r="A945" s="29"/>
      <c r="B945" s="29"/>
      <c r="C945" s="29"/>
      <c r="D945" s="29"/>
      <c r="E945" s="29"/>
      <c r="F945" s="29"/>
      <c r="G945" s="29"/>
      <c r="H945" s="579"/>
      <c r="I945" s="29"/>
      <c r="J945" s="29"/>
      <c r="K945" s="29"/>
      <c r="L945" s="29"/>
      <c r="M945" s="29"/>
      <c r="N945" s="29"/>
      <c r="O945" s="29"/>
      <c r="P945" s="29"/>
      <c r="Q945" s="29"/>
      <c r="R945" s="29"/>
      <c r="S945" s="29"/>
      <c r="T945" s="29"/>
      <c r="U945" s="29"/>
      <c r="V945" s="29"/>
      <c r="W945" s="29"/>
      <c r="X945" s="29"/>
      <c r="Y945" s="29"/>
      <c r="Z945" s="29"/>
    </row>
    <row r="946" spans="1:26" ht="15.75" customHeight="1">
      <c r="A946" s="29"/>
      <c r="B946" s="29"/>
      <c r="C946" s="29"/>
      <c r="D946" s="29"/>
      <c r="E946" s="29"/>
      <c r="F946" s="29"/>
      <c r="G946" s="29"/>
      <c r="H946" s="579"/>
      <c r="I946" s="29"/>
      <c r="J946" s="29"/>
      <c r="K946" s="29"/>
      <c r="L946" s="29"/>
      <c r="M946" s="29"/>
      <c r="N946" s="29"/>
      <c r="O946" s="29"/>
      <c r="P946" s="29"/>
      <c r="Q946" s="29"/>
      <c r="R946" s="29"/>
      <c r="S946" s="29"/>
      <c r="T946" s="29"/>
      <c r="U946" s="29"/>
      <c r="V946" s="29"/>
      <c r="W946" s="29"/>
      <c r="X946" s="29"/>
      <c r="Y946" s="29"/>
      <c r="Z946" s="29"/>
    </row>
    <row r="947" spans="1:26" ht="15.75" customHeight="1">
      <c r="A947" s="29"/>
      <c r="B947" s="29"/>
      <c r="C947" s="29"/>
      <c r="D947" s="29"/>
      <c r="E947" s="29"/>
      <c r="F947" s="29"/>
      <c r="G947" s="29"/>
      <c r="H947" s="579"/>
      <c r="I947" s="29"/>
      <c r="J947" s="29"/>
      <c r="K947" s="29"/>
      <c r="L947" s="29"/>
      <c r="M947" s="29"/>
      <c r="N947" s="29"/>
      <c r="O947" s="29"/>
      <c r="P947" s="29"/>
      <c r="Q947" s="29"/>
      <c r="R947" s="29"/>
      <c r="S947" s="29"/>
      <c r="T947" s="29"/>
      <c r="U947" s="29"/>
      <c r="V947" s="29"/>
      <c r="W947" s="29"/>
      <c r="X947" s="29"/>
      <c r="Y947" s="29"/>
      <c r="Z947" s="29"/>
    </row>
    <row r="948" spans="1:26" ht="15.75" customHeight="1">
      <c r="A948" s="29"/>
      <c r="B948" s="29"/>
      <c r="C948" s="29"/>
      <c r="D948" s="29"/>
      <c r="E948" s="29"/>
      <c r="F948" s="29"/>
      <c r="G948" s="29"/>
      <c r="H948" s="579"/>
      <c r="I948" s="29"/>
      <c r="J948" s="29"/>
      <c r="K948" s="29"/>
      <c r="L948" s="29"/>
      <c r="M948" s="29"/>
      <c r="N948" s="29"/>
      <c r="O948" s="29"/>
      <c r="P948" s="29"/>
      <c r="Q948" s="29"/>
      <c r="R948" s="29"/>
      <c r="S948" s="29"/>
      <c r="T948" s="29"/>
      <c r="U948" s="29"/>
      <c r="V948" s="29"/>
      <c r="W948" s="29"/>
      <c r="X948" s="29"/>
      <c r="Y948" s="29"/>
      <c r="Z948" s="29"/>
    </row>
    <row r="949" spans="1:26" ht="15.75" customHeight="1">
      <c r="A949" s="29"/>
      <c r="B949" s="29"/>
      <c r="C949" s="29"/>
      <c r="D949" s="29"/>
      <c r="E949" s="29"/>
      <c r="F949" s="29"/>
      <c r="G949" s="29"/>
      <c r="H949" s="579"/>
      <c r="I949" s="29"/>
      <c r="J949" s="29"/>
      <c r="K949" s="29"/>
      <c r="L949" s="29"/>
      <c r="M949" s="29"/>
      <c r="N949" s="29"/>
      <c r="O949" s="29"/>
      <c r="P949" s="29"/>
      <c r="Q949" s="29"/>
      <c r="R949" s="29"/>
      <c r="S949" s="29"/>
      <c r="T949" s="29"/>
      <c r="U949" s="29"/>
      <c r="V949" s="29"/>
      <c r="W949" s="29"/>
      <c r="X949" s="29"/>
      <c r="Y949" s="29"/>
      <c r="Z949" s="29"/>
    </row>
    <row r="950" spans="1:26" ht="15.75" customHeight="1">
      <c r="A950" s="29"/>
      <c r="B950" s="29"/>
      <c r="C950" s="29"/>
      <c r="D950" s="29"/>
      <c r="E950" s="29"/>
      <c r="F950" s="29"/>
      <c r="G950" s="29"/>
      <c r="H950" s="579"/>
      <c r="I950" s="29"/>
      <c r="J950" s="29"/>
      <c r="K950" s="29"/>
      <c r="L950" s="29"/>
      <c r="M950" s="29"/>
      <c r="N950" s="29"/>
      <c r="O950" s="29"/>
      <c r="P950" s="29"/>
      <c r="Q950" s="29"/>
      <c r="R950" s="29"/>
      <c r="S950" s="29"/>
      <c r="T950" s="29"/>
      <c r="U950" s="29"/>
      <c r="V950" s="29"/>
      <c r="W950" s="29"/>
      <c r="X950" s="29"/>
      <c r="Y950" s="29"/>
      <c r="Z950" s="29"/>
    </row>
    <row r="951" spans="1:26" ht="15.75" customHeight="1">
      <c r="A951" s="29"/>
      <c r="B951" s="29"/>
      <c r="C951" s="29"/>
      <c r="D951" s="29"/>
      <c r="E951" s="29"/>
      <c r="F951" s="29"/>
      <c r="G951" s="29"/>
      <c r="H951" s="579"/>
      <c r="I951" s="29"/>
      <c r="J951" s="29"/>
      <c r="K951" s="29"/>
      <c r="L951" s="29"/>
      <c r="M951" s="29"/>
      <c r="N951" s="29"/>
      <c r="O951" s="29"/>
      <c r="P951" s="29"/>
      <c r="Q951" s="29"/>
      <c r="R951" s="29"/>
      <c r="S951" s="29"/>
      <c r="T951" s="29"/>
      <c r="U951" s="29"/>
      <c r="V951" s="29"/>
      <c r="W951" s="29"/>
      <c r="X951" s="29"/>
      <c r="Y951" s="29"/>
      <c r="Z951" s="29"/>
    </row>
    <row r="952" spans="1:26" ht="15.75" customHeight="1">
      <c r="A952" s="29"/>
      <c r="B952" s="29"/>
      <c r="C952" s="29"/>
      <c r="D952" s="29"/>
      <c r="E952" s="29"/>
      <c r="F952" s="29"/>
      <c r="G952" s="29"/>
      <c r="H952" s="579"/>
      <c r="I952" s="29"/>
      <c r="J952" s="29"/>
      <c r="K952" s="29"/>
      <c r="L952" s="29"/>
      <c r="M952" s="29"/>
      <c r="N952" s="29"/>
      <c r="O952" s="29"/>
      <c r="P952" s="29"/>
      <c r="Q952" s="29"/>
      <c r="R952" s="29"/>
      <c r="S952" s="29"/>
      <c r="T952" s="29"/>
      <c r="U952" s="29"/>
      <c r="V952" s="29"/>
      <c r="W952" s="29"/>
      <c r="X952" s="29"/>
      <c r="Y952" s="29"/>
      <c r="Z952" s="29"/>
    </row>
    <row r="953" spans="1:26" ht="15.75" customHeight="1">
      <c r="A953" s="29"/>
      <c r="B953" s="29"/>
      <c r="C953" s="29"/>
      <c r="D953" s="29"/>
      <c r="E953" s="29"/>
      <c r="F953" s="29"/>
      <c r="G953" s="29"/>
      <c r="H953" s="579"/>
      <c r="I953" s="29"/>
      <c r="J953" s="29"/>
      <c r="K953" s="29"/>
      <c r="L953" s="29"/>
      <c r="M953" s="29"/>
      <c r="N953" s="29"/>
      <c r="O953" s="29"/>
      <c r="P953" s="29"/>
      <c r="Q953" s="29"/>
      <c r="R953" s="29"/>
      <c r="S953" s="29"/>
      <c r="T953" s="29"/>
      <c r="U953" s="29"/>
      <c r="V953" s="29"/>
      <c r="W953" s="29"/>
      <c r="X953" s="29"/>
      <c r="Y953" s="29"/>
      <c r="Z953" s="29"/>
    </row>
    <row r="954" spans="1:26" ht="15.75" customHeight="1">
      <c r="A954" s="29"/>
      <c r="B954" s="29"/>
      <c r="C954" s="29"/>
      <c r="D954" s="29"/>
      <c r="E954" s="29"/>
      <c r="F954" s="29"/>
      <c r="G954" s="29"/>
      <c r="H954" s="579"/>
      <c r="I954" s="29"/>
      <c r="J954" s="29"/>
      <c r="K954" s="29"/>
      <c r="L954" s="29"/>
      <c r="M954" s="29"/>
      <c r="N954" s="29"/>
      <c r="O954" s="29"/>
      <c r="P954" s="29"/>
      <c r="Q954" s="29"/>
      <c r="R954" s="29"/>
      <c r="S954" s="29"/>
      <c r="T954" s="29"/>
      <c r="U954" s="29"/>
      <c r="V954" s="29"/>
      <c r="W954" s="29"/>
      <c r="X954" s="29"/>
      <c r="Y954" s="29"/>
      <c r="Z954" s="29"/>
    </row>
    <row r="955" spans="1:26" ht="15.75" customHeight="1">
      <c r="A955" s="29"/>
      <c r="B955" s="29"/>
      <c r="C955" s="29"/>
      <c r="D955" s="29"/>
      <c r="E955" s="29"/>
      <c r="F955" s="29"/>
      <c r="G955" s="29"/>
      <c r="H955" s="579"/>
      <c r="I955" s="29"/>
      <c r="J955" s="29"/>
      <c r="K955" s="29"/>
      <c r="L955" s="29"/>
      <c r="M955" s="29"/>
      <c r="N955" s="29"/>
      <c r="O955" s="29"/>
      <c r="P955" s="29"/>
      <c r="Q955" s="29"/>
      <c r="R955" s="29"/>
      <c r="S955" s="29"/>
      <c r="T955" s="29"/>
      <c r="U955" s="29"/>
      <c r="V955" s="29"/>
      <c r="W955" s="29"/>
      <c r="X955" s="29"/>
      <c r="Y955" s="29"/>
      <c r="Z955" s="29"/>
    </row>
    <row r="956" spans="1:26" ht="15.75" customHeight="1">
      <c r="A956" s="29"/>
      <c r="B956" s="29"/>
      <c r="C956" s="29"/>
      <c r="D956" s="29"/>
      <c r="E956" s="29"/>
      <c r="F956" s="29"/>
      <c r="G956" s="29"/>
      <c r="H956" s="579"/>
      <c r="I956" s="29"/>
      <c r="J956" s="29"/>
      <c r="K956" s="29"/>
      <c r="L956" s="29"/>
      <c r="M956" s="29"/>
      <c r="N956" s="29"/>
      <c r="O956" s="29"/>
      <c r="P956" s="29"/>
      <c r="Q956" s="29"/>
      <c r="R956" s="29"/>
      <c r="S956" s="29"/>
      <c r="T956" s="29"/>
      <c r="U956" s="29"/>
      <c r="V956" s="29"/>
      <c r="W956" s="29"/>
      <c r="X956" s="29"/>
      <c r="Y956" s="29"/>
      <c r="Z956" s="29"/>
    </row>
    <row r="957" spans="1:26" ht="15.75" customHeight="1">
      <c r="A957" s="29"/>
      <c r="B957" s="29"/>
      <c r="C957" s="29"/>
      <c r="D957" s="29"/>
      <c r="E957" s="29"/>
      <c r="F957" s="29"/>
      <c r="G957" s="29"/>
      <c r="H957" s="579"/>
      <c r="I957" s="29"/>
      <c r="J957" s="29"/>
      <c r="K957" s="29"/>
      <c r="L957" s="29"/>
      <c r="M957" s="29"/>
      <c r="N957" s="29"/>
      <c r="O957" s="29"/>
      <c r="P957" s="29"/>
      <c r="Q957" s="29"/>
      <c r="R957" s="29"/>
      <c r="S957" s="29"/>
      <c r="T957" s="29"/>
      <c r="U957" s="29"/>
      <c r="V957" s="29"/>
      <c r="W957" s="29"/>
      <c r="X957" s="29"/>
      <c r="Y957" s="29"/>
      <c r="Z957" s="29"/>
    </row>
    <row r="958" spans="1:26" ht="15.75" customHeight="1">
      <c r="A958" s="29"/>
      <c r="B958" s="29"/>
      <c r="C958" s="29"/>
      <c r="D958" s="29"/>
      <c r="E958" s="29"/>
      <c r="F958" s="29"/>
      <c r="G958" s="29"/>
      <c r="H958" s="579"/>
      <c r="I958" s="29"/>
      <c r="J958" s="29"/>
      <c r="K958" s="29"/>
      <c r="L958" s="29"/>
      <c r="M958" s="29"/>
      <c r="N958" s="29"/>
      <c r="O958" s="29"/>
      <c r="P958" s="29"/>
      <c r="Q958" s="29"/>
      <c r="R958" s="29"/>
      <c r="S958" s="29"/>
      <c r="T958" s="29"/>
      <c r="U958" s="29"/>
      <c r="V958" s="29"/>
      <c r="W958" s="29"/>
      <c r="X958" s="29"/>
      <c r="Y958" s="29"/>
      <c r="Z958" s="29"/>
    </row>
    <row r="959" spans="1:26" ht="15.75" customHeight="1">
      <c r="A959" s="29"/>
      <c r="B959" s="29"/>
      <c r="C959" s="29"/>
      <c r="D959" s="29"/>
      <c r="E959" s="29"/>
      <c r="F959" s="29"/>
      <c r="G959" s="29"/>
      <c r="H959" s="579"/>
      <c r="I959" s="29"/>
      <c r="J959" s="29"/>
      <c r="K959" s="29"/>
      <c r="L959" s="29"/>
      <c r="M959" s="29"/>
      <c r="N959" s="29"/>
      <c r="O959" s="29"/>
      <c r="P959" s="29"/>
      <c r="Q959" s="29"/>
      <c r="R959" s="29"/>
      <c r="S959" s="29"/>
      <c r="T959" s="29"/>
      <c r="U959" s="29"/>
      <c r="V959" s="29"/>
      <c r="W959" s="29"/>
      <c r="X959" s="29"/>
      <c r="Y959" s="29"/>
      <c r="Z959" s="29"/>
    </row>
    <row r="960" spans="1:26" ht="15.75" customHeight="1">
      <c r="A960" s="29"/>
      <c r="B960" s="29"/>
      <c r="C960" s="29"/>
      <c r="D960" s="29"/>
      <c r="E960" s="29"/>
      <c r="F960" s="29"/>
      <c r="G960" s="29"/>
      <c r="H960" s="579"/>
      <c r="I960" s="29"/>
      <c r="J960" s="29"/>
      <c r="K960" s="29"/>
      <c r="L960" s="29"/>
      <c r="M960" s="29"/>
      <c r="N960" s="29"/>
      <c r="O960" s="29"/>
      <c r="P960" s="29"/>
      <c r="Q960" s="29"/>
      <c r="R960" s="29"/>
      <c r="S960" s="29"/>
      <c r="T960" s="29"/>
      <c r="U960" s="29"/>
      <c r="V960" s="29"/>
      <c r="W960" s="29"/>
      <c r="X960" s="29"/>
      <c r="Y960" s="29"/>
      <c r="Z960" s="29"/>
    </row>
    <row r="961" spans="1:26" ht="15.75" customHeight="1">
      <c r="A961" s="29"/>
      <c r="B961" s="29"/>
      <c r="C961" s="29"/>
      <c r="D961" s="29"/>
      <c r="E961" s="29"/>
      <c r="F961" s="29"/>
      <c r="G961" s="29"/>
      <c r="H961" s="579"/>
      <c r="I961" s="29"/>
      <c r="J961" s="29"/>
      <c r="K961" s="29"/>
      <c r="L961" s="29"/>
      <c r="M961" s="29"/>
      <c r="N961" s="29"/>
      <c r="O961" s="29"/>
      <c r="P961" s="29"/>
      <c r="Q961" s="29"/>
      <c r="R961" s="29"/>
      <c r="S961" s="29"/>
      <c r="T961" s="29"/>
      <c r="U961" s="29"/>
      <c r="V961" s="29"/>
      <c r="W961" s="29"/>
      <c r="X961" s="29"/>
      <c r="Y961" s="29"/>
      <c r="Z961" s="29"/>
    </row>
    <row r="962" spans="1:26" ht="15.75" customHeight="1">
      <c r="A962" s="29"/>
      <c r="B962" s="29"/>
      <c r="C962" s="29"/>
      <c r="D962" s="29"/>
      <c r="E962" s="29"/>
      <c r="F962" s="29"/>
      <c r="G962" s="29"/>
      <c r="H962" s="579"/>
      <c r="I962" s="29"/>
      <c r="J962" s="29"/>
      <c r="K962" s="29"/>
      <c r="L962" s="29"/>
      <c r="M962" s="29"/>
      <c r="N962" s="29"/>
      <c r="O962" s="29"/>
      <c r="P962" s="29"/>
      <c r="Q962" s="29"/>
      <c r="R962" s="29"/>
      <c r="S962" s="29"/>
      <c r="T962" s="29"/>
      <c r="U962" s="29"/>
      <c r="V962" s="29"/>
      <c r="W962" s="29"/>
      <c r="X962" s="29"/>
      <c r="Y962" s="29"/>
      <c r="Z962" s="29"/>
    </row>
    <row r="963" spans="1:26" ht="15.75" customHeight="1">
      <c r="A963" s="29"/>
      <c r="B963" s="29"/>
      <c r="C963" s="29"/>
      <c r="D963" s="29"/>
      <c r="E963" s="29"/>
      <c r="F963" s="29"/>
      <c r="G963" s="29"/>
      <c r="H963" s="579"/>
      <c r="I963" s="29"/>
      <c r="J963" s="29"/>
      <c r="K963" s="29"/>
      <c r="L963" s="29"/>
      <c r="M963" s="29"/>
      <c r="N963" s="29"/>
      <c r="O963" s="29"/>
      <c r="P963" s="29"/>
      <c r="Q963" s="29"/>
      <c r="R963" s="29"/>
      <c r="S963" s="29"/>
      <c r="T963" s="29"/>
      <c r="U963" s="29"/>
      <c r="V963" s="29"/>
      <c r="W963" s="29"/>
      <c r="X963" s="29"/>
      <c r="Y963" s="29"/>
      <c r="Z963" s="29"/>
    </row>
    <row r="964" spans="1:26" ht="15.75" customHeight="1">
      <c r="A964" s="29"/>
      <c r="B964" s="29"/>
      <c r="C964" s="29"/>
      <c r="D964" s="29"/>
      <c r="E964" s="29"/>
      <c r="F964" s="29"/>
      <c r="G964" s="29"/>
      <c r="H964" s="579"/>
      <c r="I964" s="29"/>
      <c r="J964" s="29"/>
      <c r="K964" s="29"/>
      <c r="L964" s="29"/>
      <c r="M964" s="29"/>
      <c r="N964" s="29"/>
      <c r="O964" s="29"/>
      <c r="P964" s="29"/>
      <c r="Q964" s="29"/>
      <c r="R964" s="29"/>
      <c r="S964" s="29"/>
      <c r="T964" s="29"/>
      <c r="U964" s="29"/>
      <c r="V964" s="29"/>
      <c r="W964" s="29"/>
      <c r="X964" s="29"/>
      <c r="Y964" s="29"/>
      <c r="Z964" s="29"/>
    </row>
    <row r="965" spans="1:26" ht="15.75" customHeight="1">
      <c r="A965" s="29"/>
      <c r="B965" s="29"/>
      <c r="C965" s="29"/>
      <c r="D965" s="29"/>
      <c r="E965" s="29"/>
      <c r="F965" s="29"/>
      <c r="G965" s="29"/>
      <c r="H965" s="579"/>
      <c r="I965" s="29"/>
      <c r="J965" s="29"/>
      <c r="K965" s="29"/>
      <c r="L965" s="29"/>
      <c r="M965" s="29"/>
      <c r="N965" s="29"/>
      <c r="O965" s="29"/>
      <c r="P965" s="29"/>
      <c r="Q965" s="29"/>
      <c r="R965" s="29"/>
      <c r="S965" s="29"/>
      <c r="T965" s="29"/>
      <c r="U965" s="29"/>
      <c r="V965" s="29"/>
      <c r="W965" s="29"/>
      <c r="X965" s="29"/>
      <c r="Y965" s="29"/>
      <c r="Z965" s="29"/>
    </row>
    <row r="966" spans="1:26" ht="15.75" customHeight="1">
      <c r="A966" s="29"/>
      <c r="B966" s="29"/>
      <c r="C966" s="29"/>
      <c r="D966" s="29"/>
      <c r="E966" s="29"/>
      <c r="F966" s="29"/>
      <c r="G966" s="29"/>
      <c r="H966" s="579"/>
      <c r="I966" s="29"/>
      <c r="J966" s="29"/>
      <c r="K966" s="29"/>
      <c r="L966" s="29"/>
      <c r="M966" s="29"/>
      <c r="N966" s="29"/>
      <c r="O966" s="29"/>
      <c r="P966" s="29"/>
      <c r="Q966" s="29"/>
      <c r="R966" s="29"/>
      <c r="S966" s="29"/>
      <c r="T966" s="29"/>
      <c r="U966" s="29"/>
      <c r="V966" s="29"/>
      <c r="W966" s="29"/>
      <c r="X966" s="29"/>
      <c r="Y966" s="29"/>
      <c r="Z966" s="29"/>
    </row>
    <row r="967" spans="1:26" ht="15.75" customHeight="1">
      <c r="A967" s="29"/>
      <c r="B967" s="29"/>
      <c r="C967" s="29"/>
      <c r="D967" s="29"/>
      <c r="E967" s="29"/>
      <c r="F967" s="29"/>
      <c r="G967" s="29"/>
      <c r="H967" s="579"/>
      <c r="I967" s="29"/>
      <c r="J967" s="29"/>
      <c r="K967" s="29"/>
      <c r="L967" s="29"/>
      <c r="M967" s="29"/>
      <c r="N967" s="29"/>
      <c r="O967" s="29"/>
      <c r="P967" s="29"/>
      <c r="Q967" s="29"/>
      <c r="R967" s="29"/>
      <c r="S967" s="29"/>
      <c r="T967" s="29"/>
      <c r="U967" s="29"/>
      <c r="V967" s="29"/>
      <c r="W967" s="29"/>
      <c r="X967" s="29"/>
      <c r="Y967" s="29"/>
      <c r="Z967" s="29"/>
    </row>
    <row r="968" spans="1:26" ht="15.75" customHeight="1">
      <c r="A968" s="29"/>
      <c r="B968" s="29"/>
      <c r="C968" s="29"/>
      <c r="D968" s="29"/>
      <c r="E968" s="29"/>
      <c r="F968" s="29"/>
      <c r="G968" s="29"/>
      <c r="H968" s="579"/>
      <c r="I968" s="29"/>
      <c r="J968" s="29"/>
      <c r="K968" s="29"/>
      <c r="L968" s="29"/>
      <c r="M968" s="29"/>
      <c r="N968" s="29"/>
      <c r="O968" s="29"/>
      <c r="P968" s="29"/>
      <c r="Q968" s="29"/>
      <c r="R968" s="29"/>
      <c r="S968" s="29"/>
      <c r="T968" s="29"/>
      <c r="U968" s="29"/>
      <c r="V968" s="29"/>
      <c r="W968" s="29"/>
      <c r="X968" s="29"/>
      <c r="Y968" s="29"/>
      <c r="Z968" s="29"/>
    </row>
    <row r="969" spans="1:26" ht="15.75" customHeight="1">
      <c r="A969" s="29"/>
      <c r="B969" s="29"/>
      <c r="C969" s="29"/>
      <c r="D969" s="29"/>
      <c r="E969" s="29"/>
      <c r="F969" s="29"/>
      <c r="G969" s="29"/>
      <c r="H969" s="579"/>
      <c r="I969" s="29"/>
      <c r="J969" s="29"/>
      <c r="K969" s="29"/>
      <c r="L969" s="29"/>
      <c r="M969" s="29"/>
      <c r="N969" s="29"/>
      <c r="O969" s="29"/>
      <c r="P969" s="29"/>
      <c r="Q969" s="29"/>
      <c r="R969" s="29"/>
      <c r="S969" s="29"/>
      <c r="T969" s="29"/>
      <c r="U969" s="29"/>
      <c r="V969" s="29"/>
      <c r="W969" s="29"/>
      <c r="X969" s="29"/>
      <c r="Y969" s="29"/>
      <c r="Z969" s="29"/>
    </row>
    <row r="970" spans="1:26" ht="15.75" customHeight="1">
      <c r="A970" s="29"/>
      <c r="B970" s="29"/>
      <c r="C970" s="29"/>
      <c r="D970" s="29"/>
      <c r="E970" s="29"/>
      <c r="F970" s="29"/>
      <c r="G970" s="29"/>
      <c r="H970" s="579"/>
      <c r="I970" s="29"/>
      <c r="J970" s="29"/>
      <c r="K970" s="29"/>
      <c r="L970" s="29"/>
      <c r="M970" s="29"/>
      <c r="N970" s="29"/>
      <c r="O970" s="29"/>
      <c r="P970" s="29"/>
      <c r="Q970" s="29"/>
      <c r="R970" s="29"/>
      <c r="S970" s="29"/>
      <c r="T970" s="29"/>
      <c r="U970" s="29"/>
      <c r="V970" s="29"/>
      <c r="W970" s="29"/>
      <c r="X970" s="29"/>
      <c r="Y970" s="29"/>
      <c r="Z970" s="29"/>
    </row>
    <row r="971" spans="1:26" ht="15.75" customHeight="1">
      <c r="A971" s="29"/>
      <c r="B971" s="29"/>
      <c r="C971" s="29"/>
      <c r="D971" s="29"/>
      <c r="E971" s="29"/>
      <c r="F971" s="29"/>
      <c r="G971" s="29"/>
      <c r="H971" s="579"/>
      <c r="I971" s="29"/>
      <c r="J971" s="29"/>
      <c r="K971" s="29"/>
      <c r="L971" s="29"/>
      <c r="M971" s="29"/>
      <c r="N971" s="29"/>
      <c r="O971" s="29"/>
      <c r="P971" s="29"/>
      <c r="Q971" s="29"/>
      <c r="R971" s="29"/>
      <c r="S971" s="29"/>
      <c r="T971" s="29"/>
      <c r="U971" s="29"/>
      <c r="V971" s="29"/>
      <c r="W971" s="29"/>
      <c r="X971" s="29"/>
      <c r="Y971" s="29"/>
      <c r="Z971" s="29"/>
    </row>
    <row r="972" spans="1:26" ht="15.75" customHeight="1">
      <c r="A972" s="29"/>
      <c r="B972" s="29"/>
      <c r="C972" s="29"/>
      <c r="D972" s="29"/>
      <c r="E972" s="29"/>
      <c r="F972" s="29"/>
      <c r="G972" s="29"/>
      <c r="H972" s="579"/>
      <c r="I972" s="29"/>
      <c r="J972" s="29"/>
      <c r="K972" s="29"/>
      <c r="L972" s="29"/>
      <c r="M972" s="29"/>
      <c r="N972" s="29"/>
      <c r="O972" s="29"/>
      <c r="P972" s="29"/>
      <c r="Q972" s="29"/>
      <c r="R972" s="29"/>
      <c r="S972" s="29"/>
      <c r="T972" s="29"/>
      <c r="U972" s="29"/>
      <c r="V972" s="29"/>
      <c r="W972" s="29"/>
      <c r="X972" s="29"/>
      <c r="Y972" s="29"/>
      <c r="Z972" s="29"/>
    </row>
    <row r="973" spans="1:26" ht="15.75" customHeight="1">
      <c r="A973" s="29"/>
      <c r="B973" s="29"/>
      <c r="C973" s="29"/>
      <c r="D973" s="29"/>
      <c r="E973" s="29"/>
      <c r="F973" s="29"/>
      <c r="G973" s="29"/>
      <c r="H973" s="579"/>
      <c r="I973" s="29"/>
      <c r="J973" s="29"/>
      <c r="K973" s="29"/>
      <c r="L973" s="29"/>
      <c r="M973" s="29"/>
      <c r="N973" s="29"/>
      <c r="O973" s="29"/>
      <c r="P973" s="29"/>
      <c r="Q973" s="29"/>
      <c r="R973" s="29"/>
      <c r="S973" s="29"/>
      <c r="T973" s="29"/>
      <c r="U973" s="29"/>
      <c r="V973" s="29"/>
      <c r="W973" s="29"/>
      <c r="X973" s="29"/>
      <c r="Y973" s="29"/>
      <c r="Z973" s="29"/>
    </row>
    <row r="974" spans="1:26" ht="15.75" customHeight="1">
      <c r="A974" s="29"/>
      <c r="B974" s="29"/>
      <c r="C974" s="29"/>
      <c r="D974" s="29"/>
      <c r="E974" s="29"/>
      <c r="F974" s="29"/>
      <c r="G974" s="29"/>
      <c r="H974" s="579"/>
      <c r="I974" s="29"/>
      <c r="J974" s="29"/>
      <c r="K974" s="29"/>
      <c r="L974" s="29"/>
      <c r="M974" s="29"/>
      <c r="N974" s="29"/>
      <c r="O974" s="29"/>
      <c r="P974" s="29"/>
      <c r="Q974" s="29"/>
      <c r="R974" s="29"/>
      <c r="S974" s="29"/>
      <c r="T974" s="29"/>
      <c r="U974" s="29"/>
      <c r="V974" s="29"/>
      <c r="W974" s="29"/>
      <c r="X974" s="29"/>
      <c r="Y974" s="29"/>
      <c r="Z974" s="29"/>
    </row>
    <row r="975" spans="1:26" ht="15.75" customHeight="1">
      <c r="A975" s="29"/>
      <c r="B975" s="29"/>
      <c r="C975" s="29"/>
      <c r="D975" s="29"/>
      <c r="E975" s="29"/>
      <c r="F975" s="29"/>
      <c r="G975" s="29"/>
      <c r="H975" s="579"/>
      <c r="I975" s="29"/>
      <c r="J975" s="29"/>
      <c r="K975" s="29"/>
      <c r="L975" s="29"/>
      <c r="M975" s="29"/>
      <c r="N975" s="29"/>
      <c r="O975" s="29"/>
      <c r="P975" s="29"/>
      <c r="Q975" s="29"/>
      <c r="R975" s="29"/>
      <c r="S975" s="29"/>
      <c r="T975" s="29"/>
      <c r="U975" s="29"/>
      <c r="V975" s="29"/>
      <c r="W975" s="29"/>
      <c r="X975" s="29"/>
      <c r="Y975" s="29"/>
      <c r="Z975" s="29"/>
    </row>
    <row r="976" spans="1:26" ht="15.75" customHeight="1">
      <c r="A976" s="29"/>
      <c r="B976" s="29"/>
      <c r="C976" s="29"/>
      <c r="D976" s="29"/>
      <c r="E976" s="29"/>
      <c r="F976" s="29"/>
      <c r="G976" s="29"/>
      <c r="H976" s="579"/>
      <c r="I976" s="29"/>
      <c r="J976" s="29"/>
      <c r="K976" s="29"/>
      <c r="L976" s="29"/>
      <c r="M976" s="29"/>
      <c r="N976" s="29"/>
      <c r="O976" s="29"/>
      <c r="P976" s="29"/>
      <c r="Q976" s="29"/>
      <c r="R976" s="29"/>
      <c r="S976" s="29"/>
      <c r="T976" s="29"/>
      <c r="U976" s="29"/>
      <c r="V976" s="29"/>
      <c r="W976" s="29"/>
      <c r="X976" s="29"/>
      <c r="Y976" s="29"/>
      <c r="Z976" s="29"/>
    </row>
    <row r="977" spans="1:26" ht="15.75" customHeight="1">
      <c r="A977" s="29"/>
      <c r="B977" s="29"/>
      <c r="C977" s="29"/>
      <c r="D977" s="29"/>
      <c r="E977" s="29"/>
      <c r="F977" s="29"/>
      <c r="G977" s="29"/>
      <c r="H977" s="579"/>
      <c r="I977" s="29"/>
      <c r="J977" s="29"/>
      <c r="K977" s="29"/>
      <c r="L977" s="29"/>
      <c r="M977" s="29"/>
      <c r="N977" s="29"/>
      <c r="O977" s="29"/>
      <c r="P977" s="29"/>
      <c r="Q977" s="29"/>
      <c r="R977" s="29"/>
      <c r="S977" s="29"/>
      <c r="T977" s="29"/>
      <c r="U977" s="29"/>
      <c r="V977" s="29"/>
      <c r="W977" s="29"/>
      <c r="X977" s="29"/>
      <c r="Y977" s="29"/>
      <c r="Z977" s="29"/>
    </row>
    <row r="978" spans="1:26" ht="15.75" customHeight="1">
      <c r="A978" s="29"/>
      <c r="B978" s="29"/>
      <c r="C978" s="29"/>
      <c r="D978" s="29"/>
      <c r="E978" s="29"/>
      <c r="F978" s="29"/>
      <c r="G978" s="29"/>
      <c r="H978" s="579"/>
      <c r="I978" s="29"/>
      <c r="J978" s="29"/>
      <c r="K978" s="29"/>
      <c r="L978" s="29"/>
      <c r="M978" s="29"/>
      <c r="N978" s="29"/>
      <c r="O978" s="29"/>
      <c r="P978" s="29"/>
      <c r="Q978" s="29"/>
      <c r="R978" s="29"/>
      <c r="S978" s="29"/>
      <c r="T978" s="29"/>
      <c r="U978" s="29"/>
      <c r="V978" s="29"/>
      <c r="W978" s="29"/>
      <c r="X978" s="29"/>
      <c r="Y978" s="29"/>
      <c r="Z978" s="29"/>
    </row>
    <row r="979" spans="1:26" ht="15.75" customHeight="1">
      <c r="A979" s="29"/>
      <c r="B979" s="29"/>
      <c r="C979" s="29"/>
      <c r="D979" s="29"/>
      <c r="E979" s="29"/>
      <c r="F979" s="29"/>
      <c r="G979" s="29"/>
      <c r="H979" s="579"/>
      <c r="I979" s="29"/>
      <c r="J979" s="29"/>
      <c r="K979" s="29"/>
      <c r="L979" s="29"/>
      <c r="M979" s="29"/>
      <c r="N979" s="29"/>
      <c r="O979" s="29"/>
      <c r="P979" s="29"/>
      <c r="Q979" s="29"/>
      <c r="R979" s="29"/>
      <c r="S979" s="29"/>
      <c r="T979" s="29"/>
      <c r="U979" s="29"/>
      <c r="V979" s="29"/>
      <c r="W979" s="29"/>
      <c r="X979" s="29"/>
      <c r="Y979" s="29"/>
      <c r="Z979" s="29"/>
    </row>
    <row r="980" spans="1:26" ht="15.75" customHeight="1">
      <c r="A980" s="29"/>
      <c r="B980" s="29"/>
      <c r="C980" s="29"/>
      <c r="D980" s="29"/>
      <c r="E980" s="29"/>
      <c r="F980" s="29"/>
      <c r="G980" s="29"/>
      <c r="H980" s="579"/>
      <c r="I980" s="29"/>
      <c r="J980" s="29"/>
      <c r="K980" s="29"/>
      <c r="L980" s="29"/>
      <c r="M980" s="29"/>
      <c r="N980" s="29"/>
      <c r="O980" s="29"/>
      <c r="P980" s="29"/>
      <c r="Q980" s="29"/>
      <c r="R980" s="29"/>
      <c r="S980" s="29"/>
      <c r="T980" s="29"/>
      <c r="U980" s="29"/>
      <c r="V980" s="29"/>
      <c r="W980" s="29"/>
      <c r="X980" s="29"/>
      <c r="Y980" s="29"/>
      <c r="Z980" s="29"/>
    </row>
    <row r="981" spans="1:26" ht="15.75" customHeight="1">
      <c r="A981" s="29"/>
      <c r="B981" s="29"/>
      <c r="C981" s="29"/>
      <c r="D981" s="29"/>
      <c r="E981" s="29"/>
      <c r="F981" s="29"/>
      <c r="G981" s="29"/>
      <c r="H981" s="579"/>
      <c r="I981" s="29"/>
      <c r="J981" s="29"/>
      <c r="K981" s="29"/>
      <c r="L981" s="29"/>
      <c r="M981" s="29"/>
      <c r="N981" s="29"/>
      <c r="O981" s="29"/>
      <c r="P981" s="29"/>
      <c r="Q981" s="29"/>
      <c r="R981" s="29"/>
      <c r="S981" s="29"/>
      <c r="T981" s="29"/>
      <c r="U981" s="29"/>
      <c r="V981" s="29"/>
      <c r="W981" s="29"/>
      <c r="X981" s="29"/>
      <c r="Y981" s="29"/>
      <c r="Z981" s="29"/>
    </row>
    <row r="982" spans="1:26" ht="15.75" customHeight="1">
      <c r="A982" s="29"/>
      <c r="B982" s="29"/>
      <c r="C982" s="29"/>
      <c r="D982" s="29"/>
      <c r="E982" s="29"/>
      <c r="F982" s="29"/>
      <c r="G982" s="29"/>
      <c r="H982" s="579"/>
      <c r="I982" s="29"/>
      <c r="J982" s="29"/>
      <c r="K982" s="29"/>
      <c r="L982" s="29"/>
      <c r="M982" s="29"/>
      <c r="N982" s="29"/>
      <c r="O982" s="29"/>
      <c r="P982" s="29"/>
      <c r="Q982" s="29"/>
      <c r="R982" s="29"/>
      <c r="S982" s="29"/>
      <c r="T982" s="29"/>
      <c r="U982" s="29"/>
      <c r="V982" s="29"/>
      <c r="W982" s="29"/>
      <c r="X982" s="29"/>
      <c r="Y982" s="29"/>
      <c r="Z982" s="29"/>
    </row>
    <row r="983" spans="1:26" ht="15.75" customHeight="1">
      <c r="A983" s="29"/>
      <c r="B983" s="29"/>
      <c r="C983" s="29"/>
      <c r="D983" s="29"/>
      <c r="E983" s="29"/>
      <c r="F983" s="29"/>
      <c r="G983" s="29"/>
      <c r="H983" s="579"/>
      <c r="I983" s="29"/>
      <c r="J983" s="29"/>
      <c r="K983" s="29"/>
      <c r="L983" s="29"/>
      <c r="M983" s="29"/>
      <c r="N983" s="29"/>
      <c r="O983" s="29"/>
      <c r="P983" s="29"/>
      <c r="Q983" s="29"/>
      <c r="R983" s="29"/>
      <c r="S983" s="29"/>
      <c r="T983" s="29"/>
      <c r="U983" s="29"/>
      <c r="V983" s="29"/>
      <c r="W983" s="29"/>
      <c r="X983" s="29"/>
      <c r="Y983" s="29"/>
      <c r="Z983" s="29"/>
    </row>
    <row r="984" spans="1:26" ht="15.75" customHeight="1">
      <c r="A984" s="29"/>
      <c r="B984" s="29"/>
      <c r="C984" s="29"/>
      <c r="D984" s="29"/>
      <c r="E984" s="29"/>
      <c r="F984" s="29"/>
      <c r="G984" s="29"/>
      <c r="H984" s="579"/>
      <c r="I984" s="29"/>
      <c r="J984" s="29"/>
      <c r="K984" s="29"/>
      <c r="L984" s="29"/>
      <c r="M984" s="29"/>
      <c r="N984" s="29"/>
      <c r="O984" s="29"/>
      <c r="P984" s="29"/>
      <c r="Q984" s="29"/>
      <c r="R984" s="29"/>
      <c r="S984" s="29"/>
      <c r="T984" s="29"/>
      <c r="U984" s="29"/>
      <c r="V984" s="29"/>
      <c r="W984" s="29"/>
      <c r="X984" s="29"/>
      <c r="Y984" s="29"/>
      <c r="Z984" s="29"/>
    </row>
    <row r="985" spans="1:26" ht="15.75" customHeight="1">
      <c r="A985" s="29"/>
      <c r="B985" s="29"/>
      <c r="C985" s="29"/>
      <c r="D985" s="29"/>
      <c r="E985" s="29"/>
      <c r="F985" s="29"/>
      <c r="G985" s="29"/>
      <c r="H985" s="579"/>
      <c r="I985" s="29"/>
      <c r="J985" s="29"/>
      <c r="K985" s="29"/>
      <c r="L985" s="29"/>
      <c r="M985" s="29"/>
      <c r="N985" s="29"/>
      <c r="O985" s="29"/>
      <c r="P985" s="29"/>
      <c r="Q985" s="29"/>
      <c r="R985" s="29"/>
      <c r="S985" s="29"/>
      <c r="T985" s="29"/>
      <c r="U985" s="29"/>
      <c r="V985" s="29"/>
      <c r="W985" s="29"/>
      <c r="X985" s="29"/>
      <c r="Y985" s="29"/>
      <c r="Z985" s="29"/>
    </row>
    <row r="986" spans="1:26" ht="15.75" customHeight="1">
      <c r="A986" s="29"/>
      <c r="B986" s="29"/>
      <c r="C986" s="29"/>
      <c r="D986" s="29"/>
      <c r="E986" s="29"/>
      <c r="F986" s="29"/>
      <c r="G986" s="29"/>
      <c r="H986" s="579"/>
      <c r="I986" s="29"/>
      <c r="J986" s="29"/>
      <c r="K986" s="29"/>
      <c r="L986" s="29"/>
      <c r="M986" s="29"/>
      <c r="N986" s="29"/>
      <c r="O986" s="29"/>
      <c r="P986" s="29"/>
      <c r="Q986" s="29"/>
      <c r="R986" s="29"/>
      <c r="S986" s="29"/>
      <c r="T986" s="29"/>
      <c r="U986" s="29"/>
      <c r="V986" s="29"/>
      <c r="W986" s="29"/>
      <c r="X986" s="29"/>
      <c r="Y986" s="29"/>
      <c r="Z986" s="29"/>
    </row>
    <row r="987" spans="1:26" ht="15.75" customHeight="1">
      <c r="A987" s="29"/>
      <c r="B987" s="29"/>
      <c r="C987" s="29"/>
      <c r="D987" s="29"/>
      <c r="E987" s="29"/>
      <c r="F987" s="29"/>
      <c r="G987" s="29"/>
      <c r="H987" s="579"/>
      <c r="I987" s="29"/>
      <c r="J987" s="29"/>
      <c r="K987" s="29"/>
      <c r="L987" s="29"/>
      <c r="M987" s="29"/>
      <c r="N987" s="29"/>
      <c r="O987" s="29"/>
      <c r="P987" s="29"/>
      <c r="Q987" s="29"/>
      <c r="R987" s="29"/>
      <c r="S987" s="29"/>
      <c r="T987" s="29"/>
      <c r="U987" s="29"/>
      <c r="V987" s="29"/>
      <c r="W987" s="29"/>
      <c r="X987" s="29"/>
      <c r="Y987" s="29"/>
      <c r="Z987" s="29"/>
    </row>
    <row r="988" spans="1:26" ht="15.75" customHeight="1">
      <c r="A988" s="29"/>
      <c r="B988" s="29"/>
      <c r="C988" s="29"/>
      <c r="D988" s="29"/>
      <c r="E988" s="29"/>
      <c r="F988" s="29"/>
      <c r="G988" s="29"/>
      <c r="H988" s="579"/>
      <c r="I988" s="29"/>
      <c r="J988" s="29"/>
      <c r="K988" s="29"/>
      <c r="L988" s="29"/>
      <c r="M988" s="29"/>
      <c r="N988" s="29"/>
      <c r="O988" s="29"/>
      <c r="P988" s="29"/>
      <c r="Q988" s="29"/>
      <c r="R988" s="29"/>
      <c r="S988" s="29"/>
      <c r="T988" s="29"/>
      <c r="U988" s="29"/>
      <c r="V988" s="29"/>
      <c r="W988" s="29"/>
      <c r="X988" s="29"/>
      <c r="Y988" s="29"/>
      <c r="Z988" s="29"/>
    </row>
    <row r="989" spans="1:26" ht="15.75" customHeight="1">
      <c r="A989" s="29"/>
      <c r="B989" s="29"/>
      <c r="C989" s="29"/>
      <c r="D989" s="29"/>
      <c r="E989" s="29"/>
      <c r="F989" s="29"/>
      <c r="G989" s="29"/>
      <c r="H989" s="579"/>
      <c r="I989" s="29"/>
      <c r="J989" s="29"/>
      <c r="K989" s="29"/>
      <c r="L989" s="29"/>
      <c r="M989" s="29"/>
      <c r="N989" s="29"/>
      <c r="O989" s="29"/>
      <c r="P989" s="29"/>
      <c r="Q989" s="29"/>
      <c r="R989" s="29"/>
      <c r="S989" s="29"/>
      <c r="T989" s="29"/>
      <c r="U989" s="29"/>
      <c r="V989" s="29"/>
      <c r="W989" s="29"/>
      <c r="X989" s="29"/>
      <c r="Y989" s="29"/>
      <c r="Z989" s="29"/>
    </row>
    <row r="990" spans="1:26" ht="15.75" customHeight="1">
      <c r="A990" s="29"/>
      <c r="B990" s="29"/>
      <c r="C990" s="29"/>
      <c r="D990" s="29"/>
      <c r="E990" s="29"/>
      <c r="F990" s="29"/>
      <c r="G990" s="29"/>
      <c r="H990" s="579"/>
      <c r="I990" s="29"/>
      <c r="J990" s="29"/>
      <c r="K990" s="29"/>
      <c r="L990" s="29"/>
      <c r="M990" s="29"/>
      <c r="N990" s="29"/>
      <c r="O990" s="29"/>
      <c r="P990" s="29"/>
      <c r="Q990" s="29"/>
      <c r="R990" s="29"/>
      <c r="S990" s="29"/>
      <c r="T990" s="29"/>
      <c r="U990" s="29"/>
      <c r="V990" s="29"/>
      <c r="W990" s="29"/>
      <c r="X990" s="29"/>
      <c r="Y990" s="29"/>
      <c r="Z990" s="29"/>
    </row>
    <row r="991" spans="1:26" ht="15.75" customHeight="1">
      <c r="A991" s="29"/>
      <c r="B991" s="29"/>
      <c r="C991" s="29"/>
      <c r="D991" s="29"/>
      <c r="E991" s="29"/>
      <c r="F991" s="29"/>
      <c r="G991" s="29"/>
      <c r="H991" s="579"/>
      <c r="I991" s="29"/>
      <c r="J991" s="29"/>
      <c r="K991" s="29"/>
      <c r="L991" s="29"/>
      <c r="M991" s="29"/>
      <c r="N991" s="29"/>
      <c r="O991" s="29"/>
      <c r="P991" s="29"/>
      <c r="Q991" s="29"/>
      <c r="R991" s="29"/>
      <c r="S991" s="29"/>
      <c r="T991" s="29"/>
      <c r="U991" s="29"/>
      <c r="V991" s="29"/>
      <c r="W991" s="29"/>
      <c r="X991" s="29"/>
      <c r="Y991" s="29"/>
      <c r="Z991" s="29"/>
    </row>
    <row r="992" spans="1:26" ht="15.75" customHeight="1">
      <c r="A992" s="29"/>
      <c r="B992" s="29"/>
      <c r="C992" s="29"/>
      <c r="D992" s="29"/>
      <c r="E992" s="29"/>
      <c r="F992" s="29"/>
      <c r="G992" s="29"/>
      <c r="H992" s="579"/>
      <c r="I992" s="29"/>
      <c r="J992" s="29"/>
      <c r="K992" s="29"/>
      <c r="L992" s="29"/>
      <c r="M992" s="29"/>
      <c r="N992" s="29"/>
      <c r="O992" s="29"/>
      <c r="P992" s="29"/>
      <c r="Q992" s="29"/>
      <c r="R992" s="29"/>
      <c r="S992" s="29"/>
      <c r="T992" s="29"/>
      <c r="U992" s="29"/>
      <c r="V992" s="29"/>
      <c r="W992" s="29"/>
      <c r="X992" s="29"/>
      <c r="Y992" s="29"/>
      <c r="Z992" s="29"/>
    </row>
    <row r="993" spans="1:26" ht="15.75" customHeight="1">
      <c r="A993" s="29"/>
      <c r="B993" s="29"/>
      <c r="C993" s="29"/>
      <c r="D993" s="29"/>
      <c r="E993" s="29"/>
      <c r="F993" s="29"/>
      <c r="G993" s="29"/>
      <c r="H993" s="579"/>
      <c r="I993" s="29"/>
      <c r="J993" s="29"/>
      <c r="K993" s="29"/>
      <c r="L993" s="29"/>
      <c r="M993" s="29"/>
      <c r="N993" s="29"/>
      <c r="O993" s="29"/>
      <c r="P993" s="29"/>
      <c r="Q993" s="29"/>
      <c r="R993" s="29"/>
      <c r="S993" s="29"/>
      <c r="T993" s="29"/>
      <c r="U993" s="29"/>
      <c r="V993" s="29"/>
      <c r="W993" s="29"/>
      <c r="X993" s="29"/>
      <c r="Y993" s="29"/>
      <c r="Z993" s="29"/>
    </row>
    <row r="994" spans="1:26" ht="15.75" customHeight="1">
      <c r="A994" s="29"/>
      <c r="B994" s="29"/>
      <c r="C994" s="29"/>
      <c r="D994" s="29"/>
      <c r="E994" s="29"/>
      <c r="F994" s="29"/>
      <c r="G994" s="29"/>
      <c r="H994" s="579"/>
      <c r="I994" s="29"/>
      <c r="J994" s="29"/>
      <c r="K994" s="29"/>
      <c r="L994" s="29"/>
      <c r="M994" s="29"/>
      <c r="N994" s="29"/>
      <c r="O994" s="29"/>
      <c r="P994" s="29"/>
      <c r="Q994" s="29"/>
      <c r="R994" s="29"/>
      <c r="S994" s="29"/>
      <c r="T994" s="29"/>
      <c r="U994" s="29"/>
      <c r="V994" s="29"/>
      <c r="W994" s="29"/>
      <c r="X994" s="29"/>
      <c r="Y994" s="29"/>
      <c r="Z994" s="29"/>
    </row>
    <row r="995" spans="1:26" ht="15.75" customHeight="1">
      <c r="A995" s="29"/>
      <c r="B995" s="29"/>
      <c r="C995" s="29"/>
      <c r="D995" s="29"/>
      <c r="E995" s="29"/>
      <c r="F995" s="29"/>
      <c r="G995" s="29"/>
      <c r="H995" s="579"/>
      <c r="I995" s="29"/>
      <c r="J995" s="29"/>
      <c r="K995" s="29"/>
      <c r="L995" s="29"/>
      <c r="M995" s="29"/>
      <c r="N995" s="29"/>
      <c r="O995" s="29"/>
      <c r="P995" s="29"/>
      <c r="Q995" s="29"/>
      <c r="R995" s="29"/>
      <c r="S995" s="29"/>
      <c r="T995" s="29"/>
      <c r="U995" s="29"/>
      <c r="V995" s="29"/>
      <c r="W995" s="29"/>
      <c r="X995" s="29"/>
      <c r="Y995" s="29"/>
      <c r="Z995" s="29"/>
    </row>
    <row r="996" spans="1:26" ht="15.75" customHeight="1">
      <c r="A996" s="29"/>
      <c r="B996" s="29"/>
      <c r="C996" s="29"/>
      <c r="D996" s="29"/>
      <c r="E996" s="29"/>
      <c r="F996" s="29"/>
      <c r="G996" s="29"/>
      <c r="H996" s="579"/>
      <c r="I996" s="29"/>
      <c r="J996" s="29"/>
      <c r="K996" s="29"/>
      <c r="L996" s="29"/>
      <c r="M996" s="29"/>
      <c r="N996" s="29"/>
      <c r="O996" s="29"/>
      <c r="P996" s="29"/>
      <c r="Q996" s="29"/>
      <c r="R996" s="29"/>
      <c r="S996" s="29"/>
      <c r="T996" s="29"/>
      <c r="U996" s="29"/>
      <c r="V996" s="29"/>
      <c r="W996" s="29"/>
      <c r="X996" s="29"/>
      <c r="Y996" s="29"/>
      <c r="Z996" s="29"/>
    </row>
    <row r="997" spans="1:26" ht="15.75" customHeight="1">
      <c r="A997" s="29"/>
      <c r="B997" s="29"/>
      <c r="C997" s="29"/>
      <c r="D997" s="29"/>
      <c r="E997" s="29"/>
      <c r="F997" s="29"/>
      <c r="G997" s="29"/>
      <c r="H997" s="579"/>
      <c r="I997" s="29"/>
      <c r="J997" s="29"/>
      <c r="K997" s="29"/>
      <c r="L997" s="29"/>
      <c r="M997" s="29"/>
      <c r="N997" s="29"/>
      <c r="O997" s="29"/>
      <c r="P997" s="29"/>
      <c r="Q997" s="29"/>
      <c r="R997" s="29"/>
      <c r="S997" s="29"/>
      <c r="T997" s="29"/>
      <c r="U997" s="29"/>
      <c r="V997" s="29"/>
      <c r="W997" s="29"/>
      <c r="X997" s="29"/>
      <c r="Y997" s="29"/>
      <c r="Z997" s="29"/>
    </row>
    <row r="998" spans="1:26" ht="15.75" customHeight="1">
      <c r="A998" s="29"/>
      <c r="B998" s="29"/>
      <c r="C998" s="29"/>
      <c r="D998" s="29"/>
      <c r="E998" s="29"/>
      <c r="F998" s="29"/>
      <c r="G998" s="29"/>
      <c r="H998" s="579"/>
      <c r="I998" s="29"/>
      <c r="J998" s="29"/>
      <c r="K998" s="29"/>
      <c r="L998" s="29"/>
      <c r="M998" s="29"/>
      <c r="N998" s="29"/>
      <c r="O998" s="29"/>
      <c r="P998" s="29"/>
      <c r="Q998" s="29"/>
      <c r="R998" s="29"/>
      <c r="S998" s="29"/>
      <c r="T998" s="29"/>
      <c r="U998" s="29"/>
      <c r="V998" s="29"/>
      <c r="W998" s="29"/>
      <c r="X998" s="29"/>
      <c r="Y998" s="29"/>
      <c r="Z998" s="29"/>
    </row>
    <row r="999" spans="1:26" ht="15.75" customHeight="1">
      <c r="A999" s="29"/>
      <c r="B999" s="29"/>
      <c r="C999" s="29"/>
      <c r="D999" s="29"/>
      <c r="E999" s="29"/>
      <c r="F999" s="29"/>
      <c r="G999" s="29"/>
      <c r="H999" s="579"/>
      <c r="I999" s="29"/>
      <c r="J999" s="29"/>
      <c r="K999" s="29"/>
      <c r="L999" s="29"/>
      <c r="M999" s="29"/>
      <c r="N999" s="29"/>
      <c r="O999" s="29"/>
      <c r="P999" s="29"/>
      <c r="Q999" s="29"/>
      <c r="R999" s="29"/>
      <c r="S999" s="29"/>
      <c r="T999" s="29"/>
      <c r="U999" s="29"/>
      <c r="V999" s="29"/>
      <c r="W999" s="29"/>
      <c r="X999" s="29"/>
      <c r="Y999" s="29"/>
      <c r="Z999" s="29"/>
    </row>
    <row r="1000" spans="1:26" ht="15.75" customHeight="1">
      <c r="A1000" s="29"/>
      <c r="B1000" s="29"/>
      <c r="C1000" s="29"/>
      <c r="D1000" s="29"/>
      <c r="E1000" s="29"/>
      <c r="F1000" s="29"/>
      <c r="G1000" s="29"/>
      <c r="H1000" s="579"/>
      <c r="I1000" s="29"/>
      <c r="J1000" s="29"/>
      <c r="K1000" s="29"/>
      <c r="L1000" s="29"/>
      <c r="M1000" s="29"/>
      <c r="N1000" s="29"/>
      <c r="O1000" s="29"/>
      <c r="P1000" s="29"/>
      <c r="Q1000" s="29"/>
      <c r="R1000" s="29"/>
      <c r="S1000" s="29"/>
      <c r="T1000" s="29"/>
      <c r="U1000" s="29"/>
      <c r="V1000" s="29"/>
      <c r="W1000" s="29"/>
      <c r="X1000" s="29"/>
      <c r="Y1000" s="29"/>
      <c r="Z1000" s="29"/>
    </row>
  </sheetData>
  <sheetProtection algorithmName="SHA-512" hashValue="j8HQDVmcKXkeLIMhYhqPuVOO/3vZfXqE5x5WMo7fCEyeLfOgBPK2tL3GqjmXf0n0J4oup1hTbtLiTaD4x1/7Tg==" saltValue="zFPFvo8YMz07wXQmZNiqMQ==" spinCount="100000" sheet="1" objects="1" scenarios="1"/>
  <mergeCells count="1">
    <mergeCell ref="A1:M1"/>
  </mergeCells>
  <conditionalFormatting sqref="C3:M14">
    <cfRule type="expression" dxfId="378" priority="2">
      <formula>$O3=" "</formula>
    </cfRule>
  </conditionalFormatting>
  <dataValidations count="1">
    <dataValidation type="whole" allowBlank="1" showInputMessage="1" showErrorMessage="1" promptTitle="number " prompt="nonnegative" sqref="C3:M14" xr:uid="{00000000-0002-0000-0700-000000000000}">
      <formula1>0</formula1>
      <formula2>1E+28</formula2>
    </dataValidation>
  </dataValidations>
  <hyperlinks>
    <hyperlink ref="N1" location="DASHBOARD!A1" display="BACK" xr:uid="{00000000-0004-0000-0700-000000000000}"/>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Z1000"/>
  <sheetViews>
    <sheetView zoomScale="120" zoomScaleNormal="120" workbookViewId="0">
      <pane ySplit="2" topLeftCell="A3" activePane="bottomLeft" state="frozen"/>
      <selection pane="bottomLeft" activeCell="C3" sqref="C3:D14"/>
    </sheetView>
  </sheetViews>
  <sheetFormatPr defaultColWidth="11.1796875" defaultRowHeight="15" customHeight="1"/>
  <cols>
    <col min="1" max="1" width="7.36328125" customWidth="1"/>
    <col min="2" max="2" width="11.36328125" customWidth="1"/>
    <col min="3" max="3" width="8.81640625" customWidth="1"/>
    <col min="4" max="4" width="8" customWidth="1"/>
    <col min="5" max="5" width="7" customWidth="1"/>
    <col min="6" max="6" width="9" customWidth="1"/>
    <col min="7" max="7" width="10.453125" customWidth="1"/>
    <col min="8" max="8" width="0.6328125" style="580" customWidth="1"/>
    <col min="9" max="9" width="8.90625" customWidth="1"/>
    <col min="10" max="10" width="11" customWidth="1"/>
    <col min="11" max="11" width="8.453125" customWidth="1"/>
    <col min="12" max="12" width="12.81640625" customWidth="1"/>
    <col min="13" max="13" width="10.54296875" customWidth="1"/>
    <col min="14" max="14" width="28.36328125" customWidth="1"/>
    <col min="15" max="15" width="7.453125" customWidth="1"/>
    <col min="16" max="16" width="4" customWidth="1"/>
  </cols>
  <sheetData>
    <row r="1" spans="1:26" ht="63" customHeight="1">
      <c r="A1" s="728" t="s">
        <v>483</v>
      </c>
      <c r="B1" s="729"/>
      <c r="C1" s="729"/>
      <c r="D1" s="729"/>
      <c r="E1" s="729"/>
      <c r="F1" s="729"/>
      <c r="G1" s="729"/>
      <c r="H1" s="729"/>
      <c r="I1" s="729"/>
      <c r="J1" s="729"/>
      <c r="K1" s="729"/>
      <c r="L1" s="729"/>
      <c r="M1" s="730"/>
      <c r="N1" s="404" t="s">
        <v>379</v>
      </c>
      <c r="O1" s="28"/>
      <c r="P1" s="29"/>
      <c r="Q1" s="29"/>
      <c r="R1" s="29"/>
      <c r="S1" s="29"/>
      <c r="T1" s="29"/>
      <c r="U1" s="29"/>
      <c r="V1" s="29"/>
      <c r="W1" s="29"/>
      <c r="X1" s="29"/>
      <c r="Y1" s="29"/>
      <c r="Z1" s="29"/>
    </row>
    <row r="2" spans="1:26" ht="48.75" customHeight="1">
      <c r="A2" s="30" t="s">
        <v>45</v>
      </c>
      <c r="B2" s="30" t="s">
        <v>46</v>
      </c>
      <c r="C2" s="30" t="s">
        <v>47</v>
      </c>
      <c r="D2" s="30" t="s">
        <v>7</v>
      </c>
      <c r="E2" s="30" t="s">
        <v>8</v>
      </c>
      <c r="F2" s="30" t="s">
        <v>9</v>
      </c>
      <c r="G2" s="30" t="s">
        <v>10</v>
      </c>
      <c r="H2" s="578" t="s">
        <v>48</v>
      </c>
      <c r="I2" s="30" t="s">
        <v>12</v>
      </c>
      <c r="J2" s="30" t="s">
        <v>13</v>
      </c>
      <c r="K2" s="30" t="s">
        <v>14</v>
      </c>
      <c r="L2" s="30" t="s">
        <v>15</v>
      </c>
      <c r="M2" s="30" t="s">
        <v>16</v>
      </c>
      <c r="N2" s="30" t="s">
        <v>49</v>
      </c>
      <c r="O2" s="298" t="s">
        <v>0</v>
      </c>
      <c r="P2" s="299"/>
      <c r="Q2" s="29"/>
      <c r="R2" s="29"/>
      <c r="S2" s="29"/>
      <c r="T2" s="29"/>
      <c r="U2" s="29"/>
      <c r="V2" s="29"/>
      <c r="W2" s="29"/>
      <c r="X2" s="29"/>
      <c r="Y2" s="29"/>
      <c r="Z2" s="29"/>
    </row>
    <row r="3" spans="1:26" ht="15.6">
      <c r="A3" s="30" t="str">
        <f t="shared" ref="A3:A14" si="0">IF(ISBLANK(C3),"no","yes")</f>
        <v>yes</v>
      </c>
      <c r="B3" s="302" t="s">
        <v>451</v>
      </c>
      <c r="C3" s="300">
        <v>4000</v>
      </c>
      <c r="D3" s="300">
        <v>22</v>
      </c>
      <c r="E3" s="301"/>
      <c r="F3" s="301"/>
      <c r="G3" s="301"/>
      <c r="H3" s="301"/>
      <c r="I3" s="301"/>
      <c r="J3" s="301"/>
      <c r="K3" s="301"/>
      <c r="L3" s="301"/>
      <c r="M3" s="301"/>
      <c r="N3" s="28"/>
      <c r="O3" s="28" t="str">
        <f>IF(ISBLANK(C2)," ",(IF(ISBLANK(C4),IF(P3="*"," ","*")," ")))</f>
        <v xml:space="preserve"> </v>
      </c>
      <c r="P3" s="29" t="str">
        <f>inputs!W96</f>
        <v>*</v>
      </c>
      <c r="Q3" s="29"/>
      <c r="R3" s="29"/>
      <c r="S3" s="29"/>
      <c r="T3" s="29"/>
      <c r="U3" s="29"/>
      <c r="V3" s="29"/>
      <c r="W3" s="29"/>
      <c r="X3" s="29"/>
      <c r="Y3" s="29"/>
      <c r="Z3" s="29"/>
    </row>
    <row r="4" spans="1:26" ht="15.6">
      <c r="A4" s="30" t="str">
        <f t="shared" si="0"/>
        <v>yes</v>
      </c>
      <c r="B4" s="302" t="s">
        <v>452</v>
      </c>
      <c r="C4" s="300">
        <v>4000</v>
      </c>
      <c r="D4" s="300">
        <v>22</v>
      </c>
      <c r="E4" s="301"/>
      <c r="F4" s="301"/>
      <c r="G4" s="301"/>
      <c r="H4" s="301"/>
      <c r="I4" s="301"/>
      <c r="J4" s="301"/>
      <c r="K4" s="301"/>
      <c r="L4" s="301"/>
      <c r="M4" s="301"/>
      <c r="N4" s="28"/>
      <c r="O4" s="28" t="str">
        <f>IF(ISBLANK(C3)," ",(IF(ISBLANK(C5),IF(P4="*"," ","*")," ")))</f>
        <v xml:space="preserve"> </v>
      </c>
      <c r="P4" s="29" t="str">
        <f>inputs!W97</f>
        <v>*</v>
      </c>
      <c r="Q4" s="29"/>
      <c r="R4" s="29"/>
      <c r="S4" s="29"/>
      <c r="T4" s="29"/>
      <c r="U4" s="29"/>
      <c r="V4" s="29"/>
      <c r="W4" s="29"/>
      <c r="X4" s="29"/>
      <c r="Y4" s="29"/>
      <c r="Z4" s="29"/>
    </row>
    <row r="5" spans="1:26" ht="15.6">
      <c r="A5" s="30" t="str">
        <f t="shared" si="0"/>
        <v>yes</v>
      </c>
      <c r="B5" s="302" t="s">
        <v>453</v>
      </c>
      <c r="C5" s="300">
        <v>4000</v>
      </c>
      <c r="D5" s="300">
        <v>22</v>
      </c>
      <c r="E5" s="301"/>
      <c r="F5" s="301"/>
      <c r="G5" s="301"/>
      <c r="H5" s="301"/>
      <c r="I5" s="301"/>
      <c r="J5" s="301"/>
      <c r="K5" s="301"/>
      <c r="L5" s="301"/>
      <c r="M5" s="301"/>
      <c r="N5" s="28"/>
      <c r="O5" s="28" t="str">
        <f t="shared" ref="O5:O14" si="1">IF(ISBLANK(C4)," ",(IF(ISBLANK(C6),IF(P5="*"," ","*")," ")))</f>
        <v xml:space="preserve"> </v>
      </c>
      <c r="P5" s="29" t="str">
        <f>inputs!W98</f>
        <v>*</v>
      </c>
      <c r="Q5" s="29"/>
      <c r="R5" s="29"/>
      <c r="S5" s="29"/>
      <c r="T5" s="29"/>
      <c r="U5" s="29"/>
      <c r="V5" s="29"/>
      <c r="W5" s="29"/>
      <c r="X5" s="29"/>
      <c r="Y5" s="29"/>
      <c r="Z5" s="29"/>
    </row>
    <row r="6" spans="1:26" ht="15.6">
      <c r="A6" s="30" t="str">
        <f t="shared" si="0"/>
        <v>yes</v>
      </c>
      <c r="B6" s="302" t="s">
        <v>454</v>
      </c>
      <c r="C6" s="300">
        <v>4000</v>
      </c>
      <c r="D6" s="300">
        <v>22</v>
      </c>
      <c r="E6" s="301"/>
      <c r="F6" s="301"/>
      <c r="G6" s="301"/>
      <c r="H6" s="301"/>
      <c r="I6" s="301"/>
      <c r="J6" s="301"/>
      <c r="K6" s="301"/>
      <c r="L6" s="301"/>
      <c r="M6" s="301"/>
      <c r="N6" s="28"/>
      <c r="O6" s="28" t="str">
        <f t="shared" si="1"/>
        <v xml:space="preserve"> </v>
      </c>
      <c r="P6" s="29" t="str">
        <f>inputs!W99</f>
        <v>*</v>
      </c>
      <c r="Q6" s="29"/>
      <c r="R6" s="29"/>
      <c r="S6" s="29"/>
      <c r="T6" s="29"/>
      <c r="U6" s="29"/>
      <c r="V6" s="29"/>
      <c r="W6" s="29"/>
      <c r="X6" s="29"/>
      <c r="Y6" s="29"/>
      <c r="Z6" s="29"/>
    </row>
    <row r="7" spans="1:26" ht="15.6">
      <c r="A7" s="30" t="str">
        <f t="shared" si="0"/>
        <v>yes</v>
      </c>
      <c r="B7" s="302" t="s">
        <v>455</v>
      </c>
      <c r="C7" s="300">
        <v>4000</v>
      </c>
      <c r="D7" s="300">
        <v>22</v>
      </c>
      <c r="E7" s="301"/>
      <c r="F7" s="301"/>
      <c r="G7" s="301"/>
      <c r="H7" s="301"/>
      <c r="I7" s="301"/>
      <c r="J7" s="301"/>
      <c r="K7" s="301"/>
      <c r="L7" s="301"/>
      <c r="M7" s="301"/>
      <c r="N7" s="28"/>
      <c r="O7" s="28" t="str">
        <f t="shared" si="1"/>
        <v xml:space="preserve"> </v>
      </c>
      <c r="P7" s="29" t="str">
        <f>inputs!W100</f>
        <v>*</v>
      </c>
      <c r="Q7" s="29"/>
      <c r="R7" s="29"/>
      <c r="S7" s="29"/>
      <c r="T7" s="29"/>
      <c r="U7" s="29"/>
      <c r="V7" s="29"/>
      <c r="W7" s="29"/>
      <c r="X7" s="29"/>
      <c r="Y7" s="29"/>
      <c r="Z7" s="29"/>
    </row>
    <row r="8" spans="1:26" ht="15.6">
      <c r="A8" s="30" t="str">
        <f t="shared" si="0"/>
        <v>yes</v>
      </c>
      <c r="B8" s="302" t="s">
        <v>456</v>
      </c>
      <c r="C8" s="300">
        <v>4000</v>
      </c>
      <c r="D8" s="300">
        <v>22</v>
      </c>
      <c r="E8" s="301"/>
      <c r="F8" s="301"/>
      <c r="G8" s="301"/>
      <c r="H8" s="301"/>
      <c r="I8" s="301"/>
      <c r="J8" s="301"/>
      <c r="K8" s="301"/>
      <c r="L8" s="301"/>
      <c r="M8" s="301"/>
      <c r="N8" s="28"/>
      <c r="O8" s="28" t="str">
        <f t="shared" si="1"/>
        <v xml:space="preserve"> </v>
      </c>
      <c r="P8" s="29" t="str">
        <f>inputs!W101</f>
        <v>*</v>
      </c>
      <c r="Q8" s="29"/>
      <c r="R8" s="29"/>
      <c r="S8" s="29"/>
      <c r="T8" s="29"/>
      <c r="U8" s="29"/>
      <c r="V8" s="29"/>
      <c r="W8" s="29"/>
      <c r="X8" s="29"/>
      <c r="Y8" s="29"/>
      <c r="Z8" s="29"/>
    </row>
    <row r="9" spans="1:26" ht="15" customHeight="1">
      <c r="A9" s="30" t="str">
        <f t="shared" si="0"/>
        <v>yes</v>
      </c>
      <c r="B9" s="302" t="s">
        <v>457</v>
      </c>
      <c r="C9" s="300">
        <v>3000</v>
      </c>
      <c r="D9" s="300">
        <v>22</v>
      </c>
      <c r="E9" s="301"/>
      <c r="F9" s="301"/>
      <c r="G9" s="301"/>
      <c r="H9" s="301"/>
      <c r="I9" s="301"/>
      <c r="J9" s="301"/>
      <c r="K9" s="301"/>
      <c r="L9" s="301"/>
      <c r="M9" s="301"/>
      <c r="N9" s="28"/>
      <c r="O9" s="28" t="str">
        <f t="shared" si="1"/>
        <v xml:space="preserve"> </v>
      </c>
      <c r="P9" s="29" t="str">
        <f>inputs!W102</f>
        <v>*</v>
      </c>
      <c r="Q9" s="29"/>
      <c r="R9" s="29"/>
      <c r="S9" s="29"/>
      <c r="T9" s="29"/>
      <c r="U9" s="29"/>
      <c r="V9" s="29"/>
      <c r="W9" s="29"/>
      <c r="X9" s="29"/>
      <c r="Y9" s="29"/>
      <c r="Z9" s="29"/>
    </row>
    <row r="10" spans="1:26" ht="15" customHeight="1">
      <c r="A10" s="30" t="str">
        <f t="shared" si="0"/>
        <v>yes</v>
      </c>
      <c r="B10" s="302" t="s">
        <v>458</v>
      </c>
      <c r="C10" s="300">
        <v>3000</v>
      </c>
      <c r="D10" s="300">
        <v>22</v>
      </c>
      <c r="E10" s="301"/>
      <c r="F10" s="301"/>
      <c r="G10" s="301"/>
      <c r="H10" s="301"/>
      <c r="I10" s="301"/>
      <c r="J10" s="301"/>
      <c r="K10" s="301"/>
      <c r="L10" s="301"/>
      <c r="M10" s="301"/>
      <c r="N10" s="28"/>
      <c r="O10" s="28" t="str">
        <f t="shared" si="1"/>
        <v xml:space="preserve"> </v>
      </c>
      <c r="P10" s="29" t="str">
        <f>inputs!W103</f>
        <v>*</v>
      </c>
      <c r="Q10" s="29"/>
      <c r="R10" s="29"/>
      <c r="S10" s="29"/>
      <c r="T10" s="29"/>
      <c r="U10" s="29"/>
      <c r="V10" s="29"/>
      <c r="W10" s="29"/>
      <c r="X10" s="29"/>
      <c r="Y10" s="29"/>
      <c r="Z10" s="29"/>
    </row>
    <row r="11" spans="1:26" ht="15" customHeight="1">
      <c r="A11" s="30" t="str">
        <f t="shared" si="0"/>
        <v>yes</v>
      </c>
      <c r="B11" s="302" t="s">
        <v>459</v>
      </c>
      <c r="C11" s="300">
        <v>3000</v>
      </c>
      <c r="D11" s="300">
        <v>22</v>
      </c>
      <c r="E11" s="301"/>
      <c r="F11" s="301"/>
      <c r="G11" s="301"/>
      <c r="H11" s="301"/>
      <c r="I11" s="301"/>
      <c r="J11" s="301"/>
      <c r="K11" s="301"/>
      <c r="L11" s="301"/>
      <c r="M11" s="301"/>
      <c r="N11" s="28"/>
      <c r="O11" s="28" t="str">
        <f t="shared" si="1"/>
        <v xml:space="preserve"> </v>
      </c>
      <c r="P11" s="29" t="str">
        <f>inputs!W104</f>
        <v>*</v>
      </c>
      <c r="Q11" s="29"/>
      <c r="R11" s="29"/>
      <c r="S11" s="29"/>
      <c r="T11" s="29"/>
      <c r="U11" s="29"/>
      <c r="V11" s="29"/>
      <c r="W11" s="29"/>
      <c r="X11" s="29"/>
      <c r="Y11" s="29"/>
      <c r="Z11" s="29"/>
    </row>
    <row r="12" spans="1:26" ht="15" customHeight="1">
      <c r="A12" s="30" t="str">
        <f t="shared" si="0"/>
        <v>yes</v>
      </c>
      <c r="B12" s="302" t="s">
        <v>460</v>
      </c>
      <c r="C12" s="300">
        <v>3000</v>
      </c>
      <c r="D12" s="300">
        <v>22</v>
      </c>
      <c r="E12" s="301"/>
      <c r="F12" s="301"/>
      <c r="G12" s="301"/>
      <c r="H12" s="301"/>
      <c r="I12" s="301"/>
      <c r="J12" s="301"/>
      <c r="K12" s="301"/>
      <c r="L12" s="301"/>
      <c r="M12" s="301"/>
      <c r="N12" s="28"/>
      <c r="O12" s="28" t="str">
        <f t="shared" si="1"/>
        <v xml:space="preserve"> </v>
      </c>
      <c r="P12" s="29" t="str">
        <f>inputs!W105</f>
        <v>*</v>
      </c>
      <c r="Q12" s="29"/>
      <c r="R12" s="29"/>
      <c r="S12" s="29"/>
      <c r="T12" s="29"/>
      <c r="U12" s="29"/>
      <c r="V12" s="29"/>
      <c r="W12" s="29"/>
      <c r="X12" s="29"/>
      <c r="Y12" s="29"/>
      <c r="Z12" s="29"/>
    </row>
    <row r="13" spans="1:26" ht="15" customHeight="1">
      <c r="A13" s="30" t="str">
        <f t="shared" si="0"/>
        <v>yes</v>
      </c>
      <c r="B13" s="302" t="s">
        <v>461</v>
      </c>
      <c r="C13" s="300">
        <v>3000</v>
      </c>
      <c r="D13" s="300">
        <v>22</v>
      </c>
      <c r="E13" s="301"/>
      <c r="F13" s="301"/>
      <c r="G13" s="301"/>
      <c r="H13" s="301"/>
      <c r="I13" s="301"/>
      <c r="J13" s="301"/>
      <c r="K13" s="301"/>
      <c r="L13" s="301"/>
      <c r="M13" s="301"/>
      <c r="N13" s="28"/>
      <c r="O13" s="28" t="str">
        <f t="shared" si="1"/>
        <v xml:space="preserve"> </v>
      </c>
      <c r="P13" s="29" t="str">
        <f>inputs!W106</f>
        <v>*</v>
      </c>
      <c r="Q13" s="29"/>
      <c r="R13" s="29"/>
      <c r="S13" s="29"/>
      <c r="T13" s="29"/>
      <c r="U13" s="29"/>
      <c r="V13" s="29"/>
      <c r="W13" s="29"/>
      <c r="X13" s="29"/>
      <c r="Y13" s="29"/>
      <c r="Z13" s="29"/>
    </row>
    <row r="14" spans="1:26" ht="15" customHeight="1">
      <c r="A14" s="30" t="str">
        <f t="shared" si="0"/>
        <v>yes</v>
      </c>
      <c r="B14" s="302" t="s">
        <v>462</v>
      </c>
      <c r="C14" s="300">
        <v>3000</v>
      </c>
      <c r="D14" s="300">
        <v>22</v>
      </c>
      <c r="E14" s="301"/>
      <c r="F14" s="301"/>
      <c r="G14" s="301"/>
      <c r="H14" s="301"/>
      <c r="I14" s="301"/>
      <c r="J14" s="301"/>
      <c r="K14" s="301"/>
      <c r="L14" s="301"/>
      <c r="M14" s="301"/>
      <c r="N14" s="28"/>
      <c r="O14" s="28" t="str">
        <f t="shared" si="1"/>
        <v xml:space="preserve"> </v>
      </c>
      <c r="P14" s="29" t="str">
        <f>inputs!W107</f>
        <v>*</v>
      </c>
      <c r="Q14" s="29"/>
      <c r="R14" s="29"/>
      <c r="S14" s="29"/>
      <c r="T14" s="29"/>
      <c r="U14" s="29"/>
      <c r="V14" s="29"/>
      <c r="W14" s="29"/>
      <c r="X14" s="29"/>
      <c r="Y14" s="29"/>
      <c r="Z14" s="29"/>
    </row>
    <row r="15" spans="1:26">
      <c r="A15" s="29"/>
      <c r="B15" s="29"/>
      <c r="C15" s="29"/>
      <c r="D15" s="29"/>
      <c r="E15" s="29"/>
      <c r="F15" s="29"/>
      <c r="G15" s="29"/>
      <c r="H15" s="579"/>
      <c r="I15" s="29"/>
      <c r="J15" s="29"/>
      <c r="K15" s="29"/>
      <c r="L15" s="29"/>
      <c r="M15" s="29"/>
      <c r="N15" s="29"/>
      <c r="O15" s="29"/>
      <c r="P15" s="29"/>
      <c r="Q15" s="29"/>
      <c r="R15" s="29"/>
      <c r="S15" s="29"/>
      <c r="T15" s="29"/>
      <c r="U15" s="29"/>
      <c r="V15" s="29"/>
      <c r="W15" s="29"/>
      <c r="X15" s="29"/>
      <c r="Y15" s="29"/>
      <c r="Z15" s="29"/>
    </row>
    <row r="16" spans="1:26">
      <c r="A16" s="29"/>
      <c r="B16" s="29"/>
      <c r="C16" s="29"/>
      <c r="D16" s="29"/>
      <c r="E16" s="29"/>
      <c r="F16" s="29"/>
      <c r="G16" s="29"/>
      <c r="H16" s="579"/>
      <c r="I16" s="29"/>
      <c r="J16" s="29"/>
      <c r="K16" s="29"/>
      <c r="L16" s="29"/>
      <c r="M16" s="29"/>
      <c r="N16" s="29"/>
      <c r="O16" s="29"/>
      <c r="P16" s="29"/>
      <c r="Q16" s="29"/>
      <c r="R16" s="29"/>
      <c r="S16" s="29"/>
      <c r="T16" s="29"/>
      <c r="U16" s="29"/>
      <c r="V16" s="29"/>
      <c r="W16" s="29"/>
      <c r="X16" s="29"/>
      <c r="Y16" s="29"/>
      <c r="Z16" s="29"/>
    </row>
    <row r="17" spans="1:26">
      <c r="A17" s="29"/>
      <c r="B17" s="29"/>
      <c r="C17" s="29"/>
      <c r="D17" s="29"/>
      <c r="E17" s="29"/>
      <c r="F17" s="29"/>
      <c r="G17" s="29"/>
      <c r="H17" s="579"/>
      <c r="I17" s="29"/>
      <c r="J17" s="29"/>
      <c r="K17" s="29"/>
      <c r="L17" s="29"/>
      <c r="M17" s="29"/>
      <c r="N17" s="29"/>
      <c r="O17" s="29"/>
      <c r="P17" s="29"/>
      <c r="Q17" s="29"/>
      <c r="R17" s="29"/>
      <c r="S17" s="29"/>
      <c r="T17" s="29"/>
      <c r="U17" s="29"/>
      <c r="V17" s="29"/>
      <c r="W17" s="29"/>
      <c r="X17" s="29"/>
      <c r="Y17" s="29"/>
      <c r="Z17" s="29"/>
    </row>
    <row r="18" spans="1:26">
      <c r="A18" s="29"/>
      <c r="B18" s="29"/>
      <c r="C18" s="29"/>
      <c r="D18" s="29"/>
      <c r="E18" s="29"/>
      <c r="F18" s="29"/>
      <c r="G18" s="29"/>
      <c r="H18" s="579"/>
      <c r="I18" s="29"/>
      <c r="J18" s="29"/>
      <c r="K18" s="29"/>
      <c r="L18" s="29"/>
      <c r="M18" s="29"/>
      <c r="N18" s="29"/>
      <c r="O18" s="29"/>
      <c r="P18" s="29"/>
      <c r="Q18" s="29"/>
      <c r="R18" s="29"/>
      <c r="S18" s="29"/>
      <c r="T18" s="29"/>
      <c r="U18" s="29"/>
      <c r="V18" s="29"/>
      <c r="W18" s="29"/>
      <c r="X18" s="29"/>
      <c r="Y18" s="29"/>
      <c r="Z18" s="29"/>
    </row>
    <row r="19" spans="1:26">
      <c r="A19" s="29"/>
      <c r="B19" s="29"/>
      <c r="C19" s="29"/>
      <c r="D19" s="29"/>
      <c r="E19" s="29"/>
      <c r="F19" s="29"/>
      <c r="G19" s="29"/>
      <c r="H19" s="579"/>
      <c r="I19" s="29"/>
      <c r="J19" s="29"/>
      <c r="K19" s="29"/>
      <c r="L19" s="29"/>
      <c r="M19" s="29"/>
      <c r="N19" s="29"/>
      <c r="O19" s="29"/>
      <c r="P19" s="29"/>
      <c r="Q19" s="29"/>
      <c r="R19" s="29"/>
      <c r="S19" s="29"/>
      <c r="T19" s="29"/>
      <c r="U19" s="29"/>
      <c r="V19" s="29"/>
      <c r="W19" s="29"/>
      <c r="X19" s="29"/>
      <c r="Y19" s="29"/>
      <c r="Z19" s="29"/>
    </row>
    <row r="20" spans="1:26">
      <c r="A20" s="29"/>
      <c r="B20" s="29"/>
      <c r="C20" s="29"/>
      <c r="D20" s="29"/>
      <c r="E20" s="29"/>
      <c r="F20" s="29"/>
      <c r="G20" s="29"/>
      <c r="H20" s="579"/>
      <c r="I20" s="29"/>
      <c r="J20" s="29"/>
      <c r="K20" s="29"/>
      <c r="L20" s="29"/>
      <c r="M20" s="29"/>
      <c r="N20" s="29"/>
      <c r="O20" s="29"/>
      <c r="P20" s="29"/>
      <c r="Q20" s="29"/>
      <c r="R20" s="29"/>
      <c r="S20" s="29"/>
      <c r="T20" s="29"/>
      <c r="U20" s="29"/>
      <c r="V20" s="29"/>
      <c r="W20" s="29"/>
      <c r="X20" s="29"/>
      <c r="Y20" s="29"/>
      <c r="Z20" s="29"/>
    </row>
    <row r="21" spans="1:26" ht="15.75" customHeight="1">
      <c r="A21" s="29"/>
      <c r="B21" s="29"/>
      <c r="C21" s="29"/>
      <c r="D21" s="29"/>
      <c r="E21" s="29"/>
      <c r="F21" s="29"/>
      <c r="G21" s="29"/>
      <c r="H21" s="579"/>
      <c r="I21" s="29"/>
      <c r="J21" s="29"/>
      <c r="K21" s="29"/>
      <c r="L21" s="29"/>
      <c r="M21" s="29"/>
      <c r="N21" s="29"/>
      <c r="O21" s="29"/>
      <c r="P21" s="29"/>
      <c r="Q21" s="29"/>
      <c r="R21" s="29"/>
      <c r="S21" s="29"/>
      <c r="T21" s="29"/>
      <c r="U21" s="29"/>
      <c r="V21" s="29"/>
      <c r="W21" s="29"/>
      <c r="X21" s="29"/>
      <c r="Y21" s="29"/>
      <c r="Z21" s="29"/>
    </row>
    <row r="22" spans="1:26" ht="15.75" customHeight="1">
      <c r="A22" s="29"/>
      <c r="B22" s="29"/>
      <c r="C22" s="29"/>
      <c r="D22" s="29"/>
      <c r="E22" s="29"/>
      <c r="F22" s="29"/>
      <c r="G22" s="29"/>
      <c r="H22" s="579"/>
      <c r="I22" s="29"/>
      <c r="J22" s="29"/>
      <c r="K22" s="29"/>
      <c r="L22" s="29"/>
      <c r="M22" s="29"/>
      <c r="N22" s="29"/>
      <c r="O22" s="29"/>
      <c r="P22" s="29"/>
      <c r="Q22" s="29"/>
      <c r="R22" s="29"/>
      <c r="S22" s="29"/>
      <c r="T22" s="29"/>
      <c r="U22" s="29"/>
      <c r="V22" s="29"/>
      <c r="W22" s="29"/>
      <c r="X22" s="29"/>
      <c r="Y22" s="29"/>
      <c r="Z22" s="29"/>
    </row>
    <row r="23" spans="1:26" ht="15.75" customHeight="1">
      <c r="A23" s="29"/>
      <c r="B23" s="29"/>
      <c r="C23" s="29"/>
      <c r="D23" s="29"/>
      <c r="E23" s="29"/>
      <c r="F23" s="29"/>
      <c r="G23" s="29"/>
      <c r="H23" s="579"/>
      <c r="I23" s="29"/>
      <c r="J23" s="29"/>
      <c r="K23" s="29"/>
      <c r="L23" s="29"/>
      <c r="M23" s="29"/>
      <c r="N23" s="29"/>
      <c r="O23" s="29"/>
      <c r="P23" s="29"/>
      <c r="Q23" s="29"/>
      <c r="R23" s="29"/>
      <c r="S23" s="29"/>
      <c r="T23" s="29"/>
      <c r="U23" s="29"/>
      <c r="V23" s="29"/>
      <c r="W23" s="29"/>
      <c r="X23" s="29"/>
      <c r="Y23" s="29"/>
      <c r="Z23" s="29"/>
    </row>
    <row r="24" spans="1:26" ht="15.75" customHeight="1">
      <c r="A24" s="29"/>
      <c r="B24" s="29"/>
      <c r="C24" s="29"/>
      <c r="D24" s="29"/>
      <c r="E24" s="29"/>
      <c r="F24" s="29"/>
      <c r="G24" s="29"/>
      <c r="H24" s="579"/>
      <c r="I24" s="29"/>
      <c r="J24" s="29"/>
      <c r="K24" s="29"/>
      <c r="L24" s="29"/>
      <c r="M24" s="29"/>
      <c r="N24" s="29"/>
      <c r="O24" s="29"/>
      <c r="P24" s="29"/>
      <c r="Q24" s="29"/>
      <c r="R24" s="29"/>
      <c r="S24" s="29"/>
      <c r="T24" s="29"/>
      <c r="U24" s="29"/>
      <c r="V24" s="29"/>
      <c r="W24" s="29"/>
      <c r="X24" s="29"/>
      <c r="Y24" s="29"/>
      <c r="Z24" s="29"/>
    </row>
    <row r="25" spans="1:26" ht="15.75" customHeight="1">
      <c r="A25" s="29"/>
      <c r="B25" s="29"/>
      <c r="C25" s="29"/>
      <c r="D25" s="29"/>
      <c r="E25" s="29"/>
      <c r="F25" s="29"/>
      <c r="G25" s="29"/>
      <c r="H25" s="579"/>
      <c r="I25" s="29"/>
      <c r="J25" s="29"/>
      <c r="K25" s="29"/>
      <c r="L25" s="29"/>
      <c r="M25" s="29"/>
      <c r="N25" s="29"/>
      <c r="O25" s="29"/>
      <c r="P25" s="29"/>
      <c r="Q25" s="29"/>
      <c r="R25" s="29"/>
      <c r="S25" s="29"/>
      <c r="T25" s="29"/>
      <c r="U25" s="29"/>
      <c r="V25" s="29"/>
      <c r="W25" s="29"/>
      <c r="X25" s="29"/>
      <c r="Y25" s="29"/>
      <c r="Z25" s="29"/>
    </row>
    <row r="26" spans="1:26" ht="15.75" customHeight="1">
      <c r="A26" s="29"/>
      <c r="B26" s="29"/>
      <c r="C26" s="29"/>
      <c r="D26" s="29"/>
      <c r="E26" s="29"/>
      <c r="F26" s="29"/>
      <c r="G26" s="29"/>
      <c r="H26" s="579"/>
      <c r="I26" s="29"/>
      <c r="J26" s="29"/>
      <c r="K26" s="29"/>
      <c r="L26" s="29"/>
      <c r="M26" s="29"/>
      <c r="N26" s="29"/>
      <c r="O26" s="29"/>
      <c r="P26" s="29"/>
      <c r="Q26" s="29"/>
      <c r="R26" s="29"/>
      <c r="S26" s="29"/>
      <c r="T26" s="29"/>
      <c r="U26" s="29"/>
      <c r="V26" s="29"/>
      <c r="W26" s="29"/>
      <c r="X26" s="29"/>
      <c r="Y26" s="29"/>
      <c r="Z26" s="29"/>
    </row>
    <row r="27" spans="1:26" ht="15.75" customHeight="1">
      <c r="A27" s="29"/>
      <c r="B27" s="29"/>
      <c r="C27" s="29"/>
      <c r="D27" s="29"/>
      <c r="E27" s="29"/>
      <c r="F27" s="29"/>
      <c r="G27" s="29"/>
      <c r="H27" s="579"/>
      <c r="I27" s="29"/>
      <c r="J27" s="29"/>
      <c r="K27" s="29"/>
      <c r="L27" s="29"/>
      <c r="M27" s="29"/>
      <c r="N27" s="29"/>
      <c r="O27" s="29"/>
      <c r="P27" s="29"/>
      <c r="Q27" s="29"/>
      <c r="R27" s="29"/>
      <c r="S27" s="29"/>
      <c r="T27" s="29"/>
      <c r="U27" s="29"/>
      <c r="V27" s="29"/>
      <c r="W27" s="29"/>
      <c r="X27" s="29"/>
      <c r="Y27" s="29"/>
      <c r="Z27" s="29"/>
    </row>
    <row r="28" spans="1:26" ht="15.75" customHeight="1">
      <c r="A28" s="29"/>
      <c r="B28" s="29"/>
      <c r="C28" s="29"/>
      <c r="D28" s="29"/>
      <c r="E28" s="29"/>
      <c r="F28" s="29"/>
      <c r="G28" s="29"/>
      <c r="H28" s="579"/>
      <c r="I28" s="29"/>
      <c r="J28" s="29"/>
      <c r="K28" s="29"/>
      <c r="L28" s="29"/>
      <c r="M28" s="29"/>
      <c r="N28" s="29"/>
      <c r="O28" s="29"/>
      <c r="P28" s="29"/>
      <c r="Q28" s="29"/>
      <c r="R28" s="29"/>
      <c r="S28" s="29"/>
      <c r="T28" s="29"/>
      <c r="U28" s="29"/>
      <c r="V28" s="29"/>
      <c r="W28" s="29"/>
      <c r="X28" s="29"/>
      <c r="Y28" s="29"/>
      <c r="Z28" s="29"/>
    </row>
    <row r="29" spans="1:26" ht="15.75" customHeight="1">
      <c r="A29" s="29"/>
      <c r="B29" s="29"/>
      <c r="C29" s="29"/>
      <c r="D29" s="29"/>
      <c r="E29" s="29"/>
      <c r="F29" s="29"/>
      <c r="G29" s="29"/>
      <c r="H29" s="579"/>
      <c r="I29" s="29"/>
      <c r="J29" s="29"/>
      <c r="K29" s="29"/>
      <c r="L29" s="29"/>
      <c r="M29" s="29"/>
      <c r="N29" s="29"/>
      <c r="O29" s="29"/>
      <c r="P29" s="29"/>
      <c r="Q29" s="29"/>
      <c r="R29" s="29"/>
      <c r="S29" s="29"/>
      <c r="T29" s="29"/>
      <c r="U29" s="29"/>
      <c r="V29" s="29"/>
      <c r="W29" s="29"/>
      <c r="X29" s="29"/>
      <c r="Y29" s="29"/>
      <c r="Z29" s="29"/>
    </row>
    <row r="30" spans="1:26" ht="15.75" customHeight="1">
      <c r="A30" s="29"/>
      <c r="B30" s="29"/>
      <c r="C30" s="29"/>
      <c r="D30" s="29"/>
      <c r="E30" s="29"/>
      <c r="F30" s="29"/>
      <c r="G30" s="29"/>
      <c r="H30" s="579"/>
      <c r="I30" s="29"/>
      <c r="J30" s="29"/>
      <c r="K30" s="29"/>
      <c r="L30" s="29"/>
      <c r="M30" s="29"/>
      <c r="N30" s="29"/>
      <c r="O30" s="29"/>
      <c r="P30" s="29"/>
      <c r="Q30" s="29"/>
      <c r="R30" s="29"/>
      <c r="S30" s="29"/>
      <c r="T30" s="29"/>
      <c r="U30" s="29"/>
      <c r="V30" s="29"/>
      <c r="W30" s="29"/>
      <c r="X30" s="29"/>
      <c r="Y30" s="29"/>
      <c r="Z30" s="29"/>
    </row>
    <row r="31" spans="1:26" ht="15.75" customHeight="1">
      <c r="A31" s="29"/>
      <c r="B31" s="29"/>
      <c r="C31" s="29"/>
      <c r="D31" s="29"/>
      <c r="E31" s="29"/>
      <c r="F31" s="29"/>
      <c r="G31" s="29"/>
      <c r="H31" s="579"/>
      <c r="I31" s="29"/>
      <c r="J31" s="29"/>
      <c r="K31" s="29"/>
      <c r="L31" s="29"/>
      <c r="M31" s="29"/>
      <c r="N31" s="29"/>
      <c r="O31" s="29"/>
      <c r="P31" s="29"/>
      <c r="Q31" s="29"/>
      <c r="R31" s="29"/>
      <c r="S31" s="29"/>
      <c r="T31" s="29"/>
      <c r="U31" s="29"/>
      <c r="V31" s="29"/>
      <c r="W31" s="29"/>
      <c r="X31" s="29"/>
      <c r="Y31" s="29"/>
      <c r="Z31" s="29"/>
    </row>
    <row r="32" spans="1:26" ht="15.75" customHeight="1">
      <c r="A32" s="29"/>
      <c r="B32" s="29"/>
      <c r="C32" s="29"/>
      <c r="D32" s="29"/>
      <c r="E32" s="29"/>
      <c r="F32" s="29"/>
      <c r="G32" s="29"/>
      <c r="H32" s="579"/>
      <c r="I32" s="29"/>
      <c r="J32" s="29"/>
      <c r="K32" s="29"/>
      <c r="L32" s="29"/>
      <c r="M32" s="29"/>
      <c r="N32" s="29"/>
      <c r="O32" s="29"/>
      <c r="P32" s="29"/>
      <c r="Q32" s="29"/>
      <c r="R32" s="29"/>
      <c r="S32" s="29"/>
      <c r="T32" s="29"/>
      <c r="U32" s="29"/>
      <c r="V32" s="29"/>
      <c r="W32" s="29"/>
      <c r="X32" s="29"/>
      <c r="Y32" s="29"/>
      <c r="Z32" s="29"/>
    </row>
    <row r="33" spans="1:26" ht="15.75" customHeight="1">
      <c r="A33" s="29"/>
      <c r="B33" s="29"/>
      <c r="C33" s="29"/>
      <c r="D33" s="29"/>
      <c r="E33" s="29"/>
      <c r="F33" s="29"/>
      <c r="G33" s="29"/>
      <c r="H33" s="579"/>
      <c r="I33" s="29"/>
      <c r="J33" s="29"/>
      <c r="K33" s="29"/>
      <c r="L33" s="29"/>
      <c r="M33" s="29"/>
      <c r="N33" s="29"/>
      <c r="O33" s="29"/>
      <c r="P33" s="29"/>
      <c r="Q33" s="29"/>
      <c r="R33" s="29"/>
      <c r="S33" s="29"/>
      <c r="T33" s="29"/>
      <c r="U33" s="29"/>
      <c r="V33" s="29"/>
      <c r="W33" s="29"/>
      <c r="X33" s="29"/>
      <c r="Y33" s="29"/>
      <c r="Z33" s="29"/>
    </row>
    <row r="34" spans="1:26" ht="15.75" customHeight="1">
      <c r="A34" s="29"/>
      <c r="B34" s="29"/>
      <c r="C34" s="29"/>
      <c r="D34" s="29"/>
      <c r="E34" s="29"/>
      <c r="F34" s="29"/>
      <c r="G34" s="29"/>
      <c r="H34" s="579"/>
      <c r="I34" s="29"/>
      <c r="J34" s="29"/>
      <c r="K34" s="29"/>
      <c r="L34" s="29"/>
      <c r="M34" s="29"/>
      <c r="N34" s="29"/>
      <c r="O34" s="29"/>
      <c r="P34" s="29"/>
      <c r="Q34" s="29"/>
      <c r="R34" s="29"/>
      <c r="S34" s="29"/>
      <c r="T34" s="29"/>
      <c r="U34" s="29"/>
      <c r="V34" s="29"/>
      <c r="W34" s="29"/>
      <c r="X34" s="29"/>
      <c r="Y34" s="29"/>
      <c r="Z34" s="29"/>
    </row>
    <row r="35" spans="1:26" ht="15.75" customHeight="1">
      <c r="A35" s="29"/>
      <c r="B35" s="29"/>
      <c r="C35" s="29"/>
      <c r="D35" s="29"/>
      <c r="E35" s="29"/>
      <c r="F35" s="29"/>
      <c r="G35" s="29"/>
      <c r="H35" s="579"/>
      <c r="I35" s="29"/>
      <c r="J35" s="29"/>
      <c r="K35" s="29"/>
      <c r="L35" s="29"/>
      <c r="M35" s="29"/>
      <c r="N35" s="29"/>
      <c r="O35" s="29"/>
      <c r="P35" s="29"/>
      <c r="Q35" s="29"/>
      <c r="R35" s="29"/>
      <c r="S35" s="29"/>
      <c r="T35" s="29"/>
      <c r="U35" s="29"/>
      <c r="V35" s="29"/>
      <c r="W35" s="29"/>
      <c r="X35" s="29"/>
      <c r="Y35" s="29"/>
      <c r="Z35" s="29"/>
    </row>
    <row r="36" spans="1:26" ht="15.75" customHeight="1">
      <c r="A36" s="29"/>
      <c r="B36" s="29"/>
      <c r="C36" s="29"/>
      <c r="D36" s="29"/>
      <c r="E36" s="29"/>
      <c r="F36" s="29"/>
      <c r="G36" s="29"/>
      <c r="H36" s="579"/>
      <c r="I36" s="29"/>
      <c r="J36" s="29"/>
      <c r="K36" s="29"/>
      <c r="L36" s="29"/>
      <c r="M36" s="29"/>
      <c r="N36" s="29"/>
      <c r="O36" s="29"/>
      <c r="P36" s="29"/>
      <c r="Q36" s="29"/>
      <c r="R36" s="29"/>
      <c r="S36" s="29"/>
      <c r="T36" s="29"/>
      <c r="U36" s="29"/>
      <c r="V36" s="29"/>
      <c r="W36" s="29"/>
      <c r="X36" s="29"/>
      <c r="Y36" s="29"/>
      <c r="Z36" s="29"/>
    </row>
    <row r="37" spans="1:26" ht="15.75" customHeight="1">
      <c r="A37" s="29"/>
      <c r="B37" s="29"/>
      <c r="C37" s="29"/>
      <c r="D37" s="29"/>
      <c r="E37" s="29"/>
      <c r="F37" s="29"/>
      <c r="G37" s="29"/>
      <c r="H37" s="579"/>
      <c r="I37" s="29"/>
      <c r="J37" s="29"/>
      <c r="K37" s="29"/>
      <c r="L37" s="29"/>
      <c r="M37" s="29"/>
      <c r="N37" s="29"/>
      <c r="O37" s="29"/>
      <c r="P37" s="29"/>
      <c r="Q37" s="29"/>
      <c r="R37" s="29"/>
      <c r="S37" s="29"/>
      <c r="T37" s="29"/>
      <c r="U37" s="29"/>
      <c r="V37" s="29"/>
      <c r="W37" s="29"/>
      <c r="X37" s="29"/>
      <c r="Y37" s="29"/>
      <c r="Z37" s="29"/>
    </row>
    <row r="38" spans="1:26" ht="15.75" customHeight="1">
      <c r="A38" s="29"/>
      <c r="B38" s="29"/>
      <c r="C38" s="29"/>
      <c r="D38" s="29"/>
      <c r="E38" s="29"/>
      <c r="F38" s="29"/>
      <c r="G38" s="29"/>
      <c r="H38" s="579"/>
      <c r="I38" s="29"/>
      <c r="J38" s="29"/>
      <c r="K38" s="29"/>
      <c r="L38" s="29"/>
      <c r="M38" s="29"/>
      <c r="N38" s="29"/>
      <c r="O38" s="29"/>
      <c r="P38" s="29"/>
      <c r="Q38" s="29"/>
      <c r="R38" s="29"/>
      <c r="S38" s="29"/>
      <c r="T38" s="29"/>
      <c r="U38" s="29"/>
      <c r="V38" s="29"/>
      <c r="W38" s="29"/>
      <c r="X38" s="29"/>
      <c r="Y38" s="29"/>
      <c r="Z38" s="29"/>
    </row>
    <row r="39" spans="1:26" ht="15.75" customHeight="1">
      <c r="A39" s="29"/>
      <c r="B39" s="29"/>
      <c r="C39" s="29"/>
      <c r="D39" s="29"/>
      <c r="E39" s="29"/>
      <c r="F39" s="29"/>
      <c r="G39" s="29"/>
      <c r="H39" s="579"/>
      <c r="I39" s="29"/>
      <c r="J39" s="29"/>
      <c r="K39" s="29"/>
      <c r="L39" s="29"/>
      <c r="M39" s="29"/>
      <c r="N39" s="29"/>
      <c r="O39" s="29"/>
      <c r="P39" s="29"/>
      <c r="Q39" s="29"/>
      <c r="R39" s="29"/>
      <c r="S39" s="29"/>
      <c r="T39" s="29"/>
      <c r="U39" s="29"/>
      <c r="V39" s="29"/>
      <c r="W39" s="29"/>
      <c r="X39" s="29"/>
      <c r="Y39" s="29"/>
      <c r="Z39" s="29"/>
    </row>
    <row r="40" spans="1:26" ht="15.75" customHeight="1">
      <c r="A40" s="29"/>
      <c r="B40" s="29"/>
      <c r="C40" s="29"/>
      <c r="D40" s="29"/>
      <c r="E40" s="29"/>
      <c r="F40" s="29"/>
      <c r="G40" s="29"/>
      <c r="H40" s="579"/>
      <c r="I40" s="29"/>
      <c r="J40" s="29"/>
      <c r="K40" s="29"/>
      <c r="L40" s="29"/>
      <c r="M40" s="29"/>
      <c r="N40" s="29"/>
      <c r="O40" s="29"/>
      <c r="P40" s="29"/>
      <c r="Q40" s="29"/>
      <c r="R40" s="29"/>
      <c r="S40" s="29"/>
      <c r="T40" s="29"/>
      <c r="U40" s="29"/>
      <c r="V40" s="29"/>
      <c r="W40" s="29"/>
      <c r="X40" s="29"/>
      <c r="Y40" s="29"/>
      <c r="Z40" s="29"/>
    </row>
    <row r="41" spans="1:26" ht="15.75" customHeight="1">
      <c r="A41" s="29"/>
      <c r="B41" s="29"/>
      <c r="C41" s="29"/>
      <c r="D41" s="29"/>
      <c r="E41" s="29"/>
      <c r="F41" s="29"/>
      <c r="G41" s="29"/>
      <c r="H41" s="579"/>
      <c r="I41" s="29"/>
      <c r="J41" s="29"/>
      <c r="K41" s="29"/>
      <c r="L41" s="29"/>
      <c r="M41" s="29"/>
      <c r="N41" s="29"/>
      <c r="O41" s="29"/>
      <c r="P41" s="29"/>
      <c r="Q41" s="29"/>
      <c r="R41" s="29"/>
      <c r="S41" s="29"/>
      <c r="T41" s="29"/>
      <c r="U41" s="29"/>
      <c r="V41" s="29"/>
      <c r="W41" s="29"/>
      <c r="X41" s="29"/>
      <c r="Y41" s="29"/>
      <c r="Z41" s="29"/>
    </row>
    <row r="42" spans="1:26" ht="15.75" customHeight="1">
      <c r="A42" s="29"/>
      <c r="B42" s="29"/>
      <c r="C42" s="29"/>
      <c r="D42" s="29"/>
      <c r="E42" s="29"/>
      <c r="F42" s="29"/>
      <c r="G42" s="29"/>
      <c r="H42" s="579"/>
      <c r="I42" s="29"/>
      <c r="J42" s="29"/>
      <c r="K42" s="29"/>
      <c r="L42" s="29"/>
      <c r="M42" s="29"/>
      <c r="N42" s="29"/>
      <c r="O42" s="29"/>
      <c r="P42" s="29"/>
      <c r="Q42" s="29"/>
      <c r="R42" s="29"/>
      <c r="S42" s="29"/>
      <c r="T42" s="29"/>
      <c r="U42" s="29"/>
      <c r="V42" s="29"/>
      <c r="W42" s="29"/>
      <c r="X42" s="29"/>
      <c r="Y42" s="29"/>
      <c r="Z42" s="29"/>
    </row>
    <row r="43" spans="1:26" ht="15.75" customHeight="1">
      <c r="A43" s="29"/>
      <c r="B43" s="29"/>
      <c r="C43" s="29"/>
      <c r="D43" s="29"/>
      <c r="E43" s="29"/>
      <c r="F43" s="29"/>
      <c r="G43" s="29"/>
      <c r="H43" s="579"/>
      <c r="I43" s="29"/>
      <c r="J43" s="29"/>
      <c r="K43" s="29"/>
      <c r="L43" s="29"/>
      <c r="M43" s="29"/>
      <c r="N43" s="29"/>
      <c r="O43" s="29"/>
      <c r="P43" s="29"/>
      <c r="Q43" s="29"/>
      <c r="R43" s="29"/>
      <c r="S43" s="29"/>
      <c r="T43" s="29"/>
      <c r="U43" s="29"/>
      <c r="V43" s="29"/>
      <c r="W43" s="29"/>
      <c r="X43" s="29"/>
      <c r="Y43" s="29"/>
      <c r="Z43" s="29"/>
    </row>
    <row r="44" spans="1:26" ht="15.75" customHeight="1">
      <c r="A44" s="29"/>
      <c r="B44" s="29"/>
      <c r="C44" s="29"/>
      <c r="D44" s="29"/>
      <c r="E44" s="29"/>
      <c r="F44" s="29"/>
      <c r="G44" s="29"/>
      <c r="H44" s="579"/>
      <c r="I44" s="29"/>
      <c r="J44" s="29"/>
      <c r="K44" s="29"/>
      <c r="L44" s="29"/>
      <c r="M44" s="29"/>
      <c r="N44" s="29"/>
      <c r="O44" s="29"/>
      <c r="P44" s="29"/>
      <c r="Q44" s="29"/>
      <c r="R44" s="29"/>
      <c r="S44" s="29"/>
      <c r="T44" s="29"/>
      <c r="U44" s="29"/>
      <c r="V44" s="29"/>
      <c r="W44" s="29"/>
      <c r="X44" s="29"/>
      <c r="Y44" s="29"/>
      <c r="Z44" s="29"/>
    </row>
    <row r="45" spans="1:26" ht="15.75" customHeight="1">
      <c r="A45" s="29"/>
      <c r="B45" s="29"/>
      <c r="C45" s="29"/>
      <c r="D45" s="29"/>
      <c r="E45" s="29"/>
      <c r="F45" s="29"/>
      <c r="G45" s="29"/>
      <c r="H45" s="579"/>
      <c r="I45" s="29"/>
      <c r="J45" s="29"/>
      <c r="K45" s="29"/>
      <c r="L45" s="29"/>
      <c r="M45" s="29"/>
      <c r="N45" s="29"/>
      <c r="O45" s="29"/>
      <c r="P45" s="29"/>
      <c r="Q45" s="29"/>
      <c r="R45" s="29"/>
      <c r="S45" s="29"/>
      <c r="T45" s="29"/>
      <c r="U45" s="29"/>
      <c r="V45" s="29"/>
      <c r="W45" s="29"/>
      <c r="X45" s="29"/>
      <c r="Y45" s="29"/>
      <c r="Z45" s="29"/>
    </row>
    <row r="46" spans="1:26" ht="15.75" customHeight="1">
      <c r="A46" s="29"/>
      <c r="B46" s="29"/>
      <c r="C46" s="29"/>
      <c r="D46" s="29"/>
      <c r="E46" s="29"/>
      <c r="F46" s="29"/>
      <c r="G46" s="29"/>
      <c r="H46" s="579"/>
      <c r="I46" s="29"/>
      <c r="J46" s="29"/>
      <c r="K46" s="29"/>
      <c r="L46" s="29"/>
      <c r="M46" s="29"/>
      <c r="N46" s="29"/>
      <c r="O46" s="29"/>
      <c r="P46" s="29"/>
      <c r="Q46" s="29"/>
      <c r="R46" s="29"/>
      <c r="S46" s="29"/>
      <c r="T46" s="29"/>
      <c r="U46" s="29"/>
      <c r="V46" s="29"/>
      <c r="W46" s="29"/>
      <c r="X46" s="29"/>
      <c r="Y46" s="29"/>
      <c r="Z46" s="29"/>
    </row>
    <row r="47" spans="1:26" ht="15.75" customHeight="1">
      <c r="A47" s="29"/>
      <c r="B47" s="29"/>
      <c r="C47" s="29"/>
      <c r="D47" s="29"/>
      <c r="E47" s="29"/>
      <c r="F47" s="29"/>
      <c r="G47" s="29"/>
      <c r="H47" s="579"/>
      <c r="I47" s="29"/>
      <c r="J47" s="29"/>
      <c r="K47" s="29"/>
      <c r="L47" s="29"/>
      <c r="M47" s="29"/>
      <c r="N47" s="29"/>
      <c r="O47" s="29"/>
      <c r="P47" s="29"/>
      <c r="Q47" s="29"/>
      <c r="R47" s="29"/>
      <c r="S47" s="29"/>
      <c r="T47" s="29"/>
      <c r="U47" s="29"/>
      <c r="V47" s="29"/>
      <c r="W47" s="29"/>
      <c r="X47" s="29"/>
      <c r="Y47" s="29"/>
      <c r="Z47" s="29"/>
    </row>
    <row r="48" spans="1:26" ht="15.75" customHeight="1">
      <c r="A48" s="29"/>
      <c r="B48" s="29"/>
      <c r="C48" s="29"/>
      <c r="D48" s="29"/>
      <c r="E48" s="29"/>
      <c r="F48" s="29"/>
      <c r="G48" s="29"/>
      <c r="H48" s="579"/>
      <c r="I48" s="29"/>
      <c r="J48" s="29"/>
      <c r="K48" s="29"/>
      <c r="L48" s="29"/>
      <c r="M48" s="29"/>
      <c r="N48" s="29"/>
      <c r="O48" s="29"/>
      <c r="P48" s="29"/>
      <c r="Q48" s="29"/>
      <c r="R48" s="29"/>
      <c r="S48" s="29"/>
      <c r="T48" s="29"/>
      <c r="U48" s="29"/>
      <c r="V48" s="29"/>
      <c r="W48" s="29"/>
      <c r="X48" s="29"/>
      <c r="Y48" s="29"/>
      <c r="Z48" s="29"/>
    </row>
    <row r="49" spans="1:26" ht="15.75" customHeight="1">
      <c r="A49" s="29"/>
      <c r="B49" s="29"/>
      <c r="C49" s="29"/>
      <c r="D49" s="29"/>
      <c r="E49" s="29"/>
      <c r="F49" s="29"/>
      <c r="G49" s="29"/>
      <c r="H49" s="579"/>
      <c r="I49" s="29"/>
      <c r="J49" s="29"/>
      <c r="K49" s="29"/>
      <c r="L49" s="29"/>
      <c r="M49" s="29"/>
      <c r="N49" s="29"/>
      <c r="O49" s="29"/>
      <c r="P49" s="29"/>
      <c r="Q49" s="29"/>
      <c r="R49" s="29"/>
      <c r="S49" s="29"/>
      <c r="T49" s="29"/>
      <c r="U49" s="29"/>
      <c r="V49" s="29"/>
      <c r="W49" s="29"/>
      <c r="X49" s="29"/>
      <c r="Y49" s="29"/>
      <c r="Z49" s="29"/>
    </row>
    <row r="50" spans="1:26" ht="15.75" customHeight="1">
      <c r="A50" s="29"/>
      <c r="B50" s="29"/>
      <c r="C50" s="29"/>
      <c r="D50" s="29"/>
      <c r="E50" s="29"/>
      <c r="F50" s="29"/>
      <c r="G50" s="29"/>
      <c r="H50" s="579"/>
      <c r="I50" s="29"/>
      <c r="J50" s="29"/>
      <c r="K50" s="29"/>
      <c r="L50" s="29"/>
      <c r="M50" s="29"/>
      <c r="N50" s="29"/>
      <c r="O50" s="29"/>
      <c r="P50" s="29"/>
      <c r="Q50" s="29"/>
      <c r="R50" s="29"/>
      <c r="S50" s="29"/>
      <c r="T50" s="29"/>
      <c r="U50" s="29"/>
      <c r="V50" s="29"/>
      <c r="W50" s="29"/>
      <c r="X50" s="29"/>
      <c r="Y50" s="29"/>
      <c r="Z50" s="29"/>
    </row>
    <row r="51" spans="1:26" ht="15.75" customHeight="1">
      <c r="A51" s="29"/>
      <c r="B51" s="29"/>
      <c r="C51" s="29"/>
      <c r="D51" s="29"/>
      <c r="E51" s="29"/>
      <c r="F51" s="29"/>
      <c r="G51" s="29"/>
      <c r="H51" s="579"/>
      <c r="I51" s="29"/>
      <c r="J51" s="29"/>
      <c r="K51" s="29"/>
      <c r="L51" s="29"/>
      <c r="M51" s="29"/>
      <c r="N51" s="29"/>
      <c r="O51" s="29"/>
      <c r="P51" s="29"/>
      <c r="Q51" s="29"/>
      <c r="R51" s="29"/>
      <c r="S51" s="29"/>
      <c r="T51" s="29"/>
      <c r="U51" s="29"/>
      <c r="V51" s="29"/>
      <c r="W51" s="29"/>
      <c r="X51" s="29"/>
      <c r="Y51" s="29"/>
      <c r="Z51" s="29"/>
    </row>
    <row r="52" spans="1:26" ht="15.75" customHeight="1">
      <c r="A52" s="29"/>
      <c r="B52" s="29"/>
      <c r="C52" s="29"/>
      <c r="D52" s="29"/>
      <c r="E52" s="29"/>
      <c r="F52" s="29"/>
      <c r="G52" s="29"/>
      <c r="H52" s="579"/>
      <c r="I52" s="29"/>
      <c r="J52" s="29"/>
      <c r="K52" s="29"/>
      <c r="L52" s="29"/>
      <c r="M52" s="29"/>
      <c r="N52" s="29"/>
      <c r="O52" s="29"/>
      <c r="P52" s="29"/>
      <c r="Q52" s="29"/>
      <c r="R52" s="29"/>
      <c r="S52" s="29"/>
      <c r="T52" s="29"/>
      <c r="U52" s="29"/>
      <c r="V52" s="29"/>
      <c r="W52" s="29"/>
      <c r="X52" s="29"/>
      <c r="Y52" s="29"/>
      <c r="Z52" s="29"/>
    </row>
    <row r="53" spans="1:26" ht="15.75" customHeight="1">
      <c r="A53" s="29"/>
      <c r="B53" s="29"/>
      <c r="C53" s="29"/>
      <c r="D53" s="29"/>
      <c r="E53" s="29"/>
      <c r="F53" s="29"/>
      <c r="G53" s="29"/>
      <c r="H53" s="579"/>
      <c r="I53" s="29"/>
      <c r="J53" s="29"/>
      <c r="K53" s="29"/>
      <c r="L53" s="29"/>
      <c r="M53" s="29"/>
      <c r="N53" s="29"/>
      <c r="O53" s="29"/>
      <c r="P53" s="29"/>
      <c r="Q53" s="29"/>
      <c r="R53" s="29"/>
      <c r="S53" s="29"/>
      <c r="T53" s="29"/>
      <c r="U53" s="29"/>
      <c r="V53" s="29"/>
      <c r="W53" s="29"/>
      <c r="X53" s="29"/>
      <c r="Y53" s="29"/>
      <c r="Z53" s="29"/>
    </row>
    <row r="54" spans="1:26" ht="15.75" customHeight="1">
      <c r="A54" s="29"/>
      <c r="B54" s="29"/>
      <c r="C54" s="29"/>
      <c r="D54" s="29"/>
      <c r="E54" s="29"/>
      <c r="F54" s="29"/>
      <c r="G54" s="29"/>
      <c r="H54" s="579"/>
      <c r="I54" s="29"/>
      <c r="J54" s="29"/>
      <c r="K54" s="29"/>
      <c r="L54" s="29"/>
      <c r="M54" s="29"/>
      <c r="N54" s="29"/>
      <c r="O54" s="29"/>
      <c r="P54" s="29"/>
      <c r="Q54" s="29"/>
      <c r="R54" s="29"/>
      <c r="S54" s="29"/>
      <c r="T54" s="29"/>
      <c r="U54" s="29"/>
      <c r="V54" s="29"/>
      <c r="W54" s="29"/>
      <c r="X54" s="29"/>
      <c r="Y54" s="29"/>
      <c r="Z54" s="29"/>
    </row>
    <row r="55" spans="1:26" ht="15.75" customHeight="1">
      <c r="A55" s="29"/>
      <c r="B55" s="29"/>
      <c r="C55" s="29"/>
      <c r="D55" s="29"/>
      <c r="E55" s="29"/>
      <c r="F55" s="29"/>
      <c r="G55" s="29"/>
      <c r="H55" s="579"/>
      <c r="I55" s="29"/>
      <c r="J55" s="29"/>
      <c r="K55" s="29"/>
      <c r="L55" s="29"/>
      <c r="M55" s="29"/>
      <c r="N55" s="29"/>
      <c r="O55" s="29"/>
      <c r="P55" s="29"/>
      <c r="Q55" s="29"/>
      <c r="R55" s="29"/>
      <c r="S55" s="29"/>
      <c r="T55" s="29"/>
      <c r="U55" s="29"/>
      <c r="V55" s="29"/>
      <c r="W55" s="29"/>
      <c r="X55" s="29"/>
      <c r="Y55" s="29"/>
      <c r="Z55" s="29"/>
    </row>
    <row r="56" spans="1:26" ht="15.75" customHeight="1">
      <c r="A56" s="29"/>
      <c r="B56" s="29"/>
      <c r="C56" s="29"/>
      <c r="D56" s="29"/>
      <c r="E56" s="29"/>
      <c r="F56" s="29"/>
      <c r="G56" s="29"/>
      <c r="H56" s="579"/>
      <c r="I56" s="29"/>
      <c r="J56" s="29"/>
      <c r="K56" s="29"/>
      <c r="L56" s="29"/>
      <c r="M56" s="29"/>
      <c r="N56" s="29"/>
      <c r="O56" s="29"/>
      <c r="P56" s="29"/>
      <c r="Q56" s="29"/>
      <c r="R56" s="29"/>
      <c r="S56" s="29"/>
      <c r="T56" s="29"/>
      <c r="U56" s="29"/>
      <c r="V56" s="29"/>
      <c r="W56" s="29"/>
      <c r="X56" s="29"/>
      <c r="Y56" s="29"/>
      <c r="Z56" s="29"/>
    </row>
    <row r="57" spans="1:26" ht="15.75" customHeight="1">
      <c r="A57" s="29"/>
      <c r="B57" s="29"/>
      <c r="C57" s="29"/>
      <c r="D57" s="29"/>
      <c r="E57" s="29"/>
      <c r="F57" s="29"/>
      <c r="G57" s="29"/>
      <c r="H57" s="579"/>
      <c r="I57" s="29"/>
      <c r="J57" s="29"/>
      <c r="K57" s="29"/>
      <c r="L57" s="29"/>
      <c r="M57" s="29"/>
      <c r="N57" s="29"/>
      <c r="O57" s="29"/>
      <c r="P57" s="29"/>
      <c r="Q57" s="29"/>
      <c r="R57" s="29"/>
      <c r="S57" s="29"/>
      <c r="T57" s="29"/>
      <c r="U57" s="29"/>
      <c r="V57" s="29"/>
      <c r="W57" s="29"/>
      <c r="X57" s="29"/>
      <c r="Y57" s="29"/>
      <c r="Z57" s="29"/>
    </row>
    <row r="58" spans="1:26" ht="15.75" customHeight="1">
      <c r="A58" s="29"/>
      <c r="B58" s="29"/>
      <c r="C58" s="29"/>
      <c r="D58" s="29"/>
      <c r="E58" s="29"/>
      <c r="F58" s="29"/>
      <c r="G58" s="29"/>
      <c r="H58" s="579"/>
      <c r="I58" s="29"/>
      <c r="J58" s="29"/>
      <c r="K58" s="29"/>
      <c r="L58" s="29"/>
      <c r="M58" s="29"/>
      <c r="N58" s="29"/>
      <c r="O58" s="29"/>
      <c r="P58" s="29"/>
      <c r="Q58" s="29"/>
      <c r="R58" s="29"/>
      <c r="S58" s="29"/>
      <c r="T58" s="29"/>
      <c r="U58" s="29"/>
      <c r="V58" s="29"/>
      <c r="W58" s="29"/>
      <c r="X58" s="29"/>
      <c r="Y58" s="29"/>
      <c r="Z58" s="29"/>
    </row>
    <row r="59" spans="1:26" ht="15.75" customHeight="1">
      <c r="A59" s="29"/>
      <c r="B59" s="29"/>
      <c r="C59" s="29"/>
      <c r="D59" s="29"/>
      <c r="E59" s="29"/>
      <c r="F59" s="29"/>
      <c r="G59" s="29"/>
      <c r="H59" s="579"/>
      <c r="I59" s="29"/>
      <c r="J59" s="29"/>
      <c r="K59" s="29"/>
      <c r="L59" s="29"/>
      <c r="M59" s="29"/>
      <c r="N59" s="29"/>
      <c r="O59" s="29"/>
      <c r="P59" s="29"/>
      <c r="Q59" s="29"/>
      <c r="R59" s="29"/>
      <c r="S59" s="29"/>
      <c r="T59" s="29"/>
      <c r="U59" s="29"/>
      <c r="V59" s="29"/>
      <c r="W59" s="29"/>
      <c r="X59" s="29"/>
      <c r="Y59" s="29"/>
      <c r="Z59" s="29"/>
    </row>
    <row r="60" spans="1:26" ht="15.75" customHeight="1">
      <c r="A60" s="29"/>
      <c r="B60" s="29"/>
      <c r="C60" s="29"/>
      <c r="D60" s="29"/>
      <c r="E60" s="29"/>
      <c r="F60" s="29"/>
      <c r="G60" s="29"/>
      <c r="H60" s="579"/>
      <c r="I60" s="29"/>
      <c r="J60" s="29"/>
      <c r="K60" s="29"/>
      <c r="L60" s="29"/>
      <c r="M60" s="29"/>
      <c r="N60" s="29"/>
      <c r="O60" s="29"/>
      <c r="P60" s="29"/>
      <c r="Q60" s="29"/>
      <c r="R60" s="29"/>
      <c r="S60" s="29"/>
      <c r="T60" s="29"/>
      <c r="U60" s="29"/>
      <c r="V60" s="29"/>
      <c r="W60" s="29"/>
      <c r="X60" s="29"/>
      <c r="Y60" s="29"/>
      <c r="Z60" s="29"/>
    </row>
    <row r="61" spans="1:26" ht="15.75" customHeight="1">
      <c r="A61" s="29"/>
      <c r="B61" s="29"/>
      <c r="C61" s="29"/>
      <c r="D61" s="29"/>
      <c r="E61" s="29"/>
      <c r="F61" s="29"/>
      <c r="G61" s="29"/>
      <c r="H61" s="579"/>
      <c r="I61" s="29"/>
      <c r="J61" s="29"/>
      <c r="K61" s="29"/>
      <c r="L61" s="29"/>
      <c r="M61" s="29"/>
      <c r="N61" s="29"/>
      <c r="O61" s="29"/>
      <c r="P61" s="29"/>
      <c r="Q61" s="29"/>
      <c r="R61" s="29"/>
      <c r="S61" s="29"/>
      <c r="T61" s="29"/>
      <c r="U61" s="29"/>
      <c r="V61" s="29"/>
      <c r="W61" s="29"/>
      <c r="X61" s="29"/>
      <c r="Y61" s="29"/>
      <c r="Z61" s="29"/>
    </row>
    <row r="62" spans="1:26" ht="15.75" customHeight="1">
      <c r="A62" s="29"/>
      <c r="B62" s="29"/>
      <c r="C62" s="29"/>
      <c r="D62" s="29"/>
      <c r="E62" s="29"/>
      <c r="F62" s="29"/>
      <c r="G62" s="29"/>
      <c r="H62" s="579"/>
      <c r="I62" s="29"/>
      <c r="J62" s="29"/>
      <c r="K62" s="29"/>
      <c r="L62" s="29"/>
      <c r="M62" s="29"/>
      <c r="N62" s="29"/>
      <c r="O62" s="29"/>
      <c r="P62" s="29"/>
      <c r="Q62" s="29"/>
      <c r="R62" s="29"/>
      <c r="S62" s="29"/>
      <c r="T62" s="29"/>
      <c r="U62" s="29"/>
      <c r="V62" s="29"/>
      <c r="W62" s="29"/>
      <c r="X62" s="29"/>
      <c r="Y62" s="29"/>
      <c r="Z62" s="29"/>
    </row>
    <row r="63" spans="1:26" ht="15.75" customHeight="1">
      <c r="A63" s="29"/>
      <c r="B63" s="29"/>
      <c r="C63" s="29"/>
      <c r="D63" s="29"/>
      <c r="E63" s="29"/>
      <c r="F63" s="29"/>
      <c r="G63" s="29"/>
      <c r="H63" s="579"/>
      <c r="I63" s="29"/>
      <c r="J63" s="29"/>
      <c r="K63" s="29"/>
      <c r="L63" s="29"/>
      <c r="M63" s="29"/>
      <c r="N63" s="29"/>
      <c r="O63" s="29"/>
      <c r="P63" s="29"/>
      <c r="Q63" s="29"/>
      <c r="R63" s="29"/>
      <c r="S63" s="29"/>
      <c r="T63" s="29"/>
      <c r="U63" s="29"/>
      <c r="V63" s="29"/>
      <c r="W63" s="29"/>
      <c r="X63" s="29"/>
      <c r="Y63" s="29"/>
      <c r="Z63" s="29"/>
    </row>
    <row r="64" spans="1:26" ht="15.75" customHeight="1">
      <c r="A64" s="29"/>
      <c r="B64" s="29"/>
      <c r="C64" s="29"/>
      <c r="D64" s="29"/>
      <c r="E64" s="29"/>
      <c r="F64" s="29"/>
      <c r="G64" s="29"/>
      <c r="H64" s="579"/>
      <c r="I64" s="29"/>
      <c r="J64" s="29"/>
      <c r="K64" s="29"/>
      <c r="L64" s="29"/>
      <c r="M64" s="29"/>
      <c r="N64" s="29"/>
      <c r="O64" s="29"/>
      <c r="P64" s="29"/>
      <c r="Q64" s="29"/>
      <c r="R64" s="29"/>
      <c r="S64" s="29"/>
      <c r="T64" s="29"/>
      <c r="U64" s="29"/>
      <c r="V64" s="29"/>
      <c r="W64" s="29"/>
      <c r="X64" s="29"/>
      <c r="Y64" s="29"/>
      <c r="Z64" s="29"/>
    </row>
    <row r="65" spans="1:26" ht="15.75" customHeight="1">
      <c r="A65" s="29"/>
      <c r="B65" s="29"/>
      <c r="C65" s="29"/>
      <c r="D65" s="29"/>
      <c r="E65" s="29"/>
      <c r="F65" s="29"/>
      <c r="G65" s="29"/>
      <c r="H65" s="579"/>
      <c r="I65" s="29"/>
      <c r="J65" s="29"/>
      <c r="K65" s="29"/>
      <c r="L65" s="29"/>
      <c r="M65" s="29"/>
      <c r="N65" s="29"/>
      <c r="O65" s="29"/>
      <c r="P65" s="29"/>
      <c r="Q65" s="29"/>
      <c r="R65" s="29"/>
      <c r="S65" s="29"/>
      <c r="T65" s="29"/>
      <c r="U65" s="29"/>
      <c r="V65" s="29"/>
      <c r="W65" s="29"/>
      <c r="X65" s="29"/>
      <c r="Y65" s="29"/>
      <c r="Z65" s="29"/>
    </row>
    <row r="66" spans="1:26" ht="15.75" customHeight="1">
      <c r="A66" s="29"/>
      <c r="B66" s="29"/>
      <c r="C66" s="29"/>
      <c r="D66" s="29"/>
      <c r="E66" s="29"/>
      <c r="F66" s="29"/>
      <c r="G66" s="29"/>
      <c r="H66" s="579"/>
      <c r="I66" s="29"/>
      <c r="J66" s="29"/>
      <c r="K66" s="29"/>
      <c r="L66" s="29"/>
      <c r="M66" s="29"/>
      <c r="N66" s="29"/>
      <c r="O66" s="29"/>
      <c r="P66" s="29"/>
      <c r="Q66" s="29"/>
      <c r="R66" s="29"/>
      <c r="S66" s="29"/>
      <c r="T66" s="29"/>
      <c r="U66" s="29"/>
      <c r="V66" s="29"/>
      <c r="W66" s="29"/>
      <c r="X66" s="29"/>
      <c r="Y66" s="29"/>
      <c r="Z66" s="29"/>
    </row>
    <row r="67" spans="1:26" ht="15.75" customHeight="1">
      <c r="A67" s="29"/>
      <c r="B67" s="29"/>
      <c r="C67" s="29"/>
      <c r="D67" s="29"/>
      <c r="E67" s="29"/>
      <c r="F67" s="29"/>
      <c r="G67" s="29"/>
      <c r="H67" s="579"/>
      <c r="I67" s="29"/>
      <c r="J67" s="29"/>
      <c r="K67" s="29"/>
      <c r="L67" s="29"/>
      <c r="M67" s="29"/>
      <c r="N67" s="29"/>
      <c r="O67" s="29"/>
      <c r="P67" s="29"/>
      <c r="Q67" s="29"/>
      <c r="R67" s="29"/>
      <c r="S67" s="29"/>
      <c r="T67" s="29"/>
      <c r="U67" s="29"/>
      <c r="V67" s="29"/>
      <c r="W67" s="29"/>
      <c r="X67" s="29"/>
      <c r="Y67" s="29"/>
      <c r="Z67" s="29"/>
    </row>
    <row r="68" spans="1:26" ht="15.75" customHeight="1">
      <c r="A68" s="29"/>
      <c r="B68" s="29"/>
      <c r="C68" s="29"/>
      <c r="D68" s="29"/>
      <c r="E68" s="29"/>
      <c r="F68" s="29"/>
      <c r="G68" s="29"/>
      <c r="H68" s="579"/>
      <c r="I68" s="29"/>
      <c r="J68" s="29"/>
      <c r="K68" s="29"/>
      <c r="L68" s="29"/>
      <c r="M68" s="29"/>
      <c r="N68" s="29"/>
      <c r="O68" s="29"/>
      <c r="P68" s="29"/>
      <c r="Q68" s="29"/>
      <c r="R68" s="29"/>
      <c r="S68" s="29"/>
      <c r="T68" s="29"/>
      <c r="U68" s="29"/>
      <c r="V68" s="29"/>
      <c r="W68" s="29"/>
      <c r="X68" s="29"/>
      <c r="Y68" s="29"/>
      <c r="Z68" s="29"/>
    </row>
    <row r="69" spans="1:26" ht="15.75" customHeight="1">
      <c r="A69" s="29"/>
      <c r="B69" s="29"/>
      <c r="C69" s="29"/>
      <c r="D69" s="29"/>
      <c r="E69" s="29"/>
      <c r="F69" s="29"/>
      <c r="G69" s="29"/>
      <c r="H69" s="579"/>
      <c r="I69" s="29"/>
      <c r="J69" s="29"/>
      <c r="K69" s="29"/>
      <c r="L69" s="29"/>
      <c r="M69" s="29"/>
      <c r="N69" s="29"/>
      <c r="O69" s="29"/>
      <c r="P69" s="29"/>
      <c r="Q69" s="29"/>
      <c r="R69" s="29"/>
      <c r="S69" s="29"/>
      <c r="T69" s="29"/>
      <c r="U69" s="29"/>
      <c r="V69" s="29"/>
      <c r="W69" s="29"/>
      <c r="X69" s="29"/>
      <c r="Y69" s="29"/>
      <c r="Z69" s="29"/>
    </row>
    <row r="70" spans="1:26" ht="15.75" customHeight="1">
      <c r="A70" s="29"/>
      <c r="B70" s="29"/>
      <c r="C70" s="29"/>
      <c r="D70" s="29"/>
      <c r="E70" s="29"/>
      <c r="F70" s="29"/>
      <c r="G70" s="29"/>
      <c r="H70" s="579"/>
      <c r="I70" s="29"/>
      <c r="J70" s="29"/>
      <c r="K70" s="29"/>
      <c r="L70" s="29"/>
      <c r="M70" s="29"/>
      <c r="N70" s="29"/>
      <c r="O70" s="29"/>
      <c r="P70" s="29"/>
      <c r="Q70" s="29"/>
      <c r="R70" s="29"/>
      <c r="S70" s="29"/>
      <c r="T70" s="29"/>
      <c r="U70" s="29"/>
      <c r="V70" s="29"/>
      <c r="W70" s="29"/>
      <c r="X70" s="29"/>
      <c r="Y70" s="29"/>
      <c r="Z70" s="29"/>
    </row>
    <row r="71" spans="1:26" ht="15.75" customHeight="1">
      <c r="A71" s="29"/>
      <c r="B71" s="29"/>
      <c r="C71" s="29"/>
      <c r="D71" s="29"/>
      <c r="E71" s="29"/>
      <c r="F71" s="29"/>
      <c r="G71" s="29"/>
      <c r="H71" s="579"/>
      <c r="I71" s="29"/>
      <c r="J71" s="29"/>
      <c r="K71" s="29"/>
      <c r="L71" s="29"/>
      <c r="M71" s="29"/>
      <c r="N71" s="29"/>
      <c r="O71" s="29"/>
      <c r="P71" s="29"/>
      <c r="Q71" s="29"/>
      <c r="R71" s="29"/>
      <c r="S71" s="29"/>
      <c r="T71" s="29"/>
      <c r="U71" s="29"/>
      <c r="V71" s="29"/>
      <c r="W71" s="29"/>
      <c r="X71" s="29"/>
      <c r="Y71" s="29"/>
      <c r="Z71" s="29"/>
    </row>
    <row r="72" spans="1:26" ht="15.75" customHeight="1">
      <c r="A72" s="29"/>
      <c r="B72" s="29"/>
      <c r="C72" s="29"/>
      <c r="D72" s="29"/>
      <c r="E72" s="29"/>
      <c r="F72" s="29"/>
      <c r="G72" s="29"/>
      <c r="H72" s="579"/>
      <c r="I72" s="29"/>
      <c r="J72" s="29"/>
      <c r="K72" s="29"/>
      <c r="L72" s="29"/>
      <c r="M72" s="29"/>
      <c r="N72" s="29"/>
      <c r="O72" s="29"/>
      <c r="P72" s="29"/>
      <c r="Q72" s="29"/>
      <c r="R72" s="29"/>
      <c r="S72" s="29"/>
      <c r="T72" s="29"/>
      <c r="U72" s="29"/>
      <c r="V72" s="29"/>
      <c r="W72" s="29"/>
      <c r="X72" s="29"/>
      <c r="Y72" s="29"/>
      <c r="Z72" s="29"/>
    </row>
    <row r="73" spans="1:26" ht="15.75" customHeight="1">
      <c r="A73" s="29"/>
      <c r="B73" s="29"/>
      <c r="C73" s="29"/>
      <c r="D73" s="29"/>
      <c r="E73" s="29"/>
      <c r="F73" s="29"/>
      <c r="G73" s="29"/>
      <c r="H73" s="579"/>
      <c r="I73" s="29"/>
      <c r="J73" s="29"/>
      <c r="K73" s="29"/>
      <c r="L73" s="29"/>
      <c r="M73" s="29"/>
      <c r="N73" s="29"/>
      <c r="O73" s="29"/>
      <c r="P73" s="29"/>
      <c r="Q73" s="29"/>
      <c r="R73" s="29"/>
      <c r="S73" s="29"/>
      <c r="T73" s="29"/>
      <c r="U73" s="29"/>
      <c r="V73" s="29"/>
      <c r="W73" s="29"/>
      <c r="X73" s="29"/>
      <c r="Y73" s="29"/>
      <c r="Z73" s="29"/>
    </row>
    <row r="74" spans="1:26" ht="15.75" customHeight="1">
      <c r="A74" s="29"/>
      <c r="B74" s="29"/>
      <c r="C74" s="29"/>
      <c r="D74" s="29"/>
      <c r="E74" s="29"/>
      <c r="F74" s="29"/>
      <c r="G74" s="29"/>
      <c r="H74" s="579"/>
      <c r="I74" s="29"/>
      <c r="J74" s="29"/>
      <c r="K74" s="29"/>
      <c r="L74" s="29"/>
      <c r="M74" s="29"/>
      <c r="N74" s="29"/>
      <c r="O74" s="29"/>
      <c r="P74" s="29"/>
      <c r="Q74" s="29"/>
      <c r="R74" s="29"/>
      <c r="S74" s="29"/>
      <c r="T74" s="29"/>
      <c r="U74" s="29"/>
      <c r="V74" s="29"/>
      <c r="W74" s="29"/>
      <c r="X74" s="29"/>
      <c r="Y74" s="29"/>
      <c r="Z74" s="29"/>
    </row>
    <row r="75" spans="1:26" ht="15.75" customHeight="1">
      <c r="A75" s="29"/>
      <c r="B75" s="29"/>
      <c r="C75" s="29"/>
      <c r="D75" s="29"/>
      <c r="E75" s="29"/>
      <c r="F75" s="29"/>
      <c r="G75" s="29"/>
      <c r="H75" s="579"/>
      <c r="I75" s="29"/>
      <c r="J75" s="29"/>
      <c r="K75" s="29"/>
      <c r="L75" s="29"/>
      <c r="M75" s="29"/>
      <c r="N75" s="29"/>
      <c r="O75" s="29"/>
      <c r="P75" s="29"/>
      <c r="Q75" s="29"/>
      <c r="R75" s="29"/>
      <c r="S75" s="29"/>
      <c r="T75" s="29"/>
      <c r="U75" s="29"/>
      <c r="V75" s="29"/>
      <c r="W75" s="29"/>
      <c r="X75" s="29"/>
      <c r="Y75" s="29"/>
      <c r="Z75" s="29"/>
    </row>
    <row r="76" spans="1:26" ht="15.75" customHeight="1">
      <c r="A76" s="29"/>
      <c r="B76" s="29"/>
      <c r="C76" s="29"/>
      <c r="D76" s="29"/>
      <c r="E76" s="29"/>
      <c r="F76" s="29"/>
      <c r="G76" s="29"/>
      <c r="H76" s="579"/>
      <c r="I76" s="29"/>
      <c r="J76" s="29"/>
      <c r="K76" s="29"/>
      <c r="L76" s="29"/>
      <c r="M76" s="29"/>
      <c r="N76" s="29"/>
      <c r="O76" s="29"/>
      <c r="P76" s="29"/>
      <c r="Q76" s="29"/>
      <c r="R76" s="29"/>
      <c r="S76" s="29"/>
      <c r="T76" s="29"/>
      <c r="U76" s="29"/>
      <c r="V76" s="29"/>
      <c r="W76" s="29"/>
      <c r="X76" s="29"/>
      <c r="Y76" s="29"/>
      <c r="Z76" s="29"/>
    </row>
    <row r="77" spans="1:26" ht="15.75" customHeight="1">
      <c r="A77" s="29"/>
      <c r="B77" s="29"/>
      <c r="C77" s="29"/>
      <c r="D77" s="29"/>
      <c r="E77" s="29"/>
      <c r="F77" s="29"/>
      <c r="G77" s="29"/>
      <c r="H77" s="579"/>
      <c r="I77" s="29"/>
      <c r="J77" s="29"/>
      <c r="K77" s="29"/>
      <c r="L77" s="29"/>
      <c r="M77" s="29"/>
      <c r="N77" s="29"/>
      <c r="O77" s="29"/>
      <c r="P77" s="29"/>
      <c r="Q77" s="29"/>
      <c r="R77" s="29"/>
      <c r="S77" s="29"/>
      <c r="T77" s="29"/>
      <c r="U77" s="29"/>
      <c r="V77" s="29"/>
      <c r="W77" s="29"/>
      <c r="X77" s="29"/>
      <c r="Y77" s="29"/>
      <c r="Z77" s="29"/>
    </row>
    <row r="78" spans="1:26" ht="15.75" customHeight="1">
      <c r="A78" s="29"/>
      <c r="B78" s="29"/>
      <c r="C78" s="29"/>
      <c r="D78" s="29"/>
      <c r="E78" s="29"/>
      <c r="F78" s="29"/>
      <c r="G78" s="29"/>
      <c r="H78" s="579"/>
      <c r="I78" s="29"/>
      <c r="J78" s="29"/>
      <c r="K78" s="29"/>
      <c r="L78" s="29"/>
      <c r="M78" s="29"/>
      <c r="N78" s="29"/>
      <c r="O78" s="29"/>
      <c r="P78" s="29"/>
      <c r="Q78" s="29"/>
      <c r="R78" s="29"/>
      <c r="S78" s="29"/>
      <c r="T78" s="29"/>
      <c r="U78" s="29"/>
      <c r="V78" s="29"/>
      <c r="W78" s="29"/>
      <c r="X78" s="29"/>
      <c r="Y78" s="29"/>
      <c r="Z78" s="29"/>
    </row>
    <row r="79" spans="1:26" ht="15.75" customHeight="1">
      <c r="A79" s="29"/>
      <c r="B79" s="29"/>
      <c r="C79" s="29"/>
      <c r="D79" s="29"/>
      <c r="E79" s="29"/>
      <c r="F79" s="29"/>
      <c r="G79" s="29"/>
      <c r="H79" s="579"/>
      <c r="I79" s="29"/>
      <c r="J79" s="29"/>
      <c r="K79" s="29"/>
      <c r="L79" s="29"/>
      <c r="M79" s="29"/>
      <c r="N79" s="29"/>
      <c r="O79" s="29"/>
      <c r="P79" s="29"/>
      <c r="Q79" s="29"/>
      <c r="R79" s="29"/>
      <c r="S79" s="29"/>
      <c r="T79" s="29"/>
      <c r="U79" s="29"/>
      <c r="V79" s="29"/>
      <c r="W79" s="29"/>
      <c r="X79" s="29"/>
      <c r="Y79" s="29"/>
      <c r="Z79" s="29"/>
    </row>
    <row r="80" spans="1:26" ht="15.75" customHeight="1">
      <c r="A80" s="29"/>
      <c r="B80" s="29"/>
      <c r="C80" s="29"/>
      <c r="D80" s="29"/>
      <c r="E80" s="29"/>
      <c r="F80" s="29"/>
      <c r="G80" s="29"/>
      <c r="H80" s="579"/>
      <c r="I80" s="29"/>
      <c r="J80" s="29"/>
      <c r="K80" s="29"/>
      <c r="L80" s="29"/>
      <c r="M80" s="29"/>
      <c r="N80" s="29"/>
      <c r="O80" s="29"/>
      <c r="P80" s="29"/>
      <c r="Q80" s="29"/>
      <c r="R80" s="29"/>
      <c r="S80" s="29"/>
      <c r="T80" s="29"/>
      <c r="U80" s="29"/>
      <c r="V80" s="29"/>
      <c r="W80" s="29"/>
      <c r="X80" s="29"/>
      <c r="Y80" s="29"/>
      <c r="Z80" s="29"/>
    </row>
    <row r="81" spans="1:26" ht="15.75" customHeight="1">
      <c r="A81" s="29"/>
      <c r="B81" s="29"/>
      <c r="C81" s="29"/>
      <c r="D81" s="29"/>
      <c r="E81" s="29"/>
      <c r="F81" s="29"/>
      <c r="G81" s="29"/>
      <c r="H81" s="579"/>
      <c r="I81" s="29"/>
      <c r="J81" s="29"/>
      <c r="K81" s="29"/>
      <c r="L81" s="29"/>
      <c r="M81" s="29"/>
      <c r="N81" s="29"/>
      <c r="O81" s="29"/>
      <c r="P81" s="29"/>
      <c r="Q81" s="29"/>
      <c r="R81" s="29"/>
      <c r="S81" s="29"/>
      <c r="T81" s="29"/>
      <c r="U81" s="29"/>
      <c r="V81" s="29"/>
      <c r="W81" s="29"/>
      <c r="X81" s="29"/>
      <c r="Y81" s="29"/>
      <c r="Z81" s="29"/>
    </row>
    <row r="82" spans="1:26" ht="15.75" customHeight="1">
      <c r="A82" s="29"/>
      <c r="B82" s="29"/>
      <c r="C82" s="29"/>
      <c r="D82" s="29"/>
      <c r="E82" s="29"/>
      <c r="F82" s="29"/>
      <c r="G82" s="29"/>
      <c r="H82" s="579"/>
      <c r="I82" s="29"/>
      <c r="J82" s="29"/>
      <c r="K82" s="29"/>
      <c r="L82" s="29"/>
      <c r="M82" s="29"/>
      <c r="N82" s="29"/>
      <c r="O82" s="29"/>
      <c r="P82" s="29"/>
      <c r="Q82" s="29"/>
      <c r="R82" s="29"/>
      <c r="S82" s="29"/>
      <c r="T82" s="29"/>
      <c r="U82" s="29"/>
      <c r="V82" s="29"/>
      <c r="W82" s="29"/>
      <c r="X82" s="29"/>
      <c r="Y82" s="29"/>
      <c r="Z82" s="29"/>
    </row>
    <row r="83" spans="1:26" ht="15.75" customHeight="1">
      <c r="A83" s="29"/>
      <c r="B83" s="29"/>
      <c r="C83" s="29"/>
      <c r="D83" s="29"/>
      <c r="E83" s="29"/>
      <c r="F83" s="29"/>
      <c r="G83" s="29"/>
      <c r="H83" s="579"/>
      <c r="I83" s="29"/>
      <c r="J83" s="29"/>
      <c r="K83" s="29"/>
      <c r="L83" s="29"/>
      <c r="M83" s="29"/>
      <c r="N83" s="29"/>
      <c r="O83" s="29"/>
      <c r="P83" s="29"/>
      <c r="Q83" s="29"/>
      <c r="R83" s="29"/>
      <c r="S83" s="29"/>
      <c r="T83" s="29"/>
      <c r="U83" s="29"/>
      <c r="V83" s="29"/>
      <c r="W83" s="29"/>
      <c r="X83" s="29"/>
      <c r="Y83" s="29"/>
      <c r="Z83" s="29"/>
    </row>
    <row r="84" spans="1:26" ht="15.75" customHeight="1">
      <c r="A84" s="29"/>
      <c r="B84" s="29"/>
      <c r="C84" s="29"/>
      <c r="D84" s="29"/>
      <c r="E84" s="29"/>
      <c r="F84" s="29"/>
      <c r="G84" s="29"/>
      <c r="H84" s="579"/>
      <c r="I84" s="29"/>
      <c r="J84" s="29"/>
      <c r="K84" s="29"/>
      <c r="L84" s="29"/>
      <c r="M84" s="29"/>
      <c r="N84" s="29"/>
      <c r="O84" s="29"/>
      <c r="P84" s="29"/>
      <c r="Q84" s="29"/>
      <c r="R84" s="29"/>
      <c r="S84" s="29"/>
      <c r="T84" s="29"/>
      <c r="U84" s="29"/>
      <c r="V84" s="29"/>
      <c r="W84" s="29"/>
      <c r="X84" s="29"/>
      <c r="Y84" s="29"/>
      <c r="Z84" s="29"/>
    </row>
    <row r="85" spans="1:26" ht="15.75" customHeight="1">
      <c r="A85" s="29"/>
      <c r="B85" s="29"/>
      <c r="C85" s="29"/>
      <c r="D85" s="29"/>
      <c r="E85" s="29"/>
      <c r="F85" s="29"/>
      <c r="G85" s="29"/>
      <c r="H85" s="579"/>
      <c r="I85" s="29"/>
      <c r="J85" s="29"/>
      <c r="K85" s="29"/>
      <c r="L85" s="29"/>
      <c r="M85" s="29"/>
      <c r="N85" s="29"/>
      <c r="O85" s="29"/>
      <c r="P85" s="29"/>
      <c r="Q85" s="29"/>
      <c r="R85" s="29"/>
      <c r="S85" s="29"/>
      <c r="T85" s="29"/>
      <c r="U85" s="29"/>
      <c r="V85" s="29"/>
      <c r="W85" s="29"/>
      <c r="X85" s="29"/>
      <c r="Y85" s="29"/>
      <c r="Z85" s="29"/>
    </row>
    <row r="86" spans="1:26" ht="15.75" customHeight="1">
      <c r="A86" s="29"/>
      <c r="B86" s="29"/>
      <c r="C86" s="29"/>
      <c r="D86" s="29"/>
      <c r="E86" s="29"/>
      <c r="F86" s="29"/>
      <c r="G86" s="29"/>
      <c r="H86" s="579"/>
      <c r="I86" s="29"/>
      <c r="J86" s="29"/>
      <c r="K86" s="29"/>
      <c r="L86" s="29"/>
      <c r="M86" s="29"/>
      <c r="N86" s="29"/>
      <c r="O86" s="29"/>
      <c r="P86" s="29"/>
      <c r="Q86" s="29"/>
      <c r="R86" s="29"/>
      <c r="S86" s="29"/>
      <c r="T86" s="29"/>
      <c r="U86" s="29"/>
      <c r="V86" s="29"/>
      <c r="W86" s="29"/>
      <c r="X86" s="29"/>
      <c r="Y86" s="29"/>
      <c r="Z86" s="29"/>
    </row>
    <row r="87" spans="1:26" ht="15.75" customHeight="1">
      <c r="A87" s="29"/>
      <c r="B87" s="29"/>
      <c r="C87" s="29"/>
      <c r="D87" s="29"/>
      <c r="E87" s="29"/>
      <c r="F87" s="29"/>
      <c r="G87" s="29"/>
      <c r="H87" s="579"/>
      <c r="I87" s="29"/>
      <c r="J87" s="29"/>
      <c r="K87" s="29"/>
      <c r="L87" s="29"/>
      <c r="M87" s="29"/>
      <c r="N87" s="29"/>
      <c r="O87" s="29"/>
      <c r="P87" s="29"/>
      <c r="Q87" s="29"/>
      <c r="R87" s="29"/>
      <c r="S87" s="29"/>
      <c r="T87" s="29"/>
      <c r="U87" s="29"/>
      <c r="V87" s="29"/>
      <c r="W87" s="29"/>
      <c r="X87" s="29"/>
      <c r="Y87" s="29"/>
      <c r="Z87" s="29"/>
    </row>
    <row r="88" spans="1:26" ht="15.75" customHeight="1">
      <c r="A88" s="29"/>
      <c r="B88" s="29"/>
      <c r="C88" s="29"/>
      <c r="D88" s="29"/>
      <c r="E88" s="29"/>
      <c r="F88" s="29"/>
      <c r="G88" s="29"/>
      <c r="H88" s="579"/>
      <c r="I88" s="29"/>
      <c r="J88" s="29"/>
      <c r="K88" s="29"/>
      <c r="L88" s="29"/>
      <c r="M88" s="29"/>
      <c r="N88" s="29"/>
      <c r="O88" s="29"/>
      <c r="P88" s="29"/>
      <c r="Q88" s="29"/>
      <c r="R88" s="29"/>
      <c r="S88" s="29"/>
      <c r="T88" s="29"/>
      <c r="U88" s="29"/>
      <c r="V88" s="29"/>
      <c r="W88" s="29"/>
      <c r="X88" s="29"/>
      <c r="Y88" s="29"/>
      <c r="Z88" s="29"/>
    </row>
    <row r="89" spans="1:26" ht="15.75" customHeight="1">
      <c r="A89" s="29"/>
      <c r="B89" s="29"/>
      <c r="C89" s="29"/>
      <c r="D89" s="29"/>
      <c r="E89" s="29"/>
      <c r="F89" s="29"/>
      <c r="G89" s="29"/>
      <c r="H89" s="579"/>
      <c r="I89" s="29"/>
      <c r="J89" s="29"/>
      <c r="K89" s="29"/>
      <c r="L89" s="29"/>
      <c r="M89" s="29"/>
      <c r="N89" s="29"/>
      <c r="O89" s="29"/>
      <c r="P89" s="29"/>
      <c r="Q89" s="29"/>
      <c r="R89" s="29"/>
      <c r="S89" s="29"/>
      <c r="T89" s="29"/>
      <c r="U89" s="29"/>
      <c r="V89" s="29"/>
      <c r="W89" s="29"/>
      <c r="X89" s="29"/>
      <c r="Y89" s="29"/>
      <c r="Z89" s="29"/>
    </row>
    <row r="90" spans="1:26" ht="15.75" customHeight="1">
      <c r="A90" s="29"/>
      <c r="B90" s="29"/>
      <c r="C90" s="29"/>
      <c r="D90" s="29"/>
      <c r="E90" s="29"/>
      <c r="F90" s="29"/>
      <c r="G90" s="29"/>
      <c r="H90" s="579"/>
      <c r="I90" s="29"/>
      <c r="J90" s="29"/>
      <c r="K90" s="29"/>
      <c r="L90" s="29"/>
      <c r="M90" s="29"/>
      <c r="N90" s="29"/>
      <c r="O90" s="29"/>
      <c r="P90" s="29"/>
      <c r="Q90" s="29"/>
      <c r="R90" s="29"/>
      <c r="S90" s="29"/>
      <c r="T90" s="29"/>
      <c r="U90" s="29"/>
      <c r="V90" s="29"/>
      <c r="W90" s="29"/>
      <c r="X90" s="29"/>
      <c r="Y90" s="29"/>
      <c r="Z90" s="29"/>
    </row>
    <row r="91" spans="1:26" ht="15.75" customHeight="1">
      <c r="A91" s="29"/>
      <c r="B91" s="29"/>
      <c r="C91" s="29"/>
      <c r="D91" s="29"/>
      <c r="E91" s="29"/>
      <c r="F91" s="29"/>
      <c r="G91" s="29"/>
      <c r="H91" s="579"/>
      <c r="I91" s="29"/>
      <c r="J91" s="29"/>
      <c r="K91" s="29"/>
      <c r="L91" s="29"/>
      <c r="M91" s="29"/>
      <c r="N91" s="29"/>
      <c r="O91" s="29"/>
      <c r="P91" s="29"/>
      <c r="Q91" s="29"/>
      <c r="R91" s="29"/>
      <c r="S91" s="29"/>
      <c r="T91" s="29"/>
      <c r="U91" s="29"/>
      <c r="V91" s="29"/>
      <c r="W91" s="29"/>
      <c r="X91" s="29"/>
      <c r="Y91" s="29"/>
      <c r="Z91" s="29"/>
    </row>
    <row r="92" spans="1:26" ht="15.75" customHeight="1">
      <c r="A92" s="29"/>
      <c r="B92" s="29"/>
      <c r="C92" s="29"/>
      <c r="D92" s="29"/>
      <c r="E92" s="29"/>
      <c r="F92" s="29"/>
      <c r="G92" s="29"/>
      <c r="H92" s="579"/>
      <c r="I92" s="29"/>
      <c r="J92" s="29"/>
      <c r="K92" s="29"/>
      <c r="L92" s="29"/>
      <c r="M92" s="29"/>
      <c r="N92" s="29"/>
      <c r="O92" s="29"/>
      <c r="P92" s="29"/>
      <c r="Q92" s="29"/>
      <c r="R92" s="29"/>
      <c r="S92" s="29"/>
      <c r="T92" s="29"/>
      <c r="U92" s="29"/>
      <c r="V92" s="29"/>
      <c r="W92" s="29"/>
      <c r="X92" s="29"/>
      <c r="Y92" s="29"/>
      <c r="Z92" s="29"/>
    </row>
    <row r="93" spans="1:26" ht="15.75" customHeight="1">
      <c r="A93" s="29"/>
      <c r="B93" s="29"/>
      <c r="C93" s="29"/>
      <c r="D93" s="29"/>
      <c r="E93" s="29"/>
      <c r="F93" s="29"/>
      <c r="G93" s="29"/>
      <c r="H93" s="579"/>
      <c r="I93" s="29"/>
      <c r="J93" s="29"/>
      <c r="K93" s="29"/>
      <c r="L93" s="29"/>
      <c r="M93" s="29"/>
      <c r="N93" s="29"/>
      <c r="O93" s="29"/>
      <c r="P93" s="29"/>
      <c r="Q93" s="29"/>
      <c r="R93" s="29"/>
      <c r="S93" s="29"/>
      <c r="T93" s="29"/>
      <c r="U93" s="29"/>
      <c r="V93" s="29"/>
      <c r="W93" s="29"/>
      <c r="X93" s="29"/>
      <c r="Y93" s="29"/>
      <c r="Z93" s="29"/>
    </row>
    <row r="94" spans="1:26" ht="15.75" customHeight="1">
      <c r="A94" s="29"/>
      <c r="B94" s="29"/>
      <c r="C94" s="29"/>
      <c r="D94" s="29"/>
      <c r="E94" s="29"/>
      <c r="F94" s="29"/>
      <c r="G94" s="29"/>
      <c r="H94" s="579"/>
      <c r="I94" s="29"/>
      <c r="J94" s="29"/>
      <c r="K94" s="29"/>
      <c r="L94" s="29"/>
      <c r="M94" s="29"/>
      <c r="N94" s="29"/>
      <c r="O94" s="29"/>
      <c r="P94" s="29"/>
      <c r="Q94" s="29"/>
      <c r="R94" s="29"/>
      <c r="S94" s="29"/>
      <c r="T94" s="29"/>
      <c r="U94" s="29"/>
      <c r="V94" s="29"/>
      <c r="W94" s="29"/>
      <c r="X94" s="29"/>
      <c r="Y94" s="29"/>
      <c r="Z94" s="29"/>
    </row>
    <row r="95" spans="1:26" ht="15.75" customHeight="1">
      <c r="A95" s="29"/>
      <c r="B95" s="29"/>
      <c r="C95" s="29"/>
      <c r="D95" s="29"/>
      <c r="E95" s="29"/>
      <c r="F95" s="29"/>
      <c r="G95" s="29"/>
      <c r="H95" s="579"/>
      <c r="I95" s="29"/>
      <c r="J95" s="29"/>
      <c r="K95" s="29"/>
      <c r="L95" s="29"/>
      <c r="M95" s="29"/>
      <c r="N95" s="29"/>
      <c r="O95" s="29"/>
      <c r="P95" s="29"/>
      <c r="Q95" s="29"/>
      <c r="R95" s="29"/>
      <c r="S95" s="29"/>
      <c r="T95" s="29"/>
      <c r="U95" s="29"/>
      <c r="V95" s="29"/>
      <c r="W95" s="29"/>
      <c r="X95" s="29"/>
      <c r="Y95" s="29"/>
      <c r="Z95" s="29"/>
    </row>
    <row r="96" spans="1:26" ht="15.75" customHeight="1">
      <c r="A96" s="29"/>
      <c r="B96" s="29"/>
      <c r="C96" s="29"/>
      <c r="D96" s="29"/>
      <c r="E96" s="29"/>
      <c r="F96" s="29"/>
      <c r="G96" s="29"/>
      <c r="H96" s="579"/>
      <c r="I96" s="29"/>
      <c r="J96" s="29"/>
      <c r="K96" s="29"/>
      <c r="L96" s="29"/>
      <c r="M96" s="29"/>
      <c r="N96" s="29"/>
      <c r="O96" s="29"/>
      <c r="P96" s="29"/>
      <c r="Q96" s="29"/>
      <c r="R96" s="29"/>
      <c r="S96" s="29"/>
      <c r="T96" s="29"/>
      <c r="U96" s="29"/>
      <c r="V96" s="29"/>
      <c r="W96" s="29"/>
      <c r="X96" s="29"/>
      <c r="Y96" s="29"/>
      <c r="Z96" s="29"/>
    </row>
    <row r="97" spans="1:26" ht="15.75" customHeight="1">
      <c r="A97" s="29"/>
      <c r="B97" s="29"/>
      <c r="C97" s="29"/>
      <c r="D97" s="29"/>
      <c r="E97" s="29"/>
      <c r="F97" s="29"/>
      <c r="G97" s="29"/>
      <c r="H97" s="579"/>
      <c r="I97" s="29"/>
      <c r="J97" s="29"/>
      <c r="K97" s="29"/>
      <c r="L97" s="29"/>
      <c r="M97" s="29"/>
      <c r="N97" s="29"/>
      <c r="O97" s="29"/>
      <c r="P97" s="29"/>
      <c r="Q97" s="29"/>
      <c r="R97" s="29"/>
      <c r="S97" s="29"/>
      <c r="T97" s="29"/>
      <c r="U97" s="29"/>
      <c r="V97" s="29"/>
      <c r="W97" s="29"/>
      <c r="X97" s="29"/>
      <c r="Y97" s="29"/>
      <c r="Z97" s="29"/>
    </row>
    <row r="98" spans="1:26" ht="15.75" customHeight="1">
      <c r="A98" s="29"/>
      <c r="B98" s="29"/>
      <c r="C98" s="29"/>
      <c r="D98" s="29"/>
      <c r="E98" s="29"/>
      <c r="F98" s="29"/>
      <c r="G98" s="29"/>
      <c r="H98" s="579"/>
      <c r="I98" s="29"/>
      <c r="J98" s="29"/>
      <c r="K98" s="29"/>
      <c r="L98" s="29"/>
      <c r="M98" s="29"/>
      <c r="N98" s="29"/>
      <c r="O98" s="29"/>
      <c r="P98" s="29"/>
      <c r="Q98" s="29"/>
      <c r="R98" s="29"/>
      <c r="S98" s="29"/>
      <c r="T98" s="29"/>
      <c r="U98" s="29"/>
      <c r="V98" s="29"/>
      <c r="W98" s="29"/>
      <c r="X98" s="29"/>
      <c r="Y98" s="29"/>
      <c r="Z98" s="29"/>
    </row>
    <row r="99" spans="1:26" ht="15.75" customHeight="1">
      <c r="A99" s="29"/>
      <c r="B99" s="29"/>
      <c r="C99" s="29"/>
      <c r="D99" s="29"/>
      <c r="E99" s="29"/>
      <c r="F99" s="29"/>
      <c r="G99" s="29"/>
      <c r="H99" s="579"/>
      <c r="I99" s="29"/>
      <c r="J99" s="29"/>
      <c r="K99" s="29"/>
      <c r="L99" s="29"/>
      <c r="M99" s="29"/>
      <c r="N99" s="29"/>
      <c r="O99" s="29"/>
      <c r="P99" s="29"/>
      <c r="Q99" s="29"/>
      <c r="R99" s="29"/>
      <c r="S99" s="29"/>
      <c r="T99" s="29"/>
      <c r="U99" s="29"/>
      <c r="V99" s="29"/>
      <c r="W99" s="29"/>
      <c r="X99" s="29"/>
      <c r="Y99" s="29"/>
      <c r="Z99" s="29"/>
    </row>
    <row r="100" spans="1:26" ht="15.75" customHeight="1">
      <c r="A100" s="29"/>
      <c r="B100" s="29"/>
      <c r="C100" s="29"/>
      <c r="D100" s="29"/>
      <c r="E100" s="29"/>
      <c r="F100" s="29"/>
      <c r="G100" s="29"/>
      <c r="H100" s="579"/>
      <c r="I100" s="29"/>
      <c r="J100" s="29"/>
      <c r="K100" s="29"/>
      <c r="L100" s="29"/>
      <c r="M100" s="29"/>
      <c r="N100" s="29"/>
      <c r="O100" s="29"/>
      <c r="P100" s="29"/>
      <c r="Q100" s="29"/>
      <c r="R100" s="29"/>
      <c r="S100" s="29"/>
      <c r="T100" s="29"/>
      <c r="U100" s="29"/>
      <c r="V100" s="29"/>
      <c r="W100" s="29"/>
      <c r="X100" s="29"/>
      <c r="Y100" s="29"/>
      <c r="Z100" s="29"/>
    </row>
    <row r="101" spans="1:26" ht="15.75" customHeight="1">
      <c r="A101" s="29"/>
      <c r="B101" s="29"/>
      <c r="C101" s="29"/>
      <c r="D101" s="29"/>
      <c r="E101" s="29"/>
      <c r="F101" s="29"/>
      <c r="G101" s="29"/>
      <c r="H101" s="579"/>
      <c r="I101" s="29"/>
      <c r="J101" s="29"/>
      <c r="K101" s="29"/>
      <c r="L101" s="29"/>
      <c r="M101" s="29"/>
      <c r="N101" s="29"/>
      <c r="O101" s="29"/>
      <c r="P101" s="29"/>
      <c r="Q101" s="29"/>
      <c r="R101" s="29"/>
      <c r="S101" s="29"/>
      <c r="T101" s="29"/>
      <c r="U101" s="29"/>
      <c r="V101" s="29"/>
      <c r="W101" s="29"/>
      <c r="X101" s="29"/>
      <c r="Y101" s="29"/>
      <c r="Z101" s="29"/>
    </row>
    <row r="102" spans="1:26" ht="15.75" customHeight="1">
      <c r="A102" s="29"/>
      <c r="B102" s="29"/>
      <c r="C102" s="29"/>
      <c r="D102" s="29"/>
      <c r="E102" s="29"/>
      <c r="F102" s="29"/>
      <c r="G102" s="29"/>
      <c r="H102" s="579"/>
      <c r="I102" s="29"/>
      <c r="J102" s="29"/>
      <c r="K102" s="29"/>
      <c r="L102" s="29"/>
      <c r="M102" s="29"/>
      <c r="N102" s="29"/>
      <c r="O102" s="29"/>
      <c r="P102" s="29"/>
      <c r="Q102" s="29"/>
      <c r="R102" s="29"/>
      <c r="S102" s="29"/>
      <c r="T102" s="29"/>
      <c r="U102" s="29"/>
      <c r="V102" s="29"/>
      <c r="W102" s="29"/>
      <c r="X102" s="29"/>
      <c r="Y102" s="29"/>
      <c r="Z102" s="29"/>
    </row>
    <row r="103" spans="1:26" ht="15.75" customHeight="1">
      <c r="A103" s="29"/>
      <c r="B103" s="29"/>
      <c r="C103" s="29"/>
      <c r="D103" s="29"/>
      <c r="E103" s="29"/>
      <c r="F103" s="29"/>
      <c r="G103" s="29"/>
      <c r="H103" s="579"/>
      <c r="I103" s="29"/>
      <c r="J103" s="29"/>
      <c r="K103" s="29"/>
      <c r="L103" s="29"/>
      <c r="M103" s="29"/>
      <c r="N103" s="29"/>
      <c r="O103" s="29"/>
      <c r="P103" s="29"/>
      <c r="Q103" s="29"/>
      <c r="R103" s="29"/>
      <c r="S103" s="29"/>
      <c r="T103" s="29"/>
      <c r="U103" s="29"/>
      <c r="V103" s="29"/>
      <c r="W103" s="29"/>
      <c r="X103" s="29"/>
      <c r="Y103" s="29"/>
      <c r="Z103" s="29"/>
    </row>
    <row r="104" spans="1:26" ht="15.75" customHeight="1">
      <c r="A104" s="29"/>
      <c r="B104" s="29"/>
      <c r="C104" s="29"/>
      <c r="D104" s="29"/>
      <c r="E104" s="29"/>
      <c r="F104" s="29"/>
      <c r="G104" s="29"/>
      <c r="H104" s="579"/>
      <c r="I104" s="29"/>
      <c r="J104" s="29"/>
      <c r="K104" s="29"/>
      <c r="L104" s="29"/>
      <c r="M104" s="29"/>
      <c r="N104" s="29"/>
      <c r="O104" s="29"/>
      <c r="P104" s="29"/>
      <c r="Q104" s="29"/>
      <c r="R104" s="29"/>
      <c r="S104" s="29"/>
      <c r="T104" s="29"/>
      <c r="U104" s="29"/>
      <c r="V104" s="29"/>
      <c r="W104" s="29"/>
      <c r="X104" s="29"/>
      <c r="Y104" s="29"/>
      <c r="Z104" s="29"/>
    </row>
    <row r="105" spans="1:26" ht="15.75" customHeight="1">
      <c r="A105" s="29"/>
      <c r="B105" s="29"/>
      <c r="C105" s="29"/>
      <c r="D105" s="29"/>
      <c r="E105" s="29"/>
      <c r="F105" s="29"/>
      <c r="G105" s="29"/>
      <c r="H105" s="579"/>
      <c r="I105" s="29"/>
      <c r="J105" s="29"/>
      <c r="K105" s="29"/>
      <c r="L105" s="29"/>
      <c r="M105" s="29"/>
      <c r="N105" s="29"/>
      <c r="O105" s="29"/>
      <c r="P105" s="29"/>
      <c r="Q105" s="29"/>
      <c r="R105" s="29"/>
      <c r="S105" s="29"/>
      <c r="T105" s="29"/>
      <c r="U105" s="29"/>
      <c r="V105" s="29"/>
      <c r="W105" s="29"/>
      <c r="X105" s="29"/>
      <c r="Y105" s="29"/>
      <c r="Z105" s="29"/>
    </row>
    <row r="106" spans="1:26" ht="15.75" customHeight="1">
      <c r="A106" s="29"/>
      <c r="B106" s="29"/>
      <c r="C106" s="29"/>
      <c r="D106" s="29"/>
      <c r="E106" s="29"/>
      <c r="F106" s="29"/>
      <c r="G106" s="29"/>
      <c r="H106" s="579"/>
      <c r="I106" s="29"/>
      <c r="J106" s="29"/>
      <c r="K106" s="29"/>
      <c r="L106" s="29"/>
      <c r="M106" s="29"/>
      <c r="N106" s="29"/>
      <c r="O106" s="29"/>
      <c r="P106" s="29"/>
      <c r="Q106" s="29"/>
      <c r="R106" s="29"/>
      <c r="S106" s="29"/>
      <c r="T106" s="29"/>
      <c r="U106" s="29"/>
      <c r="V106" s="29"/>
      <c r="W106" s="29"/>
      <c r="X106" s="29"/>
      <c r="Y106" s="29"/>
      <c r="Z106" s="29"/>
    </row>
    <row r="107" spans="1:26" ht="15.75" customHeight="1">
      <c r="A107" s="29"/>
      <c r="B107" s="29"/>
      <c r="C107" s="29"/>
      <c r="D107" s="29"/>
      <c r="E107" s="29"/>
      <c r="F107" s="29"/>
      <c r="G107" s="29"/>
      <c r="H107" s="579"/>
      <c r="I107" s="29"/>
      <c r="J107" s="29"/>
      <c r="K107" s="29"/>
      <c r="L107" s="29"/>
      <c r="M107" s="29"/>
      <c r="N107" s="29"/>
      <c r="O107" s="29"/>
      <c r="P107" s="29"/>
      <c r="Q107" s="29"/>
      <c r="R107" s="29"/>
      <c r="S107" s="29"/>
      <c r="T107" s="29"/>
      <c r="U107" s="29"/>
      <c r="V107" s="29"/>
      <c r="W107" s="29"/>
      <c r="X107" s="29"/>
      <c r="Y107" s="29"/>
      <c r="Z107" s="29"/>
    </row>
    <row r="108" spans="1:26" ht="15.75" customHeight="1">
      <c r="A108" s="29"/>
      <c r="B108" s="29"/>
      <c r="C108" s="29"/>
      <c r="D108" s="29"/>
      <c r="E108" s="29"/>
      <c r="F108" s="29"/>
      <c r="G108" s="29"/>
      <c r="H108" s="579"/>
      <c r="I108" s="29"/>
      <c r="J108" s="29"/>
      <c r="K108" s="29"/>
      <c r="L108" s="29"/>
      <c r="M108" s="29"/>
      <c r="N108" s="29"/>
      <c r="O108" s="29"/>
      <c r="P108" s="29"/>
      <c r="Q108" s="29"/>
      <c r="R108" s="29"/>
      <c r="S108" s="29"/>
      <c r="T108" s="29"/>
      <c r="U108" s="29"/>
      <c r="V108" s="29"/>
      <c r="W108" s="29"/>
      <c r="X108" s="29"/>
      <c r="Y108" s="29"/>
      <c r="Z108" s="29"/>
    </row>
    <row r="109" spans="1:26" ht="15.75" customHeight="1">
      <c r="A109" s="29"/>
      <c r="B109" s="29"/>
      <c r="C109" s="29"/>
      <c r="D109" s="29"/>
      <c r="E109" s="29"/>
      <c r="F109" s="29"/>
      <c r="G109" s="29"/>
      <c r="H109" s="579"/>
      <c r="I109" s="29"/>
      <c r="J109" s="29"/>
      <c r="K109" s="29"/>
      <c r="L109" s="29"/>
      <c r="M109" s="29"/>
      <c r="N109" s="29"/>
      <c r="O109" s="29"/>
      <c r="P109" s="29"/>
      <c r="Q109" s="29"/>
      <c r="R109" s="29"/>
      <c r="S109" s="29"/>
      <c r="T109" s="29"/>
      <c r="U109" s="29"/>
      <c r="V109" s="29"/>
      <c r="W109" s="29"/>
      <c r="X109" s="29"/>
      <c r="Y109" s="29"/>
      <c r="Z109" s="29"/>
    </row>
    <row r="110" spans="1:26" ht="15.75" customHeight="1">
      <c r="A110" s="29"/>
      <c r="B110" s="29"/>
      <c r="C110" s="29"/>
      <c r="D110" s="29"/>
      <c r="E110" s="29"/>
      <c r="F110" s="29"/>
      <c r="G110" s="29"/>
      <c r="H110" s="579"/>
      <c r="I110" s="29"/>
      <c r="J110" s="29"/>
      <c r="K110" s="29"/>
      <c r="L110" s="29"/>
      <c r="M110" s="29"/>
      <c r="N110" s="29"/>
      <c r="O110" s="29"/>
      <c r="P110" s="29"/>
      <c r="Q110" s="29"/>
      <c r="R110" s="29"/>
      <c r="S110" s="29"/>
      <c r="T110" s="29"/>
      <c r="U110" s="29"/>
      <c r="V110" s="29"/>
      <c r="W110" s="29"/>
      <c r="X110" s="29"/>
      <c r="Y110" s="29"/>
      <c r="Z110" s="29"/>
    </row>
    <row r="111" spans="1:26" ht="15.75" customHeight="1">
      <c r="A111" s="29"/>
      <c r="B111" s="29"/>
      <c r="C111" s="29"/>
      <c r="D111" s="29"/>
      <c r="E111" s="29"/>
      <c r="F111" s="29"/>
      <c r="G111" s="29"/>
      <c r="H111" s="579"/>
      <c r="I111" s="29"/>
      <c r="J111" s="29"/>
      <c r="K111" s="29"/>
      <c r="L111" s="29"/>
      <c r="M111" s="29"/>
      <c r="N111" s="29"/>
      <c r="O111" s="29"/>
      <c r="P111" s="29"/>
      <c r="Q111" s="29"/>
      <c r="R111" s="29"/>
      <c r="S111" s="29"/>
      <c r="T111" s="29"/>
      <c r="U111" s="29"/>
      <c r="V111" s="29"/>
      <c r="W111" s="29"/>
      <c r="X111" s="29"/>
      <c r="Y111" s="29"/>
      <c r="Z111" s="29"/>
    </row>
    <row r="112" spans="1:26" ht="15.75" customHeight="1">
      <c r="A112" s="29"/>
      <c r="B112" s="29"/>
      <c r="C112" s="29"/>
      <c r="D112" s="29"/>
      <c r="E112" s="29"/>
      <c r="F112" s="29"/>
      <c r="G112" s="29"/>
      <c r="H112" s="579"/>
      <c r="I112" s="29"/>
      <c r="J112" s="29"/>
      <c r="K112" s="29"/>
      <c r="L112" s="29"/>
      <c r="M112" s="29"/>
      <c r="N112" s="29"/>
      <c r="O112" s="29"/>
      <c r="P112" s="29"/>
      <c r="Q112" s="29"/>
      <c r="R112" s="29"/>
      <c r="S112" s="29"/>
      <c r="T112" s="29"/>
      <c r="U112" s="29"/>
      <c r="V112" s="29"/>
      <c r="W112" s="29"/>
      <c r="X112" s="29"/>
      <c r="Y112" s="29"/>
      <c r="Z112" s="29"/>
    </row>
    <row r="113" spans="1:26" ht="15.75" customHeight="1">
      <c r="A113" s="29"/>
      <c r="B113" s="29"/>
      <c r="C113" s="29"/>
      <c r="D113" s="29"/>
      <c r="E113" s="29"/>
      <c r="F113" s="29"/>
      <c r="G113" s="29"/>
      <c r="H113" s="579"/>
      <c r="I113" s="29"/>
      <c r="J113" s="29"/>
      <c r="K113" s="29"/>
      <c r="L113" s="29"/>
      <c r="M113" s="29"/>
      <c r="N113" s="29"/>
      <c r="O113" s="29"/>
      <c r="P113" s="29"/>
      <c r="Q113" s="29"/>
      <c r="R113" s="29"/>
      <c r="S113" s="29"/>
      <c r="T113" s="29"/>
      <c r="U113" s="29"/>
      <c r="V113" s="29"/>
      <c r="W113" s="29"/>
      <c r="X113" s="29"/>
      <c r="Y113" s="29"/>
      <c r="Z113" s="29"/>
    </row>
    <row r="114" spans="1:26" ht="15.75" customHeight="1">
      <c r="A114" s="29"/>
      <c r="B114" s="29"/>
      <c r="C114" s="29"/>
      <c r="D114" s="29"/>
      <c r="E114" s="29"/>
      <c r="F114" s="29"/>
      <c r="G114" s="29"/>
      <c r="H114" s="579"/>
      <c r="I114" s="29"/>
      <c r="J114" s="29"/>
      <c r="K114" s="29"/>
      <c r="L114" s="29"/>
      <c r="M114" s="29"/>
      <c r="N114" s="29"/>
      <c r="O114" s="29"/>
      <c r="P114" s="29"/>
      <c r="Q114" s="29"/>
      <c r="R114" s="29"/>
      <c r="S114" s="29"/>
      <c r="T114" s="29"/>
      <c r="U114" s="29"/>
      <c r="V114" s="29"/>
      <c r="W114" s="29"/>
      <c r="X114" s="29"/>
      <c r="Y114" s="29"/>
      <c r="Z114" s="29"/>
    </row>
    <row r="115" spans="1:26" ht="15.75" customHeight="1">
      <c r="A115" s="29"/>
      <c r="B115" s="29"/>
      <c r="C115" s="29"/>
      <c r="D115" s="29"/>
      <c r="E115" s="29"/>
      <c r="F115" s="29"/>
      <c r="G115" s="29"/>
      <c r="H115" s="579"/>
      <c r="I115" s="29"/>
      <c r="J115" s="29"/>
      <c r="K115" s="29"/>
      <c r="L115" s="29"/>
      <c r="M115" s="29"/>
      <c r="N115" s="29"/>
      <c r="O115" s="29"/>
      <c r="P115" s="29"/>
      <c r="Q115" s="29"/>
      <c r="R115" s="29"/>
      <c r="S115" s="29"/>
      <c r="T115" s="29"/>
      <c r="U115" s="29"/>
      <c r="V115" s="29"/>
      <c r="W115" s="29"/>
      <c r="X115" s="29"/>
      <c r="Y115" s="29"/>
      <c r="Z115" s="29"/>
    </row>
    <row r="116" spans="1:26" ht="15.75" customHeight="1">
      <c r="A116" s="29"/>
      <c r="B116" s="29"/>
      <c r="C116" s="29"/>
      <c r="D116" s="29"/>
      <c r="E116" s="29"/>
      <c r="F116" s="29"/>
      <c r="G116" s="29"/>
      <c r="H116" s="579"/>
      <c r="I116" s="29"/>
      <c r="J116" s="29"/>
      <c r="K116" s="29"/>
      <c r="L116" s="29"/>
      <c r="M116" s="29"/>
      <c r="N116" s="29"/>
      <c r="O116" s="29"/>
      <c r="P116" s="29"/>
      <c r="Q116" s="29"/>
      <c r="R116" s="29"/>
      <c r="S116" s="29"/>
      <c r="T116" s="29"/>
      <c r="U116" s="29"/>
      <c r="V116" s="29"/>
      <c r="W116" s="29"/>
      <c r="X116" s="29"/>
      <c r="Y116" s="29"/>
      <c r="Z116" s="29"/>
    </row>
    <row r="117" spans="1:26" ht="15.75" customHeight="1">
      <c r="A117" s="29"/>
      <c r="B117" s="29"/>
      <c r="C117" s="29"/>
      <c r="D117" s="29"/>
      <c r="E117" s="29"/>
      <c r="F117" s="29"/>
      <c r="G117" s="29"/>
      <c r="H117" s="579"/>
      <c r="I117" s="29"/>
      <c r="J117" s="29"/>
      <c r="K117" s="29"/>
      <c r="L117" s="29"/>
      <c r="M117" s="29"/>
      <c r="N117" s="29"/>
      <c r="O117" s="29"/>
      <c r="P117" s="29"/>
      <c r="Q117" s="29"/>
      <c r="R117" s="29"/>
      <c r="S117" s="29"/>
      <c r="T117" s="29"/>
      <c r="U117" s="29"/>
      <c r="V117" s="29"/>
      <c r="W117" s="29"/>
      <c r="X117" s="29"/>
      <c r="Y117" s="29"/>
      <c r="Z117" s="29"/>
    </row>
    <row r="118" spans="1:26" ht="15.75" customHeight="1">
      <c r="A118" s="29"/>
      <c r="B118" s="29"/>
      <c r="C118" s="29"/>
      <c r="D118" s="29"/>
      <c r="E118" s="29"/>
      <c r="F118" s="29"/>
      <c r="G118" s="29"/>
      <c r="H118" s="579"/>
      <c r="I118" s="29"/>
      <c r="J118" s="29"/>
      <c r="K118" s="29"/>
      <c r="L118" s="29"/>
      <c r="M118" s="29"/>
      <c r="N118" s="29"/>
      <c r="O118" s="29"/>
      <c r="P118" s="29"/>
      <c r="Q118" s="29"/>
      <c r="R118" s="29"/>
      <c r="S118" s="29"/>
      <c r="T118" s="29"/>
      <c r="U118" s="29"/>
      <c r="V118" s="29"/>
      <c r="W118" s="29"/>
      <c r="X118" s="29"/>
      <c r="Y118" s="29"/>
      <c r="Z118" s="29"/>
    </row>
    <row r="119" spans="1:26" ht="15.75" customHeight="1">
      <c r="A119" s="29"/>
      <c r="B119" s="29"/>
      <c r="C119" s="29"/>
      <c r="D119" s="29"/>
      <c r="E119" s="29"/>
      <c r="F119" s="29"/>
      <c r="G119" s="29"/>
      <c r="H119" s="579"/>
      <c r="I119" s="29"/>
      <c r="J119" s="29"/>
      <c r="K119" s="29"/>
      <c r="L119" s="29"/>
      <c r="M119" s="29"/>
      <c r="N119" s="29"/>
      <c r="O119" s="29"/>
      <c r="P119" s="29"/>
      <c r="Q119" s="29"/>
      <c r="R119" s="29"/>
      <c r="S119" s="29"/>
      <c r="T119" s="29"/>
      <c r="U119" s="29"/>
      <c r="V119" s="29"/>
      <c r="W119" s="29"/>
      <c r="X119" s="29"/>
      <c r="Y119" s="29"/>
      <c r="Z119" s="29"/>
    </row>
    <row r="120" spans="1:26" ht="15.75" customHeight="1">
      <c r="A120" s="29"/>
      <c r="B120" s="29"/>
      <c r="C120" s="29"/>
      <c r="D120" s="29"/>
      <c r="E120" s="29"/>
      <c r="F120" s="29"/>
      <c r="G120" s="29"/>
      <c r="H120" s="579"/>
      <c r="I120" s="29"/>
      <c r="J120" s="29"/>
      <c r="K120" s="29"/>
      <c r="L120" s="29"/>
      <c r="M120" s="29"/>
      <c r="N120" s="29"/>
      <c r="O120" s="29"/>
      <c r="P120" s="29"/>
      <c r="Q120" s="29"/>
      <c r="R120" s="29"/>
      <c r="S120" s="29"/>
      <c r="T120" s="29"/>
      <c r="U120" s="29"/>
      <c r="V120" s="29"/>
      <c r="W120" s="29"/>
      <c r="X120" s="29"/>
      <c r="Y120" s="29"/>
      <c r="Z120" s="29"/>
    </row>
    <row r="121" spans="1:26" ht="15.75" customHeight="1">
      <c r="A121" s="29"/>
      <c r="B121" s="29"/>
      <c r="C121" s="29"/>
      <c r="D121" s="29"/>
      <c r="E121" s="29"/>
      <c r="F121" s="29"/>
      <c r="G121" s="29"/>
      <c r="H121" s="579"/>
      <c r="I121" s="29"/>
      <c r="J121" s="29"/>
      <c r="K121" s="29"/>
      <c r="L121" s="29"/>
      <c r="M121" s="29"/>
      <c r="N121" s="29"/>
      <c r="O121" s="29"/>
      <c r="P121" s="29"/>
      <c r="Q121" s="29"/>
      <c r="R121" s="29"/>
      <c r="S121" s="29"/>
      <c r="T121" s="29"/>
      <c r="U121" s="29"/>
      <c r="V121" s="29"/>
      <c r="W121" s="29"/>
      <c r="X121" s="29"/>
      <c r="Y121" s="29"/>
      <c r="Z121" s="29"/>
    </row>
    <row r="122" spans="1:26" ht="15.75" customHeight="1">
      <c r="A122" s="29"/>
      <c r="B122" s="29"/>
      <c r="C122" s="29"/>
      <c r="D122" s="29"/>
      <c r="E122" s="29"/>
      <c r="F122" s="29"/>
      <c r="G122" s="29"/>
      <c r="H122" s="579"/>
      <c r="I122" s="29"/>
      <c r="J122" s="29"/>
      <c r="K122" s="29"/>
      <c r="L122" s="29"/>
      <c r="M122" s="29"/>
      <c r="N122" s="29"/>
      <c r="O122" s="29"/>
      <c r="P122" s="29"/>
      <c r="Q122" s="29"/>
      <c r="R122" s="29"/>
      <c r="S122" s="29"/>
      <c r="T122" s="29"/>
      <c r="U122" s="29"/>
      <c r="V122" s="29"/>
      <c r="W122" s="29"/>
      <c r="X122" s="29"/>
      <c r="Y122" s="29"/>
      <c r="Z122" s="29"/>
    </row>
    <row r="123" spans="1:26" ht="15.75" customHeight="1">
      <c r="A123" s="29"/>
      <c r="B123" s="29"/>
      <c r="C123" s="29"/>
      <c r="D123" s="29"/>
      <c r="E123" s="29"/>
      <c r="F123" s="29"/>
      <c r="G123" s="29"/>
      <c r="H123" s="579"/>
      <c r="I123" s="29"/>
      <c r="J123" s="29"/>
      <c r="K123" s="29"/>
      <c r="L123" s="29"/>
      <c r="M123" s="29"/>
      <c r="N123" s="29"/>
      <c r="O123" s="29"/>
      <c r="P123" s="29"/>
      <c r="Q123" s="29"/>
      <c r="R123" s="29"/>
      <c r="S123" s="29"/>
      <c r="T123" s="29"/>
      <c r="U123" s="29"/>
      <c r="V123" s="29"/>
      <c r="W123" s="29"/>
      <c r="X123" s="29"/>
      <c r="Y123" s="29"/>
      <c r="Z123" s="29"/>
    </row>
    <row r="124" spans="1:26" ht="15.75" customHeight="1">
      <c r="A124" s="29"/>
      <c r="B124" s="29"/>
      <c r="C124" s="29"/>
      <c r="D124" s="29"/>
      <c r="E124" s="29"/>
      <c r="F124" s="29"/>
      <c r="G124" s="29"/>
      <c r="H124" s="579"/>
      <c r="I124" s="29"/>
      <c r="J124" s="29"/>
      <c r="K124" s="29"/>
      <c r="L124" s="29"/>
      <c r="M124" s="29"/>
      <c r="N124" s="29"/>
      <c r="O124" s="29"/>
      <c r="P124" s="29"/>
      <c r="Q124" s="29"/>
      <c r="R124" s="29"/>
      <c r="S124" s="29"/>
      <c r="T124" s="29"/>
      <c r="U124" s="29"/>
      <c r="V124" s="29"/>
      <c r="W124" s="29"/>
      <c r="X124" s="29"/>
      <c r="Y124" s="29"/>
      <c r="Z124" s="29"/>
    </row>
    <row r="125" spans="1:26" ht="15.75" customHeight="1">
      <c r="A125" s="29"/>
      <c r="B125" s="29"/>
      <c r="C125" s="29"/>
      <c r="D125" s="29"/>
      <c r="E125" s="29"/>
      <c r="F125" s="29"/>
      <c r="G125" s="29"/>
      <c r="H125" s="579"/>
      <c r="I125" s="29"/>
      <c r="J125" s="29"/>
      <c r="K125" s="29"/>
      <c r="L125" s="29"/>
      <c r="M125" s="29"/>
      <c r="N125" s="29"/>
      <c r="O125" s="29"/>
      <c r="P125" s="29"/>
      <c r="Q125" s="29"/>
      <c r="R125" s="29"/>
      <c r="S125" s="29"/>
      <c r="T125" s="29"/>
      <c r="U125" s="29"/>
      <c r="V125" s="29"/>
      <c r="W125" s="29"/>
      <c r="X125" s="29"/>
      <c r="Y125" s="29"/>
      <c r="Z125" s="29"/>
    </row>
    <row r="126" spans="1:26" ht="15.75" customHeight="1">
      <c r="A126" s="29"/>
      <c r="B126" s="29"/>
      <c r="C126" s="29"/>
      <c r="D126" s="29"/>
      <c r="E126" s="29"/>
      <c r="F126" s="29"/>
      <c r="G126" s="29"/>
      <c r="H126" s="579"/>
      <c r="I126" s="29"/>
      <c r="J126" s="29"/>
      <c r="K126" s="29"/>
      <c r="L126" s="29"/>
      <c r="M126" s="29"/>
      <c r="N126" s="29"/>
      <c r="O126" s="29"/>
      <c r="P126" s="29"/>
      <c r="Q126" s="29"/>
      <c r="R126" s="29"/>
      <c r="S126" s="29"/>
      <c r="T126" s="29"/>
      <c r="U126" s="29"/>
      <c r="V126" s="29"/>
      <c r="W126" s="29"/>
      <c r="X126" s="29"/>
      <c r="Y126" s="29"/>
      <c r="Z126" s="29"/>
    </row>
    <row r="127" spans="1:26" ht="15.75" customHeight="1">
      <c r="A127" s="29"/>
      <c r="B127" s="29"/>
      <c r="C127" s="29"/>
      <c r="D127" s="29"/>
      <c r="E127" s="29"/>
      <c r="F127" s="29"/>
      <c r="G127" s="29"/>
      <c r="H127" s="579"/>
      <c r="I127" s="29"/>
      <c r="J127" s="29"/>
      <c r="K127" s="29"/>
      <c r="L127" s="29"/>
      <c r="M127" s="29"/>
      <c r="N127" s="29"/>
      <c r="O127" s="29"/>
      <c r="P127" s="29"/>
      <c r="Q127" s="29"/>
      <c r="R127" s="29"/>
      <c r="S127" s="29"/>
      <c r="T127" s="29"/>
      <c r="U127" s="29"/>
      <c r="V127" s="29"/>
      <c r="W127" s="29"/>
      <c r="X127" s="29"/>
      <c r="Y127" s="29"/>
      <c r="Z127" s="29"/>
    </row>
    <row r="128" spans="1:26" ht="15.75" customHeight="1">
      <c r="A128" s="29"/>
      <c r="B128" s="29"/>
      <c r="C128" s="29"/>
      <c r="D128" s="29"/>
      <c r="E128" s="29"/>
      <c r="F128" s="29"/>
      <c r="G128" s="29"/>
      <c r="H128" s="579"/>
      <c r="I128" s="29"/>
      <c r="J128" s="29"/>
      <c r="K128" s="29"/>
      <c r="L128" s="29"/>
      <c r="M128" s="29"/>
      <c r="N128" s="29"/>
      <c r="O128" s="29"/>
      <c r="P128" s="29"/>
      <c r="Q128" s="29"/>
      <c r="R128" s="29"/>
      <c r="S128" s="29"/>
      <c r="T128" s="29"/>
      <c r="U128" s="29"/>
      <c r="V128" s="29"/>
      <c r="W128" s="29"/>
      <c r="X128" s="29"/>
      <c r="Y128" s="29"/>
      <c r="Z128" s="29"/>
    </row>
    <row r="129" spans="1:26" ht="15.75" customHeight="1">
      <c r="A129" s="29"/>
      <c r="B129" s="29"/>
      <c r="C129" s="29"/>
      <c r="D129" s="29"/>
      <c r="E129" s="29"/>
      <c r="F129" s="29"/>
      <c r="G129" s="29"/>
      <c r="H129" s="579"/>
      <c r="I129" s="29"/>
      <c r="J129" s="29"/>
      <c r="K129" s="29"/>
      <c r="L129" s="29"/>
      <c r="M129" s="29"/>
      <c r="N129" s="29"/>
      <c r="O129" s="29"/>
      <c r="P129" s="29"/>
      <c r="Q129" s="29"/>
      <c r="R129" s="29"/>
      <c r="S129" s="29"/>
      <c r="T129" s="29"/>
      <c r="U129" s="29"/>
      <c r="V129" s="29"/>
      <c r="W129" s="29"/>
      <c r="X129" s="29"/>
      <c r="Y129" s="29"/>
      <c r="Z129" s="29"/>
    </row>
    <row r="130" spans="1:26" ht="15.75" customHeight="1">
      <c r="A130" s="29"/>
      <c r="B130" s="29"/>
      <c r="C130" s="29"/>
      <c r="D130" s="29"/>
      <c r="E130" s="29"/>
      <c r="F130" s="29"/>
      <c r="G130" s="29"/>
      <c r="H130" s="579"/>
      <c r="I130" s="29"/>
      <c r="J130" s="29"/>
      <c r="K130" s="29"/>
      <c r="L130" s="29"/>
      <c r="M130" s="29"/>
      <c r="N130" s="29"/>
      <c r="O130" s="29"/>
      <c r="P130" s="29"/>
      <c r="Q130" s="29"/>
      <c r="R130" s="29"/>
      <c r="S130" s="29"/>
      <c r="T130" s="29"/>
      <c r="U130" s="29"/>
      <c r="V130" s="29"/>
      <c r="W130" s="29"/>
      <c r="X130" s="29"/>
      <c r="Y130" s="29"/>
      <c r="Z130" s="29"/>
    </row>
    <row r="131" spans="1:26" ht="15.75" customHeight="1">
      <c r="A131" s="29"/>
      <c r="B131" s="29"/>
      <c r="C131" s="29"/>
      <c r="D131" s="29"/>
      <c r="E131" s="29"/>
      <c r="F131" s="29"/>
      <c r="G131" s="29"/>
      <c r="H131" s="579"/>
      <c r="I131" s="29"/>
      <c r="J131" s="29"/>
      <c r="K131" s="29"/>
      <c r="L131" s="29"/>
      <c r="M131" s="29"/>
      <c r="N131" s="29"/>
      <c r="O131" s="29"/>
      <c r="P131" s="29"/>
      <c r="Q131" s="29"/>
      <c r="R131" s="29"/>
      <c r="S131" s="29"/>
      <c r="T131" s="29"/>
      <c r="U131" s="29"/>
      <c r="V131" s="29"/>
      <c r="W131" s="29"/>
      <c r="X131" s="29"/>
      <c r="Y131" s="29"/>
      <c r="Z131" s="29"/>
    </row>
    <row r="132" spans="1:26" ht="15.75" customHeight="1">
      <c r="A132" s="29"/>
      <c r="B132" s="29"/>
      <c r="C132" s="29"/>
      <c r="D132" s="29"/>
      <c r="E132" s="29"/>
      <c r="F132" s="29"/>
      <c r="G132" s="29"/>
      <c r="H132" s="579"/>
      <c r="I132" s="29"/>
      <c r="J132" s="29"/>
      <c r="K132" s="29"/>
      <c r="L132" s="29"/>
      <c r="M132" s="29"/>
      <c r="N132" s="29"/>
      <c r="O132" s="29"/>
      <c r="P132" s="29"/>
      <c r="Q132" s="29"/>
      <c r="R132" s="29"/>
      <c r="S132" s="29"/>
      <c r="T132" s="29"/>
      <c r="U132" s="29"/>
      <c r="V132" s="29"/>
      <c r="W132" s="29"/>
      <c r="X132" s="29"/>
      <c r="Y132" s="29"/>
      <c r="Z132" s="29"/>
    </row>
    <row r="133" spans="1:26" ht="15.75" customHeight="1">
      <c r="A133" s="29"/>
      <c r="B133" s="29"/>
      <c r="C133" s="29"/>
      <c r="D133" s="29"/>
      <c r="E133" s="29"/>
      <c r="F133" s="29"/>
      <c r="G133" s="29"/>
      <c r="H133" s="579"/>
      <c r="I133" s="29"/>
      <c r="J133" s="29"/>
      <c r="K133" s="29"/>
      <c r="L133" s="29"/>
      <c r="M133" s="29"/>
      <c r="N133" s="29"/>
      <c r="O133" s="29"/>
      <c r="P133" s="29"/>
      <c r="Q133" s="29"/>
      <c r="R133" s="29"/>
      <c r="S133" s="29"/>
      <c r="T133" s="29"/>
      <c r="U133" s="29"/>
      <c r="V133" s="29"/>
      <c r="W133" s="29"/>
      <c r="X133" s="29"/>
      <c r="Y133" s="29"/>
      <c r="Z133" s="29"/>
    </row>
    <row r="134" spans="1:26" ht="15.75" customHeight="1">
      <c r="A134" s="29"/>
      <c r="B134" s="29"/>
      <c r="C134" s="29"/>
      <c r="D134" s="29"/>
      <c r="E134" s="29"/>
      <c r="F134" s="29"/>
      <c r="G134" s="29"/>
      <c r="H134" s="579"/>
      <c r="I134" s="29"/>
      <c r="J134" s="29"/>
      <c r="K134" s="29"/>
      <c r="L134" s="29"/>
      <c r="M134" s="29"/>
      <c r="N134" s="29"/>
      <c r="O134" s="29"/>
      <c r="P134" s="29"/>
      <c r="Q134" s="29"/>
      <c r="R134" s="29"/>
      <c r="S134" s="29"/>
      <c r="T134" s="29"/>
      <c r="U134" s="29"/>
      <c r="V134" s="29"/>
      <c r="W134" s="29"/>
      <c r="X134" s="29"/>
      <c r="Y134" s="29"/>
      <c r="Z134" s="29"/>
    </row>
    <row r="135" spans="1:26" ht="15.75" customHeight="1">
      <c r="A135" s="29"/>
      <c r="B135" s="29"/>
      <c r="C135" s="29"/>
      <c r="D135" s="29"/>
      <c r="E135" s="29"/>
      <c r="F135" s="29"/>
      <c r="G135" s="29"/>
      <c r="H135" s="579"/>
      <c r="I135" s="29"/>
      <c r="J135" s="29"/>
      <c r="K135" s="29"/>
      <c r="L135" s="29"/>
      <c r="M135" s="29"/>
      <c r="N135" s="29"/>
      <c r="O135" s="29"/>
      <c r="P135" s="29"/>
      <c r="Q135" s="29"/>
      <c r="R135" s="29"/>
      <c r="S135" s="29"/>
      <c r="T135" s="29"/>
      <c r="U135" s="29"/>
      <c r="V135" s="29"/>
      <c r="W135" s="29"/>
      <c r="X135" s="29"/>
      <c r="Y135" s="29"/>
      <c r="Z135" s="29"/>
    </row>
    <row r="136" spans="1:26" ht="15.75" customHeight="1">
      <c r="A136" s="29"/>
      <c r="B136" s="29"/>
      <c r="C136" s="29"/>
      <c r="D136" s="29"/>
      <c r="E136" s="29"/>
      <c r="F136" s="29"/>
      <c r="G136" s="29"/>
      <c r="H136" s="579"/>
      <c r="I136" s="29"/>
      <c r="J136" s="29"/>
      <c r="K136" s="29"/>
      <c r="L136" s="29"/>
      <c r="M136" s="29"/>
      <c r="N136" s="29"/>
      <c r="O136" s="29"/>
      <c r="P136" s="29"/>
      <c r="Q136" s="29"/>
      <c r="R136" s="29"/>
      <c r="S136" s="29"/>
      <c r="T136" s="29"/>
      <c r="U136" s="29"/>
      <c r="V136" s="29"/>
      <c r="W136" s="29"/>
      <c r="X136" s="29"/>
      <c r="Y136" s="29"/>
      <c r="Z136" s="29"/>
    </row>
    <row r="137" spans="1:26" ht="15.75" customHeight="1">
      <c r="A137" s="29"/>
      <c r="B137" s="29"/>
      <c r="C137" s="29"/>
      <c r="D137" s="29"/>
      <c r="E137" s="29"/>
      <c r="F137" s="29"/>
      <c r="G137" s="29"/>
      <c r="H137" s="579"/>
      <c r="I137" s="29"/>
      <c r="J137" s="29"/>
      <c r="K137" s="29"/>
      <c r="L137" s="29"/>
      <c r="M137" s="29"/>
      <c r="N137" s="29"/>
      <c r="O137" s="29"/>
      <c r="P137" s="29"/>
      <c r="Q137" s="29"/>
      <c r="R137" s="29"/>
      <c r="S137" s="29"/>
      <c r="T137" s="29"/>
      <c r="U137" s="29"/>
      <c r="V137" s="29"/>
      <c r="W137" s="29"/>
      <c r="X137" s="29"/>
      <c r="Y137" s="29"/>
      <c r="Z137" s="29"/>
    </row>
    <row r="138" spans="1:26" ht="15.75" customHeight="1">
      <c r="A138" s="29"/>
      <c r="B138" s="29"/>
      <c r="C138" s="29"/>
      <c r="D138" s="29"/>
      <c r="E138" s="29"/>
      <c r="F138" s="29"/>
      <c r="G138" s="29"/>
      <c r="H138" s="579"/>
      <c r="I138" s="29"/>
      <c r="J138" s="29"/>
      <c r="K138" s="29"/>
      <c r="L138" s="29"/>
      <c r="M138" s="29"/>
      <c r="N138" s="29"/>
      <c r="O138" s="29"/>
      <c r="P138" s="29"/>
      <c r="Q138" s="29"/>
      <c r="R138" s="29"/>
      <c r="S138" s="29"/>
      <c r="T138" s="29"/>
      <c r="U138" s="29"/>
      <c r="V138" s="29"/>
      <c r="W138" s="29"/>
      <c r="X138" s="29"/>
      <c r="Y138" s="29"/>
      <c r="Z138" s="29"/>
    </row>
    <row r="139" spans="1:26" ht="15.75" customHeight="1">
      <c r="A139" s="29"/>
      <c r="B139" s="29"/>
      <c r="C139" s="29"/>
      <c r="D139" s="29"/>
      <c r="E139" s="29"/>
      <c r="F139" s="29"/>
      <c r="G139" s="29"/>
      <c r="H139" s="579"/>
      <c r="I139" s="29"/>
      <c r="J139" s="29"/>
      <c r="K139" s="29"/>
      <c r="L139" s="29"/>
      <c r="M139" s="29"/>
      <c r="N139" s="29"/>
      <c r="O139" s="29"/>
      <c r="P139" s="29"/>
      <c r="Q139" s="29"/>
      <c r="R139" s="29"/>
      <c r="S139" s="29"/>
      <c r="T139" s="29"/>
      <c r="U139" s="29"/>
      <c r="V139" s="29"/>
      <c r="W139" s="29"/>
      <c r="X139" s="29"/>
      <c r="Y139" s="29"/>
      <c r="Z139" s="29"/>
    </row>
    <row r="140" spans="1:26" ht="15.75" customHeight="1">
      <c r="A140" s="29"/>
      <c r="B140" s="29"/>
      <c r="C140" s="29"/>
      <c r="D140" s="29"/>
      <c r="E140" s="29"/>
      <c r="F140" s="29"/>
      <c r="G140" s="29"/>
      <c r="H140" s="579"/>
      <c r="I140" s="29"/>
      <c r="J140" s="29"/>
      <c r="K140" s="29"/>
      <c r="L140" s="29"/>
      <c r="M140" s="29"/>
      <c r="N140" s="29"/>
      <c r="O140" s="29"/>
      <c r="P140" s="29"/>
      <c r="Q140" s="29"/>
      <c r="R140" s="29"/>
      <c r="S140" s="29"/>
      <c r="T140" s="29"/>
      <c r="U140" s="29"/>
      <c r="V140" s="29"/>
      <c r="W140" s="29"/>
      <c r="X140" s="29"/>
      <c r="Y140" s="29"/>
      <c r="Z140" s="29"/>
    </row>
    <row r="141" spans="1:26" ht="15.75" customHeight="1">
      <c r="A141" s="29"/>
      <c r="B141" s="29"/>
      <c r="C141" s="29"/>
      <c r="D141" s="29"/>
      <c r="E141" s="29"/>
      <c r="F141" s="29"/>
      <c r="G141" s="29"/>
      <c r="H141" s="579"/>
      <c r="I141" s="29"/>
      <c r="J141" s="29"/>
      <c r="K141" s="29"/>
      <c r="L141" s="29"/>
      <c r="M141" s="29"/>
      <c r="N141" s="29"/>
      <c r="O141" s="29"/>
      <c r="P141" s="29"/>
      <c r="Q141" s="29"/>
      <c r="R141" s="29"/>
      <c r="S141" s="29"/>
      <c r="T141" s="29"/>
      <c r="U141" s="29"/>
      <c r="V141" s="29"/>
      <c r="W141" s="29"/>
      <c r="X141" s="29"/>
      <c r="Y141" s="29"/>
      <c r="Z141" s="29"/>
    </row>
    <row r="142" spans="1:26" ht="15.75" customHeight="1">
      <c r="A142" s="29"/>
      <c r="B142" s="29"/>
      <c r="C142" s="29"/>
      <c r="D142" s="29"/>
      <c r="E142" s="29"/>
      <c r="F142" s="29"/>
      <c r="G142" s="29"/>
      <c r="H142" s="579"/>
      <c r="I142" s="29"/>
      <c r="J142" s="29"/>
      <c r="K142" s="29"/>
      <c r="L142" s="29"/>
      <c r="M142" s="29"/>
      <c r="N142" s="29"/>
      <c r="O142" s="29"/>
      <c r="P142" s="29"/>
      <c r="Q142" s="29"/>
      <c r="R142" s="29"/>
      <c r="S142" s="29"/>
      <c r="T142" s="29"/>
      <c r="U142" s="29"/>
      <c r="V142" s="29"/>
      <c r="W142" s="29"/>
      <c r="X142" s="29"/>
      <c r="Y142" s="29"/>
      <c r="Z142" s="29"/>
    </row>
    <row r="143" spans="1:26" ht="15.75" customHeight="1">
      <c r="A143" s="29"/>
      <c r="B143" s="29"/>
      <c r="C143" s="29"/>
      <c r="D143" s="29"/>
      <c r="E143" s="29"/>
      <c r="F143" s="29"/>
      <c r="G143" s="29"/>
      <c r="H143" s="579"/>
      <c r="I143" s="29"/>
      <c r="J143" s="29"/>
      <c r="K143" s="29"/>
      <c r="L143" s="29"/>
      <c r="M143" s="29"/>
      <c r="N143" s="29"/>
      <c r="O143" s="29"/>
      <c r="P143" s="29"/>
      <c r="Q143" s="29"/>
      <c r="R143" s="29"/>
      <c r="S143" s="29"/>
      <c r="T143" s="29"/>
      <c r="U143" s="29"/>
      <c r="V143" s="29"/>
      <c r="W143" s="29"/>
      <c r="X143" s="29"/>
      <c r="Y143" s="29"/>
      <c r="Z143" s="29"/>
    </row>
    <row r="144" spans="1:26" ht="15.75" customHeight="1">
      <c r="A144" s="29"/>
      <c r="B144" s="29"/>
      <c r="C144" s="29"/>
      <c r="D144" s="29"/>
      <c r="E144" s="29"/>
      <c r="F144" s="29"/>
      <c r="G144" s="29"/>
      <c r="H144" s="579"/>
      <c r="I144" s="29"/>
      <c r="J144" s="29"/>
      <c r="K144" s="29"/>
      <c r="L144" s="29"/>
      <c r="M144" s="29"/>
      <c r="N144" s="29"/>
      <c r="O144" s="29"/>
      <c r="P144" s="29"/>
      <c r="Q144" s="29"/>
      <c r="R144" s="29"/>
      <c r="S144" s="29"/>
      <c r="T144" s="29"/>
      <c r="U144" s="29"/>
      <c r="V144" s="29"/>
      <c r="W144" s="29"/>
      <c r="X144" s="29"/>
      <c r="Y144" s="29"/>
      <c r="Z144" s="29"/>
    </row>
    <row r="145" spans="1:26" ht="15.75" customHeight="1">
      <c r="A145" s="29"/>
      <c r="B145" s="29"/>
      <c r="C145" s="29"/>
      <c r="D145" s="29"/>
      <c r="E145" s="29"/>
      <c r="F145" s="29"/>
      <c r="G145" s="29"/>
      <c r="H145" s="579"/>
      <c r="I145" s="29"/>
      <c r="J145" s="29"/>
      <c r="K145" s="29"/>
      <c r="L145" s="29"/>
      <c r="M145" s="29"/>
      <c r="N145" s="29"/>
      <c r="O145" s="29"/>
      <c r="P145" s="29"/>
      <c r="Q145" s="29"/>
      <c r="R145" s="29"/>
      <c r="S145" s="29"/>
      <c r="T145" s="29"/>
      <c r="U145" s="29"/>
      <c r="V145" s="29"/>
      <c r="W145" s="29"/>
      <c r="X145" s="29"/>
      <c r="Y145" s="29"/>
      <c r="Z145" s="29"/>
    </row>
    <row r="146" spans="1:26" ht="15.75" customHeight="1">
      <c r="A146" s="29"/>
      <c r="B146" s="29"/>
      <c r="C146" s="29"/>
      <c r="D146" s="29"/>
      <c r="E146" s="29"/>
      <c r="F146" s="29"/>
      <c r="G146" s="29"/>
      <c r="H146" s="579"/>
      <c r="I146" s="29"/>
      <c r="J146" s="29"/>
      <c r="K146" s="29"/>
      <c r="L146" s="29"/>
      <c r="M146" s="29"/>
      <c r="N146" s="29"/>
      <c r="O146" s="29"/>
      <c r="P146" s="29"/>
      <c r="Q146" s="29"/>
      <c r="R146" s="29"/>
      <c r="S146" s="29"/>
      <c r="T146" s="29"/>
      <c r="U146" s="29"/>
      <c r="V146" s="29"/>
      <c r="W146" s="29"/>
      <c r="X146" s="29"/>
      <c r="Y146" s="29"/>
      <c r="Z146" s="29"/>
    </row>
    <row r="147" spans="1:26" ht="15.75" customHeight="1">
      <c r="A147" s="29"/>
      <c r="B147" s="29"/>
      <c r="C147" s="29"/>
      <c r="D147" s="29"/>
      <c r="E147" s="29"/>
      <c r="F147" s="29"/>
      <c r="G147" s="29"/>
      <c r="H147" s="579"/>
      <c r="I147" s="29"/>
      <c r="J147" s="29"/>
      <c r="K147" s="29"/>
      <c r="L147" s="29"/>
      <c r="M147" s="29"/>
      <c r="N147" s="29"/>
      <c r="O147" s="29"/>
      <c r="P147" s="29"/>
      <c r="Q147" s="29"/>
      <c r="R147" s="29"/>
      <c r="S147" s="29"/>
      <c r="T147" s="29"/>
      <c r="U147" s="29"/>
      <c r="V147" s="29"/>
      <c r="W147" s="29"/>
      <c r="X147" s="29"/>
      <c r="Y147" s="29"/>
      <c r="Z147" s="29"/>
    </row>
    <row r="148" spans="1:26" ht="15.75" customHeight="1">
      <c r="A148" s="29"/>
      <c r="B148" s="29"/>
      <c r="C148" s="29"/>
      <c r="D148" s="29"/>
      <c r="E148" s="29"/>
      <c r="F148" s="29"/>
      <c r="G148" s="29"/>
      <c r="H148" s="579"/>
      <c r="I148" s="29"/>
      <c r="J148" s="29"/>
      <c r="K148" s="29"/>
      <c r="L148" s="29"/>
      <c r="M148" s="29"/>
      <c r="N148" s="29"/>
      <c r="O148" s="29"/>
      <c r="P148" s="29"/>
      <c r="Q148" s="29"/>
      <c r="R148" s="29"/>
      <c r="S148" s="29"/>
      <c r="T148" s="29"/>
      <c r="U148" s="29"/>
      <c r="V148" s="29"/>
      <c r="W148" s="29"/>
      <c r="X148" s="29"/>
      <c r="Y148" s="29"/>
      <c r="Z148" s="29"/>
    </row>
    <row r="149" spans="1:26" ht="15.75" customHeight="1">
      <c r="A149" s="29"/>
      <c r="B149" s="29"/>
      <c r="C149" s="29"/>
      <c r="D149" s="29"/>
      <c r="E149" s="29"/>
      <c r="F149" s="29"/>
      <c r="G149" s="29"/>
      <c r="H149" s="579"/>
      <c r="I149" s="29"/>
      <c r="J149" s="29"/>
      <c r="K149" s="29"/>
      <c r="L149" s="29"/>
      <c r="M149" s="29"/>
      <c r="N149" s="29"/>
      <c r="O149" s="29"/>
      <c r="P149" s="29"/>
      <c r="Q149" s="29"/>
      <c r="R149" s="29"/>
      <c r="S149" s="29"/>
      <c r="T149" s="29"/>
      <c r="U149" s="29"/>
      <c r="V149" s="29"/>
      <c r="W149" s="29"/>
      <c r="X149" s="29"/>
      <c r="Y149" s="29"/>
      <c r="Z149" s="29"/>
    </row>
    <row r="150" spans="1:26" ht="15.75" customHeight="1">
      <c r="A150" s="29"/>
      <c r="B150" s="29"/>
      <c r="C150" s="29"/>
      <c r="D150" s="29"/>
      <c r="E150" s="29"/>
      <c r="F150" s="29"/>
      <c r="G150" s="29"/>
      <c r="H150" s="579"/>
      <c r="I150" s="29"/>
      <c r="J150" s="29"/>
      <c r="K150" s="29"/>
      <c r="L150" s="29"/>
      <c r="M150" s="29"/>
      <c r="N150" s="29"/>
      <c r="O150" s="29"/>
      <c r="P150" s="29"/>
      <c r="Q150" s="29"/>
      <c r="R150" s="29"/>
      <c r="S150" s="29"/>
      <c r="T150" s="29"/>
      <c r="U150" s="29"/>
      <c r="V150" s="29"/>
      <c r="W150" s="29"/>
      <c r="X150" s="29"/>
      <c r="Y150" s="29"/>
      <c r="Z150" s="29"/>
    </row>
    <row r="151" spans="1:26" ht="15.75" customHeight="1">
      <c r="A151" s="29"/>
      <c r="B151" s="29"/>
      <c r="C151" s="29"/>
      <c r="D151" s="29"/>
      <c r="E151" s="29"/>
      <c r="F151" s="29"/>
      <c r="G151" s="29"/>
      <c r="H151" s="579"/>
      <c r="I151" s="29"/>
      <c r="J151" s="29"/>
      <c r="K151" s="29"/>
      <c r="L151" s="29"/>
      <c r="M151" s="29"/>
      <c r="N151" s="29"/>
      <c r="O151" s="29"/>
      <c r="P151" s="29"/>
      <c r="Q151" s="29"/>
      <c r="R151" s="29"/>
      <c r="S151" s="29"/>
      <c r="T151" s="29"/>
      <c r="U151" s="29"/>
      <c r="V151" s="29"/>
      <c r="W151" s="29"/>
      <c r="X151" s="29"/>
      <c r="Y151" s="29"/>
      <c r="Z151" s="29"/>
    </row>
    <row r="152" spans="1:26" ht="15.75" customHeight="1">
      <c r="A152" s="29"/>
      <c r="B152" s="29"/>
      <c r="C152" s="29"/>
      <c r="D152" s="29"/>
      <c r="E152" s="29"/>
      <c r="F152" s="29"/>
      <c r="G152" s="29"/>
      <c r="H152" s="579"/>
      <c r="I152" s="29"/>
      <c r="J152" s="29"/>
      <c r="K152" s="29"/>
      <c r="L152" s="29"/>
      <c r="M152" s="29"/>
      <c r="N152" s="29"/>
      <c r="O152" s="29"/>
      <c r="P152" s="29"/>
      <c r="Q152" s="29"/>
      <c r="R152" s="29"/>
      <c r="S152" s="29"/>
      <c r="T152" s="29"/>
      <c r="U152" s="29"/>
      <c r="V152" s="29"/>
      <c r="W152" s="29"/>
      <c r="X152" s="29"/>
      <c r="Y152" s="29"/>
      <c r="Z152" s="29"/>
    </row>
    <row r="153" spans="1:26" ht="15.75" customHeight="1">
      <c r="A153" s="29"/>
      <c r="B153" s="29"/>
      <c r="C153" s="29"/>
      <c r="D153" s="29"/>
      <c r="E153" s="29"/>
      <c r="F153" s="29"/>
      <c r="G153" s="29"/>
      <c r="H153" s="579"/>
      <c r="I153" s="29"/>
      <c r="J153" s="29"/>
      <c r="K153" s="29"/>
      <c r="L153" s="29"/>
      <c r="M153" s="29"/>
      <c r="N153" s="29"/>
      <c r="O153" s="29"/>
      <c r="P153" s="29"/>
      <c r="Q153" s="29"/>
      <c r="R153" s="29"/>
      <c r="S153" s="29"/>
      <c r="T153" s="29"/>
      <c r="U153" s="29"/>
      <c r="V153" s="29"/>
      <c r="W153" s="29"/>
      <c r="X153" s="29"/>
      <c r="Y153" s="29"/>
      <c r="Z153" s="29"/>
    </row>
    <row r="154" spans="1:26" ht="15.75" customHeight="1">
      <c r="A154" s="29"/>
      <c r="B154" s="29"/>
      <c r="C154" s="29"/>
      <c r="D154" s="29"/>
      <c r="E154" s="29"/>
      <c r="F154" s="29"/>
      <c r="G154" s="29"/>
      <c r="H154" s="579"/>
      <c r="I154" s="29"/>
      <c r="J154" s="29"/>
      <c r="K154" s="29"/>
      <c r="L154" s="29"/>
      <c r="M154" s="29"/>
      <c r="N154" s="29"/>
      <c r="O154" s="29"/>
      <c r="P154" s="29"/>
      <c r="Q154" s="29"/>
      <c r="R154" s="29"/>
      <c r="S154" s="29"/>
      <c r="T154" s="29"/>
      <c r="U154" s="29"/>
      <c r="V154" s="29"/>
      <c r="W154" s="29"/>
      <c r="X154" s="29"/>
      <c r="Y154" s="29"/>
      <c r="Z154" s="29"/>
    </row>
    <row r="155" spans="1:26" ht="15.75" customHeight="1">
      <c r="A155" s="29"/>
      <c r="B155" s="29"/>
      <c r="C155" s="29"/>
      <c r="D155" s="29"/>
      <c r="E155" s="29"/>
      <c r="F155" s="29"/>
      <c r="G155" s="29"/>
      <c r="H155" s="579"/>
      <c r="I155" s="29"/>
      <c r="J155" s="29"/>
      <c r="K155" s="29"/>
      <c r="L155" s="29"/>
      <c r="M155" s="29"/>
      <c r="N155" s="29"/>
      <c r="O155" s="29"/>
      <c r="P155" s="29"/>
      <c r="Q155" s="29"/>
      <c r="R155" s="29"/>
      <c r="S155" s="29"/>
      <c r="T155" s="29"/>
      <c r="U155" s="29"/>
      <c r="V155" s="29"/>
      <c r="W155" s="29"/>
      <c r="X155" s="29"/>
      <c r="Y155" s="29"/>
      <c r="Z155" s="29"/>
    </row>
    <row r="156" spans="1:26" ht="15.75" customHeight="1">
      <c r="A156" s="29"/>
      <c r="B156" s="29"/>
      <c r="C156" s="29"/>
      <c r="D156" s="29"/>
      <c r="E156" s="29"/>
      <c r="F156" s="29"/>
      <c r="G156" s="29"/>
      <c r="H156" s="579"/>
      <c r="I156" s="29"/>
      <c r="J156" s="29"/>
      <c r="K156" s="29"/>
      <c r="L156" s="29"/>
      <c r="M156" s="29"/>
      <c r="N156" s="29"/>
      <c r="O156" s="29"/>
      <c r="P156" s="29"/>
      <c r="Q156" s="29"/>
      <c r="R156" s="29"/>
      <c r="S156" s="29"/>
      <c r="T156" s="29"/>
      <c r="U156" s="29"/>
      <c r="V156" s="29"/>
      <c r="W156" s="29"/>
      <c r="X156" s="29"/>
      <c r="Y156" s="29"/>
      <c r="Z156" s="29"/>
    </row>
    <row r="157" spans="1:26" ht="15.75" customHeight="1">
      <c r="A157" s="29"/>
      <c r="B157" s="29"/>
      <c r="C157" s="29"/>
      <c r="D157" s="29"/>
      <c r="E157" s="29"/>
      <c r="F157" s="29"/>
      <c r="G157" s="29"/>
      <c r="H157" s="579"/>
      <c r="I157" s="29"/>
      <c r="J157" s="29"/>
      <c r="K157" s="29"/>
      <c r="L157" s="29"/>
      <c r="M157" s="29"/>
      <c r="N157" s="29"/>
      <c r="O157" s="29"/>
      <c r="P157" s="29"/>
      <c r="Q157" s="29"/>
      <c r="R157" s="29"/>
      <c r="S157" s="29"/>
      <c r="T157" s="29"/>
      <c r="U157" s="29"/>
      <c r="V157" s="29"/>
      <c r="W157" s="29"/>
      <c r="X157" s="29"/>
      <c r="Y157" s="29"/>
      <c r="Z157" s="29"/>
    </row>
    <row r="158" spans="1:26" ht="15.75" customHeight="1">
      <c r="A158" s="29"/>
      <c r="B158" s="29"/>
      <c r="C158" s="29"/>
      <c r="D158" s="29"/>
      <c r="E158" s="29"/>
      <c r="F158" s="29"/>
      <c r="G158" s="29"/>
      <c r="H158" s="579"/>
      <c r="I158" s="29"/>
      <c r="J158" s="29"/>
      <c r="K158" s="29"/>
      <c r="L158" s="29"/>
      <c r="M158" s="29"/>
      <c r="N158" s="29"/>
      <c r="O158" s="29"/>
      <c r="P158" s="29"/>
      <c r="Q158" s="29"/>
      <c r="R158" s="29"/>
      <c r="S158" s="29"/>
      <c r="T158" s="29"/>
      <c r="U158" s="29"/>
      <c r="V158" s="29"/>
      <c r="W158" s="29"/>
      <c r="X158" s="29"/>
      <c r="Y158" s="29"/>
      <c r="Z158" s="29"/>
    </row>
    <row r="159" spans="1:26" ht="15.75" customHeight="1">
      <c r="A159" s="29"/>
      <c r="B159" s="29"/>
      <c r="C159" s="29"/>
      <c r="D159" s="29"/>
      <c r="E159" s="29"/>
      <c r="F159" s="29"/>
      <c r="G159" s="29"/>
      <c r="H159" s="579"/>
      <c r="I159" s="29"/>
      <c r="J159" s="29"/>
      <c r="K159" s="29"/>
      <c r="L159" s="29"/>
      <c r="M159" s="29"/>
      <c r="N159" s="29"/>
      <c r="O159" s="29"/>
      <c r="P159" s="29"/>
      <c r="Q159" s="29"/>
      <c r="R159" s="29"/>
      <c r="S159" s="29"/>
      <c r="T159" s="29"/>
      <c r="U159" s="29"/>
      <c r="V159" s="29"/>
      <c r="W159" s="29"/>
      <c r="X159" s="29"/>
      <c r="Y159" s="29"/>
      <c r="Z159" s="29"/>
    </row>
    <row r="160" spans="1:26" ht="15.75" customHeight="1">
      <c r="A160" s="29"/>
      <c r="B160" s="29"/>
      <c r="C160" s="29"/>
      <c r="D160" s="29"/>
      <c r="E160" s="29"/>
      <c r="F160" s="29"/>
      <c r="G160" s="29"/>
      <c r="H160" s="579"/>
      <c r="I160" s="29"/>
      <c r="J160" s="29"/>
      <c r="K160" s="29"/>
      <c r="L160" s="29"/>
      <c r="M160" s="29"/>
      <c r="N160" s="29"/>
      <c r="O160" s="29"/>
      <c r="P160" s="29"/>
      <c r="Q160" s="29"/>
      <c r="R160" s="29"/>
      <c r="S160" s="29"/>
      <c r="T160" s="29"/>
      <c r="U160" s="29"/>
      <c r="V160" s="29"/>
      <c r="W160" s="29"/>
      <c r="X160" s="29"/>
      <c r="Y160" s="29"/>
      <c r="Z160" s="29"/>
    </row>
    <row r="161" spans="1:26" ht="15.75" customHeight="1">
      <c r="A161" s="29"/>
      <c r="B161" s="29"/>
      <c r="C161" s="29"/>
      <c r="D161" s="29"/>
      <c r="E161" s="29"/>
      <c r="F161" s="29"/>
      <c r="G161" s="29"/>
      <c r="H161" s="579"/>
      <c r="I161" s="29"/>
      <c r="J161" s="29"/>
      <c r="K161" s="29"/>
      <c r="L161" s="29"/>
      <c r="M161" s="29"/>
      <c r="N161" s="29"/>
      <c r="O161" s="29"/>
      <c r="P161" s="29"/>
      <c r="Q161" s="29"/>
      <c r="R161" s="29"/>
      <c r="S161" s="29"/>
      <c r="T161" s="29"/>
      <c r="U161" s="29"/>
      <c r="V161" s="29"/>
      <c r="W161" s="29"/>
      <c r="X161" s="29"/>
      <c r="Y161" s="29"/>
      <c r="Z161" s="29"/>
    </row>
    <row r="162" spans="1:26" ht="15.75" customHeight="1">
      <c r="A162" s="29"/>
      <c r="B162" s="29"/>
      <c r="C162" s="29"/>
      <c r="D162" s="29"/>
      <c r="E162" s="29"/>
      <c r="F162" s="29"/>
      <c r="G162" s="29"/>
      <c r="H162" s="579"/>
      <c r="I162" s="29"/>
      <c r="J162" s="29"/>
      <c r="K162" s="29"/>
      <c r="L162" s="29"/>
      <c r="M162" s="29"/>
      <c r="N162" s="29"/>
      <c r="O162" s="29"/>
      <c r="P162" s="29"/>
      <c r="Q162" s="29"/>
      <c r="R162" s="29"/>
      <c r="S162" s="29"/>
      <c r="T162" s="29"/>
      <c r="U162" s="29"/>
      <c r="V162" s="29"/>
      <c r="W162" s="29"/>
      <c r="X162" s="29"/>
      <c r="Y162" s="29"/>
      <c r="Z162" s="29"/>
    </row>
    <row r="163" spans="1:26" ht="15.75" customHeight="1">
      <c r="A163" s="29"/>
      <c r="B163" s="29"/>
      <c r="C163" s="29"/>
      <c r="D163" s="29"/>
      <c r="E163" s="29"/>
      <c r="F163" s="29"/>
      <c r="G163" s="29"/>
      <c r="H163" s="579"/>
      <c r="I163" s="29"/>
      <c r="J163" s="29"/>
      <c r="K163" s="29"/>
      <c r="L163" s="29"/>
      <c r="M163" s="29"/>
      <c r="N163" s="29"/>
      <c r="O163" s="29"/>
      <c r="P163" s="29"/>
      <c r="Q163" s="29"/>
      <c r="R163" s="29"/>
      <c r="S163" s="29"/>
      <c r="T163" s="29"/>
      <c r="U163" s="29"/>
      <c r="V163" s="29"/>
      <c r="W163" s="29"/>
      <c r="X163" s="29"/>
      <c r="Y163" s="29"/>
      <c r="Z163" s="29"/>
    </row>
    <row r="164" spans="1:26" ht="15.75" customHeight="1">
      <c r="A164" s="29"/>
      <c r="B164" s="29"/>
      <c r="C164" s="29"/>
      <c r="D164" s="29"/>
      <c r="E164" s="29"/>
      <c r="F164" s="29"/>
      <c r="G164" s="29"/>
      <c r="H164" s="579"/>
      <c r="I164" s="29"/>
      <c r="J164" s="29"/>
      <c r="K164" s="29"/>
      <c r="L164" s="29"/>
      <c r="M164" s="29"/>
      <c r="N164" s="29"/>
      <c r="O164" s="29"/>
      <c r="P164" s="29"/>
      <c r="Q164" s="29"/>
      <c r="R164" s="29"/>
      <c r="S164" s="29"/>
      <c r="T164" s="29"/>
      <c r="U164" s="29"/>
      <c r="V164" s="29"/>
      <c r="W164" s="29"/>
      <c r="X164" s="29"/>
      <c r="Y164" s="29"/>
      <c r="Z164" s="29"/>
    </row>
    <row r="165" spans="1:26" ht="15.75" customHeight="1">
      <c r="A165" s="29"/>
      <c r="B165" s="29"/>
      <c r="C165" s="29"/>
      <c r="D165" s="29"/>
      <c r="E165" s="29"/>
      <c r="F165" s="29"/>
      <c r="G165" s="29"/>
      <c r="H165" s="579"/>
      <c r="I165" s="29"/>
      <c r="J165" s="29"/>
      <c r="K165" s="29"/>
      <c r="L165" s="29"/>
      <c r="M165" s="29"/>
      <c r="N165" s="29"/>
      <c r="O165" s="29"/>
      <c r="P165" s="29"/>
      <c r="Q165" s="29"/>
      <c r="R165" s="29"/>
      <c r="S165" s="29"/>
      <c r="T165" s="29"/>
      <c r="U165" s="29"/>
      <c r="V165" s="29"/>
      <c r="W165" s="29"/>
      <c r="X165" s="29"/>
      <c r="Y165" s="29"/>
      <c r="Z165" s="29"/>
    </row>
    <row r="166" spans="1:26" ht="15.75" customHeight="1">
      <c r="A166" s="29"/>
      <c r="B166" s="29"/>
      <c r="C166" s="29"/>
      <c r="D166" s="29"/>
      <c r="E166" s="29"/>
      <c r="F166" s="29"/>
      <c r="G166" s="29"/>
      <c r="H166" s="579"/>
      <c r="I166" s="29"/>
      <c r="J166" s="29"/>
      <c r="K166" s="29"/>
      <c r="L166" s="29"/>
      <c r="M166" s="29"/>
      <c r="N166" s="29"/>
      <c r="O166" s="29"/>
      <c r="P166" s="29"/>
      <c r="Q166" s="29"/>
      <c r="R166" s="29"/>
      <c r="S166" s="29"/>
      <c r="T166" s="29"/>
      <c r="U166" s="29"/>
      <c r="V166" s="29"/>
      <c r="W166" s="29"/>
      <c r="X166" s="29"/>
      <c r="Y166" s="29"/>
      <c r="Z166" s="29"/>
    </row>
    <row r="167" spans="1:26" ht="15.75" customHeight="1">
      <c r="A167" s="29"/>
      <c r="B167" s="29"/>
      <c r="C167" s="29"/>
      <c r="D167" s="29"/>
      <c r="E167" s="29"/>
      <c r="F167" s="29"/>
      <c r="G167" s="29"/>
      <c r="H167" s="579"/>
      <c r="I167" s="29"/>
      <c r="J167" s="29"/>
      <c r="K167" s="29"/>
      <c r="L167" s="29"/>
      <c r="M167" s="29"/>
      <c r="N167" s="29"/>
      <c r="O167" s="29"/>
      <c r="P167" s="29"/>
      <c r="Q167" s="29"/>
      <c r="R167" s="29"/>
      <c r="S167" s="29"/>
      <c r="T167" s="29"/>
      <c r="U167" s="29"/>
      <c r="V167" s="29"/>
      <c r="W167" s="29"/>
      <c r="X167" s="29"/>
      <c r="Y167" s="29"/>
      <c r="Z167" s="29"/>
    </row>
    <row r="168" spans="1:26" ht="15.75" customHeight="1">
      <c r="A168" s="29"/>
      <c r="B168" s="29"/>
      <c r="C168" s="29"/>
      <c r="D168" s="29"/>
      <c r="E168" s="29"/>
      <c r="F168" s="29"/>
      <c r="G168" s="29"/>
      <c r="H168" s="579"/>
      <c r="I168" s="29"/>
      <c r="J168" s="29"/>
      <c r="K168" s="29"/>
      <c r="L168" s="29"/>
      <c r="M168" s="29"/>
      <c r="N168" s="29"/>
      <c r="O168" s="29"/>
      <c r="P168" s="29"/>
      <c r="Q168" s="29"/>
      <c r="R168" s="29"/>
      <c r="S168" s="29"/>
      <c r="T168" s="29"/>
      <c r="U168" s="29"/>
      <c r="V168" s="29"/>
      <c r="W168" s="29"/>
      <c r="X168" s="29"/>
      <c r="Y168" s="29"/>
      <c r="Z168" s="29"/>
    </row>
    <row r="169" spans="1:26" ht="15.75" customHeight="1">
      <c r="A169" s="29"/>
      <c r="B169" s="29"/>
      <c r="C169" s="29"/>
      <c r="D169" s="29"/>
      <c r="E169" s="29"/>
      <c r="F169" s="29"/>
      <c r="G169" s="29"/>
      <c r="H169" s="579"/>
      <c r="I169" s="29"/>
      <c r="J169" s="29"/>
      <c r="K169" s="29"/>
      <c r="L169" s="29"/>
      <c r="M169" s="29"/>
      <c r="N169" s="29"/>
      <c r="O169" s="29"/>
      <c r="P169" s="29"/>
      <c r="Q169" s="29"/>
      <c r="R169" s="29"/>
      <c r="S169" s="29"/>
      <c r="T169" s="29"/>
      <c r="U169" s="29"/>
      <c r="V169" s="29"/>
      <c r="W169" s="29"/>
      <c r="X169" s="29"/>
      <c r="Y169" s="29"/>
      <c r="Z169" s="29"/>
    </row>
    <row r="170" spans="1:26" ht="15.75" customHeight="1">
      <c r="A170" s="29"/>
      <c r="B170" s="29"/>
      <c r="C170" s="29"/>
      <c r="D170" s="29"/>
      <c r="E170" s="29"/>
      <c r="F170" s="29"/>
      <c r="G170" s="29"/>
      <c r="H170" s="579"/>
      <c r="I170" s="29"/>
      <c r="J170" s="29"/>
      <c r="K170" s="29"/>
      <c r="L170" s="29"/>
      <c r="M170" s="29"/>
      <c r="N170" s="29"/>
      <c r="O170" s="29"/>
      <c r="P170" s="29"/>
      <c r="Q170" s="29"/>
      <c r="R170" s="29"/>
      <c r="S170" s="29"/>
      <c r="T170" s="29"/>
      <c r="U170" s="29"/>
      <c r="V170" s="29"/>
      <c r="W170" s="29"/>
      <c r="X170" s="29"/>
      <c r="Y170" s="29"/>
      <c r="Z170" s="29"/>
    </row>
    <row r="171" spans="1:26" ht="15.75" customHeight="1">
      <c r="A171" s="29"/>
      <c r="B171" s="29"/>
      <c r="C171" s="29"/>
      <c r="D171" s="29"/>
      <c r="E171" s="29"/>
      <c r="F171" s="29"/>
      <c r="G171" s="29"/>
      <c r="H171" s="579"/>
      <c r="I171" s="29"/>
      <c r="J171" s="29"/>
      <c r="K171" s="29"/>
      <c r="L171" s="29"/>
      <c r="M171" s="29"/>
      <c r="N171" s="29"/>
      <c r="O171" s="29"/>
      <c r="P171" s="29"/>
      <c r="Q171" s="29"/>
      <c r="R171" s="29"/>
      <c r="S171" s="29"/>
      <c r="T171" s="29"/>
      <c r="U171" s="29"/>
      <c r="V171" s="29"/>
      <c r="W171" s="29"/>
      <c r="X171" s="29"/>
      <c r="Y171" s="29"/>
      <c r="Z171" s="29"/>
    </row>
    <row r="172" spans="1:26" ht="15.75" customHeight="1">
      <c r="A172" s="29"/>
      <c r="B172" s="29"/>
      <c r="C172" s="29"/>
      <c r="D172" s="29"/>
      <c r="E172" s="29"/>
      <c r="F172" s="29"/>
      <c r="G172" s="29"/>
      <c r="H172" s="579"/>
      <c r="I172" s="29"/>
      <c r="J172" s="29"/>
      <c r="K172" s="29"/>
      <c r="L172" s="29"/>
      <c r="M172" s="29"/>
      <c r="N172" s="29"/>
      <c r="O172" s="29"/>
      <c r="P172" s="29"/>
      <c r="Q172" s="29"/>
      <c r="R172" s="29"/>
      <c r="S172" s="29"/>
      <c r="T172" s="29"/>
      <c r="U172" s="29"/>
      <c r="V172" s="29"/>
      <c r="W172" s="29"/>
      <c r="X172" s="29"/>
      <c r="Y172" s="29"/>
      <c r="Z172" s="29"/>
    </row>
    <row r="173" spans="1:26" ht="15.75" customHeight="1">
      <c r="A173" s="29"/>
      <c r="B173" s="29"/>
      <c r="C173" s="29"/>
      <c r="D173" s="29"/>
      <c r="E173" s="29"/>
      <c r="F173" s="29"/>
      <c r="G173" s="29"/>
      <c r="H173" s="579"/>
      <c r="I173" s="29"/>
      <c r="J173" s="29"/>
      <c r="K173" s="29"/>
      <c r="L173" s="29"/>
      <c r="M173" s="29"/>
      <c r="N173" s="29"/>
      <c r="O173" s="29"/>
      <c r="P173" s="29"/>
      <c r="Q173" s="29"/>
      <c r="R173" s="29"/>
      <c r="S173" s="29"/>
      <c r="T173" s="29"/>
      <c r="U173" s="29"/>
      <c r="V173" s="29"/>
      <c r="W173" s="29"/>
      <c r="X173" s="29"/>
      <c r="Y173" s="29"/>
      <c r="Z173" s="29"/>
    </row>
    <row r="174" spans="1:26" ht="15.75" customHeight="1">
      <c r="A174" s="29"/>
      <c r="B174" s="29"/>
      <c r="C174" s="29"/>
      <c r="D174" s="29"/>
      <c r="E174" s="29"/>
      <c r="F174" s="29"/>
      <c r="G174" s="29"/>
      <c r="H174" s="579"/>
      <c r="I174" s="29"/>
      <c r="J174" s="29"/>
      <c r="K174" s="29"/>
      <c r="L174" s="29"/>
      <c r="M174" s="29"/>
      <c r="N174" s="29"/>
      <c r="O174" s="29"/>
      <c r="P174" s="29"/>
      <c r="Q174" s="29"/>
      <c r="R174" s="29"/>
      <c r="S174" s="29"/>
      <c r="T174" s="29"/>
      <c r="U174" s="29"/>
      <c r="V174" s="29"/>
      <c r="W174" s="29"/>
      <c r="X174" s="29"/>
      <c r="Y174" s="29"/>
      <c r="Z174" s="29"/>
    </row>
    <row r="175" spans="1:26" ht="15.75" customHeight="1">
      <c r="A175" s="29"/>
      <c r="B175" s="29"/>
      <c r="C175" s="29"/>
      <c r="D175" s="29"/>
      <c r="E175" s="29"/>
      <c r="F175" s="29"/>
      <c r="G175" s="29"/>
      <c r="H175" s="579"/>
      <c r="I175" s="29"/>
      <c r="J175" s="29"/>
      <c r="K175" s="29"/>
      <c r="L175" s="29"/>
      <c r="M175" s="29"/>
      <c r="N175" s="29"/>
      <c r="O175" s="29"/>
      <c r="P175" s="29"/>
      <c r="Q175" s="29"/>
      <c r="R175" s="29"/>
      <c r="S175" s="29"/>
      <c r="T175" s="29"/>
      <c r="U175" s="29"/>
      <c r="V175" s="29"/>
      <c r="W175" s="29"/>
      <c r="X175" s="29"/>
      <c r="Y175" s="29"/>
      <c r="Z175" s="29"/>
    </row>
    <row r="176" spans="1:26" ht="15.75" customHeight="1">
      <c r="A176" s="29"/>
      <c r="B176" s="29"/>
      <c r="C176" s="29"/>
      <c r="D176" s="29"/>
      <c r="E176" s="29"/>
      <c r="F176" s="29"/>
      <c r="G176" s="29"/>
      <c r="H176" s="579"/>
      <c r="I176" s="29"/>
      <c r="J176" s="29"/>
      <c r="K176" s="29"/>
      <c r="L176" s="29"/>
      <c r="M176" s="29"/>
      <c r="N176" s="29"/>
      <c r="O176" s="29"/>
      <c r="P176" s="29"/>
      <c r="Q176" s="29"/>
      <c r="R176" s="29"/>
      <c r="S176" s="29"/>
      <c r="T176" s="29"/>
      <c r="U176" s="29"/>
      <c r="V176" s="29"/>
      <c r="W176" s="29"/>
      <c r="X176" s="29"/>
      <c r="Y176" s="29"/>
      <c r="Z176" s="29"/>
    </row>
    <row r="177" spans="1:26" ht="15.75" customHeight="1">
      <c r="A177" s="29"/>
      <c r="B177" s="29"/>
      <c r="C177" s="29"/>
      <c r="D177" s="29"/>
      <c r="E177" s="29"/>
      <c r="F177" s="29"/>
      <c r="G177" s="29"/>
      <c r="H177" s="579"/>
      <c r="I177" s="29"/>
      <c r="J177" s="29"/>
      <c r="K177" s="29"/>
      <c r="L177" s="29"/>
      <c r="M177" s="29"/>
      <c r="N177" s="29"/>
      <c r="O177" s="29"/>
      <c r="P177" s="29"/>
      <c r="Q177" s="29"/>
      <c r="R177" s="29"/>
      <c r="S177" s="29"/>
      <c r="T177" s="29"/>
      <c r="U177" s="29"/>
      <c r="V177" s="29"/>
      <c r="W177" s="29"/>
      <c r="X177" s="29"/>
      <c r="Y177" s="29"/>
      <c r="Z177" s="29"/>
    </row>
    <row r="178" spans="1:26" ht="15.75" customHeight="1">
      <c r="A178" s="29"/>
      <c r="B178" s="29"/>
      <c r="C178" s="29"/>
      <c r="D178" s="29"/>
      <c r="E178" s="29"/>
      <c r="F178" s="29"/>
      <c r="G178" s="29"/>
      <c r="H178" s="579"/>
      <c r="I178" s="29"/>
      <c r="J178" s="29"/>
      <c r="K178" s="29"/>
      <c r="L178" s="29"/>
      <c r="M178" s="29"/>
      <c r="N178" s="29"/>
      <c r="O178" s="29"/>
      <c r="P178" s="29"/>
      <c r="Q178" s="29"/>
      <c r="R178" s="29"/>
      <c r="S178" s="29"/>
      <c r="T178" s="29"/>
      <c r="U178" s="29"/>
      <c r="V178" s="29"/>
      <c r="W178" s="29"/>
      <c r="X178" s="29"/>
      <c r="Y178" s="29"/>
      <c r="Z178" s="29"/>
    </row>
    <row r="179" spans="1:26" ht="15.75" customHeight="1">
      <c r="A179" s="29"/>
      <c r="B179" s="29"/>
      <c r="C179" s="29"/>
      <c r="D179" s="29"/>
      <c r="E179" s="29"/>
      <c r="F179" s="29"/>
      <c r="G179" s="29"/>
      <c r="H179" s="579"/>
      <c r="I179" s="29"/>
      <c r="J179" s="29"/>
      <c r="K179" s="29"/>
      <c r="L179" s="29"/>
      <c r="M179" s="29"/>
      <c r="N179" s="29"/>
      <c r="O179" s="29"/>
      <c r="P179" s="29"/>
      <c r="Q179" s="29"/>
      <c r="R179" s="29"/>
      <c r="S179" s="29"/>
      <c r="T179" s="29"/>
      <c r="U179" s="29"/>
      <c r="V179" s="29"/>
      <c r="W179" s="29"/>
      <c r="X179" s="29"/>
      <c r="Y179" s="29"/>
      <c r="Z179" s="29"/>
    </row>
    <row r="180" spans="1:26" ht="15.75" customHeight="1">
      <c r="A180" s="29"/>
      <c r="B180" s="29"/>
      <c r="C180" s="29"/>
      <c r="D180" s="29"/>
      <c r="E180" s="29"/>
      <c r="F180" s="29"/>
      <c r="G180" s="29"/>
      <c r="H180" s="579"/>
      <c r="I180" s="29"/>
      <c r="J180" s="29"/>
      <c r="K180" s="29"/>
      <c r="L180" s="29"/>
      <c r="M180" s="29"/>
      <c r="N180" s="29"/>
      <c r="O180" s="29"/>
      <c r="P180" s="29"/>
      <c r="Q180" s="29"/>
      <c r="R180" s="29"/>
      <c r="S180" s="29"/>
      <c r="T180" s="29"/>
      <c r="U180" s="29"/>
      <c r="V180" s="29"/>
      <c r="W180" s="29"/>
      <c r="X180" s="29"/>
      <c r="Y180" s="29"/>
      <c r="Z180" s="29"/>
    </row>
    <row r="181" spans="1:26" ht="15.75" customHeight="1">
      <c r="A181" s="29"/>
      <c r="B181" s="29"/>
      <c r="C181" s="29"/>
      <c r="D181" s="29"/>
      <c r="E181" s="29"/>
      <c r="F181" s="29"/>
      <c r="G181" s="29"/>
      <c r="H181" s="579"/>
      <c r="I181" s="29"/>
      <c r="J181" s="29"/>
      <c r="K181" s="29"/>
      <c r="L181" s="29"/>
      <c r="M181" s="29"/>
      <c r="N181" s="29"/>
      <c r="O181" s="29"/>
      <c r="P181" s="29"/>
      <c r="Q181" s="29"/>
      <c r="R181" s="29"/>
      <c r="S181" s="29"/>
      <c r="T181" s="29"/>
      <c r="U181" s="29"/>
      <c r="V181" s="29"/>
      <c r="W181" s="29"/>
      <c r="X181" s="29"/>
      <c r="Y181" s="29"/>
      <c r="Z181" s="29"/>
    </row>
    <row r="182" spans="1:26" ht="15.75" customHeight="1">
      <c r="A182" s="29"/>
      <c r="B182" s="29"/>
      <c r="C182" s="29"/>
      <c r="D182" s="29"/>
      <c r="E182" s="29"/>
      <c r="F182" s="29"/>
      <c r="G182" s="29"/>
      <c r="H182" s="579"/>
      <c r="I182" s="29"/>
      <c r="J182" s="29"/>
      <c r="K182" s="29"/>
      <c r="L182" s="29"/>
      <c r="M182" s="29"/>
      <c r="N182" s="29"/>
      <c r="O182" s="29"/>
      <c r="P182" s="29"/>
      <c r="Q182" s="29"/>
      <c r="R182" s="29"/>
      <c r="S182" s="29"/>
      <c r="T182" s="29"/>
      <c r="U182" s="29"/>
      <c r="V182" s="29"/>
      <c r="W182" s="29"/>
      <c r="X182" s="29"/>
      <c r="Y182" s="29"/>
      <c r="Z182" s="29"/>
    </row>
    <row r="183" spans="1:26" ht="15.75" customHeight="1">
      <c r="A183" s="29"/>
      <c r="B183" s="29"/>
      <c r="C183" s="29"/>
      <c r="D183" s="29"/>
      <c r="E183" s="29"/>
      <c r="F183" s="29"/>
      <c r="G183" s="29"/>
      <c r="H183" s="579"/>
      <c r="I183" s="29"/>
      <c r="J183" s="29"/>
      <c r="K183" s="29"/>
      <c r="L183" s="29"/>
      <c r="M183" s="29"/>
      <c r="N183" s="29"/>
      <c r="O183" s="29"/>
      <c r="P183" s="29"/>
      <c r="Q183" s="29"/>
      <c r="R183" s="29"/>
      <c r="S183" s="29"/>
      <c r="T183" s="29"/>
      <c r="U183" s="29"/>
      <c r="V183" s="29"/>
      <c r="W183" s="29"/>
      <c r="X183" s="29"/>
      <c r="Y183" s="29"/>
      <c r="Z183" s="29"/>
    </row>
    <row r="184" spans="1:26" ht="15.75" customHeight="1">
      <c r="A184" s="29"/>
      <c r="B184" s="29"/>
      <c r="C184" s="29"/>
      <c r="D184" s="29"/>
      <c r="E184" s="29"/>
      <c r="F184" s="29"/>
      <c r="G184" s="29"/>
      <c r="H184" s="579"/>
      <c r="I184" s="29"/>
      <c r="J184" s="29"/>
      <c r="K184" s="29"/>
      <c r="L184" s="29"/>
      <c r="M184" s="29"/>
      <c r="N184" s="29"/>
      <c r="O184" s="29"/>
      <c r="P184" s="29"/>
      <c r="Q184" s="29"/>
      <c r="R184" s="29"/>
      <c r="S184" s="29"/>
      <c r="T184" s="29"/>
      <c r="U184" s="29"/>
      <c r="V184" s="29"/>
      <c r="W184" s="29"/>
      <c r="X184" s="29"/>
      <c r="Y184" s="29"/>
      <c r="Z184" s="29"/>
    </row>
    <row r="185" spans="1:26" ht="15.75" customHeight="1">
      <c r="A185" s="29"/>
      <c r="B185" s="29"/>
      <c r="C185" s="29"/>
      <c r="D185" s="29"/>
      <c r="E185" s="29"/>
      <c r="F185" s="29"/>
      <c r="G185" s="29"/>
      <c r="H185" s="579"/>
      <c r="I185" s="29"/>
      <c r="J185" s="29"/>
      <c r="K185" s="29"/>
      <c r="L185" s="29"/>
      <c r="M185" s="29"/>
      <c r="N185" s="29"/>
      <c r="O185" s="29"/>
      <c r="P185" s="29"/>
      <c r="Q185" s="29"/>
      <c r="R185" s="29"/>
      <c r="S185" s="29"/>
      <c r="T185" s="29"/>
      <c r="U185" s="29"/>
      <c r="V185" s="29"/>
      <c r="W185" s="29"/>
      <c r="X185" s="29"/>
      <c r="Y185" s="29"/>
      <c r="Z185" s="29"/>
    </row>
    <row r="186" spans="1:26" ht="15.75" customHeight="1">
      <c r="A186" s="29"/>
      <c r="B186" s="29"/>
      <c r="C186" s="29"/>
      <c r="D186" s="29"/>
      <c r="E186" s="29"/>
      <c r="F186" s="29"/>
      <c r="G186" s="29"/>
      <c r="H186" s="579"/>
      <c r="I186" s="29"/>
      <c r="J186" s="29"/>
      <c r="K186" s="29"/>
      <c r="L186" s="29"/>
      <c r="M186" s="29"/>
      <c r="N186" s="29"/>
      <c r="O186" s="29"/>
      <c r="P186" s="29"/>
      <c r="Q186" s="29"/>
      <c r="R186" s="29"/>
      <c r="S186" s="29"/>
      <c r="T186" s="29"/>
      <c r="U186" s="29"/>
      <c r="V186" s="29"/>
      <c r="W186" s="29"/>
      <c r="X186" s="29"/>
      <c r="Y186" s="29"/>
      <c r="Z186" s="29"/>
    </row>
    <row r="187" spans="1:26" ht="15.75" customHeight="1">
      <c r="A187" s="29"/>
      <c r="B187" s="29"/>
      <c r="C187" s="29"/>
      <c r="D187" s="29"/>
      <c r="E187" s="29"/>
      <c r="F187" s="29"/>
      <c r="G187" s="29"/>
      <c r="H187" s="579"/>
      <c r="I187" s="29"/>
      <c r="J187" s="29"/>
      <c r="K187" s="29"/>
      <c r="L187" s="29"/>
      <c r="M187" s="29"/>
      <c r="N187" s="29"/>
      <c r="O187" s="29"/>
      <c r="P187" s="29"/>
      <c r="Q187" s="29"/>
      <c r="R187" s="29"/>
      <c r="S187" s="29"/>
      <c r="T187" s="29"/>
      <c r="U187" s="29"/>
      <c r="V187" s="29"/>
      <c r="W187" s="29"/>
      <c r="X187" s="29"/>
      <c r="Y187" s="29"/>
      <c r="Z187" s="29"/>
    </row>
    <row r="188" spans="1:26" ht="15.75" customHeight="1">
      <c r="A188" s="29"/>
      <c r="B188" s="29"/>
      <c r="C188" s="29"/>
      <c r="D188" s="29"/>
      <c r="E188" s="29"/>
      <c r="F188" s="29"/>
      <c r="G188" s="29"/>
      <c r="H188" s="579"/>
      <c r="I188" s="29"/>
      <c r="J188" s="29"/>
      <c r="K188" s="29"/>
      <c r="L188" s="29"/>
      <c r="M188" s="29"/>
      <c r="N188" s="29"/>
      <c r="O188" s="29"/>
      <c r="P188" s="29"/>
      <c r="Q188" s="29"/>
      <c r="R188" s="29"/>
      <c r="S188" s="29"/>
      <c r="T188" s="29"/>
      <c r="U188" s="29"/>
      <c r="V188" s="29"/>
      <c r="W188" s="29"/>
      <c r="X188" s="29"/>
      <c r="Y188" s="29"/>
      <c r="Z188" s="29"/>
    </row>
    <row r="189" spans="1:26" ht="15.75" customHeight="1">
      <c r="A189" s="29"/>
      <c r="B189" s="29"/>
      <c r="C189" s="29"/>
      <c r="D189" s="29"/>
      <c r="E189" s="29"/>
      <c r="F189" s="29"/>
      <c r="G189" s="29"/>
      <c r="H189" s="579"/>
      <c r="I189" s="29"/>
      <c r="J189" s="29"/>
      <c r="K189" s="29"/>
      <c r="L189" s="29"/>
      <c r="M189" s="29"/>
      <c r="N189" s="29"/>
      <c r="O189" s="29"/>
      <c r="P189" s="29"/>
      <c r="Q189" s="29"/>
      <c r="R189" s="29"/>
      <c r="S189" s="29"/>
      <c r="T189" s="29"/>
      <c r="U189" s="29"/>
      <c r="V189" s="29"/>
      <c r="W189" s="29"/>
      <c r="X189" s="29"/>
      <c r="Y189" s="29"/>
      <c r="Z189" s="29"/>
    </row>
    <row r="190" spans="1:26" ht="15.75" customHeight="1">
      <c r="A190" s="29"/>
      <c r="B190" s="29"/>
      <c r="C190" s="29"/>
      <c r="D190" s="29"/>
      <c r="E190" s="29"/>
      <c r="F190" s="29"/>
      <c r="G190" s="29"/>
      <c r="H190" s="579"/>
      <c r="I190" s="29"/>
      <c r="J190" s="29"/>
      <c r="K190" s="29"/>
      <c r="L190" s="29"/>
      <c r="M190" s="29"/>
      <c r="N190" s="29"/>
      <c r="O190" s="29"/>
      <c r="P190" s="29"/>
      <c r="Q190" s="29"/>
      <c r="R190" s="29"/>
      <c r="S190" s="29"/>
      <c r="T190" s="29"/>
      <c r="U190" s="29"/>
      <c r="V190" s="29"/>
      <c r="W190" s="29"/>
      <c r="X190" s="29"/>
      <c r="Y190" s="29"/>
      <c r="Z190" s="29"/>
    </row>
    <row r="191" spans="1:26" ht="15.75" customHeight="1">
      <c r="A191" s="29"/>
      <c r="B191" s="29"/>
      <c r="C191" s="29"/>
      <c r="D191" s="29"/>
      <c r="E191" s="29"/>
      <c r="F191" s="29"/>
      <c r="G191" s="29"/>
      <c r="H191" s="579"/>
      <c r="I191" s="29"/>
      <c r="J191" s="29"/>
      <c r="K191" s="29"/>
      <c r="L191" s="29"/>
      <c r="M191" s="29"/>
      <c r="N191" s="29"/>
      <c r="O191" s="29"/>
      <c r="P191" s="29"/>
      <c r="Q191" s="29"/>
      <c r="R191" s="29"/>
      <c r="S191" s="29"/>
      <c r="T191" s="29"/>
      <c r="U191" s="29"/>
      <c r="V191" s="29"/>
      <c r="W191" s="29"/>
      <c r="X191" s="29"/>
      <c r="Y191" s="29"/>
      <c r="Z191" s="29"/>
    </row>
    <row r="192" spans="1:26" ht="15.75" customHeight="1">
      <c r="A192" s="29"/>
      <c r="B192" s="29"/>
      <c r="C192" s="29"/>
      <c r="D192" s="29"/>
      <c r="E192" s="29"/>
      <c r="F192" s="29"/>
      <c r="G192" s="29"/>
      <c r="H192" s="579"/>
      <c r="I192" s="29"/>
      <c r="J192" s="29"/>
      <c r="K192" s="29"/>
      <c r="L192" s="29"/>
      <c r="M192" s="29"/>
      <c r="N192" s="29"/>
      <c r="O192" s="29"/>
      <c r="P192" s="29"/>
      <c r="Q192" s="29"/>
      <c r="R192" s="29"/>
      <c r="S192" s="29"/>
      <c r="T192" s="29"/>
      <c r="U192" s="29"/>
      <c r="V192" s="29"/>
      <c r="W192" s="29"/>
      <c r="X192" s="29"/>
      <c r="Y192" s="29"/>
      <c r="Z192" s="29"/>
    </row>
    <row r="193" spans="1:26" ht="15.75" customHeight="1">
      <c r="A193" s="29"/>
      <c r="B193" s="29"/>
      <c r="C193" s="29"/>
      <c r="D193" s="29"/>
      <c r="E193" s="29"/>
      <c r="F193" s="29"/>
      <c r="G193" s="29"/>
      <c r="H193" s="579"/>
      <c r="I193" s="29"/>
      <c r="J193" s="29"/>
      <c r="K193" s="29"/>
      <c r="L193" s="29"/>
      <c r="M193" s="29"/>
      <c r="N193" s="29"/>
      <c r="O193" s="29"/>
      <c r="P193" s="29"/>
      <c r="Q193" s="29"/>
      <c r="R193" s="29"/>
      <c r="S193" s="29"/>
      <c r="T193" s="29"/>
      <c r="U193" s="29"/>
      <c r="V193" s="29"/>
      <c r="W193" s="29"/>
      <c r="X193" s="29"/>
      <c r="Y193" s="29"/>
      <c r="Z193" s="29"/>
    </row>
    <row r="194" spans="1:26" ht="15.75" customHeight="1">
      <c r="A194" s="29"/>
      <c r="B194" s="29"/>
      <c r="C194" s="29"/>
      <c r="D194" s="29"/>
      <c r="E194" s="29"/>
      <c r="F194" s="29"/>
      <c r="G194" s="29"/>
      <c r="H194" s="579"/>
      <c r="I194" s="29"/>
      <c r="J194" s="29"/>
      <c r="K194" s="29"/>
      <c r="L194" s="29"/>
      <c r="M194" s="29"/>
      <c r="N194" s="29"/>
      <c r="O194" s="29"/>
      <c r="P194" s="29"/>
      <c r="Q194" s="29"/>
      <c r="R194" s="29"/>
      <c r="S194" s="29"/>
      <c r="T194" s="29"/>
      <c r="U194" s="29"/>
      <c r="V194" s="29"/>
      <c r="W194" s="29"/>
      <c r="X194" s="29"/>
      <c r="Y194" s="29"/>
      <c r="Z194" s="29"/>
    </row>
    <row r="195" spans="1:26" ht="15.75" customHeight="1">
      <c r="A195" s="29"/>
      <c r="B195" s="29"/>
      <c r="C195" s="29"/>
      <c r="D195" s="29"/>
      <c r="E195" s="29"/>
      <c r="F195" s="29"/>
      <c r="G195" s="29"/>
      <c r="H195" s="579"/>
      <c r="I195" s="29"/>
      <c r="J195" s="29"/>
      <c r="K195" s="29"/>
      <c r="L195" s="29"/>
      <c r="M195" s="29"/>
      <c r="N195" s="29"/>
      <c r="O195" s="29"/>
      <c r="P195" s="29"/>
      <c r="Q195" s="29"/>
      <c r="R195" s="29"/>
      <c r="S195" s="29"/>
      <c r="T195" s="29"/>
      <c r="U195" s="29"/>
      <c r="V195" s="29"/>
      <c r="W195" s="29"/>
      <c r="X195" s="29"/>
      <c r="Y195" s="29"/>
      <c r="Z195" s="29"/>
    </row>
    <row r="196" spans="1:26" ht="15.75" customHeight="1">
      <c r="A196" s="29"/>
      <c r="B196" s="29"/>
      <c r="C196" s="29"/>
      <c r="D196" s="29"/>
      <c r="E196" s="29"/>
      <c r="F196" s="29"/>
      <c r="G196" s="29"/>
      <c r="H196" s="579"/>
      <c r="I196" s="29"/>
      <c r="J196" s="29"/>
      <c r="K196" s="29"/>
      <c r="L196" s="29"/>
      <c r="M196" s="29"/>
      <c r="N196" s="29"/>
      <c r="O196" s="29"/>
      <c r="P196" s="29"/>
      <c r="Q196" s="29"/>
      <c r="R196" s="29"/>
      <c r="S196" s="29"/>
      <c r="T196" s="29"/>
      <c r="U196" s="29"/>
      <c r="V196" s="29"/>
      <c r="W196" s="29"/>
      <c r="X196" s="29"/>
      <c r="Y196" s="29"/>
      <c r="Z196" s="29"/>
    </row>
    <row r="197" spans="1:26" ht="15.75" customHeight="1">
      <c r="A197" s="29"/>
      <c r="B197" s="29"/>
      <c r="C197" s="29"/>
      <c r="D197" s="29"/>
      <c r="E197" s="29"/>
      <c r="F197" s="29"/>
      <c r="G197" s="29"/>
      <c r="H197" s="579"/>
      <c r="I197" s="29"/>
      <c r="J197" s="29"/>
      <c r="K197" s="29"/>
      <c r="L197" s="29"/>
      <c r="M197" s="29"/>
      <c r="N197" s="29"/>
      <c r="O197" s="29"/>
      <c r="P197" s="29"/>
      <c r="Q197" s="29"/>
      <c r="R197" s="29"/>
      <c r="S197" s="29"/>
      <c r="T197" s="29"/>
      <c r="U197" s="29"/>
      <c r="V197" s="29"/>
      <c r="W197" s="29"/>
      <c r="X197" s="29"/>
      <c r="Y197" s="29"/>
      <c r="Z197" s="29"/>
    </row>
    <row r="198" spans="1:26" ht="15.75" customHeight="1">
      <c r="A198" s="29"/>
      <c r="B198" s="29"/>
      <c r="C198" s="29"/>
      <c r="D198" s="29"/>
      <c r="E198" s="29"/>
      <c r="F198" s="29"/>
      <c r="G198" s="29"/>
      <c r="H198" s="579"/>
      <c r="I198" s="29"/>
      <c r="J198" s="29"/>
      <c r="K198" s="29"/>
      <c r="L198" s="29"/>
      <c r="M198" s="29"/>
      <c r="N198" s="29"/>
      <c r="O198" s="29"/>
      <c r="P198" s="29"/>
      <c r="Q198" s="29"/>
      <c r="R198" s="29"/>
      <c r="S198" s="29"/>
      <c r="T198" s="29"/>
      <c r="U198" s="29"/>
      <c r="V198" s="29"/>
      <c r="W198" s="29"/>
      <c r="X198" s="29"/>
      <c r="Y198" s="29"/>
      <c r="Z198" s="29"/>
    </row>
    <row r="199" spans="1:26" ht="15.75" customHeight="1">
      <c r="A199" s="29"/>
      <c r="B199" s="29"/>
      <c r="C199" s="29"/>
      <c r="D199" s="29"/>
      <c r="E199" s="29"/>
      <c r="F199" s="29"/>
      <c r="G199" s="29"/>
      <c r="H199" s="579"/>
      <c r="I199" s="29"/>
      <c r="J199" s="29"/>
      <c r="K199" s="29"/>
      <c r="L199" s="29"/>
      <c r="M199" s="29"/>
      <c r="N199" s="29"/>
      <c r="O199" s="29"/>
      <c r="P199" s="29"/>
      <c r="Q199" s="29"/>
      <c r="R199" s="29"/>
      <c r="S199" s="29"/>
      <c r="T199" s="29"/>
      <c r="U199" s="29"/>
      <c r="V199" s="29"/>
      <c r="W199" s="29"/>
      <c r="X199" s="29"/>
      <c r="Y199" s="29"/>
      <c r="Z199" s="29"/>
    </row>
    <row r="200" spans="1:26" ht="15.75" customHeight="1">
      <c r="A200" s="29"/>
      <c r="B200" s="29"/>
      <c r="C200" s="29"/>
      <c r="D200" s="29"/>
      <c r="E200" s="29"/>
      <c r="F200" s="29"/>
      <c r="G200" s="29"/>
      <c r="H200" s="579"/>
      <c r="I200" s="29"/>
      <c r="J200" s="29"/>
      <c r="K200" s="29"/>
      <c r="L200" s="29"/>
      <c r="M200" s="29"/>
      <c r="N200" s="29"/>
      <c r="O200" s="29"/>
      <c r="P200" s="29"/>
      <c r="Q200" s="29"/>
      <c r="R200" s="29"/>
      <c r="S200" s="29"/>
      <c r="T200" s="29"/>
      <c r="U200" s="29"/>
      <c r="V200" s="29"/>
      <c r="W200" s="29"/>
      <c r="X200" s="29"/>
      <c r="Y200" s="29"/>
      <c r="Z200" s="29"/>
    </row>
    <row r="201" spans="1:26" ht="15.75" customHeight="1">
      <c r="A201" s="29"/>
      <c r="B201" s="29"/>
      <c r="C201" s="29"/>
      <c r="D201" s="29"/>
      <c r="E201" s="29"/>
      <c r="F201" s="29"/>
      <c r="G201" s="29"/>
      <c r="H201" s="579"/>
      <c r="I201" s="29"/>
      <c r="J201" s="29"/>
      <c r="K201" s="29"/>
      <c r="L201" s="29"/>
      <c r="M201" s="29"/>
      <c r="N201" s="29"/>
      <c r="O201" s="29"/>
      <c r="P201" s="29"/>
      <c r="Q201" s="29"/>
      <c r="R201" s="29"/>
      <c r="S201" s="29"/>
      <c r="T201" s="29"/>
      <c r="U201" s="29"/>
      <c r="V201" s="29"/>
      <c r="W201" s="29"/>
      <c r="X201" s="29"/>
      <c r="Y201" s="29"/>
      <c r="Z201" s="29"/>
    </row>
    <row r="202" spans="1:26" ht="15.75" customHeight="1">
      <c r="A202" s="29"/>
      <c r="B202" s="29"/>
      <c r="C202" s="29"/>
      <c r="D202" s="29"/>
      <c r="E202" s="29"/>
      <c r="F202" s="29"/>
      <c r="G202" s="29"/>
      <c r="H202" s="579"/>
      <c r="I202" s="29"/>
      <c r="J202" s="29"/>
      <c r="K202" s="29"/>
      <c r="L202" s="29"/>
      <c r="M202" s="29"/>
      <c r="N202" s="29"/>
      <c r="O202" s="29"/>
      <c r="P202" s="29"/>
      <c r="Q202" s="29"/>
      <c r="R202" s="29"/>
      <c r="S202" s="29"/>
      <c r="T202" s="29"/>
      <c r="U202" s="29"/>
      <c r="V202" s="29"/>
      <c r="W202" s="29"/>
      <c r="X202" s="29"/>
      <c r="Y202" s="29"/>
      <c r="Z202" s="29"/>
    </row>
    <row r="203" spans="1:26" ht="15.75" customHeight="1">
      <c r="A203" s="29"/>
      <c r="B203" s="29"/>
      <c r="C203" s="29"/>
      <c r="D203" s="29"/>
      <c r="E203" s="29"/>
      <c r="F203" s="29"/>
      <c r="G203" s="29"/>
      <c r="H203" s="579"/>
      <c r="I203" s="29"/>
      <c r="J203" s="29"/>
      <c r="K203" s="29"/>
      <c r="L203" s="29"/>
      <c r="M203" s="29"/>
      <c r="N203" s="29"/>
      <c r="O203" s="29"/>
      <c r="P203" s="29"/>
      <c r="Q203" s="29"/>
      <c r="R203" s="29"/>
      <c r="S203" s="29"/>
      <c r="T203" s="29"/>
      <c r="U203" s="29"/>
      <c r="V203" s="29"/>
      <c r="W203" s="29"/>
      <c r="X203" s="29"/>
      <c r="Y203" s="29"/>
      <c r="Z203" s="29"/>
    </row>
    <row r="204" spans="1:26" ht="15.75" customHeight="1">
      <c r="A204" s="29"/>
      <c r="B204" s="29"/>
      <c r="C204" s="29"/>
      <c r="D204" s="29"/>
      <c r="E204" s="29"/>
      <c r="F204" s="29"/>
      <c r="G204" s="29"/>
      <c r="H204" s="579"/>
      <c r="I204" s="29"/>
      <c r="J204" s="29"/>
      <c r="K204" s="29"/>
      <c r="L204" s="29"/>
      <c r="M204" s="29"/>
      <c r="N204" s="29"/>
      <c r="O204" s="29"/>
      <c r="P204" s="29"/>
      <c r="Q204" s="29"/>
      <c r="R204" s="29"/>
      <c r="S204" s="29"/>
      <c r="T204" s="29"/>
      <c r="U204" s="29"/>
      <c r="V204" s="29"/>
      <c r="W204" s="29"/>
      <c r="X204" s="29"/>
      <c r="Y204" s="29"/>
      <c r="Z204" s="29"/>
    </row>
    <row r="205" spans="1:26" ht="15.75" customHeight="1">
      <c r="A205" s="29"/>
      <c r="B205" s="29"/>
      <c r="C205" s="29"/>
      <c r="D205" s="29"/>
      <c r="E205" s="29"/>
      <c r="F205" s="29"/>
      <c r="G205" s="29"/>
      <c r="H205" s="579"/>
      <c r="I205" s="29"/>
      <c r="J205" s="29"/>
      <c r="K205" s="29"/>
      <c r="L205" s="29"/>
      <c r="M205" s="29"/>
      <c r="N205" s="29"/>
      <c r="O205" s="29"/>
      <c r="P205" s="29"/>
      <c r="Q205" s="29"/>
      <c r="R205" s="29"/>
      <c r="S205" s="29"/>
      <c r="T205" s="29"/>
      <c r="U205" s="29"/>
      <c r="V205" s="29"/>
      <c r="W205" s="29"/>
      <c r="X205" s="29"/>
      <c r="Y205" s="29"/>
      <c r="Z205" s="29"/>
    </row>
    <row r="206" spans="1:26" ht="15.75" customHeight="1">
      <c r="A206" s="29"/>
      <c r="B206" s="29"/>
      <c r="C206" s="29"/>
      <c r="D206" s="29"/>
      <c r="E206" s="29"/>
      <c r="F206" s="29"/>
      <c r="G206" s="29"/>
      <c r="H206" s="579"/>
      <c r="I206" s="29"/>
      <c r="J206" s="29"/>
      <c r="K206" s="29"/>
      <c r="L206" s="29"/>
      <c r="M206" s="29"/>
      <c r="N206" s="29"/>
      <c r="O206" s="29"/>
      <c r="P206" s="29"/>
      <c r="Q206" s="29"/>
      <c r="R206" s="29"/>
      <c r="S206" s="29"/>
      <c r="T206" s="29"/>
      <c r="U206" s="29"/>
      <c r="V206" s="29"/>
      <c r="W206" s="29"/>
      <c r="X206" s="29"/>
      <c r="Y206" s="29"/>
      <c r="Z206" s="29"/>
    </row>
    <row r="207" spans="1:26" ht="15.75" customHeight="1">
      <c r="A207" s="29"/>
      <c r="B207" s="29"/>
      <c r="C207" s="29"/>
      <c r="D207" s="29"/>
      <c r="E207" s="29"/>
      <c r="F207" s="29"/>
      <c r="G207" s="29"/>
      <c r="H207" s="579"/>
      <c r="I207" s="29"/>
      <c r="J207" s="29"/>
      <c r="K207" s="29"/>
      <c r="L207" s="29"/>
      <c r="M207" s="29"/>
      <c r="N207" s="29"/>
      <c r="O207" s="29"/>
      <c r="P207" s="29"/>
      <c r="Q207" s="29"/>
      <c r="R207" s="29"/>
      <c r="S207" s="29"/>
      <c r="T207" s="29"/>
      <c r="U207" s="29"/>
      <c r="V207" s="29"/>
      <c r="W207" s="29"/>
      <c r="X207" s="29"/>
      <c r="Y207" s="29"/>
      <c r="Z207" s="29"/>
    </row>
    <row r="208" spans="1:26" ht="15.75" customHeight="1">
      <c r="A208" s="29"/>
      <c r="B208" s="29"/>
      <c r="C208" s="29"/>
      <c r="D208" s="29"/>
      <c r="E208" s="29"/>
      <c r="F208" s="29"/>
      <c r="G208" s="29"/>
      <c r="H208" s="579"/>
      <c r="I208" s="29"/>
      <c r="J208" s="29"/>
      <c r="K208" s="29"/>
      <c r="L208" s="29"/>
      <c r="M208" s="29"/>
      <c r="N208" s="29"/>
      <c r="O208" s="29"/>
      <c r="P208" s="29"/>
      <c r="Q208" s="29"/>
      <c r="R208" s="29"/>
      <c r="S208" s="29"/>
      <c r="T208" s="29"/>
      <c r="U208" s="29"/>
      <c r="V208" s="29"/>
      <c r="W208" s="29"/>
      <c r="X208" s="29"/>
      <c r="Y208" s="29"/>
      <c r="Z208" s="29"/>
    </row>
    <row r="209" spans="1:26" ht="15.75" customHeight="1">
      <c r="A209" s="29"/>
      <c r="B209" s="29"/>
      <c r="C209" s="29"/>
      <c r="D209" s="29"/>
      <c r="E209" s="29"/>
      <c r="F209" s="29"/>
      <c r="G209" s="29"/>
      <c r="H209" s="579"/>
      <c r="I209" s="29"/>
      <c r="J209" s="29"/>
      <c r="K209" s="29"/>
      <c r="L209" s="29"/>
      <c r="M209" s="29"/>
      <c r="N209" s="29"/>
      <c r="O209" s="29"/>
      <c r="P209" s="29"/>
      <c r="Q209" s="29"/>
      <c r="R209" s="29"/>
      <c r="S209" s="29"/>
      <c r="T209" s="29"/>
      <c r="U209" s="29"/>
      <c r="V209" s="29"/>
      <c r="W209" s="29"/>
      <c r="X209" s="29"/>
      <c r="Y209" s="29"/>
      <c r="Z209" s="29"/>
    </row>
    <row r="210" spans="1:26" ht="15.75" customHeight="1">
      <c r="A210" s="29"/>
      <c r="B210" s="29"/>
      <c r="C210" s="29"/>
      <c r="D210" s="29"/>
      <c r="E210" s="29"/>
      <c r="F210" s="29"/>
      <c r="G210" s="29"/>
      <c r="H210" s="579"/>
      <c r="I210" s="29"/>
      <c r="J210" s="29"/>
      <c r="K210" s="29"/>
      <c r="L210" s="29"/>
      <c r="M210" s="29"/>
      <c r="N210" s="29"/>
      <c r="O210" s="29"/>
      <c r="P210" s="29"/>
      <c r="Q210" s="29"/>
      <c r="R210" s="29"/>
      <c r="S210" s="29"/>
      <c r="T210" s="29"/>
      <c r="U210" s="29"/>
      <c r="V210" s="29"/>
      <c r="W210" s="29"/>
      <c r="X210" s="29"/>
      <c r="Y210" s="29"/>
      <c r="Z210" s="29"/>
    </row>
    <row r="211" spans="1:26" ht="15.75" customHeight="1">
      <c r="A211" s="29"/>
      <c r="B211" s="29"/>
      <c r="C211" s="29"/>
      <c r="D211" s="29"/>
      <c r="E211" s="29"/>
      <c r="F211" s="29"/>
      <c r="G211" s="29"/>
      <c r="H211" s="579"/>
      <c r="I211" s="29"/>
      <c r="J211" s="29"/>
      <c r="K211" s="29"/>
      <c r="L211" s="29"/>
      <c r="M211" s="29"/>
      <c r="N211" s="29"/>
      <c r="O211" s="29"/>
      <c r="P211" s="29"/>
      <c r="Q211" s="29"/>
      <c r="R211" s="29"/>
      <c r="S211" s="29"/>
      <c r="T211" s="29"/>
      <c r="U211" s="29"/>
      <c r="V211" s="29"/>
      <c r="W211" s="29"/>
      <c r="X211" s="29"/>
      <c r="Y211" s="29"/>
      <c r="Z211" s="29"/>
    </row>
    <row r="212" spans="1:26" ht="15.75" customHeight="1">
      <c r="A212" s="29"/>
      <c r="B212" s="29"/>
      <c r="C212" s="29"/>
      <c r="D212" s="29"/>
      <c r="E212" s="29"/>
      <c r="F212" s="29"/>
      <c r="G212" s="29"/>
      <c r="H212" s="579"/>
      <c r="I212" s="29"/>
      <c r="J212" s="29"/>
      <c r="K212" s="29"/>
      <c r="L212" s="29"/>
      <c r="M212" s="29"/>
      <c r="N212" s="29"/>
      <c r="O212" s="29"/>
      <c r="P212" s="29"/>
      <c r="Q212" s="29"/>
      <c r="R212" s="29"/>
      <c r="S212" s="29"/>
      <c r="T212" s="29"/>
      <c r="U212" s="29"/>
      <c r="V212" s="29"/>
      <c r="W212" s="29"/>
      <c r="X212" s="29"/>
      <c r="Y212" s="29"/>
      <c r="Z212" s="29"/>
    </row>
    <row r="213" spans="1:26" ht="15.75" customHeight="1">
      <c r="A213" s="29"/>
      <c r="B213" s="29"/>
      <c r="C213" s="29"/>
      <c r="D213" s="29"/>
      <c r="E213" s="29"/>
      <c r="F213" s="29"/>
      <c r="G213" s="29"/>
      <c r="H213" s="579"/>
      <c r="I213" s="29"/>
      <c r="J213" s="29"/>
      <c r="K213" s="29"/>
      <c r="L213" s="29"/>
      <c r="M213" s="29"/>
      <c r="N213" s="29"/>
      <c r="O213" s="29"/>
      <c r="P213" s="29"/>
      <c r="Q213" s="29"/>
      <c r="R213" s="29"/>
      <c r="S213" s="29"/>
      <c r="T213" s="29"/>
      <c r="U213" s="29"/>
      <c r="V213" s="29"/>
      <c r="W213" s="29"/>
      <c r="X213" s="29"/>
      <c r="Y213" s="29"/>
      <c r="Z213" s="29"/>
    </row>
    <row r="214" spans="1:26" ht="15.75" customHeight="1">
      <c r="A214" s="29"/>
      <c r="B214" s="29"/>
      <c r="C214" s="29"/>
      <c r="D214" s="29"/>
      <c r="E214" s="29"/>
      <c r="F214" s="29"/>
      <c r="G214" s="29"/>
      <c r="H214" s="579"/>
      <c r="I214" s="29"/>
      <c r="J214" s="29"/>
      <c r="K214" s="29"/>
      <c r="L214" s="29"/>
      <c r="M214" s="29"/>
      <c r="N214" s="29"/>
      <c r="O214" s="29"/>
      <c r="P214" s="29"/>
      <c r="Q214" s="29"/>
      <c r="R214" s="29"/>
      <c r="S214" s="29"/>
      <c r="T214" s="29"/>
      <c r="U214" s="29"/>
      <c r="V214" s="29"/>
      <c r="W214" s="29"/>
      <c r="X214" s="29"/>
      <c r="Y214" s="29"/>
      <c r="Z214" s="29"/>
    </row>
    <row r="215" spans="1:26" ht="15.75" customHeight="1">
      <c r="A215" s="29"/>
      <c r="B215" s="29"/>
      <c r="C215" s="29"/>
      <c r="D215" s="29"/>
      <c r="E215" s="29"/>
      <c r="F215" s="29"/>
      <c r="G215" s="29"/>
      <c r="H215" s="579"/>
      <c r="I215" s="29"/>
      <c r="J215" s="29"/>
      <c r="K215" s="29"/>
      <c r="L215" s="29"/>
      <c r="M215" s="29"/>
      <c r="N215" s="29"/>
      <c r="O215" s="29"/>
      <c r="P215" s="29"/>
      <c r="Q215" s="29"/>
      <c r="R215" s="29"/>
      <c r="S215" s="29"/>
      <c r="T215" s="29"/>
      <c r="U215" s="29"/>
      <c r="V215" s="29"/>
      <c r="W215" s="29"/>
      <c r="X215" s="29"/>
      <c r="Y215" s="29"/>
      <c r="Z215" s="29"/>
    </row>
    <row r="216" spans="1:26" ht="15.75" customHeight="1">
      <c r="A216" s="29"/>
      <c r="B216" s="29"/>
      <c r="C216" s="29"/>
      <c r="D216" s="29"/>
      <c r="E216" s="29"/>
      <c r="F216" s="29"/>
      <c r="G216" s="29"/>
      <c r="H216" s="579"/>
      <c r="I216" s="29"/>
      <c r="J216" s="29"/>
      <c r="K216" s="29"/>
      <c r="L216" s="29"/>
      <c r="M216" s="29"/>
      <c r="N216" s="29"/>
      <c r="O216" s="29"/>
      <c r="P216" s="29"/>
      <c r="Q216" s="29"/>
      <c r="R216" s="29"/>
      <c r="S216" s="29"/>
      <c r="T216" s="29"/>
      <c r="U216" s="29"/>
      <c r="V216" s="29"/>
      <c r="W216" s="29"/>
      <c r="X216" s="29"/>
      <c r="Y216" s="29"/>
      <c r="Z216" s="29"/>
    </row>
    <row r="217" spans="1:26" ht="15.75" customHeight="1">
      <c r="A217" s="29"/>
      <c r="B217" s="29"/>
      <c r="C217" s="29"/>
      <c r="D217" s="29"/>
      <c r="E217" s="29"/>
      <c r="F217" s="29"/>
      <c r="G217" s="29"/>
      <c r="H217" s="579"/>
      <c r="I217" s="29"/>
      <c r="J217" s="29"/>
      <c r="K217" s="29"/>
      <c r="L217" s="29"/>
      <c r="M217" s="29"/>
      <c r="N217" s="29"/>
      <c r="O217" s="29"/>
      <c r="P217" s="29"/>
      <c r="Q217" s="29"/>
      <c r="R217" s="29"/>
      <c r="S217" s="29"/>
      <c r="T217" s="29"/>
      <c r="U217" s="29"/>
      <c r="V217" s="29"/>
      <c r="W217" s="29"/>
      <c r="X217" s="29"/>
      <c r="Y217" s="29"/>
      <c r="Z217" s="29"/>
    </row>
    <row r="218" spans="1:26" ht="15.75" customHeight="1">
      <c r="A218" s="29"/>
      <c r="B218" s="29"/>
      <c r="C218" s="29"/>
      <c r="D218" s="29"/>
      <c r="E218" s="29"/>
      <c r="F218" s="29"/>
      <c r="G218" s="29"/>
      <c r="H218" s="579"/>
      <c r="I218" s="29"/>
      <c r="J218" s="29"/>
      <c r="K218" s="29"/>
      <c r="L218" s="29"/>
      <c r="M218" s="29"/>
      <c r="N218" s="29"/>
      <c r="O218" s="29"/>
      <c r="P218" s="29"/>
      <c r="Q218" s="29"/>
      <c r="R218" s="29"/>
      <c r="S218" s="29"/>
      <c r="T218" s="29"/>
      <c r="U218" s="29"/>
      <c r="V218" s="29"/>
      <c r="W218" s="29"/>
      <c r="X218" s="29"/>
      <c r="Y218" s="29"/>
      <c r="Z218" s="29"/>
    </row>
    <row r="219" spans="1:26" ht="15.75" customHeight="1">
      <c r="A219" s="29"/>
      <c r="B219" s="29"/>
      <c r="C219" s="29"/>
      <c r="D219" s="29"/>
      <c r="E219" s="29"/>
      <c r="F219" s="29"/>
      <c r="G219" s="29"/>
      <c r="H219" s="579"/>
      <c r="I219" s="29"/>
      <c r="J219" s="29"/>
      <c r="K219" s="29"/>
      <c r="L219" s="29"/>
      <c r="M219" s="29"/>
      <c r="N219" s="29"/>
      <c r="O219" s="29"/>
      <c r="P219" s="29"/>
      <c r="Q219" s="29"/>
      <c r="R219" s="29"/>
      <c r="S219" s="29"/>
      <c r="T219" s="29"/>
      <c r="U219" s="29"/>
      <c r="V219" s="29"/>
      <c r="W219" s="29"/>
      <c r="X219" s="29"/>
      <c r="Y219" s="29"/>
      <c r="Z219" s="29"/>
    </row>
    <row r="220" spans="1:26" ht="15.75" customHeight="1">
      <c r="A220" s="29"/>
      <c r="B220" s="29"/>
      <c r="C220" s="29"/>
      <c r="D220" s="29"/>
      <c r="E220" s="29"/>
      <c r="F220" s="29"/>
      <c r="G220" s="29"/>
      <c r="H220" s="579"/>
      <c r="I220" s="29"/>
      <c r="J220" s="29"/>
      <c r="K220" s="29"/>
      <c r="L220" s="29"/>
      <c r="M220" s="29"/>
      <c r="N220" s="29"/>
      <c r="O220" s="29"/>
      <c r="P220" s="29"/>
      <c r="Q220" s="29"/>
      <c r="R220" s="29"/>
      <c r="S220" s="29"/>
      <c r="T220" s="29"/>
      <c r="U220" s="29"/>
      <c r="V220" s="29"/>
      <c r="W220" s="29"/>
      <c r="X220" s="29"/>
      <c r="Y220" s="29"/>
      <c r="Z220" s="29"/>
    </row>
    <row r="221" spans="1:26" ht="15.75" customHeight="1">
      <c r="A221" s="29"/>
      <c r="B221" s="29"/>
      <c r="C221" s="29"/>
      <c r="D221" s="29"/>
      <c r="E221" s="29"/>
      <c r="F221" s="29"/>
      <c r="G221" s="29"/>
      <c r="H221" s="579"/>
      <c r="I221" s="29"/>
      <c r="J221" s="29"/>
      <c r="K221" s="29"/>
      <c r="L221" s="29"/>
      <c r="M221" s="29"/>
      <c r="N221" s="29"/>
      <c r="O221" s="29"/>
      <c r="P221" s="29"/>
      <c r="Q221" s="29"/>
      <c r="R221" s="29"/>
      <c r="S221" s="29"/>
      <c r="T221" s="29"/>
      <c r="U221" s="29"/>
      <c r="V221" s="29"/>
      <c r="W221" s="29"/>
      <c r="X221" s="29"/>
      <c r="Y221" s="29"/>
      <c r="Z221" s="29"/>
    </row>
    <row r="222" spans="1:26" ht="15.75" customHeight="1">
      <c r="A222" s="29"/>
      <c r="B222" s="29"/>
      <c r="C222" s="29"/>
      <c r="D222" s="29"/>
      <c r="E222" s="29"/>
      <c r="F222" s="29"/>
      <c r="G222" s="29"/>
      <c r="H222" s="579"/>
      <c r="I222" s="29"/>
      <c r="J222" s="29"/>
      <c r="K222" s="29"/>
      <c r="L222" s="29"/>
      <c r="M222" s="29"/>
      <c r="N222" s="29"/>
      <c r="O222" s="29"/>
      <c r="P222" s="29"/>
      <c r="Q222" s="29"/>
      <c r="R222" s="29"/>
      <c r="S222" s="29"/>
      <c r="T222" s="29"/>
      <c r="U222" s="29"/>
      <c r="V222" s="29"/>
      <c r="W222" s="29"/>
      <c r="X222" s="29"/>
      <c r="Y222" s="29"/>
      <c r="Z222" s="29"/>
    </row>
    <row r="223" spans="1:26" ht="15.75" customHeight="1">
      <c r="A223" s="29"/>
      <c r="B223" s="29"/>
      <c r="C223" s="29"/>
      <c r="D223" s="29"/>
      <c r="E223" s="29"/>
      <c r="F223" s="29"/>
      <c r="G223" s="29"/>
      <c r="H223" s="579"/>
      <c r="I223" s="29"/>
      <c r="J223" s="29"/>
      <c r="K223" s="29"/>
      <c r="L223" s="29"/>
      <c r="M223" s="29"/>
      <c r="N223" s="29"/>
      <c r="O223" s="29"/>
      <c r="P223" s="29"/>
      <c r="Q223" s="29"/>
      <c r="R223" s="29"/>
      <c r="S223" s="29"/>
      <c r="T223" s="29"/>
      <c r="U223" s="29"/>
      <c r="V223" s="29"/>
      <c r="W223" s="29"/>
      <c r="X223" s="29"/>
      <c r="Y223" s="29"/>
      <c r="Z223" s="29"/>
    </row>
    <row r="224" spans="1:26" ht="15.75" customHeight="1">
      <c r="A224" s="29"/>
      <c r="B224" s="29"/>
      <c r="C224" s="29"/>
      <c r="D224" s="29"/>
      <c r="E224" s="29"/>
      <c r="F224" s="29"/>
      <c r="G224" s="29"/>
      <c r="H224" s="579"/>
      <c r="I224" s="29"/>
      <c r="J224" s="29"/>
      <c r="K224" s="29"/>
      <c r="L224" s="29"/>
      <c r="M224" s="29"/>
      <c r="N224" s="29"/>
      <c r="O224" s="29"/>
      <c r="P224" s="29"/>
      <c r="Q224" s="29"/>
      <c r="R224" s="29"/>
      <c r="S224" s="29"/>
      <c r="T224" s="29"/>
      <c r="U224" s="29"/>
      <c r="V224" s="29"/>
      <c r="W224" s="29"/>
      <c r="X224" s="29"/>
      <c r="Y224" s="29"/>
      <c r="Z224" s="29"/>
    </row>
    <row r="225" spans="1:26" ht="15.75" customHeight="1">
      <c r="A225" s="29"/>
      <c r="B225" s="29"/>
      <c r="C225" s="29"/>
      <c r="D225" s="29"/>
      <c r="E225" s="29"/>
      <c r="F225" s="29"/>
      <c r="G225" s="29"/>
      <c r="H225" s="579"/>
      <c r="I225" s="29"/>
      <c r="J225" s="29"/>
      <c r="K225" s="29"/>
      <c r="L225" s="29"/>
      <c r="M225" s="29"/>
      <c r="N225" s="29"/>
      <c r="O225" s="29"/>
      <c r="P225" s="29"/>
      <c r="Q225" s="29"/>
      <c r="R225" s="29"/>
      <c r="S225" s="29"/>
      <c r="T225" s="29"/>
      <c r="U225" s="29"/>
      <c r="V225" s="29"/>
      <c r="W225" s="29"/>
      <c r="X225" s="29"/>
      <c r="Y225" s="29"/>
      <c r="Z225" s="29"/>
    </row>
    <row r="226" spans="1:26" ht="15.75" customHeight="1">
      <c r="A226" s="29"/>
      <c r="B226" s="29"/>
      <c r="C226" s="29"/>
      <c r="D226" s="29"/>
      <c r="E226" s="29"/>
      <c r="F226" s="29"/>
      <c r="G226" s="29"/>
      <c r="H226" s="579"/>
      <c r="I226" s="29"/>
      <c r="J226" s="29"/>
      <c r="K226" s="29"/>
      <c r="L226" s="29"/>
      <c r="M226" s="29"/>
      <c r="N226" s="29"/>
      <c r="O226" s="29"/>
      <c r="P226" s="29"/>
      <c r="Q226" s="29"/>
      <c r="R226" s="29"/>
      <c r="S226" s="29"/>
      <c r="T226" s="29"/>
      <c r="U226" s="29"/>
      <c r="V226" s="29"/>
      <c r="W226" s="29"/>
      <c r="X226" s="29"/>
      <c r="Y226" s="29"/>
      <c r="Z226" s="29"/>
    </row>
    <row r="227" spans="1:26" ht="15.75" customHeight="1">
      <c r="A227" s="29"/>
      <c r="B227" s="29"/>
      <c r="C227" s="29"/>
      <c r="D227" s="29"/>
      <c r="E227" s="29"/>
      <c r="F227" s="29"/>
      <c r="G227" s="29"/>
      <c r="H227" s="579"/>
      <c r="I227" s="29"/>
      <c r="J227" s="29"/>
      <c r="K227" s="29"/>
      <c r="L227" s="29"/>
      <c r="M227" s="29"/>
      <c r="N227" s="29"/>
      <c r="O227" s="29"/>
      <c r="P227" s="29"/>
      <c r="Q227" s="29"/>
      <c r="R227" s="29"/>
      <c r="S227" s="29"/>
      <c r="T227" s="29"/>
      <c r="U227" s="29"/>
      <c r="V227" s="29"/>
      <c r="W227" s="29"/>
      <c r="X227" s="29"/>
      <c r="Y227" s="29"/>
      <c r="Z227" s="29"/>
    </row>
    <row r="228" spans="1:26" ht="15.75" customHeight="1">
      <c r="A228" s="29"/>
      <c r="B228" s="29"/>
      <c r="C228" s="29"/>
      <c r="D228" s="29"/>
      <c r="E228" s="29"/>
      <c r="F228" s="29"/>
      <c r="G228" s="29"/>
      <c r="H228" s="579"/>
      <c r="I228" s="29"/>
      <c r="J228" s="29"/>
      <c r="K228" s="29"/>
      <c r="L228" s="29"/>
      <c r="M228" s="29"/>
      <c r="N228" s="29"/>
      <c r="O228" s="29"/>
      <c r="P228" s="29"/>
      <c r="Q228" s="29"/>
      <c r="R228" s="29"/>
      <c r="S228" s="29"/>
      <c r="T228" s="29"/>
      <c r="U228" s="29"/>
      <c r="V228" s="29"/>
      <c r="W228" s="29"/>
      <c r="X228" s="29"/>
      <c r="Y228" s="29"/>
      <c r="Z228" s="29"/>
    </row>
    <row r="229" spans="1:26" ht="15.75" customHeight="1">
      <c r="A229" s="29"/>
      <c r="B229" s="29"/>
      <c r="C229" s="29"/>
      <c r="D229" s="29"/>
      <c r="E229" s="29"/>
      <c r="F229" s="29"/>
      <c r="G229" s="29"/>
      <c r="H229" s="579"/>
      <c r="I229" s="29"/>
      <c r="J229" s="29"/>
      <c r="K229" s="29"/>
      <c r="L229" s="29"/>
      <c r="M229" s="29"/>
      <c r="N229" s="29"/>
      <c r="O229" s="29"/>
      <c r="P229" s="29"/>
      <c r="Q229" s="29"/>
      <c r="R229" s="29"/>
      <c r="S229" s="29"/>
      <c r="T229" s="29"/>
      <c r="U229" s="29"/>
      <c r="V229" s="29"/>
      <c r="W229" s="29"/>
      <c r="X229" s="29"/>
      <c r="Y229" s="29"/>
      <c r="Z229" s="29"/>
    </row>
    <row r="230" spans="1:26" ht="15.75" customHeight="1">
      <c r="A230" s="29"/>
      <c r="B230" s="29"/>
      <c r="C230" s="29"/>
      <c r="D230" s="29"/>
      <c r="E230" s="29"/>
      <c r="F230" s="29"/>
      <c r="G230" s="29"/>
      <c r="H230" s="579"/>
      <c r="I230" s="29"/>
      <c r="J230" s="29"/>
      <c r="K230" s="29"/>
      <c r="L230" s="29"/>
      <c r="M230" s="29"/>
      <c r="N230" s="29"/>
      <c r="O230" s="29"/>
      <c r="P230" s="29"/>
      <c r="Q230" s="29"/>
      <c r="R230" s="29"/>
      <c r="S230" s="29"/>
      <c r="T230" s="29"/>
      <c r="U230" s="29"/>
      <c r="V230" s="29"/>
      <c r="W230" s="29"/>
      <c r="X230" s="29"/>
      <c r="Y230" s="29"/>
      <c r="Z230" s="29"/>
    </row>
    <row r="231" spans="1:26" ht="15.75" customHeight="1">
      <c r="A231" s="29"/>
      <c r="B231" s="29"/>
      <c r="C231" s="29"/>
      <c r="D231" s="29"/>
      <c r="E231" s="29"/>
      <c r="F231" s="29"/>
      <c r="G231" s="29"/>
      <c r="H231" s="579"/>
      <c r="I231" s="29"/>
      <c r="J231" s="29"/>
      <c r="K231" s="29"/>
      <c r="L231" s="29"/>
      <c r="M231" s="29"/>
      <c r="N231" s="29"/>
      <c r="O231" s="29"/>
      <c r="P231" s="29"/>
      <c r="Q231" s="29"/>
      <c r="R231" s="29"/>
      <c r="S231" s="29"/>
      <c r="T231" s="29"/>
      <c r="U231" s="29"/>
      <c r="V231" s="29"/>
      <c r="W231" s="29"/>
      <c r="X231" s="29"/>
      <c r="Y231" s="29"/>
      <c r="Z231" s="29"/>
    </row>
    <row r="232" spans="1:26" ht="15.75" customHeight="1">
      <c r="A232" s="29"/>
      <c r="B232" s="29"/>
      <c r="C232" s="29"/>
      <c r="D232" s="29"/>
      <c r="E232" s="29"/>
      <c r="F232" s="29"/>
      <c r="G232" s="29"/>
      <c r="H232" s="579"/>
      <c r="I232" s="29"/>
      <c r="J232" s="29"/>
      <c r="K232" s="29"/>
      <c r="L232" s="29"/>
      <c r="M232" s="29"/>
      <c r="N232" s="29"/>
      <c r="O232" s="29"/>
      <c r="P232" s="29"/>
      <c r="Q232" s="29"/>
      <c r="R232" s="29"/>
      <c r="S232" s="29"/>
      <c r="T232" s="29"/>
      <c r="U232" s="29"/>
      <c r="V232" s="29"/>
      <c r="W232" s="29"/>
      <c r="X232" s="29"/>
      <c r="Y232" s="29"/>
      <c r="Z232" s="29"/>
    </row>
    <row r="233" spans="1:26" ht="15.75" customHeight="1">
      <c r="A233" s="29"/>
      <c r="B233" s="29"/>
      <c r="C233" s="29"/>
      <c r="D233" s="29"/>
      <c r="E233" s="29"/>
      <c r="F233" s="29"/>
      <c r="G233" s="29"/>
      <c r="H233" s="579"/>
      <c r="I233" s="29"/>
      <c r="J233" s="29"/>
      <c r="K233" s="29"/>
      <c r="L233" s="29"/>
      <c r="M233" s="29"/>
      <c r="N233" s="29"/>
      <c r="O233" s="29"/>
      <c r="P233" s="29"/>
      <c r="Q233" s="29"/>
      <c r="R233" s="29"/>
      <c r="S233" s="29"/>
      <c r="T233" s="29"/>
      <c r="U233" s="29"/>
      <c r="V233" s="29"/>
      <c r="W233" s="29"/>
      <c r="X233" s="29"/>
      <c r="Y233" s="29"/>
      <c r="Z233" s="29"/>
    </row>
    <row r="234" spans="1:26" ht="15.75" customHeight="1">
      <c r="A234" s="29"/>
      <c r="B234" s="29"/>
      <c r="C234" s="29"/>
      <c r="D234" s="29"/>
      <c r="E234" s="29"/>
      <c r="F234" s="29"/>
      <c r="G234" s="29"/>
      <c r="H234" s="579"/>
      <c r="I234" s="29"/>
      <c r="J234" s="29"/>
      <c r="K234" s="29"/>
      <c r="L234" s="29"/>
      <c r="M234" s="29"/>
      <c r="N234" s="29"/>
      <c r="O234" s="29"/>
      <c r="P234" s="29"/>
      <c r="Q234" s="29"/>
      <c r="R234" s="29"/>
      <c r="S234" s="29"/>
      <c r="T234" s="29"/>
      <c r="U234" s="29"/>
      <c r="V234" s="29"/>
      <c r="W234" s="29"/>
      <c r="X234" s="29"/>
      <c r="Y234" s="29"/>
      <c r="Z234" s="29"/>
    </row>
    <row r="235" spans="1:26" ht="15.75" customHeight="1">
      <c r="A235" s="29"/>
      <c r="B235" s="29"/>
      <c r="C235" s="29"/>
      <c r="D235" s="29"/>
      <c r="E235" s="29"/>
      <c r="F235" s="29"/>
      <c r="G235" s="29"/>
      <c r="H235" s="579"/>
      <c r="I235" s="29"/>
      <c r="J235" s="29"/>
      <c r="K235" s="29"/>
      <c r="L235" s="29"/>
      <c r="M235" s="29"/>
      <c r="N235" s="29"/>
      <c r="O235" s="29"/>
      <c r="P235" s="29"/>
      <c r="Q235" s="29"/>
      <c r="R235" s="29"/>
      <c r="S235" s="29"/>
      <c r="T235" s="29"/>
      <c r="U235" s="29"/>
      <c r="V235" s="29"/>
      <c r="W235" s="29"/>
      <c r="X235" s="29"/>
      <c r="Y235" s="29"/>
      <c r="Z235" s="29"/>
    </row>
    <row r="236" spans="1:26" ht="15.75" customHeight="1">
      <c r="A236" s="29"/>
      <c r="B236" s="29"/>
      <c r="C236" s="29"/>
      <c r="D236" s="29"/>
      <c r="E236" s="29"/>
      <c r="F236" s="29"/>
      <c r="G236" s="29"/>
      <c r="H236" s="579"/>
      <c r="I236" s="29"/>
      <c r="J236" s="29"/>
      <c r="K236" s="29"/>
      <c r="L236" s="29"/>
      <c r="M236" s="29"/>
      <c r="N236" s="29"/>
      <c r="O236" s="29"/>
      <c r="P236" s="29"/>
      <c r="Q236" s="29"/>
      <c r="R236" s="29"/>
      <c r="S236" s="29"/>
      <c r="T236" s="29"/>
      <c r="U236" s="29"/>
      <c r="V236" s="29"/>
      <c r="W236" s="29"/>
      <c r="X236" s="29"/>
      <c r="Y236" s="29"/>
      <c r="Z236" s="29"/>
    </row>
    <row r="237" spans="1:26" ht="15.75" customHeight="1">
      <c r="A237" s="29"/>
      <c r="B237" s="29"/>
      <c r="C237" s="29"/>
      <c r="D237" s="29"/>
      <c r="E237" s="29"/>
      <c r="F237" s="29"/>
      <c r="G237" s="29"/>
      <c r="H237" s="579"/>
      <c r="I237" s="29"/>
      <c r="J237" s="29"/>
      <c r="K237" s="29"/>
      <c r="L237" s="29"/>
      <c r="M237" s="29"/>
      <c r="N237" s="29"/>
      <c r="O237" s="29"/>
      <c r="P237" s="29"/>
      <c r="Q237" s="29"/>
      <c r="R237" s="29"/>
      <c r="S237" s="29"/>
      <c r="T237" s="29"/>
      <c r="U237" s="29"/>
      <c r="V237" s="29"/>
      <c r="W237" s="29"/>
      <c r="X237" s="29"/>
      <c r="Y237" s="29"/>
      <c r="Z237" s="29"/>
    </row>
    <row r="238" spans="1:26" ht="15.75" customHeight="1">
      <c r="A238" s="29"/>
      <c r="B238" s="29"/>
      <c r="C238" s="29"/>
      <c r="D238" s="29"/>
      <c r="E238" s="29"/>
      <c r="F238" s="29"/>
      <c r="G238" s="29"/>
      <c r="H238" s="579"/>
      <c r="I238" s="29"/>
      <c r="J238" s="29"/>
      <c r="K238" s="29"/>
      <c r="L238" s="29"/>
      <c r="M238" s="29"/>
      <c r="N238" s="29"/>
      <c r="O238" s="29"/>
      <c r="P238" s="29"/>
      <c r="Q238" s="29"/>
      <c r="R238" s="29"/>
      <c r="S238" s="29"/>
      <c r="T238" s="29"/>
      <c r="U238" s="29"/>
      <c r="V238" s="29"/>
      <c r="W238" s="29"/>
      <c r="X238" s="29"/>
      <c r="Y238" s="29"/>
      <c r="Z238" s="29"/>
    </row>
    <row r="239" spans="1:26" ht="15.75" customHeight="1">
      <c r="A239" s="29"/>
      <c r="B239" s="29"/>
      <c r="C239" s="29"/>
      <c r="D239" s="29"/>
      <c r="E239" s="29"/>
      <c r="F239" s="29"/>
      <c r="G239" s="29"/>
      <c r="H239" s="579"/>
      <c r="I239" s="29"/>
      <c r="J239" s="29"/>
      <c r="K239" s="29"/>
      <c r="L239" s="29"/>
      <c r="M239" s="29"/>
      <c r="N239" s="29"/>
      <c r="O239" s="29"/>
      <c r="P239" s="29"/>
      <c r="Q239" s="29"/>
      <c r="R239" s="29"/>
      <c r="S239" s="29"/>
      <c r="T239" s="29"/>
      <c r="U239" s="29"/>
      <c r="V239" s="29"/>
      <c r="W239" s="29"/>
      <c r="X239" s="29"/>
      <c r="Y239" s="29"/>
      <c r="Z239" s="29"/>
    </row>
    <row r="240" spans="1:26" ht="15.75" customHeight="1">
      <c r="A240" s="29"/>
      <c r="B240" s="29"/>
      <c r="C240" s="29"/>
      <c r="D240" s="29"/>
      <c r="E240" s="29"/>
      <c r="F240" s="29"/>
      <c r="G240" s="29"/>
      <c r="H240" s="579"/>
      <c r="I240" s="29"/>
      <c r="J240" s="29"/>
      <c r="K240" s="29"/>
      <c r="L240" s="29"/>
      <c r="M240" s="29"/>
      <c r="N240" s="29"/>
      <c r="O240" s="29"/>
      <c r="P240" s="29"/>
      <c r="Q240" s="29"/>
      <c r="R240" s="29"/>
      <c r="S240" s="29"/>
      <c r="T240" s="29"/>
      <c r="U240" s="29"/>
      <c r="V240" s="29"/>
      <c r="W240" s="29"/>
      <c r="X240" s="29"/>
      <c r="Y240" s="29"/>
      <c r="Z240" s="29"/>
    </row>
    <row r="241" spans="1:26" ht="15.75" customHeight="1">
      <c r="A241" s="29"/>
      <c r="B241" s="29"/>
      <c r="C241" s="29"/>
      <c r="D241" s="29"/>
      <c r="E241" s="29"/>
      <c r="F241" s="29"/>
      <c r="G241" s="29"/>
      <c r="H241" s="579"/>
      <c r="I241" s="29"/>
      <c r="J241" s="29"/>
      <c r="K241" s="29"/>
      <c r="L241" s="29"/>
      <c r="M241" s="29"/>
      <c r="N241" s="29"/>
      <c r="O241" s="29"/>
      <c r="P241" s="29"/>
      <c r="Q241" s="29"/>
      <c r="R241" s="29"/>
      <c r="S241" s="29"/>
      <c r="T241" s="29"/>
      <c r="U241" s="29"/>
      <c r="V241" s="29"/>
      <c r="W241" s="29"/>
      <c r="X241" s="29"/>
      <c r="Y241" s="29"/>
      <c r="Z241" s="29"/>
    </row>
    <row r="242" spans="1:26" ht="15.75" customHeight="1">
      <c r="A242" s="29"/>
      <c r="B242" s="29"/>
      <c r="C242" s="29"/>
      <c r="D242" s="29"/>
      <c r="E242" s="29"/>
      <c r="F242" s="29"/>
      <c r="G242" s="29"/>
      <c r="H242" s="579"/>
      <c r="I242" s="29"/>
      <c r="J242" s="29"/>
      <c r="K242" s="29"/>
      <c r="L242" s="29"/>
      <c r="M242" s="29"/>
      <c r="N242" s="29"/>
      <c r="O242" s="29"/>
      <c r="P242" s="29"/>
      <c r="Q242" s="29"/>
      <c r="R242" s="29"/>
      <c r="S242" s="29"/>
      <c r="T242" s="29"/>
      <c r="U242" s="29"/>
      <c r="V242" s="29"/>
      <c r="W242" s="29"/>
      <c r="X242" s="29"/>
      <c r="Y242" s="29"/>
      <c r="Z242" s="29"/>
    </row>
    <row r="243" spans="1:26" ht="15.75" customHeight="1">
      <c r="A243" s="29"/>
      <c r="B243" s="29"/>
      <c r="C243" s="29"/>
      <c r="D243" s="29"/>
      <c r="E243" s="29"/>
      <c r="F243" s="29"/>
      <c r="G243" s="29"/>
      <c r="H243" s="579"/>
      <c r="I243" s="29"/>
      <c r="J243" s="29"/>
      <c r="K243" s="29"/>
      <c r="L243" s="29"/>
      <c r="M243" s="29"/>
      <c r="N243" s="29"/>
      <c r="O243" s="29"/>
      <c r="P243" s="29"/>
      <c r="Q243" s="29"/>
      <c r="R243" s="29"/>
      <c r="S243" s="29"/>
      <c r="T243" s="29"/>
      <c r="U243" s="29"/>
      <c r="V243" s="29"/>
      <c r="W243" s="29"/>
      <c r="X243" s="29"/>
      <c r="Y243" s="29"/>
      <c r="Z243" s="29"/>
    </row>
    <row r="244" spans="1:26" ht="15.75" customHeight="1">
      <c r="A244" s="29"/>
      <c r="B244" s="29"/>
      <c r="C244" s="29"/>
      <c r="D244" s="29"/>
      <c r="E244" s="29"/>
      <c r="F244" s="29"/>
      <c r="G244" s="29"/>
      <c r="H244" s="579"/>
      <c r="I244" s="29"/>
      <c r="J244" s="29"/>
      <c r="K244" s="29"/>
      <c r="L244" s="29"/>
      <c r="M244" s="29"/>
      <c r="N244" s="29"/>
      <c r="O244" s="29"/>
      <c r="P244" s="29"/>
      <c r="Q244" s="29"/>
      <c r="R244" s="29"/>
      <c r="S244" s="29"/>
      <c r="T244" s="29"/>
      <c r="U244" s="29"/>
      <c r="V244" s="29"/>
      <c r="W244" s="29"/>
      <c r="X244" s="29"/>
      <c r="Y244" s="29"/>
      <c r="Z244" s="29"/>
    </row>
    <row r="245" spans="1:26" ht="15.75" customHeight="1">
      <c r="A245" s="29"/>
      <c r="B245" s="29"/>
      <c r="C245" s="29"/>
      <c r="D245" s="29"/>
      <c r="E245" s="29"/>
      <c r="F245" s="29"/>
      <c r="G245" s="29"/>
      <c r="H245" s="579"/>
      <c r="I245" s="29"/>
      <c r="J245" s="29"/>
      <c r="K245" s="29"/>
      <c r="L245" s="29"/>
      <c r="M245" s="29"/>
      <c r="N245" s="29"/>
      <c r="O245" s="29"/>
      <c r="P245" s="29"/>
      <c r="Q245" s="29"/>
      <c r="R245" s="29"/>
      <c r="S245" s="29"/>
      <c r="T245" s="29"/>
      <c r="U245" s="29"/>
      <c r="V245" s="29"/>
      <c r="W245" s="29"/>
      <c r="X245" s="29"/>
      <c r="Y245" s="29"/>
      <c r="Z245" s="29"/>
    </row>
    <row r="246" spans="1:26" ht="15.75" customHeight="1">
      <c r="A246" s="29"/>
      <c r="B246" s="29"/>
      <c r="C246" s="29"/>
      <c r="D246" s="29"/>
      <c r="E246" s="29"/>
      <c r="F246" s="29"/>
      <c r="G246" s="29"/>
      <c r="H246" s="579"/>
      <c r="I246" s="29"/>
      <c r="J246" s="29"/>
      <c r="K246" s="29"/>
      <c r="L246" s="29"/>
      <c r="M246" s="29"/>
      <c r="N246" s="29"/>
      <c r="O246" s="29"/>
      <c r="P246" s="29"/>
      <c r="Q246" s="29"/>
      <c r="R246" s="29"/>
      <c r="S246" s="29"/>
      <c r="T246" s="29"/>
      <c r="U246" s="29"/>
      <c r="V246" s="29"/>
      <c r="W246" s="29"/>
      <c r="X246" s="29"/>
      <c r="Y246" s="29"/>
      <c r="Z246" s="29"/>
    </row>
    <row r="247" spans="1:26" ht="15.75" customHeight="1">
      <c r="A247" s="29"/>
      <c r="B247" s="29"/>
      <c r="C247" s="29"/>
      <c r="D247" s="29"/>
      <c r="E247" s="29"/>
      <c r="F247" s="29"/>
      <c r="G247" s="29"/>
      <c r="H247" s="579"/>
      <c r="I247" s="29"/>
      <c r="J247" s="29"/>
      <c r="K247" s="29"/>
      <c r="L247" s="29"/>
      <c r="M247" s="29"/>
      <c r="N247" s="29"/>
      <c r="O247" s="29"/>
      <c r="P247" s="29"/>
      <c r="Q247" s="29"/>
      <c r="R247" s="29"/>
      <c r="S247" s="29"/>
      <c r="T247" s="29"/>
      <c r="U247" s="29"/>
      <c r="V247" s="29"/>
      <c r="W247" s="29"/>
      <c r="X247" s="29"/>
      <c r="Y247" s="29"/>
      <c r="Z247" s="29"/>
    </row>
    <row r="248" spans="1:26" ht="15.75" customHeight="1">
      <c r="A248" s="29"/>
      <c r="B248" s="29"/>
      <c r="C248" s="29"/>
      <c r="D248" s="29"/>
      <c r="E248" s="29"/>
      <c r="F248" s="29"/>
      <c r="G248" s="29"/>
      <c r="H248" s="579"/>
      <c r="I248" s="29"/>
      <c r="J248" s="29"/>
      <c r="K248" s="29"/>
      <c r="L248" s="29"/>
      <c r="M248" s="29"/>
      <c r="N248" s="29"/>
      <c r="O248" s="29"/>
      <c r="P248" s="29"/>
      <c r="Q248" s="29"/>
      <c r="R248" s="29"/>
      <c r="S248" s="29"/>
      <c r="T248" s="29"/>
      <c r="U248" s="29"/>
      <c r="V248" s="29"/>
      <c r="W248" s="29"/>
      <c r="X248" s="29"/>
      <c r="Y248" s="29"/>
      <c r="Z248" s="29"/>
    </row>
    <row r="249" spans="1:26" ht="15.75" customHeight="1">
      <c r="A249" s="29"/>
      <c r="B249" s="29"/>
      <c r="C249" s="29"/>
      <c r="D249" s="29"/>
      <c r="E249" s="29"/>
      <c r="F249" s="29"/>
      <c r="G249" s="29"/>
      <c r="H249" s="579"/>
      <c r="I249" s="29"/>
      <c r="J249" s="29"/>
      <c r="K249" s="29"/>
      <c r="L249" s="29"/>
      <c r="M249" s="29"/>
      <c r="N249" s="29"/>
      <c r="O249" s="29"/>
      <c r="P249" s="29"/>
      <c r="Q249" s="29"/>
      <c r="R249" s="29"/>
      <c r="S249" s="29"/>
      <c r="T249" s="29"/>
      <c r="U249" s="29"/>
      <c r="V249" s="29"/>
      <c r="W249" s="29"/>
      <c r="X249" s="29"/>
      <c r="Y249" s="29"/>
      <c r="Z249" s="29"/>
    </row>
    <row r="250" spans="1:26" ht="15.75" customHeight="1">
      <c r="A250" s="29"/>
      <c r="B250" s="29"/>
      <c r="C250" s="29"/>
      <c r="D250" s="29"/>
      <c r="E250" s="29"/>
      <c r="F250" s="29"/>
      <c r="G250" s="29"/>
      <c r="H250" s="579"/>
      <c r="I250" s="29"/>
      <c r="J250" s="29"/>
      <c r="K250" s="29"/>
      <c r="L250" s="29"/>
      <c r="M250" s="29"/>
      <c r="N250" s="29"/>
      <c r="O250" s="29"/>
      <c r="P250" s="29"/>
      <c r="Q250" s="29"/>
      <c r="R250" s="29"/>
      <c r="S250" s="29"/>
      <c r="T250" s="29"/>
      <c r="U250" s="29"/>
      <c r="V250" s="29"/>
      <c r="W250" s="29"/>
      <c r="X250" s="29"/>
      <c r="Y250" s="29"/>
      <c r="Z250" s="29"/>
    </row>
    <row r="251" spans="1:26" ht="15.75" customHeight="1">
      <c r="A251" s="29"/>
      <c r="B251" s="29"/>
      <c r="C251" s="29"/>
      <c r="D251" s="29"/>
      <c r="E251" s="29"/>
      <c r="F251" s="29"/>
      <c r="G251" s="29"/>
      <c r="H251" s="579"/>
      <c r="I251" s="29"/>
      <c r="J251" s="29"/>
      <c r="K251" s="29"/>
      <c r="L251" s="29"/>
      <c r="M251" s="29"/>
      <c r="N251" s="29"/>
      <c r="O251" s="29"/>
      <c r="P251" s="29"/>
      <c r="Q251" s="29"/>
      <c r="R251" s="29"/>
      <c r="S251" s="29"/>
      <c r="T251" s="29"/>
      <c r="U251" s="29"/>
      <c r="V251" s="29"/>
      <c r="W251" s="29"/>
      <c r="X251" s="29"/>
      <c r="Y251" s="29"/>
      <c r="Z251" s="29"/>
    </row>
    <row r="252" spans="1:26" ht="15.75" customHeight="1">
      <c r="A252" s="29"/>
      <c r="B252" s="29"/>
      <c r="C252" s="29"/>
      <c r="D252" s="29"/>
      <c r="E252" s="29"/>
      <c r="F252" s="29"/>
      <c r="G252" s="29"/>
      <c r="H252" s="579"/>
      <c r="I252" s="29"/>
      <c r="J252" s="29"/>
      <c r="K252" s="29"/>
      <c r="L252" s="29"/>
      <c r="M252" s="29"/>
      <c r="N252" s="29"/>
      <c r="O252" s="29"/>
      <c r="P252" s="29"/>
      <c r="Q252" s="29"/>
      <c r="R252" s="29"/>
      <c r="S252" s="29"/>
      <c r="T252" s="29"/>
      <c r="U252" s="29"/>
      <c r="V252" s="29"/>
      <c r="W252" s="29"/>
      <c r="X252" s="29"/>
      <c r="Y252" s="29"/>
      <c r="Z252" s="29"/>
    </row>
    <row r="253" spans="1:26" ht="15.75" customHeight="1">
      <c r="A253" s="29"/>
      <c r="B253" s="29"/>
      <c r="C253" s="29"/>
      <c r="D253" s="29"/>
      <c r="E253" s="29"/>
      <c r="F253" s="29"/>
      <c r="G253" s="29"/>
      <c r="H253" s="579"/>
      <c r="I253" s="29"/>
      <c r="J253" s="29"/>
      <c r="K253" s="29"/>
      <c r="L253" s="29"/>
      <c r="M253" s="29"/>
      <c r="N253" s="29"/>
      <c r="O253" s="29"/>
      <c r="P253" s="29"/>
      <c r="Q253" s="29"/>
      <c r="R253" s="29"/>
      <c r="S253" s="29"/>
      <c r="T253" s="29"/>
      <c r="U253" s="29"/>
      <c r="V253" s="29"/>
      <c r="W253" s="29"/>
      <c r="X253" s="29"/>
      <c r="Y253" s="29"/>
      <c r="Z253" s="29"/>
    </row>
    <row r="254" spans="1:26" ht="15.75" customHeight="1">
      <c r="A254" s="29"/>
      <c r="B254" s="29"/>
      <c r="C254" s="29"/>
      <c r="D254" s="29"/>
      <c r="E254" s="29"/>
      <c r="F254" s="29"/>
      <c r="G254" s="29"/>
      <c r="H254" s="579"/>
      <c r="I254" s="29"/>
      <c r="J254" s="29"/>
      <c r="K254" s="29"/>
      <c r="L254" s="29"/>
      <c r="M254" s="29"/>
      <c r="N254" s="29"/>
      <c r="O254" s="29"/>
      <c r="P254" s="29"/>
      <c r="Q254" s="29"/>
      <c r="R254" s="29"/>
      <c r="S254" s="29"/>
      <c r="T254" s="29"/>
      <c r="U254" s="29"/>
      <c r="V254" s="29"/>
      <c r="W254" s="29"/>
      <c r="X254" s="29"/>
      <c r="Y254" s="29"/>
      <c r="Z254" s="29"/>
    </row>
    <row r="255" spans="1:26" ht="15.75" customHeight="1">
      <c r="A255" s="29"/>
      <c r="B255" s="29"/>
      <c r="C255" s="29"/>
      <c r="D255" s="29"/>
      <c r="E255" s="29"/>
      <c r="F255" s="29"/>
      <c r="G255" s="29"/>
      <c r="H255" s="579"/>
      <c r="I255" s="29"/>
      <c r="J255" s="29"/>
      <c r="K255" s="29"/>
      <c r="L255" s="29"/>
      <c r="M255" s="29"/>
      <c r="N255" s="29"/>
      <c r="O255" s="29"/>
      <c r="P255" s="29"/>
      <c r="Q255" s="29"/>
      <c r="R255" s="29"/>
      <c r="S255" s="29"/>
      <c r="T255" s="29"/>
      <c r="U255" s="29"/>
      <c r="V255" s="29"/>
      <c r="W255" s="29"/>
      <c r="X255" s="29"/>
      <c r="Y255" s="29"/>
      <c r="Z255" s="29"/>
    </row>
    <row r="256" spans="1:26" ht="15.75" customHeight="1">
      <c r="A256" s="29"/>
      <c r="B256" s="29"/>
      <c r="C256" s="29"/>
      <c r="D256" s="29"/>
      <c r="E256" s="29"/>
      <c r="F256" s="29"/>
      <c r="G256" s="29"/>
      <c r="H256" s="579"/>
      <c r="I256" s="29"/>
      <c r="J256" s="29"/>
      <c r="K256" s="29"/>
      <c r="L256" s="29"/>
      <c r="M256" s="29"/>
      <c r="N256" s="29"/>
      <c r="O256" s="29"/>
      <c r="P256" s="29"/>
      <c r="Q256" s="29"/>
      <c r="R256" s="29"/>
      <c r="S256" s="29"/>
      <c r="T256" s="29"/>
      <c r="U256" s="29"/>
      <c r="V256" s="29"/>
      <c r="W256" s="29"/>
      <c r="X256" s="29"/>
      <c r="Y256" s="29"/>
      <c r="Z256" s="29"/>
    </row>
    <row r="257" spans="1:26" ht="15.75" customHeight="1">
      <c r="A257" s="29"/>
      <c r="B257" s="29"/>
      <c r="C257" s="29"/>
      <c r="D257" s="29"/>
      <c r="E257" s="29"/>
      <c r="F257" s="29"/>
      <c r="G257" s="29"/>
      <c r="H257" s="579"/>
      <c r="I257" s="29"/>
      <c r="J257" s="29"/>
      <c r="K257" s="29"/>
      <c r="L257" s="29"/>
      <c r="M257" s="29"/>
      <c r="N257" s="29"/>
      <c r="O257" s="29"/>
      <c r="P257" s="29"/>
      <c r="Q257" s="29"/>
      <c r="R257" s="29"/>
      <c r="S257" s="29"/>
      <c r="T257" s="29"/>
      <c r="U257" s="29"/>
      <c r="V257" s="29"/>
      <c r="W257" s="29"/>
      <c r="X257" s="29"/>
      <c r="Y257" s="29"/>
      <c r="Z257" s="29"/>
    </row>
    <row r="258" spans="1:26" ht="15.75" customHeight="1">
      <c r="A258" s="29"/>
      <c r="B258" s="29"/>
      <c r="C258" s="29"/>
      <c r="D258" s="29"/>
      <c r="E258" s="29"/>
      <c r="F258" s="29"/>
      <c r="G258" s="29"/>
      <c r="H258" s="579"/>
      <c r="I258" s="29"/>
      <c r="J258" s="29"/>
      <c r="K258" s="29"/>
      <c r="L258" s="29"/>
      <c r="M258" s="29"/>
      <c r="N258" s="29"/>
      <c r="O258" s="29"/>
      <c r="P258" s="29"/>
      <c r="Q258" s="29"/>
      <c r="R258" s="29"/>
      <c r="S258" s="29"/>
      <c r="T258" s="29"/>
      <c r="U258" s="29"/>
      <c r="V258" s="29"/>
      <c r="W258" s="29"/>
      <c r="X258" s="29"/>
      <c r="Y258" s="29"/>
      <c r="Z258" s="29"/>
    </row>
    <row r="259" spans="1:26" ht="15.75" customHeight="1">
      <c r="A259" s="29"/>
      <c r="B259" s="29"/>
      <c r="C259" s="29"/>
      <c r="D259" s="29"/>
      <c r="E259" s="29"/>
      <c r="F259" s="29"/>
      <c r="G259" s="29"/>
      <c r="H259" s="579"/>
      <c r="I259" s="29"/>
      <c r="J259" s="29"/>
      <c r="K259" s="29"/>
      <c r="L259" s="29"/>
      <c r="M259" s="29"/>
      <c r="N259" s="29"/>
      <c r="O259" s="29"/>
      <c r="P259" s="29"/>
      <c r="Q259" s="29"/>
      <c r="R259" s="29"/>
      <c r="S259" s="29"/>
      <c r="T259" s="29"/>
      <c r="U259" s="29"/>
      <c r="V259" s="29"/>
      <c r="W259" s="29"/>
      <c r="X259" s="29"/>
      <c r="Y259" s="29"/>
      <c r="Z259" s="29"/>
    </row>
    <row r="260" spans="1:26" ht="15.75" customHeight="1">
      <c r="A260" s="29"/>
      <c r="B260" s="29"/>
      <c r="C260" s="29"/>
      <c r="D260" s="29"/>
      <c r="E260" s="29"/>
      <c r="F260" s="29"/>
      <c r="G260" s="29"/>
      <c r="H260" s="579"/>
      <c r="I260" s="29"/>
      <c r="J260" s="29"/>
      <c r="K260" s="29"/>
      <c r="L260" s="29"/>
      <c r="M260" s="29"/>
      <c r="N260" s="29"/>
      <c r="O260" s="29"/>
      <c r="P260" s="29"/>
      <c r="Q260" s="29"/>
      <c r="R260" s="29"/>
      <c r="S260" s="29"/>
      <c r="T260" s="29"/>
      <c r="U260" s="29"/>
      <c r="V260" s="29"/>
      <c r="W260" s="29"/>
      <c r="X260" s="29"/>
      <c r="Y260" s="29"/>
      <c r="Z260" s="29"/>
    </row>
    <row r="261" spans="1:26" ht="15.75" customHeight="1">
      <c r="A261" s="29"/>
      <c r="B261" s="29"/>
      <c r="C261" s="29"/>
      <c r="D261" s="29"/>
      <c r="E261" s="29"/>
      <c r="F261" s="29"/>
      <c r="G261" s="29"/>
      <c r="H261" s="579"/>
      <c r="I261" s="29"/>
      <c r="J261" s="29"/>
      <c r="K261" s="29"/>
      <c r="L261" s="29"/>
      <c r="M261" s="29"/>
      <c r="N261" s="29"/>
      <c r="O261" s="29"/>
      <c r="P261" s="29"/>
      <c r="Q261" s="29"/>
      <c r="R261" s="29"/>
      <c r="S261" s="29"/>
      <c r="T261" s="29"/>
      <c r="U261" s="29"/>
      <c r="V261" s="29"/>
      <c r="W261" s="29"/>
      <c r="X261" s="29"/>
      <c r="Y261" s="29"/>
      <c r="Z261" s="29"/>
    </row>
    <row r="262" spans="1:26" ht="15.75" customHeight="1">
      <c r="A262" s="29"/>
      <c r="B262" s="29"/>
      <c r="C262" s="29"/>
      <c r="D262" s="29"/>
      <c r="E262" s="29"/>
      <c r="F262" s="29"/>
      <c r="G262" s="29"/>
      <c r="H262" s="579"/>
      <c r="I262" s="29"/>
      <c r="J262" s="29"/>
      <c r="K262" s="29"/>
      <c r="L262" s="29"/>
      <c r="M262" s="29"/>
      <c r="N262" s="29"/>
      <c r="O262" s="29"/>
      <c r="P262" s="29"/>
      <c r="Q262" s="29"/>
      <c r="R262" s="29"/>
      <c r="S262" s="29"/>
      <c r="T262" s="29"/>
      <c r="U262" s="29"/>
      <c r="V262" s="29"/>
      <c r="W262" s="29"/>
      <c r="X262" s="29"/>
      <c r="Y262" s="29"/>
      <c r="Z262" s="29"/>
    </row>
    <row r="263" spans="1:26" ht="15.75" customHeight="1">
      <c r="A263" s="29"/>
      <c r="B263" s="29"/>
      <c r="C263" s="29"/>
      <c r="D263" s="29"/>
      <c r="E263" s="29"/>
      <c r="F263" s="29"/>
      <c r="G263" s="29"/>
      <c r="H263" s="579"/>
      <c r="I263" s="29"/>
      <c r="J263" s="29"/>
      <c r="K263" s="29"/>
      <c r="L263" s="29"/>
      <c r="M263" s="29"/>
      <c r="N263" s="29"/>
      <c r="O263" s="29"/>
      <c r="P263" s="29"/>
      <c r="Q263" s="29"/>
      <c r="R263" s="29"/>
      <c r="S263" s="29"/>
      <c r="T263" s="29"/>
      <c r="U263" s="29"/>
      <c r="V263" s="29"/>
      <c r="W263" s="29"/>
      <c r="X263" s="29"/>
      <c r="Y263" s="29"/>
      <c r="Z263" s="29"/>
    </row>
    <row r="264" spans="1:26" ht="15.75" customHeight="1">
      <c r="A264" s="29"/>
      <c r="B264" s="29"/>
      <c r="C264" s="29"/>
      <c r="D264" s="29"/>
      <c r="E264" s="29"/>
      <c r="F264" s="29"/>
      <c r="G264" s="29"/>
      <c r="H264" s="579"/>
      <c r="I264" s="29"/>
      <c r="J264" s="29"/>
      <c r="K264" s="29"/>
      <c r="L264" s="29"/>
      <c r="M264" s="29"/>
      <c r="N264" s="29"/>
      <c r="O264" s="29"/>
      <c r="P264" s="29"/>
      <c r="Q264" s="29"/>
      <c r="R264" s="29"/>
      <c r="S264" s="29"/>
      <c r="T264" s="29"/>
      <c r="U264" s="29"/>
      <c r="V264" s="29"/>
      <c r="W264" s="29"/>
      <c r="X264" s="29"/>
      <c r="Y264" s="29"/>
      <c r="Z264" s="29"/>
    </row>
    <row r="265" spans="1:26" ht="15.75" customHeight="1">
      <c r="A265" s="29"/>
      <c r="B265" s="29"/>
      <c r="C265" s="29"/>
      <c r="D265" s="29"/>
      <c r="E265" s="29"/>
      <c r="F265" s="29"/>
      <c r="G265" s="29"/>
      <c r="H265" s="579"/>
      <c r="I265" s="29"/>
      <c r="J265" s="29"/>
      <c r="K265" s="29"/>
      <c r="L265" s="29"/>
      <c r="M265" s="29"/>
      <c r="N265" s="29"/>
      <c r="O265" s="29"/>
      <c r="P265" s="29"/>
      <c r="Q265" s="29"/>
      <c r="R265" s="29"/>
      <c r="S265" s="29"/>
      <c r="T265" s="29"/>
      <c r="U265" s="29"/>
      <c r="V265" s="29"/>
      <c r="W265" s="29"/>
      <c r="X265" s="29"/>
      <c r="Y265" s="29"/>
      <c r="Z265" s="29"/>
    </row>
    <row r="266" spans="1:26" ht="15.75" customHeight="1">
      <c r="A266" s="29"/>
      <c r="B266" s="29"/>
      <c r="C266" s="29"/>
      <c r="D266" s="29"/>
      <c r="E266" s="29"/>
      <c r="F266" s="29"/>
      <c r="G266" s="29"/>
      <c r="H266" s="579"/>
      <c r="I266" s="29"/>
      <c r="J266" s="29"/>
      <c r="K266" s="29"/>
      <c r="L266" s="29"/>
      <c r="M266" s="29"/>
      <c r="N266" s="29"/>
      <c r="O266" s="29"/>
      <c r="P266" s="29"/>
      <c r="Q266" s="29"/>
      <c r="R266" s="29"/>
      <c r="S266" s="29"/>
      <c r="T266" s="29"/>
      <c r="U266" s="29"/>
      <c r="V266" s="29"/>
      <c r="W266" s="29"/>
      <c r="X266" s="29"/>
      <c r="Y266" s="29"/>
      <c r="Z266" s="29"/>
    </row>
    <row r="267" spans="1:26" ht="15.75" customHeight="1">
      <c r="A267" s="29"/>
      <c r="B267" s="29"/>
      <c r="C267" s="29"/>
      <c r="D267" s="29"/>
      <c r="E267" s="29"/>
      <c r="F267" s="29"/>
      <c r="G267" s="29"/>
      <c r="H267" s="579"/>
      <c r="I267" s="29"/>
      <c r="J267" s="29"/>
      <c r="K267" s="29"/>
      <c r="L267" s="29"/>
      <c r="M267" s="29"/>
      <c r="N267" s="29"/>
      <c r="O267" s="29"/>
      <c r="P267" s="29"/>
      <c r="Q267" s="29"/>
      <c r="R267" s="29"/>
      <c r="S267" s="29"/>
      <c r="T267" s="29"/>
      <c r="U267" s="29"/>
      <c r="V267" s="29"/>
      <c r="W267" s="29"/>
      <c r="X267" s="29"/>
      <c r="Y267" s="29"/>
      <c r="Z267" s="29"/>
    </row>
    <row r="268" spans="1:26" ht="15.75" customHeight="1">
      <c r="A268" s="29"/>
      <c r="B268" s="29"/>
      <c r="C268" s="29"/>
      <c r="D268" s="29"/>
      <c r="E268" s="29"/>
      <c r="F268" s="29"/>
      <c r="G268" s="29"/>
      <c r="H268" s="579"/>
      <c r="I268" s="29"/>
      <c r="J268" s="29"/>
      <c r="K268" s="29"/>
      <c r="L268" s="29"/>
      <c r="M268" s="29"/>
      <c r="N268" s="29"/>
      <c r="O268" s="29"/>
      <c r="P268" s="29"/>
      <c r="Q268" s="29"/>
      <c r="R268" s="29"/>
      <c r="S268" s="29"/>
      <c r="T268" s="29"/>
      <c r="U268" s="29"/>
      <c r="V268" s="29"/>
      <c r="W268" s="29"/>
      <c r="X268" s="29"/>
      <c r="Y268" s="29"/>
      <c r="Z268" s="29"/>
    </row>
    <row r="269" spans="1:26" ht="15.75" customHeight="1">
      <c r="A269" s="29"/>
      <c r="B269" s="29"/>
      <c r="C269" s="29"/>
      <c r="D269" s="29"/>
      <c r="E269" s="29"/>
      <c r="F269" s="29"/>
      <c r="G269" s="29"/>
      <c r="H269" s="579"/>
      <c r="I269" s="29"/>
      <c r="J269" s="29"/>
      <c r="K269" s="29"/>
      <c r="L269" s="29"/>
      <c r="M269" s="29"/>
      <c r="N269" s="29"/>
      <c r="O269" s="29"/>
      <c r="P269" s="29"/>
      <c r="Q269" s="29"/>
      <c r="R269" s="29"/>
      <c r="S269" s="29"/>
      <c r="T269" s="29"/>
      <c r="U269" s="29"/>
      <c r="V269" s="29"/>
      <c r="W269" s="29"/>
      <c r="X269" s="29"/>
      <c r="Y269" s="29"/>
      <c r="Z269" s="29"/>
    </row>
    <row r="270" spans="1:26" ht="15.75" customHeight="1">
      <c r="A270" s="29"/>
      <c r="B270" s="29"/>
      <c r="C270" s="29"/>
      <c r="D270" s="29"/>
      <c r="E270" s="29"/>
      <c r="F270" s="29"/>
      <c r="G270" s="29"/>
      <c r="H270" s="579"/>
      <c r="I270" s="29"/>
      <c r="J270" s="29"/>
      <c r="K270" s="29"/>
      <c r="L270" s="29"/>
      <c r="M270" s="29"/>
      <c r="N270" s="29"/>
      <c r="O270" s="29"/>
      <c r="P270" s="29"/>
      <c r="Q270" s="29"/>
      <c r="R270" s="29"/>
      <c r="S270" s="29"/>
      <c r="T270" s="29"/>
      <c r="U270" s="29"/>
      <c r="V270" s="29"/>
      <c r="W270" s="29"/>
      <c r="X270" s="29"/>
      <c r="Y270" s="29"/>
      <c r="Z270" s="29"/>
    </row>
    <row r="271" spans="1:26" ht="15.75" customHeight="1">
      <c r="A271" s="29"/>
      <c r="B271" s="29"/>
      <c r="C271" s="29"/>
      <c r="D271" s="29"/>
      <c r="E271" s="29"/>
      <c r="F271" s="29"/>
      <c r="G271" s="29"/>
      <c r="H271" s="579"/>
      <c r="I271" s="29"/>
      <c r="J271" s="29"/>
      <c r="K271" s="29"/>
      <c r="L271" s="29"/>
      <c r="M271" s="29"/>
      <c r="N271" s="29"/>
      <c r="O271" s="29"/>
      <c r="P271" s="29"/>
      <c r="Q271" s="29"/>
      <c r="R271" s="29"/>
      <c r="S271" s="29"/>
      <c r="T271" s="29"/>
      <c r="U271" s="29"/>
      <c r="V271" s="29"/>
      <c r="W271" s="29"/>
      <c r="X271" s="29"/>
      <c r="Y271" s="29"/>
      <c r="Z271" s="29"/>
    </row>
    <row r="272" spans="1:26" ht="15.75" customHeight="1">
      <c r="A272" s="29"/>
      <c r="B272" s="29"/>
      <c r="C272" s="29"/>
      <c r="D272" s="29"/>
      <c r="E272" s="29"/>
      <c r="F272" s="29"/>
      <c r="G272" s="29"/>
      <c r="H272" s="579"/>
      <c r="I272" s="29"/>
      <c r="J272" s="29"/>
      <c r="K272" s="29"/>
      <c r="L272" s="29"/>
      <c r="M272" s="29"/>
      <c r="N272" s="29"/>
      <c r="O272" s="29"/>
      <c r="P272" s="29"/>
      <c r="Q272" s="29"/>
      <c r="R272" s="29"/>
      <c r="S272" s="29"/>
      <c r="T272" s="29"/>
      <c r="U272" s="29"/>
      <c r="V272" s="29"/>
      <c r="W272" s="29"/>
      <c r="X272" s="29"/>
      <c r="Y272" s="29"/>
      <c r="Z272" s="29"/>
    </row>
    <row r="273" spans="1:26" ht="15.75" customHeight="1">
      <c r="A273" s="29"/>
      <c r="B273" s="29"/>
      <c r="C273" s="29"/>
      <c r="D273" s="29"/>
      <c r="E273" s="29"/>
      <c r="F273" s="29"/>
      <c r="G273" s="29"/>
      <c r="H273" s="579"/>
      <c r="I273" s="29"/>
      <c r="J273" s="29"/>
      <c r="K273" s="29"/>
      <c r="L273" s="29"/>
      <c r="M273" s="29"/>
      <c r="N273" s="29"/>
      <c r="O273" s="29"/>
      <c r="P273" s="29"/>
      <c r="Q273" s="29"/>
      <c r="R273" s="29"/>
      <c r="S273" s="29"/>
      <c r="T273" s="29"/>
      <c r="U273" s="29"/>
      <c r="V273" s="29"/>
      <c r="W273" s="29"/>
      <c r="X273" s="29"/>
      <c r="Y273" s="29"/>
      <c r="Z273" s="29"/>
    </row>
    <row r="274" spans="1:26" ht="15.75" customHeight="1">
      <c r="A274" s="29"/>
      <c r="B274" s="29"/>
      <c r="C274" s="29"/>
      <c r="D274" s="29"/>
      <c r="E274" s="29"/>
      <c r="F274" s="29"/>
      <c r="G274" s="29"/>
      <c r="H274" s="579"/>
      <c r="I274" s="29"/>
      <c r="J274" s="29"/>
      <c r="K274" s="29"/>
      <c r="L274" s="29"/>
      <c r="M274" s="29"/>
      <c r="N274" s="29"/>
      <c r="O274" s="29"/>
      <c r="P274" s="29"/>
      <c r="Q274" s="29"/>
      <c r="R274" s="29"/>
      <c r="S274" s="29"/>
      <c r="T274" s="29"/>
      <c r="U274" s="29"/>
      <c r="V274" s="29"/>
      <c r="W274" s="29"/>
      <c r="X274" s="29"/>
      <c r="Y274" s="29"/>
      <c r="Z274" s="29"/>
    </row>
    <row r="275" spans="1:26" ht="15.75" customHeight="1">
      <c r="A275" s="29"/>
      <c r="B275" s="29"/>
      <c r="C275" s="29"/>
      <c r="D275" s="29"/>
      <c r="E275" s="29"/>
      <c r="F275" s="29"/>
      <c r="G275" s="29"/>
      <c r="H275" s="579"/>
      <c r="I275" s="29"/>
      <c r="J275" s="29"/>
      <c r="K275" s="29"/>
      <c r="L275" s="29"/>
      <c r="M275" s="29"/>
      <c r="N275" s="29"/>
      <c r="O275" s="29"/>
      <c r="P275" s="29"/>
      <c r="Q275" s="29"/>
      <c r="R275" s="29"/>
      <c r="S275" s="29"/>
      <c r="T275" s="29"/>
      <c r="U275" s="29"/>
      <c r="V275" s="29"/>
      <c r="W275" s="29"/>
      <c r="X275" s="29"/>
      <c r="Y275" s="29"/>
      <c r="Z275" s="29"/>
    </row>
    <row r="276" spans="1:26" ht="15.75" customHeight="1">
      <c r="A276" s="29"/>
      <c r="B276" s="29"/>
      <c r="C276" s="29"/>
      <c r="D276" s="29"/>
      <c r="E276" s="29"/>
      <c r="F276" s="29"/>
      <c r="G276" s="29"/>
      <c r="H276" s="579"/>
      <c r="I276" s="29"/>
      <c r="J276" s="29"/>
      <c r="K276" s="29"/>
      <c r="L276" s="29"/>
      <c r="M276" s="29"/>
      <c r="N276" s="29"/>
      <c r="O276" s="29"/>
      <c r="P276" s="29"/>
      <c r="Q276" s="29"/>
      <c r="R276" s="29"/>
      <c r="S276" s="29"/>
      <c r="T276" s="29"/>
      <c r="U276" s="29"/>
      <c r="V276" s="29"/>
      <c r="W276" s="29"/>
      <c r="X276" s="29"/>
      <c r="Y276" s="29"/>
      <c r="Z276" s="29"/>
    </row>
    <row r="277" spans="1:26" ht="15.75" customHeight="1">
      <c r="A277" s="29"/>
      <c r="B277" s="29"/>
      <c r="C277" s="29"/>
      <c r="D277" s="29"/>
      <c r="E277" s="29"/>
      <c r="F277" s="29"/>
      <c r="G277" s="29"/>
      <c r="H277" s="579"/>
      <c r="I277" s="29"/>
      <c r="J277" s="29"/>
      <c r="K277" s="29"/>
      <c r="L277" s="29"/>
      <c r="M277" s="29"/>
      <c r="N277" s="29"/>
      <c r="O277" s="29"/>
      <c r="P277" s="29"/>
      <c r="Q277" s="29"/>
      <c r="R277" s="29"/>
      <c r="S277" s="29"/>
      <c r="T277" s="29"/>
      <c r="U277" s="29"/>
      <c r="V277" s="29"/>
      <c r="W277" s="29"/>
      <c r="X277" s="29"/>
      <c r="Y277" s="29"/>
      <c r="Z277" s="29"/>
    </row>
    <row r="278" spans="1:26" ht="15.75" customHeight="1">
      <c r="A278" s="29"/>
      <c r="B278" s="29"/>
      <c r="C278" s="29"/>
      <c r="D278" s="29"/>
      <c r="E278" s="29"/>
      <c r="F278" s="29"/>
      <c r="G278" s="29"/>
      <c r="H278" s="579"/>
      <c r="I278" s="29"/>
      <c r="J278" s="29"/>
      <c r="K278" s="29"/>
      <c r="L278" s="29"/>
      <c r="M278" s="29"/>
      <c r="N278" s="29"/>
      <c r="O278" s="29"/>
      <c r="P278" s="29"/>
      <c r="Q278" s="29"/>
      <c r="R278" s="29"/>
      <c r="S278" s="29"/>
      <c r="T278" s="29"/>
      <c r="U278" s="29"/>
      <c r="V278" s="29"/>
      <c r="W278" s="29"/>
      <c r="X278" s="29"/>
      <c r="Y278" s="29"/>
      <c r="Z278" s="29"/>
    </row>
    <row r="279" spans="1:26" ht="15.75" customHeight="1">
      <c r="A279" s="29"/>
      <c r="B279" s="29"/>
      <c r="C279" s="29"/>
      <c r="D279" s="29"/>
      <c r="E279" s="29"/>
      <c r="F279" s="29"/>
      <c r="G279" s="29"/>
      <c r="H279" s="579"/>
      <c r="I279" s="29"/>
      <c r="J279" s="29"/>
      <c r="K279" s="29"/>
      <c r="L279" s="29"/>
      <c r="M279" s="29"/>
      <c r="N279" s="29"/>
      <c r="O279" s="29"/>
      <c r="P279" s="29"/>
      <c r="Q279" s="29"/>
      <c r="R279" s="29"/>
      <c r="S279" s="29"/>
      <c r="T279" s="29"/>
      <c r="U279" s="29"/>
      <c r="V279" s="29"/>
      <c r="W279" s="29"/>
      <c r="X279" s="29"/>
      <c r="Y279" s="29"/>
      <c r="Z279" s="29"/>
    </row>
    <row r="280" spans="1:26" ht="15.75" customHeight="1">
      <c r="A280" s="29"/>
      <c r="B280" s="29"/>
      <c r="C280" s="29"/>
      <c r="D280" s="29"/>
      <c r="E280" s="29"/>
      <c r="F280" s="29"/>
      <c r="G280" s="29"/>
      <c r="H280" s="579"/>
      <c r="I280" s="29"/>
      <c r="J280" s="29"/>
      <c r="K280" s="29"/>
      <c r="L280" s="29"/>
      <c r="M280" s="29"/>
      <c r="N280" s="29"/>
      <c r="O280" s="29"/>
      <c r="P280" s="29"/>
      <c r="Q280" s="29"/>
      <c r="R280" s="29"/>
      <c r="S280" s="29"/>
      <c r="T280" s="29"/>
      <c r="U280" s="29"/>
      <c r="V280" s="29"/>
      <c r="W280" s="29"/>
      <c r="X280" s="29"/>
      <c r="Y280" s="29"/>
      <c r="Z280" s="29"/>
    </row>
    <row r="281" spans="1:26" ht="15.75" customHeight="1">
      <c r="A281" s="29"/>
      <c r="B281" s="29"/>
      <c r="C281" s="29"/>
      <c r="D281" s="29"/>
      <c r="E281" s="29"/>
      <c r="F281" s="29"/>
      <c r="G281" s="29"/>
      <c r="H281" s="579"/>
      <c r="I281" s="29"/>
      <c r="J281" s="29"/>
      <c r="K281" s="29"/>
      <c r="L281" s="29"/>
      <c r="M281" s="29"/>
      <c r="N281" s="29"/>
      <c r="O281" s="29"/>
      <c r="P281" s="29"/>
      <c r="Q281" s="29"/>
      <c r="R281" s="29"/>
      <c r="S281" s="29"/>
      <c r="T281" s="29"/>
      <c r="U281" s="29"/>
      <c r="V281" s="29"/>
      <c r="W281" s="29"/>
      <c r="X281" s="29"/>
      <c r="Y281" s="29"/>
      <c r="Z281" s="29"/>
    </row>
    <row r="282" spans="1:26" ht="15.75" customHeight="1">
      <c r="A282" s="29"/>
      <c r="B282" s="29"/>
      <c r="C282" s="29"/>
      <c r="D282" s="29"/>
      <c r="E282" s="29"/>
      <c r="F282" s="29"/>
      <c r="G282" s="29"/>
      <c r="H282" s="579"/>
      <c r="I282" s="29"/>
      <c r="J282" s="29"/>
      <c r="K282" s="29"/>
      <c r="L282" s="29"/>
      <c r="M282" s="29"/>
      <c r="N282" s="29"/>
      <c r="O282" s="29"/>
      <c r="P282" s="29"/>
      <c r="Q282" s="29"/>
      <c r="R282" s="29"/>
      <c r="S282" s="29"/>
      <c r="T282" s="29"/>
      <c r="U282" s="29"/>
      <c r="V282" s="29"/>
      <c r="W282" s="29"/>
      <c r="X282" s="29"/>
      <c r="Y282" s="29"/>
      <c r="Z282" s="29"/>
    </row>
    <row r="283" spans="1:26" ht="15.75" customHeight="1">
      <c r="A283" s="29"/>
      <c r="B283" s="29"/>
      <c r="C283" s="29"/>
      <c r="D283" s="29"/>
      <c r="E283" s="29"/>
      <c r="F283" s="29"/>
      <c r="G283" s="29"/>
      <c r="H283" s="579"/>
      <c r="I283" s="29"/>
      <c r="J283" s="29"/>
      <c r="K283" s="29"/>
      <c r="L283" s="29"/>
      <c r="M283" s="29"/>
      <c r="N283" s="29"/>
      <c r="O283" s="29"/>
      <c r="P283" s="29"/>
      <c r="Q283" s="29"/>
      <c r="R283" s="29"/>
      <c r="S283" s="29"/>
      <c r="T283" s="29"/>
      <c r="U283" s="29"/>
      <c r="V283" s="29"/>
      <c r="W283" s="29"/>
      <c r="X283" s="29"/>
      <c r="Y283" s="29"/>
      <c r="Z283" s="29"/>
    </row>
    <row r="284" spans="1:26" ht="15.75" customHeight="1">
      <c r="A284" s="29"/>
      <c r="B284" s="29"/>
      <c r="C284" s="29"/>
      <c r="D284" s="29"/>
      <c r="E284" s="29"/>
      <c r="F284" s="29"/>
      <c r="G284" s="29"/>
      <c r="H284" s="579"/>
      <c r="I284" s="29"/>
      <c r="J284" s="29"/>
      <c r="K284" s="29"/>
      <c r="L284" s="29"/>
      <c r="M284" s="29"/>
      <c r="N284" s="29"/>
      <c r="O284" s="29"/>
      <c r="P284" s="29"/>
      <c r="Q284" s="29"/>
      <c r="R284" s="29"/>
      <c r="S284" s="29"/>
      <c r="T284" s="29"/>
      <c r="U284" s="29"/>
      <c r="V284" s="29"/>
      <c r="W284" s="29"/>
      <c r="X284" s="29"/>
      <c r="Y284" s="29"/>
      <c r="Z284" s="29"/>
    </row>
    <row r="285" spans="1:26" ht="15.75" customHeight="1">
      <c r="A285" s="29"/>
      <c r="B285" s="29"/>
      <c r="C285" s="29"/>
      <c r="D285" s="29"/>
      <c r="E285" s="29"/>
      <c r="F285" s="29"/>
      <c r="G285" s="29"/>
      <c r="H285" s="579"/>
      <c r="I285" s="29"/>
      <c r="J285" s="29"/>
      <c r="K285" s="29"/>
      <c r="L285" s="29"/>
      <c r="M285" s="29"/>
      <c r="N285" s="29"/>
      <c r="O285" s="29"/>
      <c r="P285" s="29"/>
      <c r="Q285" s="29"/>
      <c r="R285" s="29"/>
      <c r="S285" s="29"/>
      <c r="T285" s="29"/>
      <c r="U285" s="29"/>
      <c r="V285" s="29"/>
      <c r="W285" s="29"/>
      <c r="X285" s="29"/>
      <c r="Y285" s="29"/>
      <c r="Z285" s="29"/>
    </row>
    <row r="286" spans="1:26" ht="15.75" customHeight="1">
      <c r="A286" s="29"/>
      <c r="B286" s="29"/>
      <c r="C286" s="29"/>
      <c r="D286" s="29"/>
      <c r="E286" s="29"/>
      <c r="F286" s="29"/>
      <c r="G286" s="29"/>
      <c r="H286" s="579"/>
      <c r="I286" s="29"/>
      <c r="J286" s="29"/>
      <c r="K286" s="29"/>
      <c r="L286" s="29"/>
      <c r="M286" s="29"/>
      <c r="N286" s="29"/>
      <c r="O286" s="29"/>
      <c r="P286" s="29"/>
      <c r="Q286" s="29"/>
      <c r="R286" s="29"/>
      <c r="S286" s="29"/>
      <c r="T286" s="29"/>
      <c r="U286" s="29"/>
      <c r="V286" s="29"/>
      <c r="W286" s="29"/>
      <c r="X286" s="29"/>
      <c r="Y286" s="29"/>
      <c r="Z286" s="29"/>
    </row>
    <row r="287" spans="1:26" ht="15.75" customHeight="1">
      <c r="A287" s="29"/>
      <c r="B287" s="29"/>
      <c r="C287" s="29"/>
      <c r="D287" s="29"/>
      <c r="E287" s="29"/>
      <c r="F287" s="29"/>
      <c r="G287" s="29"/>
      <c r="H287" s="579"/>
      <c r="I287" s="29"/>
      <c r="J287" s="29"/>
      <c r="K287" s="29"/>
      <c r="L287" s="29"/>
      <c r="M287" s="29"/>
      <c r="N287" s="29"/>
      <c r="O287" s="29"/>
      <c r="P287" s="29"/>
      <c r="Q287" s="29"/>
      <c r="R287" s="29"/>
      <c r="S287" s="29"/>
      <c r="T287" s="29"/>
      <c r="U287" s="29"/>
      <c r="V287" s="29"/>
      <c r="W287" s="29"/>
      <c r="X287" s="29"/>
      <c r="Y287" s="29"/>
      <c r="Z287" s="29"/>
    </row>
    <row r="288" spans="1:26" ht="15.75" customHeight="1">
      <c r="A288" s="29"/>
      <c r="B288" s="29"/>
      <c r="C288" s="29"/>
      <c r="D288" s="29"/>
      <c r="E288" s="29"/>
      <c r="F288" s="29"/>
      <c r="G288" s="29"/>
      <c r="H288" s="579"/>
      <c r="I288" s="29"/>
      <c r="J288" s="29"/>
      <c r="K288" s="29"/>
      <c r="L288" s="29"/>
      <c r="M288" s="29"/>
      <c r="N288" s="29"/>
      <c r="O288" s="29"/>
      <c r="P288" s="29"/>
      <c r="Q288" s="29"/>
      <c r="R288" s="29"/>
      <c r="S288" s="29"/>
      <c r="T288" s="29"/>
      <c r="U288" s="29"/>
      <c r="V288" s="29"/>
      <c r="W288" s="29"/>
      <c r="X288" s="29"/>
      <c r="Y288" s="29"/>
      <c r="Z288" s="29"/>
    </row>
    <row r="289" spans="1:26" ht="15.75" customHeight="1">
      <c r="A289" s="29"/>
      <c r="B289" s="29"/>
      <c r="C289" s="29"/>
      <c r="D289" s="29"/>
      <c r="E289" s="29"/>
      <c r="F289" s="29"/>
      <c r="G289" s="29"/>
      <c r="H289" s="579"/>
      <c r="I289" s="29"/>
      <c r="J289" s="29"/>
      <c r="K289" s="29"/>
      <c r="L289" s="29"/>
      <c r="M289" s="29"/>
      <c r="N289" s="29"/>
      <c r="O289" s="29"/>
      <c r="P289" s="29"/>
      <c r="Q289" s="29"/>
      <c r="R289" s="29"/>
      <c r="S289" s="29"/>
      <c r="T289" s="29"/>
      <c r="U289" s="29"/>
      <c r="V289" s="29"/>
      <c r="W289" s="29"/>
      <c r="X289" s="29"/>
      <c r="Y289" s="29"/>
      <c r="Z289" s="29"/>
    </row>
    <row r="290" spans="1:26" ht="15.75" customHeight="1">
      <c r="A290" s="29"/>
      <c r="B290" s="29"/>
      <c r="C290" s="29"/>
      <c r="D290" s="29"/>
      <c r="E290" s="29"/>
      <c r="F290" s="29"/>
      <c r="G290" s="29"/>
      <c r="H290" s="579"/>
      <c r="I290" s="29"/>
      <c r="J290" s="29"/>
      <c r="K290" s="29"/>
      <c r="L290" s="29"/>
      <c r="M290" s="29"/>
      <c r="N290" s="29"/>
      <c r="O290" s="29"/>
      <c r="P290" s="29"/>
      <c r="Q290" s="29"/>
      <c r="R290" s="29"/>
      <c r="S290" s="29"/>
      <c r="T290" s="29"/>
      <c r="U290" s="29"/>
      <c r="V290" s="29"/>
      <c r="W290" s="29"/>
      <c r="X290" s="29"/>
      <c r="Y290" s="29"/>
      <c r="Z290" s="29"/>
    </row>
    <row r="291" spans="1:26" ht="15.75" customHeight="1">
      <c r="A291" s="29"/>
      <c r="B291" s="29"/>
      <c r="C291" s="29"/>
      <c r="D291" s="29"/>
      <c r="E291" s="29"/>
      <c r="F291" s="29"/>
      <c r="G291" s="29"/>
      <c r="H291" s="579"/>
      <c r="I291" s="29"/>
      <c r="J291" s="29"/>
      <c r="K291" s="29"/>
      <c r="L291" s="29"/>
      <c r="M291" s="29"/>
      <c r="N291" s="29"/>
      <c r="O291" s="29"/>
      <c r="P291" s="29"/>
      <c r="Q291" s="29"/>
      <c r="R291" s="29"/>
      <c r="S291" s="29"/>
      <c r="T291" s="29"/>
      <c r="U291" s="29"/>
      <c r="V291" s="29"/>
      <c r="W291" s="29"/>
      <c r="X291" s="29"/>
      <c r="Y291" s="29"/>
      <c r="Z291" s="29"/>
    </row>
    <row r="292" spans="1:26" ht="15.75" customHeight="1">
      <c r="A292" s="29"/>
      <c r="B292" s="29"/>
      <c r="C292" s="29"/>
      <c r="D292" s="29"/>
      <c r="E292" s="29"/>
      <c r="F292" s="29"/>
      <c r="G292" s="29"/>
      <c r="H292" s="579"/>
      <c r="I292" s="29"/>
      <c r="J292" s="29"/>
      <c r="K292" s="29"/>
      <c r="L292" s="29"/>
      <c r="M292" s="29"/>
      <c r="N292" s="29"/>
      <c r="O292" s="29"/>
      <c r="P292" s="29"/>
      <c r="Q292" s="29"/>
      <c r="R292" s="29"/>
      <c r="S292" s="29"/>
      <c r="T292" s="29"/>
      <c r="U292" s="29"/>
      <c r="V292" s="29"/>
      <c r="W292" s="29"/>
      <c r="X292" s="29"/>
      <c r="Y292" s="29"/>
      <c r="Z292" s="29"/>
    </row>
    <row r="293" spans="1:26" ht="15.75" customHeight="1">
      <c r="A293" s="29"/>
      <c r="B293" s="29"/>
      <c r="C293" s="29"/>
      <c r="D293" s="29"/>
      <c r="E293" s="29"/>
      <c r="F293" s="29"/>
      <c r="G293" s="29"/>
      <c r="H293" s="579"/>
      <c r="I293" s="29"/>
      <c r="J293" s="29"/>
      <c r="K293" s="29"/>
      <c r="L293" s="29"/>
      <c r="M293" s="29"/>
      <c r="N293" s="29"/>
      <c r="O293" s="29"/>
      <c r="P293" s="29"/>
      <c r="Q293" s="29"/>
      <c r="R293" s="29"/>
      <c r="S293" s="29"/>
      <c r="T293" s="29"/>
      <c r="U293" s="29"/>
      <c r="V293" s="29"/>
      <c r="W293" s="29"/>
      <c r="X293" s="29"/>
      <c r="Y293" s="29"/>
      <c r="Z293" s="29"/>
    </row>
    <row r="294" spans="1:26" ht="15.75" customHeight="1">
      <c r="A294" s="29"/>
      <c r="B294" s="29"/>
      <c r="C294" s="29"/>
      <c r="D294" s="29"/>
      <c r="E294" s="29"/>
      <c r="F294" s="29"/>
      <c r="G294" s="29"/>
      <c r="H294" s="579"/>
      <c r="I294" s="29"/>
      <c r="J294" s="29"/>
      <c r="K294" s="29"/>
      <c r="L294" s="29"/>
      <c r="M294" s="29"/>
      <c r="N294" s="29"/>
      <c r="O294" s="29"/>
      <c r="P294" s="29"/>
      <c r="Q294" s="29"/>
      <c r="R294" s="29"/>
      <c r="S294" s="29"/>
      <c r="T294" s="29"/>
      <c r="U294" s="29"/>
      <c r="V294" s="29"/>
      <c r="W294" s="29"/>
      <c r="X294" s="29"/>
      <c r="Y294" s="29"/>
      <c r="Z294" s="29"/>
    </row>
    <row r="295" spans="1:26" ht="15.75" customHeight="1">
      <c r="A295" s="29"/>
      <c r="B295" s="29"/>
      <c r="C295" s="29"/>
      <c r="D295" s="29"/>
      <c r="E295" s="29"/>
      <c r="F295" s="29"/>
      <c r="G295" s="29"/>
      <c r="H295" s="579"/>
      <c r="I295" s="29"/>
      <c r="J295" s="29"/>
      <c r="K295" s="29"/>
      <c r="L295" s="29"/>
      <c r="M295" s="29"/>
      <c r="N295" s="29"/>
      <c r="O295" s="29"/>
      <c r="P295" s="29"/>
      <c r="Q295" s="29"/>
      <c r="R295" s="29"/>
      <c r="S295" s="29"/>
      <c r="T295" s="29"/>
      <c r="U295" s="29"/>
      <c r="V295" s="29"/>
      <c r="W295" s="29"/>
      <c r="X295" s="29"/>
      <c r="Y295" s="29"/>
      <c r="Z295" s="29"/>
    </row>
    <row r="296" spans="1:26" ht="15.75" customHeight="1">
      <c r="A296" s="29"/>
      <c r="B296" s="29"/>
      <c r="C296" s="29"/>
      <c r="D296" s="29"/>
      <c r="E296" s="29"/>
      <c r="F296" s="29"/>
      <c r="G296" s="29"/>
      <c r="H296" s="579"/>
      <c r="I296" s="29"/>
      <c r="J296" s="29"/>
      <c r="K296" s="29"/>
      <c r="L296" s="29"/>
      <c r="M296" s="29"/>
      <c r="N296" s="29"/>
      <c r="O296" s="29"/>
      <c r="P296" s="29"/>
      <c r="Q296" s="29"/>
      <c r="R296" s="29"/>
      <c r="S296" s="29"/>
      <c r="T296" s="29"/>
      <c r="U296" s="29"/>
      <c r="V296" s="29"/>
      <c r="W296" s="29"/>
      <c r="X296" s="29"/>
      <c r="Y296" s="29"/>
      <c r="Z296" s="29"/>
    </row>
    <row r="297" spans="1:26" ht="15.75" customHeight="1">
      <c r="A297" s="29"/>
      <c r="B297" s="29"/>
      <c r="C297" s="29"/>
      <c r="D297" s="29"/>
      <c r="E297" s="29"/>
      <c r="F297" s="29"/>
      <c r="G297" s="29"/>
      <c r="H297" s="579"/>
      <c r="I297" s="29"/>
      <c r="J297" s="29"/>
      <c r="K297" s="29"/>
      <c r="L297" s="29"/>
      <c r="M297" s="29"/>
      <c r="N297" s="29"/>
      <c r="O297" s="29"/>
      <c r="P297" s="29"/>
      <c r="Q297" s="29"/>
      <c r="R297" s="29"/>
      <c r="S297" s="29"/>
      <c r="T297" s="29"/>
      <c r="U297" s="29"/>
      <c r="V297" s="29"/>
      <c r="W297" s="29"/>
      <c r="X297" s="29"/>
      <c r="Y297" s="29"/>
      <c r="Z297" s="29"/>
    </row>
    <row r="298" spans="1:26" ht="15.75" customHeight="1">
      <c r="A298" s="29"/>
      <c r="B298" s="29"/>
      <c r="C298" s="29"/>
      <c r="D298" s="29"/>
      <c r="E298" s="29"/>
      <c r="F298" s="29"/>
      <c r="G298" s="29"/>
      <c r="H298" s="579"/>
      <c r="I298" s="29"/>
      <c r="J298" s="29"/>
      <c r="K298" s="29"/>
      <c r="L298" s="29"/>
      <c r="M298" s="29"/>
      <c r="N298" s="29"/>
      <c r="O298" s="29"/>
      <c r="P298" s="29"/>
      <c r="Q298" s="29"/>
      <c r="R298" s="29"/>
      <c r="S298" s="29"/>
      <c r="T298" s="29"/>
      <c r="U298" s="29"/>
      <c r="V298" s="29"/>
      <c r="W298" s="29"/>
      <c r="X298" s="29"/>
      <c r="Y298" s="29"/>
      <c r="Z298" s="29"/>
    </row>
    <row r="299" spans="1:26" ht="15.75" customHeight="1">
      <c r="A299" s="29"/>
      <c r="B299" s="29"/>
      <c r="C299" s="29"/>
      <c r="D299" s="29"/>
      <c r="E299" s="29"/>
      <c r="F299" s="29"/>
      <c r="G299" s="29"/>
      <c r="H299" s="579"/>
      <c r="I299" s="29"/>
      <c r="J299" s="29"/>
      <c r="K299" s="29"/>
      <c r="L299" s="29"/>
      <c r="M299" s="29"/>
      <c r="N299" s="29"/>
      <c r="O299" s="29"/>
      <c r="P299" s="29"/>
      <c r="Q299" s="29"/>
      <c r="R299" s="29"/>
      <c r="S299" s="29"/>
      <c r="T299" s="29"/>
      <c r="U299" s="29"/>
      <c r="V299" s="29"/>
      <c r="W299" s="29"/>
      <c r="X299" s="29"/>
      <c r="Y299" s="29"/>
      <c r="Z299" s="29"/>
    </row>
    <row r="300" spans="1:26" ht="15.75" customHeight="1">
      <c r="A300" s="29"/>
      <c r="B300" s="29"/>
      <c r="C300" s="29"/>
      <c r="D300" s="29"/>
      <c r="E300" s="29"/>
      <c r="F300" s="29"/>
      <c r="G300" s="29"/>
      <c r="H300" s="579"/>
      <c r="I300" s="29"/>
      <c r="J300" s="29"/>
      <c r="K300" s="29"/>
      <c r="L300" s="29"/>
      <c r="M300" s="29"/>
      <c r="N300" s="29"/>
      <c r="O300" s="29"/>
      <c r="P300" s="29"/>
      <c r="Q300" s="29"/>
      <c r="R300" s="29"/>
      <c r="S300" s="29"/>
      <c r="T300" s="29"/>
      <c r="U300" s="29"/>
      <c r="V300" s="29"/>
      <c r="W300" s="29"/>
      <c r="X300" s="29"/>
      <c r="Y300" s="29"/>
      <c r="Z300" s="29"/>
    </row>
    <row r="301" spans="1:26" ht="15.75" customHeight="1">
      <c r="A301" s="29"/>
      <c r="B301" s="29"/>
      <c r="C301" s="29"/>
      <c r="D301" s="29"/>
      <c r="E301" s="29"/>
      <c r="F301" s="29"/>
      <c r="G301" s="29"/>
      <c r="H301" s="579"/>
      <c r="I301" s="29"/>
      <c r="J301" s="29"/>
      <c r="K301" s="29"/>
      <c r="L301" s="29"/>
      <c r="M301" s="29"/>
      <c r="N301" s="29"/>
      <c r="O301" s="29"/>
      <c r="P301" s="29"/>
      <c r="Q301" s="29"/>
      <c r="R301" s="29"/>
      <c r="S301" s="29"/>
      <c r="T301" s="29"/>
      <c r="U301" s="29"/>
      <c r="V301" s="29"/>
      <c r="W301" s="29"/>
      <c r="X301" s="29"/>
      <c r="Y301" s="29"/>
      <c r="Z301" s="29"/>
    </row>
    <row r="302" spans="1:26" ht="15.75" customHeight="1">
      <c r="A302" s="29"/>
      <c r="B302" s="29"/>
      <c r="C302" s="29"/>
      <c r="D302" s="29"/>
      <c r="E302" s="29"/>
      <c r="F302" s="29"/>
      <c r="G302" s="29"/>
      <c r="H302" s="579"/>
      <c r="I302" s="29"/>
      <c r="J302" s="29"/>
      <c r="K302" s="29"/>
      <c r="L302" s="29"/>
      <c r="M302" s="29"/>
      <c r="N302" s="29"/>
      <c r="O302" s="29"/>
      <c r="P302" s="29"/>
      <c r="Q302" s="29"/>
      <c r="R302" s="29"/>
      <c r="S302" s="29"/>
      <c r="T302" s="29"/>
      <c r="U302" s="29"/>
      <c r="V302" s="29"/>
      <c r="W302" s="29"/>
      <c r="X302" s="29"/>
      <c r="Y302" s="29"/>
      <c r="Z302" s="29"/>
    </row>
    <row r="303" spans="1:26" ht="15.75" customHeight="1">
      <c r="A303" s="29"/>
      <c r="B303" s="29"/>
      <c r="C303" s="29"/>
      <c r="D303" s="29"/>
      <c r="E303" s="29"/>
      <c r="F303" s="29"/>
      <c r="G303" s="29"/>
      <c r="H303" s="579"/>
      <c r="I303" s="29"/>
      <c r="J303" s="29"/>
      <c r="K303" s="29"/>
      <c r="L303" s="29"/>
      <c r="M303" s="29"/>
      <c r="N303" s="29"/>
      <c r="O303" s="29"/>
      <c r="P303" s="29"/>
      <c r="Q303" s="29"/>
      <c r="R303" s="29"/>
      <c r="S303" s="29"/>
      <c r="T303" s="29"/>
      <c r="U303" s="29"/>
      <c r="V303" s="29"/>
      <c r="W303" s="29"/>
      <c r="X303" s="29"/>
      <c r="Y303" s="29"/>
      <c r="Z303" s="29"/>
    </row>
    <row r="304" spans="1:26" ht="15.75" customHeight="1">
      <c r="A304" s="29"/>
      <c r="B304" s="29"/>
      <c r="C304" s="29"/>
      <c r="D304" s="29"/>
      <c r="E304" s="29"/>
      <c r="F304" s="29"/>
      <c r="G304" s="29"/>
      <c r="H304" s="579"/>
      <c r="I304" s="29"/>
      <c r="J304" s="29"/>
      <c r="K304" s="29"/>
      <c r="L304" s="29"/>
      <c r="M304" s="29"/>
      <c r="N304" s="29"/>
      <c r="O304" s="29"/>
      <c r="P304" s="29"/>
      <c r="Q304" s="29"/>
      <c r="R304" s="29"/>
      <c r="S304" s="29"/>
      <c r="T304" s="29"/>
      <c r="U304" s="29"/>
      <c r="V304" s="29"/>
      <c r="W304" s="29"/>
      <c r="X304" s="29"/>
      <c r="Y304" s="29"/>
      <c r="Z304" s="29"/>
    </row>
    <row r="305" spans="1:26" ht="15.75" customHeight="1">
      <c r="A305" s="29"/>
      <c r="B305" s="29"/>
      <c r="C305" s="29"/>
      <c r="D305" s="29"/>
      <c r="E305" s="29"/>
      <c r="F305" s="29"/>
      <c r="G305" s="29"/>
      <c r="H305" s="579"/>
      <c r="I305" s="29"/>
      <c r="J305" s="29"/>
      <c r="K305" s="29"/>
      <c r="L305" s="29"/>
      <c r="M305" s="29"/>
      <c r="N305" s="29"/>
      <c r="O305" s="29"/>
      <c r="P305" s="29"/>
      <c r="Q305" s="29"/>
      <c r="R305" s="29"/>
      <c r="S305" s="29"/>
      <c r="T305" s="29"/>
      <c r="U305" s="29"/>
      <c r="V305" s="29"/>
      <c r="W305" s="29"/>
      <c r="X305" s="29"/>
      <c r="Y305" s="29"/>
      <c r="Z305" s="29"/>
    </row>
    <row r="306" spans="1:26" ht="15.75" customHeight="1">
      <c r="A306" s="29"/>
      <c r="B306" s="29"/>
      <c r="C306" s="29"/>
      <c r="D306" s="29"/>
      <c r="E306" s="29"/>
      <c r="F306" s="29"/>
      <c r="G306" s="29"/>
      <c r="H306" s="579"/>
      <c r="I306" s="29"/>
      <c r="J306" s="29"/>
      <c r="K306" s="29"/>
      <c r="L306" s="29"/>
      <c r="M306" s="29"/>
      <c r="N306" s="29"/>
      <c r="O306" s="29"/>
      <c r="P306" s="29"/>
      <c r="Q306" s="29"/>
      <c r="R306" s="29"/>
      <c r="S306" s="29"/>
      <c r="T306" s="29"/>
      <c r="U306" s="29"/>
      <c r="V306" s="29"/>
      <c r="W306" s="29"/>
      <c r="X306" s="29"/>
      <c r="Y306" s="29"/>
      <c r="Z306" s="29"/>
    </row>
    <row r="307" spans="1:26" ht="15.75" customHeight="1">
      <c r="A307" s="29"/>
      <c r="B307" s="29"/>
      <c r="C307" s="29"/>
      <c r="D307" s="29"/>
      <c r="E307" s="29"/>
      <c r="F307" s="29"/>
      <c r="G307" s="29"/>
      <c r="H307" s="579"/>
      <c r="I307" s="29"/>
      <c r="J307" s="29"/>
      <c r="K307" s="29"/>
      <c r="L307" s="29"/>
      <c r="M307" s="29"/>
      <c r="N307" s="29"/>
      <c r="O307" s="29"/>
      <c r="P307" s="29"/>
      <c r="Q307" s="29"/>
      <c r="R307" s="29"/>
      <c r="S307" s="29"/>
      <c r="T307" s="29"/>
      <c r="U307" s="29"/>
      <c r="V307" s="29"/>
      <c r="W307" s="29"/>
      <c r="X307" s="29"/>
      <c r="Y307" s="29"/>
      <c r="Z307" s="29"/>
    </row>
    <row r="308" spans="1:26" ht="15.75" customHeight="1">
      <c r="A308" s="29"/>
      <c r="B308" s="29"/>
      <c r="C308" s="29"/>
      <c r="D308" s="29"/>
      <c r="E308" s="29"/>
      <c r="F308" s="29"/>
      <c r="G308" s="29"/>
      <c r="H308" s="579"/>
      <c r="I308" s="29"/>
      <c r="J308" s="29"/>
      <c r="K308" s="29"/>
      <c r="L308" s="29"/>
      <c r="M308" s="29"/>
      <c r="N308" s="29"/>
      <c r="O308" s="29"/>
      <c r="P308" s="29"/>
      <c r="Q308" s="29"/>
      <c r="R308" s="29"/>
      <c r="S308" s="29"/>
      <c r="T308" s="29"/>
      <c r="U308" s="29"/>
      <c r="V308" s="29"/>
      <c r="W308" s="29"/>
      <c r="X308" s="29"/>
      <c r="Y308" s="29"/>
      <c r="Z308" s="29"/>
    </row>
    <row r="309" spans="1:26" ht="15.75" customHeight="1">
      <c r="A309" s="29"/>
      <c r="B309" s="29"/>
      <c r="C309" s="29"/>
      <c r="D309" s="29"/>
      <c r="E309" s="29"/>
      <c r="F309" s="29"/>
      <c r="G309" s="29"/>
      <c r="H309" s="579"/>
      <c r="I309" s="29"/>
      <c r="J309" s="29"/>
      <c r="K309" s="29"/>
      <c r="L309" s="29"/>
      <c r="M309" s="29"/>
      <c r="N309" s="29"/>
      <c r="O309" s="29"/>
      <c r="P309" s="29"/>
      <c r="Q309" s="29"/>
      <c r="R309" s="29"/>
      <c r="S309" s="29"/>
      <c r="T309" s="29"/>
      <c r="U309" s="29"/>
      <c r="V309" s="29"/>
      <c r="W309" s="29"/>
      <c r="X309" s="29"/>
      <c r="Y309" s="29"/>
      <c r="Z309" s="29"/>
    </row>
    <row r="310" spans="1:26" ht="15.75" customHeight="1">
      <c r="A310" s="29"/>
      <c r="B310" s="29"/>
      <c r="C310" s="29"/>
      <c r="D310" s="29"/>
      <c r="E310" s="29"/>
      <c r="F310" s="29"/>
      <c r="G310" s="29"/>
      <c r="H310" s="579"/>
      <c r="I310" s="29"/>
      <c r="J310" s="29"/>
      <c r="K310" s="29"/>
      <c r="L310" s="29"/>
      <c r="M310" s="29"/>
      <c r="N310" s="29"/>
      <c r="O310" s="29"/>
      <c r="P310" s="29"/>
      <c r="Q310" s="29"/>
      <c r="R310" s="29"/>
      <c r="S310" s="29"/>
      <c r="T310" s="29"/>
      <c r="U310" s="29"/>
      <c r="V310" s="29"/>
      <c r="W310" s="29"/>
      <c r="X310" s="29"/>
      <c r="Y310" s="29"/>
      <c r="Z310" s="29"/>
    </row>
    <row r="311" spans="1:26" ht="15.75" customHeight="1">
      <c r="A311" s="29"/>
      <c r="B311" s="29"/>
      <c r="C311" s="29"/>
      <c r="D311" s="29"/>
      <c r="E311" s="29"/>
      <c r="F311" s="29"/>
      <c r="G311" s="29"/>
      <c r="H311" s="579"/>
      <c r="I311" s="29"/>
      <c r="J311" s="29"/>
      <c r="K311" s="29"/>
      <c r="L311" s="29"/>
      <c r="M311" s="29"/>
      <c r="N311" s="29"/>
      <c r="O311" s="29"/>
      <c r="P311" s="29"/>
      <c r="Q311" s="29"/>
      <c r="R311" s="29"/>
      <c r="S311" s="29"/>
      <c r="T311" s="29"/>
      <c r="U311" s="29"/>
      <c r="V311" s="29"/>
      <c r="W311" s="29"/>
      <c r="X311" s="29"/>
      <c r="Y311" s="29"/>
      <c r="Z311" s="29"/>
    </row>
    <row r="312" spans="1:26" ht="15.75" customHeight="1">
      <c r="A312" s="29"/>
      <c r="B312" s="29"/>
      <c r="C312" s="29"/>
      <c r="D312" s="29"/>
      <c r="E312" s="29"/>
      <c r="F312" s="29"/>
      <c r="G312" s="29"/>
      <c r="H312" s="579"/>
      <c r="I312" s="29"/>
      <c r="J312" s="29"/>
      <c r="K312" s="29"/>
      <c r="L312" s="29"/>
      <c r="M312" s="29"/>
      <c r="N312" s="29"/>
      <c r="O312" s="29"/>
      <c r="P312" s="29"/>
      <c r="Q312" s="29"/>
      <c r="R312" s="29"/>
      <c r="S312" s="29"/>
      <c r="T312" s="29"/>
      <c r="U312" s="29"/>
      <c r="V312" s="29"/>
      <c r="W312" s="29"/>
      <c r="X312" s="29"/>
      <c r="Y312" s="29"/>
      <c r="Z312" s="29"/>
    </row>
    <row r="313" spans="1:26" ht="15.75" customHeight="1">
      <c r="A313" s="29"/>
      <c r="B313" s="29"/>
      <c r="C313" s="29"/>
      <c r="D313" s="29"/>
      <c r="E313" s="29"/>
      <c r="F313" s="29"/>
      <c r="G313" s="29"/>
      <c r="H313" s="579"/>
      <c r="I313" s="29"/>
      <c r="J313" s="29"/>
      <c r="K313" s="29"/>
      <c r="L313" s="29"/>
      <c r="M313" s="29"/>
      <c r="N313" s="29"/>
      <c r="O313" s="29"/>
      <c r="P313" s="29"/>
      <c r="Q313" s="29"/>
      <c r="R313" s="29"/>
      <c r="S313" s="29"/>
      <c r="T313" s="29"/>
      <c r="U313" s="29"/>
      <c r="V313" s="29"/>
      <c r="W313" s="29"/>
      <c r="X313" s="29"/>
      <c r="Y313" s="29"/>
      <c r="Z313" s="29"/>
    </row>
    <row r="314" spans="1:26" ht="15.75" customHeight="1">
      <c r="A314" s="29"/>
      <c r="B314" s="29"/>
      <c r="C314" s="29"/>
      <c r="D314" s="29"/>
      <c r="E314" s="29"/>
      <c r="F314" s="29"/>
      <c r="G314" s="29"/>
      <c r="H314" s="579"/>
      <c r="I314" s="29"/>
      <c r="J314" s="29"/>
      <c r="K314" s="29"/>
      <c r="L314" s="29"/>
      <c r="M314" s="29"/>
      <c r="N314" s="29"/>
      <c r="O314" s="29"/>
      <c r="P314" s="29"/>
      <c r="Q314" s="29"/>
      <c r="R314" s="29"/>
      <c r="S314" s="29"/>
      <c r="T314" s="29"/>
      <c r="U314" s="29"/>
      <c r="V314" s="29"/>
      <c r="W314" s="29"/>
      <c r="X314" s="29"/>
      <c r="Y314" s="29"/>
      <c r="Z314" s="29"/>
    </row>
    <row r="315" spans="1:26" ht="15.75" customHeight="1">
      <c r="A315" s="29"/>
      <c r="B315" s="29"/>
      <c r="C315" s="29"/>
      <c r="D315" s="29"/>
      <c r="E315" s="29"/>
      <c r="F315" s="29"/>
      <c r="G315" s="29"/>
      <c r="H315" s="579"/>
      <c r="I315" s="29"/>
      <c r="J315" s="29"/>
      <c r="K315" s="29"/>
      <c r="L315" s="29"/>
      <c r="M315" s="29"/>
      <c r="N315" s="29"/>
      <c r="O315" s="29"/>
      <c r="P315" s="29"/>
      <c r="Q315" s="29"/>
      <c r="R315" s="29"/>
      <c r="S315" s="29"/>
      <c r="T315" s="29"/>
      <c r="U315" s="29"/>
      <c r="V315" s="29"/>
      <c r="W315" s="29"/>
      <c r="X315" s="29"/>
      <c r="Y315" s="29"/>
      <c r="Z315" s="29"/>
    </row>
    <row r="316" spans="1:26" ht="15.75" customHeight="1">
      <c r="A316" s="29"/>
      <c r="B316" s="29"/>
      <c r="C316" s="29"/>
      <c r="D316" s="29"/>
      <c r="E316" s="29"/>
      <c r="F316" s="29"/>
      <c r="G316" s="29"/>
      <c r="H316" s="579"/>
      <c r="I316" s="29"/>
      <c r="J316" s="29"/>
      <c r="K316" s="29"/>
      <c r="L316" s="29"/>
      <c r="M316" s="29"/>
      <c r="N316" s="29"/>
      <c r="O316" s="29"/>
      <c r="P316" s="29"/>
      <c r="Q316" s="29"/>
      <c r="R316" s="29"/>
      <c r="S316" s="29"/>
      <c r="T316" s="29"/>
      <c r="U316" s="29"/>
      <c r="V316" s="29"/>
      <c r="W316" s="29"/>
      <c r="X316" s="29"/>
      <c r="Y316" s="29"/>
      <c r="Z316" s="29"/>
    </row>
    <row r="317" spans="1:26" ht="15.75" customHeight="1">
      <c r="A317" s="29"/>
      <c r="B317" s="29"/>
      <c r="C317" s="29"/>
      <c r="D317" s="29"/>
      <c r="E317" s="29"/>
      <c r="F317" s="29"/>
      <c r="G317" s="29"/>
      <c r="H317" s="579"/>
      <c r="I317" s="29"/>
      <c r="J317" s="29"/>
      <c r="K317" s="29"/>
      <c r="L317" s="29"/>
      <c r="M317" s="29"/>
      <c r="N317" s="29"/>
      <c r="O317" s="29"/>
      <c r="P317" s="29"/>
      <c r="Q317" s="29"/>
      <c r="R317" s="29"/>
      <c r="S317" s="29"/>
      <c r="T317" s="29"/>
      <c r="U317" s="29"/>
      <c r="V317" s="29"/>
      <c r="W317" s="29"/>
      <c r="X317" s="29"/>
      <c r="Y317" s="29"/>
      <c r="Z317" s="29"/>
    </row>
    <row r="318" spans="1:26" ht="15.75" customHeight="1">
      <c r="A318" s="29"/>
      <c r="B318" s="29"/>
      <c r="C318" s="29"/>
      <c r="D318" s="29"/>
      <c r="E318" s="29"/>
      <c r="F318" s="29"/>
      <c r="G318" s="29"/>
      <c r="H318" s="579"/>
      <c r="I318" s="29"/>
      <c r="J318" s="29"/>
      <c r="K318" s="29"/>
      <c r="L318" s="29"/>
      <c r="M318" s="29"/>
      <c r="N318" s="29"/>
      <c r="O318" s="29"/>
      <c r="P318" s="29"/>
      <c r="Q318" s="29"/>
      <c r="R318" s="29"/>
      <c r="S318" s="29"/>
      <c r="T318" s="29"/>
      <c r="U318" s="29"/>
      <c r="V318" s="29"/>
      <c r="W318" s="29"/>
      <c r="X318" s="29"/>
      <c r="Y318" s="29"/>
      <c r="Z318" s="29"/>
    </row>
    <row r="319" spans="1:26" ht="15.75" customHeight="1">
      <c r="A319" s="29"/>
      <c r="B319" s="29"/>
      <c r="C319" s="29"/>
      <c r="D319" s="29"/>
      <c r="E319" s="29"/>
      <c r="F319" s="29"/>
      <c r="G319" s="29"/>
      <c r="H319" s="579"/>
      <c r="I319" s="29"/>
      <c r="J319" s="29"/>
      <c r="K319" s="29"/>
      <c r="L319" s="29"/>
      <c r="M319" s="29"/>
      <c r="N319" s="29"/>
      <c r="O319" s="29"/>
      <c r="P319" s="29"/>
      <c r="Q319" s="29"/>
      <c r="R319" s="29"/>
      <c r="S319" s="29"/>
      <c r="T319" s="29"/>
      <c r="U319" s="29"/>
      <c r="V319" s="29"/>
      <c r="W319" s="29"/>
      <c r="X319" s="29"/>
      <c r="Y319" s="29"/>
      <c r="Z319" s="29"/>
    </row>
    <row r="320" spans="1:26" ht="15.75" customHeight="1">
      <c r="A320" s="29"/>
      <c r="B320" s="29"/>
      <c r="C320" s="29"/>
      <c r="D320" s="29"/>
      <c r="E320" s="29"/>
      <c r="F320" s="29"/>
      <c r="G320" s="29"/>
      <c r="H320" s="579"/>
      <c r="I320" s="29"/>
      <c r="J320" s="29"/>
      <c r="K320" s="29"/>
      <c r="L320" s="29"/>
      <c r="M320" s="29"/>
      <c r="N320" s="29"/>
      <c r="O320" s="29"/>
      <c r="P320" s="29"/>
      <c r="Q320" s="29"/>
      <c r="R320" s="29"/>
      <c r="S320" s="29"/>
      <c r="T320" s="29"/>
      <c r="U320" s="29"/>
      <c r="V320" s="29"/>
      <c r="W320" s="29"/>
      <c r="X320" s="29"/>
      <c r="Y320" s="29"/>
      <c r="Z320" s="29"/>
    </row>
    <row r="321" spans="1:26" ht="15.75" customHeight="1">
      <c r="A321" s="29"/>
      <c r="B321" s="29"/>
      <c r="C321" s="29"/>
      <c r="D321" s="29"/>
      <c r="E321" s="29"/>
      <c r="F321" s="29"/>
      <c r="G321" s="29"/>
      <c r="H321" s="579"/>
      <c r="I321" s="29"/>
      <c r="J321" s="29"/>
      <c r="K321" s="29"/>
      <c r="L321" s="29"/>
      <c r="M321" s="29"/>
      <c r="N321" s="29"/>
      <c r="O321" s="29"/>
      <c r="P321" s="29"/>
      <c r="Q321" s="29"/>
      <c r="R321" s="29"/>
      <c r="S321" s="29"/>
      <c r="T321" s="29"/>
      <c r="U321" s="29"/>
      <c r="V321" s="29"/>
      <c r="W321" s="29"/>
      <c r="X321" s="29"/>
      <c r="Y321" s="29"/>
      <c r="Z321" s="29"/>
    </row>
    <row r="322" spans="1:26" ht="15.75" customHeight="1">
      <c r="A322" s="29"/>
      <c r="B322" s="29"/>
      <c r="C322" s="29"/>
      <c r="D322" s="29"/>
      <c r="E322" s="29"/>
      <c r="F322" s="29"/>
      <c r="G322" s="29"/>
      <c r="H322" s="579"/>
      <c r="I322" s="29"/>
      <c r="J322" s="29"/>
      <c r="K322" s="29"/>
      <c r="L322" s="29"/>
      <c r="M322" s="29"/>
      <c r="N322" s="29"/>
      <c r="O322" s="29"/>
      <c r="P322" s="29"/>
      <c r="Q322" s="29"/>
      <c r="R322" s="29"/>
      <c r="S322" s="29"/>
      <c r="T322" s="29"/>
      <c r="U322" s="29"/>
      <c r="V322" s="29"/>
      <c r="W322" s="29"/>
      <c r="X322" s="29"/>
      <c r="Y322" s="29"/>
      <c r="Z322" s="29"/>
    </row>
    <row r="323" spans="1:26" ht="15.75" customHeight="1">
      <c r="A323" s="29"/>
      <c r="B323" s="29"/>
      <c r="C323" s="29"/>
      <c r="D323" s="29"/>
      <c r="E323" s="29"/>
      <c r="F323" s="29"/>
      <c r="G323" s="29"/>
      <c r="H323" s="579"/>
      <c r="I323" s="29"/>
      <c r="J323" s="29"/>
      <c r="K323" s="29"/>
      <c r="L323" s="29"/>
      <c r="M323" s="29"/>
      <c r="N323" s="29"/>
      <c r="O323" s="29"/>
      <c r="P323" s="29"/>
      <c r="Q323" s="29"/>
      <c r="R323" s="29"/>
      <c r="S323" s="29"/>
      <c r="T323" s="29"/>
      <c r="U323" s="29"/>
      <c r="V323" s="29"/>
      <c r="W323" s="29"/>
      <c r="X323" s="29"/>
      <c r="Y323" s="29"/>
      <c r="Z323" s="29"/>
    </row>
    <row r="324" spans="1:26" ht="15.75" customHeight="1">
      <c r="A324" s="29"/>
      <c r="B324" s="29"/>
      <c r="C324" s="29"/>
      <c r="D324" s="29"/>
      <c r="E324" s="29"/>
      <c r="F324" s="29"/>
      <c r="G324" s="29"/>
      <c r="H324" s="579"/>
      <c r="I324" s="29"/>
      <c r="J324" s="29"/>
      <c r="K324" s="29"/>
      <c r="L324" s="29"/>
      <c r="M324" s="29"/>
      <c r="N324" s="29"/>
      <c r="O324" s="29"/>
      <c r="P324" s="29"/>
      <c r="Q324" s="29"/>
      <c r="R324" s="29"/>
      <c r="S324" s="29"/>
      <c r="T324" s="29"/>
      <c r="U324" s="29"/>
      <c r="V324" s="29"/>
      <c r="W324" s="29"/>
      <c r="X324" s="29"/>
      <c r="Y324" s="29"/>
      <c r="Z324" s="29"/>
    </row>
    <row r="325" spans="1:26" ht="15.75" customHeight="1">
      <c r="A325" s="29"/>
      <c r="B325" s="29"/>
      <c r="C325" s="29"/>
      <c r="D325" s="29"/>
      <c r="E325" s="29"/>
      <c r="F325" s="29"/>
      <c r="G325" s="29"/>
      <c r="H325" s="579"/>
      <c r="I325" s="29"/>
      <c r="J325" s="29"/>
      <c r="K325" s="29"/>
      <c r="L325" s="29"/>
      <c r="M325" s="29"/>
      <c r="N325" s="29"/>
      <c r="O325" s="29"/>
      <c r="P325" s="29"/>
      <c r="Q325" s="29"/>
      <c r="R325" s="29"/>
      <c r="S325" s="29"/>
      <c r="T325" s="29"/>
      <c r="U325" s="29"/>
      <c r="V325" s="29"/>
      <c r="W325" s="29"/>
      <c r="X325" s="29"/>
      <c r="Y325" s="29"/>
      <c r="Z325" s="29"/>
    </row>
    <row r="326" spans="1:26" ht="15.75" customHeight="1">
      <c r="A326" s="29"/>
      <c r="B326" s="29"/>
      <c r="C326" s="29"/>
      <c r="D326" s="29"/>
      <c r="E326" s="29"/>
      <c r="F326" s="29"/>
      <c r="G326" s="29"/>
      <c r="H326" s="579"/>
      <c r="I326" s="29"/>
      <c r="J326" s="29"/>
      <c r="K326" s="29"/>
      <c r="L326" s="29"/>
      <c r="M326" s="29"/>
      <c r="N326" s="29"/>
      <c r="O326" s="29"/>
      <c r="P326" s="29"/>
      <c r="Q326" s="29"/>
      <c r="R326" s="29"/>
      <c r="S326" s="29"/>
      <c r="T326" s="29"/>
      <c r="U326" s="29"/>
      <c r="V326" s="29"/>
      <c r="W326" s="29"/>
      <c r="X326" s="29"/>
      <c r="Y326" s="29"/>
      <c r="Z326" s="29"/>
    </row>
    <row r="327" spans="1:26" ht="15.75" customHeight="1">
      <c r="A327" s="29"/>
      <c r="B327" s="29"/>
      <c r="C327" s="29"/>
      <c r="D327" s="29"/>
      <c r="E327" s="29"/>
      <c r="F327" s="29"/>
      <c r="G327" s="29"/>
      <c r="H327" s="579"/>
      <c r="I327" s="29"/>
      <c r="J327" s="29"/>
      <c r="K327" s="29"/>
      <c r="L327" s="29"/>
      <c r="M327" s="29"/>
      <c r="N327" s="29"/>
      <c r="O327" s="29"/>
      <c r="P327" s="29"/>
      <c r="Q327" s="29"/>
      <c r="R327" s="29"/>
      <c r="S327" s="29"/>
      <c r="T327" s="29"/>
      <c r="U327" s="29"/>
      <c r="V327" s="29"/>
      <c r="W327" s="29"/>
      <c r="X327" s="29"/>
      <c r="Y327" s="29"/>
      <c r="Z327" s="29"/>
    </row>
    <row r="328" spans="1:26" ht="15.75" customHeight="1">
      <c r="A328" s="29"/>
      <c r="B328" s="29"/>
      <c r="C328" s="29"/>
      <c r="D328" s="29"/>
      <c r="E328" s="29"/>
      <c r="F328" s="29"/>
      <c r="G328" s="29"/>
      <c r="H328" s="579"/>
      <c r="I328" s="29"/>
      <c r="J328" s="29"/>
      <c r="K328" s="29"/>
      <c r="L328" s="29"/>
      <c r="M328" s="29"/>
      <c r="N328" s="29"/>
      <c r="O328" s="29"/>
      <c r="P328" s="29"/>
      <c r="Q328" s="29"/>
      <c r="R328" s="29"/>
      <c r="S328" s="29"/>
      <c r="T328" s="29"/>
      <c r="U328" s="29"/>
      <c r="V328" s="29"/>
      <c r="W328" s="29"/>
      <c r="X328" s="29"/>
      <c r="Y328" s="29"/>
      <c r="Z328" s="29"/>
    </row>
    <row r="329" spans="1:26" ht="15.75" customHeight="1">
      <c r="A329" s="29"/>
      <c r="B329" s="29"/>
      <c r="C329" s="29"/>
      <c r="D329" s="29"/>
      <c r="E329" s="29"/>
      <c r="F329" s="29"/>
      <c r="G329" s="29"/>
      <c r="H329" s="579"/>
      <c r="I329" s="29"/>
      <c r="J329" s="29"/>
      <c r="K329" s="29"/>
      <c r="L329" s="29"/>
      <c r="M329" s="29"/>
      <c r="N329" s="29"/>
      <c r="O329" s="29"/>
      <c r="P329" s="29"/>
      <c r="Q329" s="29"/>
      <c r="R329" s="29"/>
      <c r="S329" s="29"/>
      <c r="T329" s="29"/>
      <c r="U329" s="29"/>
      <c r="V329" s="29"/>
      <c r="W329" s="29"/>
      <c r="X329" s="29"/>
      <c r="Y329" s="29"/>
      <c r="Z329" s="29"/>
    </row>
    <row r="330" spans="1:26" ht="15.75" customHeight="1">
      <c r="A330" s="29"/>
      <c r="B330" s="29"/>
      <c r="C330" s="29"/>
      <c r="D330" s="29"/>
      <c r="E330" s="29"/>
      <c r="F330" s="29"/>
      <c r="G330" s="29"/>
      <c r="H330" s="579"/>
      <c r="I330" s="29"/>
      <c r="J330" s="29"/>
      <c r="K330" s="29"/>
      <c r="L330" s="29"/>
      <c r="M330" s="29"/>
      <c r="N330" s="29"/>
      <c r="O330" s="29"/>
      <c r="P330" s="29"/>
      <c r="Q330" s="29"/>
      <c r="R330" s="29"/>
      <c r="S330" s="29"/>
      <c r="T330" s="29"/>
      <c r="U330" s="29"/>
      <c r="V330" s="29"/>
      <c r="W330" s="29"/>
      <c r="X330" s="29"/>
      <c r="Y330" s="29"/>
      <c r="Z330" s="29"/>
    </row>
    <row r="331" spans="1:26" ht="15.75" customHeight="1">
      <c r="A331" s="29"/>
      <c r="B331" s="29"/>
      <c r="C331" s="29"/>
      <c r="D331" s="29"/>
      <c r="E331" s="29"/>
      <c r="F331" s="29"/>
      <c r="G331" s="29"/>
      <c r="H331" s="579"/>
      <c r="I331" s="29"/>
      <c r="J331" s="29"/>
      <c r="K331" s="29"/>
      <c r="L331" s="29"/>
      <c r="M331" s="29"/>
      <c r="N331" s="29"/>
      <c r="O331" s="29"/>
      <c r="P331" s="29"/>
      <c r="Q331" s="29"/>
      <c r="R331" s="29"/>
      <c r="S331" s="29"/>
      <c r="T331" s="29"/>
      <c r="U331" s="29"/>
      <c r="V331" s="29"/>
      <c r="W331" s="29"/>
      <c r="X331" s="29"/>
      <c r="Y331" s="29"/>
      <c r="Z331" s="29"/>
    </row>
    <row r="332" spans="1:26" ht="15.75" customHeight="1">
      <c r="A332" s="29"/>
      <c r="B332" s="29"/>
      <c r="C332" s="29"/>
      <c r="D332" s="29"/>
      <c r="E332" s="29"/>
      <c r="F332" s="29"/>
      <c r="G332" s="29"/>
      <c r="H332" s="579"/>
      <c r="I332" s="29"/>
      <c r="J332" s="29"/>
      <c r="K332" s="29"/>
      <c r="L332" s="29"/>
      <c r="M332" s="29"/>
      <c r="N332" s="29"/>
      <c r="O332" s="29"/>
      <c r="P332" s="29"/>
      <c r="Q332" s="29"/>
      <c r="R332" s="29"/>
      <c r="S332" s="29"/>
      <c r="T332" s="29"/>
      <c r="U332" s="29"/>
      <c r="V332" s="29"/>
      <c r="W332" s="29"/>
      <c r="X332" s="29"/>
      <c r="Y332" s="29"/>
      <c r="Z332" s="29"/>
    </row>
    <row r="333" spans="1:26" ht="15.75" customHeight="1">
      <c r="A333" s="29"/>
      <c r="B333" s="29"/>
      <c r="C333" s="29"/>
      <c r="D333" s="29"/>
      <c r="E333" s="29"/>
      <c r="F333" s="29"/>
      <c r="G333" s="29"/>
      <c r="H333" s="579"/>
      <c r="I333" s="29"/>
      <c r="J333" s="29"/>
      <c r="K333" s="29"/>
      <c r="L333" s="29"/>
      <c r="M333" s="29"/>
      <c r="N333" s="29"/>
      <c r="O333" s="29"/>
      <c r="P333" s="29"/>
      <c r="Q333" s="29"/>
      <c r="R333" s="29"/>
      <c r="S333" s="29"/>
      <c r="T333" s="29"/>
      <c r="U333" s="29"/>
      <c r="V333" s="29"/>
      <c r="W333" s="29"/>
      <c r="X333" s="29"/>
      <c r="Y333" s="29"/>
      <c r="Z333" s="29"/>
    </row>
    <row r="334" spans="1:26" ht="15.75" customHeight="1">
      <c r="A334" s="29"/>
      <c r="B334" s="29"/>
      <c r="C334" s="29"/>
      <c r="D334" s="29"/>
      <c r="E334" s="29"/>
      <c r="F334" s="29"/>
      <c r="G334" s="29"/>
      <c r="H334" s="579"/>
      <c r="I334" s="29"/>
      <c r="J334" s="29"/>
      <c r="K334" s="29"/>
      <c r="L334" s="29"/>
      <c r="M334" s="29"/>
      <c r="N334" s="29"/>
      <c r="O334" s="29"/>
      <c r="P334" s="29"/>
      <c r="Q334" s="29"/>
      <c r="R334" s="29"/>
      <c r="S334" s="29"/>
      <c r="T334" s="29"/>
      <c r="U334" s="29"/>
      <c r="V334" s="29"/>
      <c r="W334" s="29"/>
      <c r="X334" s="29"/>
      <c r="Y334" s="29"/>
      <c r="Z334" s="29"/>
    </row>
    <row r="335" spans="1:26" ht="15.75" customHeight="1">
      <c r="A335" s="29"/>
      <c r="B335" s="29"/>
      <c r="C335" s="29"/>
      <c r="D335" s="29"/>
      <c r="E335" s="29"/>
      <c r="F335" s="29"/>
      <c r="G335" s="29"/>
      <c r="H335" s="579"/>
      <c r="I335" s="29"/>
      <c r="J335" s="29"/>
      <c r="K335" s="29"/>
      <c r="L335" s="29"/>
      <c r="M335" s="29"/>
      <c r="N335" s="29"/>
      <c r="O335" s="29"/>
      <c r="P335" s="29"/>
      <c r="Q335" s="29"/>
      <c r="R335" s="29"/>
      <c r="S335" s="29"/>
      <c r="T335" s="29"/>
      <c r="U335" s="29"/>
      <c r="V335" s="29"/>
      <c r="W335" s="29"/>
      <c r="X335" s="29"/>
      <c r="Y335" s="29"/>
      <c r="Z335" s="29"/>
    </row>
    <row r="336" spans="1:26" ht="15.75" customHeight="1">
      <c r="A336" s="29"/>
      <c r="B336" s="29"/>
      <c r="C336" s="29"/>
      <c r="D336" s="29"/>
      <c r="E336" s="29"/>
      <c r="F336" s="29"/>
      <c r="G336" s="29"/>
      <c r="H336" s="579"/>
      <c r="I336" s="29"/>
      <c r="J336" s="29"/>
      <c r="K336" s="29"/>
      <c r="L336" s="29"/>
      <c r="M336" s="29"/>
      <c r="N336" s="29"/>
      <c r="O336" s="29"/>
      <c r="P336" s="29"/>
      <c r="Q336" s="29"/>
      <c r="R336" s="29"/>
      <c r="S336" s="29"/>
      <c r="T336" s="29"/>
      <c r="U336" s="29"/>
      <c r="V336" s="29"/>
      <c r="W336" s="29"/>
      <c r="X336" s="29"/>
      <c r="Y336" s="29"/>
      <c r="Z336" s="29"/>
    </row>
    <row r="337" spans="1:26" ht="15.75" customHeight="1">
      <c r="A337" s="29"/>
      <c r="B337" s="29"/>
      <c r="C337" s="29"/>
      <c r="D337" s="29"/>
      <c r="E337" s="29"/>
      <c r="F337" s="29"/>
      <c r="G337" s="29"/>
      <c r="H337" s="579"/>
      <c r="I337" s="29"/>
      <c r="J337" s="29"/>
      <c r="K337" s="29"/>
      <c r="L337" s="29"/>
      <c r="M337" s="29"/>
      <c r="N337" s="29"/>
      <c r="O337" s="29"/>
      <c r="P337" s="29"/>
      <c r="Q337" s="29"/>
      <c r="R337" s="29"/>
      <c r="S337" s="29"/>
      <c r="T337" s="29"/>
      <c r="U337" s="29"/>
      <c r="V337" s="29"/>
      <c r="W337" s="29"/>
      <c r="X337" s="29"/>
      <c r="Y337" s="29"/>
      <c r="Z337" s="29"/>
    </row>
    <row r="338" spans="1:26" ht="15.75" customHeight="1">
      <c r="A338" s="29"/>
      <c r="B338" s="29"/>
      <c r="C338" s="29"/>
      <c r="D338" s="29"/>
      <c r="E338" s="29"/>
      <c r="F338" s="29"/>
      <c r="G338" s="29"/>
      <c r="H338" s="579"/>
      <c r="I338" s="29"/>
      <c r="J338" s="29"/>
      <c r="K338" s="29"/>
      <c r="L338" s="29"/>
      <c r="M338" s="29"/>
      <c r="N338" s="29"/>
      <c r="O338" s="29"/>
      <c r="P338" s="29"/>
      <c r="Q338" s="29"/>
      <c r="R338" s="29"/>
      <c r="S338" s="29"/>
      <c r="T338" s="29"/>
      <c r="U338" s="29"/>
      <c r="V338" s="29"/>
      <c r="W338" s="29"/>
      <c r="X338" s="29"/>
      <c r="Y338" s="29"/>
      <c r="Z338" s="29"/>
    </row>
    <row r="339" spans="1:26" ht="15.75" customHeight="1">
      <c r="A339" s="29"/>
      <c r="B339" s="29"/>
      <c r="C339" s="29"/>
      <c r="D339" s="29"/>
      <c r="E339" s="29"/>
      <c r="F339" s="29"/>
      <c r="G339" s="29"/>
      <c r="H339" s="579"/>
      <c r="I339" s="29"/>
      <c r="J339" s="29"/>
      <c r="K339" s="29"/>
      <c r="L339" s="29"/>
      <c r="M339" s="29"/>
      <c r="N339" s="29"/>
      <c r="O339" s="29"/>
      <c r="P339" s="29"/>
      <c r="Q339" s="29"/>
      <c r="R339" s="29"/>
      <c r="S339" s="29"/>
      <c r="T339" s="29"/>
      <c r="U339" s="29"/>
      <c r="V339" s="29"/>
      <c r="W339" s="29"/>
      <c r="X339" s="29"/>
      <c r="Y339" s="29"/>
      <c r="Z339" s="29"/>
    </row>
    <row r="340" spans="1:26" ht="15.75" customHeight="1">
      <c r="A340" s="29"/>
      <c r="B340" s="29"/>
      <c r="C340" s="29"/>
      <c r="D340" s="29"/>
      <c r="E340" s="29"/>
      <c r="F340" s="29"/>
      <c r="G340" s="29"/>
      <c r="H340" s="579"/>
      <c r="I340" s="29"/>
      <c r="J340" s="29"/>
      <c r="K340" s="29"/>
      <c r="L340" s="29"/>
      <c r="M340" s="29"/>
      <c r="N340" s="29"/>
      <c r="O340" s="29"/>
      <c r="P340" s="29"/>
      <c r="Q340" s="29"/>
      <c r="R340" s="29"/>
      <c r="S340" s="29"/>
      <c r="T340" s="29"/>
      <c r="U340" s="29"/>
      <c r="V340" s="29"/>
      <c r="W340" s="29"/>
      <c r="X340" s="29"/>
      <c r="Y340" s="29"/>
      <c r="Z340" s="29"/>
    </row>
    <row r="341" spans="1:26" ht="15.75" customHeight="1">
      <c r="A341" s="29"/>
      <c r="B341" s="29"/>
      <c r="C341" s="29"/>
      <c r="D341" s="29"/>
      <c r="E341" s="29"/>
      <c r="F341" s="29"/>
      <c r="G341" s="29"/>
      <c r="H341" s="579"/>
      <c r="I341" s="29"/>
      <c r="J341" s="29"/>
      <c r="K341" s="29"/>
      <c r="L341" s="29"/>
      <c r="M341" s="29"/>
      <c r="N341" s="29"/>
      <c r="O341" s="29"/>
      <c r="P341" s="29"/>
      <c r="Q341" s="29"/>
      <c r="R341" s="29"/>
      <c r="S341" s="29"/>
      <c r="T341" s="29"/>
      <c r="U341" s="29"/>
      <c r="V341" s="29"/>
      <c r="W341" s="29"/>
      <c r="X341" s="29"/>
      <c r="Y341" s="29"/>
      <c r="Z341" s="29"/>
    </row>
    <row r="342" spans="1:26" ht="15.75" customHeight="1">
      <c r="A342" s="29"/>
      <c r="B342" s="29"/>
      <c r="C342" s="29"/>
      <c r="D342" s="29"/>
      <c r="E342" s="29"/>
      <c r="F342" s="29"/>
      <c r="G342" s="29"/>
      <c r="H342" s="579"/>
      <c r="I342" s="29"/>
      <c r="J342" s="29"/>
      <c r="K342" s="29"/>
      <c r="L342" s="29"/>
      <c r="M342" s="29"/>
      <c r="N342" s="29"/>
      <c r="O342" s="29"/>
      <c r="P342" s="29"/>
      <c r="Q342" s="29"/>
      <c r="R342" s="29"/>
      <c r="S342" s="29"/>
      <c r="T342" s="29"/>
      <c r="U342" s="29"/>
      <c r="V342" s="29"/>
      <c r="W342" s="29"/>
      <c r="X342" s="29"/>
      <c r="Y342" s="29"/>
      <c r="Z342" s="29"/>
    </row>
    <row r="343" spans="1:26" ht="15.75" customHeight="1">
      <c r="A343" s="29"/>
      <c r="B343" s="29"/>
      <c r="C343" s="29"/>
      <c r="D343" s="29"/>
      <c r="E343" s="29"/>
      <c r="F343" s="29"/>
      <c r="G343" s="29"/>
      <c r="H343" s="579"/>
      <c r="I343" s="29"/>
      <c r="J343" s="29"/>
      <c r="K343" s="29"/>
      <c r="L343" s="29"/>
      <c r="M343" s="29"/>
      <c r="N343" s="29"/>
      <c r="O343" s="29"/>
      <c r="P343" s="29"/>
      <c r="Q343" s="29"/>
      <c r="R343" s="29"/>
      <c r="S343" s="29"/>
      <c r="T343" s="29"/>
      <c r="U343" s="29"/>
      <c r="V343" s="29"/>
      <c r="W343" s="29"/>
      <c r="X343" s="29"/>
      <c r="Y343" s="29"/>
      <c r="Z343" s="29"/>
    </row>
    <row r="344" spans="1:26" ht="15.75" customHeight="1">
      <c r="A344" s="29"/>
      <c r="B344" s="29"/>
      <c r="C344" s="29"/>
      <c r="D344" s="29"/>
      <c r="E344" s="29"/>
      <c r="F344" s="29"/>
      <c r="G344" s="29"/>
      <c r="H344" s="579"/>
      <c r="I344" s="29"/>
      <c r="J344" s="29"/>
      <c r="K344" s="29"/>
      <c r="L344" s="29"/>
      <c r="M344" s="29"/>
      <c r="N344" s="29"/>
      <c r="O344" s="29"/>
      <c r="P344" s="29"/>
      <c r="Q344" s="29"/>
      <c r="R344" s="29"/>
      <c r="S344" s="29"/>
      <c r="T344" s="29"/>
      <c r="U344" s="29"/>
      <c r="V344" s="29"/>
      <c r="W344" s="29"/>
      <c r="X344" s="29"/>
      <c r="Y344" s="29"/>
      <c r="Z344" s="29"/>
    </row>
    <row r="345" spans="1:26" ht="15.75" customHeight="1">
      <c r="A345" s="29"/>
      <c r="B345" s="29"/>
      <c r="C345" s="29"/>
      <c r="D345" s="29"/>
      <c r="E345" s="29"/>
      <c r="F345" s="29"/>
      <c r="G345" s="29"/>
      <c r="H345" s="579"/>
      <c r="I345" s="29"/>
      <c r="J345" s="29"/>
      <c r="K345" s="29"/>
      <c r="L345" s="29"/>
      <c r="M345" s="29"/>
      <c r="N345" s="29"/>
      <c r="O345" s="29"/>
      <c r="P345" s="29"/>
      <c r="Q345" s="29"/>
      <c r="R345" s="29"/>
      <c r="S345" s="29"/>
      <c r="T345" s="29"/>
      <c r="U345" s="29"/>
      <c r="V345" s="29"/>
      <c r="W345" s="29"/>
      <c r="X345" s="29"/>
      <c r="Y345" s="29"/>
      <c r="Z345" s="29"/>
    </row>
    <row r="346" spans="1:26" ht="15.75" customHeight="1">
      <c r="A346" s="29"/>
      <c r="B346" s="29"/>
      <c r="C346" s="29"/>
      <c r="D346" s="29"/>
      <c r="E346" s="29"/>
      <c r="F346" s="29"/>
      <c r="G346" s="29"/>
      <c r="H346" s="579"/>
      <c r="I346" s="29"/>
      <c r="J346" s="29"/>
      <c r="K346" s="29"/>
      <c r="L346" s="29"/>
      <c r="M346" s="29"/>
      <c r="N346" s="29"/>
      <c r="O346" s="29"/>
      <c r="P346" s="29"/>
      <c r="Q346" s="29"/>
      <c r="R346" s="29"/>
      <c r="S346" s="29"/>
      <c r="T346" s="29"/>
      <c r="U346" s="29"/>
      <c r="V346" s="29"/>
      <c r="W346" s="29"/>
      <c r="X346" s="29"/>
      <c r="Y346" s="29"/>
      <c r="Z346" s="29"/>
    </row>
    <row r="347" spans="1:26" ht="15.75" customHeight="1">
      <c r="A347" s="29"/>
      <c r="B347" s="29"/>
      <c r="C347" s="29"/>
      <c r="D347" s="29"/>
      <c r="E347" s="29"/>
      <c r="F347" s="29"/>
      <c r="G347" s="29"/>
      <c r="H347" s="579"/>
      <c r="I347" s="29"/>
      <c r="J347" s="29"/>
      <c r="K347" s="29"/>
      <c r="L347" s="29"/>
      <c r="M347" s="29"/>
      <c r="N347" s="29"/>
      <c r="O347" s="29"/>
      <c r="P347" s="29"/>
      <c r="Q347" s="29"/>
      <c r="R347" s="29"/>
      <c r="S347" s="29"/>
      <c r="T347" s="29"/>
      <c r="U347" s="29"/>
      <c r="V347" s="29"/>
      <c r="W347" s="29"/>
      <c r="X347" s="29"/>
      <c r="Y347" s="29"/>
      <c r="Z347" s="29"/>
    </row>
    <row r="348" spans="1:26" ht="15.75" customHeight="1">
      <c r="A348" s="29"/>
      <c r="B348" s="29"/>
      <c r="C348" s="29"/>
      <c r="D348" s="29"/>
      <c r="E348" s="29"/>
      <c r="F348" s="29"/>
      <c r="G348" s="29"/>
      <c r="H348" s="579"/>
      <c r="I348" s="29"/>
      <c r="J348" s="29"/>
      <c r="K348" s="29"/>
      <c r="L348" s="29"/>
      <c r="M348" s="29"/>
      <c r="N348" s="29"/>
      <c r="O348" s="29"/>
      <c r="P348" s="29"/>
      <c r="Q348" s="29"/>
      <c r="R348" s="29"/>
      <c r="S348" s="29"/>
      <c r="T348" s="29"/>
      <c r="U348" s="29"/>
      <c r="V348" s="29"/>
      <c r="W348" s="29"/>
      <c r="X348" s="29"/>
      <c r="Y348" s="29"/>
      <c r="Z348" s="29"/>
    </row>
    <row r="349" spans="1:26" ht="15.75" customHeight="1">
      <c r="A349" s="29"/>
      <c r="B349" s="29"/>
      <c r="C349" s="29"/>
      <c r="D349" s="29"/>
      <c r="E349" s="29"/>
      <c r="F349" s="29"/>
      <c r="G349" s="29"/>
      <c r="H349" s="579"/>
      <c r="I349" s="29"/>
      <c r="J349" s="29"/>
      <c r="K349" s="29"/>
      <c r="L349" s="29"/>
      <c r="M349" s="29"/>
      <c r="N349" s="29"/>
      <c r="O349" s="29"/>
      <c r="P349" s="29"/>
      <c r="Q349" s="29"/>
      <c r="R349" s="29"/>
      <c r="S349" s="29"/>
      <c r="T349" s="29"/>
      <c r="U349" s="29"/>
      <c r="V349" s="29"/>
      <c r="W349" s="29"/>
      <c r="X349" s="29"/>
      <c r="Y349" s="29"/>
      <c r="Z349" s="29"/>
    </row>
    <row r="350" spans="1:26" ht="15.75" customHeight="1">
      <c r="A350" s="29"/>
      <c r="B350" s="29"/>
      <c r="C350" s="29"/>
      <c r="D350" s="29"/>
      <c r="E350" s="29"/>
      <c r="F350" s="29"/>
      <c r="G350" s="29"/>
      <c r="H350" s="579"/>
      <c r="I350" s="29"/>
      <c r="J350" s="29"/>
      <c r="K350" s="29"/>
      <c r="L350" s="29"/>
      <c r="M350" s="29"/>
      <c r="N350" s="29"/>
      <c r="O350" s="29"/>
      <c r="P350" s="29"/>
      <c r="Q350" s="29"/>
      <c r="R350" s="29"/>
      <c r="S350" s="29"/>
      <c r="T350" s="29"/>
      <c r="U350" s="29"/>
      <c r="V350" s="29"/>
      <c r="W350" s="29"/>
      <c r="X350" s="29"/>
      <c r="Y350" s="29"/>
      <c r="Z350" s="29"/>
    </row>
    <row r="351" spans="1:26" ht="15.75" customHeight="1">
      <c r="A351" s="29"/>
      <c r="B351" s="29"/>
      <c r="C351" s="29"/>
      <c r="D351" s="29"/>
      <c r="E351" s="29"/>
      <c r="F351" s="29"/>
      <c r="G351" s="29"/>
      <c r="H351" s="579"/>
      <c r="I351" s="29"/>
      <c r="J351" s="29"/>
      <c r="K351" s="29"/>
      <c r="L351" s="29"/>
      <c r="M351" s="29"/>
      <c r="N351" s="29"/>
      <c r="O351" s="29"/>
      <c r="P351" s="29"/>
      <c r="Q351" s="29"/>
      <c r="R351" s="29"/>
      <c r="S351" s="29"/>
      <c r="T351" s="29"/>
      <c r="U351" s="29"/>
      <c r="V351" s="29"/>
      <c r="W351" s="29"/>
      <c r="X351" s="29"/>
      <c r="Y351" s="29"/>
      <c r="Z351" s="29"/>
    </row>
    <row r="352" spans="1:26" ht="15.75" customHeight="1">
      <c r="A352" s="29"/>
      <c r="B352" s="29"/>
      <c r="C352" s="29"/>
      <c r="D352" s="29"/>
      <c r="E352" s="29"/>
      <c r="F352" s="29"/>
      <c r="G352" s="29"/>
      <c r="H352" s="579"/>
      <c r="I352" s="29"/>
      <c r="J352" s="29"/>
      <c r="K352" s="29"/>
      <c r="L352" s="29"/>
      <c r="M352" s="29"/>
      <c r="N352" s="29"/>
      <c r="O352" s="29"/>
      <c r="P352" s="29"/>
      <c r="Q352" s="29"/>
      <c r="R352" s="29"/>
      <c r="S352" s="29"/>
      <c r="T352" s="29"/>
      <c r="U352" s="29"/>
      <c r="V352" s="29"/>
      <c r="W352" s="29"/>
      <c r="X352" s="29"/>
      <c r="Y352" s="29"/>
      <c r="Z352" s="29"/>
    </row>
    <row r="353" spans="1:26" ht="15.75" customHeight="1">
      <c r="A353" s="29"/>
      <c r="B353" s="29"/>
      <c r="C353" s="29"/>
      <c r="D353" s="29"/>
      <c r="E353" s="29"/>
      <c r="F353" s="29"/>
      <c r="G353" s="29"/>
      <c r="H353" s="579"/>
      <c r="I353" s="29"/>
      <c r="J353" s="29"/>
      <c r="K353" s="29"/>
      <c r="L353" s="29"/>
      <c r="M353" s="29"/>
      <c r="N353" s="29"/>
      <c r="O353" s="29"/>
      <c r="P353" s="29"/>
      <c r="Q353" s="29"/>
      <c r="R353" s="29"/>
      <c r="S353" s="29"/>
      <c r="T353" s="29"/>
      <c r="U353" s="29"/>
      <c r="V353" s="29"/>
      <c r="W353" s="29"/>
      <c r="X353" s="29"/>
      <c r="Y353" s="29"/>
      <c r="Z353" s="29"/>
    </row>
    <row r="354" spans="1:26" ht="15.75" customHeight="1">
      <c r="A354" s="29"/>
      <c r="B354" s="29"/>
      <c r="C354" s="29"/>
      <c r="D354" s="29"/>
      <c r="E354" s="29"/>
      <c r="F354" s="29"/>
      <c r="G354" s="29"/>
      <c r="H354" s="579"/>
      <c r="I354" s="29"/>
      <c r="J354" s="29"/>
      <c r="K354" s="29"/>
      <c r="L354" s="29"/>
      <c r="M354" s="29"/>
      <c r="N354" s="29"/>
      <c r="O354" s="29"/>
      <c r="P354" s="29"/>
      <c r="Q354" s="29"/>
      <c r="R354" s="29"/>
      <c r="S354" s="29"/>
      <c r="T354" s="29"/>
      <c r="U354" s="29"/>
      <c r="V354" s="29"/>
      <c r="W354" s="29"/>
      <c r="X354" s="29"/>
      <c r="Y354" s="29"/>
      <c r="Z354" s="29"/>
    </row>
    <row r="355" spans="1:26" ht="15.75" customHeight="1">
      <c r="A355" s="29"/>
      <c r="B355" s="29"/>
      <c r="C355" s="29"/>
      <c r="D355" s="29"/>
      <c r="E355" s="29"/>
      <c r="F355" s="29"/>
      <c r="G355" s="29"/>
      <c r="H355" s="579"/>
      <c r="I355" s="29"/>
      <c r="J355" s="29"/>
      <c r="K355" s="29"/>
      <c r="L355" s="29"/>
      <c r="M355" s="29"/>
      <c r="N355" s="29"/>
      <c r="O355" s="29"/>
      <c r="P355" s="29"/>
      <c r="Q355" s="29"/>
      <c r="R355" s="29"/>
      <c r="S355" s="29"/>
      <c r="T355" s="29"/>
      <c r="U355" s="29"/>
      <c r="V355" s="29"/>
      <c r="W355" s="29"/>
      <c r="X355" s="29"/>
      <c r="Y355" s="29"/>
      <c r="Z355" s="29"/>
    </row>
    <row r="356" spans="1:26" ht="15.75" customHeight="1">
      <c r="A356" s="29"/>
      <c r="B356" s="29"/>
      <c r="C356" s="29"/>
      <c r="D356" s="29"/>
      <c r="E356" s="29"/>
      <c r="F356" s="29"/>
      <c r="G356" s="29"/>
      <c r="H356" s="579"/>
      <c r="I356" s="29"/>
      <c r="J356" s="29"/>
      <c r="K356" s="29"/>
      <c r="L356" s="29"/>
      <c r="M356" s="29"/>
      <c r="N356" s="29"/>
      <c r="O356" s="29"/>
      <c r="P356" s="29"/>
      <c r="Q356" s="29"/>
      <c r="R356" s="29"/>
      <c r="S356" s="29"/>
      <c r="T356" s="29"/>
      <c r="U356" s="29"/>
      <c r="V356" s="29"/>
      <c r="W356" s="29"/>
      <c r="X356" s="29"/>
      <c r="Y356" s="29"/>
      <c r="Z356" s="29"/>
    </row>
    <row r="357" spans="1:26" ht="15.75" customHeight="1">
      <c r="A357" s="29"/>
      <c r="B357" s="29"/>
      <c r="C357" s="29"/>
      <c r="D357" s="29"/>
      <c r="E357" s="29"/>
      <c r="F357" s="29"/>
      <c r="G357" s="29"/>
      <c r="H357" s="579"/>
      <c r="I357" s="29"/>
      <c r="J357" s="29"/>
      <c r="K357" s="29"/>
      <c r="L357" s="29"/>
      <c r="M357" s="29"/>
      <c r="N357" s="29"/>
      <c r="O357" s="29"/>
      <c r="P357" s="29"/>
      <c r="Q357" s="29"/>
      <c r="R357" s="29"/>
      <c r="S357" s="29"/>
      <c r="T357" s="29"/>
      <c r="U357" s="29"/>
      <c r="V357" s="29"/>
      <c r="W357" s="29"/>
      <c r="X357" s="29"/>
      <c r="Y357" s="29"/>
      <c r="Z357" s="29"/>
    </row>
    <row r="358" spans="1:26" ht="15.75" customHeight="1">
      <c r="A358" s="29"/>
      <c r="B358" s="29"/>
      <c r="C358" s="29"/>
      <c r="D358" s="29"/>
      <c r="E358" s="29"/>
      <c r="F358" s="29"/>
      <c r="G358" s="29"/>
      <c r="H358" s="579"/>
      <c r="I358" s="29"/>
      <c r="J358" s="29"/>
      <c r="K358" s="29"/>
      <c r="L358" s="29"/>
      <c r="M358" s="29"/>
      <c r="N358" s="29"/>
      <c r="O358" s="29"/>
      <c r="P358" s="29"/>
      <c r="Q358" s="29"/>
      <c r="R358" s="29"/>
      <c r="S358" s="29"/>
      <c r="T358" s="29"/>
      <c r="U358" s="29"/>
      <c r="V358" s="29"/>
      <c r="W358" s="29"/>
      <c r="X358" s="29"/>
      <c r="Y358" s="29"/>
      <c r="Z358" s="29"/>
    </row>
    <row r="359" spans="1:26" ht="15.75" customHeight="1">
      <c r="A359" s="29"/>
      <c r="B359" s="29"/>
      <c r="C359" s="29"/>
      <c r="D359" s="29"/>
      <c r="E359" s="29"/>
      <c r="F359" s="29"/>
      <c r="G359" s="29"/>
      <c r="H359" s="579"/>
      <c r="I359" s="29"/>
      <c r="J359" s="29"/>
      <c r="K359" s="29"/>
      <c r="L359" s="29"/>
      <c r="M359" s="29"/>
      <c r="N359" s="29"/>
      <c r="O359" s="29"/>
      <c r="P359" s="29"/>
      <c r="Q359" s="29"/>
      <c r="R359" s="29"/>
      <c r="S359" s="29"/>
      <c r="T359" s="29"/>
      <c r="U359" s="29"/>
      <c r="V359" s="29"/>
      <c r="W359" s="29"/>
      <c r="X359" s="29"/>
      <c r="Y359" s="29"/>
      <c r="Z359" s="29"/>
    </row>
    <row r="360" spans="1:26" ht="15.75" customHeight="1">
      <c r="A360" s="29"/>
      <c r="B360" s="29"/>
      <c r="C360" s="29"/>
      <c r="D360" s="29"/>
      <c r="E360" s="29"/>
      <c r="F360" s="29"/>
      <c r="G360" s="29"/>
      <c r="H360" s="579"/>
      <c r="I360" s="29"/>
      <c r="J360" s="29"/>
      <c r="K360" s="29"/>
      <c r="L360" s="29"/>
      <c r="M360" s="29"/>
      <c r="N360" s="29"/>
      <c r="O360" s="29"/>
      <c r="P360" s="29"/>
      <c r="Q360" s="29"/>
      <c r="R360" s="29"/>
      <c r="S360" s="29"/>
      <c r="T360" s="29"/>
      <c r="U360" s="29"/>
      <c r="V360" s="29"/>
      <c r="W360" s="29"/>
      <c r="X360" s="29"/>
      <c r="Y360" s="29"/>
      <c r="Z360" s="29"/>
    </row>
    <row r="361" spans="1:26" ht="15.75" customHeight="1">
      <c r="A361" s="29"/>
      <c r="B361" s="29"/>
      <c r="C361" s="29"/>
      <c r="D361" s="29"/>
      <c r="E361" s="29"/>
      <c r="F361" s="29"/>
      <c r="G361" s="29"/>
      <c r="H361" s="579"/>
      <c r="I361" s="29"/>
      <c r="J361" s="29"/>
      <c r="K361" s="29"/>
      <c r="L361" s="29"/>
      <c r="M361" s="29"/>
      <c r="N361" s="29"/>
      <c r="O361" s="29"/>
      <c r="P361" s="29"/>
      <c r="Q361" s="29"/>
      <c r="R361" s="29"/>
      <c r="S361" s="29"/>
      <c r="T361" s="29"/>
      <c r="U361" s="29"/>
      <c r="V361" s="29"/>
      <c r="W361" s="29"/>
      <c r="X361" s="29"/>
      <c r="Y361" s="29"/>
      <c r="Z361" s="29"/>
    </row>
    <row r="362" spans="1:26" ht="15.75" customHeight="1">
      <c r="A362" s="29"/>
      <c r="B362" s="29"/>
      <c r="C362" s="29"/>
      <c r="D362" s="29"/>
      <c r="E362" s="29"/>
      <c r="F362" s="29"/>
      <c r="G362" s="29"/>
      <c r="H362" s="579"/>
      <c r="I362" s="29"/>
      <c r="J362" s="29"/>
      <c r="K362" s="29"/>
      <c r="L362" s="29"/>
      <c r="M362" s="29"/>
      <c r="N362" s="29"/>
      <c r="O362" s="29"/>
      <c r="P362" s="29"/>
      <c r="Q362" s="29"/>
      <c r="R362" s="29"/>
      <c r="S362" s="29"/>
      <c r="T362" s="29"/>
      <c r="U362" s="29"/>
      <c r="V362" s="29"/>
      <c r="W362" s="29"/>
      <c r="X362" s="29"/>
      <c r="Y362" s="29"/>
      <c r="Z362" s="29"/>
    </row>
    <row r="363" spans="1:26" ht="15.75" customHeight="1">
      <c r="A363" s="29"/>
      <c r="B363" s="29"/>
      <c r="C363" s="29"/>
      <c r="D363" s="29"/>
      <c r="E363" s="29"/>
      <c r="F363" s="29"/>
      <c r="G363" s="29"/>
      <c r="H363" s="579"/>
      <c r="I363" s="29"/>
      <c r="J363" s="29"/>
      <c r="K363" s="29"/>
      <c r="L363" s="29"/>
      <c r="M363" s="29"/>
      <c r="N363" s="29"/>
      <c r="O363" s="29"/>
      <c r="P363" s="29"/>
      <c r="Q363" s="29"/>
      <c r="R363" s="29"/>
      <c r="S363" s="29"/>
      <c r="T363" s="29"/>
      <c r="U363" s="29"/>
      <c r="V363" s="29"/>
      <c r="W363" s="29"/>
      <c r="X363" s="29"/>
      <c r="Y363" s="29"/>
      <c r="Z363" s="29"/>
    </row>
    <row r="364" spans="1:26" ht="15.75" customHeight="1">
      <c r="A364" s="29"/>
      <c r="B364" s="29"/>
      <c r="C364" s="29"/>
      <c r="D364" s="29"/>
      <c r="E364" s="29"/>
      <c r="F364" s="29"/>
      <c r="G364" s="29"/>
      <c r="H364" s="579"/>
      <c r="I364" s="29"/>
      <c r="J364" s="29"/>
      <c r="K364" s="29"/>
      <c r="L364" s="29"/>
      <c r="M364" s="29"/>
      <c r="N364" s="29"/>
      <c r="O364" s="29"/>
      <c r="P364" s="29"/>
      <c r="Q364" s="29"/>
      <c r="R364" s="29"/>
      <c r="S364" s="29"/>
      <c r="T364" s="29"/>
      <c r="U364" s="29"/>
      <c r="V364" s="29"/>
      <c r="W364" s="29"/>
      <c r="X364" s="29"/>
      <c r="Y364" s="29"/>
      <c r="Z364" s="29"/>
    </row>
    <row r="365" spans="1:26" ht="15.75" customHeight="1">
      <c r="A365" s="29"/>
      <c r="B365" s="29"/>
      <c r="C365" s="29"/>
      <c r="D365" s="29"/>
      <c r="E365" s="29"/>
      <c r="F365" s="29"/>
      <c r="G365" s="29"/>
      <c r="H365" s="579"/>
      <c r="I365" s="29"/>
      <c r="J365" s="29"/>
      <c r="K365" s="29"/>
      <c r="L365" s="29"/>
      <c r="M365" s="29"/>
      <c r="N365" s="29"/>
      <c r="O365" s="29"/>
      <c r="P365" s="29"/>
      <c r="Q365" s="29"/>
      <c r="R365" s="29"/>
      <c r="S365" s="29"/>
      <c r="T365" s="29"/>
      <c r="U365" s="29"/>
      <c r="V365" s="29"/>
      <c r="W365" s="29"/>
      <c r="X365" s="29"/>
      <c r="Y365" s="29"/>
      <c r="Z365" s="29"/>
    </row>
    <row r="366" spans="1:26" ht="15.75" customHeight="1">
      <c r="A366" s="29"/>
      <c r="B366" s="29"/>
      <c r="C366" s="29"/>
      <c r="D366" s="29"/>
      <c r="E366" s="29"/>
      <c r="F366" s="29"/>
      <c r="G366" s="29"/>
      <c r="H366" s="579"/>
      <c r="I366" s="29"/>
      <c r="J366" s="29"/>
      <c r="K366" s="29"/>
      <c r="L366" s="29"/>
      <c r="M366" s="29"/>
      <c r="N366" s="29"/>
      <c r="O366" s="29"/>
      <c r="P366" s="29"/>
      <c r="Q366" s="29"/>
      <c r="R366" s="29"/>
      <c r="S366" s="29"/>
      <c r="T366" s="29"/>
      <c r="U366" s="29"/>
      <c r="V366" s="29"/>
      <c r="W366" s="29"/>
      <c r="X366" s="29"/>
      <c r="Y366" s="29"/>
      <c r="Z366" s="29"/>
    </row>
    <row r="367" spans="1:26" ht="15.75" customHeight="1">
      <c r="A367" s="29"/>
      <c r="B367" s="29"/>
      <c r="C367" s="29"/>
      <c r="D367" s="29"/>
      <c r="E367" s="29"/>
      <c r="F367" s="29"/>
      <c r="G367" s="29"/>
      <c r="H367" s="579"/>
      <c r="I367" s="29"/>
      <c r="J367" s="29"/>
      <c r="K367" s="29"/>
      <c r="L367" s="29"/>
      <c r="M367" s="29"/>
      <c r="N367" s="29"/>
      <c r="O367" s="29"/>
      <c r="P367" s="29"/>
      <c r="Q367" s="29"/>
      <c r="R367" s="29"/>
      <c r="S367" s="29"/>
      <c r="T367" s="29"/>
      <c r="U367" s="29"/>
      <c r="V367" s="29"/>
      <c r="W367" s="29"/>
      <c r="X367" s="29"/>
      <c r="Y367" s="29"/>
      <c r="Z367" s="29"/>
    </row>
    <row r="368" spans="1:26" ht="15.75" customHeight="1">
      <c r="A368" s="29"/>
      <c r="B368" s="29"/>
      <c r="C368" s="29"/>
      <c r="D368" s="29"/>
      <c r="E368" s="29"/>
      <c r="F368" s="29"/>
      <c r="G368" s="29"/>
      <c r="H368" s="579"/>
      <c r="I368" s="29"/>
      <c r="J368" s="29"/>
      <c r="K368" s="29"/>
      <c r="L368" s="29"/>
      <c r="M368" s="29"/>
      <c r="N368" s="29"/>
      <c r="O368" s="29"/>
      <c r="P368" s="29"/>
      <c r="Q368" s="29"/>
      <c r="R368" s="29"/>
      <c r="S368" s="29"/>
      <c r="T368" s="29"/>
      <c r="U368" s="29"/>
      <c r="V368" s="29"/>
      <c r="W368" s="29"/>
      <c r="X368" s="29"/>
      <c r="Y368" s="29"/>
      <c r="Z368" s="29"/>
    </row>
    <row r="369" spans="1:26" ht="15.75" customHeight="1">
      <c r="A369" s="29"/>
      <c r="B369" s="29"/>
      <c r="C369" s="29"/>
      <c r="D369" s="29"/>
      <c r="E369" s="29"/>
      <c r="F369" s="29"/>
      <c r="G369" s="29"/>
      <c r="H369" s="579"/>
      <c r="I369" s="29"/>
      <c r="J369" s="29"/>
      <c r="K369" s="29"/>
      <c r="L369" s="29"/>
      <c r="M369" s="29"/>
      <c r="N369" s="29"/>
      <c r="O369" s="29"/>
      <c r="P369" s="29"/>
      <c r="Q369" s="29"/>
      <c r="R369" s="29"/>
      <c r="S369" s="29"/>
      <c r="T369" s="29"/>
      <c r="U369" s="29"/>
      <c r="V369" s="29"/>
      <c r="W369" s="29"/>
      <c r="X369" s="29"/>
      <c r="Y369" s="29"/>
      <c r="Z369" s="29"/>
    </row>
    <row r="370" spans="1:26" ht="15.75" customHeight="1">
      <c r="A370" s="29"/>
      <c r="B370" s="29"/>
      <c r="C370" s="29"/>
      <c r="D370" s="29"/>
      <c r="E370" s="29"/>
      <c r="F370" s="29"/>
      <c r="G370" s="29"/>
      <c r="H370" s="579"/>
      <c r="I370" s="29"/>
      <c r="J370" s="29"/>
      <c r="K370" s="29"/>
      <c r="L370" s="29"/>
      <c r="M370" s="29"/>
      <c r="N370" s="29"/>
      <c r="O370" s="29"/>
      <c r="P370" s="29"/>
      <c r="Q370" s="29"/>
      <c r="R370" s="29"/>
      <c r="S370" s="29"/>
      <c r="T370" s="29"/>
      <c r="U370" s="29"/>
      <c r="V370" s="29"/>
      <c r="W370" s="29"/>
      <c r="X370" s="29"/>
      <c r="Y370" s="29"/>
      <c r="Z370" s="29"/>
    </row>
    <row r="371" spans="1:26" ht="15.75" customHeight="1">
      <c r="A371" s="29"/>
      <c r="B371" s="29"/>
      <c r="C371" s="29"/>
      <c r="D371" s="29"/>
      <c r="E371" s="29"/>
      <c r="F371" s="29"/>
      <c r="G371" s="29"/>
      <c r="H371" s="579"/>
      <c r="I371" s="29"/>
      <c r="J371" s="29"/>
      <c r="K371" s="29"/>
      <c r="L371" s="29"/>
      <c r="M371" s="29"/>
      <c r="N371" s="29"/>
      <c r="O371" s="29"/>
      <c r="P371" s="29"/>
      <c r="Q371" s="29"/>
      <c r="R371" s="29"/>
      <c r="S371" s="29"/>
      <c r="T371" s="29"/>
      <c r="U371" s="29"/>
      <c r="V371" s="29"/>
      <c r="W371" s="29"/>
      <c r="X371" s="29"/>
      <c r="Y371" s="29"/>
      <c r="Z371" s="29"/>
    </row>
    <row r="372" spans="1:26" ht="15.75" customHeight="1">
      <c r="A372" s="29"/>
      <c r="B372" s="29"/>
      <c r="C372" s="29"/>
      <c r="D372" s="29"/>
      <c r="E372" s="29"/>
      <c r="F372" s="29"/>
      <c r="G372" s="29"/>
      <c r="H372" s="579"/>
      <c r="I372" s="29"/>
      <c r="J372" s="29"/>
      <c r="K372" s="29"/>
      <c r="L372" s="29"/>
      <c r="M372" s="29"/>
      <c r="N372" s="29"/>
      <c r="O372" s="29"/>
      <c r="P372" s="29"/>
      <c r="Q372" s="29"/>
      <c r="R372" s="29"/>
      <c r="S372" s="29"/>
      <c r="T372" s="29"/>
      <c r="U372" s="29"/>
      <c r="V372" s="29"/>
      <c r="W372" s="29"/>
      <c r="X372" s="29"/>
      <c r="Y372" s="29"/>
      <c r="Z372" s="29"/>
    </row>
    <row r="373" spans="1:26" ht="15.75" customHeight="1">
      <c r="A373" s="29"/>
      <c r="B373" s="29"/>
      <c r="C373" s="29"/>
      <c r="D373" s="29"/>
      <c r="E373" s="29"/>
      <c r="F373" s="29"/>
      <c r="G373" s="29"/>
      <c r="H373" s="579"/>
      <c r="I373" s="29"/>
      <c r="J373" s="29"/>
      <c r="K373" s="29"/>
      <c r="L373" s="29"/>
      <c r="M373" s="29"/>
      <c r="N373" s="29"/>
      <c r="O373" s="29"/>
      <c r="P373" s="29"/>
      <c r="Q373" s="29"/>
      <c r="R373" s="29"/>
      <c r="S373" s="29"/>
      <c r="T373" s="29"/>
      <c r="U373" s="29"/>
      <c r="V373" s="29"/>
      <c r="W373" s="29"/>
      <c r="X373" s="29"/>
      <c r="Y373" s="29"/>
      <c r="Z373" s="29"/>
    </row>
    <row r="374" spans="1:26" ht="15.75" customHeight="1">
      <c r="A374" s="29"/>
      <c r="B374" s="29"/>
      <c r="C374" s="29"/>
      <c r="D374" s="29"/>
      <c r="E374" s="29"/>
      <c r="F374" s="29"/>
      <c r="G374" s="29"/>
      <c r="H374" s="579"/>
      <c r="I374" s="29"/>
      <c r="J374" s="29"/>
      <c r="K374" s="29"/>
      <c r="L374" s="29"/>
      <c r="M374" s="29"/>
      <c r="N374" s="29"/>
      <c r="O374" s="29"/>
      <c r="P374" s="29"/>
      <c r="Q374" s="29"/>
      <c r="R374" s="29"/>
      <c r="S374" s="29"/>
      <c r="T374" s="29"/>
      <c r="U374" s="29"/>
      <c r="V374" s="29"/>
      <c r="W374" s="29"/>
      <c r="X374" s="29"/>
      <c r="Y374" s="29"/>
      <c r="Z374" s="29"/>
    </row>
    <row r="375" spans="1:26" ht="15.75" customHeight="1">
      <c r="A375" s="29"/>
      <c r="B375" s="29"/>
      <c r="C375" s="29"/>
      <c r="D375" s="29"/>
      <c r="E375" s="29"/>
      <c r="F375" s="29"/>
      <c r="G375" s="29"/>
      <c r="H375" s="579"/>
      <c r="I375" s="29"/>
      <c r="J375" s="29"/>
      <c r="K375" s="29"/>
      <c r="L375" s="29"/>
      <c r="M375" s="29"/>
      <c r="N375" s="29"/>
      <c r="O375" s="29"/>
      <c r="P375" s="29"/>
      <c r="Q375" s="29"/>
      <c r="R375" s="29"/>
      <c r="S375" s="29"/>
      <c r="T375" s="29"/>
      <c r="U375" s="29"/>
      <c r="V375" s="29"/>
      <c r="W375" s="29"/>
      <c r="X375" s="29"/>
      <c r="Y375" s="29"/>
      <c r="Z375" s="29"/>
    </row>
    <row r="376" spans="1:26" ht="15.75" customHeight="1">
      <c r="A376" s="29"/>
      <c r="B376" s="29"/>
      <c r="C376" s="29"/>
      <c r="D376" s="29"/>
      <c r="E376" s="29"/>
      <c r="F376" s="29"/>
      <c r="G376" s="29"/>
      <c r="H376" s="579"/>
      <c r="I376" s="29"/>
      <c r="J376" s="29"/>
      <c r="K376" s="29"/>
      <c r="L376" s="29"/>
      <c r="M376" s="29"/>
      <c r="N376" s="29"/>
      <c r="O376" s="29"/>
      <c r="P376" s="29"/>
      <c r="Q376" s="29"/>
      <c r="R376" s="29"/>
      <c r="S376" s="29"/>
      <c r="T376" s="29"/>
      <c r="U376" s="29"/>
      <c r="V376" s="29"/>
      <c r="W376" s="29"/>
      <c r="X376" s="29"/>
      <c r="Y376" s="29"/>
      <c r="Z376" s="29"/>
    </row>
    <row r="377" spans="1:26" ht="15.75" customHeight="1">
      <c r="A377" s="29"/>
      <c r="B377" s="29"/>
      <c r="C377" s="29"/>
      <c r="D377" s="29"/>
      <c r="E377" s="29"/>
      <c r="F377" s="29"/>
      <c r="G377" s="29"/>
      <c r="H377" s="579"/>
      <c r="I377" s="29"/>
      <c r="J377" s="29"/>
      <c r="K377" s="29"/>
      <c r="L377" s="29"/>
      <c r="M377" s="29"/>
      <c r="N377" s="29"/>
      <c r="O377" s="29"/>
      <c r="P377" s="29"/>
      <c r="Q377" s="29"/>
      <c r="R377" s="29"/>
      <c r="S377" s="29"/>
      <c r="T377" s="29"/>
      <c r="U377" s="29"/>
      <c r="V377" s="29"/>
      <c r="W377" s="29"/>
      <c r="X377" s="29"/>
      <c r="Y377" s="29"/>
      <c r="Z377" s="29"/>
    </row>
    <row r="378" spans="1:26" ht="15.75" customHeight="1">
      <c r="A378" s="29"/>
      <c r="B378" s="29"/>
      <c r="C378" s="29"/>
      <c r="D378" s="29"/>
      <c r="E378" s="29"/>
      <c r="F378" s="29"/>
      <c r="G378" s="29"/>
      <c r="H378" s="579"/>
      <c r="I378" s="29"/>
      <c r="J378" s="29"/>
      <c r="K378" s="29"/>
      <c r="L378" s="29"/>
      <c r="M378" s="29"/>
      <c r="N378" s="29"/>
      <c r="O378" s="29"/>
      <c r="P378" s="29"/>
      <c r="Q378" s="29"/>
      <c r="R378" s="29"/>
      <c r="S378" s="29"/>
      <c r="T378" s="29"/>
      <c r="U378" s="29"/>
      <c r="V378" s="29"/>
      <c r="W378" s="29"/>
      <c r="X378" s="29"/>
      <c r="Y378" s="29"/>
      <c r="Z378" s="29"/>
    </row>
    <row r="379" spans="1:26" ht="15.75" customHeight="1">
      <c r="A379" s="29"/>
      <c r="B379" s="29"/>
      <c r="C379" s="29"/>
      <c r="D379" s="29"/>
      <c r="E379" s="29"/>
      <c r="F379" s="29"/>
      <c r="G379" s="29"/>
      <c r="H379" s="579"/>
      <c r="I379" s="29"/>
      <c r="J379" s="29"/>
      <c r="K379" s="29"/>
      <c r="L379" s="29"/>
      <c r="M379" s="29"/>
      <c r="N379" s="29"/>
      <c r="O379" s="29"/>
      <c r="P379" s="29"/>
      <c r="Q379" s="29"/>
      <c r="R379" s="29"/>
      <c r="S379" s="29"/>
      <c r="T379" s="29"/>
      <c r="U379" s="29"/>
      <c r="V379" s="29"/>
      <c r="W379" s="29"/>
      <c r="X379" s="29"/>
      <c r="Y379" s="29"/>
      <c r="Z379" s="29"/>
    </row>
    <row r="380" spans="1:26" ht="15.75" customHeight="1">
      <c r="A380" s="29"/>
      <c r="B380" s="29"/>
      <c r="C380" s="29"/>
      <c r="D380" s="29"/>
      <c r="E380" s="29"/>
      <c r="F380" s="29"/>
      <c r="G380" s="29"/>
      <c r="H380" s="579"/>
      <c r="I380" s="29"/>
      <c r="J380" s="29"/>
      <c r="K380" s="29"/>
      <c r="L380" s="29"/>
      <c r="M380" s="29"/>
      <c r="N380" s="29"/>
      <c r="O380" s="29"/>
      <c r="P380" s="29"/>
      <c r="Q380" s="29"/>
      <c r="R380" s="29"/>
      <c r="S380" s="29"/>
      <c r="T380" s="29"/>
      <c r="U380" s="29"/>
      <c r="V380" s="29"/>
      <c r="W380" s="29"/>
      <c r="X380" s="29"/>
      <c r="Y380" s="29"/>
      <c r="Z380" s="29"/>
    </row>
    <row r="381" spans="1:26" ht="15.75" customHeight="1">
      <c r="A381" s="29"/>
      <c r="B381" s="29"/>
      <c r="C381" s="29"/>
      <c r="D381" s="29"/>
      <c r="E381" s="29"/>
      <c r="F381" s="29"/>
      <c r="G381" s="29"/>
      <c r="H381" s="579"/>
      <c r="I381" s="29"/>
      <c r="J381" s="29"/>
      <c r="K381" s="29"/>
      <c r="L381" s="29"/>
      <c r="M381" s="29"/>
      <c r="N381" s="29"/>
      <c r="O381" s="29"/>
      <c r="P381" s="29"/>
      <c r="Q381" s="29"/>
      <c r="R381" s="29"/>
      <c r="S381" s="29"/>
      <c r="T381" s="29"/>
      <c r="U381" s="29"/>
      <c r="V381" s="29"/>
      <c r="W381" s="29"/>
      <c r="X381" s="29"/>
      <c r="Y381" s="29"/>
      <c r="Z381" s="29"/>
    </row>
    <row r="382" spans="1:26" ht="15.75" customHeight="1">
      <c r="A382" s="29"/>
      <c r="B382" s="29"/>
      <c r="C382" s="29"/>
      <c r="D382" s="29"/>
      <c r="E382" s="29"/>
      <c r="F382" s="29"/>
      <c r="G382" s="29"/>
      <c r="H382" s="579"/>
      <c r="I382" s="29"/>
      <c r="J382" s="29"/>
      <c r="K382" s="29"/>
      <c r="L382" s="29"/>
      <c r="M382" s="29"/>
      <c r="N382" s="29"/>
      <c r="O382" s="29"/>
      <c r="P382" s="29"/>
      <c r="Q382" s="29"/>
      <c r="R382" s="29"/>
      <c r="S382" s="29"/>
      <c r="T382" s="29"/>
      <c r="U382" s="29"/>
      <c r="V382" s="29"/>
      <c r="W382" s="29"/>
      <c r="X382" s="29"/>
      <c r="Y382" s="29"/>
      <c r="Z382" s="29"/>
    </row>
    <row r="383" spans="1:26" ht="15.75" customHeight="1">
      <c r="A383" s="29"/>
      <c r="B383" s="29"/>
      <c r="C383" s="29"/>
      <c r="D383" s="29"/>
      <c r="E383" s="29"/>
      <c r="F383" s="29"/>
      <c r="G383" s="29"/>
      <c r="H383" s="579"/>
      <c r="I383" s="29"/>
      <c r="J383" s="29"/>
      <c r="K383" s="29"/>
      <c r="L383" s="29"/>
      <c r="M383" s="29"/>
      <c r="N383" s="29"/>
      <c r="O383" s="29"/>
      <c r="P383" s="29"/>
      <c r="Q383" s="29"/>
      <c r="R383" s="29"/>
      <c r="S383" s="29"/>
      <c r="T383" s="29"/>
      <c r="U383" s="29"/>
      <c r="V383" s="29"/>
      <c r="W383" s="29"/>
      <c r="X383" s="29"/>
      <c r="Y383" s="29"/>
      <c r="Z383" s="29"/>
    </row>
    <row r="384" spans="1:26" ht="15.75" customHeight="1">
      <c r="A384" s="29"/>
      <c r="B384" s="29"/>
      <c r="C384" s="29"/>
      <c r="D384" s="29"/>
      <c r="E384" s="29"/>
      <c r="F384" s="29"/>
      <c r="G384" s="29"/>
      <c r="H384" s="579"/>
      <c r="I384" s="29"/>
      <c r="J384" s="29"/>
      <c r="K384" s="29"/>
      <c r="L384" s="29"/>
      <c r="M384" s="29"/>
      <c r="N384" s="29"/>
      <c r="O384" s="29"/>
      <c r="P384" s="29"/>
      <c r="Q384" s="29"/>
      <c r="R384" s="29"/>
      <c r="S384" s="29"/>
      <c r="T384" s="29"/>
      <c r="U384" s="29"/>
      <c r="V384" s="29"/>
      <c r="W384" s="29"/>
      <c r="X384" s="29"/>
      <c r="Y384" s="29"/>
      <c r="Z384" s="29"/>
    </row>
    <row r="385" spans="1:26" ht="15.75" customHeight="1">
      <c r="A385" s="29"/>
      <c r="B385" s="29"/>
      <c r="C385" s="29"/>
      <c r="D385" s="29"/>
      <c r="E385" s="29"/>
      <c r="F385" s="29"/>
      <c r="G385" s="29"/>
      <c r="H385" s="579"/>
      <c r="I385" s="29"/>
      <c r="J385" s="29"/>
      <c r="K385" s="29"/>
      <c r="L385" s="29"/>
      <c r="M385" s="29"/>
      <c r="N385" s="29"/>
      <c r="O385" s="29"/>
      <c r="P385" s="29"/>
      <c r="Q385" s="29"/>
      <c r="R385" s="29"/>
      <c r="S385" s="29"/>
      <c r="T385" s="29"/>
      <c r="U385" s="29"/>
      <c r="V385" s="29"/>
      <c r="W385" s="29"/>
      <c r="X385" s="29"/>
      <c r="Y385" s="29"/>
      <c r="Z385" s="29"/>
    </row>
    <row r="386" spans="1:26" ht="15.75" customHeight="1">
      <c r="A386" s="29"/>
      <c r="B386" s="29"/>
      <c r="C386" s="29"/>
      <c r="D386" s="29"/>
      <c r="E386" s="29"/>
      <c r="F386" s="29"/>
      <c r="G386" s="29"/>
      <c r="H386" s="579"/>
      <c r="I386" s="29"/>
      <c r="J386" s="29"/>
      <c r="K386" s="29"/>
      <c r="L386" s="29"/>
      <c r="M386" s="29"/>
      <c r="N386" s="29"/>
      <c r="O386" s="29"/>
      <c r="P386" s="29"/>
      <c r="Q386" s="29"/>
      <c r="R386" s="29"/>
      <c r="S386" s="29"/>
      <c r="T386" s="29"/>
      <c r="U386" s="29"/>
      <c r="V386" s="29"/>
      <c r="W386" s="29"/>
      <c r="X386" s="29"/>
      <c r="Y386" s="29"/>
      <c r="Z386" s="29"/>
    </row>
    <row r="387" spans="1:26" ht="15.75" customHeight="1">
      <c r="A387" s="29"/>
      <c r="B387" s="29"/>
      <c r="C387" s="29"/>
      <c r="D387" s="29"/>
      <c r="E387" s="29"/>
      <c r="F387" s="29"/>
      <c r="G387" s="29"/>
      <c r="H387" s="579"/>
      <c r="I387" s="29"/>
      <c r="J387" s="29"/>
      <c r="K387" s="29"/>
      <c r="L387" s="29"/>
      <c r="M387" s="29"/>
      <c r="N387" s="29"/>
      <c r="O387" s="29"/>
      <c r="P387" s="29"/>
      <c r="Q387" s="29"/>
      <c r="R387" s="29"/>
      <c r="S387" s="29"/>
      <c r="T387" s="29"/>
      <c r="U387" s="29"/>
      <c r="V387" s="29"/>
      <c r="W387" s="29"/>
      <c r="X387" s="29"/>
      <c r="Y387" s="29"/>
      <c r="Z387" s="29"/>
    </row>
    <row r="388" spans="1:26" ht="15.75" customHeight="1">
      <c r="A388" s="29"/>
      <c r="B388" s="29"/>
      <c r="C388" s="29"/>
      <c r="D388" s="29"/>
      <c r="E388" s="29"/>
      <c r="F388" s="29"/>
      <c r="G388" s="29"/>
      <c r="H388" s="579"/>
      <c r="I388" s="29"/>
      <c r="J388" s="29"/>
      <c r="K388" s="29"/>
      <c r="L388" s="29"/>
      <c r="M388" s="29"/>
      <c r="N388" s="29"/>
      <c r="O388" s="29"/>
      <c r="P388" s="29"/>
      <c r="Q388" s="29"/>
      <c r="R388" s="29"/>
      <c r="S388" s="29"/>
      <c r="T388" s="29"/>
      <c r="U388" s="29"/>
      <c r="V388" s="29"/>
      <c r="W388" s="29"/>
      <c r="X388" s="29"/>
      <c r="Y388" s="29"/>
      <c r="Z388" s="29"/>
    </row>
    <row r="389" spans="1:26" ht="15.75" customHeight="1">
      <c r="A389" s="29"/>
      <c r="B389" s="29"/>
      <c r="C389" s="29"/>
      <c r="D389" s="29"/>
      <c r="E389" s="29"/>
      <c r="F389" s="29"/>
      <c r="G389" s="29"/>
      <c r="H389" s="579"/>
      <c r="I389" s="29"/>
      <c r="J389" s="29"/>
      <c r="K389" s="29"/>
      <c r="L389" s="29"/>
      <c r="M389" s="29"/>
      <c r="N389" s="29"/>
      <c r="O389" s="29"/>
      <c r="P389" s="29"/>
      <c r="Q389" s="29"/>
      <c r="R389" s="29"/>
      <c r="S389" s="29"/>
      <c r="T389" s="29"/>
      <c r="U389" s="29"/>
      <c r="V389" s="29"/>
      <c r="W389" s="29"/>
      <c r="X389" s="29"/>
      <c r="Y389" s="29"/>
      <c r="Z389" s="29"/>
    </row>
    <row r="390" spans="1:26" ht="15.75" customHeight="1">
      <c r="A390" s="29"/>
      <c r="B390" s="29"/>
      <c r="C390" s="29"/>
      <c r="D390" s="29"/>
      <c r="E390" s="29"/>
      <c r="F390" s="29"/>
      <c r="G390" s="29"/>
      <c r="H390" s="579"/>
      <c r="I390" s="29"/>
      <c r="J390" s="29"/>
      <c r="K390" s="29"/>
      <c r="L390" s="29"/>
      <c r="M390" s="29"/>
      <c r="N390" s="29"/>
      <c r="O390" s="29"/>
      <c r="P390" s="29"/>
      <c r="Q390" s="29"/>
      <c r="R390" s="29"/>
      <c r="S390" s="29"/>
      <c r="T390" s="29"/>
      <c r="U390" s="29"/>
      <c r="V390" s="29"/>
      <c r="W390" s="29"/>
      <c r="X390" s="29"/>
      <c r="Y390" s="29"/>
      <c r="Z390" s="29"/>
    </row>
    <row r="391" spans="1:26" ht="15.75" customHeight="1">
      <c r="A391" s="29"/>
      <c r="B391" s="29"/>
      <c r="C391" s="29"/>
      <c r="D391" s="29"/>
      <c r="E391" s="29"/>
      <c r="F391" s="29"/>
      <c r="G391" s="29"/>
      <c r="H391" s="579"/>
      <c r="I391" s="29"/>
      <c r="J391" s="29"/>
      <c r="K391" s="29"/>
      <c r="L391" s="29"/>
      <c r="M391" s="29"/>
      <c r="N391" s="29"/>
      <c r="O391" s="29"/>
      <c r="P391" s="29"/>
      <c r="Q391" s="29"/>
      <c r="R391" s="29"/>
      <c r="S391" s="29"/>
      <c r="T391" s="29"/>
      <c r="U391" s="29"/>
      <c r="V391" s="29"/>
      <c r="W391" s="29"/>
      <c r="X391" s="29"/>
      <c r="Y391" s="29"/>
      <c r="Z391" s="29"/>
    </row>
    <row r="392" spans="1:26" ht="15.75" customHeight="1">
      <c r="A392" s="29"/>
      <c r="B392" s="29"/>
      <c r="C392" s="29"/>
      <c r="D392" s="29"/>
      <c r="E392" s="29"/>
      <c r="F392" s="29"/>
      <c r="G392" s="29"/>
      <c r="H392" s="579"/>
      <c r="I392" s="29"/>
      <c r="J392" s="29"/>
      <c r="K392" s="29"/>
      <c r="L392" s="29"/>
      <c r="M392" s="29"/>
      <c r="N392" s="29"/>
      <c r="O392" s="29"/>
      <c r="P392" s="29"/>
      <c r="Q392" s="29"/>
      <c r="R392" s="29"/>
      <c r="S392" s="29"/>
      <c r="T392" s="29"/>
      <c r="U392" s="29"/>
      <c r="V392" s="29"/>
      <c r="W392" s="29"/>
      <c r="X392" s="29"/>
      <c r="Y392" s="29"/>
      <c r="Z392" s="29"/>
    </row>
    <row r="393" spans="1:26" ht="15.75" customHeight="1">
      <c r="A393" s="29"/>
      <c r="B393" s="29"/>
      <c r="C393" s="29"/>
      <c r="D393" s="29"/>
      <c r="E393" s="29"/>
      <c r="F393" s="29"/>
      <c r="G393" s="29"/>
      <c r="H393" s="579"/>
      <c r="I393" s="29"/>
      <c r="J393" s="29"/>
      <c r="K393" s="29"/>
      <c r="L393" s="29"/>
      <c r="M393" s="29"/>
      <c r="N393" s="29"/>
      <c r="O393" s="29"/>
      <c r="P393" s="29"/>
      <c r="Q393" s="29"/>
      <c r="R393" s="29"/>
      <c r="S393" s="29"/>
      <c r="T393" s="29"/>
      <c r="U393" s="29"/>
      <c r="V393" s="29"/>
      <c r="W393" s="29"/>
      <c r="X393" s="29"/>
      <c r="Y393" s="29"/>
      <c r="Z393" s="29"/>
    </row>
    <row r="394" spans="1:26" ht="15.75" customHeight="1">
      <c r="A394" s="29"/>
      <c r="B394" s="29"/>
      <c r="C394" s="29"/>
      <c r="D394" s="29"/>
      <c r="E394" s="29"/>
      <c r="F394" s="29"/>
      <c r="G394" s="29"/>
      <c r="H394" s="579"/>
      <c r="I394" s="29"/>
      <c r="J394" s="29"/>
      <c r="K394" s="29"/>
      <c r="L394" s="29"/>
      <c r="M394" s="29"/>
      <c r="N394" s="29"/>
      <c r="O394" s="29"/>
      <c r="P394" s="29"/>
      <c r="Q394" s="29"/>
      <c r="R394" s="29"/>
      <c r="S394" s="29"/>
      <c r="T394" s="29"/>
      <c r="U394" s="29"/>
      <c r="V394" s="29"/>
      <c r="W394" s="29"/>
      <c r="X394" s="29"/>
      <c r="Y394" s="29"/>
      <c r="Z394" s="29"/>
    </row>
    <row r="395" spans="1:26" ht="15.75" customHeight="1">
      <c r="A395" s="29"/>
      <c r="B395" s="29"/>
      <c r="C395" s="29"/>
      <c r="D395" s="29"/>
      <c r="E395" s="29"/>
      <c r="F395" s="29"/>
      <c r="G395" s="29"/>
      <c r="H395" s="579"/>
      <c r="I395" s="29"/>
      <c r="J395" s="29"/>
      <c r="K395" s="29"/>
      <c r="L395" s="29"/>
      <c r="M395" s="29"/>
      <c r="N395" s="29"/>
      <c r="O395" s="29"/>
      <c r="P395" s="29"/>
      <c r="Q395" s="29"/>
      <c r="R395" s="29"/>
      <c r="S395" s="29"/>
      <c r="T395" s="29"/>
      <c r="U395" s="29"/>
      <c r="V395" s="29"/>
      <c r="W395" s="29"/>
      <c r="X395" s="29"/>
      <c r="Y395" s="29"/>
      <c r="Z395" s="29"/>
    </row>
    <row r="396" spans="1:26" ht="15.75" customHeight="1">
      <c r="A396" s="29"/>
      <c r="B396" s="29"/>
      <c r="C396" s="29"/>
      <c r="D396" s="29"/>
      <c r="E396" s="29"/>
      <c r="F396" s="29"/>
      <c r="G396" s="29"/>
      <c r="H396" s="579"/>
      <c r="I396" s="29"/>
      <c r="J396" s="29"/>
      <c r="K396" s="29"/>
      <c r="L396" s="29"/>
      <c r="M396" s="29"/>
      <c r="N396" s="29"/>
      <c r="O396" s="29"/>
      <c r="P396" s="29"/>
      <c r="Q396" s="29"/>
      <c r="R396" s="29"/>
      <c r="S396" s="29"/>
      <c r="T396" s="29"/>
      <c r="U396" s="29"/>
      <c r="V396" s="29"/>
      <c r="W396" s="29"/>
      <c r="X396" s="29"/>
      <c r="Y396" s="29"/>
      <c r="Z396" s="29"/>
    </row>
    <row r="397" spans="1:26" ht="15.75" customHeight="1">
      <c r="A397" s="29"/>
      <c r="B397" s="29"/>
      <c r="C397" s="29"/>
      <c r="D397" s="29"/>
      <c r="E397" s="29"/>
      <c r="F397" s="29"/>
      <c r="G397" s="29"/>
      <c r="H397" s="579"/>
      <c r="I397" s="29"/>
      <c r="J397" s="29"/>
      <c r="K397" s="29"/>
      <c r="L397" s="29"/>
      <c r="M397" s="29"/>
      <c r="N397" s="29"/>
      <c r="O397" s="29"/>
      <c r="P397" s="29"/>
      <c r="Q397" s="29"/>
      <c r="R397" s="29"/>
      <c r="S397" s="29"/>
      <c r="T397" s="29"/>
      <c r="U397" s="29"/>
      <c r="V397" s="29"/>
      <c r="W397" s="29"/>
      <c r="X397" s="29"/>
      <c r="Y397" s="29"/>
      <c r="Z397" s="29"/>
    </row>
    <row r="398" spans="1:26" ht="15.75" customHeight="1">
      <c r="A398" s="29"/>
      <c r="B398" s="29"/>
      <c r="C398" s="29"/>
      <c r="D398" s="29"/>
      <c r="E398" s="29"/>
      <c r="F398" s="29"/>
      <c r="G398" s="29"/>
      <c r="H398" s="579"/>
      <c r="I398" s="29"/>
      <c r="J398" s="29"/>
      <c r="K398" s="29"/>
      <c r="L398" s="29"/>
      <c r="M398" s="29"/>
      <c r="N398" s="29"/>
      <c r="O398" s="29"/>
      <c r="P398" s="29"/>
      <c r="Q398" s="29"/>
      <c r="R398" s="29"/>
      <c r="S398" s="29"/>
      <c r="T398" s="29"/>
      <c r="U398" s="29"/>
      <c r="V398" s="29"/>
      <c r="W398" s="29"/>
      <c r="X398" s="29"/>
      <c r="Y398" s="29"/>
      <c r="Z398" s="29"/>
    </row>
    <row r="399" spans="1:26" ht="15.75" customHeight="1">
      <c r="A399" s="29"/>
      <c r="B399" s="29"/>
      <c r="C399" s="29"/>
      <c r="D399" s="29"/>
      <c r="E399" s="29"/>
      <c r="F399" s="29"/>
      <c r="G399" s="29"/>
      <c r="H399" s="579"/>
      <c r="I399" s="29"/>
      <c r="J399" s="29"/>
      <c r="K399" s="29"/>
      <c r="L399" s="29"/>
      <c r="M399" s="29"/>
      <c r="N399" s="29"/>
      <c r="O399" s="29"/>
      <c r="P399" s="29"/>
      <c r="Q399" s="29"/>
      <c r="R399" s="29"/>
      <c r="S399" s="29"/>
      <c r="T399" s="29"/>
      <c r="U399" s="29"/>
      <c r="V399" s="29"/>
      <c r="W399" s="29"/>
      <c r="X399" s="29"/>
      <c r="Y399" s="29"/>
      <c r="Z399" s="29"/>
    </row>
    <row r="400" spans="1:26" ht="15.75" customHeight="1">
      <c r="A400" s="29"/>
      <c r="B400" s="29"/>
      <c r="C400" s="29"/>
      <c r="D400" s="29"/>
      <c r="E400" s="29"/>
      <c r="F400" s="29"/>
      <c r="G400" s="29"/>
      <c r="H400" s="579"/>
      <c r="I400" s="29"/>
      <c r="J400" s="29"/>
      <c r="K400" s="29"/>
      <c r="L400" s="29"/>
      <c r="M400" s="29"/>
      <c r="N400" s="29"/>
      <c r="O400" s="29"/>
      <c r="P400" s="29"/>
      <c r="Q400" s="29"/>
      <c r="R400" s="29"/>
      <c r="S400" s="29"/>
      <c r="T400" s="29"/>
      <c r="U400" s="29"/>
      <c r="V400" s="29"/>
      <c r="W400" s="29"/>
      <c r="X400" s="29"/>
      <c r="Y400" s="29"/>
      <c r="Z400" s="29"/>
    </row>
    <row r="401" spans="1:26" ht="15.75" customHeight="1">
      <c r="A401" s="29"/>
      <c r="B401" s="29"/>
      <c r="C401" s="29"/>
      <c r="D401" s="29"/>
      <c r="E401" s="29"/>
      <c r="F401" s="29"/>
      <c r="G401" s="29"/>
      <c r="H401" s="579"/>
      <c r="I401" s="29"/>
      <c r="J401" s="29"/>
      <c r="K401" s="29"/>
      <c r="L401" s="29"/>
      <c r="M401" s="29"/>
      <c r="N401" s="29"/>
      <c r="O401" s="29"/>
      <c r="P401" s="29"/>
      <c r="Q401" s="29"/>
      <c r="R401" s="29"/>
      <c r="S401" s="29"/>
      <c r="T401" s="29"/>
      <c r="U401" s="29"/>
      <c r="V401" s="29"/>
      <c r="W401" s="29"/>
      <c r="X401" s="29"/>
      <c r="Y401" s="29"/>
      <c r="Z401" s="29"/>
    </row>
    <row r="402" spans="1:26" ht="15.75" customHeight="1">
      <c r="A402" s="29"/>
      <c r="B402" s="29"/>
      <c r="C402" s="29"/>
      <c r="D402" s="29"/>
      <c r="E402" s="29"/>
      <c r="F402" s="29"/>
      <c r="G402" s="29"/>
      <c r="H402" s="579"/>
      <c r="I402" s="29"/>
      <c r="J402" s="29"/>
      <c r="K402" s="29"/>
      <c r="L402" s="29"/>
      <c r="M402" s="29"/>
      <c r="N402" s="29"/>
      <c r="O402" s="29"/>
      <c r="P402" s="29"/>
      <c r="Q402" s="29"/>
      <c r="R402" s="29"/>
      <c r="S402" s="29"/>
      <c r="T402" s="29"/>
      <c r="U402" s="29"/>
      <c r="V402" s="29"/>
      <c r="W402" s="29"/>
      <c r="X402" s="29"/>
      <c r="Y402" s="29"/>
      <c r="Z402" s="29"/>
    </row>
    <row r="403" spans="1:26" ht="15.75" customHeight="1">
      <c r="A403" s="29"/>
      <c r="B403" s="29"/>
      <c r="C403" s="29"/>
      <c r="D403" s="29"/>
      <c r="E403" s="29"/>
      <c r="F403" s="29"/>
      <c r="G403" s="29"/>
      <c r="H403" s="579"/>
      <c r="I403" s="29"/>
      <c r="J403" s="29"/>
      <c r="K403" s="29"/>
      <c r="L403" s="29"/>
      <c r="M403" s="29"/>
      <c r="N403" s="29"/>
      <c r="O403" s="29"/>
      <c r="P403" s="29"/>
      <c r="Q403" s="29"/>
      <c r="R403" s="29"/>
      <c r="S403" s="29"/>
      <c r="T403" s="29"/>
      <c r="U403" s="29"/>
      <c r="V403" s="29"/>
      <c r="W403" s="29"/>
      <c r="X403" s="29"/>
      <c r="Y403" s="29"/>
      <c r="Z403" s="29"/>
    </row>
    <row r="404" spans="1:26" ht="15.75" customHeight="1">
      <c r="A404" s="29"/>
      <c r="B404" s="29"/>
      <c r="C404" s="29"/>
      <c r="D404" s="29"/>
      <c r="E404" s="29"/>
      <c r="F404" s="29"/>
      <c r="G404" s="29"/>
      <c r="H404" s="579"/>
      <c r="I404" s="29"/>
      <c r="J404" s="29"/>
      <c r="K404" s="29"/>
      <c r="L404" s="29"/>
      <c r="M404" s="29"/>
      <c r="N404" s="29"/>
      <c r="O404" s="29"/>
      <c r="P404" s="29"/>
      <c r="Q404" s="29"/>
      <c r="R404" s="29"/>
      <c r="S404" s="29"/>
      <c r="T404" s="29"/>
      <c r="U404" s="29"/>
      <c r="V404" s="29"/>
      <c r="W404" s="29"/>
      <c r="X404" s="29"/>
      <c r="Y404" s="29"/>
      <c r="Z404" s="29"/>
    </row>
    <row r="405" spans="1:26" ht="15.75" customHeight="1">
      <c r="A405" s="29"/>
      <c r="B405" s="29"/>
      <c r="C405" s="29"/>
      <c r="D405" s="29"/>
      <c r="E405" s="29"/>
      <c r="F405" s="29"/>
      <c r="G405" s="29"/>
      <c r="H405" s="579"/>
      <c r="I405" s="29"/>
      <c r="J405" s="29"/>
      <c r="K405" s="29"/>
      <c r="L405" s="29"/>
      <c r="M405" s="29"/>
      <c r="N405" s="29"/>
      <c r="O405" s="29"/>
      <c r="P405" s="29"/>
      <c r="Q405" s="29"/>
      <c r="R405" s="29"/>
      <c r="S405" s="29"/>
      <c r="T405" s="29"/>
      <c r="U405" s="29"/>
      <c r="V405" s="29"/>
      <c r="W405" s="29"/>
      <c r="X405" s="29"/>
      <c r="Y405" s="29"/>
      <c r="Z405" s="29"/>
    </row>
    <row r="406" spans="1:26" ht="15.75" customHeight="1">
      <c r="A406" s="29"/>
      <c r="B406" s="29"/>
      <c r="C406" s="29"/>
      <c r="D406" s="29"/>
      <c r="E406" s="29"/>
      <c r="F406" s="29"/>
      <c r="G406" s="29"/>
      <c r="H406" s="579"/>
      <c r="I406" s="29"/>
      <c r="J406" s="29"/>
      <c r="K406" s="29"/>
      <c r="L406" s="29"/>
      <c r="M406" s="29"/>
      <c r="N406" s="29"/>
      <c r="O406" s="29"/>
      <c r="P406" s="29"/>
      <c r="Q406" s="29"/>
      <c r="R406" s="29"/>
      <c r="S406" s="29"/>
      <c r="T406" s="29"/>
      <c r="U406" s="29"/>
      <c r="V406" s="29"/>
      <c r="W406" s="29"/>
      <c r="X406" s="29"/>
      <c r="Y406" s="29"/>
      <c r="Z406" s="29"/>
    </row>
    <row r="407" spans="1:26" ht="15.75" customHeight="1">
      <c r="A407" s="29"/>
      <c r="B407" s="29"/>
      <c r="C407" s="29"/>
      <c r="D407" s="29"/>
      <c r="E407" s="29"/>
      <c r="F407" s="29"/>
      <c r="G407" s="29"/>
      <c r="H407" s="579"/>
      <c r="I407" s="29"/>
      <c r="J407" s="29"/>
      <c r="K407" s="29"/>
      <c r="L407" s="29"/>
      <c r="M407" s="29"/>
      <c r="N407" s="29"/>
      <c r="O407" s="29"/>
      <c r="P407" s="29"/>
      <c r="Q407" s="29"/>
      <c r="R407" s="29"/>
      <c r="S407" s="29"/>
      <c r="T407" s="29"/>
      <c r="U407" s="29"/>
      <c r="V407" s="29"/>
      <c r="W407" s="29"/>
      <c r="X407" s="29"/>
      <c r="Y407" s="29"/>
      <c r="Z407" s="29"/>
    </row>
    <row r="408" spans="1:26" ht="15.75" customHeight="1">
      <c r="A408" s="29"/>
      <c r="B408" s="29"/>
      <c r="C408" s="29"/>
      <c r="D408" s="29"/>
      <c r="E408" s="29"/>
      <c r="F408" s="29"/>
      <c r="G408" s="29"/>
      <c r="H408" s="579"/>
      <c r="I408" s="29"/>
      <c r="J408" s="29"/>
      <c r="K408" s="29"/>
      <c r="L408" s="29"/>
      <c r="M408" s="29"/>
      <c r="N408" s="29"/>
      <c r="O408" s="29"/>
      <c r="P408" s="29"/>
      <c r="Q408" s="29"/>
      <c r="R408" s="29"/>
      <c r="S408" s="29"/>
      <c r="T408" s="29"/>
      <c r="U408" s="29"/>
      <c r="V408" s="29"/>
      <c r="W408" s="29"/>
      <c r="X408" s="29"/>
      <c r="Y408" s="29"/>
      <c r="Z408" s="29"/>
    </row>
    <row r="409" spans="1:26" ht="15.75" customHeight="1">
      <c r="A409" s="29"/>
      <c r="B409" s="29"/>
      <c r="C409" s="29"/>
      <c r="D409" s="29"/>
      <c r="E409" s="29"/>
      <c r="F409" s="29"/>
      <c r="G409" s="29"/>
      <c r="H409" s="579"/>
      <c r="I409" s="29"/>
      <c r="J409" s="29"/>
      <c r="K409" s="29"/>
      <c r="L409" s="29"/>
      <c r="M409" s="29"/>
      <c r="N409" s="29"/>
      <c r="O409" s="29"/>
      <c r="P409" s="29"/>
      <c r="Q409" s="29"/>
      <c r="R409" s="29"/>
      <c r="S409" s="29"/>
      <c r="T409" s="29"/>
      <c r="U409" s="29"/>
      <c r="V409" s="29"/>
      <c r="W409" s="29"/>
      <c r="X409" s="29"/>
      <c r="Y409" s="29"/>
      <c r="Z409" s="29"/>
    </row>
    <row r="410" spans="1:26" ht="15.75" customHeight="1">
      <c r="A410" s="29"/>
      <c r="B410" s="29"/>
      <c r="C410" s="29"/>
      <c r="D410" s="29"/>
      <c r="E410" s="29"/>
      <c r="F410" s="29"/>
      <c r="G410" s="29"/>
      <c r="H410" s="579"/>
      <c r="I410" s="29"/>
      <c r="J410" s="29"/>
      <c r="K410" s="29"/>
      <c r="L410" s="29"/>
      <c r="M410" s="29"/>
      <c r="N410" s="29"/>
      <c r="O410" s="29"/>
      <c r="P410" s="29"/>
      <c r="Q410" s="29"/>
      <c r="R410" s="29"/>
      <c r="S410" s="29"/>
      <c r="T410" s="29"/>
      <c r="U410" s="29"/>
      <c r="V410" s="29"/>
      <c r="W410" s="29"/>
      <c r="X410" s="29"/>
      <c r="Y410" s="29"/>
      <c r="Z410" s="29"/>
    </row>
    <row r="411" spans="1:26" ht="15.75" customHeight="1">
      <c r="A411" s="29"/>
      <c r="B411" s="29"/>
      <c r="C411" s="29"/>
      <c r="D411" s="29"/>
      <c r="E411" s="29"/>
      <c r="F411" s="29"/>
      <c r="G411" s="29"/>
      <c r="H411" s="579"/>
      <c r="I411" s="29"/>
      <c r="J411" s="29"/>
      <c r="K411" s="29"/>
      <c r="L411" s="29"/>
      <c r="M411" s="29"/>
      <c r="N411" s="29"/>
      <c r="O411" s="29"/>
      <c r="P411" s="29"/>
      <c r="Q411" s="29"/>
      <c r="R411" s="29"/>
      <c r="S411" s="29"/>
      <c r="T411" s="29"/>
      <c r="U411" s="29"/>
      <c r="V411" s="29"/>
      <c r="W411" s="29"/>
      <c r="X411" s="29"/>
      <c r="Y411" s="29"/>
      <c r="Z411" s="29"/>
    </row>
    <row r="412" spans="1:26" ht="15.75" customHeight="1">
      <c r="A412" s="29"/>
      <c r="B412" s="29"/>
      <c r="C412" s="29"/>
      <c r="D412" s="29"/>
      <c r="E412" s="29"/>
      <c r="F412" s="29"/>
      <c r="G412" s="29"/>
      <c r="H412" s="579"/>
      <c r="I412" s="29"/>
      <c r="J412" s="29"/>
      <c r="K412" s="29"/>
      <c r="L412" s="29"/>
      <c r="M412" s="29"/>
      <c r="N412" s="29"/>
      <c r="O412" s="29"/>
      <c r="P412" s="29"/>
      <c r="Q412" s="29"/>
      <c r="R412" s="29"/>
      <c r="S412" s="29"/>
      <c r="T412" s="29"/>
      <c r="U412" s="29"/>
      <c r="V412" s="29"/>
      <c r="W412" s="29"/>
      <c r="X412" s="29"/>
      <c r="Y412" s="29"/>
      <c r="Z412" s="29"/>
    </row>
    <row r="413" spans="1:26" ht="15.75" customHeight="1">
      <c r="A413" s="29"/>
      <c r="B413" s="29"/>
      <c r="C413" s="29"/>
      <c r="D413" s="29"/>
      <c r="E413" s="29"/>
      <c r="F413" s="29"/>
      <c r="G413" s="29"/>
      <c r="H413" s="579"/>
      <c r="I413" s="29"/>
      <c r="J413" s="29"/>
      <c r="K413" s="29"/>
      <c r="L413" s="29"/>
      <c r="M413" s="29"/>
      <c r="N413" s="29"/>
      <c r="O413" s="29"/>
      <c r="P413" s="29"/>
      <c r="Q413" s="29"/>
      <c r="R413" s="29"/>
      <c r="S413" s="29"/>
      <c r="T413" s="29"/>
      <c r="U413" s="29"/>
      <c r="V413" s="29"/>
      <c r="W413" s="29"/>
      <c r="X413" s="29"/>
      <c r="Y413" s="29"/>
      <c r="Z413" s="29"/>
    </row>
    <row r="414" spans="1:26" ht="15.75" customHeight="1">
      <c r="A414" s="29"/>
      <c r="B414" s="29"/>
      <c r="C414" s="29"/>
      <c r="D414" s="29"/>
      <c r="E414" s="29"/>
      <c r="F414" s="29"/>
      <c r="G414" s="29"/>
      <c r="H414" s="579"/>
      <c r="I414" s="29"/>
      <c r="J414" s="29"/>
      <c r="K414" s="29"/>
      <c r="L414" s="29"/>
      <c r="M414" s="29"/>
      <c r="N414" s="29"/>
      <c r="O414" s="29"/>
      <c r="P414" s="29"/>
      <c r="Q414" s="29"/>
      <c r="R414" s="29"/>
      <c r="S414" s="29"/>
      <c r="T414" s="29"/>
      <c r="U414" s="29"/>
      <c r="V414" s="29"/>
      <c r="W414" s="29"/>
      <c r="X414" s="29"/>
      <c r="Y414" s="29"/>
      <c r="Z414" s="29"/>
    </row>
    <row r="415" spans="1:26" ht="15.75" customHeight="1">
      <c r="A415" s="29"/>
      <c r="B415" s="29"/>
      <c r="C415" s="29"/>
      <c r="D415" s="29"/>
      <c r="E415" s="29"/>
      <c r="F415" s="29"/>
      <c r="G415" s="29"/>
      <c r="H415" s="579"/>
      <c r="I415" s="29"/>
      <c r="J415" s="29"/>
      <c r="K415" s="29"/>
      <c r="L415" s="29"/>
      <c r="M415" s="29"/>
      <c r="N415" s="29"/>
      <c r="O415" s="29"/>
      <c r="P415" s="29"/>
      <c r="Q415" s="29"/>
      <c r="R415" s="29"/>
      <c r="S415" s="29"/>
      <c r="T415" s="29"/>
      <c r="U415" s="29"/>
      <c r="V415" s="29"/>
      <c r="W415" s="29"/>
      <c r="X415" s="29"/>
      <c r="Y415" s="29"/>
      <c r="Z415" s="29"/>
    </row>
    <row r="416" spans="1:26" ht="15.75" customHeight="1">
      <c r="A416" s="29"/>
      <c r="B416" s="29"/>
      <c r="C416" s="29"/>
      <c r="D416" s="29"/>
      <c r="E416" s="29"/>
      <c r="F416" s="29"/>
      <c r="G416" s="29"/>
      <c r="H416" s="579"/>
      <c r="I416" s="29"/>
      <c r="J416" s="29"/>
      <c r="K416" s="29"/>
      <c r="L416" s="29"/>
      <c r="M416" s="29"/>
      <c r="N416" s="29"/>
      <c r="O416" s="29"/>
      <c r="P416" s="29"/>
      <c r="Q416" s="29"/>
      <c r="R416" s="29"/>
      <c r="S416" s="29"/>
      <c r="T416" s="29"/>
      <c r="U416" s="29"/>
      <c r="V416" s="29"/>
      <c r="W416" s="29"/>
      <c r="X416" s="29"/>
      <c r="Y416" s="29"/>
      <c r="Z416" s="29"/>
    </row>
    <row r="417" spans="1:26" ht="15.75" customHeight="1">
      <c r="A417" s="29"/>
      <c r="B417" s="29"/>
      <c r="C417" s="29"/>
      <c r="D417" s="29"/>
      <c r="E417" s="29"/>
      <c r="F417" s="29"/>
      <c r="G417" s="29"/>
      <c r="H417" s="579"/>
      <c r="I417" s="29"/>
      <c r="J417" s="29"/>
      <c r="K417" s="29"/>
      <c r="L417" s="29"/>
      <c r="M417" s="29"/>
      <c r="N417" s="29"/>
      <c r="O417" s="29"/>
      <c r="P417" s="29"/>
      <c r="Q417" s="29"/>
      <c r="R417" s="29"/>
      <c r="S417" s="29"/>
      <c r="T417" s="29"/>
      <c r="U417" s="29"/>
      <c r="V417" s="29"/>
      <c r="W417" s="29"/>
      <c r="X417" s="29"/>
      <c r="Y417" s="29"/>
      <c r="Z417" s="29"/>
    </row>
    <row r="418" spans="1:26" ht="15.75" customHeight="1">
      <c r="A418" s="29"/>
      <c r="B418" s="29"/>
      <c r="C418" s="29"/>
      <c r="D418" s="29"/>
      <c r="E418" s="29"/>
      <c r="F418" s="29"/>
      <c r="G418" s="29"/>
      <c r="H418" s="579"/>
      <c r="I418" s="29"/>
      <c r="J418" s="29"/>
      <c r="K418" s="29"/>
      <c r="L418" s="29"/>
      <c r="M418" s="29"/>
      <c r="N418" s="29"/>
      <c r="O418" s="29"/>
      <c r="P418" s="29"/>
      <c r="Q418" s="29"/>
      <c r="R418" s="29"/>
      <c r="S418" s="29"/>
      <c r="T418" s="29"/>
      <c r="U418" s="29"/>
      <c r="V418" s="29"/>
      <c r="W418" s="29"/>
      <c r="X418" s="29"/>
      <c r="Y418" s="29"/>
      <c r="Z418" s="29"/>
    </row>
    <row r="419" spans="1:26" ht="15.75" customHeight="1">
      <c r="A419" s="29"/>
      <c r="B419" s="29"/>
      <c r="C419" s="29"/>
      <c r="D419" s="29"/>
      <c r="E419" s="29"/>
      <c r="F419" s="29"/>
      <c r="G419" s="29"/>
      <c r="H419" s="579"/>
      <c r="I419" s="29"/>
      <c r="J419" s="29"/>
      <c r="K419" s="29"/>
      <c r="L419" s="29"/>
      <c r="M419" s="29"/>
      <c r="N419" s="29"/>
      <c r="O419" s="29"/>
      <c r="P419" s="29"/>
      <c r="Q419" s="29"/>
      <c r="R419" s="29"/>
      <c r="S419" s="29"/>
      <c r="T419" s="29"/>
      <c r="U419" s="29"/>
      <c r="V419" s="29"/>
      <c r="W419" s="29"/>
      <c r="X419" s="29"/>
      <c r="Y419" s="29"/>
      <c r="Z419" s="29"/>
    </row>
    <row r="420" spans="1:26" ht="15.75" customHeight="1">
      <c r="A420" s="29"/>
      <c r="B420" s="29"/>
      <c r="C420" s="29"/>
      <c r="D420" s="29"/>
      <c r="E420" s="29"/>
      <c r="F420" s="29"/>
      <c r="G420" s="29"/>
      <c r="H420" s="579"/>
      <c r="I420" s="29"/>
      <c r="J420" s="29"/>
      <c r="K420" s="29"/>
      <c r="L420" s="29"/>
      <c r="M420" s="29"/>
      <c r="N420" s="29"/>
      <c r="O420" s="29"/>
      <c r="P420" s="29"/>
      <c r="Q420" s="29"/>
      <c r="R420" s="29"/>
      <c r="S420" s="29"/>
      <c r="T420" s="29"/>
      <c r="U420" s="29"/>
      <c r="V420" s="29"/>
      <c r="W420" s="29"/>
      <c r="X420" s="29"/>
      <c r="Y420" s="29"/>
      <c r="Z420" s="29"/>
    </row>
    <row r="421" spans="1:26" ht="15.75" customHeight="1">
      <c r="A421" s="29"/>
      <c r="B421" s="29"/>
      <c r="C421" s="29"/>
      <c r="D421" s="29"/>
      <c r="E421" s="29"/>
      <c r="F421" s="29"/>
      <c r="G421" s="29"/>
      <c r="H421" s="579"/>
      <c r="I421" s="29"/>
      <c r="J421" s="29"/>
      <c r="K421" s="29"/>
      <c r="L421" s="29"/>
      <c r="M421" s="29"/>
      <c r="N421" s="29"/>
      <c r="O421" s="29"/>
      <c r="P421" s="29"/>
      <c r="Q421" s="29"/>
      <c r="R421" s="29"/>
      <c r="S421" s="29"/>
      <c r="T421" s="29"/>
      <c r="U421" s="29"/>
      <c r="V421" s="29"/>
      <c r="W421" s="29"/>
      <c r="X421" s="29"/>
      <c r="Y421" s="29"/>
      <c r="Z421" s="29"/>
    </row>
    <row r="422" spans="1:26" ht="15.75" customHeight="1">
      <c r="A422" s="29"/>
      <c r="B422" s="29"/>
      <c r="C422" s="29"/>
      <c r="D422" s="29"/>
      <c r="E422" s="29"/>
      <c r="F422" s="29"/>
      <c r="G422" s="29"/>
      <c r="H422" s="579"/>
      <c r="I422" s="29"/>
      <c r="J422" s="29"/>
      <c r="K422" s="29"/>
      <c r="L422" s="29"/>
      <c r="M422" s="29"/>
      <c r="N422" s="29"/>
      <c r="O422" s="29"/>
      <c r="P422" s="29"/>
      <c r="Q422" s="29"/>
      <c r="R422" s="29"/>
      <c r="S422" s="29"/>
      <c r="T422" s="29"/>
      <c r="U422" s="29"/>
      <c r="V422" s="29"/>
      <c r="W422" s="29"/>
      <c r="X422" s="29"/>
      <c r="Y422" s="29"/>
      <c r="Z422" s="29"/>
    </row>
    <row r="423" spans="1:26" ht="15.75" customHeight="1">
      <c r="A423" s="29"/>
      <c r="B423" s="29"/>
      <c r="C423" s="29"/>
      <c r="D423" s="29"/>
      <c r="E423" s="29"/>
      <c r="F423" s="29"/>
      <c r="G423" s="29"/>
      <c r="H423" s="579"/>
      <c r="I423" s="29"/>
      <c r="J423" s="29"/>
      <c r="K423" s="29"/>
      <c r="L423" s="29"/>
      <c r="M423" s="29"/>
      <c r="N423" s="29"/>
      <c r="O423" s="29"/>
      <c r="P423" s="29"/>
      <c r="Q423" s="29"/>
      <c r="R423" s="29"/>
      <c r="S423" s="29"/>
      <c r="T423" s="29"/>
      <c r="U423" s="29"/>
      <c r="V423" s="29"/>
      <c r="W423" s="29"/>
      <c r="X423" s="29"/>
      <c r="Y423" s="29"/>
      <c r="Z423" s="29"/>
    </row>
    <row r="424" spans="1:26" ht="15.75" customHeight="1">
      <c r="A424" s="29"/>
      <c r="B424" s="29"/>
      <c r="C424" s="29"/>
      <c r="D424" s="29"/>
      <c r="E424" s="29"/>
      <c r="F424" s="29"/>
      <c r="G424" s="29"/>
      <c r="H424" s="579"/>
      <c r="I424" s="29"/>
      <c r="J424" s="29"/>
      <c r="K424" s="29"/>
      <c r="L424" s="29"/>
      <c r="M424" s="29"/>
      <c r="N424" s="29"/>
      <c r="O424" s="29"/>
      <c r="P424" s="29"/>
      <c r="Q424" s="29"/>
      <c r="R424" s="29"/>
      <c r="S424" s="29"/>
      <c r="T424" s="29"/>
      <c r="U424" s="29"/>
      <c r="V424" s="29"/>
      <c r="W424" s="29"/>
      <c r="X424" s="29"/>
      <c r="Y424" s="29"/>
      <c r="Z424" s="29"/>
    </row>
    <row r="425" spans="1:26" ht="15.75" customHeight="1">
      <c r="A425" s="29"/>
      <c r="B425" s="29"/>
      <c r="C425" s="29"/>
      <c r="D425" s="29"/>
      <c r="E425" s="29"/>
      <c r="F425" s="29"/>
      <c r="G425" s="29"/>
      <c r="H425" s="579"/>
      <c r="I425" s="29"/>
      <c r="J425" s="29"/>
      <c r="K425" s="29"/>
      <c r="L425" s="29"/>
      <c r="M425" s="29"/>
      <c r="N425" s="29"/>
      <c r="O425" s="29"/>
      <c r="P425" s="29"/>
      <c r="Q425" s="29"/>
      <c r="R425" s="29"/>
      <c r="S425" s="29"/>
      <c r="T425" s="29"/>
      <c r="U425" s="29"/>
      <c r="V425" s="29"/>
      <c r="W425" s="29"/>
      <c r="X425" s="29"/>
      <c r="Y425" s="29"/>
      <c r="Z425" s="29"/>
    </row>
    <row r="426" spans="1:26" ht="15.75" customHeight="1">
      <c r="A426" s="29"/>
      <c r="B426" s="29"/>
      <c r="C426" s="29"/>
      <c r="D426" s="29"/>
      <c r="E426" s="29"/>
      <c r="F426" s="29"/>
      <c r="G426" s="29"/>
      <c r="H426" s="579"/>
      <c r="I426" s="29"/>
      <c r="J426" s="29"/>
      <c r="K426" s="29"/>
      <c r="L426" s="29"/>
      <c r="M426" s="29"/>
      <c r="N426" s="29"/>
      <c r="O426" s="29"/>
      <c r="P426" s="29"/>
      <c r="Q426" s="29"/>
      <c r="R426" s="29"/>
      <c r="S426" s="29"/>
      <c r="T426" s="29"/>
      <c r="U426" s="29"/>
      <c r="V426" s="29"/>
      <c r="W426" s="29"/>
      <c r="X426" s="29"/>
      <c r="Y426" s="29"/>
      <c r="Z426" s="29"/>
    </row>
    <row r="427" spans="1:26" ht="15.75" customHeight="1">
      <c r="A427" s="29"/>
      <c r="B427" s="29"/>
      <c r="C427" s="29"/>
      <c r="D427" s="29"/>
      <c r="E427" s="29"/>
      <c r="F427" s="29"/>
      <c r="G427" s="29"/>
      <c r="H427" s="579"/>
      <c r="I427" s="29"/>
      <c r="J427" s="29"/>
      <c r="K427" s="29"/>
      <c r="L427" s="29"/>
      <c r="M427" s="29"/>
      <c r="N427" s="29"/>
      <c r="O427" s="29"/>
      <c r="P427" s="29"/>
      <c r="Q427" s="29"/>
      <c r="R427" s="29"/>
      <c r="S427" s="29"/>
      <c r="T427" s="29"/>
      <c r="U427" s="29"/>
      <c r="V427" s="29"/>
      <c r="W427" s="29"/>
      <c r="X427" s="29"/>
      <c r="Y427" s="29"/>
      <c r="Z427" s="29"/>
    </row>
    <row r="428" spans="1:26" ht="15.75" customHeight="1">
      <c r="A428" s="29"/>
      <c r="B428" s="29"/>
      <c r="C428" s="29"/>
      <c r="D428" s="29"/>
      <c r="E428" s="29"/>
      <c r="F428" s="29"/>
      <c r="G428" s="29"/>
      <c r="H428" s="579"/>
      <c r="I428" s="29"/>
      <c r="J428" s="29"/>
      <c r="K428" s="29"/>
      <c r="L428" s="29"/>
      <c r="M428" s="29"/>
      <c r="N428" s="29"/>
      <c r="O428" s="29"/>
      <c r="P428" s="29"/>
      <c r="Q428" s="29"/>
      <c r="R428" s="29"/>
      <c r="S428" s="29"/>
      <c r="T428" s="29"/>
      <c r="U428" s="29"/>
      <c r="V428" s="29"/>
      <c r="W428" s="29"/>
      <c r="X428" s="29"/>
      <c r="Y428" s="29"/>
      <c r="Z428" s="29"/>
    </row>
    <row r="429" spans="1:26" ht="15.75" customHeight="1">
      <c r="A429" s="29"/>
      <c r="B429" s="29"/>
      <c r="C429" s="29"/>
      <c r="D429" s="29"/>
      <c r="E429" s="29"/>
      <c r="F429" s="29"/>
      <c r="G429" s="29"/>
      <c r="H429" s="579"/>
      <c r="I429" s="29"/>
      <c r="J429" s="29"/>
      <c r="K429" s="29"/>
      <c r="L429" s="29"/>
      <c r="M429" s="29"/>
      <c r="N429" s="29"/>
      <c r="O429" s="29"/>
      <c r="P429" s="29"/>
      <c r="Q429" s="29"/>
      <c r="R429" s="29"/>
      <c r="S429" s="29"/>
      <c r="T429" s="29"/>
      <c r="U429" s="29"/>
      <c r="V429" s="29"/>
      <c r="W429" s="29"/>
      <c r="X429" s="29"/>
      <c r="Y429" s="29"/>
      <c r="Z429" s="29"/>
    </row>
    <row r="430" spans="1:26" ht="15.75" customHeight="1">
      <c r="A430" s="29"/>
      <c r="B430" s="29"/>
      <c r="C430" s="29"/>
      <c r="D430" s="29"/>
      <c r="E430" s="29"/>
      <c r="F430" s="29"/>
      <c r="G430" s="29"/>
      <c r="H430" s="579"/>
      <c r="I430" s="29"/>
      <c r="J430" s="29"/>
      <c r="K430" s="29"/>
      <c r="L430" s="29"/>
      <c r="M430" s="29"/>
      <c r="N430" s="29"/>
      <c r="O430" s="29"/>
      <c r="P430" s="29"/>
      <c r="Q430" s="29"/>
      <c r="R430" s="29"/>
      <c r="S430" s="29"/>
      <c r="T430" s="29"/>
      <c r="U430" s="29"/>
      <c r="V430" s="29"/>
      <c r="W430" s="29"/>
      <c r="X430" s="29"/>
      <c r="Y430" s="29"/>
      <c r="Z430" s="29"/>
    </row>
    <row r="431" spans="1:26" ht="15.75" customHeight="1">
      <c r="A431" s="29"/>
      <c r="B431" s="29"/>
      <c r="C431" s="29"/>
      <c r="D431" s="29"/>
      <c r="E431" s="29"/>
      <c r="F431" s="29"/>
      <c r="G431" s="29"/>
      <c r="H431" s="579"/>
      <c r="I431" s="29"/>
      <c r="J431" s="29"/>
      <c r="K431" s="29"/>
      <c r="L431" s="29"/>
      <c r="M431" s="29"/>
      <c r="N431" s="29"/>
      <c r="O431" s="29"/>
      <c r="P431" s="29"/>
      <c r="Q431" s="29"/>
      <c r="R431" s="29"/>
      <c r="S431" s="29"/>
      <c r="T431" s="29"/>
      <c r="U431" s="29"/>
      <c r="V431" s="29"/>
      <c r="W431" s="29"/>
      <c r="X431" s="29"/>
      <c r="Y431" s="29"/>
      <c r="Z431" s="29"/>
    </row>
    <row r="432" spans="1:26" ht="15.75" customHeight="1">
      <c r="A432" s="29"/>
      <c r="B432" s="29"/>
      <c r="C432" s="29"/>
      <c r="D432" s="29"/>
      <c r="E432" s="29"/>
      <c r="F432" s="29"/>
      <c r="G432" s="29"/>
      <c r="H432" s="579"/>
      <c r="I432" s="29"/>
      <c r="J432" s="29"/>
      <c r="K432" s="29"/>
      <c r="L432" s="29"/>
      <c r="M432" s="29"/>
      <c r="N432" s="29"/>
      <c r="O432" s="29"/>
      <c r="P432" s="29"/>
      <c r="Q432" s="29"/>
      <c r="R432" s="29"/>
      <c r="S432" s="29"/>
      <c r="T432" s="29"/>
      <c r="U432" s="29"/>
      <c r="V432" s="29"/>
      <c r="W432" s="29"/>
      <c r="X432" s="29"/>
      <c r="Y432" s="29"/>
      <c r="Z432" s="29"/>
    </row>
    <row r="433" spans="1:26" ht="15.75" customHeight="1">
      <c r="A433" s="29"/>
      <c r="B433" s="29"/>
      <c r="C433" s="29"/>
      <c r="D433" s="29"/>
      <c r="E433" s="29"/>
      <c r="F433" s="29"/>
      <c r="G433" s="29"/>
      <c r="H433" s="579"/>
      <c r="I433" s="29"/>
      <c r="J433" s="29"/>
      <c r="K433" s="29"/>
      <c r="L433" s="29"/>
      <c r="M433" s="29"/>
      <c r="N433" s="29"/>
      <c r="O433" s="29"/>
      <c r="P433" s="29"/>
      <c r="Q433" s="29"/>
      <c r="R433" s="29"/>
      <c r="S433" s="29"/>
      <c r="T433" s="29"/>
      <c r="U433" s="29"/>
      <c r="V433" s="29"/>
      <c r="W433" s="29"/>
      <c r="X433" s="29"/>
      <c r="Y433" s="29"/>
      <c r="Z433" s="29"/>
    </row>
    <row r="434" spans="1:26" ht="15.75" customHeight="1">
      <c r="A434" s="29"/>
      <c r="B434" s="29"/>
      <c r="C434" s="29"/>
      <c r="D434" s="29"/>
      <c r="E434" s="29"/>
      <c r="F434" s="29"/>
      <c r="G434" s="29"/>
      <c r="H434" s="579"/>
      <c r="I434" s="29"/>
      <c r="J434" s="29"/>
      <c r="K434" s="29"/>
      <c r="L434" s="29"/>
      <c r="M434" s="29"/>
      <c r="N434" s="29"/>
      <c r="O434" s="29"/>
      <c r="P434" s="29"/>
      <c r="Q434" s="29"/>
      <c r="R434" s="29"/>
      <c r="S434" s="29"/>
      <c r="T434" s="29"/>
      <c r="U434" s="29"/>
      <c r="V434" s="29"/>
      <c r="W434" s="29"/>
      <c r="X434" s="29"/>
      <c r="Y434" s="29"/>
      <c r="Z434" s="29"/>
    </row>
    <row r="435" spans="1:26" ht="15.75" customHeight="1">
      <c r="A435" s="29"/>
      <c r="B435" s="29"/>
      <c r="C435" s="29"/>
      <c r="D435" s="29"/>
      <c r="E435" s="29"/>
      <c r="F435" s="29"/>
      <c r="G435" s="29"/>
      <c r="H435" s="579"/>
      <c r="I435" s="29"/>
      <c r="J435" s="29"/>
      <c r="K435" s="29"/>
      <c r="L435" s="29"/>
      <c r="M435" s="29"/>
      <c r="N435" s="29"/>
      <c r="O435" s="29"/>
      <c r="P435" s="29"/>
      <c r="Q435" s="29"/>
      <c r="R435" s="29"/>
      <c r="S435" s="29"/>
      <c r="T435" s="29"/>
      <c r="U435" s="29"/>
      <c r="V435" s="29"/>
      <c r="W435" s="29"/>
      <c r="X435" s="29"/>
      <c r="Y435" s="29"/>
      <c r="Z435" s="29"/>
    </row>
    <row r="436" spans="1:26" ht="15.75" customHeight="1">
      <c r="A436" s="29"/>
      <c r="B436" s="29"/>
      <c r="C436" s="29"/>
      <c r="D436" s="29"/>
      <c r="E436" s="29"/>
      <c r="F436" s="29"/>
      <c r="G436" s="29"/>
      <c r="H436" s="579"/>
      <c r="I436" s="29"/>
      <c r="J436" s="29"/>
      <c r="K436" s="29"/>
      <c r="L436" s="29"/>
      <c r="M436" s="29"/>
      <c r="N436" s="29"/>
      <c r="O436" s="29"/>
      <c r="P436" s="29"/>
      <c r="Q436" s="29"/>
      <c r="R436" s="29"/>
      <c r="S436" s="29"/>
      <c r="T436" s="29"/>
      <c r="U436" s="29"/>
      <c r="V436" s="29"/>
      <c r="W436" s="29"/>
      <c r="X436" s="29"/>
      <c r="Y436" s="29"/>
      <c r="Z436" s="29"/>
    </row>
    <row r="437" spans="1:26" ht="15.75" customHeight="1">
      <c r="A437" s="29"/>
      <c r="B437" s="29"/>
      <c r="C437" s="29"/>
      <c r="D437" s="29"/>
      <c r="E437" s="29"/>
      <c r="F437" s="29"/>
      <c r="G437" s="29"/>
      <c r="H437" s="579"/>
      <c r="I437" s="29"/>
      <c r="J437" s="29"/>
      <c r="K437" s="29"/>
      <c r="L437" s="29"/>
      <c r="M437" s="29"/>
      <c r="N437" s="29"/>
      <c r="O437" s="29"/>
      <c r="P437" s="29"/>
      <c r="Q437" s="29"/>
      <c r="R437" s="29"/>
      <c r="S437" s="29"/>
      <c r="T437" s="29"/>
      <c r="U437" s="29"/>
      <c r="V437" s="29"/>
      <c r="W437" s="29"/>
      <c r="X437" s="29"/>
      <c r="Y437" s="29"/>
      <c r="Z437" s="29"/>
    </row>
    <row r="438" spans="1:26" ht="15.75" customHeight="1">
      <c r="A438" s="29"/>
      <c r="B438" s="29"/>
      <c r="C438" s="29"/>
      <c r="D438" s="29"/>
      <c r="E438" s="29"/>
      <c r="F438" s="29"/>
      <c r="G438" s="29"/>
      <c r="H438" s="579"/>
      <c r="I438" s="29"/>
      <c r="J438" s="29"/>
      <c r="K438" s="29"/>
      <c r="L438" s="29"/>
      <c r="M438" s="29"/>
      <c r="N438" s="29"/>
      <c r="O438" s="29"/>
      <c r="P438" s="29"/>
      <c r="Q438" s="29"/>
      <c r="R438" s="29"/>
      <c r="S438" s="29"/>
      <c r="T438" s="29"/>
      <c r="U438" s="29"/>
      <c r="V438" s="29"/>
      <c r="W438" s="29"/>
      <c r="X438" s="29"/>
      <c r="Y438" s="29"/>
      <c r="Z438" s="29"/>
    </row>
    <row r="439" spans="1:26" ht="15.75" customHeight="1">
      <c r="A439" s="29"/>
      <c r="B439" s="29"/>
      <c r="C439" s="29"/>
      <c r="D439" s="29"/>
      <c r="E439" s="29"/>
      <c r="F439" s="29"/>
      <c r="G439" s="29"/>
      <c r="H439" s="579"/>
      <c r="I439" s="29"/>
      <c r="J439" s="29"/>
      <c r="K439" s="29"/>
      <c r="L439" s="29"/>
      <c r="M439" s="29"/>
      <c r="N439" s="29"/>
      <c r="O439" s="29"/>
      <c r="P439" s="29"/>
      <c r="Q439" s="29"/>
      <c r="R439" s="29"/>
      <c r="S439" s="29"/>
      <c r="T439" s="29"/>
      <c r="U439" s="29"/>
      <c r="V439" s="29"/>
      <c r="W439" s="29"/>
      <c r="X439" s="29"/>
      <c r="Y439" s="29"/>
      <c r="Z439" s="29"/>
    </row>
    <row r="440" spans="1:26" ht="15.75" customHeight="1">
      <c r="A440" s="29"/>
      <c r="B440" s="29"/>
      <c r="C440" s="29"/>
      <c r="D440" s="29"/>
      <c r="E440" s="29"/>
      <c r="F440" s="29"/>
      <c r="G440" s="29"/>
      <c r="H440" s="579"/>
      <c r="I440" s="29"/>
      <c r="J440" s="29"/>
      <c r="K440" s="29"/>
      <c r="L440" s="29"/>
      <c r="M440" s="29"/>
      <c r="N440" s="29"/>
      <c r="O440" s="29"/>
      <c r="P440" s="29"/>
      <c r="Q440" s="29"/>
      <c r="R440" s="29"/>
      <c r="S440" s="29"/>
      <c r="T440" s="29"/>
      <c r="U440" s="29"/>
      <c r="V440" s="29"/>
      <c r="W440" s="29"/>
      <c r="X440" s="29"/>
      <c r="Y440" s="29"/>
      <c r="Z440" s="29"/>
    </row>
    <row r="441" spans="1:26" ht="15.75" customHeight="1">
      <c r="A441" s="29"/>
      <c r="B441" s="29"/>
      <c r="C441" s="29"/>
      <c r="D441" s="29"/>
      <c r="E441" s="29"/>
      <c r="F441" s="29"/>
      <c r="G441" s="29"/>
      <c r="H441" s="579"/>
      <c r="I441" s="29"/>
      <c r="J441" s="29"/>
      <c r="K441" s="29"/>
      <c r="L441" s="29"/>
      <c r="M441" s="29"/>
      <c r="N441" s="29"/>
      <c r="O441" s="29"/>
      <c r="P441" s="29"/>
      <c r="Q441" s="29"/>
      <c r="R441" s="29"/>
      <c r="S441" s="29"/>
      <c r="T441" s="29"/>
      <c r="U441" s="29"/>
      <c r="V441" s="29"/>
      <c r="W441" s="29"/>
      <c r="X441" s="29"/>
      <c r="Y441" s="29"/>
      <c r="Z441" s="29"/>
    </row>
    <row r="442" spans="1:26" ht="15.75" customHeight="1">
      <c r="A442" s="29"/>
      <c r="B442" s="29"/>
      <c r="C442" s="29"/>
      <c r="D442" s="29"/>
      <c r="E442" s="29"/>
      <c r="F442" s="29"/>
      <c r="G442" s="29"/>
      <c r="H442" s="579"/>
      <c r="I442" s="29"/>
      <c r="J442" s="29"/>
      <c r="K442" s="29"/>
      <c r="L442" s="29"/>
      <c r="M442" s="29"/>
      <c r="N442" s="29"/>
      <c r="O442" s="29"/>
      <c r="P442" s="29"/>
      <c r="Q442" s="29"/>
      <c r="R442" s="29"/>
      <c r="S442" s="29"/>
      <c r="T442" s="29"/>
      <c r="U442" s="29"/>
      <c r="V442" s="29"/>
      <c r="W442" s="29"/>
      <c r="X442" s="29"/>
      <c r="Y442" s="29"/>
      <c r="Z442" s="29"/>
    </row>
    <row r="443" spans="1:26" ht="15.75" customHeight="1">
      <c r="A443" s="29"/>
      <c r="B443" s="29"/>
      <c r="C443" s="29"/>
      <c r="D443" s="29"/>
      <c r="E443" s="29"/>
      <c r="F443" s="29"/>
      <c r="G443" s="29"/>
      <c r="H443" s="579"/>
      <c r="I443" s="29"/>
      <c r="J443" s="29"/>
      <c r="K443" s="29"/>
      <c r="L443" s="29"/>
      <c r="M443" s="29"/>
      <c r="N443" s="29"/>
      <c r="O443" s="29"/>
      <c r="P443" s="29"/>
      <c r="Q443" s="29"/>
      <c r="R443" s="29"/>
      <c r="S443" s="29"/>
      <c r="T443" s="29"/>
      <c r="U443" s="29"/>
      <c r="V443" s="29"/>
      <c r="W443" s="29"/>
      <c r="X443" s="29"/>
      <c r="Y443" s="29"/>
      <c r="Z443" s="29"/>
    </row>
    <row r="444" spans="1:26" ht="15.75" customHeight="1">
      <c r="A444" s="29"/>
      <c r="B444" s="29"/>
      <c r="C444" s="29"/>
      <c r="D444" s="29"/>
      <c r="E444" s="29"/>
      <c r="F444" s="29"/>
      <c r="G444" s="29"/>
      <c r="H444" s="579"/>
      <c r="I444" s="29"/>
      <c r="J444" s="29"/>
      <c r="K444" s="29"/>
      <c r="L444" s="29"/>
      <c r="M444" s="29"/>
      <c r="N444" s="29"/>
      <c r="O444" s="29"/>
      <c r="P444" s="29"/>
      <c r="Q444" s="29"/>
      <c r="R444" s="29"/>
      <c r="S444" s="29"/>
      <c r="T444" s="29"/>
      <c r="U444" s="29"/>
      <c r="V444" s="29"/>
      <c r="W444" s="29"/>
      <c r="X444" s="29"/>
      <c r="Y444" s="29"/>
      <c r="Z444" s="29"/>
    </row>
    <row r="445" spans="1:26" ht="15.75" customHeight="1">
      <c r="A445" s="29"/>
      <c r="B445" s="29"/>
      <c r="C445" s="29"/>
      <c r="D445" s="29"/>
      <c r="E445" s="29"/>
      <c r="F445" s="29"/>
      <c r="G445" s="29"/>
      <c r="H445" s="579"/>
      <c r="I445" s="29"/>
      <c r="J445" s="29"/>
      <c r="K445" s="29"/>
      <c r="L445" s="29"/>
      <c r="M445" s="29"/>
      <c r="N445" s="29"/>
      <c r="O445" s="29"/>
      <c r="P445" s="29"/>
      <c r="Q445" s="29"/>
      <c r="R445" s="29"/>
      <c r="S445" s="29"/>
      <c r="T445" s="29"/>
      <c r="U445" s="29"/>
      <c r="V445" s="29"/>
      <c r="W445" s="29"/>
      <c r="X445" s="29"/>
      <c r="Y445" s="29"/>
      <c r="Z445" s="29"/>
    </row>
    <row r="446" spans="1:26" ht="15.75" customHeight="1">
      <c r="A446" s="29"/>
      <c r="B446" s="29"/>
      <c r="C446" s="29"/>
      <c r="D446" s="29"/>
      <c r="E446" s="29"/>
      <c r="F446" s="29"/>
      <c r="G446" s="29"/>
      <c r="H446" s="579"/>
      <c r="I446" s="29"/>
      <c r="J446" s="29"/>
      <c r="K446" s="29"/>
      <c r="L446" s="29"/>
      <c r="M446" s="29"/>
      <c r="N446" s="29"/>
      <c r="O446" s="29"/>
      <c r="P446" s="29"/>
      <c r="Q446" s="29"/>
      <c r="R446" s="29"/>
      <c r="S446" s="29"/>
      <c r="T446" s="29"/>
      <c r="U446" s="29"/>
      <c r="V446" s="29"/>
      <c r="W446" s="29"/>
      <c r="X446" s="29"/>
      <c r="Y446" s="29"/>
      <c r="Z446" s="29"/>
    </row>
    <row r="447" spans="1:26" ht="15.75" customHeight="1">
      <c r="A447" s="29"/>
      <c r="B447" s="29"/>
      <c r="C447" s="29"/>
      <c r="D447" s="29"/>
      <c r="E447" s="29"/>
      <c r="F447" s="29"/>
      <c r="G447" s="29"/>
      <c r="H447" s="579"/>
      <c r="I447" s="29"/>
      <c r="J447" s="29"/>
      <c r="K447" s="29"/>
      <c r="L447" s="29"/>
      <c r="M447" s="29"/>
      <c r="N447" s="29"/>
      <c r="O447" s="29"/>
      <c r="P447" s="29"/>
      <c r="Q447" s="29"/>
      <c r="R447" s="29"/>
      <c r="S447" s="29"/>
      <c r="T447" s="29"/>
      <c r="U447" s="29"/>
      <c r="V447" s="29"/>
      <c r="W447" s="29"/>
      <c r="X447" s="29"/>
      <c r="Y447" s="29"/>
      <c r="Z447" s="29"/>
    </row>
    <row r="448" spans="1:26" ht="15.75" customHeight="1">
      <c r="A448" s="29"/>
      <c r="B448" s="29"/>
      <c r="C448" s="29"/>
      <c r="D448" s="29"/>
      <c r="E448" s="29"/>
      <c r="F448" s="29"/>
      <c r="G448" s="29"/>
      <c r="H448" s="579"/>
      <c r="I448" s="29"/>
      <c r="J448" s="29"/>
      <c r="K448" s="29"/>
      <c r="L448" s="29"/>
      <c r="M448" s="29"/>
      <c r="N448" s="29"/>
      <c r="O448" s="29"/>
      <c r="P448" s="29"/>
      <c r="Q448" s="29"/>
      <c r="R448" s="29"/>
      <c r="S448" s="29"/>
      <c r="T448" s="29"/>
      <c r="U448" s="29"/>
      <c r="V448" s="29"/>
      <c r="W448" s="29"/>
      <c r="X448" s="29"/>
      <c r="Y448" s="29"/>
      <c r="Z448" s="29"/>
    </row>
    <row r="449" spans="1:26" ht="15.75" customHeight="1">
      <c r="A449" s="29"/>
      <c r="B449" s="29"/>
      <c r="C449" s="29"/>
      <c r="D449" s="29"/>
      <c r="E449" s="29"/>
      <c r="F449" s="29"/>
      <c r="G449" s="29"/>
      <c r="H449" s="579"/>
      <c r="I449" s="29"/>
      <c r="J449" s="29"/>
      <c r="K449" s="29"/>
      <c r="L449" s="29"/>
      <c r="M449" s="29"/>
      <c r="N449" s="29"/>
      <c r="O449" s="29"/>
      <c r="P449" s="29"/>
      <c r="Q449" s="29"/>
      <c r="R449" s="29"/>
      <c r="S449" s="29"/>
      <c r="T449" s="29"/>
      <c r="U449" s="29"/>
      <c r="V449" s="29"/>
      <c r="W449" s="29"/>
      <c r="X449" s="29"/>
      <c r="Y449" s="29"/>
      <c r="Z449" s="29"/>
    </row>
    <row r="450" spans="1:26" ht="15.75" customHeight="1">
      <c r="A450" s="29"/>
      <c r="B450" s="29"/>
      <c r="C450" s="29"/>
      <c r="D450" s="29"/>
      <c r="E450" s="29"/>
      <c r="F450" s="29"/>
      <c r="G450" s="29"/>
      <c r="H450" s="579"/>
      <c r="I450" s="29"/>
      <c r="J450" s="29"/>
      <c r="K450" s="29"/>
      <c r="L450" s="29"/>
      <c r="M450" s="29"/>
      <c r="N450" s="29"/>
      <c r="O450" s="29"/>
      <c r="P450" s="29"/>
      <c r="Q450" s="29"/>
      <c r="R450" s="29"/>
      <c r="S450" s="29"/>
      <c r="T450" s="29"/>
      <c r="U450" s="29"/>
      <c r="V450" s="29"/>
      <c r="W450" s="29"/>
      <c r="X450" s="29"/>
      <c r="Y450" s="29"/>
      <c r="Z450" s="29"/>
    </row>
    <row r="451" spans="1:26" ht="15.75" customHeight="1">
      <c r="A451" s="29"/>
      <c r="B451" s="29"/>
      <c r="C451" s="29"/>
      <c r="D451" s="29"/>
      <c r="E451" s="29"/>
      <c r="F451" s="29"/>
      <c r="G451" s="29"/>
      <c r="H451" s="579"/>
      <c r="I451" s="29"/>
      <c r="J451" s="29"/>
      <c r="K451" s="29"/>
      <c r="L451" s="29"/>
      <c r="M451" s="29"/>
      <c r="N451" s="29"/>
      <c r="O451" s="29"/>
      <c r="P451" s="29"/>
      <c r="Q451" s="29"/>
      <c r="R451" s="29"/>
      <c r="S451" s="29"/>
      <c r="T451" s="29"/>
      <c r="U451" s="29"/>
      <c r="V451" s="29"/>
      <c r="W451" s="29"/>
      <c r="X451" s="29"/>
      <c r="Y451" s="29"/>
      <c r="Z451" s="29"/>
    </row>
    <row r="452" spans="1:26" ht="15.75" customHeight="1">
      <c r="A452" s="29"/>
      <c r="B452" s="29"/>
      <c r="C452" s="29"/>
      <c r="D452" s="29"/>
      <c r="E452" s="29"/>
      <c r="F452" s="29"/>
      <c r="G452" s="29"/>
      <c r="H452" s="579"/>
      <c r="I452" s="29"/>
      <c r="J452" s="29"/>
      <c r="K452" s="29"/>
      <c r="L452" s="29"/>
      <c r="M452" s="29"/>
      <c r="N452" s="29"/>
      <c r="O452" s="29"/>
      <c r="P452" s="29"/>
      <c r="Q452" s="29"/>
      <c r="R452" s="29"/>
      <c r="S452" s="29"/>
      <c r="T452" s="29"/>
      <c r="U452" s="29"/>
      <c r="V452" s="29"/>
      <c r="W452" s="29"/>
      <c r="X452" s="29"/>
      <c r="Y452" s="29"/>
      <c r="Z452" s="29"/>
    </row>
    <row r="453" spans="1:26" ht="15.75" customHeight="1">
      <c r="A453" s="29"/>
      <c r="B453" s="29"/>
      <c r="C453" s="29"/>
      <c r="D453" s="29"/>
      <c r="E453" s="29"/>
      <c r="F453" s="29"/>
      <c r="G453" s="29"/>
      <c r="H453" s="579"/>
      <c r="I453" s="29"/>
      <c r="J453" s="29"/>
      <c r="K453" s="29"/>
      <c r="L453" s="29"/>
      <c r="M453" s="29"/>
      <c r="N453" s="29"/>
      <c r="O453" s="29"/>
      <c r="P453" s="29"/>
      <c r="Q453" s="29"/>
      <c r="R453" s="29"/>
      <c r="S453" s="29"/>
      <c r="T453" s="29"/>
      <c r="U453" s="29"/>
      <c r="V453" s="29"/>
      <c r="W453" s="29"/>
      <c r="X453" s="29"/>
      <c r="Y453" s="29"/>
      <c r="Z453" s="29"/>
    </row>
    <row r="454" spans="1:26" ht="15.75" customHeight="1">
      <c r="A454" s="29"/>
      <c r="B454" s="29"/>
      <c r="C454" s="29"/>
      <c r="D454" s="29"/>
      <c r="E454" s="29"/>
      <c r="F454" s="29"/>
      <c r="G454" s="29"/>
      <c r="H454" s="579"/>
      <c r="I454" s="29"/>
      <c r="J454" s="29"/>
      <c r="K454" s="29"/>
      <c r="L454" s="29"/>
      <c r="M454" s="29"/>
      <c r="N454" s="29"/>
      <c r="O454" s="29"/>
      <c r="P454" s="29"/>
      <c r="Q454" s="29"/>
      <c r="R454" s="29"/>
      <c r="S454" s="29"/>
      <c r="T454" s="29"/>
      <c r="U454" s="29"/>
      <c r="V454" s="29"/>
      <c r="W454" s="29"/>
      <c r="X454" s="29"/>
      <c r="Y454" s="29"/>
      <c r="Z454" s="29"/>
    </row>
    <row r="455" spans="1:26" ht="15.75" customHeight="1">
      <c r="A455" s="29"/>
      <c r="B455" s="29"/>
      <c r="C455" s="29"/>
      <c r="D455" s="29"/>
      <c r="E455" s="29"/>
      <c r="F455" s="29"/>
      <c r="G455" s="29"/>
      <c r="H455" s="579"/>
      <c r="I455" s="29"/>
      <c r="J455" s="29"/>
      <c r="K455" s="29"/>
      <c r="L455" s="29"/>
      <c r="M455" s="29"/>
      <c r="N455" s="29"/>
      <c r="O455" s="29"/>
      <c r="P455" s="29"/>
      <c r="Q455" s="29"/>
      <c r="R455" s="29"/>
      <c r="S455" s="29"/>
      <c r="T455" s="29"/>
      <c r="U455" s="29"/>
      <c r="V455" s="29"/>
      <c r="W455" s="29"/>
      <c r="X455" s="29"/>
      <c r="Y455" s="29"/>
      <c r="Z455" s="29"/>
    </row>
    <row r="456" spans="1:26" ht="15.75" customHeight="1">
      <c r="A456" s="29"/>
      <c r="B456" s="29"/>
      <c r="C456" s="29"/>
      <c r="D456" s="29"/>
      <c r="E456" s="29"/>
      <c r="F456" s="29"/>
      <c r="G456" s="29"/>
      <c r="H456" s="579"/>
      <c r="I456" s="29"/>
      <c r="J456" s="29"/>
      <c r="K456" s="29"/>
      <c r="L456" s="29"/>
      <c r="M456" s="29"/>
      <c r="N456" s="29"/>
      <c r="O456" s="29"/>
      <c r="P456" s="29"/>
      <c r="Q456" s="29"/>
      <c r="R456" s="29"/>
      <c r="S456" s="29"/>
      <c r="T456" s="29"/>
      <c r="U456" s="29"/>
      <c r="V456" s="29"/>
      <c r="W456" s="29"/>
      <c r="X456" s="29"/>
      <c r="Y456" s="29"/>
      <c r="Z456" s="29"/>
    </row>
    <row r="457" spans="1:26" ht="15.75" customHeight="1">
      <c r="A457" s="29"/>
      <c r="B457" s="29"/>
      <c r="C457" s="29"/>
      <c r="D457" s="29"/>
      <c r="E457" s="29"/>
      <c r="F457" s="29"/>
      <c r="G457" s="29"/>
      <c r="H457" s="579"/>
      <c r="I457" s="29"/>
      <c r="J457" s="29"/>
      <c r="K457" s="29"/>
      <c r="L457" s="29"/>
      <c r="M457" s="29"/>
      <c r="N457" s="29"/>
      <c r="O457" s="29"/>
      <c r="P457" s="29"/>
      <c r="Q457" s="29"/>
      <c r="R457" s="29"/>
      <c r="S457" s="29"/>
      <c r="T457" s="29"/>
      <c r="U457" s="29"/>
      <c r="V457" s="29"/>
      <c r="W457" s="29"/>
      <c r="X457" s="29"/>
      <c r="Y457" s="29"/>
      <c r="Z457" s="29"/>
    </row>
    <row r="458" spans="1:26" ht="15.75" customHeight="1">
      <c r="A458" s="29"/>
      <c r="B458" s="29"/>
      <c r="C458" s="29"/>
      <c r="D458" s="29"/>
      <c r="E458" s="29"/>
      <c r="F458" s="29"/>
      <c r="G458" s="29"/>
      <c r="H458" s="579"/>
      <c r="I458" s="29"/>
      <c r="J458" s="29"/>
      <c r="K458" s="29"/>
      <c r="L458" s="29"/>
      <c r="M458" s="29"/>
      <c r="N458" s="29"/>
      <c r="O458" s="29"/>
      <c r="P458" s="29"/>
      <c r="Q458" s="29"/>
      <c r="R458" s="29"/>
      <c r="S458" s="29"/>
      <c r="T458" s="29"/>
      <c r="U458" s="29"/>
      <c r="V458" s="29"/>
      <c r="W458" s="29"/>
      <c r="X458" s="29"/>
      <c r="Y458" s="29"/>
      <c r="Z458" s="29"/>
    </row>
    <row r="459" spans="1:26" ht="15.75" customHeight="1">
      <c r="A459" s="29"/>
      <c r="B459" s="29"/>
      <c r="C459" s="29"/>
      <c r="D459" s="29"/>
      <c r="E459" s="29"/>
      <c r="F459" s="29"/>
      <c r="G459" s="29"/>
      <c r="H459" s="579"/>
      <c r="I459" s="29"/>
      <c r="J459" s="29"/>
      <c r="K459" s="29"/>
      <c r="L459" s="29"/>
      <c r="M459" s="29"/>
      <c r="N459" s="29"/>
      <c r="O459" s="29"/>
      <c r="P459" s="29"/>
      <c r="Q459" s="29"/>
      <c r="R459" s="29"/>
      <c r="S459" s="29"/>
      <c r="T459" s="29"/>
      <c r="U459" s="29"/>
      <c r="V459" s="29"/>
      <c r="W459" s="29"/>
      <c r="X459" s="29"/>
      <c r="Y459" s="29"/>
      <c r="Z459" s="29"/>
    </row>
    <row r="460" spans="1:26" ht="15.75" customHeight="1">
      <c r="A460" s="29"/>
      <c r="B460" s="29"/>
      <c r="C460" s="29"/>
      <c r="D460" s="29"/>
      <c r="E460" s="29"/>
      <c r="F460" s="29"/>
      <c r="G460" s="29"/>
      <c r="H460" s="579"/>
      <c r="I460" s="29"/>
      <c r="J460" s="29"/>
      <c r="K460" s="29"/>
      <c r="L460" s="29"/>
      <c r="M460" s="29"/>
      <c r="N460" s="29"/>
      <c r="O460" s="29"/>
      <c r="P460" s="29"/>
      <c r="Q460" s="29"/>
      <c r="R460" s="29"/>
      <c r="S460" s="29"/>
      <c r="T460" s="29"/>
      <c r="U460" s="29"/>
      <c r="V460" s="29"/>
      <c r="W460" s="29"/>
      <c r="X460" s="29"/>
      <c r="Y460" s="29"/>
      <c r="Z460" s="29"/>
    </row>
    <row r="461" spans="1:26" ht="15.75" customHeight="1">
      <c r="A461" s="29"/>
      <c r="B461" s="29"/>
      <c r="C461" s="29"/>
      <c r="D461" s="29"/>
      <c r="E461" s="29"/>
      <c r="F461" s="29"/>
      <c r="G461" s="29"/>
      <c r="H461" s="579"/>
      <c r="I461" s="29"/>
      <c r="J461" s="29"/>
      <c r="K461" s="29"/>
      <c r="L461" s="29"/>
      <c r="M461" s="29"/>
      <c r="N461" s="29"/>
      <c r="O461" s="29"/>
      <c r="P461" s="29"/>
      <c r="Q461" s="29"/>
      <c r="R461" s="29"/>
      <c r="S461" s="29"/>
      <c r="T461" s="29"/>
      <c r="U461" s="29"/>
      <c r="V461" s="29"/>
      <c r="W461" s="29"/>
      <c r="X461" s="29"/>
      <c r="Y461" s="29"/>
      <c r="Z461" s="29"/>
    </row>
    <row r="462" spans="1:26" ht="15.75" customHeight="1">
      <c r="A462" s="29"/>
      <c r="B462" s="29"/>
      <c r="C462" s="29"/>
      <c r="D462" s="29"/>
      <c r="E462" s="29"/>
      <c r="F462" s="29"/>
      <c r="G462" s="29"/>
      <c r="H462" s="579"/>
      <c r="I462" s="29"/>
      <c r="J462" s="29"/>
      <c r="K462" s="29"/>
      <c r="L462" s="29"/>
      <c r="M462" s="29"/>
      <c r="N462" s="29"/>
      <c r="O462" s="29"/>
      <c r="P462" s="29"/>
      <c r="Q462" s="29"/>
      <c r="R462" s="29"/>
      <c r="S462" s="29"/>
      <c r="T462" s="29"/>
      <c r="U462" s="29"/>
      <c r="V462" s="29"/>
      <c r="W462" s="29"/>
      <c r="X462" s="29"/>
      <c r="Y462" s="29"/>
      <c r="Z462" s="29"/>
    </row>
    <row r="463" spans="1:26" ht="15.75" customHeight="1">
      <c r="A463" s="29"/>
      <c r="B463" s="29"/>
      <c r="C463" s="29"/>
      <c r="D463" s="29"/>
      <c r="E463" s="29"/>
      <c r="F463" s="29"/>
      <c r="G463" s="29"/>
      <c r="H463" s="579"/>
      <c r="I463" s="29"/>
      <c r="J463" s="29"/>
      <c r="K463" s="29"/>
      <c r="L463" s="29"/>
      <c r="M463" s="29"/>
      <c r="N463" s="29"/>
      <c r="O463" s="29"/>
      <c r="P463" s="29"/>
      <c r="Q463" s="29"/>
      <c r="R463" s="29"/>
      <c r="S463" s="29"/>
      <c r="T463" s="29"/>
      <c r="U463" s="29"/>
      <c r="V463" s="29"/>
      <c r="W463" s="29"/>
      <c r="X463" s="29"/>
      <c r="Y463" s="29"/>
      <c r="Z463" s="29"/>
    </row>
    <row r="464" spans="1:26" ht="15.75" customHeight="1">
      <c r="A464" s="29"/>
      <c r="B464" s="29"/>
      <c r="C464" s="29"/>
      <c r="D464" s="29"/>
      <c r="E464" s="29"/>
      <c r="F464" s="29"/>
      <c r="G464" s="29"/>
      <c r="H464" s="579"/>
      <c r="I464" s="29"/>
      <c r="J464" s="29"/>
      <c r="K464" s="29"/>
      <c r="L464" s="29"/>
      <c r="M464" s="29"/>
      <c r="N464" s="29"/>
      <c r="O464" s="29"/>
      <c r="P464" s="29"/>
      <c r="Q464" s="29"/>
      <c r="R464" s="29"/>
      <c r="S464" s="29"/>
      <c r="T464" s="29"/>
      <c r="U464" s="29"/>
      <c r="V464" s="29"/>
      <c r="W464" s="29"/>
      <c r="X464" s="29"/>
      <c r="Y464" s="29"/>
      <c r="Z464" s="29"/>
    </row>
    <row r="465" spans="1:26" ht="15.75" customHeight="1">
      <c r="A465" s="29"/>
      <c r="B465" s="29"/>
      <c r="C465" s="29"/>
      <c r="D465" s="29"/>
      <c r="E465" s="29"/>
      <c r="F465" s="29"/>
      <c r="G465" s="29"/>
      <c r="H465" s="579"/>
      <c r="I465" s="29"/>
      <c r="J465" s="29"/>
      <c r="K465" s="29"/>
      <c r="L465" s="29"/>
      <c r="M465" s="29"/>
      <c r="N465" s="29"/>
      <c r="O465" s="29"/>
      <c r="P465" s="29"/>
      <c r="Q465" s="29"/>
      <c r="R465" s="29"/>
      <c r="S465" s="29"/>
      <c r="T465" s="29"/>
      <c r="U465" s="29"/>
      <c r="V465" s="29"/>
      <c r="W465" s="29"/>
      <c r="X465" s="29"/>
      <c r="Y465" s="29"/>
      <c r="Z465" s="29"/>
    </row>
    <row r="466" spans="1:26" ht="15.75" customHeight="1">
      <c r="A466" s="29"/>
      <c r="B466" s="29"/>
      <c r="C466" s="29"/>
      <c r="D466" s="29"/>
      <c r="E466" s="29"/>
      <c r="F466" s="29"/>
      <c r="G466" s="29"/>
      <c r="H466" s="579"/>
      <c r="I466" s="29"/>
      <c r="J466" s="29"/>
      <c r="K466" s="29"/>
      <c r="L466" s="29"/>
      <c r="M466" s="29"/>
      <c r="N466" s="29"/>
      <c r="O466" s="29"/>
      <c r="P466" s="29"/>
      <c r="Q466" s="29"/>
      <c r="R466" s="29"/>
      <c r="S466" s="29"/>
      <c r="T466" s="29"/>
      <c r="U466" s="29"/>
      <c r="V466" s="29"/>
      <c r="W466" s="29"/>
      <c r="X466" s="29"/>
      <c r="Y466" s="29"/>
      <c r="Z466" s="29"/>
    </row>
    <row r="467" spans="1:26" ht="15.75" customHeight="1">
      <c r="A467" s="29"/>
      <c r="B467" s="29"/>
      <c r="C467" s="29"/>
      <c r="D467" s="29"/>
      <c r="E467" s="29"/>
      <c r="F467" s="29"/>
      <c r="G467" s="29"/>
      <c r="H467" s="579"/>
      <c r="I467" s="29"/>
      <c r="J467" s="29"/>
      <c r="K467" s="29"/>
      <c r="L467" s="29"/>
      <c r="M467" s="29"/>
      <c r="N467" s="29"/>
      <c r="O467" s="29"/>
      <c r="P467" s="29"/>
      <c r="Q467" s="29"/>
      <c r="R467" s="29"/>
      <c r="S467" s="29"/>
      <c r="T467" s="29"/>
      <c r="U467" s="29"/>
      <c r="V467" s="29"/>
      <c r="W467" s="29"/>
      <c r="X467" s="29"/>
      <c r="Y467" s="29"/>
      <c r="Z467" s="29"/>
    </row>
    <row r="468" spans="1:26" ht="15.75" customHeight="1">
      <c r="A468" s="29"/>
      <c r="B468" s="29"/>
      <c r="C468" s="29"/>
      <c r="D468" s="29"/>
      <c r="E468" s="29"/>
      <c r="F468" s="29"/>
      <c r="G468" s="29"/>
      <c r="H468" s="579"/>
      <c r="I468" s="29"/>
      <c r="J468" s="29"/>
      <c r="K468" s="29"/>
      <c r="L468" s="29"/>
      <c r="M468" s="29"/>
      <c r="N468" s="29"/>
      <c r="O468" s="29"/>
      <c r="P468" s="29"/>
      <c r="Q468" s="29"/>
      <c r="R468" s="29"/>
      <c r="S468" s="29"/>
      <c r="T468" s="29"/>
      <c r="U468" s="29"/>
      <c r="V468" s="29"/>
      <c r="W468" s="29"/>
      <c r="X468" s="29"/>
      <c r="Y468" s="29"/>
      <c r="Z468" s="29"/>
    </row>
    <row r="469" spans="1:26" ht="15.75" customHeight="1">
      <c r="A469" s="29"/>
      <c r="B469" s="29"/>
      <c r="C469" s="29"/>
      <c r="D469" s="29"/>
      <c r="E469" s="29"/>
      <c r="F469" s="29"/>
      <c r="G469" s="29"/>
      <c r="H469" s="579"/>
      <c r="I469" s="29"/>
      <c r="J469" s="29"/>
      <c r="K469" s="29"/>
      <c r="L469" s="29"/>
      <c r="M469" s="29"/>
      <c r="N469" s="29"/>
      <c r="O469" s="29"/>
      <c r="P469" s="29"/>
      <c r="Q469" s="29"/>
      <c r="R469" s="29"/>
      <c r="S469" s="29"/>
      <c r="T469" s="29"/>
      <c r="U469" s="29"/>
      <c r="V469" s="29"/>
      <c r="W469" s="29"/>
      <c r="X469" s="29"/>
      <c r="Y469" s="29"/>
      <c r="Z469" s="29"/>
    </row>
    <row r="470" spans="1:26" ht="15.75" customHeight="1">
      <c r="A470" s="29"/>
      <c r="B470" s="29"/>
      <c r="C470" s="29"/>
      <c r="D470" s="29"/>
      <c r="E470" s="29"/>
      <c r="F470" s="29"/>
      <c r="G470" s="29"/>
      <c r="H470" s="579"/>
      <c r="I470" s="29"/>
      <c r="J470" s="29"/>
      <c r="K470" s="29"/>
      <c r="L470" s="29"/>
      <c r="M470" s="29"/>
      <c r="N470" s="29"/>
      <c r="O470" s="29"/>
      <c r="P470" s="29"/>
      <c r="Q470" s="29"/>
      <c r="R470" s="29"/>
      <c r="S470" s="29"/>
      <c r="T470" s="29"/>
      <c r="U470" s="29"/>
      <c r="V470" s="29"/>
      <c r="W470" s="29"/>
      <c r="X470" s="29"/>
      <c r="Y470" s="29"/>
      <c r="Z470" s="29"/>
    </row>
    <row r="471" spans="1:26" ht="15.75" customHeight="1">
      <c r="A471" s="29"/>
      <c r="B471" s="29"/>
      <c r="C471" s="29"/>
      <c r="D471" s="29"/>
      <c r="E471" s="29"/>
      <c r="F471" s="29"/>
      <c r="G471" s="29"/>
      <c r="H471" s="579"/>
      <c r="I471" s="29"/>
      <c r="J471" s="29"/>
      <c r="K471" s="29"/>
      <c r="L471" s="29"/>
      <c r="M471" s="29"/>
      <c r="N471" s="29"/>
      <c r="O471" s="29"/>
      <c r="P471" s="29"/>
      <c r="Q471" s="29"/>
      <c r="R471" s="29"/>
      <c r="S471" s="29"/>
      <c r="T471" s="29"/>
      <c r="U471" s="29"/>
      <c r="V471" s="29"/>
      <c r="W471" s="29"/>
      <c r="X471" s="29"/>
      <c r="Y471" s="29"/>
      <c r="Z471" s="29"/>
    </row>
    <row r="472" spans="1:26" ht="15.75" customHeight="1">
      <c r="A472" s="29"/>
      <c r="B472" s="29"/>
      <c r="C472" s="29"/>
      <c r="D472" s="29"/>
      <c r="E472" s="29"/>
      <c r="F472" s="29"/>
      <c r="G472" s="29"/>
      <c r="H472" s="579"/>
      <c r="I472" s="29"/>
      <c r="J472" s="29"/>
      <c r="K472" s="29"/>
      <c r="L472" s="29"/>
      <c r="M472" s="29"/>
      <c r="N472" s="29"/>
      <c r="O472" s="29"/>
      <c r="P472" s="29"/>
      <c r="Q472" s="29"/>
      <c r="R472" s="29"/>
      <c r="S472" s="29"/>
      <c r="T472" s="29"/>
      <c r="U472" s="29"/>
      <c r="V472" s="29"/>
      <c r="W472" s="29"/>
      <c r="X472" s="29"/>
      <c r="Y472" s="29"/>
      <c r="Z472" s="29"/>
    </row>
    <row r="473" spans="1:26" ht="15.75" customHeight="1">
      <c r="A473" s="29"/>
      <c r="B473" s="29"/>
      <c r="C473" s="29"/>
      <c r="D473" s="29"/>
      <c r="E473" s="29"/>
      <c r="F473" s="29"/>
      <c r="G473" s="29"/>
      <c r="H473" s="579"/>
      <c r="I473" s="29"/>
      <c r="J473" s="29"/>
      <c r="K473" s="29"/>
      <c r="L473" s="29"/>
      <c r="M473" s="29"/>
      <c r="N473" s="29"/>
      <c r="O473" s="29"/>
      <c r="P473" s="29"/>
      <c r="Q473" s="29"/>
      <c r="R473" s="29"/>
      <c r="S473" s="29"/>
      <c r="T473" s="29"/>
      <c r="U473" s="29"/>
      <c r="V473" s="29"/>
      <c r="W473" s="29"/>
      <c r="X473" s="29"/>
      <c r="Y473" s="29"/>
      <c r="Z473" s="29"/>
    </row>
    <row r="474" spans="1:26" ht="15.75" customHeight="1">
      <c r="A474" s="29"/>
      <c r="B474" s="29"/>
      <c r="C474" s="29"/>
      <c r="D474" s="29"/>
      <c r="E474" s="29"/>
      <c r="F474" s="29"/>
      <c r="G474" s="29"/>
      <c r="H474" s="579"/>
      <c r="I474" s="29"/>
      <c r="J474" s="29"/>
      <c r="K474" s="29"/>
      <c r="L474" s="29"/>
      <c r="M474" s="29"/>
      <c r="N474" s="29"/>
      <c r="O474" s="29"/>
      <c r="P474" s="29"/>
      <c r="Q474" s="29"/>
      <c r="R474" s="29"/>
      <c r="S474" s="29"/>
      <c r="T474" s="29"/>
      <c r="U474" s="29"/>
      <c r="V474" s="29"/>
      <c r="W474" s="29"/>
      <c r="X474" s="29"/>
      <c r="Y474" s="29"/>
      <c r="Z474" s="29"/>
    </row>
    <row r="475" spans="1:26" ht="15.75" customHeight="1">
      <c r="A475" s="29"/>
      <c r="B475" s="29"/>
      <c r="C475" s="29"/>
      <c r="D475" s="29"/>
      <c r="E475" s="29"/>
      <c r="F475" s="29"/>
      <c r="G475" s="29"/>
      <c r="H475" s="579"/>
      <c r="I475" s="29"/>
      <c r="J475" s="29"/>
      <c r="K475" s="29"/>
      <c r="L475" s="29"/>
      <c r="M475" s="29"/>
      <c r="N475" s="29"/>
      <c r="O475" s="29"/>
      <c r="P475" s="29"/>
      <c r="Q475" s="29"/>
      <c r="R475" s="29"/>
      <c r="S475" s="29"/>
      <c r="T475" s="29"/>
      <c r="U475" s="29"/>
      <c r="V475" s="29"/>
      <c r="W475" s="29"/>
      <c r="X475" s="29"/>
      <c r="Y475" s="29"/>
      <c r="Z475" s="29"/>
    </row>
    <row r="476" spans="1:26" ht="15.75" customHeight="1">
      <c r="A476" s="29"/>
      <c r="B476" s="29"/>
      <c r="C476" s="29"/>
      <c r="D476" s="29"/>
      <c r="E476" s="29"/>
      <c r="F476" s="29"/>
      <c r="G476" s="29"/>
      <c r="H476" s="579"/>
      <c r="I476" s="29"/>
      <c r="J476" s="29"/>
      <c r="K476" s="29"/>
      <c r="L476" s="29"/>
      <c r="M476" s="29"/>
      <c r="N476" s="29"/>
      <c r="O476" s="29"/>
      <c r="P476" s="29"/>
      <c r="Q476" s="29"/>
      <c r="R476" s="29"/>
      <c r="S476" s="29"/>
      <c r="T476" s="29"/>
      <c r="U476" s="29"/>
      <c r="V476" s="29"/>
      <c r="W476" s="29"/>
      <c r="X476" s="29"/>
      <c r="Y476" s="29"/>
      <c r="Z476" s="29"/>
    </row>
    <row r="477" spans="1:26" ht="15.75" customHeight="1">
      <c r="A477" s="29"/>
      <c r="B477" s="29"/>
      <c r="C477" s="29"/>
      <c r="D477" s="29"/>
      <c r="E477" s="29"/>
      <c r="F477" s="29"/>
      <c r="G477" s="29"/>
      <c r="H477" s="579"/>
      <c r="I477" s="29"/>
      <c r="J477" s="29"/>
      <c r="K477" s="29"/>
      <c r="L477" s="29"/>
      <c r="M477" s="29"/>
      <c r="N477" s="29"/>
      <c r="O477" s="29"/>
      <c r="P477" s="29"/>
      <c r="Q477" s="29"/>
      <c r="R477" s="29"/>
      <c r="S477" s="29"/>
      <c r="T477" s="29"/>
      <c r="U477" s="29"/>
      <c r="V477" s="29"/>
      <c r="W477" s="29"/>
      <c r="X477" s="29"/>
      <c r="Y477" s="29"/>
      <c r="Z477" s="29"/>
    </row>
    <row r="478" spans="1:26" ht="15.75" customHeight="1">
      <c r="A478" s="29"/>
      <c r="B478" s="29"/>
      <c r="C478" s="29"/>
      <c r="D478" s="29"/>
      <c r="E478" s="29"/>
      <c r="F478" s="29"/>
      <c r="G478" s="29"/>
      <c r="H478" s="579"/>
      <c r="I478" s="29"/>
      <c r="J478" s="29"/>
      <c r="K478" s="29"/>
      <c r="L478" s="29"/>
      <c r="M478" s="29"/>
      <c r="N478" s="29"/>
      <c r="O478" s="29"/>
      <c r="P478" s="29"/>
      <c r="Q478" s="29"/>
      <c r="R478" s="29"/>
      <c r="S478" s="29"/>
      <c r="T478" s="29"/>
      <c r="U478" s="29"/>
      <c r="V478" s="29"/>
      <c r="W478" s="29"/>
      <c r="X478" s="29"/>
      <c r="Y478" s="29"/>
      <c r="Z478" s="29"/>
    </row>
    <row r="479" spans="1:26" ht="15.75" customHeight="1">
      <c r="A479" s="29"/>
      <c r="B479" s="29"/>
      <c r="C479" s="29"/>
      <c r="D479" s="29"/>
      <c r="E479" s="29"/>
      <c r="F479" s="29"/>
      <c r="G479" s="29"/>
      <c r="H479" s="579"/>
      <c r="I479" s="29"/>
      <c r="J479" s="29"/>
      <c r="K479" s="29"/>
      <c r="L479" s="29"/>
      <c r="M479" s="29"/>
      <c r="N479" s="29"/>
      <c r="O479" s="29"/>
      <c r="P479" s="29"/>
      <c r="Q479" s="29"/>
      <c r="R479" s="29"/>
      <c r="S479" s="29"/>
      <c r="T479" s="29"/>
      <c r="U479" s="29"/>
      <c r="V479" s="29"/>
      <c r="W479" s="29"/>
      <c r="X479" s="29"/>
      <c r="Y479" s="29"/>
      <c r="Z479" s="29"/>
    </row>
    <row r="480" spans="1:26" ht="15.75" customHeight="1">
      <c r="A480" s="29"/>
      <c r="B480" s="29"/>
      <c r="C480" s="29"/>
      <c r="D480" s="29"/>
      <c r="E480" s="29"/>
      <c r="F480" s="29"/>
      <c r="G480" s="29"/>
      <c r="H480" s="579"/>
      <c r="I480" s="29"/>
      <c r="J480" s="29"/>
      <c r="K480" s="29"/>
      <c r="L480" s="29"/>
      <c r="M480" s="29"/>
      <c r="N480" s="29"/>
      <c r="O480" s="29"/>
      <c r="P480" s="29"/>
      <c r="Q480" s="29"/>
      <c r="R480" s="29"/>
      <c r="S480" s="29"/>
      <c r="T480" s="29"/>
      <c r="U480" s="29"/>
      <c r="V480" s="29"/>
      <c r="W480" s="29"/>
      <c r="X480" s="29"/>
      <c r="Y480" s="29"/>
      <c r="Z480" s="29"/>
    </row>
    <row r="481" spans="1:26" ht="15.75" customHeight="1">
      <c r="A481" s="29"/>
      <c r="B481" s="29"/>
      <c r="C481" s="29"/>
      <c r="D481" s="29"/>
      <c r="E481" s="29"/>
      <c r="F481" s="29"/>
      <c r="G481" s="29"/>
      <c r="H481" s="579"/>
      <c r="I481" s="29"/>
      <c r="J481" s="29"/>
      <c r="K481" s="29"/>
      <c r="L481" s="29"/>
      <c r="M481" s="29"/>
      <c r="N481" s="29"/>
      <c r="O481" s="29"/>
      <c r="P481" s="29"/>
      <c r="Q481" s="29"/>
      <c r="R481" s="29"/>
      <c r="S481" s="29"/>
      <c r="T481" s="29"/>
      <c r="U481" s="29"/>
      <c r="V481" s="29"/>
      <c r="W481" s="29"/>
      <c r="X481" s="29"/>
      <c r="Y481" s="29"/>
      <c r="Z481" s="29"/>
    </row>
    <row r="482" spans="1:26" ht="15.75" customHeight="1">
      <c r="A482" s="29"/>
      <c r="B482" s="29"/>
      <c r="C482" s="29"/>
      <c r="D482" s="29"/>
      <c r="E482" s="29"/>
      <c r="F482" s="29"/>
      <c r="G482" s="29"/>
      <c r="H482" s="579"/>
      <c r="I482" s="29"/>
      <c r="J482" s="29"/>
      <c r="K482" s="29"/>
      <c r="L482" s="29"/>
      <c r="M482" s="29"/>
      <c r="N482" s="29"/>
      <c r="O482" s="29"/>
      <c r="P482" s="29"/>
      <c r="Q482" s="29"/>
      <c r="R482" s="29"/>
      <c r="S482" s="29"/>
      <c r="T482" s="29"/>
      <c r="U482" s="29"/>
      <c r="V482" s="29"/>
      <c r="W482" s="29"/>
      <c r="X482" s="29"/>
      <c r="Y482" s="29"/>
      <c r="Z482" s="29"/>
    </row>
    <row r="483" spans="1:26" ht="15.75" customHeight="1">
      <c r="A483" s="29"/>
      <c r="B483" s="29"/>
      <c r="C483" s="29"/>
      <c r="D483" s="29"/>
      <c r="E483" s="29"/>
      <c r="F483" s="29"/>
      <c r="G483" s="29"/>
      <c r="H483" s="579"/>
      <c r="I483" s="29"/>
      <c r="J483" s="29"/>
      <c r="K483" s="29"/>
      <c r="L483" s="29"/>
      <c r="M483" s="29"/>
      <c r="N483" s="29"/>
      <c r="O483" s="29"/>
      <c r="P483" s="29"/>
      <c r="Q483" s="29"/>
      <c r="R483" s="29"/>
      <c r="S483" s="29"/>
      <c r="T483" s="29"/>
      <c r="U483" s="29"/>
      <c r="V483" s="29"/>
      <c r="W483" s="29"/>
      <c r="X483" s="29"/>
      <c r="Y483" s="29"/>
      <c r="Z483" s="29"/>
    </row>
    <row r="484" spans="1:26" ht="15.75" customHeight="1">
      <c r="A484" s="29"/>
      <c r="B484" s="29"/>
      <c r="C484" s="29"/>
      <c r="D484" s="29"/>
      <c r="E484" s="29"/>
      <c r="F484" s="29"/>
      <c r="G484" s="29"/>
      <c r="H484" s="579"/>
      <c r="I484" s="29"/>
      <c r="J484" s="29"/>
      <c r="K484" s="29"/>
      <c r="L484" s="29"/>
      <c r="M484" s="29"/>
      <c r="N484" s="29"/>
      <c r="O484" s="29"/>
      <c r="P484" s="29"/>
      <c r="Q484" s="29"/>
      <c r="R484" s="29"/>
      <c r="S484" s="29"/>
      <c r="T484" s="29"/>
      <c r="U484" s="29"/>
      <c r="V484" s="29"/>
      <c r="W484" s="29"/>
      <c r="X484" s="29"/>
      <c r="Y484" s="29"/>
      <c r="Z484" s="29"/>
    </row>
    <row r="485" spans="1:26" ht="15.75" customHeight="1">
      <c r="A485" s="29"/>
      <c r="B485" s="29"/>
      <c r="C485" s="29"/>
      <c r="D485" s="29"/>
      <c r="E485" s="29"/>
      <c r="F485" s="29"/>
      <c r="G485" s="29"/>
      <c r="H485" s="579"/>
      <c r="I485" s="29"/>
      <c r="J485" s="29"/>
      <c r="K485" s="29"/>
      <c r="L485" s="29"/>
      <c r="M485" s="29"/>
      <c r="N485" s="29"/>
      <c r="O485" s="29"/>
      <c r="P485" s="29"/>
      <c r="Q485" s="29"/>
      <c r="R485" s="29"/>
      <c r="S485" s="29"/>
      <c r="T485" s="29"/>
      <c r="U485" s="29"/>
      <c r="V485" s="29"/>
      <c r="W485" s="29"/>
      <c r="X485" s="29"/>
      <c r="Y485" s="29"/>
      <c r="Z485" s="29"/>
    </row>
    <row r="486" spans="1:26" ht="15.75" customHeight="1">
      <c r="A486" s="29"/>
      <c r="B486" s="29"/>
      <c r="C486" s="29"/>
      <c r="D486" s="29"/>
      <c r="E486" s="29"/>
      <c r="F486" s="29"/>
      <c r="G486" s="29"/>
      <c r="H486" s="579"/>
      <c r="I486" s="29"/>
      <c r="J486" s="29"/>
      <c r="K486" s="29"/>
      <c r="L486" s="29"/>
      <c r="M486" s="29"/>
      <c r="N486" s="29"/>
      <c r="O486" s="29"/>
      <c r="P486" s="29"/>
      <c r="Q486" s="29"/>
      <c r="R486" s="29"/>
      <c r="S486" s="29"/>
      <c r="T486" s="29"/>
      <c r="U486" s="29"/>
      <c r="V486" s="29"/>
      <c r="W486" s="29"/>
      <c r="X486" s="29"/>
      <c r="Y486" s="29"/>
      <c r="Z486" s="29"/>
    </row>
    <row r="487" spans="1:26" ht="15.75" customHeight="1">
      <c r="A487" s="29"/>
      <c r="B487" s="29"/>
      <c r="C487" s="29"/>
      <c r="D487" s="29"/>
      <c r="E487" s="29"/>
      <c r="F487" s="29"/>
      <c r="G487" s="29"/>
      <c r="H487" s="579"/>
      <c r="I487" s="29"/>
      <c r="J487" s="29"/>
      <c r="K487" s="29"/>
      <c r="L487" s="29"/>
      <c r="M487" s="29"/>
      <c r="N487" s="29"/>
      <c r="O487" s="29"/>
      <c r="P487" s="29"/>
      <c r="Q487" s="29"/>
      <c r="R487" s="29"/>
      <c r="S487" s="29"/>
      <c r="T487" s="29"/>
      <c r="U487" s="29"/>
      <c r="V487" s="29"/>
      <c r="W487" s="29"/>
      <c r="X487" s="29"/>
      <c r="Y487" s="29"/>
      <c r="Z487" s="29"/>
    </row>
    <row r="488" spans="1:26" ht="15.75" customHeight="1">
      <c r="A488" s="29"/>
      <c r="B488" s="29"/>
      <c r="C488" s="29"/>
      <c r="D488" s="29"/>
      <c r="E488" s="29"/>
      <c r="F488" s="29"/>
      <c r="G488" s="29"/>
      <c r="H488" s="579"/>
      <c r="I488" s="29"/>
      <c r="J488" s="29"/>
      <c r="K488" s="29"/>
      <c r="L488" s="29"/>
      <c r="M488" s="29"/>
      <c r="N488" s="29"/>
      <c r="O488" s="29"/>
      <c r="P488" s="29"/>
      <c r="Q488" s="29"/>
      <c r="R488" s="29"/>
      <c r="S488" s="29"/>
      <c r="T488" s="29"/>
      <c r="U488" s="29"/>
      <c r="V488" s="29"/>
      <c r="W488" s="29"/>
      <c r="X488" s="29"/>
      <c r="Y488" s="29"/>
      <c r="Z488" s="29"/>
    </row>
    <row r="489" spans="1:26" ht="15.75" customHeight="1">
      <c r="A489" s="29"/>
      <c r="B489" s="29"/>
      <c r="C489" s="29"/>
      <c r="D489" s="29"/>
      <c r="E489" s="29"/>
      <c r="F489" s="29"/>
      <c r="G489" s="29"/>
      <c r="H489" s="579"/>
      <c r="I489" s="29"/>
      <c r="J489" s="29"/>
      <c r="K489" s="29"/>
      <c r="L489" s="29"/>
      <c r="M489" s="29"/>
      <c r="N489" s="29"/>
      <c r="O489" s="29"/>
      <c r="P489" s="29"/>
      <c r="Q489" s="29"/>
      <c r="R489" s="29"/>
      <c r="S489" s="29"/>
      <c r="T489" s="29"/>
      <c r="U489" s="29"/>
      <c r="V489" s="29"/>
      <c r="W489" s="29"/>
      <c r="X489" s="29"/>
      <c r="Y489" s="29"/>
      <c r="Z489" s="29"/>
    </row>
    <row r="490" spans="1:26" ht="15.75" customHeight="1">
      <c r="A490" s="29"/>
      <c r="B490" s="29"/>
      <c r="C490" s="29"/>
      <c r="D490" s="29"/>
      <c r="E490" s="29"/>
      <c r="F490" s="29"/>
      <c r="G490" s="29"/>
      <c r="H490" s="579"/>
      <c r="I490" s="29"/>
      <c r="J490" s="29"/>
      <c r="K490" s="29"/>
      <c r="L490" s="29"/>
      <c r="M490" s="29"/>
      <c r="N490" s="29"/>
      <c r="O490" s="29"/>
      <c r="P490" s="29"/>
      <c r="Q490" s="29"/>
      <c r="R490" s="29"/>
      <c r="S490" s="29"/>
      <c r="T490" s="29"/>
      <c r="U490" s="29"/>
      <c r="V490" s="29"/>
      <c r="W490" s="29"/>
      <c r="X490" s="29"/>
      <c r="Y490" s="29"/>
      <c r="Z490" s="29"/>
    </row>
    <row r="491" spans="1:26" ht="15.75" customHeight="1">
      <c r="A491" s="29"/>
      <c r="B491" s="29"/>
      <c r="C491" s="29"/>
      <c r="D491" s="29"/>
      <c r="E491" s="29"/>
      <c r="F491" s="29"/>
      <c r="G491" s="29"/>
      <c r="H491" s="579"/>
      <c r="I491" s="29"/>
      <c r="J491" s="29"/>
      <c r="K491" s="29"/>
      <c r="L491" s="29"/>
      <c r="M491" s="29"/>
      <c r="N491" s="29"/>
      <c r="O491" s="29"/>
      <c r="P491" s="29"/>
      <c r="Q491" s="29"/>
      <c r="R491" s="29"/>
      <c r="S491" s="29"/>
      <c r="T491" s="29"/>
      <c r="U491" s="29"/>
      <c r="V491" s="29"/>
      <c r="W491" s="29"/>
      <c r="X491" s="29"/>
      <c r="Y491" s="29"/>
      <c r="Z491" s="29"/>
    </row>
    <row r="492" spans="1:26" ht="15.75" customHeight="1">
      <c r="A492" s="29"/>
      <c r="B492" s="29"/>
      <c r="C492" s="29"/>
      <c r="D492" s="29"/>
      <c r="E492" s="29"/>
      <c r="F492" s="29"/>
      <c r="G492" s="29"/>
      <c r="H492" s="579"/>
      <c r="I492" s="29"/>
      <c r="J492" s="29"/>
      <c r="K492" s="29"/>
      <c r="L492" s="29"/>
      <c r="M492" s="29"/>
      <c r="N492" s="29"/>
      <c r="O492" s="29"/>
      <c r="P492" s="29"/>
      <c r="Q492" s="29"/>
      <c r="R492" s="29"/>
      <c r="S492" s="29"/>
      <c r="T492" s="29"/>
      <c r="U492" s="29"/>
      <c r="V492" s="29"/>
      <c r="W492" s="29"/>
      <c r="X492" s="29"/>
      <c r="Y492" s="29"/>
      <c r="Z492" s="29"/>
    </row>
    <row r="493" spans="1:26" ht="15.75" customHeight="1">
      <c r="A493" s="29"/>
      <c r="B493" s="29"/>
      <c r="C493" s="29"/>
      <c r="D493" s="29"/>
      <c r="E493" s="29"/>
      <c r="F493" s="29"/>
      <c r="G493" s="29"/>
      <c r="H493" s="579"/>
      <c r="I493" s="29"/>
      <c r="J493" s="29"/>
      <c r="K493" s="29"/>
      <c r="L493" s="29"/>
      <c r="M493" s="29"/>
      <c r="N493" s="29"/>
      <c r="O493" s="29"/>
      <c r="P493" s="29"/>
      <c r="Q493" s="29"/>
      <c r="R493" s="29"/>
      <c r="S493" s="29"/>
      <c r="T493" s="29"/>
      <c r="U493" s="29"/>
      <c r="V493" s="29"/>
      <c r="W493" s="29"/>
      <c r="X493" s="29"/>
      <c r="Y493" s="29"/>
      <c r="Z493" s="29"/>
    </row>
    <row r="494" spans="1:26" ht="15.75" customHeight="1">
      <c r="A494" s="29"/>
      <c r="B494" s="29"/>
      <c r="C494" s="29"/>
      <c r="D494" s="29"/>
      <c r="E494" s="29"/>
      <c r="F494" s="29"/>
      <c r="G494" s="29"/>
      <c r="H494" s="579"/>
      <c r="I494" s="29"/>
      <c r="J494" s="29"/>
      <c r="K494" s="29"/>
      <c r="L494" s="29"/>
      <c r="M494" s="29"/>
      <c r="N494" s="29"/>
      <c r="O494" s="29"/>
      <c r="P494" s="29"/>
      <c r="Q494" s="29"/>
      <c r="R494" s="29"/>
      <c r="S494" s="29"/>
      <c r="T494" s="29"/>
      <c r="U494" s="29"/>
      <c r="V494" s="29"/>
      <c r="W494" s="29"/>
      <c r="X494" s="29"/>
      <c r="Y494" s="29"/>
      <c r="Z494" s="29"/>
    </row>
    <row r="495" spans="1:26" ht="15.75" customHeight="1">
      <c r="A495" s="29"/>
      <c r="B495" s="29"/>
      <c r="C495" s="29"/>
      <c r="D495" s="29"/>
      <c r="E495" s="29"/>
      <c r="F495" s="29"/>
      <c r="G495" s="29"/>
      <c r="H495" s="579"/>
      <c r="I495" s="29"/>
      <c r="J495" s="29"/>
      <c r="K495" s="29"/>
      <c r="L495" s="29"/>
      <c r="M495" s="29"/>
      <c r="N495" s="29"/>
      <c r="O495" s="29"/>
      <c r="P495" s="29"/>
      <c r="Q495" s="29"/>
      <c r="R495" s="29"/>
      <c r="S495" s="29"/>
      <c r="T495" s="29"/>
      <c r="U495" s="29"/>
      <c r="V495" s="29"/>
      <c r="W495" s="29"/>
      <c r="X495" s="29"/>
      <c r="Y495" s="29"/>
      <c r="Z495" s="29"/>
    </row>
    <row r="496" spans="1:26" ht="15.75" customHeight="1">
      <c r="A496" s="29"/>
      <c r="B496" s="29"/>
      <c r="C496" s="29"/>
      <c r="D496" s="29"/>
      <c r="E496" s="29"/>
      <c r="F496" s="29"/>
      <c r="G496" s="29"/>
      <c r="H496" s="579"/>
      <c r="I496" s="29"/>
      <c r="J496" s="29"/>
      <c r="K496" s="29"/>
      <c r="L496" s="29"/>
      <c r="M496" s="29"/>
      <c r="N496" s="29"/>
      <c r="O496" s="29"/>
      <c r="P496" s="29"/>
      <c r="Q496" s="29"/>
      <c r="R496" s="29"/>
      <c r="S496" s="29"/>
      <c r="T496" s="29"/>
      <c r="U496" s="29"/>
      <c r="V496" s="29"/>
      <c r="W496" s="29"/>
      <c r="X496" s="29"/>
      <c r="Y496" s="29"/>
      <c r="Z496" s="29"/>
    </row>
    <row r="497" spans="1:26" ht="15.75" customHeight="1">
      <c r="A497" s="29"/>
      <c r="B497" s="29"/>
      <c r="C497" s="29"/>
      <c r="D497" s="29"/>
      <c r="E497" s="29"/>
      <c r="F497" s="29"/>
      <c r="G497" s="29"/>
      <c r="H497" s="579"/>
      <c r="I497" s="29"/>
      <c r="J497" s="29"/>
      <c r="K497" s="29"/>
      <c r="L497" s="29"/>
      <c r="M497" s="29"/>
      <c r="N497" s="29"/>
      <c r="O497" s="29"/>
      <c r="P497" s="29"/>
      <c r="Q497" s="29"/>
      <c r="R497" s="29"/>
      <c r="S497" s="29"/>
      <c r="T497" s="29"/>
      <c r="U497" s="29"/>
      <c r="V497" s="29"/>
      <c r="W497" s="29"/>
      <c r="X497" s="29"/>
      <c r="Y497" s="29"/>
      <c r="Z497" s="29"/>
    </row>
    <row r="498" spans="1:26" ht="15.75" customHeight="1">
      <c r="A498" s="29"/>
      <c r="B498" s="29"/>
      <c r="C498" s="29"/>
      <c r="D498" s="29"/>
      <c r="E498" s="29"/>
      <c r="F498" s="29"/>
      <c r="G498" s="29"/>
      <c r="H498" s="579"/>
      <c r="I498" s="29"/>
      <c r="J498" s="29"/>
      <c r="K498" s="29"/>
      <c r="L498" s="29"/>
      <c r="M498" s="29"/>
      <c r="N498" s="29"/>
      <c r="O498" s="29"/>
      <c r="P498" s="29"/>
      <c r="Q498" s="29"/>
      <c r="R498" s="29"/>
      <c r="S498" s="29"/>
      <c r="T498" s="29"/>
      <c r="U498" s="29"/>
      <c r="V498" s="29"/>
      <c r="W498" s="29"/>
      <c r="X498" s="29"/>
      <c r="Y498" s="29"/>
      <c r="Z498" s="29"/>
    </row>
    <row r="499" spans="1:26" ht="15.75" customHeight="1">
      <c r="A499" s="29"/>
      <c r="B499" s="29"/>
      <c r="C499" s="29"/>
      <c r="D499" s="29"/>
      <c r="E499" s="29"/>
      <c r="F499" s="29"/>
      <c r="G499" s="29"/>
      <c r="H499" s="579"/>
      <c r="I499" s="29"/>
      <c r="J499" s="29"/>
      <c r="K499" s="29"/>
      <c r="L499" s="29"/>
      <c r="M499" s="29"/>
      <c r="N499" s="29"/>
      <c r="O499" s="29"/>
      <c r="P499" s="29"/>
      <c r="Q499" s="29"/>
      <c r="R499" s="29"/>
      <c r="S499" s="29"/>
      <c r="T499" s="29"/>
      <c r="U499" s="29"/>
      <c r="V499" s="29"/>
      <c r="W499" s="29"/>
      <c r="X499" s="29"/>
      <c r="Y499" s="29"/>
      <c r="Z499" s="29"/>
    </row>
    <row r="500" spans="1:26" ht="15.75" customHeight="1">
      <c r="A500" s="29"/>
      <c r="B500" s="29"/>
      <c r="C500" s="29"/>
      <c r="D500" s="29"/>
      <c r="E500" s="29"/>
      <c r="F500" s="29"/>
      <c r="G500" s="29"/>
      <c r="H500" s="579"/>
      <c r="I500" s="29"/>
      <c r="J500" s="29"/>
      <c r="K500" s="29"/>
      <c r="L500" s="29"/>
      <c r="M500" s="29"/>
      <c r="N500" s="29"/>
      <c r="O500" s="29"/>
      <c r="P500" s="29"/>
      <c r="Q500" s="29"/>
      <c r="R500" s="29"/>
      <c r="S500" s="29"/>
      <c r="T500" s="29"/>
      <c r="U500" s="29"/>
      <c r="V500" s="29"/>
      <c r="W500" s="29"/>
      <c r="X500" s="29"/>
      <c r="Y500" s="29"/>
      <c r="Z500" s="29"/>
    </row>
    <row r="501" spans="1:26" ht="15.75" customHeight="1">
      <c r="A501" s="29"/>
      <c r="B501" s="29"/>
      <c r="C501" s="29"/>
      <c r="D501" s="29"/>
      <c r="E501" s="29"/>
      <c r="F501" s="29"/>
      <c r="G501" s="29"/>
      <c r="H501" s="579"/>
      <c r="I501" s="29"/>
      <c r="J501" s="29"/>
      <c r="K501" s="29"/>
      <c r="L501" s="29"/>
      <c r="M501" s="29"/>
      <c r="N501" s="29"/>
      <c r="O501" s="29"/>
      <c r="P501" s="29"/>
      <c r="Q501" s="29"/>
      <c r="R501" s="29"/>
      <c r="S501" s="29"/>
      <c r="T501" s="29"/>
      <c r="U501" s="29"/>
      <c r="V501" s="29"/>
      <c r="W501" s="29"/>
      <c r="X501" s="29"/>
      <c r="Y501" s="29"/>
      <c r="Z501" s="29"/>
    </row>
    <row r="502" spans="1:26" ht="15.75" customHeight="1">
      <c r="A502" s="29"/>
      <c r="B502" s="29"/>
      <c r="C502" s="29"/>
      <c r="D502" s="29"/>
      <c r="E502" s="29"/>
      <c r="F502" s="29"/>
      <c r="G502" s="29"/>
      <c r="H502" s="579"/>
      <c r="I502" s="29"/>
      <c r="J502" s="29"/>
      <c r="K502" s="29"/>
      <c r="L502" s="29"/>
      <c r="M502" s="29"/>
      <c r="N502" s="29"/>
      <c r="O502" s="29"/>
      <c r="P502" s="29"/>
      <c r="Q502" s="29"/>
      <c r="R502" s="29"/>
      <c r="S502" s="29"/>
      <c r="T502" s="29"/>
      <c r="U502" s="29"/>
      <c r="V502" s="29"/>
      <c r="W502" s="29"/>
      <c r="X502" s="29"/>
      <c r="Y502" s="29"/>
      <c r="Z502" s="29"/>
    </row>
    <row r="503" spans="1:26" ht="15.75" customHeight="1">
      <c r="A503" s="29"/>
      <c r="B503" s="29"/>
      <c r="C503" s="29"/>
      <c r="D503" s="29"/>
      <c r="E503" s="29"/>
      <c r="F503" s="29"/>
      <c r="G503" s="29"/>
      <c r="H503" s="579"/>
      <c r="I503" s="29"/>
      <c r="J503" s="29"/>
      <c r="K503" s="29"/>
      <c r="L503" s="29"/>
      <c r="M503" s="29"/>
      <c r="N503" s="29"/>
      <c r="O503" s="29"/>
      <c r="P503" s="29"/>
      <c r="Q503" s="29"/>
      <c r="R503" s="29"/>
      <c r="S503" s="29"/>
      <c r="T503" s="29"/>
      <c r="U503" s="29"/>
      <c r="V503" s="29"/>
      <c r="W503" s="29"/>
      <c r="X503" s="29"/>
      <c r="Y503" s="29"/>
      <c r="Z503" s="29"/>
    </row>
    <row r="504" spans="1:26" ht="15.75" customHeight="1">
      <c r="A504" s="29"/>
      <c r="B504" s="29"/>
      <c r="C504" s="29"/>
      <c r="D504" s="29"/>
      <c r="E504" s="29"/>
      <c r="F504" s="29"/>
      <c r="G504" s="29"/>
      <c r="H504" s="579"/>
      <c r="I504" s="29"/>
      <c r="J504" s="29"/>
      <c r="K504" s="29"/>
      <c r="L504" s="29"/>
      <c r="M504" s="29"/>
      <c r="N504" s="29"/>
      <c r="O504" s="29"/>
      <c r="P504" s="29"/>
      <c r="Q504" s="29"/>
      <c r="R504" s="29"/>
      <c r="S504" s="29"/>
      <c r="T504" s="29"/>
      <c r="U504" s="29"/>
      <c r="V504" s="29"/>
      <c r="W504" s="29"/>
      <c r="X504" s="29"/>
      <c r="Y504" s="29"/>
      <c r="Z504" s="29"/>
    </row>
    <row r="505" spans="1:26" ht="15.75" customHeight="1">
      <c r="A505" s="29"/>
      <c r="B505" s="29"/>
      <c r="C505" s="29"/>
      <c r="D505" s="29"/>
      <c r="E505" s="29"/>
      <c r="F505" s="29"/>
      <c r="G505" s="29"/>
      <c r="H505" s="579"/>
      <c r="I505" s="29"/>
      <c r="J505" s="29"/>
      <c r="K505" s="29"/>
      <c r="L505" s="29"/>
      <c r="M505" s="29"/>
      <c r="N505" s="29"/>
      <c r="O505" s="29"/>
      <c r="P505" s="29"/>
      <c r="Q505" s="29"/>
      <c r="R505" s="29"/>
      <c r="S505" s="29"/>
      <c r="T505" s="29"/>
      <c r="U505" s="29"/>
      <c r="V505" s="29"/>
      <c r="W505" s="29"/>
      <c r="X505" s="29"/>
      <c r="Y505" s="29"/>
      <c r="Z505" s="29"/>
    </row>
    <row r="506" spans="1:26" ht="15.75" customHeight="1">
      <c r="A506" s="29"/>
      <c r="B506" s="29"/>
      <c r="C506" s="29"/>
      <c r="D506" s="29"/>
      <c r="E506" s="29"/>
      <c r="F506" s="29"/>
      <c r="G506" s="29"/>
      <c r="H506" s="579"/>
      <c r="I506" s="29"/>
      <c r="J506" s="29"/>
      <c r="K506" s="29"/>
      <c r="L506" s="29"/>
      <c r="M506" s="29"/>
      <c r="N506" s="29"/>
      <c r="O506" s="29"/>
      <c r="P506" s="29"/>
      <c r="Q506" s="29"/>
      <c r="R506" s="29"/>
      <c r="S506" s="29"/>
      <c r="T506" s="29"/>
      <c r="U506" s="29"/>
      <c r="V506" s="29"/>
      <c r="W506" s="29"/>
      <c r="X506" s="29"/>
      <c r="Y506" s="29"/>
      <c r="Z506" s="29"/>
    </row>
    <row r="507" spans="1:26" ht="15.75" customHeight="1">
      <c r="A507" s="29"/>
      <c r="B507" s="29"/>
      <c r="C507" s="29"/>
      <c r="D507" s="29"/>
      <c r="E507" s="29"/>
      <c r="F507" s="29"/>
      <c r="G507" s="29"/>
      <c r="H507" s="579"/>
      <c r="I507" s="29"/>
      <c r="J507" s="29"/>
      <c r="K507" s="29"/>
      <c r="L507" s="29"/>
      <c r="M507" s="29"/>
      <c r="N507" s="29"/>
      <c r="O507" s="29"/>
      <c r="P507" s="29"/>
      <c r="Q507" s="29"/>
      <c r="R507" s="29"/>
      <c r="S507" s="29"/>
      <c r="T507" s="29"/>
      <c r="U507" s="29"/>
      <c r="V507" s="29"/>
      <c r="W507" s="29"/>
      <c r="X507" s="29"/>
      <c r="Y507" s="29"/>
      <c r="Z507" s="29"/>
    </row>
    <row r="508" spans="1:26" ht="15.75" customHeight="1">
      <c r="A508" s="29"/>
      <c r="B508" s="29"/>
      <c r="C508" s="29"/>
      <c r="D508" s="29"/>
      <c r="E508" s="29"/>
      <c r="F508" s="29"/>
      <c r="G508" s="29"/>
      <c r="H508" s="579"/>
      <c r="I508" s="29"/>
      <c r="J508" s="29"/>
      <c r="K508" s="29"/>
      <c r="L508" s="29"/>
      <c r="M508" s="29"/>
      <c r="N508" s="29"/>
      <c r="O508" s="29"/>
      <c r="P508" s="29"/>
      <c r="Q508" s="29"/>
      <c r="R508" s="29"/>
      <c r="S508" s="29"/>
      <c r="T508" s="29"/>
      <c r="U508" s="29"/>
      <c r="V508" s="29"/>
      <c r="W508" s="29"/>
      <c r="X508" s="29"/>
      <c r="Y508" s="29"/>
      <c r="Z508" s="29"/>
    </row>
    <row r="509" spans="1:26" ht="15.75" customHeight="1">
      <c r="A509" s="29"/>
      <c r="B509" s="29"/>
      <c r="C509" s="29"/>
      <c r="D509" s="29"/>
      <c r="E509" s="29"/>
      <c r="F509" s="29"/>
      <c r="G509" s="29"/>
      <c r="H509" s="579"/>
      <c r="I509" s="29"/>
      <c r="J509" s="29"/>
      <c r="K509" s="29"/>
      <c r="L509" s="29"/>
      <c r="M509" s="29"/>
      <c r="N509" s="29"/>
      <c r="O509" s="29"/>
      <c r="P509" s="29"/>
      <c r="Q509" s="29"/>
      <c r="R509" s="29"/>
      <c r="S509" s="29"/>
      <c r="T509" s="29"/>
      <c r="U509" s="29"/>
      <c r="V509" s="29"/>
      <c r="W509" s="29"/>
      <c r="X509" s="29"/>
      <c r="Y509" s="29"/>
      <c r="Z509" s="29"/>
    </row>
    <row r="510" spans="1:26" ht="15.75" customHeight="1">
      <c r="A510" s="29"/>
      <c r="B510" s="29"/>
      <c r="C510" s="29"/>
      <c r="D510" s="29"/>
      <c r="E510" s="29"/>
      <c r="F510" s="29"/>
      <c r="G510" s="29"/>
      <c r="H510" s="579"/>
      <c r="I510" s="29"/>
      <c r="J510" s="29"/>
      <c r="K510" s="29"/>
      <c r="L510" s="29"/>
      <c r="M510" s="29"/>
      <c r="N510" s="29"/>
      <c r="O510" s="29"/>
      <c r="P510" s="29"/>
      <c r="Q510" s="29"/>
      <c r="R510" s="29"/>
      <c r="S510" s="29"/>
      <c r="T510" s="29"/>
      <c r="U510" s="29"/>
      <c r="V510" s="29"/>
      <c r="W510" s="29"/>
      <c r="X510" s="29"/>
      <c r="Y510" s="29"/>
      <c r="Z510" s="29"/>
    </row>
    <row r="511" spans="1:26" ht="15.75" customHeight="1">
      <c r="A511" s="29"/>
      <c r="B511" s="29"/>
      <c r="C511" s="29"/>
      <c r="D511" s="29"/>
      <c r="E511" s="29"/>
      <c r="F511" s="29"/>
      <c r="G511" s="29"/>
      <c r="H511" s="579"/>
      <c r="I511" s="29"/>
      <c r="J511" s="29"/>
      <c r="K511" s="29"/>
      <c r="L511" s="29"/>
      <c r="M511" s="29"/>
      <c r="N511" s="29"/>
      <c r="O511" s="29"/>
      <c r="P511" s="29"/>
      <c r="Q511" s="29"/>
      <c r="R511" s="29"/>
      <c r="S511" s="29"/>
      <c r="T511" s="29"/>
      <c r="U511" s="29"/>
      <c r="V511" s="29"/>
      <c r="W511" s="29"/>
      <c r="X511" s="29"/>
      <c r="Y511" s="29"/>
      <c r="Z511" s="29"/>
    </row>
    <row r="512" spans="1:26" ht="15.75" customHeight="1">
      <c r="A512" s="29"/>
      <c r="B512" s="29"/>
      <c r="C512" s="29"/>
      <c r="D512" s="29"/>
      <c r="E512" s="29"/>
      <c r="F512" s="29"/>
      <c r="G512" s="29"/>
      <c r="H512" s="579"/>
      <c r="I512" s="29"/>
      <c r="J512" s="29"/>
      <c r="K512" s="29"/>
      <c r="L512" s="29"/>
      <c r="M512" s="29"/>
      <c r="N512" s="29"/>
      <c r="O512" s="29"/>
      <c r="P512" s="29"/>
      <c r="Q512" s="29"/>
      <c r="R512" s="29"/>
      <c r="S512" s="29"/>
      <c r="T512" s="29"/>
      <c r="U512" s="29"/>
      <c r="V512" s="29"/>
      <c r="W512" s="29"/>
      <c r="X512" s="29"/>
      <c r="Y512" s="29"/>
      <c r="Z512" s="29"/>
    </row>
    <row r="513" spans="1:26" ht="15.75" customHeight="1">
      <c r="A513" s="29"/>
      <c r="B513" s="29"/>
      <c r="C513" s="29"/>
      <c r="D513" s="29"/>
      <c r="E513" s="29"/>
      <c r="F513" s="29"/>
      <c r="G513" s="29"/>
      <c r="H513" s="579"/>
      <c r="I513" s="29"/>
      <c r="J513" s="29"/>
      <c r="K513" s="29"/>
      <c r="L513" s="29"/>
      <c r="M513" s="29"/>
      <c r="N513" s="29"/>
      <c r="O513" s="29"/>
      <c r="P513" s="29"/>
      <c r="Q513" s="29"/>
      <c r="R513" s="29"/>
      <c r="S513" s="29"/>
      <c r="T513" s="29"/>
      <c r="U513" s="29"/>
      <c r="V513" s="29"/>
      <c r="W513" s="29"/>
      <c r="X513" s="29"/>
      <c r="Y513" s="29"/>
      <c r="Z513" s="29"/>
    </row>
    <row r="514" spans="1:26" ht="15.75" customHeight="1">
      <c r="A514" s="29"/>
      <c r="B514" s="29"/>
      <c r="C514" s="29"/>
      <c r="D514" s="29"/>
      <c r="E514" s="29"/>
      <c r="F514" s="29"/>
      <c r="G514" s="29"/>
      <c r="H514" s="579"/>
      <c r="I514" s="29"/>
      <c r="J514" s="29"/>
      <c r="K514" s="29"/>
      <c r="L514" s="29"/>
      <c r="M514" s="29"/>
      <c r="N514" s="29"/>
      <c r="O514" s="29"/>
      <c r="P514" s="29"/>
      <c r="Q514" s="29"/>
      <c r="R514" s="29"/>
      <c r="S514" s="29"/>
      <c r="T514" s="29"/>
      <c r="U514" s="29"/>
      <c r="V514" s="29"/>
      <c r="W514" s="29"/>
      <c r="X514" s="29"/>
      <c r="Y514" s="29"/>
      <c r="Z514" s="29"/>
    </row>
    <row r="515" spans="1:26" ht="15.75" customHeight="1">
      <c r="A515" s="29"/>
      <c r="B515" s="29"/>
      <c r="C515" s="29"/>
      <c r="D515" s="29"/>
      <c r="E515" s="29"/>
      <c r="F515" s="29"/>
      <c r="G515" s="29"/>
      <c r="H515" s="579"/>
      <c r="I515" s="29"/>
      <c r="J515" s="29"/>
      <c r="K515" s="29"/>
      <c r="L515" s="29"/>
      <c r="M515" s="29"/>
      <c r="N515" s="29"/>
      <c r="O515" s="29"/>
      <c r="P515" s="29"/>
      <c r="Q515" s="29"/>
      <c r="R515" s="29"/>
      <c r="S515" s="29"/>
      <c r="T515" s="29"/>
      <c r="U515" s="29"/>
      <c r="V515" s="29"/>
      <c r="W515" s="29"/>
      <c r="X515" s="29"/>
      <c r="Y515" s="29"/>
      <c r="Z515" s="29"/>
    </row>
    <row r="516" spans="1:26" ht="15.75" customHeight="1">
      <c r="A516" s="29"/>
      <c r="B516" s="29"/>
      <c r="C516" s="29"/>
      <c r="D516" s="29"/>
      <c r="E516" s="29"/>
      <c r="F516" s="29"/>
      <c r="G516" s="29"/>
      <c r="H516" s="579"/>
      <c r="I516" s="29"/>
      <c r="J516" s="29"/>
      <c r="K516" s="29"/>
      <c r="L516" s="29"/>
      <c r="M516" s="29"/>
      <c r="N516" s="29"/>
      <c r="O516" s="29"/>
      <c r="P516" s="29"/>
      <c r="Q516" s="29"/>
      <c r="R516" s="29"/>
      <c r="S516" s="29"/>
      <c r="T516" s="29"/>
      <c r="U516" s="29"/>
      <c r="V516" s="29"/>
      <c r="W516" s="29"/>
      <c r="X516" s="29"/>
      <c r="Y516" s="29"/>
      <c r="Z516" s="29"/>
    </row>
    <row r="517" spans="1:26" ht="15.75" customHeight="1">
      <c r="A517" s="29"/>
      <c r="B517" s="29"/>
      <c r="C517" s="29"/>
      <c r="D517" s="29"/>
      <c r="E517" s="29"/>
      <c r="F517" s="29"/>
      <c r="G517" s="29"/>
      <c r="H517" s="579"/>
      <c r="I517" s="29"/>
      <c r="J517" s="29"/>
      <c r="K517" s="29"/>
      <c r="L517" s="29"/>
      <c r="M517" s="29"/>
      <c r="N517" s="29"/>
      <c r="O517" s="29"/>
      <c r="P517" s="29"/>
      <c r="Q517" s="29"/>
      <c r="R517" s="29"/>
      <c r="S517" s="29"/>
      <c r="T517" s="29"/>
      <c r="U517" s="29"/>
      <c r="V517" s="29"/>
      <c r="W517" s="29"/>
      <c r="X517" s="29"/>
      <c r="Y517" s="29"/>
      <c r="Z517" s="29"/>
    </row>
    <row r="518" spans="1:26" ht="15.75" customHeight="1">
      <c r="A518" s="29"/>
      <c r="B518" s="29"/>
      <c r="C518" s="29"/>
      <c r="D518" s="29"/>
      <c r="E518" s="29"/>
      <c r="F518" s="29"/>
      <c r="G518" s="29"/>
      <c r="H518" s="579"/>
      <c r="I518" s="29"/>
      <c r="J518" s="29"/>
      <c r="K518" s="29"/>
      <c r="L518" s="29"/>
      <c r="M518" s="29"/>
      <c r="N518" s="29"/>
      <c r="O518" s="29"/>
      <c r="P518" s="29"/>
      <c r="Q518" s="29"/>
      <c r="R518" s="29"/>
      <c r="S518" s="29"/>
      <c r="T518" s="29"/>
      <c r="U518" s="29"/>
      <c r="V518" s="29"/>
      <c r="W518" s="29"/>
      <c r="X518" s="29"/>
      <c r="Y518" s="29"/>
      <c r="Z518" s="29"/>
    </row>
    <row r="519" spans="1:26" ht="15.75" customHeight="1">
      <c r="A519" s="29"/>
      <c r="B519" s="29"/>
      <c r="C519" s="29"/>
      <c r="D519" s="29"/>
      <c r="E519" s="29"/>
      <c r="F519" s="29"/>
      <c r="G519" s="29"/>
      <c r="H519" s="579"/>
      <c r="I519" s="29"/>
      <c r="J519" s="29"/>
      <c r="K519" s="29"/>
      <c r="L519" s="29"/>
      <c r="M519" s="29"/>
      <c r="N519" s="29"/>
      <c r="O519" s="29"/>
      <c r="P519" s="29"/>
      <c r="Q519" s="29"/>
      <c r="R519" s="29"/>
      <c r="S519" s="29"/>
      <c r="T519" s="29"/>
      <c r="U519" s="29"/>
      <c r="V519" s="29"/>
      <c r="W519" s="29"/>
      <c r="X519" s="29"/>
      <c r="Y519" s="29"/>
      <c r="Z519" s="29"/>
    </row>
    <row r="520" spans="1:26" ht="15.75" customHeight="1">
      <c r="A520" s="29"/>
      <c r="B520" s="29"/>
      <c r="C520" s="29"/>
      <c r="D520" s="29"/>
      <c r="E520" s="29"/>
      <c r="F520" s="29"/>
      <c r="G520" s="29"/>
      <c r="H520" s="579"/>
      <c r="I520" s="29"/>
      <c r="J520" s="29"/>
      <c r="K520" s="29"/>
      <c r="L520" s="29"/>
      <c r="M520" s="29"/>
      <c r="N520" s="29"/>
      <c r="O520" s="29"/>
      <c r="P520" s="29"/>
      <c r="Q520" s="29"/>
      <c r="R520" s="29"/>
      <c r="S520" s="29"/>
      <c r="T520" s="29"/>
      <c r="U520" s="29"/>
      <c r="V520" s="29"/>
      <c r="W520" s="29"/>
      <c r="X520" s="29"/>
      <c r="Y520" s="29"/>
      <c r="Z520" s="29"/>
    </row>
    <row r="521" spans="1:26" ht="15.75" customHeight="1">
      <c r="A521" s="29"/>
      <c r="B521" s="29"/>
      <c r="C521" s="29"/>
      <c r="D521" s="29"/>
      <c r="E521" s="29"/>
      <c r="F521" s="29"/>
      <c r="G521" s="29"/>
      <c r="H521" s="579"/>
      <c r="I521" s="29"/>
      <c r="J521" s="29"/>
      <c r="K521" s="29"/>
      <c r="L521" s="29"/>
      <c r="M521" s="29"/>
      <c r="N521" s="29"/>
      <c r="O521" s="29"/>
      <c r="P521" s="29"/>
      <c r="Q521" s="29"/>
      <c r="R521" s="29"/>
      <c r="S521" s="29"/>
      <c r="T521" s="29"/>
      <c r="U521" s="29"/>
      <c r="V521" s="29"/>
      <c r="W521" s="29"/>
      <c r="X521" s="29"/>
      <c r="Y521" s="29"/>
      <c r="Z521" s="29"/>
    </row>
    <row r="522" spans="1:26" ht="15.75" customHeight="1">
      <c r="A522" s="29"/>
      <c r="B522" s="29"/>
      <c r="C522" s="29"/>
      <c r="D522" s="29"/>
      <c r="E522" s="29"/>
      <c r="F522" s="29"/>
      <c r="G522" s="29"/>
      <c r="H522" s="579"/>
      <c r="I522" s="29"/>
      <c r="J522" s="29"/>
      <c r="K522" s="29"/>
      <c r="L522" s="29"/>
      <c r="M522" s="29"/>
      <c r="N522" s="29"/>
      <c r="O522" s="29"/>
      <c r="P522" s="29"/>
      <c r="Q522" s="29"/>
      <c r="R522" s="29"/>
      <c r="S522" s="29"/>
      <c r="T522" s="29"/>
      <c r="U522" s="29"/>
      <c r="V522" s="29"/>
      <c r="W522" s="29"/>
      <c r="X522" s="29"/>
      <c r="Y522" s="29"/>
      <c r="Z522" s="29"/>
    </row>
    <row r="523" spans="1:26" ht="15.75" customHeight="1">
      <c r="A523" s="29"/>
      <c r="B523" s="29"/>
      <c r="C523" s="29"/>
      <c r="D523" s="29"/>
      <c r="E523" s="29"/>
      <c r="F523" s="29"/>
      <c r="G523" s="29"/>
      <c r="H523" s="579"/>
      <c r="I523" s="29"/>
      <c r="J523" s="29"/>
      <c r="K523" s="29"/>
      <c r="L523" s="29"/>
      <c r="M523" s="29"/>
      <c r="N523" s="29"/>
      <c r="O523" s="29"/>
      <c r="P523" s="29"/>
      <c r="Q523" s="29"/>
      <c r="R523" s="29"/>
      <c r="S523" s="29"/>
      <c r="T523" s="29"/>
      <c r="U523" s="29"/>
      <c r="V523" s="29"/>
      <c r="W523" s="29"/>
      <c r="X523" s="29"/>
      <c r="Y523" s="29"/>
      <c r="Z523" s="29"/>
    </row>
    <row r="524" spans="1:26" ht="15.75" customHeight="1">
      <c r="A524" s="29"/>
      <c r="B524" s="29"/>
      <c r="C524" s="29"/>
      <c r="D524" s="29"/>
      <c r="E524" s="29"/>
      <c r="F524" s="29"/>
      <c r="G524" s="29"/>
      <c r="H524" s="579"/>
      <c r="I524" s="29"/>
      <c r="J524" s="29"/>
      <c r="K524" s="29"/>
      <c r="L524" s="29"/>
      <c r="M524" s="29"/>
      <c r="N524" s="29"/>
      <c r="O524" s="29"/>
      <c r="P524" s="29"/>
      <c r="Q524" s="29"/>
      <c r="R524" s="29"/>
      <c r="S524" s="29"/>
      <c r="T524" s="29"/>
      <c r="U524" s="29"/>
      <c r="V524" s="29"/>
      <c r="W524" s="29"/>
      <c r="X524" s="29"/>
      <c r="Y524" s="29"/>
      <c r="Z524" s="29"/>
    </row>
    <row r="525" spans="1:26" ht="15.75" customHeight="1">
      <c r="A525" s="29"/>
      <c r="B525" s="29"/>
      <c r="C525" s="29"/>
      <c r="D525" s="29"/>
      <c r="E525" s="29"/>
      <c r="F525" s="29"/>
      <c r="G525" s="29"/>
      <c r="H525" s="579"/>
      <c r="I525" s="29"/>
      <c r="J525" s="29"/>
      <c r="K525" s="29"/>
      <c r="L525" s="29"/>
      <c r="M525" s="29"/>
      <c r="N525" s="29"/>
      <c r="O525" s="29"/>
      <c r="P525" s="29"/>
      <c r="Q525" s="29"/>
      <c r="R525" s="29"/>
      <c r="S525" s="29"/>
      <c r="T525" s="29"/>
      <c r="U525" s="29"/>
      <c r="V525" s="29"/>
      <c r="W525" s="29"/>
      <c r="X525" s="29"/>
      <c r="Y525" s="29"/>
      <c r="Z525" s="29"/>
    </row>
    <row r="526" spans="1:26" ht="15.75" customHeight="1">
      <c r="A526" s="29"/>
      <c r="B526" s="29"/>
      <c r="C526" s="29"/>
      <c r="D526" s="29"/>
      <c r="E526" s="29"/>
      <c r="F526" s="29"/>
      <c r="G526" s="29"/>
      <c r="H526" s="579"/>
      <c r="I526" s="29"/>
      <c r="J526" s="29"/>
      <c r="K526" s="29"/>
      <c r="L526" s="29"/>
      <c r="M526" s="29"/>
      <c r="N526" s="29"/>
      <c r="O526" s="29"/>
      <c r="P526" s="29"/>
      <c r="Q526" s="29"/>
      <c r="R526" s="29"/>
      <c r="S526" s="29"/>
      <c r="T526" s="29"/>
      <c r="U526" s="29"/>
      <c r="V526" s="29"/>
      <c r="W526" s="29"/>
      <c r="X526" s="29"/>
      <c r="Y526" s="29"/>
      <c r="Z526" s="29"/>
    </row>
    <row r="527" spans="1:26" ht="15.75" customHeight="1">
      <c r="A527" s="29"/>
      <c r="B527" s="29"/>
      <c r="C527" s="29"/>
      <c r="D527" s="29"/>
      <c r="E527" s="29"/>
      <c r="F527" s="29"/>
      <c r="G527" s="29"/>
      <c r="H527" s="579"/>
      <c r="I527" s="29"/>
      <c r="J527" s="29"/>
      <c r="K527" s="29"/>
      <c r="L527" s="29"/>
      <c r="M527" s="29"/>
      <c r="N527" s="29"/>
      <c r="O527" s="29"/>
      <c r="P527" s="29"/>
      <c r="Q527" s="29"/>
      <c r="R527" s="29"/>
      <c r="S527" s="29"/>
      <c r="T527" s="29"/>
      <c r="U527" s="29"/>
      <c r="V527" s="29"/>
      <c r="W527" s="29"/>
      <c r="X527" s="29"/>
      <c r="Y527" s="29"/>
      <c r="Z527" s="29"/>
    </row>
    <row r="528" spans="1:26" ht="15.75" customHeight="1">
      <c r="A528" s="29"/>
      <c r="B528" s="29"/>
      <c r="C528" s="29"/>
      <c r="D528" s="29"/>
      <c r="E528" s="29"/>
      <c r="F528" s="29"/>
      <c r="G528" s="29"/>
      <c r="H528" s="579"/>
      <c r="I528" s="29"/>
      <c r="J528" s="29"/>
      <c r="K528" s="29"/>
      <c r="L528" s="29"/>
      <c r="M528" s="29"/>
      <c r="N528" s="29"/>
      <c r="O528" s="29"/>
      <c r="P528" s="29"/>
      <c r="Q528" s="29"/>
      <c r="R528" s="29"/>
      <c r="S528" s="29"/>
      <c r="T528" s="29"/>
      <c r="U528" s="29"/>
      <c r="V528" s="29"/>
      <c r="W528" s="29"/>
      <c r="X528" s="29"/>
      <c r="Y528" s="29"/>
      <c r="Z528" s="29"/>
    </row>
    <row r="529" spans="1:26" ht="15.75" customHeight="1">
      <c r="A529" s="29"/>
      <c r="B529" s="29"/>
      <c r="C529" s="29"/>
      <c r="D529" s="29"/>
      <c r="E529" s="29"/>
      <c r="F529" s="29"/>
      <c r="G529" s="29"/>
      <c r="H529" s="579"/>
      <c r="I529" s="29"/>
      <c r="J529" s="29"/>
      <c r="K529" s="29"/>
      <c r="L529" s="29"/>
      <c r="M529" s="29"/>
      <c r="N529" s="29"/>
      <c r="O529" s="29"/>
      <c r="P529" s="29"/>
      <c r="Q529" s="29"/>
      <c r="R529" s="29"/>
      <c r="S529" s="29"/>
      <c r="T529" s="29"/>
      <c r="U529" s="29"/>
      <c r="V529" s="29"/>
      <c r="W529" s="29"/>
      <c r="X529" s="29"/>
      <c r="Y529" s="29"/>
      <c r="Z529" s="29"/>
    </row>
    <row r="530" spans="1:26" ht="15.75" customHeight="1">
      <c r="A530" s="29"/>
      <c r="B530" s="29"/>
      <c r="C530" s="29"/>
      <c r="D530" s="29"/>
      <c r="E530" s="29"/>
      <c r="F530" s="29"/>
      <c r="G530" s="29"/>
      <c r="H530" s="579"/>
      <c r="I530" s="29"/>
      <c r="J530" s="29"/>
      <c r="K530" s="29"/>
      <c r="L530" s="29"/>
      <c r="M530" s="29"/>
      <c r="N530" s="29"/>
      <c r="O530" s="29"/>
      <c r="P530" s="29"/>
      <c r="Q530" s="29"/>
      <c r="R530" s="29"/>
      <c r="S530" s="29"/>
      <c r="T530" s="29"/>
      <c r="U530" s="29"/>
      <c r="V530" s="29"/>
      <c r="W530" s="29"/>
      <c r="X530" s="29"/>
      <c r="Y530" s="29"/>
      <c r="Z530" s="29"/>
    </row>
    <row r="531" spans="1:26" ht="15.75" customHeight="1">
      <c r="A531" s="29"/>
      <c r="B531" s="29"/>
      <c r="C531" s="29"/>
      <c r="D531" s="29"/>
      <c r="E531" s="29"/>
      <c r="F531" s="29"/>
      <c r="G531" s="29"/>
      <c r="H531" s="579"/>
      <c r="I531" s="29"/>
      <c r="J531" s="29"/>
      <c r="K531" s="29"/>
      <c r="L531" s="29"/>
      <c r="M531" s="29"/>
      <c r="N531" s="29"/>
      <c r="O531" s="29"/>
      <c r="P531" s="29"/>
      <c r="Q531" s="29"/>
      <c r="R531" s="29"/>
      <c r="S531" s="29"/>
      <c r="T531" s="29"/>
      <c r="U531" s="29"/>
      <c r="V531" s="29"/>
      <c r="W531" s="29"/>
      <c r="X531" s="29"/>
      <c r="Y531" s="29"/>
      <c r="Z531" s="29"/>
    </row>
    <row r="532" spans="1:26" ht="15.75" customHeight="1">
      <c r="A532" s="29"/>
      <c r="B532" s="29"/>
      <c r="C532" s="29"/>
      <c r="D532" s="29"/>
      <c r="E532" s="29"/>
      <c r="F532" s="29"/>
      <c r="G532" s="29"/>
      <c r="H532" s="579"/>
      <c r="I532" s="29"/>
      <c r="J532" s="29"/>
      <c r="K532" s="29"/>
      <c r="L532" s="29"/>
      <c r="M532" s="29"/>
      <c r="N532" s="29"/>
      <c r="O532" s="29"/>
      <c r="P532" s="29"/>
      <c r="Q532" s="29"/>
      <c r="R532" s="29"/>
      <c r="S532" s="29"/>
      <c r="T532" s="29"/>
      <c r="U532" s="29"/>
      <c r="V532" s="29"/>
      <c r="W532" s="29"/>
      <c r="X532" s="29"/>
      <c r="Y532" s="29"/>
      <c r="Z532" s="29"/>
    </row>
    <row r="533" spans="1:26" ht="15.75" customHeight="1">
      <c r="A533" s="29"/>
      <c r="B533" s="29"/>
      <c r="C533" s="29"/>
      <c r="D533" s="29"/>
      <c r="E533" s="29"/>
      <c r="F533" s="29"/>
      <c r="G533" s="29"/>
      <c r="H533" s="579"/>
      <c r="I533" s="29"/>
      <c r="J533" s="29"/>
      <c r="K533" s="29"/>
      <c r="L533" s="29"/>
      <c r="M533" s="29"/>
      <c r="N533" s="29"/>
      <c r="O533" s="29"/>
      <c r="P533" s="29"/>
      <c r="Q533" s="29"/>
      <c r="R533" s="29"/>
      <c r="S533" s="29"/>
      <c r="T533" s="29"/>
      <c r="U533" s="29"/>
      <c r="V533" s="29"/>
      <c r="W533" s="29"/>
      <c r="X533" s="29"/>
      <c r="Y533" s="29"/>
      <c r="Z533" s="29"/>
    </row>
    <row r="534" spans="1:26" ht="15.75" customHeight="1">
      <c r="A534" s="29"/>
      <c r="B534" s="29"/>
      <c r="C534" s="29"/>
      <c r="D534" s="29"/>
      <c r="E534" s="29"/>
      <c r="F534" s="29"/>
      <c r="G534" s="29"/>
      <c r="H534" s="579"/>
      <c r="I534" s="29"/>
      <c r="J534" s="29"/>
      <c r="K534" s="29"/>
      <c r="L534" s="29"/>
      <c r="M534" s="29"/>
      <c r="N534" s="29"/>
      <c r="O534" s="29"/>
      <c r="P534" s="29"/>
      <c r="Q534" s="29"/>
      <c r="R534" s="29"/>
      <c r="S534" s="29"/>
      <c r="T534" s="29"/>
      <c r="U534" s="29"/>
      <c r="V534" s="29"/>
      <c r="W534" s="29"/>
      <c r="X534" s="29"/>
      <c r="Y534" s="29"/>
      <c r="Z534" s="29"/>
    </row>
    <row r="535" spans="1:26" ht="15.75" customHeight="1">
      <c r="A535" s="29"/>
      <c r="B535" s="29"/>
      <c r="C535" s="29"/>
      <c r="D535" s="29"/>
      <c r="E535" s="29"/>
      <c r="F535" s="29"/>
      <c r="G535" s="29"/>
      <c r="H535" s="579"/>
      <c r="I535" s="29"/>
      <c r="J535" s="29"/>
      <c r="K535" s="29"/>
      <c r="L535" s="29"/>
      <c r="M535" s="29"/>
      <c r="N535" s="29"/>
      <c r="O535" s="29"/>
      <c r="P535" s="29"/>
      <c r="Q535" s="29"/>
      <c r="R535" s="29"/>
      <c r="S535" s="29"/>
      <c r="T535" s="29"/>
      <c r="U535" s="29"/>
      <c r="V535" s="29"/>
      <c r="W535" s="29"/>
      <c r="X535" s="29"/>
      <c r="Y535" s="29"/>
      <c r="Z535" s="29"/>
    </row>
    <row r="536" spans="1:26" ht="15.75" customHeight="1">
      <c r="A536" s="29"/>
      <c r="B536" s="29"/>
      <c r="C536" s="29"/>
      <c r="D536" s="29"/>
      <c r="E536" s="29"/>
      <c r="F536" s="29"/>
      <c r="G536" s="29"/>
      <c r="H536" s="579"/>
      <c r="I536" s="29"/>
      <c r="J536" s="29"/>
      <c r="K536" s="29"/>
      <c r="L536" s="29"/>
      <c r="M536" s="29"/>
      <c r="N536" s="29"/>
      <c r="O536" s="29"/>
      <c r="P536" s="29"/>
      <c r="Q536" s="29"/>
      <c r="R536" s="29"/>
      <c r="S536" s="29"/>
      <c r="T536" s="29"/>
      <c r="U536" s="29"/>
      <c r="V536" s="29"/>
      <c r="W536" s="29"/>
      <c r="X536" s="29"/>
      <c r="Y536" s="29"/>
      <c r="Z536" s="29"/>
    </row>
    <row r="537" spans="1:26" ht="15.75" customHeight="1">
      <c r="A537" s="29"/>
      <c r="B537" s="29"/>
      <c r="C537" s="29"/>
      <c r="D537" s="29"/>
      <c r="E537" s="29"/>
      <c r="F537" s="29"/>
      <c r="G537" s="29"/>
      <c r="H537" s="579"/>
      <c r="I537" s="29"/>
      <c r="J537" s="29"/>
      <c r="K537" s="29"/>
      <c r="L537" s="29"/>
      <c r="M537" s="29"/>
      <c r="N537" s="29"/>
      <c r="O537" s="29"/>
      <c r="P537" s="29"/>
      <c r="Q537" s="29"/>
      <c r="R537" s="29"/>
      <c r="S537" s="29"/>
      <c r="T537" s="29"/>
      <c r="U537" s="29"/>
      <c r="V537" s="29"/>
      <c r="W537" s="29"/>
      <c r="X537" s="29"/>
      <c r="Y537" s="29"/>
      <c r="Z537" s="29"/>
    </row>
    <row r="538" spans="1:26" ht="15.75" customHeight="1">
      <c r="A538" s="29"/>
      <c r="B538" s="29"/>
      <c r="C538" s="29"/>
      <c r="D538" s="29"/>
      <c r="E538" s="29"/>
      <c r="F538" s="29"/>
      <c r="G538" s="29"/>
      <c r="H538" s="579"/>
      <c r="I538" s="29"/>
      <c r="J538" s="29"/>
      <c r="K538" s="29"/>
      <c r="L538" s="29"/>
      <c r="M538" s="29"/>
      <c r="N538" s="29"/>
      <c r="O538" s="29"/>
      <c r="P538" s="29"/>
      <c r="Q538" s="29"/>
      <c r="R538" s="29"/>
      <c r="S538" s="29"/>
      <c r="T538" s="29"/>
      <c r="U538" s="29"/>
      <c r="V538" s="29"/>
      <c r="W538" s="29"/>
      <c r="X538" s="29"/>
      <c r="Y538" s="29"/>
      <c r="Z538" s="29"/>
    </row>
    <row r="539" spans="1:26" ht="15.75" customHeight="1">
      <c r="A539" s="29"/>
      <c r="B539" s="29"/>
      <c r="C539" s="29"/>
      <c r="D539" s="29"/>
      <c r="E539" s="29"/>
      <c r="F539" s="29"/>
      <c r="G539" s="29"/>
      <c r="H539" s="579"/>
      <c r="I539" s="29"/>
      <c r="J539" s="29"/>
      <c r="K539" s="29"/>
      <c r="L539" s="29"/>
      <c r="M539" s="29"/>
      <c r="N539" s="29"/>
      <c r="O539" s="29"/>
      <c r="P539" s="29"/>
      <c r="Q539" s="29"/>
      <c r="R539" s="29"/>
      <c r="S539" s="29"/>
      <c r="T539" s="29"/>
      <c r="U539" s="29"/>
      <c r="V539" s="29"/>
      <c r="W539" s="29"/>
      <c r="X539" s="29"/>
      <c r="Y539" s="29"/>
      <c r="Z539" s="29"/>
    </row>
    <row r="540" spans="1:26" ht="15.75" customHeight="1">
      <c r="A540" s="29"/>
      <c r="B540" s="29"/>
      <c r="C540" s="29"/>
      <c r="D540" s="29"/>
      <c r="E540" s="29"/>
      <c r="F540" s="29"/>
      <c r="G540" s="29"/>
      <c r="H540" s="579"/>
      <c r="I540" s="29"/>
      <c r="J540" s="29"/>
      <c r="K540" s="29"/>
      <c r="L540" s="29"/>
      <c r="M540" s="29"/>
      <c r="N540" s="29"/>
      <c r="O540" s="29"/>
      <c r="P540" s="29"/>
      <c r="Q540" s="29"/>
      <c r="R540" s="29"/>
      <c r="S540" s="29"/>
      <c r="T540" s="29"/>
      <c r="U540" s="29"/>
      <c r="V540" s="29"/>
      <c r="W540" s="29"/>
      <c r="X540" s="29"/>
      <c r="Y540" s="29"/>
      <c r="Z540" s="29"/>
    </row>
    <row r="541" spans="1:26" ht="15.75" customHeight="1">
      <c r="A541" s="29"/>
      <c r="B541" s="29"/>
      <c r="C541" s="29"/>
      <c r="D541" s="29"/>
      <c r="E541" s="29"/>
      <c r="F541" s="29"/>
      <c r="G541" s="29"/>
      <c r="H541" s="579"/>
      <c r="I541" s="29"/>
      <c r="J541" s="29"/>
      <c r="K541" s="29"/>
      <c r="L541" s="29"/>
      <c r="M541" s="29"/>
      <c r="N541" s="29"/>
      <c r="O541" s="29"/>
      <c r="P541" s="29"/>
      <c r="Q541" s="29"/>
      <c r="R541" s="29"/>
      <c r="S541" s="29"/>
      <c r="T541" s="29"/>
      <c r="U541" s="29"/>
      <c r="V541" s="29"/>
      <c r="W541" s="29"/>
      <c r="X541" s="29"/>
      <c r="Y541" s="29"/>
      <c r="Z541" s="29"/>
    </row>
    <row r="542" spans="1:26" ht="15.75" customHeight="1">
      <c r="A542" s="29"/>
      <c r="B542" s="29"/>
      <c r="C542" s="29"/>
      <c r="D542" s="29"/>
      <c r="E542" s="29"/>
      <c r="F542" s="29"/>
      <c r="G542" s="29"/>
      <c r="H542" s="579"/>
      <c r="I542" s="29"/>
      <c r="J542" s="29"/>
      <c r="K542" s="29"/>
      <c r="L542" s="29"/>
      <c r="M542" s="29"/>
      <c r="N542" s="29"/>
      <c r="O542" s="29"/>
      <c r="P542" s="29"/>
      <c r="Q542" s="29"/>
      <c r="R542" s="29"/>
      <c r="S542" s="29"/>
      <c r="T542" s="29"/>
      <c r="U542" s="29"/>
      <c r="V542" s="29"/>
      <c r="W542" s="29"/>
      <c r="X542" s="29"/>
      <c r="Y542" s="29"/>
      <c r="Z542" s="29"/>
    </row>
    <row r="543" spans="1:26" ht="15.75" customHeight="1">
      <c r="A543" s="29"/>
      <c r="B543" s="29"/>
      <c r="C543" s="29"/>
      <c r="D543" s="29"/>
      <c r="E543" s="29"/>
      <c r="F543" s="29"/>
      <c r="G543" s="29"/>
      <c r="H543" s="579"/>
      <c r="I543" s="29"/>
      <c r="J543" s="29"/>
      <c r="K543" s="29"/>
      <c r="L543" s="29"/>
      <c r="M543" s="29"/>
      <c r="N543" s="29"/>
      <c r="O543" s="29"/>
      <c r="P543" s="29"/>
      <c r="Q543" s="29"/>
      <c r="R543" s="29"/>
      <c r="S543" s="29"/>
      <c r="T543" s="29"/>
      <c r="U543" s="29"/>
      <c r="V543" s="29"/>
      <c r="W543" s="29"/>
      <c r="X543" s="29"/>
      <c r="Y543" s="29"/>
      <c r="Z543" s="29"/>
    </row>
    <row r="544" spans="1:26" ht="15.75" customHeight="1">
      <c r="A544" s="29"/>
      <c r="B544" s="29"/>
      <c r="C544" s="29"/>
      <c r="D544" s="29"/>
      <c r="E544" s="29"/>
      <c r="F544" s="29"/>
      <c r="G544" s="29"/>
      <c r="H544" s="579"/>
      <c r="I544" s="29"/>
      <c r="J544" s="29"/>
      <c r="K544" s="29"/>
      <c r="L544" s="29"/>
      <c r="M544" s="29"/>
      <c r="N544" s="29"/>
      <c r="O544" s="29"/>
      <c r="P544" s="29"/>
      <c r="Q544" s="29"/>
      <c r="R544" s="29"/>
      <c r="S544" s="29"/>
      <c r="T544" s="29"/>
      <c r="U544" s="29"/>
      <c r="V544" s="29"/>
      <c r="W544" s="29"/>
      <c r="X544" s="29"/>
      <c r="Y544" s="29"/>
      <c r="Z544" s="29"/>
    </row>
    <row r="545" spans="1:26" ht="15.75" customHeight="1">
      <c r="A545" s="29"/>
      <c r="B545" s="29"/>
      <c r="C545" s="29"/>
      <c r="D545" s="29"/>
      <c r="E545" s="29"/>
      <c r="F545" s="29"/>
      <c r="G545" s="29"/>
      <c r="H545" s="579"/>
      <c r="I545" s="29"/>
      <c r="J545" s="29"/>
      <c r="K545" s="29"/>
      <c r="L545" s="29"/>
      <c r="M545" s="29"/>
      <c r="N545" s="29"/>
      <c r="O545" s="29"/>
      <c r="P545" s="29"/>
      <c r="Q545" s="29"/>
      <c r="R545" s="29"/>
      <c r="S545" s="29"/>
      <c r="T545" s="29"/>
      <c r="U545" s="29"/>
      <c r="V545" s="29"/>
      <c r="W545" s="29"/>
      <c r="X545" s="29"/>
      <c r="Y545" s="29"/>
      <c r="Z545" s="29"/>
    </row>
    <row r="546" spans="1:26" ht="15.75" customHeight="1">
      <c r="A546" s="29"/>
      <c r="B546" s="29"/>
      <c r="C546" s="29"/>
      <c r="D546" s="29"/>
      <c r="E546" s="29"/>
      <c r="F546" s="29"/>
      <c r="G546" s="29"/>
      <c r="H546" s="579"/>
      <c r="I546" s="29"/>
      <c r="J546" s="29"/>
      <c r="K546" s="29"/>
      <c r="L546" s="29"/>
      <c r="M546" s="29"/>
      <c r="N546" s="29"/>
      <c r="O546" s="29"/>
      <c r="P546" s="29"/>
      <c r="Q546" s="29"/>
      <c r="R546" s="29"/>
      <c r="S546" s="29"/>
      <c r="T546" s="29"/>
      <c r="U546" s="29"/>
      <c r="V546" s="29"/>
      <c r="W546" s="29"/>
      <c r="X546" s="29"/>
      <c r="Y546" s="29"/>
      <c r="Z546" s="29"/>
    </row>
    <row r="547" spans="1:26" ht="15.75" customHeight="1">
      <c r="A547" s="29"/>
      <c r="B547" s="29"/>
      <c r="C547" s="29"/>
      <c r="D547" s="29"/>
      <c r="E547" s="29"/>
      <c r="F547" s="29"/>
      <c r="G547" s="29"/>
      <c r="H547" s="579"/>
      <c r="I547" s="29"/>
      <c r="J547" s="29"/>
      <c r="K547" s="29"/>
      <c r="L547" s="29"/>
      <c r="M547" s="29"/>
      <c r="N547" s="29"/>
      <c r="O547" s="29"/>
      <c r="P547" s="29"/>
      <c r="Q547" s="29"/>
      <c r="R547" s="29"/>
      <c r="S547" s="29"/>
      <c r="T547" s="29"/>
      <c r="U547" s="29"/>
      <c r="V547" s="29"/>
      <c r="W547" s="29"/>
      <c r="X547" s="29"/>
      <c r="Y547" s="29"/>
      <c r="Z547" s="29"/>
    </row>
    <row r="548" spans="1:26" ht="15.75" customHeight="1">
      <c r="A548" s="29"/>
      <c r="B548" s="29"/>
      <c r="C548" s="29"/>
      <c r="D548" s="29"/>
      <c r="E548" s="29"/>
      <c r="F548" s="29"/>
      <c r="G548" s="29"/>
      <c r="H548" s="579"/>
      <c r="I548" s="29"/>
      <c r="J548" s="29"/>
      <c r="K548" s="29"/>
      <c r="L548" s="29"/>
      <c r="M548" s="29"/>
      <c r="N548" s="29"/>
      <c r="O548" s="29"/>
      <c r="P548" s="29"/>
      <c r="Q548" s="29"/>
      <c r="R548" s="29"/>
      <c r="S548" s="29"/>
      <c r="T548" s="29"/>
      <c r="U548" s="29"/>
      <c r="V548" s="29"/>
      <c r="W548" s="29"/>
      <c r="X548" s="29"/>
      <c r="Y548" s="29"/>
      <c r="Z548" s="29"/>
    </row>
    <row r="549" spans="1:26" ht="15.75" customHeight="1">
      <c r="A549" s="29"/>
      <c r="B549" s="29"/>
      <c r="C549" s="29"/>
      <c r="D549" s="29"/>
      <c r="E549" s="29"/>
      <c r="F549" s="29"/>
      <c r="G549" s="29"/>
      <c r="H549" s="579"/>
      <c r="I549" s="29"/>
      <c r="J549" s="29"/>
      <c r="K549" s="29"/>
      <c r="L549" s="29"/>
      <c r="M549" s="29"/>
      <c r="N549" s="29"/>
      <c r="O549" s="29"/>
      <c r="P549" s="29"/>
      <c r="Q549" s="29"/>
      <c r="R549" s="29"/>
      <c r="S549" s="29"/>
      <c r="T549" s="29"/>
      <c r="U549" s="29"/>
      <c r="V549" s="29"/>
      <c r="W549" s="29"/>
      <c r="X549" s="29"/>
      <c r="Y549" s="29"/>
      <c r="Z549" s="29"/>
    </row>
    <row r="550" spans="1:26" ht="15.75" customHeight="1">
      <c r="A550" s="29"/>
      <c r="B550" s="29"/>
      <c r="C550" s="29"/>
      <c r="D550" s="29"/>
      <c r="E550" s="29"/>
      <c r="F550" s="29"/>
      <c r="G550" s="29"/>
      <c r="H550" s="579"/>
      <c r="I550" s="29"/>
      <c r="J550" s="29"/>
      <c r="K550" s="29"/>
      <c r="L550" s="29"/>
      <c r="M550" s="29"/>
      <c r="N550" s="29"/>
      <c r="O550" s="29"/>
      <c r="P550" s="29"/>
      <c r="Q550" s="29"/>
      <c r="R550" s="29"/>
      <c r="S550" s="29"/>
      <c r="T550" s="29"/>
      <c r="U550" s="29"/>
      <c r="V550" s="29"/>
      <c r="W550" s="29"/>
      <c r="X550" s="29"/>
      <c r="Y550" s="29"/>
      <c r="Z550" s="29"/>
    </row>
    <row r="551" spans="1:26" ht="15.75" customHeight="1">
      <c r="A551" s="29"/>
      <c r="B551" s="29"/>
      <c r="C551" s="29"/>
      <c r="D551" s="29"/>
      <c r="E551" s="29"/>
      <c r="F551" s="29"/>
      <c r="G551" s="29"/>
      <c r="H551" s="579"/>
      <c r="I551" s="29"/>
      <c r="J551" s="29"/>
      <c r="K551" s="29"/>
      <c r="L551" s="29"/>
      <c r="M551" s="29"/>
      <c r="N551" s="29"/>
      <c r="O551" s="29"/>
      <c r="P551" s="29"/>
      <c r="Q551" s="29"/>
      <c r="R551" s="29"/>
      <c r="S551" s="29"/>
      <c r="T551" s="29"/>
      <c r="U551" s="29"/>
      <c r="V551" s="29"/>
      <c r="W551" s="29"/>
      <c r="X551" s="29"/>
      <c r="Y551" s="29"/>
      <c r="Z551" s="29"/>
    </row>
    <row r="552" spans="1:26" ht="15.75" customHeight="1">
      <c r="A552" s="29"/>
      <c r="B552" s="29"/>
      <c r="C552" s="29"/>
      <c r="D552" s="29"/>
      <c r="E552" s="29"/>
      <c r="F552" s="29"/>
      <c r="G552" s="29"/>
      <c r="H552" s="579"/>
      <c r="I552" s="29"/>
      <c r="J552" s="29"/>
      <c r="K552" s="29"/>
      <c r="L552" s="29"/>
      <c r="M552" s="29"/>
      <c r="N552" s="29"/>
      <c r="O552" s="29"/>
      <c r="P552" s="29"/>
      <c r="Q552" s="29"/>
      <c r="R552" s="29"/>
      <c r="S552" s="29"/>
      <c r="T552" s="29"/>
      <c r="U552" s="29"/>
      <c r="V552" s="29"/>
      <c r="W552" s="29"/>
      <c r="X552" s="29"/>
      <c r="Y552" s="29"/>
      <c r="Z552" s="29"/>
    </row>
    <row r="553" spans="1:26" ht="15.75" customHeight="1">
      <c r="A553" s="29"/>
      <c r="B553" s="29"/>
      <c r="C553" s="29"/>
      <c r="D553" s="29"/>
      <c r="E553" s="29"/>
      <c r="F553" s="29"/>
      <c r="G553" s="29"/>
      <c r="H553" s="579"/>
      <c r="I553" s="29"/>
      <c r="J553" s="29"/>
      <c r="K553" s="29"/>
      <c r="L553" s="29"/>
      <c r="M553" s="29"/>
      <c r="N553" s="29"/>
      <c r="O553" s="29"/>
      <c r="P553" s="29"/>
      <c r="Q553" s="29"/>
      <c r="R553" s="29"/>
      <c r="S553" s="29"/>
      <c r="T553" s="29"/>
      <c r="U553" s="29"/>
      <c r="V553" s="29"/>
      <c r="W553" s="29"/>
      <c r="X553" s="29"/>
      <c r="Y553" s="29"/>
      <c r="Z553" s="29"/>
    </row>
    <row r="554" spans="1:26" ht="15.75" customHeight="1">
      <c r="A554" s="29"/>
      <c r="B554" s="29"/>
      <c r="C554" s="29"/>
      <c r="D554" s="29"/>
      <c r="E554" s="29"/>
      <c r="F554" s="29"/>
      <c r="G554" s="29"/>
      <c r="H554" s="579"/>
      <c r="I554" s="29"/>
      <c r="J554" s="29"/>
      <c r="K554" s="29"/>
      <c r="L554" s="29"/>
      <c r="M554" s="29"/>
      <c r="N554" s="29"/>
      <c r="O554" s="29"/>
      <c r="P554" s="29"/>
      <c r="Q554" s="29"/>
      <c r="R554" s="29"/>
      <c r="S554" s="29"/>
      <c r="T554" s="29"/>
      <c r="U554" s="29"/>
      <c r="V554" s="29"/>
      <c r="W554" s="29"/>
      <c r="X554" s="29"/>
      <c r="Y554" s="29"/>
      <c r="Z554" s="29"/>
    </row>
    <row r="555" spans="1:26" ht="15.75" customHeight="1">
      <c r="A555" s="29"/>
      <c r="B555" s="29"/>
      <c r="C555" s="29"/>
      <c r="D555" s="29"/>
      <c r="E555" s="29"/>
      <c r="F555" s="29"/>
      <c r="G555" s="29"/>
      <c r="H555" s="579"/>
      <c r="I555" s="29"/>
      <c r="J555" s="29"/>
      <c r="K555" s="29"/>
      <c r="L555" s="29"/>
      <c r="M555" s="29"/>
      <c r="N555" s="29"/>
      <c r="O555" s="29"/>
      <c r="P555" s="29"/>
      <c r="Q555" s="29"/>
      <c r="R555" s="29"/>
      <c r="S555" s="29"/>
      <c r="T555" s="29"/>
      <c r="U555" s="29"/>
      <c r="V555" s="29"/>
      <c r="W555" s="29"/>
      <c r="X555" s="29"/>
      <c r="Y555" s="29"/>
      <c r="Z555" s="29"/>
    </row>
    <row r="556" spans="1:26" ht="15.75" customHeight="1">
      <c r="A556" s="29"/>
      <c r="B556" s="29"/>
      <c r="C556" s="29"/>
      <c r="D556" s="29"/>
      <c r="E556" s="29"/>
      <c r="F556" s="29"/>
      <c r="G556" s="29"/>
      <c r="H556" s="579"/>
      <c r="I556" s="29"/>
      <c r="J556" s="29"/>
      <c r="K556" s="29"/>
      <c r="L556" s="29"/>
      <c r="M556" s="29"/>
      <c r="N556" s="29"/>
      <c r="O556" s="29"/>
      <c r="P556" s="29"/>
      <c r="Q556" s="29"/>
      <c r="R556" s="29"/>
      <c r="S556" s="29"/>
      <c r="T556" s="29"/>
      <c r="U556" s="29"/>
      <c r="V556" s="29"/>
      <c r="W556" s="29"/>
      <c r="X556" s="29"/>
      <c r="Y556" s="29"/>
      <c r="Z556" s="29"/>
    </row>
    <row r="557" spans="1:26" ht="15.75" customHeight="1">
      <c r="A557" s="29"/>
      <c r="B557" s="29"/>
      <c r="C557" s="29"/>
      <c r="D557" s="29"/>
      <c r="E557" s="29"/>
      <c r="F557" s="29"/>
      <c r="G557" s="29"/>
      <c r="H557" s="579"/>
      <c r="I557" s="29"/>
      <c r="J557" s="29"/>
      <c r="K557" s="29"/>
      <c r="L557" s="29"/>
      <c r="M557" s="29"/>
      <c r="N557" s="29"/>
      <c r="O557" s="29"/>
      <c r="P557" s="29"/>
      <c r="Q557" s="29"/>
      <c r="R557" s="29"/>
      <c r="S557" s="29"/>
      <c r="T557" s="29"/>
      <c r="U557" s="29"/>
      <c r="V557" s="29"/>
      <c r="W557" s="29"/>
      <c r="X557" s="29"/>
      <c r="Y557" s="29"/>
      <c r="Z557" s="29"/>
    </row>
    <row r="558" spans="1:26" ht="15.75" customHeight="1">
      <c r="A558" s="29"/>
      <c r="B558" s="29"/>
      <c r="C558" s="29"/>
      <c r="D558" s="29"/>
      <c r="E558" s="29"/>
      <c r="F558" s="29"/>
      <c r="G558" s="29"/>
      <c r="H558" s="579"/>
      <c r="I558" s="29"/>
      <c r="J558" s="29"/>
      <c r="K558" s="29"/>
      <c r="L558" s="29"/>
      <c r="M558" s="29"/>
      <c r="N558" s="29"/>
      <c r="O558" s="29"/>
      <c r="P558" s="29"/>
      <c r="Q558" s="29"/>
      <c r="R558" s="29"/>
      <c r="S558" s="29"/>
      <c r="T558" s="29"/>
      <c r="U558" s="29"/>
      <c r="V558" s="29"/>
      <c r="W558" s="29"/>
      <c r="X558" s="29"/>
      <c r="Y558" s="29"/>
      <c r="Z558" s="29"/>
    </row>
    <row r="559" spans="1:26" ht="15.75" customHeight="1">
      <c r="A559" s="29"/>
      <c r="B559" s="29"/>
      <c r="C559" s="29"/>
      <c r="D559" s="29"/>
      <c r="E559" s="29"/>
      <c r="F559" s="29"/>
      <c r="G559" s="29"/>
      <c r="H559" s="579"/>
      <c r="I559" s="29"/>
      <c r="J559" s="29"/>
      <c r="K559" s="29"/>
      <c r="L559" s="29"/>
      <c r="M559" s="29"/>
      <c r="N559" s="29"/>
      <c r="O559" s="29"/>
      <c r="P559" s="29"/>
      <c r="Q559" s="29"/>
      <c r="R559" s="29"/>
      <c r="S559" s="29"/>
      <c r="T559" s="29"/>
      <c r="U559" s="29"/>
      <c r="V559" s="29"/>
      <c r="W559" s="29"/>
      <c r="X559" s="29"/>
      <c r="Y559" s="29"/>
      <c r="Z559" s="29"/>
    </row>
    <row r="560" spans="1:26" ht="15.75" customHeight="1">
      <c r="A560" s="29"/>
      <c r="B560" s="29"/>
      <c r="C560" s="29"/>
      <c r="D560" s="29"/>
      <c r="E560" s="29"/>
      <c r="F560" s="29"/>
      <c r="G560" s="29"/>
      <c r="H560" s="579"/>
      <c r="I560" s="29"/>
      <c r="J560" s="29"/>
      <c r="K560" s="29"/>
      <c r="L560" s="29"/>
      <c r="M560" s="29"/>
      <c r="N560" s="29"/>
      <c r="O560" s="29"/>
      <c r="P560" s="29"/>
      <c r="Q560" s="29"/>
      <c r="R560" s="29"/>
      <c r="S560" s="29"/>
      <c r="T560" s="29"/>
      <c r="U560" s="29"/>
      <c r="V560" s="29"/>
      <c r="W560" s="29"/>
      <c r="X560" s="29"/>
      <c r="Y560" s="29"/>
      <c r="Z560" s="29"/>
    </row>
    <row r="561" spans="1:26" ht="15.75" customHeight="1">
      <c r="A561" s="29"/>
      <c r="B561" s="29"/>
      <c r="C561" s="29"/>
      <c r="D561" s="29"/>
      <c r="E561" s="29"/>
      <c r="F561" s="29"/>
      <c r="G561" s="29"/>
      <c r="H561" s="579"/>
      <c r="I561" s="29"/>
      <c r="J561" s="29"/>
      <c r="K561" s="29"/>
      <c r="L561" s="29"/>
      <c r="M561" s="29"/>
      <c r="N561" s="29"/>
      <c r="O561" s="29"/>
      <c r="P561" s="29"/>
      <c r="Q561" s="29"/>
      <c r="R561" s="29"/>
      <c r="S561" s="29"/>
      <c r="T561" s="29"/>
      <c r="U561" s="29"/>
      <c r="V561" s="29"/>
      <c r="W561" s="29"/>
      <c r="X561" s="29"/>
      <c r="Y561" s="29"/>
      <c r="Z561" s="29"/>
    </row>
    <row r="562" spans="1:26" ht="15.75" customHeight="1">
      <c r="A562" s="29"/>
      <c r="B562" s="29"/>
      <c r="C562" s="29"/>
      <c r="D562" s="29"/>
      <c r="E562" s="29"/>
      <c r="F562" s="29"/>
      <c r="G562" s="29"/>
      <c r="H562" s="579"/>
      <c r="I562" s="29"/>
      <c r="J562" s="29"/>
      <c r="K562" s="29"/>
      <c r="L562" s="29"/>
      <c r="M562" s="29"/>
      <c r="N562" s="29"/>
      <c r="O562" s="29"/>
      <c r="P562" s="29"/>
      <c r="Q562" s="29"/>
      <c r="R562" s="29"/>
      <c r="S562" s="29"/>
      <c r="T562" s="29"/>
      <c r="U562" s="29"/>
      <c r="V562" s="29"/>
      <c r="W562" s="29"/>
      <c r="X562" s="29"/>
      <c r="Y562" s="29"/>
      <c r="Z562" s="29"/>
    </row>
    <row r="563" spans="1:26" ht="15.75" customHeight="1">
      <c r="A563" s="29"/>
      <c r="B563" s="29"/>
      <c r="C563" s="29"/>
      <c r="D563" s="29"/>
      <c r="E563" s="29"/>
      <c r="F563" s="29"/>
      <c r="G563" s="29"/>
      <c r="H563" s="579"/>
      <c r="I563" s="29"/>
      <c r="J563" s="29"/>
      <c r="K563" s="29"/>
      <c r="L563" s="29"/>
      <c r="M563" s="29"/>
      <c r="N563" s="29"/>
      <c r="O563" s="29"/>
      <c r="P563" s="29"/>
      <c r="Q563" s="29"/>
      <c r="R563" s="29"/>
      <c r="S563" s="29"/>
      <c r="T563" s="29"/>
      <c r="U563" s="29"/>
      <c r="V563" s="29"/>
      <c r="W563" s="29"/>
      <c r="X563" s="29"/>
      <c r="Y563" s="29"/>
      <c r="Z563" s="29"/>
    </row>
    <row r="564" spans="1:26" ht="15.75" customHeight="1">
      <c r="A564" s="29"/>
      <c r="B564" s="29"/>
      <c r="C564" s="29"/>
      <c r="D564" s="29"/>
      <c r="E564" s="29"/>
      <c r="F564" s="29"/>
      <c r="G564" s="29"/>
      <c r="H564" s="579"/>
      <c r="I564" s="29"/>
      <c r="J564" s="29"/>
      <c r="K564" s="29"/>
      <c r="L564" s="29"/>
      <c r="M564" s="29"/>
      <c r="N564" s="29"/>
      <c r="O564" s="29"/>
      <c r="P564" s="29"/>
      <c r="Q564" s="29"/>
      <c r="R564" s="29"/>
      <c r="S564" s="29"/>
      <c r="T564" s="29"/>
      <c r="U564" s="29"/>
      <c r="V564" s="29"/>
      <c r="W564" s="29"/>
      <c r="X564" s="29"/>
      <c r="Y564" s="29"/>
      <c r="Z564" s="29"/>
    </row>
    <row r="565" spans="1:26" ht="15.75" customHeight="1">
      <c r="A565" s="29"/>
      <c r="B565" s="29"/>
      <c r="C565" s="29"/>
      <c r="D565" s="29"/>
      <c r="E565" s="29"/>
      <c r="F565" s="29"/>
      <c r="G565" s="29"/>
      <c r="H565" s="579"/>
      <c r="I565" s="29"/>
      <c r="J565" s="29"/>
      <c r="K565" s="29"/>
      <c r="L565" s="29"/>
      <c r="M565" s="29"/>
      <c r="N565" s="29"/>
      <c r="O565" s="29"/>
      <c r="P565" s="29"/>
      <c r="Q565" s="29"/>
      <c r="R565" s="29"/>
      <c r="S565" s="29"/>
      <c r="T565" s="29"/>
      <c r="U565" s="29"/>
      <c r="V565" s="29"/>
      <c r="W565" s="29"/>
      <c r="X565" s="29"/>
      <c r="Y565" s="29"/>
      <c r="Z565" s="29"/>
    </row>
    <row r="566" spans="1:26" ht="15.75" customHeight="1">
      <c r="A566" s="29"/>
      <c r="B566" s="29"/>
      <c r="C566" s="29"/>
      <c r="D566" s="29"/>
      <c r="E566" s="29"/>
      <c r="F566" s="29"/>
      <c r="G566" s="29"/>
      <c r="H566" s="579"/>
      <c r="I566" s="29"/>
      <c r="J566" s="29"/>
      <c r="K566" s="29"/>
      <c r="L566" s="29"/>
      <c r="M566" s="29"/>
      <c r="N566" s="29"/>
      <c r="O566" s="29"/>
      <c r="P566" s="29"/>
      <c r="Q566" s="29"/>
      <c r="R566" s="29"/>
      <c r="S566" s="29"/>
      <c r="T566" s="29"/>
      <c r="U566" s="29"/>
      <c r="V566" s="29"/>
      <c r="W566" s="29"/>
      <c r="X566" s="29"/>
      <c r="Y566" s="29"/>
      <c r="Z566" s="29"/>
    </row>
    <row r="567" spans="1:26" ht="15.75" customHeight="1">
      <c r="A567" s="29"/>
      <c r="B567" s="29"/>
      <c r="C567" s="29"/>
      <c r="D567" s="29"/>
      <c r="E567" s="29"/>
      <c r="F567" s="29"/>
      <c r="G567" s="29"/>
      <c r="H567" s="579"/>
      <c r="I567" s="29"/>
      <c r="J567" s="29"/>
      <c r="K567" s="29"/>
      <c r="L567" s="29"/>
      <c r="M567" s="29"/>
      <c r="N567" s="29"/>
      <c r="O567" s="29"/>
      <c r="P567" s="29"/>
      <c r="Q567" s="29"/>
      <c r="R567" s="29"/>
      <c r="S567" s="29"/>
      <c r="T567" s="29"/>
      <c r="U567" s="29"/>
      <c r="V567" s="29"/>
      <c r="W567" s="29"/>
      <c r="X567" s="29"/>
      <c r="Y567" s="29"/>
      <c r="Z567" s="29"/>
    </row>
    <row r="568" spans="1:26" ht="15.75" customHeight="1">
      <c r="A568" s="29"/>
      <c r="B568" s="29"/>
      <c r="C568" s="29"/>
      <c r="D568" s="29"/>
      <c r="E568" s="29"/>
      <c r="F568" s="29"/>
      <c r="G568" s="29"/>
      <c r="H568" s="579"/>
      <c r="I568" s="29"/>
      <c r="J568" s="29"/>
      <c r="K568" s="29"/>
      <c r="L568" s="29"/>
      <c r="M568" s="29"/>
      <c r="N568" s="29"/>
      <c r="O568" s="29"/>
      <c r="P568" s="29"/>
      <c r="Q568" s="29"/>
      <c r="R568" s="29"/>
      <c r="S568" s="29"/>
      <c r="T568" s="29"/>
      <c r="U568" s="29"/>
      <c r="V568" s="29"/>
      <c r="W568" s="29"/>
      <c r="X568" s="29"/>
      <c r="Y568" s="29"/>
      <c r="Z568" s="29"/>
    </row>
    <row r="569" spans="1:26" ht="15.75" customHeight="1">
      <c r="A569" s="29"/>
      <c r="B569" s="29"/>
      <c r="C569" s="29"/>
      <c r="D569" s="29"/>
      <c r="E569" s="29"/>
      <c r="F569" s="29"/>
      <c r="G569" s="29"/>
      <c r="H569" s="579"/>
      <c r="I569" s="29"/>
      <c r="J569" s="29"/>
      <c r="K569" s="29"/>
      <c r="L569" s="29"/>
      <c r="M569" s="29"/>
      <c r="N569" s="29"/>
      <c r="O569" s="29"/>
      <c r="P569" s="29"/>
      <c r="Q569" s="29"/>
      <c r="R569" s="29"/>
      <c r="S569" s="29"/>
      <c r="T569" s="29"/>
      <c r="U569" s="29"/>
      <c r="V569" s="29"/>
      <c r="W569" s="29"/>
      <c r="X569" s="29"/>
      <c r="Y569" s="29"/>
      <c r="Z569" s="29"/>
    </row>
    <row r="570" spans="1:26" ht="15.75" customHeight="1">
      <c r="A570" s="29"/>
      <c r="B570" s="29"/>
      <c r="C570" s="29"/>
      <c r="D570" s="29"/>
      <c r="E570" s="29"/>
      <c r="F570" s="29"/>
      <c r="G570" s="29"/>
      <c r="H570" s="579"/>
      <c r="I570" s="29"/>
      <c r="J570" s="29"/>
      <c r="K570" s="29"/>
      <c r="L570" s="29"/>
      <c r="M570" s="29"/>
      <c r="N570" s="29"/>
      <c r="O570" s="29"/>
      <c r="P570" s="29"/>
      <c r="Q570" s="29"/>
      <c r="R570" s="29"/>
      <c r="S570" s="29"/>
      <c r="T570" s="29"/>
      <c r="U570" s="29"/>
      <c r="V570" s="29"/>
      <c r="W570" s="29"/>
      <c r="X570" s="29"/>
      <c r="Y570" s="29"/>
      <c r="Z570" s="29"/>
    </row>
    <row r="571" spans="1:26" ht="15.75" customHeight="1">
      <c r="A571" s="29"/>
      <c r="B571" s="29"/>
      <c r="C571" s="29"/>
      <c r="D571" s="29"/>
      <c r="E571" s="29"/>
      <c r="F571" s="29"/>
      <c r="G571" s="29"/>
      <c r="H571" s="579"/>
      <c r="I571" s="29"/>
      <c r="J571" s="29"/>
      <c r="K571" s="29"/>
      <c r="L571" s="29"/>
      <c r="M571" s="29"/>
      <c r="N571" s="29"/>
      <c r="O571" s="29"/>
      <c r="P571" s="29"/>
      <c r="Q571" s="29"/>
      <c r="R571" s="29"/>
      <c r="S571" s="29"/>
      <c r="T571" s="29"/>
      <c r="U571" s="29"/>
      <c r="V571" s="29"/>
      <c r="W571" s="29"/>
      <c r="X571" s="29"/>
      <c r="Y571" s="29"/>
      <c r="Z571" s="29"/>
    </row>
    <row r="572" spans="1:26" ht="15.75" customHeight="1">
      <c r="A572" s="29"/>
      <c r="B572" s="29"/>
      <c r="C572" s="29"/>
      <c r="D572" s="29"/>
      <c r="E572" s="29"/>
      <c r="F572" s="29"/>
      <c r="G572" s="29"/>
      <c r="H572" s="579"/>
      <c r="I572" s="29"/>
      <c r="J572" s="29"/>
      <c r="K572" s="29"/>
      <c r="L572" s="29"/>
      <c r="M572" s="29"/>
      <c r="N572" s="29"/>
      <c r="O572" s="29"/>
      <c r="P572" s="29"/>
      <c r="Q572" s="29"/>
      <c r="R572" s="29"/>
      <c r="S572" s="29"/>
      <c r="T572" s="29"/>
      <c r="U572" s="29"/>
      <c r="V572" s="29"/>
      <c r="W572" s="29"/>
      <c r="X572" s="29"/>
      <c r="Y572" s="29"/>
      <c r="Z572" s="29"/>
    </row>
    <row r="573" spans="1:26" ht="15.75" customHeight="1">
      <c r="A573" s="29"/>
      <c r="B573" s="29"/>
      <c r="C573" s="29"/>
      <c r="D573" s="29"/>
      <c r="E573" s="29"/>
      <c r="F573" s="29"/>
      <c r="G573" s="29"/>
      <c r="H573" s="579"/>
      <c r="I573" s="29"/>
      <c r="J573" s="29"/>
      <c r="K573" s="29"/>
      <c r="L573" s="29"/>
      <c r="M573" s="29"/>
      <c r="N573" s="29"/>
      <c r="O573" s="29"/>
      <c r="P573" s="29"/>
      <c r="Q573" s="29"/>
      <c r="R573" s="29"/>
      <c r="S573" s="29"/>
      <c r="T573" s="29"/>
      <c r="U573" s="29"/>
      <c r="V573" s="29"/>
      <c r="W573" s="29"/>
      <c r="X573" s="29"/>
      <c r="Y573" s="29"/>
      <c r="Z573" s="29"/>
    </row>
    <row r="574" spans="1:26" ht="15.75" customHeight="1">
      <c r="A574" s="29"/>
      <c r="B574" s="29"/>
      <c r="C574" s="29"/>
      <c r="D574" s="29"/>
      <c r="E574" s="29"/>
      <c r="F574" s="29"/>
      <c r="G574" s="29"/>
      <c r="H574" s="579"/>
      <c r="I574" s="29"/>
      <c r="J574" s="29"/>
      <c r="K574" s="29"/>
      <c r="L574" s="29"/>
      <c r="M574" s="29"/>
      <c r="N574" s="29"/>
      <c r="O574" s="29"/>
      <c r="P574" s="29"/>
      <c r="Q574" s="29"/>
      <c r="R574" s="29"/>
      <c r="S574" s="29"/>
      <c r="T574" s="29"/>
      <c r="U574" s="29"/>
      <c r="V574" s="29"/>
      <c r="W574" s="29"/>
      <c r="X574" s="29"/>
      <c r="Y574" s="29"/>
      <c r="Z574" s="29"/>
    </row>
    <row r="575" spans="1:26" ht="15.75" customHeight="1">
      <c r="A575" s="29"/>
      <c r="B575" s="29"/>
      <c r="C575" s="29"/>
      <c r="D575" s="29"/>
      <c r="E575" s="29"/>
      <c r="F575" s="29"/>
      <c r="G575" s="29"/>
      <c r="H575" s="579"/>
      <c r="I575" s="29"/>
      <c r="J575" s="29"/>
      <c r="K575" s="29"/>
      <c r="L575" s="29"/>
      <c r="M575" s="29"/>
      <c r="N575" s="29"/>
      <c r="O575" s="29"/>
      <c r="P575" s="29"/>
      <c r="Q575" s="29"/>
      <c r="R575" s="29"/>
      <c r="S575" s="29"/>
      <c r="T575" s="29"/>
      <c r="U575" s="29"/>
      <c r="V575" s="29"/>
      <c r="W575" s="29"/>
      <c r="X575" s="29"/>
      <c r="Y575" s="29"/>
      <c r="Z575" s="29"/>
    </row>
    <row r="576" spans="1:26" ht="15.75" customHeight="1">
      <c r="A576" s="29"/>
      <c r="B576" s="29"/>
      <c r="C576" s="29"/>
      <c r="D576" s="29"/>
      <c r="E576" s="29"/>
      <c r="F576" s="29"/>
      <c r="G576" s="29"/>
      <c r="H576" s="579"/>
      <c r="I576" s="29"/>
      <c r="J576" s="29"/>
      <c r="K576" s="29"/>
      <c r="L576" s="29"/>
      <c r="M576" s="29"/>
      <c r="N576" s="29"/>
      <c r="O576" s="29"/>
      <c r="P576" s="29"/>
      <c r="Q576" s="29"/>
      <c r="R576" s="29"/>
      <c r="S576" s="29"/>
      <c r="T576" s="29"/>
      <c r="U576" s="29"/>
      <c r="V576" s="29"/>
      <c r="W576" s="29"/>
      <c r="X576" s="29"/>
      <c r="Y576" s="29"/>
      <c r="Z576" s="29"/>
    </row>
    <row r="577" spans="1:26" ht="15.75" customHeight="1">
      <c r="A577" s="29"/>
      <c r="B577" s="29"/>
      <c r="C577" s="29"/>
      <c r="D577" s="29"/>
      <c r="E577" s="29"/>
      <c r="F577" s="29"/>
      <c r="G577" s="29"/>
      <c r="H577" s="579"/>
      <c r="I577" s="29"/>
      <c r="J577" s="29"/>
      <c r="K577" s="29"/>
      <c r="L577" s="29"/>
      <c r="M577" s="29"/>
      <c r="N577" s="29"/>
      <c r="O577" s="29"/>
      <c r="P577" s="29"/>
      <c r="Q577" s="29"/>
      <c r="R577" s="29"/>
      <c r="S577" s="29"/>
      <c r="T577" s="29"/>
      <c r="U577" s="29"/>
      <c r="V577" s="29"/>
      <c r="W577" s="29"/>
      <c r="X577" s="29"/>
      <c r="Y577" s="29"/>
      <c r="Z577" s="29"/>
    </row>
    <row r="578" spans="1:26" ht="15.75" customHeight="1">
      <c r="A578" s="29"/>
      <c r="B578" s="29"/>
      <c r="C578" s="29"/>
      <c r="D578" s="29"/>
      <c r="E578" s="29"/>
      <c r="F578" s="29"/>
      <c r="G578" s="29"/>
      <c r="H578" s="579"/>
      <c r="I578" s="29"/>
      <c r="J578" s="29"/>
      <c r="K578" s="29"/>
      <c r="L578" s="29"/>
      <c r="M578" s="29"/>
      <c r="N578" s="29"/>
      <c r="O578" s="29"/>
      <c r="P578" s="29"/>
      <c r="Q578" s="29"/>
      <c r="R578" s="29"/>
      <c r="S578" s="29"/>
      <c r="T578" s="29"/>
      <c r="U578" s="29"/>
      <c r="V578" s="29"/>
      <c r="W578" s="29"/>
      <c r="X578" s="29"/>
      <c r="Y578" s="29"/>
      <c r="Z578" s="29"/>
    </row>
    <row r="579" spans="1:26" ht="15.75" customHeight="1">
      <c r="A579" s="29"/>
      <c r="B579" s="29"/>
      <c r="C579" s="29"/>
      <c r="D579" s="29"/>
      <c r="E579" s="29"/>
      <c r="F579" s="29"/>
      <c r="G579" s="29"/>
      <c r="H579" s="579"/>
      <c r="I579" s="29"/>
      <c r="J579" s="29"/>
      <c r="K579" s="29"/>
      <c r="L579" s="29"/>
      <c r="M579" s="29"/>
      <c r="N579" s="29"/>
      <c r="O579" s="29"/>
      <c r="P579" s="29"/>
      <c r="Q579" s="29"/>
      <c r="R579" s="29"/>
      <c r="S579" s="29"/>
      <c r="T579" s="29"/>
      <c r="U579" s="29"/>
      <c r="V579" s="29"/>
      <c r="W579" s="29"/>
      <c r="X579" s="29"/>
      <c r="Y579" s="29"/>
      <c r="Z579" s="29"/>
    </row>
    <row r="580" spans="1:26" ht="15.75" customHeight="1">
      <c r="A580" s="29"/>
      <c r="B580" s="29"/>
      <c r="C580" s="29"/>
      <c r="D580" s="29"/>
      <c r="E580" s="29"/>
      <c r="F580" s="29"/>
      <c r="G580" s="29"/>
      <c r="H580" s="579"/>
      <c r="I580" s="29"/>
      <c r="J580" s="29"/>
      <c r="K580" s="29"/>
      <c r="L580" s="29"/>
      <c r="M580" s="29"/>
      <c r="N580" s="29"/>
      <c r="O580" s="29"/>
      <c r="P580" s="29"/>
      <c r="Q580" s="29"/>
      <c r="R580" s="29"/>
      <c r="S580" s="29"/>
      <c r="T580" s="29"/>
      <c r="U580" s="29"/>
      <c r="V580" s="29"/>
      <c r="W580" s="29"/>
      <c r="X580" s="29"/>
      <c r="Y580" s="29"/>
      <c r="Z580" s="29"/>
    </row>
    <row r="581" spans="1:26" ht="15.75" customHeight="1">
      <c r="A581" s="29"/>
      <c r="B581" s="29"/>
      <c r="C581" s="29"/>
      <c r="D581" s="29"/>
      <c r="E581" s="29"/>
      <c r="F581" s="29"/>
      <c r="G581" s="29"/>
      <c r="H581" s="579"/>
      <c r="I581" s="29"/>
      <c r="J581" s="29"/>
      <c r="K581" s="29"/>
      <c r="L581" s="29"/>
      <c r="M581" s="29"/>
      <c r="N581" s="29"/>
      <c r="O581" s="29"/>
      <c r="P581" s="29"/>
      <c r="Q581" s="29"/>
      <c r="R581" s="29"/>
      <c r="S581" s="29"/>
      <c r="T581" s="29"/>
      <c r="U581" s="29"/>
      <c r="V581" s="29"/>
      <c r="W581" s="29"/>
      <c r="X581" s="29"/>
      <c r="Y581" s="29"/>
      <c r="Z581" s="29"/>
    </row>
    <row r="582" spans="1:26" ht="15.75" customHeight="1">
      <c r="A582" s="29"/>
      <c r="B582" s="29"/>
      <c r="C582" s="29"/>
      <c r="D582" s="29"/>
      <c r="E582" s="29"/>
      <c r="F582" s="29"/>
      <c r="G582" s="29"/>
      <c r="H582" s="579"/>
      <c r="I582" s="29"/>
      <c r="J582" s="29"/>
      <c r="K582" s="29"/>
      <c r="L582" s="29"/>
      <c r="M582" s="29"/>
      <c r="N582" s="29"/>
      <c r="O582" s="29"/>
      <c r="P582" s="29"/>
      <c r="Q582" s="29"/>
      <c r="R582" s="29"/>
      <c r="S582" s="29"/>
      <c r="T582" s="29"/>
      <c r="U582" s="29"/>
      <c r="V582" s="29"/>
      <c r="W582" s="29"/>
      <c r="X582" s="29"/>
      <c r="Y582" s="29"/>
      <c r="Z582" s="29"/>
    </row>
    <row r="583" spans="1:26" ht="15.75" customHeight="1">
      <c r="A583" s="29"/>
      <c r="B583" s="29"/>
      <c r="C583" s="29"/>
      <c r="D583" s="29"/>
      <c r="E583" s="29"/>
      <c r="F583" s="29"/>
      <c r="G583" s="29"/>
      <c r="H583" s="579"/>
      <c r="I583" s="29"/>
      <c r="J583" s="29"/>
      <c r="K583" s="29"/>
      <c r="L583" s="29"/>
      <c r="M583" s="29"/>
      <c r="N583" s="29"/>
      <c r="O583" s="29"/>
      <c r="P583" s="29"/>
      <c r="Q583" s="29"/>
      <c r="R583" s="29"/>
      <c r="S583" s="29"/>
      <c r="T583" s="29"/>
      <c r="U583" s="29"/>
      <c r="V583" s="29"/>
      <c r="W583" s="29"/>
      <c r="X583" s="29"/>
      <c r="Y583" s="29"/>
      <c r="Z583" s="29"/>
    </row>
    <row r="584" spans="1:26" ht="15.75" customHeight="1">
      <c r="A584" s="29"/>
      <c r="B584" s="29"/>
      <c r="C584" s="29"/>
      <c r="D584" s="29"/>
      <c r="E584" s="29"/>
      <c r="F584" s="29"/>
      <c r="G584" s="29"/>
      <c r="H584" s="579"/>
      <c r="I584" s="29"/>
      <c r="J584" s="29"/>
      <c r="K584" s="29"/>
      <c r="L584" s="29"/>
      <c r="M584" s="29"/>
      <c r="N584" s="29"/>
      <c r="O584" s="29"/>
      <c r="P584" s="29"/>
      <c r="Q584" s="29"/>
      <c r="R584" s="29"/>
      <c r="S584" s="29"/>
      <c r="T584" s="29"/>
      <c r="U584" s="29"/>
      <c r="V584" s="29"/>
      <c r="W584" s="29"/>
      <c r="X584" s="29"/>
      <c r="Y584" s="29"/>
      <c r="Z584" s="29"/>
    </row>
    <row r="585" spans="1:26" ht="15.75" customHeight="1">
      <c r="A585" s="29"/>
      <c r="B585" s="29"/>
      <c r="C585" s="29"/>
      <c r="D585" s="29"/>
      <c r="E585" s="29"/>
      <c r="F585" s="29"/>
      <c r="G585" s="29"/>
      <c r="H585" s="579"/>
      <c r="I585" s="29"/>
      <c r="J585" s="29"/>
      <c r="K585" s="29"/>
      <c r="L585" s="29"/>
      <c r="M585" s="29"/>
      <c r="N585" s="29"/>
      <c r="O585" s="29"/>
      <c r="P585" s="29"/>
      <c r="Q585" s="29"/>
      <c r="R585" s="29"/>
      <c r="S585" s="29"/>
      <c r="T585" s="29"/>
      <c r="U585" s="29"/>
      <c r="V585" s="29"/>
      <c r="W585" s="29"/>
      <c r="X585" s="29"/>
      <c r="Y585" s="29"/>
      <c r="Z585" s="29"/>
    </row>
    <row r="586" spans="1:26" ht="15.75" customHeight="1">
      <c r="A586" s="29"/>
      <c r="B586" s="29"/>
      <c r="C586" s="29"/>
      <c r="D586" s="29"/>
      <c r="E586" s="29"/>
      <c r="F586" s="29"/>
      <c r="G586" s="29"/>
      <c r="H586" s="579"/>
      <c r="I586" s="29"/>
      <c r="J586" s="29"/>
      <c r="K586" s="29"/>
      <c r="L586" s="29"/>
      <c r="M586" s="29"/>
      <c r="N586" s="29"/>
      <c r="O586" s="29"/>
      <c r="P586" s="29"/>
      <c r="Q586" s="29"/>
      <c r="R586" s="29"/>
      <c r="S586" s="29"/>
      <c r="T586" s="29"/>
      <c r="U586" s="29"/>
      <c r="V586" s="29"/>
      <c r="W586" s="29"/>
      <c r="X586" s="29"/>
      <c r="Y586" s="29"/>
      <c r="Z586" s="29"/>
    </row>
    <row r="587" spans="1:26" ht="15.75" customHeight="1">
      <c r="A587" s="29"/>
      <c r="B587" s="29"/>
      <c r="C587" s="29"/>
      <c r="D587" s="29"/>
      <c r="E587" s="29"/>
      <c r="F587" s="29"/>
      <c r="G587" s="29"/>
      <c r="H587" s="579"/>
      <c r="I587" s="29"/>
      <c r="J587" s="29"/>
      <c r="K587" s="29"/>
      <c r="L587" s="29"/>
      <c r="M587" s="29"/>
      <c r="N587" s="29"/>
      <c r="O587" s="29"/>
      <c r="P587" s="29"/>
      <c r="Q587" s="29"/>
      <c r="R587" s="29"/>
      <c r="S587" s="29"/>
      <c r="T587" s="29"/>
      <c r="U587" s="29"/>
      <c r="V587" s="29"/>
      <c r="W587" s="29"/>
      <c r="X587" s="29"/>
      <c r="Y587" s="29"/>
      <c r="Z587" s="29"/>
    </row>
    <row r="588" spans="1:26" ht="15.75" customHeight="1">
      <c r="A588" s="29"/>
      <c r="B588" s="29"/>
      <c r="C588" s="29"/>
      <c r="D588" s="29"/>
      <c r="E588" s="29"/>
      <c r="F588" s="29"/>
      <c r="G588" s="29"/>
      <c r="H588" s="579"/>
      <c r="I588" s="29"/>
      <c r="J588" s="29"/>
      <c r="K588" s="29"/>
      <c r="L588" s="29"/>
      <c r="M588" s="29"/>
      <c r="N588" s="29"/>
      <c r="O588" s="29"/>
      <c r="P588" s="29"/>
      <c r="Q588" s="29"/>
      <c r="R588" s="29"/>
      <c r="S588" s="29"/>
      <c r="T588" s="29"/>
      <c r="U588" s="29"/>
      <c r="V588" s="29"/>
      <c r="W588" s="29"/>
      <c r="X588" s="29"/>
      <c r="Y588" s="29"/>
      <c r="Z588" s="29"/>
    </row>
    <row r="589" spans="1:26" ht="15.75" customHeight="1">
      <c r="A589" s="29"/>
      <c r="B589" s="29"/>
      <c r="C589" s="29"/>
      <c r="D589" s="29"/>
      <c r="E589" s="29"/>
      <c r="F589" s="29"/>
      <c r="G589" s="29"/>
      <c r="H589" s="579"/>
      <c r="I589" s="29"/>
      <c r="J589" s="29"/>
      <c r="K589" s="29"/>
      <c r="L589" s="29"/>
      <c r="M589" s="29"/>
      <c r="N589" s="29"/>
      <c r="O589" s="29"/>
      <c r="P589" s="29"/>
      <c r="Q589" s="29"/>
      <c r="R589" s="29"/>
      <c r="S589" s="29"/>
      <c r="T589" s="29"/>
      <c r="U589" s="29"/>
      <c r="V589" s="29"/>
      <c r="W589" s="29"/>
      <c r="X589" s="29"/>
      <c r="Y589" s="29"/>
      <c r="Z589" s="29"/>
    </row>
    <row r="590" spans="1:26" ht="15.75" customHeight="1">
      <c r="A590" s="29"/>
      <c r="B590" s="29"/>
      <c r="C590" s="29"/>
      <c r="D590" s="29"/>
      <c r="E590" s="29"/>
      <c r="F590" s="29"/>
      <c r="G590" s="29"/>
      <c r="H590" s="579"/>
      <c r="I590" s="29"/>
      <c r="J590" s="29"/>
      <c r="K590" s="29"/>
      <c r="L590" s="29"/>
      <c r="M590" s="29"/>
      <c r="N590" s="29"/>
      <c r="O590" s="29"/>
      <c r="P590" s="29"/>
      <c r="Q590" s="29"/>
      <c r="R590" s="29"/>
      <c r="S590" s="29"/>
      <c r="T590" s="29"/>
      <c r="U590" s="29"/>
      <c r="V590" s="29"/>
      <c r="W590" s="29"/>
      <c r="X590" s="29"/>
      <c r="Y590" s="29"/>
      <c r="Z590" s="29"/>
    </row>
    <row r="591" spans="1:26" ht="15.75" customHeight="1">
      <c r="A591" s="29"/>
      <c r="B591" s="29"/>
      <c r="C591" s="29"/>
      <c r="D591" s="29"/>
      <c r="E591" s="29"/>
      <c r="F591" s="29"/>
      <c r="G591" s="29"/>
      <c r="H591" s="579"/>
      <c r="I591" s="29"/>
      <c r="J591" s="29"/>
      <c r="K591" s="29"/>
      <c r="L591" s="29"/>
      <c r="M591" s="29"/>
      <c r="N591" s="29"/>
      <c r="O591" s="29"/>
      <c r="P591" s="29"/>
      <c r="Q591" s="29"/>
      <c r="R591" s="29"/>
      <c r="S591" s="29"/>
      <c r="T591" s="29"/>
      <c r="U591" s="29"/>
      <c r="V591" s="29"/>
      <c r="W591" s="29"/>
      <c r="X591" s="29"/>
      <c r="Y591" s="29"/>
      <c r="Z591" s="29"/>
    </row>
    <row r="592" spans="1:26" ht="15.75" customHeight="1">
      <c r="A592" s="29"/>
      <c r="B592" s="29"/>
      <c r="C592" s="29"/>
      <c r="D592" s="29"/>
      <c r="E592" s="29"/>
      <c r="F592" s="29"/>
      <c r="G592" s="29"/>
      <c r="H592" s="579"/>
      <c r="I592" s="29"/>
      <c r="J592" s="29"/>
      <c r="K592" s="29"/>
      <c r="L592" s="29"/>
      <c r="M592" s="29"/>
      <c r="N592" s="29"/>
      <c r="O592" s="29"/>
      <c r="P592" s="29"/>
      <c r="Q592" s="29"/>
      <c r="R592" s="29"/>
      <c r="S592" s="29"/>
      <c r="T592" s="29"/>
      <c r="U592" s="29"/>
      <c r="V592" s="29"/>
      <c r="W592" s="29"/>
      <c r="X592" s="29"/>
      <c r="Y592" s="29"/>
      <c r="Z592" s="29"/>
    </row>
    <row r="593" spans="1:26" ht="15.75" customHeight="1">
      <c r="A593" s="29"/>
      <c r="B593" s="29"/>
      <c r="C593" s="29"/>
      <c r="D593" s="29"/>
      <c r="E593" s="29"/>
      <c r="F593" s="29"/>
      <c r="G593" s="29"/>
      <c r="H593" s="579"/>
      <c r="I593" s="29"/>
      <c r="J593" s="29"/>
      <c r="K593" s="29"/>
      <c r="L593" s="29"/>
      <c r="M593" s="29"/>
      <c r="N593" s="29"/>
      <c r="O593" s="29"/>
      <c r="P593" s="29"/>
      <c r="Q593" s="29"/>
      <c r="R593" s="29"/>
      <c r="S593" s="29"/>
      <c r="T593" s="29"/>
      <c r="U593" s="29"/>
      <c r="V593" s="29"/>
      <c r="W593" s="29"/>
      <c r="X593" s="29"/>
      <c r="Y593" s="29"/>
      <c r="Z593" s="29"/>
    </row>
    <row r="594" spans="1:26" ht="15.75" customHeight="1">
      <c r="A594" s="29"/>
      <c r="B594" s="29"/>
      <c r="C594" s="29"/>
      <c r="D594" s="29"/>
      <c r="E594" s="29"/>
      <c r="F594" s="29"/>
      <c r="G594" s="29"/>
      <c r="H594" s="579"/>
      <c r="I594" s="29"/>
      <c r="J594" s="29"/>
      <c r="K594" s="29"/>
      <c r="L594" s="29"/>
      <c r="M594" s="29"/>
      <c r="N594" s="29"/>
      <c r="O594" s="29"/>
      <c r="P594" s="29"/>
      <c r="Q594" s="29"/>
      <c r="R594" s="29"/>
      <c r="S594" s="29"/>
      <c r="T594" s="29"/>
      <c r="U594" s="29"/>
      <c r="V594" s="29"/>
      <c r="W594" s="29"/>
      <c r="X594" s="29"/>
      <c r="Y594" s="29"/>
      <c r="Z594" s="29"/>
    </row>
    <row r="595" spans="1:26" ht="15.75" customHeight="1">
      <c r="A595" s="29"/>
      <c r="B595" s="29"/>
      <c r="C595" s="29"/>
      <c r="D595" s="29"/>
      <c r="E595" s="29"/>
      <c r="F595" s="29"/>
      <c r="G595" s="29"/>
      <c r="H595" s="579"/>
      <c r="I595" s="29"/>
      <c r="J595" s="29"/>
      <c r="K595" s="29"/>
      <c r="L595" s="29"/>
      <c r="M595" s="29"/>
      <c r="N595" s="29"/>
      <c r="O595" s="29"/>
      <c r="P595" s="29"/>
      <c r="Q595" s="29"/>
      <c r="R595" s="29"/>
      <c r="S595" s="29"/>
      <c r="T595" s="29"/>
      <c r="U595" s="29"/>
      <c r="V595" s="29"/>
      <c r="W595" s="29"/>
      <c r="X595" s="29"/>
      <c r="Y595" s="29"/>
      <c r="Z595" s="29"/>
    </row>
    <row r="596" spans="1:26" ht="15.75" customHeight="1">
      <c r="A596" s="29"/>
      <c r="B596" s="29"/>
      <c r="C596" s="29"/>
      <c r="D596" s="29"/>
      <c r="E596" s="29"/>
      <c r="F596" s="29"/>
      <c r="G596" s="29"/>
      <c r="H596" s="579"/>
      <c r="I596" s="29"/>
      <c r="J596" s="29"/>
      <c r="K596" s="29"/>
      <c r="L596" s="29"/>
      <c r="M596" s="29"/>
      <c r="N596" s="29"/>
      <c r="O596" s="29"/>
      <c r="P596" s="29"/>
      <c r="Q596" s="29"/>
      <c r="R596" s="29"/>
      <c r="S596" s="29"/>
      <c r="T596" s="29"/>
      <c r="U596" s="29"/>
      <c r="V596" s="29"/>
      <c r="W596" s="29"/>
      <c r="X596" s="29"/>
      <c r="Y596" s="29"/>
      <c r="Z596" s="29"/>
    </row>
    <row r="597" spans="1:26" ht="15.75" customHeight="1">
      <c r="A597" s="29"/>
      <c r="B597" s="29"/>
      <c r="C597" s="29"/>
      <c r="D597" s="29"/>
      <c r="E597" s="29"/>
      <c r="F597" s="29"/>
      <c r="G597" s="29"/>
      <c r="H597" s="579"/>
      <c r="I597" s="29"/>
      <c r="J597" s="29"/>
      <c r="K597" s="29"/>
      <c r="L597" s="29"/>
      <c r="M597" s="29"/>
      <c r="N597" s="29"/>
      <c r="O597" s="29"/>
      <c r="P597" s="29"/>
      <c r="Q597" s="29"/>
      <c r="R597" s="29"/>
      <c r="S597" s="29"/>
      <c r="T597" s="29"/>
      <c r="U597" s="29"/>
      <c r="V597" s="29"/>
      <c r="W597" s="29"/>
      <c r="X597" s="29"/>
      <c r="Y597" s="29"/>
      <c r="Z597" s="29"/>
    </row>
    <row r="598" spans="1:26" ht="15.75" customHeight="1">
      <c r="A598" s="29"/>
      <c r="B598" s="29"/>
      <c r="C598" s="29"/>
      <c r="D598" s="29"/>
      <c r="E598" s="29"/>
      <c r="F598" s="29"/>
      <c r="G598" s="29"/>
      <c r="H598" s="579"/>
      <c r="I598" s="29"/>
      <c r="J598" s="29"/>
      <c r="K598" s="29"/>
      <c r="L598" s="29"/>
      <c r="M598" s="29"/>
      <c r="N598" s="29"/>
      <c r="O598" s="29"/>
      <c r="P598" s="29"/>
      <c r="Q598" s="29"/>
      <c r="R598" s="29"/>
      <c r="S598" s="29"/>
      <c r="T598" s="29"/>
      <c r="U598" s="29"/>
      <c r="V598" s="29"/>
      <c r="W598" s="29"/>
      <c r="X598" s="29"/>
      <c r="Y598" s="29"/>
      <c r="Z598" s="29"/>
    </row>
    <row r="599" spans="1:26" ht="15.75" customHeight="1">
      <c r="A599" s="29"/>
      <c r="B599" s="29"/>
      <c r="C599" s="29"/>
      <c r="D599" s="29"/>
      <c r="E599" s="29"/>
      <c r="F599" s="29"/>
      <c r="G599" s="29"/>
      <c r="H599" s="579"/>
      <c r="I599" s="29"/>
      <c r="J599" s="29"/>
      <c r="K599" s="29"/>
      <c r="L599" s="29"/>
      <c r="M599" s="29"/>
      <c r="N599" s="29"/>
      <c r="O599" s="29"/>
      <c r="P599" s="29"/>
      <c r="Q599" s="29"/>
      <c r="R599" s="29"/>
      <c r="S599" s="29"/>
      <c r="T599" s="29"/>
      <c r="U599" s="29"/>
      <c r="V599" s="29"/>
      <c r="W599" s="29"/>
      <c r="X599" s="29"/>
      <c r="Y599" s="29"/>
      <c r="Z599" s="29"/>
    </row>
    <row r="600" spans="1:26" ht="15.75" customHeight="1">
      <c r="A600" s="29"/>
      <c r="B600" s="29"/>
      <c r="C600" s="29"/>
      <c r="D600" s="29"/>
      <c r="E600" s="29"/>
      <c r="F600" s="29"/>
      <c r="G600" s="29"/>
      <c r="H600" s="579"/>
      <c r="I600" s="29"/>
      <c r="J600" s="29"/>
      <c r="K600" s="29"/>
      <c r="L600" s="29"/>
      <c r="M600" s="29"/>
      <c r="N600" s="29"/>
      <c r="O600" s="29"/>
      <c r="P600" s="29"/>
      <c r="Q600" s="29"/>
      <c r="R600" s="29"/>
      <c r="S600" s="29"/>
      <c r="T600" s="29"/>
      <c r="U600" s="29"/>
      <c r="V600" s="29"/>
      <c r="W600" s="29"/>
      <c r="X600" s="29"/>
      <c r="Y600" s="29"/>
      <c r="Z600" s="29"/>
    </row>
    <row r="601" spans="1:26" ht="15.75" customHeight="1">
      <c r="A601" s="29"/>
      <c r="B601" s="29"/>
      <c r="C601" s="29"/>
      <c r="D601" s="29"/>
      <c r="E601" s="29"/>
      <c r="F601" s="29"/>
      <c r="G601" s="29"/>
      <c r="H601" s="579"/>
      <c r="I601" s="29"/>
      <c r="J601" s="29"/>
      <c r="K601" s="29"/>
      <c r="L601" s="29"/>
      <c r="M601" s="29"/>
      <c r="N601" s="29"/>
      <c r="O601" s="29"/>
      <c r="P601" s="29"/>
      <c r="Q601" s="29"/>
      <c r="R601" s="29"/>
      <c r="S601" s="29"/>
      <c r="T601" s="29"/>
      <c r="U601" s="29"/>
      <c r="V601" s="29"/>
      <c r="W601" s="29"/>
      <c r="X601" s="29"/>
      <c r="Y601" s="29"/>
      <c r="Z601" s="29"/>
    </row>
    <row r="602" spans="1:26" ht="15.75" customHeight="1">
      <c r="A602" s="29"/>
      <c r="B602" s="29"/>
      <c r="C602" s="29"/>
      <c r="D602" s="29"/>
      <c r="E602" s="29"/>
      <c r="F602" s="29"/>
      <c r="G602" s="29"/>
      <c r="H602" s="579"/>
      <c r="I602" s="29"/>
      <c r="J602" s="29"/>
      <c r="K602" s="29"/>
      <c r="L602" s="29"/>
      <c r="M602" s="29"/>
      <c r="N602" s="29"/>
      <c r="O602" s="29"/>
      <c r="P602" s="29"/>
      <c r="Q602" s="29"/>
      <c r="R602" s="29"/>
      <c r="S602" s="29"/>
      <c r="T602" s="29"/>
      <c r="U602" s="29"/>
      <c r="V602" s="29"/>
      <c r="W602" s="29"/>
      <c r="X602" s="29"/>
      <c r="Y602" s="29"/>
      <c r="Z602" s="29"/>
    </row>
    <row r="603" spans="1:26" ht="15.75" customHeight="1">
      <c r="A603" s="29"/>
      <c r="B603" s="29"/>
      <c r="C603" s="29"/>
      <c r="D603" s="29"/>
      <c r="E603" s="29"/>
      <c r="F603" s="29"/>
      <c r="G603" s="29"/>
      <c r="H603" s="579"/>
      <c r="I603" s="29"/>
      <c r="J603" s="29"/>
      <c r="K603" s="29"/>
      <c r="L603" s="29"/>
      <c r="M603" s="29"/>
      <c r="N603" s="29"/>
      <c r="O603" s="29"/>
      <c r="P603" s="29"/>
      <c r="Q603" s="29"/>
      <c r="R603" s="29"/>
      <c r="S603" s="29"/>
      <c r="T603" s="29"/>
      <c r="U603" s="29"/>
      <c r="V603" s="29"/>
      <c r="W603" s="29"/>
      <c r="X603" s="29"/>
      <c r="Y603" s="29"/>
      <c r="Z603" s="29"/>
    </row>
    <row r="604" spans="1:26" ht="15.75" customHeight="1">
      <c r="A604" s="29"/>
      <c r="B604" s="29"/>
      <c r="C604" s="29"/>
      <c r="D604" s="29"/>
      <c r="E604" s="29"/>
      <c r="F604" s="29"/>
      <c r="G604" s="29"/>
      <c r="H604" s="579"/>
      <c r="I604" s="29"/>
      <c r="J604" s="29"/>
      <c r="K604" s="29"/>
      <c r="L604" s="29"/>
      <c r="M604" s="29"/>
      <c r="N604" s="29"/>
      <c r="O604" s="29"/>
      <c r="P604" s="29"/>
      <c r="Q604" s="29"/>
      <c r="R604" s="29"/>
      <c r="S604" s="29"/>
      <c r="T604" s="29"/>
      <c r="U604" s="29"/>
      <c r="V604" s="29"/>
      <c r="W604" s="29"/>
      <c r="X604" s="29"/>
      <c r="Y604" s="29"/>
      <c r="Z604" s="29"/>
    </row>
    <row r="605" spans="1:26" ht="15.75" customHeight="1">
      <c r="A605" s="29"/>
      <c r="B605" s="29"/>
      <c r="C605" s="29"/>
      <c r="D605" s="29"/>
      <c r="E605" s="29"/>
      <c r="F605" s="29"/>
      <c r="G605" s="29"/>
      <c r="H605" s="579"/>
      <c r="I605" s="29"/>
      <c r="J605" s="29"/>
      <c r="K605" s="29"/>
      <c r="L605" s="29"/>
      <c r="M605" s="29"/>
      <c r="N605" s="29"/>
      <c r="O605" s="29"/>
      <c r="P605" s="29"/>
      <c r="Q605" s="29"/>
      <c r="R605" s="29"/>
      <c r="S605" s="29"/>
      <c r="T605" s="29"/>
      <c r="U605" s="29"/>
      <c r="V605" s="29"/>
      <c r="W605" s="29"/>
      <c r="X605" s="29"/>
      <c r="Y605" s="29"/>
      <c r="Z605" s="29"/>
    </row>
    <row r="606" spans="1:26" ht="15.75" customHeight="1">
      <c r="A606" s="29"/>
      <c r="B606" s="29"/>
      <c r="C606" s="29"/>
      <c r="D606" s="29"/>
      <c r="E606" s="29"/>
      <c r="F606" s="29"/>
      <c r="G606" s="29"/>
      <c r="H606" s="579"/>
      <c r="I606" s="29"/>
      <c r="J606" s="29"/>
      <c r="K606" s="29"/>
      <c r="L606" s="29"/>
      <c r="M606" s="29"/>
      <c r="N606" s="29"/>
      <c r="O606" s="29"/>
      <c r="P606" s="29"/>
      <c r="Q606" s="29"/>
      <c r="R606" s="29"/>
      <c r="S606" s="29"/>
      <c r="T606" s="29"/>
      <c r="U606" s="29"/>
      <c r="V606" s="29"/>
      <c r="W606" s="29"/>
      <c r="X606" s="29"/>
      <c r="Y606" s="29"/>
      <c r="Z606" s="29"/>
    </row>
    <row r="607" spans="1:26" ht="15.75" customHeight="1">
      <c r="A607" s="29"/>
      <c r="B607" s="29"/>
      <c r="C607" s="29"/>
      <c r="D607" s="29"/>
      <c r="E607" s="29"/>
      <c r="F607" s="29"/>
      <c r="G607" s="29"/>
      <c r="H607" s="579"/>
      <c r="I607" s="29"/>
      <c r="J607" s="29"/>
      <c r="K607" s="29"/>
      <c r="L607" s="29"/>
      <c r="M607" s="29"/>
      <c r="N607" s="29"/>
      <c r="O607" s="29"/>
      <c r="P607" s="29"/>
      <c r="Q607" s="29"/>
      <c r="R607" s="29"/>
      <c r="S607" s="29"/>
      <c r="T607" s="29"/>
      <c r="U607" s="29"/>
      <c r="V607" s="29"/>
      <c r="W607" s="29"/>
      <c r="X607" s="29"/>
      <c r="Y607" s="29"/>
      <c r="Z607" s="29"/>
    </row>
    <row r="608" spans="1:26" ht="15.75" customHeight="1">
      <c r="A608" s="29"/>
      <c r="B608" s="29"/>
      <c r="C608" s="29"/>
      <c r="D608" s="29"/>
      <c r="E608" s="29"/>
      <c r="F608" s="29"/>
      <c r="G608" s="29"/>
      <c r="H608" s="579"/>
      <c r="I608" s="29"/>
      <c r="J608" s="29"/>
      <c r="K608" s="29"/>
      <c r="L608" s="29"/>
      <c r="M608" s="29"/>
      <c r="N608" s="29"/>
      <c r="O608" s="29"/>
      <c r="P608" s="29"/>
      <c r="Q608" s="29"/>
      <c r="R608" s="29"/>
      <c r="S608" s="29"/>
      <c r="T608" s="29"/>
      <c r="U608" s="29"/>
      <c r="V608" s="29"/>
      <c r="W608" s="29"/>
      <c r="X608" s="29"/>
      <c r="Y608" s="29"/>
      <c r="Z608" s="29"/>
    </row>
    <row r="609" spans="1:26" ht="15.75" customHeight="1">
      <c r="A609" s="29"/>
      <c r="B609" s="29"/>
      <c r="C609" s="29"/>
      <c r="D609" s="29"/>
      <c r="E609" s="29"/>
      <c r="F609" s="29"/>
      <c r="G609" s="29"/>
      <c r="H609" s="579"/>
      <c r="I609" s="29"/>
      <c r="J609" s="29"/>
      <c r="K609" s="29"/>
      <c r="L609" s="29"/>
      <c r="M609" s="29"/>
      <c r="N609" s="29"/>
      <c r="O609" s="29"/>
      <c r="P609" s="29"/>
      <c r="Q609" s="29"/>
      <c r="R609" s="29"/>
      <c r="S609" s="29"/>
      <c r="T609" s="29"/>
      <c r="U609" s="29"/>
      <c r="V609" s="29"/>
      <c r="W609" s="29"/>
      <c r="X609" s="29"/>
      <c r="Y609" s="29"/>
      <c r="Z609" s="29"/>
    </row>
    <row r="610" spans="1:26" ht="15.75" customHeight="1">
      <c r="A610" s="29"/>
      <c r="B610" s="29"/>
      <c r="C610" s="29"/>
      <c r="D610" s="29"/>
      <c r="E610" s="29"/>
      <c r="F610" s="29"/>
      <c r="G610" s="29"/>
      <c r="H610" s="579"/>
      <c r="I610" s="29"/>
      <c r="J610" s="29"/>
      <c r="K610" s="29"/>
      <c r="L610" s="29"/>
      <c r="M610" s="29"/>
      <c r="N610" s="29"/>
      <c r="O610" s="29"/>
      <c r="P610" s="29"/>
      <c r="Q610" s="29"/>
      <c r="R610" s="29"/>
      <c r="S610" s="29"/>
      <c r="T610" s="29"/>
      <c r="U610" s="29"/>
      <c r="V610" s="29"/>
      <c r="W610" s="29"/>
      <c r="X610" s="29"/>
      <c r="Y610" s="29"/>
      <c r="Z610" s="29"/>
    </row>
    <row r="611" spans="1:26" ht="15.75" customHeight="1">
      <c r="A611" s="29"/>
      <c r="B611" s="29"/>
      <c r="C611" s="29"/>
      <c r="D611" s="29"/>
      <c r="E611" s="29"/>
      <c r="F611" s="29"/>
      <c r="G611" s="29"/>
      <c r="H611" s="579"/>
      <c r="I611" s="29"/>
      <c r="J611" s="29"/>
      <c r="K611" s="29"/>
      <c r="L611" s="29"/>
      <c r="M611" s="29"/>
      <c r="N611" s="29"/>
      <c r="O611" s="29"/>
      <c r="P611" s="29"/>
      <c r="Q611" s="29"/>
      <c r="R611" s="29"/>
      <c r="S611" s="29"/>
      <c r="T611" s="29"/>
      <c r="U611" s="29"/>
      <c r="V611" s="29"/>
      <c r="W611" s="29"/>
      <c r="X611" s="29"/>
      <c r="Y611" s="29"/>
      <c r="Z611" s="29"/>
    </row>
    <row r="612" spans="1:26" ht="15.75" customHeight="1">
      <c r="A612" s="29"/>
      <c r="B612" s="29"/>
      <c r="C612" s="29"/>
      <c r="D612" s="29"/>
      <c r="E612" s="29"/>
      <c r="F612" s="29"/>
      <c r="G612" s="29"/>
      <c r="H612" s="579"/>
      <c r="I612" s="29"/>
      <c r="J612" s="29"/>
      <c r="K612" s="29"/>
      <c r="L612" s="29"/>
      <c r="M612" s="29"/>
      <c r="N612" s="29"/>
      <c r="O612" s="29"/>
      <c r="P612" s="29"/>
      <c r="Q612" s="29"/>
      <c r="R612" s="29"/>
      <c r="S612" s="29"/>
      <c r="T612" s="29"/>
      <c r="U612" s="29"/>
      <c r="V612" s="29"/>
      <c r="W612" s="29"/>
      <c r="X612" s="29"/>
      <c r="Y612" s="29"/>
      <c r="Z612" s="29"/>
    </row>
    <row r="613" spans="1:26" ht="15.75" customHeight="1">
      <c r="A613" s="29"/>
      <c r="B613" s="29"/>
      <c r="C613" s="29"/>
      <c r="D613" s="29"/>
      <c r="E613" s="29"/>
      <c r="F613" s="29"/>
      <c r="G613" s="29"/>
      <c r="H613" s="579"/>
      <c r="I613" s="29"/>
      <c r="J613" s="29"/>
      <c r="K613" s="29"/>
      <c r="L613" s="29"/>
      <c r="M613" s="29"/>
      <c r="N613" s="29"/>
      <c r="O613" s="29"/>
      <c r="P613" s="29"/>
      <c r="Q613" s="29"/>
      <c r="R613" s="29"/>
      <c r="S613" s="29"/>
      <c r="T613" s="29"/>
      <c r="U613" s="29"/>
      <c r="V613" s="29"/>
      <c r="W613" s="29"/>
      <c r="X613" s="29"/>
      <c r="Y613" s="29"/>
      <c r="Z613" s="29"/>
    </row>
    <row r="614" spans="1:26" ht="15.75" customHeight="1">
      <c r="A614" s="29"/>
      <c r="B614" s="29"/>
      <c r="C614" s="29"/>
      <c r="D614" s="29"/>
      <c r="E614" s="29"/>
      <c r="F614" s="29"/>
      <c r="G614" s="29"/>
      <c r="H614" s="579"/>
      <c r="I614" s="29"/>
      <c r="J614" s="29"/>
      <c r="K614" s="29"/>
      <c r="L614" s="29"/>
      <c r="M614" s="29"/>
      <c r="N614" s="29"/>
      <c r="O614" s="29"/>
      <c r="P614" s="29"/>
      <c r="Q614" s="29"/>
      <c r="R614" s="29"/>
      <c r="S614" s="29"/>
      <c r="T614" s="29"/>
      <c r="U614" s="29"/>
      <c r="V614" s="29"/>
      <c r="W614" s="29"/>
      <c r="X614" s="29"/>
      <c r="Y614" s="29"/>
      <c r="Z614" s="29"/>
    </row>
    <row r="615" spans="1:26" ht="15.75" customHeight="1">
      <c r="A615" s="29"/>
      <c r="B615" s="29"/>
      <c r="C615" s="29"/>
      <c r="D615" s="29"/>
      <c r="E615" s="29"/>
      <c r="F615" s="29"/>
      <c r="G615" s="29"/>
      <c r="H615" s="579"/>
      <c r="I615" s="29"/>
      <c r="J615" s="29"/>
      <c r="K615" s="29"/>
      <c r="L615" s="29"/>
      <c r="M615" s="29"/>
      <c r="N615" s="29"/>
      <c r="O615" s="29"/>
      <c r="P615" s="29"/>
      <c r="Q615" s="29"/>
      <c r="R615" s="29"/>
      <c r="S615" s="29"/>
      <c r="T615" s="29"/>
      <c r="U615" s="29"/>
      <c r="V615" s="29"/>
      <c r="W615" s="29"/>
      <c r="X615" s="29"/>
      <c r="Y615" s="29"/>
      <c r="Z615" s="29"/>
    </row>
    <row r="616" spans="1:26" ht="15.75" customHeight="1">
      <c r="A616" s="29"/>
      <c r="B616" s="29"/>
      <c r="C616" s="29"/>
      <c r="D616" s="29"/>
      <c r="E616" s="29"/>
      <c r="F616" s="29"/>
      <c r="G616" s="29"/>
      <c r="H616" s="579"/>
      <c r="I616" s="29"/>
      <c r="J616" s="29"/>
      <c r="K616" s="29"/>
      <c r="L616" s="29"/>
      <c r="M616" s="29"/>
      <c r="N616" s="29"/>
      <c r="O616" s="29"/>
      <c r="P616" s="29"/>
      <c r="Q616" s="29"/>
      <c r="R616" s="29"/>
      <c r="S616" s="29"/>
      <c r="T616" s="29"/>
      <c r="U616" s="29"/>
      <c r="V616" s="29"/>
      <c r="W616" s="29"/>
      <c r="X616" s="29"/>
      <c r="Y616" s="29"/>
      <c r="Z616" s="29"/>
    </row>
    <row r="617" spans="1:26" ht="15.75" customHeight="1">
      <c r="A617" s="29"/>
      <c r="B617" s="29"/>
      <c r="C617" s="29"/>
      <c r="D617" s="29"/>
      <c r="E617" s="29"/>
      <c r="F617" s="29"/>
      <c r="G617" s="29"/>
      <c r="H617" s="579"/>
      <c r="I617" s="29"/>
      <c r="J617" s="29"/>
      <c r="K617" s="29"/>
      <c r="L617" s="29"/>
      <c r="M617" s="29"/>
      <c r="N617" s="29"/>
      <c r="O617" s="29"/>
      <c r="P617" s="29"/>
      <c r="Q617" s="29"/>
      <c r="R617" s="29"/>
      <c r="S617" s="29"/>
      <c r="T617" s="29"/>
      <c r="U617" s="29"/>
      <c r="V617" s="29"/>
      <c r="W617" s="29"/>
      <c r="X617" s="29"/>
      <c r="Y617" s="29"/>
      <c r="Z617" s="29"/>
    </row>
    <row r="618" spans="1:26" ht="15.75" customHeight="1">
      <c r="A618" s="29"/>
      <c r="B618" s="29"/>
      <c r="C618" s="29"/>
      <c r="D618" s="29"/>
      <c r="E618" s="29"/>
      <c r="F618" s="29"/>
      <c r="G618" s="29"/>
      <c r="H618" s="579"/>
      <c r="I618" s="29"/>
      <c r="J618" s="29"/>
      <c r="K618" s="29"/>
      <c r="L618" s="29"/>
      <c r="M618" s="29"/>
      <c r="N618" s="29"/>
      <c r="O618" s="29"/>
      <c r="P618" s="29"/>
      <c r="Q618" s="29"/>
      <c r="R618" s="29"/>
      <c r="S618" s="29"/>
      <c r="T618" s="29"/>
      <c r="U618" s="29"/>
      <c r="V618" s="29"/>
      <c r="W618" s="29"/>
      <c r="X618" s="29"/>
      <c r="Y618" s="29"/>
      <c r="Z618" s="29"/>
    </row>
    <row r="619" spans="1:26" ht="15.75" customHeight="1">
      <c r="A619" s="29"/>
      <c r="B619" s="29"/>
      <c r="C619" s="29"/>
      <c r="D619" s="29"/>
      <c r="E619" s="29"/>
      <c r="F619" s="29"/>
      <c r="G619" s="29"/>
      <c r="H619" s="579"/>
      <c r="I619" s="29"/>
      <c r="J619" s="29"/>
      <c r="K619" s="29"/>
      <c r="L619" s="29"/>
      <c r="M619" s="29"/>
      <c r="N619" s="29"/>
      <c r="O619" s="29"/>
      <c r="P619" s="29"/>
      <c r="Q619" s="29"/>
      <c r="R619" s="29"/>
      <c r="S619" s="29"/>
      <c r="T619" s="29"/>
      <c r="U619" s="29"/>
      <c r="V619" s="29"/>
      <c r="W619" s="29"/>
      <c r="X619" s="29"/>
      <c r="Y619" s="29"/>
      <c r="Z619" s="29"/>
    </row>
    <row r="620" spans="1:26" ht="15.75" customHeight="1">
      <c r="A620" s="29"/>
      <c r="B620" s="29"/>
      <c r="C620" s="29"/>
      <c r="D620" s="29"/>
      <c r="E620" s="29"/>
      <c r="F620" s="29"/>
      <c r="G620" s="29"/>
      <c r="H620" s="579"/>
      <c r="I620" s="29"/>
      <c r="J620" s="29"/>
      <c r="K620" s="29"/>
      <c r="L620" s="29"/>
      <c r="M620" s="29"/>
      <c r="N620" s="29"/>
      <c r="O620" s="29"/>
      <c r="P620" s="29"/>
      <c r="Q620" s="29"/>
      <c r="R620" s="29"/>
      <c r="S620" s="29"/>
      <c r="T620" s="29"/>
      <c r="U620" s="29"/>
      <c r="V620" s="29"/>
      <c r="W620" s="29"/>
      <c r="X620" s="29"/>
      <c r="Y620" s="29"/>
      <c r="Z620" s="29"/>
    </row>
    <row r="621" spans="1:26" ht="15.75" customHeight="1">
      <c r="A621" s="29"/>
      <c r="B621" s="29"/>
      <c r="C621" s="29"/>
      <c r="D621" s="29"/>
      <c r="E621" s="29"/>
      <c r="F621" s="29"/>
      <c r="G621" s="29"/>
      <c r="H621" s="579"/>
      <c r="I621" s="29"/>
      <c r="J621" s="29"/>
      <c r="K621" s="29"/>
      <c r="L621" s="29"/>
      <c r="M621" s="29"/>
      <c r="N621" s="29"/>
      <c r="O621" s="29"/>
      <c r="P621" s="29"/>
      <c r="Q621" s="29"/>
      <c r="R621" s="29"/>
      <c r="S621" s="29"/>
      <c r="T621" s="29"/>
      <c r="U621" s="29"/>
      <c r="V621" s="29"/>
      <c r="W621" s="29"/>
      <c r="X621" s="29"/>
      <c r="Y621" s="29"/>
      <c r="Z621" s="29"/>
    </row>
    <row r="622" spans="1:26" ht="15.75" customHeight="1">
      <c r="A622" s="29"/>
      <c r="B622" s="29"/>
      <c r="C622" s="29"/>
      <c r="D622" s="29"/>
      <c r="E622" s="29"/>
      <c r="F622" s="29"/>
      <c r="G622" s="29"/>
      <c r="H622" s="579"/>
      <c r="I622" s="29"/>
      <c r="J622" s="29"/>
      <c r="K622" s="29"/>
      <c r="L622" s="29"/>
      <c r="M622" s="29"/>
      <c r="N622" s="29"/>
      <c r="O622" s="29"/>
      <c r="P622" s="29"/>
      <c r="Q622" s="29"/>
      <c r="R622" s="29"/>
      <c r="S622" s="29"/>
      <c r="T622" s="29"/>
      <c r="U622" s="29"/>
      <c r="V622" s="29"/>
      <c r="W622" s="29"/>
      <c r="X622" s="29"/>
      <c r="Y622" s="29"/>
      <c r="Z622" s="29"/>
    </row>
    <row r="623" spans="1:26" ht="15.75" customHeight="1">
      <c r="A623" s="29"/>
      <c r="B623" s="29"/>
      <c r="C623" s="29"/>
      <c r="D623" s="29"/>
      <c r="E623" s="29"/>
      <c r="F623" s="29"/>
      <c r="G623" s="29"/>
      <c r="H623" s="579"/>
      <c r="I623" s="29"/>
      <c r="J623" s="29"/>
      <c r="K623" s="29"/>
      <c r="L623" s="29"/>
      <c r="M623" s="29"/>
      <c r="N623" s="29"/>
      <c r="O623" s="29"/>
      <c r="P623" s="29"/>
      <c r="Q623" s="29"/>
      <c r="R623" s="29"/>
      <c r="S623" s="29"/>
      <c r="T623" s="29"/>
      <c r="U623" s="29"/>
      <c r="V623" s="29"/>
      <c r="W623" s="29"/>
      <c r="X623" s="29"/>
      <c r="Y623" s="29"/>
      <c r="Z623" s="29"/>
    </row>
    <row r="624" spans="1:26" ht="15.75" customHeight="1">
      <c r="A624" s="29"/>
      <c r="B624" s="29"/>
      <c r="C624" s="29"/>
      <c r="D624" s="29"/>
      <c r="E624" s="29"/>
      <c r="F624" s="29"/>
      <c r="G624" s="29"/>
      <c r="H624" s="579"/>
      <c r="I624" s="29"/>
      <c r="J624" s="29"/>
      <c r="K624" s="29"/>
      <c r="L624" s="29"/>
      <c r="M624" s="29"/>
      <c r="N624" s="29"/>
      <c r="O624" s="29"/>
      <c r="P624" s="29"/>
      <c r="Q624" s="29"/>
      <c r="R624" s="29"/>
      <c r="S624" s="29"/>
      <c r="T624" s="29"/>
      <c r="U624" s="29"/>
      <c r="V624" s="29"/>
      <c r="W624" s="29"/>
      <c r="X624" s="29"/>
      <c r="Y624" s="29"/>
      <c r="Z624" s="29"/>
    </row>
    <row r="625" spans="1:26" ht="15.75" customHeight="1">
      <c r="A625" s="29"/>
      <c r="B625" s="29"/>
      <c r="C625" s="29"/>
      <c r="D625" s="29"/>
      <c r="E625" s="29"/>
      <c r="F625" s="29"/>
      <c r="G625" s="29"/>
      <c r="H625" s="579"/>
      <c r="I625" s="29"/>
      <c r="J625" s="29"/>
      <c r="K625" s="29"/>
      <c r="L625" s="29"/>
      <c r="M625" s="29"/>
      <c r="N625" s="29"/>
      <c r="O625" s="29"/>
      <c r="P625" s="29"/>
      <c r="Q625" s="29"/>
      <c r="R625" s="29"/>
      <c r="S625" s="29"/>
      <c r="T625" s="29"/>
      <c r="U625" s="29"/>
      <c r="V625" s="29"/>
      <c r="W625" s="29"/>
      <c r="X625" s="29"/>
      <c r="Y625" s="29"/>
      <c r="Z625" s="29"/>
    </row>
    <row r="626" spans="1:26" ht="15.75" customHeight="1">
      <c r="A626" s="29"/>
      <c r="B626" s="29"/>
      <c r="C626" s="29"/>
      <c r="D626" s="29"/>
      <c r="E626" s="29"/>
      <c r="F626" s="29"/>
      <c r="G626" s="29"/>
      <c r="H626" s="579"/>
      <c r="I626" s="29"/>
      <c r="J626" s="29"/>
      <c r="K626" s="29"/>
      <c r="L626" s="29"/>
      <c r="M626" s="29"/>
      <c r="N626" s="29"/>
      <c r="O626" s="29"/>
      <c r="P626" s="29"/>
      <c r="Q626" s="29"/>
      <c r="R626" s="29"/>
      <c r="S626" s="29"/>
      <c r="T626" s="29"/>
      <c r="U626" s="29"/>
      <c r="V626" s="29"/>
      <c r="W626" s="29"/>
      <c r="X626" s="29"/>
      <c r="Y626" s="29"/>
      <c r="Z626" s="29"/>
    </row>
    <row r="627" spans="1:26" ht="15.75" customHeight="1">
      <c r="A627" s="29"/>
      <c r="B627" s="29"/>
      <c r="C627" s="29"/>
      <c r="D627" s="29"/>
      <c r="E627" s="29"/>
      <c r="F627" s="29"/>
      <c r="G627" s="29"/>
      <c r="H627" s="579"/>
      <c r="I627" s="29"/>
      <c r="J627" s="29"/>
      <c r="K627" s="29"/>
      <c r="L627" s="29"/>
      <c r="M627" s="29"/>
      <c r="N627" s="29"/>
      <c r="O627" s="29"/>
      <c r="P627" s="29"/>
      <c r="Q627" s="29"/>
      <c r="R627" s="29"/>
      <c r="S627" s="29"/>
      <c r="T627" s="29"/>
      <c r="U627" s="29"/>
      <c r="V627" s="29"/>
      <c r="W627" s="29"/>
      <c r="X627" s="29"/>
      <c r="Y627" s="29"/>
      <c r="Z627" s="29"/>
    </row>
    <row r="628" spans="1:26" ht="15.75" customHeight="1">
      <c r="A628" s="29"/>
      <c r="B628" s="29"/>
      <c r="C628" s="29"/>
      <c r="D628" s="29"/>
      <c r="E628" s="29"/>
      <c r="F628" s="29"/>
      <c r="G628" s="29"/>
      <c r="H628" s="579"/>
      <c r="I628" s="29"/>
      <c r="J628" s="29"/>
      <c r="K628" s="29"/>
      <c r="L628" s="29"/>
      <c r="M628" s="29"/>
      <c r="N628" s="29"/>
      <c r="O628" s="29"/>
      <c r="P628" s="29"/>
      <c r="Q628" s="29"/>
      <c r="R628" s="29"/>
      <c r="S628" s="29"/>
      <c r="T628" s="29"/>
      <c r="U628" s="29"/>
      <c r="V628" s="29"/>
      <c r="W628" s="29"/>
      <c r="X628" s="29"/>
      <c r="Y628" s="29"/>
      <c r="Z628" s="29"/>
    </row>
    <row r="629" spans="1:26" ht="15.75" customHeight="1">
      <c r="A629" s="29"/>
      <c r="B629" s="29"/>
      <c r="C629" s="29"/>
      <c r="D629" s="29"/>
      <c r="E629" s="29"/>
      <c r="F629" s="29"/>
      <c r="G629" s="29"/>
      <c r="H629" s="579"/>
      <c r="I629" s="29"/>
      <c r="J629" s="29"/>
      <c r="K629" s="29"/>
      <c r="L629" s="29"/>
      <c r="M629" s="29"/>
      <c r="N629" s="29"/>
      <c r="O629" s="29"/>
      <c r="P629" s="29"/>
      <c r="Q629" s="29"/>
      <c r="R629" s="29"/>
      <c r="S629" s="29"/>
      <c r="T629" s="29"/>
      <c r="U629" s="29"/>
      <c r="V629" s="29"/>
      <c r="W629" s="29"/>
      <c r="X629" s="29"/>
      <c r="Y629" s="29"/>
      <c r="Z629" s="29"/>
    </row>
    <row r="630" spans="1:26" ht="15.75" customHeight="1">
      <c r="A630" s="29"/>
      <c r="B630" s="29"/>
      <c r="C630" s="29"/>
      <c r="D630" s="29"/>
      <c r="E630" s="29"/>
      <c r="F630" s="29"/>
      <c r="G630" s="29"/>
      <c r="H630" s="579"/>
      <c r="I630" s="29"/>
      <c r="J630" s="29"/>
      <c r="K630" s="29"/>
      <c r="L630" s="29"/>
      <c r="M630" s="29"/>
      <c r="N630" s="29"/>
      <c r="O630" s="29"/>
      <c r="P630" s="29"/>
      <c r="Q630" s="29"/>
      <c r="R630" s="29"/>
      <c r="S630" s="29"/>
      <c r="T630" s="29"/>
      <c r="U630" s="29"/>
      <c r="V630" s="29"/>
      <c r="W630" s="29"/>
      <c r="X630" s="29"/>
      <c r="Y630" s="29"/>
      <c r="Z630" s="29"/>
    </row>
    <row r="631" spans="1:26" ht="15.75" customHeight="1">
      <c r="A631" s="29"/>
      <c r="B631" s="29"/>
      <c r="C631" s="29"/>
      <c r="D631" s="29"/>
      <c r="E631" s="29"/>
      <c r="F631" s="29"/>
      <c r="G631" s="29"/>
      <c r="H631" s="579"/>
      <c r="I631" s="29"/>
      <c r="J631" s="29"/>
      <c r="K631" s="29"/>
      <c r="L631" s="29"/>
      <c r="M631" s="29"/>
      <c r="N631" s="29"/>
      <c r="O631" s="29"/>
      <c r="P631" s="29"/>
      <c r="Q631" s="29"/>
      <c r="R631" s="29"/>
      <c r="S631" s="29"/>
      <c r="T631" s="29"/>
      <c r="U631" s="29"/>
      <c r="V631" s="29"/>
      <c r="W631" s="29"/>
      <c r="X631" s="29"/>
      <c r="Y631" s="29"/>
      <c r="Z631" s="29"/>
    </row>
    <row r="632" spans="1:26" ht="15.75" customHeight="1">
      <c r="A632" s="29"/>
      <c r="B632" s="29"/>
      <c r="C632" s="29"/>
      <c r="D632" s="29"/>
      <c r="E632" s="29"/>
      <c r="F632" s="29"/>
      <c r="G632" s="29"/>
      <c r="H632" s="579"/>
      <c r="I632" s="29"/>
      <c r="J632" s="29"/>
      <c r="K632" s="29"/>
      <c r="L632" s="29"/>
      <c r="M632" s="29"/>
      <c r="N632" s="29"/>
      <c r="O632" s="29"/>
      <c r="P632" s="29"/>
      <c r="Q632" s="29"/>
      <c r="R632" s="29"/>
      <c r="S632" s="29"/>
      <c r="T632" s="29"/>
      <c r="U632" s="29"/>
      <c r="V632" s="29"/>
      <c r="W632" s="29"/>
      <c r="X632" s="29"/>
      <c r="Y632" s="29"/>
      <c r="Z632" s="29"/>
    </row>
    <row r="633" spans="1:26" ht="15.75" customHeight="1">
      <c r="A633" s="29"/>
      <c r="B633" s="29"/>
      <c r="C633" s="29"/>
      <c r="D633" s="29"/>
      <c r="E633" s="29"/>
      <c r="F633" s="29"/>
      <c r="G633" s="29"/>
      <c r="H633" s="579"/>
      <c r="I633" s="29"/>
      <c r="J633" s="29"/>
      <c r="K633" s="29"/>
      <c r="L633" s="29"/>
      <c r="M633" s="29"/>
      <c r="N633" s="29"/>
      <c r="O633" s="29"/>
      <c r="P633" s="29"/>
      <c r="Q633" s="29"/>
      <c r="R633" s="29"/>
      <c r="S633" s="29"/>
      <c r="T633" s="29"/>
      <c r="U633" s="29"/>
      <c r="V633" s="29"/>
      <c r="W633" s="29"/>
      <c r="X633" s="29"/>
      <c r="Y633" s="29"/>
      <c r="Z633" s="29"/>
    </row>
    <row r="634" spans="1:26" ht="15.75" customHeight="1">
      <c r="A634" s="29"/>
      <c r="B634" s="29"/>
      <c r="C634" s="29"/>
      <c r="D634" s="29"/>
      <c r="E634" s="29"/>
      <c r="F634" s="29"/>
      <c r="G634" s="29"/>
      <c r="H634" s="579"/>
      <c r="I634" s="29"/>
      <c r="J634" s="29"/>
      <c r="K634" s="29"/>
      <c r="L634" s="29"/>
      <c r="M634" s="29"/>
      <c r="N634" s="29"/>
      <c r="O634" s="29"/>
      <c r="P634" s="29"/>
      <c r="Q634" s="29"/>
      <c r="R634" s="29"/>
      <c r="S634" s="29"/>
      <c r="T634" s="29"/>
      <c r="U634" s="29"/>
      <c r="V634" s="29"/>
      <c r="W634" s="29"/>
      <c r="X634" s="29"/>
      <c r="Y634" s="29"/>
      <c r="Z634" s="29"/>
    </row>
    <row r="635" spans="1:26" ht="15.75" customHeight="1">
      <c r="A635" s="29"/>
      <c r="B635" s="29"/>
      <c r="C635" s="29"/>
      <c r="D635" s="29"/>
      <c r="E635" s="29"/>
      <c r="F635" s="29"/>
      <c r="G635" s="29"/>
      <c r="H635" s="579"/>
      <c r="I635" s="29"/>
      <c r="J635" s="29"/>
      <c r="K635" s="29"/>
      <c r="L635" s="29"/>
      <c r="M635" s="29"/>
      <c r="N635" s="29"/>
      <c r="O635" s="29"/>
      <c r="P635" s="29"/>
      <c r="Q635" s="29"/>
      <c r="R635" s="29"/>
      <c r="S635" s="29"/>
      <c r="T635" s="29"/>
      <c r="U635" s="29"/>
      <c r="V635" s="29"/>
      <c r="W635" s="29"/>
      <c r="X635" s="29"/>
      <c r="Y635" s="29"/>
      <c r="Z635" s="29"/>
    </row>
    <row r="636" spans="1:26" ht="15.75" customHeight="1">
      <c r="A636" s="29"/>
      <c r="B636" s="29"/>
      <c r="C636" s="29"/>
      <c r="D636" s="29"/>
      <c r="E636" s="29"/>
      <c r="F636" s="29"/>
      <c r="G636" s="29"/>
      <c r="H636" s="579"/>
      <c r="I636" s="29"/>
      <c r="J636" s="29"/>
      <c r="K636" s="29"/>
      <c r="L636" s="29"/>
      <c r="M636" s="29"/>
      <c r="N636" s="29"/>
      <c r="O636" s="29"/>
      <c r="P636" s="29"/>
      <c r="Q636" s="29"/>
      <c r="R636" s="29"/>
      <c r="S636" s="29"/>
      <c r="T636" s="29"/>
      <c r="U636" s="29"/>
      <c r="V636" s="29"/>
      <c r="W636" s="29"/>
      <c r="X636" s="29"/>
      <c r="Y636" s="29"/>
      <c r="Z636" s="29"/>
    </row>
    <row r="637" spans="1:26" ht="15.75" customHeight="1">
      <c r="A637" s="29"/>
      <c r="B637" s="29"/>
      <c r="C637" s="29"/>
      <c r="D637" s="29"/>
      <c r="E637" s="29"/>
      <c r="F637" s="29"/>
      <c r="G637" s="29"/>
      <c r="H637" s="579"/>
      <c r="I637" s="29"/>
      <c r="J637" s="29"/>
      <c r="K637" s="29"/>
      <c r="L637" s="29"/>
      <c r="M637" s="29"/>
      <c r="N637" s="29"/>
      <c r="O637" s="29"/>
      <c r="P637" s="29"/>
      <c r="Q637" s="29"/>
      <c r="R637" s="29"/>
      <c r="S637" s="29"/>
      <c r="T637" s="29"/>
      <c r="U637" s="29"/>
      <c r="V637" s="29"/>
      <c r="W637" s="29"/>
      <c r="X637" s="29"/>
      <c r="Y637" s="29"/>
      <c r="Z637" s="29"/>
    </row>
    <row r="638" spans="1:26" ht="15.75" customHeight="1">
      <c r="A638" s="29"/>
      <c r="B638" s="29"/>
      <c r="C638" s="29"/>
      <c r="D638" s="29"/>
      <c r="E638" s="29"/>
      <c r="F638" s="29"/>
      <c r="G638" s="29"/>
      <c r="H638" s="579"/>
      <c r="I638" s="29"/>
      <c r="J638" s="29"/>
      <c r="K638" s="29"/>
      <c r="L638" s="29"/>
      <c r="M638" s="29"/>
      <c r="N638" s="29"/>
      <c r="O638" s="29"/>
      <c r="P638" s="29"/>
      <c r="Q638" s="29"/>
      <c r="R638" s="29"/>
      <c r="S638" s="29"/>
      <c r="T638" s="29"/>
      <c r="U638" s="29"/>
      <c r="V638" s="29"/>
      <c r="W638" s="29"/>
      <c r="X638" s="29"/>
      <c r="Y638" s="29"/>
      <c r="Z638" s="29"/>
    </row>
    <row r="639" spans="1:26" ht="15.75" customHeight="1">
      <c r="A639" s="29"/>
      <c r="B639" s="29"/>
      <c r="C639" s="29"/>
      <c r="D639" s="29"/>
      <c r="E639" s="29"/>
      <c r="F639" s="29"/>
      <c r="G639" s="29"/>
      <c r="H639" s="579"/>
      <c r="I639" s="29"/>
      <c r="J639" s="29"/>
      <c r="K639" s="29"/>
      <c r="L639" s="29"/>
      <c r="M639" s="29"/>
      <c r="N639" s="29"/>
      <c r="O639" s="29"/>
      <c r="P639" s="29"/>
      <c r="Q639" s="29"/>
      <c r="R639" s="29"/>
      <c r="S639" s="29"/>
      <c r="T639" s="29"/>
      <c r="U639" s="29"/>
      <c r="V639" s="29"/>
      <c r="W639" s="29"/>
      <c r="X639" s="29"/>
      <c r="Y639" s="29"/>
      <c r="Z639" s="29"/>
    </row>
    <row r="640" spans="1:26" ht="15.75" customHeight="1">
      <c r="A640" s="29"/>
      <c r="B640" s="29"/>
      <c r="C640" s="29"/>
      <c r="D640" s="29"/>
      <c r="E640" s="29"/>
      <c r="F640" s="29"/>
      <c r="G640" s="29"/>
      <c r="H640" s="579"/>
      <c r="I640" s="29"/>
      <c r="J640" s="29"/>
      <c r="K640" s="29"/>
      <c r="L640" s="29"/>
      <c r="M640" s="29"/>
      <c r="N640" s="29"/>
      <c r="O640" s="29"/>
      <c r="P640" s="29"/>
      <c r="Q640" s="29"/>
      <c r="R640" s="29"/>
      <c r="S640" s="29"/>
      <c r="T640" s="29"/>
      <c r="U640" s="29"/>
      <c r="V640" s="29"/>
      <c r="W640" s="29"/>
      <c r="X640" s="29"/>
      <c r="Y640" s="29"/>
      <c r="Z640" s="29"/>
    </row>
    <row r="641" spans="1:26" ht="15.75" customHeight="1">
      <c r="A641" s="29"/>
      <c r="B641" s="29"/>
      <c r="C641" s="29"/>
      <c r="D641" s="29"/>
      <c r="E641" s="29"/>
      <c r="F641" s="29"/>
      <c r="G641" s="29"/>
      <c r="H641" s="579"/>
      <c r="I641" s="29"/>
      <c r="J641" s="29"/>
      <c r="K641" s="29"/>
      <c r="L641" s="29"/>
      <c r="M641" s="29"/>
      <c r="N641" s="29"/>
      <c r="O641" s="29"/>
      <c r="P641" s="29"/>
      <c r="Q641" s="29"/>
      <c r="R641" s="29"/>
      <c r="S641" s="29"/>
      <c r="T641" s="29"/>
      <c r="U641" s="29"/>
      <c r="V641" s="29"/>
      <c r="W641" s="29"/>
      <c r="X641" s="29"/>
      <c r="Y641" s="29"/>
      <c r="Z641" s="29"/>
    </row>
    <row r="642" spans="1:26" ht="15.75" customHeight="1">
      <c r="A642" s="29"/>
      <c r="B642" s="29"/>
      <c r="C642" s="29"/>
      <c r="D642" s="29"/>
      <c r="E642" s="29"/>
      <c r="F642" s="29"/>
      <c r="G642" s="29"/>
      <c r="H642" s="579"/>
      <c r="I642" s="29"/>
      <c r="J642" s="29"/>
      <c r="K642" s="29"/>
      <c r="L642" s="29"/>
      <c r="M642" s="29"/>
      <c r="N642" s="29"/>
      <c r="O642" s="29"/>
      <c r="P642" s="29"/>
      <c r="Q642" s="29"/>
      <c r="R642" s="29"/>
      <c r="S642" s="29"/>
      <c r="T642" s="29"/>
      <c r="U642" s="29"/>
      <c r="V642" s="29"/>
      <c r="W642" s="29"/>
      <c r="X642" s="29"/>
      <c r="Y642" s="29"/>
      <c r="Z642" s="29"/>
    </row>
    <row r="643" spans="1:26" ht="15.75" customHeight="1">
      <c r="A643" s="29"/>
      <c r="B643" s="29"/>
      <c r="C643" s="29"/>
      <c r="D643" s="29"/>
      <c r="E643" s="29"/>
      <c r="F643" s="29"/>
      <c r="G643" s="29"/>
      <c r="H643" s="579"/>
      <c r="I643" s="29"/>
      <c r="J643" s="29"/>
      <c r="K643" s="29"/>
      <c r="L643" s="29"/>
      <c r="M643" s="29"/>
      <c r="N643" s="29"/>
      <c r="O643" s="29"/>
      <c r="P643" s="29"/>
      <c r="Q643" s="29"/>
      <c r="R643" s="29"/>
      <c r="S643" s="29"/>
      <c r="T643" s="29"/>
      <c r="U643" s="29"/>
      <c r="V643" s="29"/>
      <c r="W643" s="29"/>
      <c r="X643" s="29"/>
      <c r="Y643" s="29"/>
      <c r="Z643" s="29"/>
    </row>
    <row r="644" spans="1:26" ht="15.75" customHeight="1">
      <c r="A644" s="29"/>
      <c r="B644" s="29"/>
      <c r="C644" s="29"/>
      <c r="D644" s="29"/>
      <c r="E644" s="29"/>
      <c r="F644" s="29"/>
      <c r="G644" s="29"/>
      <c r="H644" s="579"/>
      <c r="I644" s="29"/>
      <c r="J644" s="29"/>
      <c r="K644" s="29"/>
      <c r="L644" s="29"/>
      <c r="M644" s="29"/>
      <c r="N644" s="29"/>
      <c r="O644" s="29"/>
      <c r="P644" s="29"/>
      <c r="Q644" s="29"/>
      <c r="R644" s="29"/>
      <c r="S644" s="29"/>
      <c r="T644" s="29"/>
      <c r="U644" s="29"/>
      <c r="V644" s="29"/>
      <c r="W644" s="29"/>
      <c r="X644" s="29"/>
      <c r="Y644" s="29"/>
      <c r="Z644" s="29"/>
    </row>
    <row r="645" spans="1:26" ht="15.75" customHeight="1">
      <c r="A645" s="29"/>
      <c r="B645" s="29"/>
      <c r="C645" s="29"/>
      <c r="D645" s="29"/>
      <c r="E645" s="29"/>
      <c r="F645" s="29"/>
      <c r="G645" s="29"/>
      <c r="H645" s="579"/>
      <c r="I645" s="29"/>
      <c r="J645" s="29"/>
      <c r="K645" s="29"/>
      <c r="L645" s="29"/>
      <c r="M645" s="29"/>
      <c r="N645" s="29"/>
      <c r="O645" s="29"/>
      <c r="P645" s="29"/>
      <c r="Q645" s="29"/>
      <c r="R645" s="29"/>
      <c r="S645" s="29"/>
      <c r="T645" s="29"/>
      <c r="U645" s="29"/>
      <c r="V645" s="29"/>
      <c r="W645" s="29"/>
      <c r="X645" s="29"/>
      <c r="Y645" s="29"/>
      <c r="Z645" s="29"/>
    </row>
    <row r="646" spans="1:26" ht="15.75" customHeight="1">
      <c r="A646" s="29"/>
      <c r="B646" s="29"/>
      <c r="C646" s="29"/>
      <c r="D646" s="29"/>
      <c r="E646" s="29"/>
      <c r="F646" s="29"/>
      <c r="G646" s="29"/>
      <c r="H646" s="579"/>
      <c r="I646" s="29"/>
      <c r="J646" s="29"/>
      <c r="K646" s="29"/>
      <c r="L646" s="29"/>
      <c r="M646" s="29"/>
      <c r="N646" s="29"/>
      <c r="O646" s="29"/>
      <c r="P646" s="29"/>
      <c r="Q646" s="29"/>
      <c r="R646" s="29"/>
      <c r="S646" s="29"/>
      <c r="T646" s="29"/>
      <c r="U646" s="29"/>
      <c r="V646" s="29"/>
      <c r="W646" s="29"/>
      <c r="X646" s="29"/>
      <c r="Y646" s="29"/>
      <c r="Z646" s="29"/>
    </row>
    <row r="647" spans="1:26" ht="15.75" customHeight="1">
      <c r="A647" s="29"/>
      <c r="B647" s="29"/>
      <c r="C647" s="29"/>
      <c r="D647" s="29"/>
      <c r="E647" s="29"/>
      <c r="F647" s="29"/>
      <c r="G647" s="29"/>
      <c r="H647" s="579"/>
      <c r="I647" s="29"/>
      <c r="J647" s="29"/>
      <c r="K647" s="29"/>
      <c r="L647" s="29"/>
      <c r="M647" s="29"/>
      <c r="N647" s="29"/>
      <c r="O647" s="29"/>
      <c r="P647" s="29"/>
      <c r="Q647" s="29"/>
      <c r="R647" s="29"/>
      <c r="S647" s="29"/>
      <c r="T647" s="29"/>
      <c r="U647" s="29"/>
      <c r="V647" s="29"/>
      <c r="W647" s="29"/>
      <c r="X647" s="29"/>
      <c r="Y647" s="29"/>
      <c r="Z647" s="29"/>
    </row>
    <row r="648" spans="1:26" ht="15.75" customHeight="1">
      <c r="A648" s="29"/>
      <c r="B648" s="29"/>
      <c r="C648" s="29"/>
      <c r="D648" s="29"/>
      <c r="E648" s="29"/>
      <c r="F648" s="29"/>
      <c r="G648" s="29"/>
      <c r="H648" s="579"/>
      <c r="I648" s="29"/>
      <c r="J648" s="29"/>
      <c r="K648" s="29"/>
      <c r="L648" s="29"/>
      <c r="M648" s="29"/>
      <c r="N648" s="29"/>
      <c r="O648" s="29"/>
      <c r="P648" s="29"/>
      <c r="Q648" s="29"/>
      <c r="R648" s="29"/>
      <c r="S648" s="29"/>
      <c r="T648" s="29"/>
      <c r="U648" s="29"/>
      <c r="V648" s="29"/>
      <c r="W648" s="29"/>
      <c r="X648" s="29"/>
      <c r="Y648" s="29"/>
      <c r="Z648" s="29"/>
    </row>
    <row r="649" spans="1:26" ht="15.75" customHeight="1">
      <c r="A649" s="29"/>
      <c r="B649" s="29"/>
      <c r="C649" s="29"/>
      <c r="D649" s="29"/>
      <c r="E649" s="29"/>
      <c r="F649" s="29"/>
      <c r="G649" s="29"/>
      <c r="H649" s="579"/>
      <c r="I649" s="29"/>
      <c r="J649" s="29"/>
      <c r="K649" s="29"/>
      <c r="L649" s="29"/>
      <c r="M649" s="29"/>
      <c r="N649" s="29"/>
      <c r="O649" s="29"/>
      <c r="P649" s="29"/>
      <c r="Q649" s="29"/>
      <c r="R649" s="29"/>
      <c r="S649" s="29"/>
      <c r="T649" s="29"/>
      <c r="U649" s="29"/>
      <c r="V649" s="29"/>
      <c r="W649" s="29"/>
      <c r="X649" s="29"/>
      <c r="Y649" s="29"/>
      <c r="Z649" s="29"/>
    </row>
    <row r="650" spans="1:26" ht="15.75" customHeight="1">
      <c r="A650" s="29"/>
      <c r="B650" s="29"/>
      <c r="C650" s="29"/>
      <c r="D650" s="29"/>
      <c r="E650" s="29"/>
      <c r="F650" s="29"/>
      <c r="G650" s="29"/>
      <c r="H650" s="579"/>
      <c r="I650" s="29"/>
      <c r="J650" s="29"/>
      <c r="K650" s="29"/>
      <c r="L650" s="29"/>
      <c r="M650" s="29"/>
      <c r="N650" s="29"/>
      <c r="O650" s="29"/>
      <c r="P650" s="29"/>
      <c r="Q650" s="29"/>
      <c r="R650" s="29"/>
      <c r="S650" s="29"/>
      <c r="T650" s="29"/>
      <c r="U650" s="29"/>
      <c r="V650" s="29"/>
      <c r="W650" s="29"/>
      <c r="X650" s="29"/>
      <c r="Y650" s="29"/>
      <c r="Z650" s="29"/>
    </row>
    <row r="651" spans="1:26" ht="15.75" customHeight="1">
      <c r="A651" s="29"/>
      <c r="B651" s="29"/>
      <c r="C651" s="29"/>
      <c r="D651" s="29"/>
      <c r="E651" s="29"/>
      <c r="F651" s="29"/>
      <c r="G651" s="29"/>
      <c r="H651" s="579"/>
      <c r="I651" s="29"/>
      <c r="J651" s="29"/>
      <c r="K651" s="29"/>
      <c r="L651" s="29"/>
      <c r="M651" s="29"/>
      <c r="N651" s="29"/>
      <c r="O651" s="29"/>
      <c r="P651" s="29"/>
      <c r="Q651" s="29"/>
      <c r="R651" s="29"/>
      <c r="S651" s="29"/>
      <c r="T651" s="29"/>
      <c r="U651" s="29"/>
      <c r="V651" s="29"/>
      <c r="W651" s="29"/>
      <c r="X651" s="29"/>
      <c r="Y651" s="29"/>
      <c r="Z651" s="29"/>
    </row>
    <row r="652" spans="1:26" ht="15.75" customHeight="1">
      <c r="A652" s="29"/>
      <c r="B652" s="29"/>
      <c r="C652" s="29"/>
      <c r="D652" s="29"/>
      <c r="E652" s="29"/>
      <c r="F652" s="29"/>
      <c r="G652" s="29"/>
      <c r="H652" s="579"/>
      <c r="I652" s="29"/>
      <c r="J652" s="29"/>
      <c r="K652" s="29"/>
      <c r="L652" s="29"/>
      <c r="M652" s="29"/>
      <c r="N652" s="29"/>
      <c r="O652" s="29"/>
      <c r="P652" s="29"/>
      <c r="Q652" s="29"/>
      <c r="R652" s="29"/>
      <c r="S652" s="29"/>
      <c r="T652" s="29"/>
      <c r="U652" s="29"/>
      <c r="V652" s="29"/>
      <c r="W652" s="29"/>
      <c r="X652" s="29"/>
      <c r="Y652" s="29"/>
      <c r="Z652" s="29"/>
    </row>
    <row r="653" spans="1:26" ht="15.75" customHeight="1">
      <c r="A653" s="29"/>
      <c r="B653" s="29"/>
      <c r="C653" s="29"/>
      <c r="D653" s="29"/>
      <c r="E653" s="29"/>
      <c r="F653" s="29"/>
      <c r="G653" s="29"/>
      <c r="H653" s="579"/>
      <c r="I653" s="29"/>
      <c r="J653" s="29"/>
      <c r="K653" s="29"/>
      <c r="L653" s="29"/>
      <c r="M653" s="29"/>
      <c r="N653" s="29"/>
      <c r="O653" s="29"/>
      <c r="P653" s="29"/>
      <c r="Q653" s="29"/>
      <c r="R653" s="29"/>
      <c r="S653" s="29"/>
      <c r="T653" s="29"/>
      <c r="U653" s="29"/>
      <c r="V653" s="29"/>
      <c r="W653" s="29"/>
      <c r="X653" s="29"/>
      <c r="Y653" s="29"/>
      <c r="Z653" s="29"/>
    </row>
    <row r="654" spans="1:26" ht="15.75" customHeight="1">
      <c r="A654" s="29"/>
      <c r="B654" s="29"/>
      <c r="C654" s="29"/>
      <c r="D654" s="29"/>
      <c r="E654" s="29"/>
      <c r="F654" s="29"/>
      <c r="G654" s="29"/>
      <c r="H654" s="579"/>
      <c r="I654" s="29"/>
      <c r="J654" s="29"/>
      <c r="K654" s="29"/>
      <c r="L654" s="29"/>
      <c r="M654" s="29"/>
      <c r="N654" s="29"/>
      <c r="O654" s="29"/>
      <c r="P654" s="29"/>
      <c r="Q654" s="29"/>
      <c r="R654" s="29"/>
      <c r="S654" s="29"/>
      <c r="T654" s="29"/>
      <c r="U654" s="29"/>
      <c r="V654" s="29"/>
      <c r="W654" s="29"/>
      <c r="X654" s="29"/>
      <c r="Y654" s="29"/>
      <c r="Z654" s="29"/>
    </row>
    <row r="655" spans="1:26" ht="15.75" customHeight="1">
      <c r="A655" s="29"/>
      <c r="B655" s="29"/>
      <c r="C655" s="29"/>
      <c r="D655" s="29"/>
      <c r="E655" s="29"/>
      <c r="F655" s="29"/>
      <c r="G655" s="29"/>
      <c r="H655" s="579"/>
      <c r="I655" s="29"/>
      <c r="J655" s="29"/>
      <c r="K655" s="29"/>
      <c r="L655" s="29"/>
      <c r="M655" s="29"/>
      <c r="N655" s="29"/>
      <c r="O655" s="29"/>
      <c r="P655" s="29"/>
      <c r="Q655" s="29"/>
      <c r="R655" s="29"/>
      <c r="S655" s="29"/>
      <c r="T655" s="29"/>
      <c r="U655" s="29"/>
      <c r="V655" s="29"/>
      <c r="W655" s="29"/>
      <c r="X655" s="29"/>
      <c r="Y655" s="29"/>
      <c r="Z655" s="29"/>
    </row>
    <row r="656" spans="1:26" ht="15.75" customHeight="1">
      <c r="A656" s="29"/>
      <c r="B656" s="29"/>
      <c r="C656" s="29"/>
      <c r="D656" s="29"/>
      <c r="E656" s="29"/>
      <c r="F656" s="29"/>
      <c r="G656" s="29"/>
      <c r="H656" s="579"/>
      <c r="I656" s="29"/>
      <c r="J656" s="29"/>
      <c r="K656" s="29"/>
      <c r="L656" s="29"/>
      <c r="M656" s="29"/>
      <c r="N656" s="29"/>
      <c r="O656" s="29"/>
      <c r="P656" s="29"/>
      <c r="Q656" s="29"/>
      <c r="R656" s="29"/>
      <c r="S656" s="29"/>
      <c r="T656" s="29"/>
      <c r="U656" s="29"/>
      <c r="V656" s="29"/>
      <c r="W656" s="29"/>
      <c r="X656" s="29"/>
      <c r="Y656" s="29"/>
      <c r="Z656" s="29"/>
    </row>
    <row r="657" spans="1:26" ht="15.75" customHeight="1">
      <c r="A657" s="29"/>
      <c r="B657" s="29"/>
      <c r="C657" s="29"/>
      <c r="D657" s="29"/>
      <c r="E657" s="29"/>
      <c r="F657" s="29"/>
      <c r="G657" s="29"/>
      <c r="H657" s="579"/>
      <c r="I657" s="29"/>
      <c r="J657" s="29"/>
      <c r="K657" s="29"/>
      <c r="L657" s="29"/>
      <c r="M657" s="29"/>
      <c r="N657" s="29"/>
      <c r="O657" s="29"/>
      <c r="P657" s="29"/>
      <c r="Q657" s="29"/>
      <c r="R657" s="29"/>
      <c r="S657" s="29"/>
      <c r="T657" s="29"/>
      <c r="U657" s="29"/>
      <c r="V657" s="29"/>
      <c r="W657" s="29"/>
      <c r="X657" s="29"/>
      <c r="Y657" s="29"/>
      <c r="Z657" s="29"/>
    </row>
    <row r="658" spans="1:26" ht="15.75" customHeight="1">
      <c r="A658" s="29"/>
      <c r="B658" s="29"/>
      <c r="C658" s="29"/>
      <c r="D658" s="29"/>
      <c r="E658" s="29"/>
      <c r="F658" s="29"/>
      <c r="G658" s="29"/>
      <c r="H658" s="579"/>
      <c r="I658" s="29"/>
      <c r="J658" s="29"/>
      <c r="K658" s="29"/>
      <c r="L658" s="29"/>
      <c r="M658" s="29"/>
      <c r="N658" s="29"/>
      <c r="O658" s="29"/>
      <c r="P658" s="29"/>
      <c r="Q658" s="29"/>
      <c r="R658" s="29"/>
      <c r="S658" s="29"/>
      <c r="T658" s="29"/>
      <c r="U658" s="29"/>
      <c r="V658" s="29"/>
      <c r="W658" s="29"/>
      <c r="X658" s="29"/>
      <c r="Y658" s="29"/>
      <c r="Z658" s="29"/>
    </row>
    <row r="659" spans="1:26" ht="15.75" customHeight="1">
      <c r="A659" s="29"/>
      <c r="B659" s="29"/>
      <c r="C659" s="29"/>
      <c r="D659" s="29"/>
      <c r="E659" s="29"/>
      <c r="F659" s="29"/>
      <c r="G659" s="29"/>
      <c r="H659" s="579"/>
      <c r="I659" s="29"/>
      <c r="J659" s="29"/>
      <c r="K659" s="29"/>
      <c r="L659" s="29"/>
      <c r="M659" s="29"/>
      <c r="N659" s="29"/>
      <c r="O659" s="29"/>
      <c r="P659" s="29"/>
      <c r="Q659" s="29"/>
      <c r="R659" s="29"/>
      <c r="S659" s="29"/>
      <c r="T659" s="29"/>
      <c r="U659" s="29"/>
      <c r="V659" s="29"/>
      <c r="W659" s="29"/>
      <c r="X659" s="29"/>
      <c r="Y659" s="29"/>
      <c r="Z659" s="29"/>
    </row>
    <row r="660" spans="1:26" ht="15.75" customHeight="1">
      <c r="A660" s="29"/>
      <c r="B660" s="29"/>
      <c r="C660" s="29"/>
      <c r="D660" s="29"/>
      <c r="E660" s="29"/>
      <c r="F660" s="29"/>
      <c r="G660" s="29"/>
      <c r="H660" s="579"/>
      <c r="I660" s="29"/>
      <c r="J660" s="29"/>
      <c r="K660" s="29"/>
      <c r="L660" s="29"/>
      <c r="M660" s="29"/>
      <c r="N660" s="29"/>
      <c r="O660" s="29"/>
      <c r="P660" s="29"/>
      <c r="Q660" s="29"/>
      <c r="R660" s="29"/>
      <c r="S660" s="29"/>
      <c r="T660" s="29"/>
      <c r="U660" s="29"/>
      <c r="V660" s="29"/>
      <c r="W660" s="29"/>
      <c r="X660" s="29"/>
      <c r="Y660" s="29"/>
      <c r="Z660" s="29"/>
    </row>
    <row r="661" spans="1:26" ht="15.75" customHeight="1">
      <c r="A661" s="29"/>
      <c r="B661" s="29"/>
      <c r="C661" s="29"/>
      <c r="D661" s="29"/>
      <c r="E661" s="29"/>
      <c r="F661" s="29"/>
      <c r="G661" s="29"/>
      <c r="H661" s="579"/>
      <c r="I661" s="29"/>
      <c r="J661" s="29"/>
      <c r="K661" s="29"/>
      <c r="L661" s="29"/>
      <c r="M661" s="29"/>
      <c r="N661" s="29"/>
      <c r="O661" s="29"/>
      <c r="P661" s="29"/>
      <c r="Q661" s="29"/>
      <c r="R661" s="29"/>
      <c r="S661" s="29"/>
      <c r="T661" s="29"/>
      <c r="U661" s="29"/>
      <c r="V661" s="29"/>
      <c r="W661" s="29"/>
      <c r="X661" s="29"/>
      <c r="Y661" s="29"/>
      <c r="Z661" s="29"/>
    </row>
    <row r="662" spans="1:26" ht="15.75" customHeight="1">
      <c r="A662" s="29"/>
      <c r="B662" s="29"/>
      <c r="C662" s="29"/>
      <c r="D662" s="29"/>
      <c r="E662" s="29"/>
      <c r="F662" s="29"/>
      <c r="G662" s="29"/>
      <c r="H662" s="579"/>
      <c r="I662" s="29"/>
      <c r="J662" s="29"/>
      <c r="K662" s="29"/>
      <c r="L662" s="29"/>
      <c r="M662" s="29"/>
      <c r="N662" s="29"/>
      <c r="O662" s="29"/>
      <c r="P662" s="29"/>
      <c r="Q662" s="29"/>
      <c r="R662" s="29"/>
      <c r="S662" s="29"/>
      <c r="T662" s="29"/>
      <c r="U662" s="29"/>
      <c r="V662" s="29"/>
      <c r="W662" s="29"/>
      <c r="X662" s="29"/>
      <c r="Y662" s="29"/>
      <c r="Z662" s="29"/>
    </row>
    <row r="663" spans="1:26" ht="15.75" customHeight="1">
      <c r="A663" s="29"/>
      <c r="B663" s="29"/>
      <c r="C663" s="29"/>
      <c r="D663" s="29"/>
      <c r="E663" s="29"/>
      <c r="F663" s="29"/>
      <c r="G663" s="29"/>
      <c r="H663" s="579"/>
      <c r="I663" s="29"/>
      <c r="J663" s="29"/>
      <c r="K663" s="29"/>
      <c r="L663" s="29"/>
      <c r="M663" s="29"/>
      <c r="N663" s="29"/>
      <c r="O663" s="29"/>
      <c r="P663" s="29"/>
      <c r="Q663" s="29"/>
      <c r="R663" s="29"/>
      <c r="S663" s="29"/>
      <c r="T663" s="29"/>
      <c r="U663" s="29"/>
      <c r="V663" s="29"/>
      <c r="W663" s="29"/>
      <c r="X663" s="29"/>
      <c r="Y663" s="29"/>
      <c r="Z663" s="29"/>
    </row>
    <row r="664" spans="1:26" ht="15.75" customHeight="1">
      <c r="A664" s="29"/>
      <c r="B664" s="29"/>
      <c r="C664" s="29"/>
      <c r="D664" s="29"/>
      <c r="E664" s="29"/>
      <c r="F664" s="29"/>
      <c r="G664" s="29"/>
      <c r="H664" s="579"/>
      <c r="I664" s="29"/>
      <c r="J664" s="29"/>
      <c r="K664" s="29"/>
      <c r="L664" s="29"/>
      <c r="M664" s="29"/>
      <c r="N664" s="29"/>
      <c r="O664" s="29"/>
      <c r="P664" s="29"/>
      <c r="Q664" s="29"/>
      <c r="R664" s="29"/>
      <c r="S664" s="29"/>
      <c r="T664" s="29"/>
      <c r="U664" s="29"/>
      <c r="V664" s="29"/>
      <c r="W664" s="29"/>
      <c r="X664" s="29"/>
      <c r="Y664" s="29"/>
      <c r="Z664" s="29"/>
    </row>
    <row r="665" spans="1:26" ht="15.75" customHeight="1">
      <c r="A665" s="29"/>
      <c r="B665" s="29"/>
      <c r="C665" s="29"/>
      <c r="D665" s="29"/>
      <c r="E665" s="29"/>
      <c r="F665" s="29"/>
      <c r="G665" s="29"/>
      <c r="H665" s="579"/>
      <c r="I665" s="29"/>
      <c r="J665" s="29"/>
      <c r="K665" s="29"/>
      <c r="L665" s="29"/>
      <c r="M665" s="29"/>
      <c r="N665" s="29"/>
      <c r="O665" s="29"/>
      <c r="P665" s="29"/>
      <c r="Q665" s="29"/>
      <c r="R665" s="29"/>
      <c r="S665" s="29"/>
      <c r="T665" s="29"/>
      <c r="U665" s="29"/>
      <c r="V665" s="29"/>
      <c r="W665" s="29"/>
      <c r="X665" s="29"/>
      <c r="Y665" s="29"/>
      <c r="Z665" s="29"/>
    </row>
    <row r="666" spans="1:26" ht="15.75" customHeight="1">
      <c r="A666" s="29"/>
      <c r="B666" s="29"/>
      <c r="C666" s="29"/>
      <c r="D666" s="29"/>
      <c r="E666" s="29"/>
      <c r="F666" s="29"/>
      <c r="G666" s="29"/>
      <c r="H666" s="579"/>
      <c r="I666" s="29"/>
      <c r="J666" s="29"/>
      <c r="K666" s="29"/>
      <c r="L666" s="29"/>
      <c r="M666" s="29"/>
      <c r="N666" s="29"/>
      <c r="O666" s="29"/>
      <c r="P666" s="29"/>
      <c r="Q666" s="29"/>
      <c r="R666" s="29"/>
      <c r="S666" s="29"/>
      <c r="T666" s="29"/>
      <c r="U666" s="29"/>
      <c r="V666" s="29"/>
      <c r="W666" s="29"/>
      <c r="X666" s="29"/>
      <c r="Y666" s="29"/>
      <c r="Z666" s="29"/>
    </row>
    <row r="667" spans="1:26" ht="15.75" customHeight="1">
      <c r="A667" s="29"/>
      <c r="B667" s="29"/>
      <c r="C667" s="29"/>
      <c r="D667" s="29"/>
      <c r="E667" s="29"/>
      <c r="F667" s="29"/>
      <c r="G667" s="29"/>
      <c r="H667" s="579"/>
      <c r="I667" s="29"/>
      <c r="J667" s="29"/>
      <c r="K667" s="29"/>
      <c r="L667" s="29"/>
      <c r="M667" s="29"/>
      <c r="N667" s="29"/>
      <c r="O667" s="29"/>
      <c r="P667" s="29"/>
      <c r="Q667" s="29"/>
      <c r="R667" s="29"/>
      <c r="S667" s="29"/>
      <c r="T667" s="29"/>
      <c r="U667" s="29"/>
      <c r="V667" s="29"/>
      <c r="W667" s="29"/>
      <c r="X667" s="29"/>
      <c r="Y667" s="29"/>
      <c r="Z667" s="29"/>
    </row>
    <row r="668" spans="1:26" ht="15.75" customHeight="1">
      <c r="A668" s="29"/>
      <c r="B668" s="29"/>
      <c r="C668" s="29"/>
      <c r="D668" s="29"/>
      <c r="E668" s="29"/>
      <c r="F668" s="29"/>
      <c r="G668" s="29"/>
      <c r="H668" s="579"/>
      <c r="I668" s="29"/>
      <c r="J668" s="29"/>
      <c r="K668" s="29"/>
      <c r="L668" s="29"/>
      <c r="M668" s="29"/>
      <c r="N668" s="29"/>
      <c r="O668" s="29"/>
      <c r="P668" s="29"/>
      <c r="Q668" s="29"/>
      <c r="R668" s="29"/>
      <c r="S668" s="29"/>
      <c r="T668" s="29"/>
      <c r="U668" s="29"/>
      <c r="V668" s="29"/>
      <c r="W668" s="29"/>
      <c r="X668" s="29"/>
      <c r="Y668" s="29"/>
      <c r="Z668" s="29"/>
    </row>
    <row r="669" spans="1:26" ht="15.75" customHeight="1">
      <c r="A669" s="29"/>
      <c r="B669" s="29"/>
      <c r="C669" s="29"/>
      <c r="D669" s="29"/>
      <c r="E669" s="29"/>
      <c r="F669" s="29"/>
      <c r="G669" s="29"/>
      <c r="H669" s="579"/>
      <c r="I669" s="29"/>
      <c r="J669" s="29"/>
      <c r="K669" s="29"/>
      <c r="L669" s="29"/>
      <c r="M669" s="29"/>
      <c r="N669" s="29"/>
      <c r="O669" s="29"/>
      <c r="P669" s="29"/>
      <c r="Q669" s="29"/>
      <c r="R669" s="29"/>
      <c r="S669" s="29"/>
      <c r="T669" s="29"/>
      <c r="U669" s="29"/>
      <c r="V669" s="29"/>
      <c r="W669" s="29"/>
      <c r="X669" s="29"/>
      <c r="Y669" s="29"/>
      <c r="Z669" s="29"/>
    </row>
    <row r="670" spans="1:26" ht="15.75" customHeight="1">
      <c r="A670" s="29"/>
      <c r="B670" s="29"/>
      <c r="C670" s="29"/>
      <c r="D670" s="29"/>
      <c r="E670" s="29"/>
      <c r="F670" s="29"/>
      <c r="G670" s="29"/>
      <c r="H670" s="579"/>
      <c r="I670" s="29"/>
      <c r="J670" s="29"/>
      <c r="K670" s="29"/>
      <c r="L670" s="29"/>
      <c r="M670" s="29"/>
      <c r="N670" s="29"/>
      <c r="O670" s="29"/>
      <c r="P670" s="29"/>
      <c r="Q670" s="29"/>
      <c r="R670" s="29"/>
      <c r="S670" s="29"/>
      <c r="T670" s="29"/>
      <c r="U670" s="29"/>
      <c r="V670" s="29"/>
      <c r="W670" s="29"/>
      <c r="X670" s="29"/>
      <c r="Y670" s="29"/>
      <c r="Z670" s="29"/>
    </row>
    <row r="671" spans="1:26" ht="15.75" customHeight="1">
      <c r="A671" s="29"/>
      <c r="B671" s="29"/>
      <c r="C671" s="29"/>
      <c r="D671" s="29"/>
      <c r="E671" s="29"/>
      <c r="F671" s="29"/>
      <c r="G671" s="29"/>
      <c r="H671" s="579"/>
      <c r="I671" s="29"/>
      <c r="J671" s="29"/>
      <c r="K671" s="29"/>
      <c r="L671" s="29"/>
      <c r="M671" s="29"/>
      <c r="N671" s="29"/>
      <c r="O671" s="29"/>
      <c r="P671" s="29"/>
      <c r="Q671" s="29"/>
      <c r="R671" s="29"/>
      <c r="S671" s="29"/>
      <c r="T671" s="29"/>
      <c r="U671" s="29"/>
      <c r="V671" s="29"/>
      <c r="W671" s="29"/>
      <c r="X671" s="29"/>
      <c r="Y671" s="29"/>
      <c r="Z671" s="29"/>
    </row>
    <row r="672" spans="1:26" ht="15.75" customHeight="1">
      <c r="A672" s="29"/>
      <c r="B672" s="29"/>
      <c r="C672" s="29"/>
      <c r="D672" s="29"/>
      <c r="E672" s="29"/>
      <c r="F672" s="29"/>
      <c r="G672" s="29"/>
      <c r="H672" s="579"/>
      <c r="I672" s="29"/>
      <c r="J672" s="29"/>
      <c r="K672" s="29"/>
      <c r="L672" s="29"/>
      <c r="M672" s="29"/>
      <c r="N672" s="29"/>
      <c r="O672" s="29"/>
      <c r="P672" s="29"/>
      <c r="Q672" s="29"/>
      <c r="R672" s="29"/>
      <c r="S672" s="29"/>
      <c r="T672" s="29"/>
      <c r="U672" s="29"/>
      <c r="V672" s="29"/>
      <c r="W672" s="29"/>
      <c r="X672" s="29"/>
      <c r="Y672" s="29"/>
      <c r="Z672" s="29"/>
    </row>
    <row r="673" spans="1:26" ht="15.75" customHeight="1">
      <c r="A673" s="29"/>
      <c r="B673" s="29"/>
      <c r="C673" s="29"/>
      <c r="D673" s="29"/>
      <c r="E673" s="29"/>
      <c r="F673" s="29"/>
      <c r="G673" s="29"/>
      <c r="H673" s="579"/>
      <c r="I673" s="29"/>
      <c r="J673" s="29"/>
      <c r="K673" s="29"/>
      <c r="L673" s="29"/>
      <c r="M673" s="29"/>
      <c r="N673" s="29"/>
      <c r="O673" s="29"/>
      <c r="P673" s="29"/>
      <c r="Q673" s="29"/>
      <c r="R673" s="29"/>
      <c r="S673" s="29"/>
      <c r="T673" s="29"/>
      <c r="U673" s="29"/>
      <c r="V673" s="29"/>
      <c r="W673" s="29"/>
      <c r="X673" s="29"/>
      <c r="Y673" s="29"/>
      <c r="Z673" s="29"/>
    </row>
    <row r="674" spans="1:26" ht="15.75" customHeight="1">
      <c r="A674" s="29"/>
      <c r="B674" s="29"/>
      <c r="C674" s="29"/>
      <c r="D674" s="29"/>
      <c r="E674" s="29"/>
      <c r="F674" s="29"/>
      <c r="G674" s="29"/>
      <c r="H674" s="579"/>
      <c r="I674" s="29"/>
      <c r="J674" s="29"/>
      <c r="K674" s="29"/>
      <c r="L674" s="29"/>
      <c r="M674" s="29"/>
      <c r="N674" s="29"/>
      <c r="O674" s="29"/>
      <c r="P674" s="29"/>
      <c r="Q674" s="29"/>
      <c r="R674" s="29"/>
      <c r="S674" s="29"/>
      <c r="T674" s="29"/>
      <c r="U674" s="29"/>
      <c r="V674" s="29"/>
      <c r="W674" s="29"/>
      <c r="X674" s="29"/>
      <c r="Y674" s="29"/>
      <c r="Z674" s="29"/>
    </row>
    <row r="675" spans="1:26" ht="15.75" customHeight="1">
      <c r="A675" s="29"/>
      <c r="B675" s="29"/>
      <c r="C675" s="29"/>
      <c r="D675" s="29"/>
      <c r="E675" s="29"/>
      <c r="F675" s="29"/>
      <c r="G675" s="29"/>
      <c r="H675" s="579"/>
      <c r="I675" s="29"/>
      <c r="J675" s="29"/>
      <c r="K675" s="29"/>
      <c r="L675" s="29"/>
      <c r="M675" s="29"/>
      <c r="N675" s="29"/>
      <c r="O675" s="29"/>
      <c r="P675" s="29"/>
      <c r="Q675" s="29"/>
      <c r="R675" s="29"/>
      <c r="S675" s="29"/>
      <c r="T675" s="29"/>
      <c r="U675" s="29"/>
      <c r="V675" s="29"/>
      <c r="W675" s="29"/>
      <c r="X675" s="29"/>
      <c r="Y675" s="29"/>
      <c r="Z675" s="29"/>
    </row>
    <row r="676" spans="1:26" ht="15.75" customHeight="1">
      <c r="A676" s="29"/>
      <c r="B676" s="29"/>
      <c r="C676" s="29"/>
      <c r="D676" s="29"/>
      <c r="E676" s="29"/>
      <c r="F676" s="29"/>
      <c r="G676" s="29"/>
      <c r="H676" s="579"/>
      <c r="I676" s="29"/>
      <c r="J676" s="29"/>
      <c r="K676" s="29"/>
      <c r="L676" s="29"/>
      <c r="M676" s="29"/>
      <c r="N676" s="29"/>
      <c r="O676" s="29"/>
      <c r="P676" s="29"/>
      <c r="Q676" s="29"/>
      <c r="R676" s="29"/>
      <c r="S676" s="29"/>
      <c r="T676" s="29"/>
      <c r="U676" s="29"/>
      <c r="V676" s="29"/>
      <c r="W676" s="29"/>
      <c r="X676" s="29"/>
      <c r="Y676" s="29"/>
      <c r="Z676" s="29"/>
    </row>
    <row r="677" spans="1:26" ht="15.75" customHeight="1">
      <c r="A677" s="29"/>
      <c r="B677" s="29"/>
      <c r="C677" s="29"/>
      <c r="D677" s="29"/>
      <c r="E677" s="29"/>
      <c r="F677" s="29"/>
      <c r="G677" s="29"/>
      <c r="H677" s="579"/>
      <c r="I677" s="29"/>
      <c r="J677" s="29"/>
      <c r="K677" s="29"/>
      <c r="L677" s="29"/>
      <c r="M677" s="29"/>
      <c r="N677" s="29"/>
      <c r="O677" s="29"/>
      <c r="P677" s="29"/>
      <c r="Q677" s="29"/>
      <c r="R677" s="29"/>
      <c r="S677" s="29"/>
      <c r="T677" s="29"/>
      <c r="U677" s="29"/>
      <c r="V677" s="29"/>
      <c r="W677" s="29"/>
      <c r="X677" s="29"/>
      <c r="Y677" s="29"/>
      <c r="Z677" s="29"/>
    </row>
    <row r="678" spans="1:26" ht="15.75" customHeight="1">
      <c r="A678" s="29"/>
      <c r="B678" s="29"/>
      <c r="C678" s="29"/>
      <c r="D678" s="29"/>
      <c r="E678" s="29"/>
      <c r="F678" s="29"/>
      <c r="G678" s="29"/>
      <c r="H678" s="579"/>
      <c r="I678" s="29"/>
      <c r="J678" s="29"/>
      <c r="K678" s="29"/>
      <c r="L678" s="29"/>
      <c r="M678" s="29"/>
      <c r="N678" s="29"/>
      <c r="O678" s="29"/>
      <c r="P678" s="29"/>
      <c r="Q678" s="29"/>
      <c r="R678" s="29"/>
      <c r="S678" s="29"/>
      <c r="T678" s="29"/>
      <c r="U678" s="29"/>
      <c r="V678" s="29"/>
      <c r="W678" s="29"/>
      <c r="X678" s="29"/>
      <c r="Y678" s="29"/>
      <c r="Z678" s="29"/>
    </row>
    <row r="679" spans="1:26" ht="15.75" customHeight="1">
      <c r="A679" s="29"/>
      <c r="B679" s="29"/>
      <c r="C679" s="29"/>
      <c r="D679" s="29"/>
      <c r="E679" s="29"/>
      <c r="F679" s="29"/>
      <c r="G679" s="29"/>
      <c r="H679" s="579"/>
      <c r="I679" s="29"/>
      <c r="J679" s="29"/>
      <c r="K679" s="29"/>
      <c r="L679" s="29"/>
      <c r="M679" s="29"/>
      <c r="N679" s="29"/>
      <c r="O679" s="29"/>
      <c r="P679" s="29"/>
      <c r="Q679" s="29"/>
      <c r="R679" s="29"/>
      <c r="S679" s="29"/>
      <c r="T679" s="29"/>
      <c r="U679" s="29"/>
      <c r="V679" s="29"/>
      <c r="W679" s="29"/>
      <c r="X679" s="29"/>
      <c r="Y679" s="29"/>
      <c r="Z679" s="29"/>
    </row>
    <row r="680" spans="1:26" ht="15.75" customHeight="1">
      <c r="A680" s="29"/>
      <c r="B680" s="29"/>
      <c r="C680" s="29"/>
      <c r="D680" s="29"/>
      <c r="E680" s="29"/>
      <c r="F680" s="29"/>
      <c r="G680" s="29"/>
      <c r="H680" s="579"/>
      <c r="I680" s="29"/>
      <c r="J680" s="29"/>
      <c r="K680" s="29"/>
      <c r="L680" s="29"/>
      <c r="M680" s="29"/>
      <c r="N680" s="29"/>
      <c r="O680" s="29"/>
      <c r="P680" s="29"/>
      <c r="Q680" s="29"/>
      <c r="R680" s="29"/>
      <c r="S680" s="29"/>
      <c r="T680" s="29"/>
      <c r="U680" s="29"/>
      <c r="V680" s="29"/>
      <c r="W680" s="29"/>
      <c r="X680" s="29"/>
      <c r="Y680" s="29"/>
      <c r="Z680" s="29"/>
    </row>
    <row r="681" spans="1:26" ht="15.75" customHeight="1">
      <c r="A681" s="29"/>
      <c r="B681" s="29"/>
      <c r="C681" s="29"/>
      <c r="D681" s="29"/>
      <c r="E681" s="29"/>
      <c r="F681" s="29"/>
      <c r="G681" s="29"/>
      <c r="H681" s="579"/>
      <c r="I681" s="29"/>
      <c r="J681" s="29"/>
      <c r="K681" s="29"/>
      <c r="L681" s="29"/>
      <c r="M681" s="29"/>
      <c r="N681" s="29"/>
      <c r="O681" s="29"/>
      <c r="P681" s="29"/>
      <c r="Q681" s="29"/>
      <c r="R681" s="29"/>
      <c r="S681" s="29"/>
      <c r="T681" s="29"/>
      <c r="U681" s="29"/>
      <c r="V681" s="29"/>
      <c r="W681" s="29"/>
      <c r="X681" s="29"/>
      <c r="Y681" s="29"/>
      <c r="Z681" s="29"/>
    </row>
    <row r="682" spans="1:26" ht="15.75" customHeight="1">
      <c r="A682" s="29"/>
      <c r="B682" s="29"/>
      <c r="C682" s="29"/>
      <c r="D682" s="29"/>
      <c r="E682" s="29"/>
      <c r="F682" s="29"/>
      <c r="G682" s="29"/>
      <c r="H682" s="579"/>
      <c r="I682" s="29"/>
      <c r="J682" s="29"/>
      <c r="K682" s="29"/>
      <c r="L682" s="29"/>
      <c r="M682" s="29"/>
      <c r="N682" s="29"/>
      <c r="O682" s="29"/>
      <c r="P682" s="29"/>
      <c r="Q682" s="29"/>
      <c r="R682" s="29"/>
      <c r="S682" s="29"/>
      <c r="T682" s="29"/>
      <c r="U682" s="29"/>
      <c r="V682" s="29"/>
      <c r="W682" s="29"/>
      <c r="X682" s="29"/>
      <c r="Y682" s="29"/>
      <c r="Z682" s="29"/>
    </row>
    <row r="683" spans="1:26" ht="15.75" customHeight="1">
      <c r="A683" s="29"/>
      <c r="B683" s="29"/>
      <c r="C683" s="29"/>
      <c r="D683" s="29"/>
      <c r="E683" s="29"/>
      <c r="F683" s="29"/>
      <c r="G683" s="29"/>
      <c r="H683" s="579"/>
      <c r="I683" s="29"/>
      <c r="J683" s="29"/>
      <c r="K683" s="29"/>
      <c r="L683" s="29"/>
      <c r="M683" s="29"/>
      <c r="N683" s="29"/>
      <c r="O683" s="29"/>
      <c r="P683" s="29"/>
      <c r="Q683" s="29"/>
      <c r="R683" s="29"/>
      <c r="S683" s="29"/>
      <c r="T683" s="29"/>
      <c r="U683" s="29"/>
      <c r="V683" s="29"/>
      <c r="W683" s="29"/>
      <c r="X683" s="29"/>
      <c r="Y683" s="29"/>
      <c r="Z683" s="29"/>
    </row>
    <row r="684" spans="1:26" ht="15.75" customHeight="1">
      <c r="A684" s="29"/>
      <c r="B684" s="29"/>
      <c r="C684" s="29"/>
      <c r="D684" s="29"/>
      <c r="E684" s="29"/>
      <c r="F684" s="29"/>
      <c r="G684" s="29"/>
      <c r="H684" s="579"/>
      <c r="I684" s="29"/>
      <c r="J684" s="29"/>
      <c r="K684" s="29"/>
      <c r="L684" s="29"/>
      <c r="M684" s="29"/>
      <c r="N684" s="29"/>
      <c r="O684" s="29"/>
      <c r="P684" s="29"/>
      <c r="Q684" s="29"/>
      <c r="R684" s="29"/>
      <c r="S684" s="29"/>
      <c r="T684" s="29"/>
      <c r="U684" s="29"/>
      <c r="V684" s="29"/>
      <c r="W684" s="29"/>
      <c r="X684" s="29"/>
      <c r="Y684" s="29"/>
      <c r="Z684" s="29"/>
    </row>
    <row r="685" spans="1:26" ht="15.75" customHeight="1">
      <c r="A685" s="29"/>
      <c r="B685" s="29"/>
      <c r="C685" s="29"/>
      <c r="D685" s="29"/>
      <c r="E685" s="29"/>
      <c r="F685" s="29"/>
      <c r="G685" s="29"/>
      <c r="H685" s="579"/>
      <c r="I685" s="29"/>
      <c r="J685" s="29"/>
      <c r="K685" s="29"/>
      <c r="L685" s="29"/>
      <c r="M685" s="29"/>
      <c r="N685" s="29"/>
      <c r="O685" s="29"/>
      <c r="P685" s="29"/>
      <c r="Q685" s="29"/>
      <c r="R685" s="29"/>
      <c r="S685" s="29"/>
      <c r="T685" s="29"/>
      <c r="U685" s="29"/>
      <c r="V685" s="29"/>
      <c r="W685" s="29"/>
      <c r="X685" s="29"/>
      <c r="Y685" s="29"/>
      <c r="Z685" s="29"/>
    </row>
    <row r="686" spans="1:26" ht="15.75" customHeight="1">
      <c r="A686" s="29"/>
      <c r="B686" s="29"/>
      <c r="C686" s="29"/>
      <c r="D686" s="29"/>
      <c r="E686" s="29"/>
      <c r="F686" s="29"/>
      <c r="G686" s="29"/>
      <c r="H686" s="579"/>
      <c r="I686" s="29"/>
      <c r="J686" s="29"/>
      <c r="K686" s="29"/>
      <c r="L686" s="29"/>
      <c r="M686" s="29"/>
      <c r="N686" s="29"/>
      <c r="O686" s="29"/>
      <c r="P686" s="29"/>
      <c r="Q686" s="29"/>
      <c r="R686" s="29"/>
      <c r="S686" s="29"/>
      <c r="T686" s="29"/>
      <c r="U686" s="29"/>
      <c r="V686" s="29"/>
      <c r="W686" s="29"/>
      <c r="X686" s="29"/>
      <c r="Y686" s="29"/>
      <c r="Z686" s="29"/>
    </row>
    <row r="687" spans="1:26" ht="15.75" customHeight="1">
      <c r="A687" s="29"/>
      <c r="B687" s="29"/>
      <c r="C687" s="29"/>
      <c r="D687" s="29"/>
      <c r="E687" s="29"/>
      <c r="F687" s="29"/>
      <c r="G687" s="29"/>
      <c r="H687" s="579"/>
      <c r="I687" s="29"/>
      <c r="J687" s="29"/>
      <c r="K687" s="29"/>
      <c r="L687" s="29"/>
      <c r="M687" s="29"/>
      <c r="N687" s="29"/>
      <c r="O687" s="29"/>
      <c r="P687" s="29"/>
      <c r="Q687" s="29"/>
      <c r="R687" s="29"/>
      <c r="S687" s="29"/>
      <c r="T687" s="29"/>
      <c r="U687" s="29"/>
      <c r="V687" s="29"/>
      <c r="W687" s="29"/>
      <c r="X687" s="29"/>
      <c r="Y687" s="29"/>
      <c r="Z687" s="29"/>
    </row>
    <row r="688" spans="1:26" ht="15.75" customHeight="1">
      <c r="A688" s="29"/>
      <c r="B688" s="29"/>
      <c r="C688" s="29"/>
      <c r="D688" s="29"/>
      <c r="E688" s="29"/>
      <c r="F688" s="29"/>
      <c r="G688" s="29"/>
      <c r="H688" s="579"/>
      <c r="I688" s="29"/>
      <c r="J688" s="29"/>
      <c r="K688" s="29"/>
      <c r="L688" s="29"/>
      <c r="M688" s="29"/>
      <c r="N688" s="29"/>
      <c r="O688" s="29"/>
      <c r="P688" s="29"/>
      <c r="Q688" s="29"/>
      <c r="R688" s="29"/>
      <c r="S688" s="29"/>
      <c r="T688" s="29"/>
      <c r="U688" s="29"/>
      <c r="V688" s="29"/>
      <c r="W688" s="29"/>
      <c r="X688" s="29"/>
      <c r="Y688" s="29"/>
      <c r="Z688" s="29"/>
    </row>
    <row r="689" spans="1:26" ht="15.75" customHeight="1">
      <c r="A689" s="29"/>
      <c r="B689" s="29"/>
      <c r="C689" s="29"/>
      <c r="D689" s="29"/>
      <c r="E689" s="29"/>
      <c r="F689" s="29"/>
      <c r="G689" s="29"/>
      <c r="H689" s="579"/>
      <c r="I689" s="29"/>
      <c r="J689" s="29"/>
      <c r="K689" s="29"/>
      <c r="L689" s="29"/>
      <c r="M689" s="29"/>
      <c r="N689" s="29"/>
      <c r="O689" s="29"/>
      <c r="P689" s="29"/>
      <c r="Q689" s="29"/>
      <c r="R689" s="29"/>
      <c r="S689" s="29"/>
      <c r="T689" s="29"/>
      <c r="U689" s="29"/>
      <c r="V689" s="29"/>
      <c r="W689" s="29"/>
      <c r="X689" s="29"/>
      <c r="Y689" s="29"/>
      <c r="Z689" s="29"/>
    </row>
    <row r="690" spans="1:26" ht="15.75" customHeight="1">
      <c r="A690" s="29"/>
      <c r="B690" s="29"/>
      <c r="C690" s="29"/>
      <c r="D690" s="29"/>
      <c r="E690" s="29"/>
      <c r="F690" s="29"/>
      <c r="G690" s="29"/>
      <c r="H690" s="579"/>
      <c r="I690" s="29"/>
      <c r="J690" s="29"/>
      <c r="K690" s="29"/>
      <c r="L690" s="29"/>
      <c r="M690" s="29"/>
      <c r="N690" s="29"/>
      <c r="O690" s="29"/>
      <c r="P690" s="29"/>
      <c r="Q690" s="29"/>
      <c r="R690" s="29"/>
      <c r="S690" s="29"/>
      <c r="T690" s="29"/>
      <c r="U690" s="29"/>
      <c r="V690" s="29"/>
      <c r="W690" s="29"/>
      <c r="X690" s="29"/>
      <c r="Y690" s="29"/>
      <c r="Z690" s="29"/>
    </row>
    <row r="691" spans="1:26" ht="15.75" customHeight="1">
      <c r="A691" s="29"/>
      <c r="B691" s="29"/>
      <c r="C691" s="29"/>
      <c r="D691" s="29"/>
      <c r="E691" s="29"/>
      <c r="F691" s="29"/>
      <c r="G691" s="29"/>
      <c r="H691" s="579"/>
      <c r="I691" s="29"/>
      <c r="J691" s="29"/>
      <c r="K691" s="29"/>
      <c r="L691" s="29"/>
      <c r="M691" s="29"/>
      <c r="N691" s="29"/>
      <c r="O691" s="29"/>
      <c r="P691" s="29"/>
      <c r="Q691" s="29"/>
      <c r="R691" s="29"/>
      <c r="S691" s="29"/>
      <c r="T691" s="29"/>
      <c r="U691" s="29"/>
      <c r="V691" s="29"/>
      <c r="W691" s="29"/>
      <c r="X691" s="29"/>
      <c r="Y691" s="29"/>
      <c r="Z691" s="29"/>
    </row>
    <row r="692" spans="1:26" ht="15.75" customHeight="1">
      <c r="A692" s="29"/>
      <c r="B692" s="29"/>
      <c r="C692" s="29"/>
      <c r="D692" s="29"/>
      <c r="E692" s="29"/>
      <c r="F692" s="29"/>
      <c r="G692" s="29"/>
      <c r="H692" s="579"/>
      <c r="I692" s="29"/>
      <c r="J692" s="29"/>
      <c r="K692" s="29"/>
      <c r="L692" s="29"/>
      <c r="M692" s="29"/>
      <c r="N692" s="29"/>
      <c r="O692" s="29"/>
      <c r="P692" s="29"/>
      <c r="Q692" s="29"/>
      <c r="R692" s="29"/>
      <c r="S692" s="29"/>
      <c r="T692" s="29"/>
      <c r="U692" s="29"/>
      <c r="V692" s="29"/>
      <c r="W692" s="29"/>
      <c r="X692" s="29"/>
      <c r="Y692" s="29"/>
      <c r="Z692" s="29"/>
    </row>
    <row r="693" spans="1:26" ht="15.75" customHeight="1">
      <c r="A693" s="29"/>
      <c r="B693" s="29"/>
      <c r="C693" s="29"/>
      <c r="D693" s="29"/>
      <c r="E693" s="29"/>
      <c r="F693" s="29"/>
      <c r="G693" s="29"/>
      <c r="H693" s="579"/>
      <c r="I693" s="29"/>
      <c r="J693" s="29"/>
      <c r="K693" s="29"/>
      <c r="L693" s="29"/>
      <c r="M693" s="29"/>
      <c r="N693" s="29"/>
      <c r="O693" s="29"/>
      <c r="P693" s="29"/>
      <c r="Q693" s="29"/>
      <c r="R693" s="29"/>
      <c r="S693" s="29"/>
      <c r="T693" s="29"/>
      <c r="U693" s="29"/>
      <c r="V693" s="29"/>
      <c r="W693" s="29"/>
      <c r="X693" s="29"/>
      <c r="Y693" s="29"/>
      <c r="Z693" s="29"/>
    </row>
    <row r="694" spans="1:26" ht="15.75" customHeight="1">
      <c r="A694" s="29"/>
      <c r="B694" s="29"/>
      <c r="C694" s="29"/>
      <c r="D694" s="29"/>
      <c r="E694" s="29"/>
      <c r="F694" s="29"/>
      <c r="G694" s="29"/>
      <c r="H694" s="579"/>
      <c r="I694" s="29"/>
      <c r="J694" s="29"/>
      <c r="K694" s="29"/>
      <c r="L694" s="29"/>
      <c r="M694" s="29"/>
      <c r="N694" s="29"/>
      <c r="O694" s="29"/>
      <c r="P694" s="29"/>
      <c r="Q694" s="29"/>
      <c r="R694" s="29"/>
      <c r="S694" s="29"/>
      <c r="T694" s="29"/>
      <c r="U694" s="29"/>
      <c r="V694" s="29"/>
      <c r="W694" s="29"/>
      <c r="X694" s="29"/>
      <c r="Y694" s="29"/>
      <c r="Z694" s="29"/>
    </row>
    <row r="695" spans="1:26" ht="15.75" customHeight="1">
      <c r="A695" s="29"/>
      <c r="B695" s="29"/>
      <c r="C695" s="29"/>
      <c r="D695" s="29"/>
      <c r="E695" s="29"/>
      <c r="F695" s="29"/>
      <c r="G695" s="29"/>
      <c r="H695" s="579"/>
      <c r="I695" s="29"/>
      <c r="J695" s="29"/>
      <c r="K695" s="29"/>
      <c r="L695" s="29"/>
      <c r="M695" s="29"/>
      <c r="N695" s="29"/>
      <c r="O695" s="29"/>
      <c r="P695" s="29"/>
      <c r="Q695" s="29"/>
      <c r="R695" s="29"/>
      <c r="S695" s="29"/>
      <c r="T695" s="29"/>
      <c r="U695" s="29"/>
      <c r="V695" s="29"/>
      <c r="W695" s="29"/>
      <c r="X695" s="29"/>
      <c r="Y695" s="29"/>
      <c r="Z695" s="29"/>
    </row>
    <row r="696" spans="1:26" ht="15.75" customHeight="1">
      <c r="A696" s="29"/>
      <c r="B696" s="29"/>
      <c r="C696" s="29"/>
      <c r="D696" s="29"/>
      <c r="E696" s="29"/>
      <c r="F696" s="29"/>
      <c r="G696" s="29"/>
      <c r="H696" s="579"/>
      <c r="I696" s="29"/>
      <c r="J696" s="29"/>
      <c r="K696" s="29"/>
      <c r="L696" s="29"/>
      <c r="M696" s="29"/>
      <c r="N696" s="29"/>
      <c r="O696" s="29"/>
      <c r="P696" s="29"/>
      <c r="Q696" s="29"/>
      <c r="R696" s="29"/>
      <c r="S696" s="29"/>
      <c r="T696" s="29"/>
      <c r="U696" s="29"/>
      <c r="V696" s="29"/>
      <c r="W696" s="29"/>
      <c r="X696" s="29"/>
      <c r="Y696" s="29"/>
      <c r="Z696" s="29"/>
    </row>
    <row r="697" spans="1:26" ht="15.75" customHeight="1">
      <c r="A697" s="29"/>
      <c r="B697" s="29"/>
      <c r="C697" s="29"/>
      <c r="D697" s="29"/>
      <c r="E697" s="29"/>
      <c r="F697" s="29"/>
      <c r="G697" s="29"/>
      <c r="H697" s="579"/>
      <c r="I697" s="29"/>
      <c r="J697" s="29"/>
      <c r="K697" s="29"/>
      <c r="L697" s="29"/>
      <c r="M697" s="29"/>
      <c r="N697" s="29"/>
      <c r="O697" s="29"/>
      <c r="P697" s="29"/>
      <c r="Q697" s="29"/>
      <c r="R697" s="29"/>
      <c r="S697" s="29"/>
      <c r="T697" s="29"/>
      <c r="U697" s="29"/>
      <c r="V697" s="29"/>
      <c r="W697" s="29"/>
      <c r="X697" s="29"/>
      <c r="Y697" s="29"/>
      <c r="Z697" s="29"/>
    </row>
    <row r="698" spans="1:26" ht="15.75" customHeight="1">
      <c r="A698" s="29"/>
      <c r="B698" s="29"/>
      <c r="C698" s="29"/>
      <c r="D698" s="29"/>
      <c r="E698" s="29"/>
      <c r="F698" s="29"/>
      <c r="G698" s="29"/>
      <c r="H698" s="579"/>
      <c r="I698" s="29"/>
      <c r="J698" s="29"/>
      <c r="K698" s="29"/>
      <c r="L698" s="29"/>
      <c r="M698" s="29"/>
      <c r="N698" s="29"/>
      <c r="O698" s="29"/>
      <c r="P698" s="29"/>
      <c r="Q698" s="29"/>
      <c r="R698" s="29"/>
      <c r="S698" s="29"/>
      <c r="T698" s="29"/>
      <c r="U698" s="29"/>
      <c r="V698" s="29"/>
      <c r="W698" s="29"/>
      <c r="X698" s="29"/>
      <c r="Y698" s="29"/>
      <c r="Z698" s="29"/>
    </row>
    <row r="699" spans="1:26" ht="15.75" customHeight="1">
      <c r="A699" s="29"/>
      <c r="B699" s="29"/>
      <c r="C699" s="29"/>
      <c r="D699" s="29"/>
      <c r="E699" s="29"/>
      <c r="F699" s="29"/>
      <c r="G699" s="29"/>
      <c r="H699" s="579"/>
      <c r="I699" s="29"/>
      <c r="J699" s="29"/>
      <c r="K699" s="29"/>
      <c r="L699" s="29"/>
      <c r="M699" s="29"/>
      <c r="N699" s="29"/>
      <c r="O699" s="29"/>
      <c r="P699" s="29"/>
      <c r="Q699" s="29"/>
      <c r="R699" s="29"/>
      <c r="S699" s="29"/>
      <c r="T699" s="29"/>
      <c r="U699" s="29"/>
      <c r="V699" s="29"/>
      <c r="W699" s="29"/>
      <c r="X699" s="29"/>
      <c r="Y699" s="29"/>
      <c r="Z699" s="29"/>
    </row>
    <row r="700" spans="1:26" ht="15.75" customHeight="1">
      <c r="A700" s="29"/>
      <c r="B700" s="29"/>
      <c r="C700" s="29"/>
      <c r="D700" s="29"/>
      <c r="E700" s="29"/>
      <c r="F700" s="29"/>
      <c r="G700" s="29"/>
      <c r="H700" s="579"/>
      <c r="I700" s="29"/>
      <c r="J700" s="29"/>
      <c r="K700" s="29"/>
      <c r="L700" s="29"/>
      <c r="M700" s="29"/>
      <c r="N700" s="29"/>
      <c r="O700" s="29"/>
      <c r="P700" s="29"/>
      <c r="Q700" s="29"/>
      <c r="R700" s="29"/>
      <c r="S700" s="29"/>
      <c r="T700" s="29"/>
      <c r="U700" s="29"/>
      <c r="V700" s="29"/>
      <c r="W700" s="29"/>
      <c r="X700" s="29"/>
      <c r="Y700" s="29"/>
      <c r="Z700" s="29"/>
    </row>
    <row r="701" spans="1:26" ht="15.75" customHeight="1">
      <c r="A701" s="29"/>
      <c r="B701" s="29"/>
      <c r="C701" s="29"/>
      <c r="D701" s="29"/>
      <c r="E701" s="29"/>
      <c r="F701" s="29"/>
      <c r="G701" s="29"/>
      <c r="H701" s="579"/>
      <c r="I701" s="29"/>
      <c r="J701" s="29"/>
      <c r="K701" s="29"/>
      <c r="L701" s="29"/>
      <c r="M701" s="29"/>
      <c r="N701" s="29"/>
      <c r="O701" s="29"/>
      <c r="P701" s="29"/>
      <c r="Q701" s="29"/>
      <c r="R701" s="29"/>
      <c r="S701" s="29"/>
      <c r="T701" s="29"/>
      <c r="U701" s="29"/>
      <c r="V701" s="29"/>
      <c r="W701" s="29"/>
      <c r="X701" s="29"/>
      <c r="Y701" s="29"/>
      <c r="Z701" s="29"/>
    </row>
    <row r="702" spans="1:26" ht="15.75" customHeight="1">
      <c r="A702" s="29"/>
      <c r="B702" s="29"/>
      <c r="C702" s="29"/>
      <c r="D702" s="29"/>
      <c r="E702" s="29"/>
      <c r="F702" s="29"/>
      <c r="G702" s="29"/>
      <c r="H702" s="579"/>
      <c r="I702" s="29"/>
      <c r="J702" s="29"/>
      <c r="K702" s="29"/>
      <c r="L702" s="29"/>
      <c r="M702" s="29"/>
      <c r="N702" s="29"/>
      <c r="O702" s="29"/>
      <c r="P702" s="29"/>
      <c r="Q702" s="29"/>
      <c r="R702" s="29"/>
      <c r="S702" s="29"/>
      <c r="T702" s="29"/>
      <c r="U702" s="29"/>
      <c r="V702" s="29"/>
      <c r="W702" s="29"/>
      <c r="X702" s="29"/>
      <c r="Y702" s="29"/>
      <c r="Z702" s="29"/>
    </row>
    <row r="703" spans="1:26" ht="15.75" customHeight="1">
      <c r="A703" s="29"/>
      <c r="B703" s="29"/>
      <c r="C703" s="29"/>
      <c r="D703" s="29"/>
      <c r="E703" s="29"/>
      <c r="F703" s="29"/>
      <c r="G703" s="29"/>
      <c r="H703" s="579"/>
      <c r="I703" s="29"/>
      <c r="J703" s="29"/>
      <c r="K703" s="29"/>
      <c r="L703" s="29"/>
      <c r="M703" s="29"/>
      <c r="N703" s="29"/>
      <c r="O703" s="29"/>
      <c r="P703" s="29"/>
      <c r="Q703" s="29"/>
      <c r="R703" s="29"/>
      <c r="S703" s="29"/>
      <c r="T703" s="29"/>
      <c r="U703" s="29"/>
      <c r="V703" s="29"/>
      <c r="W703" s="29"/>
      <c r="X703" s="29"/>
      <c r="Y703" s="29"/>
      <c r="Z703" s="29"/>
    </row>
    <row r="704" spans="1:26" ht="15.75" customHeight="1">
      <c r="A704" s="29"/>
      <c r="B704" s="29"/>
      <c r="C704" s="29"/>
      <c r="D704" s="29"/>
      <c r="E704" s="29"/>
      <c r="F704" s="29"/>
      <c r="G704" s="29"/>
      <c r="H704" s="579"/>
      <c r="I704" s="29"/>
      <c r="J704" s="29"/>
      <c r="K704" s="29"/>
      <c r="L704" s="29"/>
      <c r="M704" s="29"/>
      <c r="N704" s="29"/>
      <c r="O704" s="29"/>
      <c r="P704" s="29"/>
      <c r="Q704" s="29"/>
      <c r="R704" s="29"/>
      <c r="S704" s="29"/>
      <c r="T704" s="29"/>
      <c r="U704" s="29"/>
      <c r="V704" s="29"/>
      <c r="W704" s="29"/>
      <c r="X704" s="29"/>
      <c r="Y704" s="29"/>
      <c r="Z704" s="29"/>
    </row>
    <row r="705" spans="1:26" ht="15.75" customHeight="1">
      <c r="A705" s="29"/>
      <c r="B705" s="29"/>
      <c r="C705" s="29"/>
      <c r="D705" s="29"/>
      <c r="E705" s="29"/>
      <c r="F705" s="29"/>
      <c r="G705" s="29"/>
      <c r="H705" s="579"/>
      <c r="I705" s="29"/>
      <c r="J705" s="29"/>
      <c r="K705" s="29"/>
      <c r="L705" s="29"/>
      <c r="M705" s="29"/>
      <c r="N705" s="29"/>
      <c r="O705" s="29"/>
      <c r="P705" s="29"/>
      <c r="Q705" s="29"/>
      <c r="R705" s="29"/>
      <c r="S705" s="29"/>
      <c r="T705" s="29"/>
      <c r="U705" s="29"/>
      <c r="V705" s="29"/>
      <c r="W705" s="29"/>
      <c r="X705" s="29"/>
      <c r="Y705" s="29"/>
      <c r="Z705" s="29"/>
    </row>
    <row r="706" spans="1:26" ht="15.75" customHeight="1">
      <c r="A706" s="29"/>
      <c r="B706" s="29"/>
      <c r="C706" s="29"/>
      <c r="D706" s="29"/>
      <c r="E706" s="29"/>
      <c r="F706" s="29"/>
      <c r="G706" s="29"/>
      <c r="H706" s="579"/>
      <c r="I706" s="29"/>
      <c r="J706" s="29"/>
      <c r="K706" s="29"/>
      <c r="L706" s="29"/>
      <c r="M706" s="29"/>
      <c r="N706" s="29"/>
      <c r="O706" s="29"/>
      <c r="P706" s="29"/>
      <c r="Q706" s="29"/>
      <c r="R706" s="29"/>
      <c r="S706" s="29"/>
      <c r="T706" s="29"/>
      <c r="U706" s="29"/>
      <c r="V706" s="29"/>
      <c r="W706" s="29"/>
      <c r="X706" s="29"/>
      <c r="Y706" s="29"/>
      <c r="Z706" s="29"/>
    </row>
    <row r="707" spans="1:26" ht="15.75" customHeight="1">
      <c r="A707" s="29"/>
      <c r="B707" s="29"/>
      <c r="C707" s="29"/>
      <c r="D707" s="29"/>
      <c r="E707" s="29"/>
      <c r="F707" s="29"/>
      <c r="G707" s="29"/>
      <c r="H707" s="579"/>
      <c r="I707" s="29"/>
      <c r="J707" s="29"/>
      <c r="K707" s="29"/>
      <c r="L707" s="29"/>
      <c r="M707" s="29"/>
      <c r="N707" s="29"/>
      <c r="O707" s="29"/>
      <c r="P707" s="29"/>
      <c r="Q707" s="29"/>
      <c r="R707" s="29"/>
      <c r="S707" s="29"/>
      <c r="T707" s="29"/>
      <c r="U707" s="29"/>
      <c r="V707" s="29"/>
      <c r="W707" s="29"/>
      <c r="X707" s="29"/>
      <c r="Y707" s="29"/>
      <c r="Z707" s="29"/>
    </row>
    <row r="708" spans="1:26" ht="15.75" customHeight="1">
      <c r="A708" s="29"/>
      <c r="B708" s="29"/>
      <c r="C708" s="29"/>
      <c r="D708" s="29"/>
      <c r="E708" s="29"/>
      <c r="F708" s="29"/>
      <c r="G708" s="29"/>
      <c r="H708" s="579"/>
      <c r="I708" s="29"/>
      <c r="J708" s="29"/>
      <c r="K708" s="29"/>
      <c r="L708" s="29"/>
      <c r="M708" s="29"/>
      <c r="N708" s="29"/>
      <c r="O708" s="29"/>
      <c r="P708" s="29"/>
      <c r="Q708" s="29"/>
      <c r="R708" s="29"/>
      <c r="S708" s="29"/>
      <c r="T708" s="29"/>
      <c r="U708" s="29"/>
      <c r="V708" s="29"/>
      <c r="W708" s="29"/>
      <c r="X708" s="29"/>
      <c r="Y708" s="29"/>
      <c r="Z708" s="29"/>
    </row>
    <row r="709" spans="1:26" ht="15.75" customHeight="1">
      <c r="A709" s="29"/>
      <c r="B709" s="29"/>
      <c r="C709" s="29"/>
      <c r="D709" s="29"/>
      <c r="E709" s="29"/>
      <c r="F709" s="29"/>
      <c r="G709" s="29"/>
      <c r="H709" s="579"/>
      <c r="I709" s="29"/>
      <c r="J709" s="29"/>
      <c r="K709" s="29"/>
      <c r="L709" s="29"/>
      <c r="M709" s="29"/>
      <c r="N709" s="29"/>
      <c r="O709" s="29"/>
      <c r="P709" s="29"/>
      <c r="Q709" s="29"/>
      <c r="R709" s="29"/>
      <c r="S709" s="29"/>
      <c r="T709" s="29"/>
      <c r="U709" s="29"/>
      <c r="V709" s="29"/>
      <c r="W709" s="29"/>
      <c r="X709" s="29"/>
      <c r="Y709" s="29"/>
      <c r="Z709" s="29"/>
    </row>
    <row r="710" spans="1:26" ht="15.75" customHeight="1">
      <c r="A710" s="29"/>
      <c r="B710" s="29"/>
      <c r="C710" s="29"/>
      <c r="D710" s="29"/>
      <c r="E710" s="29"/>
      <c r="F710" s="29"/>
      <c r="G710" s="29"/>
      <c r="H710" s="579"/>
      <c r="I710" s="29"/>
      <c r="J710" s="29"/>
      <c r="K710" s="29"/>
      <c r="L710" s="29"/>
      <c r="M710" s="29"/>
      <c r="N710" s="29"/>
      <c r="O710" s="29"/>
      <c r="P710" s="29"/>
      <c r="Q710" s="29"/>
      <c r="R710" s="29"/>
      <c r="S710" s="29"/>
      <c r="T710" s="29"/>
      <c r="U710" s="29"/>
      <c r="V710" s="29"/>
      <c r="W710" s="29"/>
      <c r="X710" s="29"/>
      <c r="Y710" s="29"/>
      <c r="Z710" s="29"/>
    </row>
    <row r="711" spans="1:26" ht="15.75" customHeight="1">
      <c r="A711" s="29"/>
      <c r="B711" s="29"/>
      <c r="C711" s="29"/>
      <c r="D711" s="29"/>
      <c r="E711" s="29"/>
      <c r="F711" s="29"/>
      <c r="G711" s="29"/>
      <c r="H711" s="579"/>
      <c r="I711" s="29"/>
      <c r="J711" s="29"/>
      <c r="K711" s="29"/>
      <c r="L711" s="29"/>
      <c r="M711" s="29"/>
      <c r="N711" s="29"/>
      <c r="O711" s="29"/>
      <c r="P711" s="29"/>
      <c r="Q711" s="29"/>
      <c r="R711" s="29"/>
      <c r="S711" s="29"/>
      <c r="T711" s="29"/>
      <c r="U711" s="29"/>
      <c r="V711" s="29"/>
      <c r="W711" s="29"/>
      <c r="X711" s="29"/>
      <c r="Y711" s="29"/>
      <c r="Z711" s="29"/>
    </row>
    <row r="712" spans="1:26" ht="15.75" customHeight="1">
      <c r="A712" s="29"/>
      <c r="B712" s="29"/>
      <c r="C712" s="29"/>
      <c r="D712" s="29"/>
      <c r="E712" s="29"/>
      <c r="F712" s="29"/>
      <c r="G712" s="29"/>
      <c r="H712" s="579"/>
      <c r="I712" s="29"/>
      <c r="J712" s="29"/>
      <c r="K712" s="29"/>
      <c r="L712" s="29"/>
      <c r="M712" s="29"/>
      <c r="N712" s="29"/>
      <c r="O712" s="29"/>
      <c r="P712" s="29"/>
      <c r="Q712" s="29"/>
      <c r="R712" s="29"/>
      <c r="S712" s="29"/>
      <c r="T712" s="29"/>
      <c r="U712" s="29"/>
      <c r="V712" s="29"/>
      <c r="W712" s="29"/>
      <c r="X712" s="29"/>
      <c r="Y712" s="29"/>
      <c r="Z712" s="29"/>
    </row>
    <row r="713" spans="1:26" ht="15.75" customHeight="1">
      <c r="A713" s="29"/>
      <c r="B713" s="29"/>
      <c r="C713" s="29"/>
      <c r="D713" s="29"/>
      <c r="E713" s="29"/>
      <c r="F713" s="29"/>
      <c r="G713" s="29"/>
      <c r="H713" s="579"/>
      <c r="I713" s="29"/>
      <c r="J713" s="29"/>
      <c r="K713" s="29"/>
      <c r="L713" s="29"/>
      <c r="M713" s="29"/>
      <c r="N713" s="29"/>
      <c r="O713" s="29"/>
      <c r="P713" s="29"/>
      <c r="Q713" s="29"/>
      <c r="R713" s="29"/>
      <c r="S713" s="29"/>
      <c r="T713" s="29"/>
      <c r="U713" s="29"/>
      <c r="V713" s="29"/>
      <c r="W713" s="29"/>
      <c r="X713" s="29"/>
      <c r="Y713" s="29"/>
      <c r="Z713" s="29"/>
    </row>
    <row r="714" spans="1:26" ht="15.75" customHeight="1">
      <c r="A714" s="29"/>
      <c r="B714" s="29"/>
      <c r="C714" s="29"/>
      <c r="D714" s="29"/>
      <c r="E714" s="29"/>
      <c r="F714" s="29"/>
      <c r="G714" s="29"/>
      <c r="H714" s="579"/>
      <c r="I714" s="29"/>
      <c r="J714" s="29"/>
      <c r="K714" s="29"/>
      <c r="L714" s="29"/>
      <c r="M714" s="29"/>
      <c r="N714" s="29"/>
      <c r="O714" s="29"/>
      <c r="P714" s="29"/>
      <c r="Q714" s="29"/>
      <c r="R714" s="29"/>
      <c r="S714" s="29"/>
      <c r="T714" s="29"/>
      <c r="U714" s="29"/>
      <c r="V714" s="29"/>
      <c r="W714" s="29"/>
      <c r="X714" s="29"/>
      <c r="Y714" s="29"/>
      <c r="Z714" s="29"/>
    </row>
    <row r="715" spans="1:26" ht="15.75" customHeight="1">
      <c r="A715" s="29"/>
      <c r="B715" s="29"/>
      <c r="C715" s="29"/>
      <c r="D715" s="29"/>
      <c r="E715" s="29"/>
      <c r="F715" s="29"/>
      <c r="G715" s="29"/>
      <c r="H715" s="579"/>
      <c r="I715" s="29"/>
      <c r="J715" s="29"/>
      <c r="K715" s="29"/>
      <c r="L715" s="29"/>
      <c r="M715" s="29"/>
      <c r="N715" s="29"/>
      <c r="O715" s="29"/>
      <c r="P715" s="29"/>
      <c r="Q715" s="29"/>
      <c r="R715" s="29"/>
      <c r="S715" s="29"/>
      <c r="T715" s="29"/>
      <c r="U715" s="29"/>
      <c r="V715" s="29"/>
      <c r="W715" s="29"/>
      <c r="X715" s="29"/>
      <c r="Y715" s="29"/>
      <c r="Z715" s="29"/>
    </row>
    <row r="716" spans="1:26" ht="15.75" customHeight="1">
      <c r="A716" s="29"/>
      <c r="B716" s="29"/>
      <c r="C716" s="29"/>
      <c r="D716" s="29"/>
      <c r="E716" s="29"/>
      <c r="F716" s="29"/>
      <c r="G716" s="29"/>
      <c r="H716" s="579"/>
      <c r="I716" s="29"/>
      <c r="J716" s="29"/>
      <c r="K716" s="29"/>
      <c r="L716" s="29"/>
      <c r="M716" s="29"/>
      <c r="N716" s="29"/>
      <c r="O716" s="29"/>
      <c r="P716" s="29"/>
      <c r="Q716" s="29"/>
      <c r="R716" s="29"/>
      <c r="S716" s="29"/>
      <c r="T716" s="29"/>
      <c r="U716" s="29"/>
      <c r="V716" s="29"/>
      <c r="W716" s="29"/>
      <c r="X716" s="29"/>
      <c r="Y716" s="29"/>
      <c r="Z716" s="29"/>
    </row>
    <row r="717" spans="1:26" ht="15.75" customHeight="1">
      <c r="A717" s="29"/>
      <c r="B717" s="29"/>
      <c r="C717" s="29"/>
      <c r="D717" s="29"/>
      <c r="E717" s="29"/>
      <c r="F717" s="29"/>
      <c r="G717" s="29"/>
      <c r="H717" s="579"/>
      <c r="I717" s="29"/>
      <c r="J717" s="29"/>
      <c r="K717" s="29"/>
      <c r="L717" s="29"/>
      <c r="M717" s="29"/>
      <c r="N717" s="29"/>
      <c r="O717" s="29"/>
      <c r="P717" s="29"/>
      <c r="Q717" s="29"/>
      <c r="R717" s="29"/>
      <c r="S717" s="29"/>
      <c r="T717" s="29"/>
      <c r="U717" s="29"/>
      <c r="V717" s="29"/>
      <c r="W717" s="29"/>
      <c r="X717" s="29"/>
      <c r="Y717" s="29"/>
      <c r="Z717" s="29"/>
    </row>
    <row r="718" spans="1:26" ht="15.75" customHeight="1">
      <c r="A718" s="29"/>
      <c r="B718" s="29"/>
      <c r="C718" s="29"/>
      <c r="D718" s="29"/>
      <c r="E718" s="29"/>
      <c r="F718" s="29"/>
      <c r="G718" s="29"/>
      <c r="H718" s="579"/>
      <c r="I718" s="29"/>
      <c r="J718" s="29"/>
      <c r="K718" s="29"/>
      <c r="L718" s="29"/>
      <c r="M718" s="29"/>
      <c r="N718" s="29"/>
      <c r="O718" s="29"/>
      <c r="P718" s="29"/>
      <c r="Q718" s="29"/>
      <c r="R718" s="29"/>
      <c r="S718" s="29"/>
      <c r="T718" s="29"/>
      <c r="U718" s="29"/>
      <c r="V718" s="29"/>
      <c r="W718" s="29"/>
      <c r="X718" s="29"/>
      <c r="Y718" s="29"/>
      <c r="Z718" s="29"/>
    </row>
    <row r="719" spans="1:26" ht="15.75" customHeight="1">
      <c r="A719" s="29"/>
      <c r="B719" s="29"/>
      <c r="C719" s="29"/>
      <c r="D719" s="29"/>
      <c r="E719" s="29"/>
      <c r="F719" s="29"/>
      <c r="G719" s="29"/>
      <c r="H719" s="579"/>
      <c r="I719" s="29"/>
      <c r="J719" s="29"/>
      <c r="K719" s="29"/>
      <c r="L719" s="29"/>
      <c r="M719" s="29"/>
      <c r="N719" s="29"/>
      <c r="O719" s="29"/>
      <c r="P719" s="29"/>
      <c r="Q719" s="29"/>
      <c r="R719" s="29"/>
      <c r="S719" s="29"/>
      <c r="T719" s="29"/>
      <c r="U719" s="29"/>
      <c r="V719" s="29"/>
      <c r="W719" s="29"/>
      <c r="X719" s="29"/>
      <c r="Y719" s="29"/>
      <c r="Z719" s="29"/>
    </row>
    <row r="720" spans="1:26" ht="15.75" customHeight="1">
      <c r="A720" s="29"/>
      <c r="B720" s="29"/>
      <c r="C720" s="29"/>
      <c r="D720" s="29"/>
      <c r="E720" s="29"/>
      <c r="F720" s="29"/>
      <c r="G720" s="29"/>
      <c r="H720" s="579"/>
      <c r="I720" s="29"/>
      <c r="J720" s="29"/>
      <c r="K720" s="29"/>
      <c r="L720" s="29"/>
      <c r="M720" s="29"/>
      <c r="N720" s="29"/>
      <c r="O720" s="29"/>
      <c r="P720" s="29"/>
      <c r="Q720" s="29"/>
      <c r="R720" s="29"/>
      <c r="S720" s="29"/>
      <c r="T720" s="29"/>
      <c r="U720" s="29"/>
      <c r="V720" s="29"/>
      <c r="W720" s="29"/>
      <c r="X720" s="29"/>
      <c r="Y720" s="29"/>
      <c r="Z720" s="29"/>
    </row>
    <row r="721" spans="1:26" ht="15.75" customHeight="1">
      <c r="A721" s="29"/>
      <c r="B721" s="29"/>
      <c r="C721" s="29"/>
      <c r="D721" s="29"/>
      <c r="E721" s="29"/>
      <c r="F721" s="29"/>
      <c r="G721" s="29"/>
      <c r="H721" s="579"/>
      <c r="I721" s="29"/>
      <c r="J721" s="29"/>
      <c r="K721" s="29"/>
      <c r="L721" s="29"/>
      <c r="M721" s="29"/>
      <c r="N721" s="29"/>
      <c r="O721" s="29"/>
      <c r="P721" s="29"/>
      <c r="Q721" s="29"/>
      <c r="R721" s="29"/>
      <c r="S721" s="29"/>
      <c r="T721" s="29"/>
      <c r="U721" s="29"/>
      <c r="V721" s="29"/>
      <c r="W721" s="29"/>
      <c r="X721" s="29"/>
      <c r="Y721" s="29"/>
      <c r="Z721" s="29"/>
    </row>
    <row r="722" spans="1:26" ht="15.75" customHeight="1">
      <c r="A722" s="29"/>
      <c r="B722" s="29"/>
      <c r="C722" s="29"/>
      <c r="D722" s="29"/>
      <c r="E722" s="29"/>
      <c r="F722" s="29"/>
      <c r="G722" s="29"/>
      <c r="H722" s="579"/>
      <c r="I722" s="29"/>
      <c r="J722" s="29"/>
      <c r="K722" s="29"/>
      <c r="L722" s="29"/>
      <c r="M722" s="29"/>
      <c r="N722" s="29"/>
      <c r="O722" s="29"/>
      <c r="P722" s="29"/>
      <c r="Q722" s="29"/>
      <c r="R722" s="29"/>
      <c r="S722" s="29"/>
      <c r="T722" s="29"/>
      <c r="U722" s="29"/>
      <c r="V722" s="29"/>
      <c r="W722" s="29"/>
      <c r="X722" s="29"/>
      <c r="Y722" s="29"/>
      <c r="Z722" s="29"/>
    </row>
    <row r="723" spans="1:26" ht="15.75" customHeight="1">
      <c r="A723" s="29"/>
      <c r="B723" s="29"/>
      <c r="C723" s="29"/>
      <c r="D723" s="29"/>
      <c r="E723" s="29"/>
      <c r="F723" s="29"/>
      <c r="G723" s="29"/>
      <c r="H723" s="579"/>
      <c r="I723" s="29"/>
      <c r="J723" s="29"/>
      <c r="K723" s="29"/>
      <c r="L723" s="29"/>
      <c r="M723" s="29"/>
      <c r="N723" s="29"/>
      <c r="O723" s="29"/>
      <c r="P723" s="29"/>
      <c r="Q723" s="29"/>
      <c r="R723" s="29"/>
      <c r="S723" s="29"/>
      <c r="T723" s="29"/>
      <c r="U723" s="29"/>
      <c r="V723" s="29"/>
      <c r="W723" s="29"/>
      <c r="X723" s="29"/>
      <c r="Y723" s="29"/>
      <c r="Z723" s="29"/>
    </row>
    <row r="724" spans="1:26" ht="15.75" customHeight="1">
      <c r="A724" s="29"/>
      <c r="B724" s="29"/>
      <c r="C724" s="29"/>
      <c r="D724" s="29"/>
      <c r="E724" s="29"/>
      <c r="F724" s="29"/>
      <c r="G724" s="29"/>
      <c r="H724" s="579"/>
      <c r="I724" s="29"/>
      <c r="J724" s="29"/>
      <c r="K724" s="29"/>
      <c r="L724" s="29"/>
      <c r="M724" s="29"/>
      <c r="N724" s="29"/>
      <c r="O724" s="29"/>
      <c r="P724" s="29"/>
      <c r="Q724" s="29"/>
      <c r="R724" s="29"/>
      <c r="S724" s="29"/>
      <c r="T724" s="29"/>
      <c r="U724" s="29"/>
      <c r="V724" s="29"/>
      <c r="W724" s="29"/>
      <c r="X724" s="29"/>
      <c r="Y724" s="29"/>
      <c r="Z724" s="29"/>
    </row>
    <row r="725" spans="1:26" ht="15.75" customHeight="1">
      <c r="A725" s="29"/>
      <c r="B725" s="29"/>
      <c r="C725" s="29"/>
      <c r="D725" s="29"/>
      <c r="E725" s="29"/>
      <c r="F725" s="29"/>
      <c r="G725" s="29"/>
      <c r="H725" s="579"/>
      <c r="I725" s="29"/>
      <c r="J725" s="29"/>
      <c r="K725" s="29"/>
      <c r="L725" s="29"/>
      <c r="M725" s="29"/>
      <c r="N725" s="29"/>
      <c r="O725" s="29"/>
      <c r="P725" s="29"/>
      <c r="Q725" s="29"/>
      <c r="R725" s="29"/>
      <c r="S725" s="29"/>
      <c r="T725" s="29"/>
      <c r="U725" s="29"/>
      <c r="V725" s="29"/>
      <c r="W725" s="29"/>
      <c r="X725" s="29"/>
      <c r="Y725" s="29"/>
      <c r="Z725" s="29"/>
    </row>
    <row r="726" spans="1:26" ht="15.75" customHeight="1">
      <c r="A726" s="29"/>
      <c r="B726" s="29"/>
      <c r="C726" s="29"/>
      <c r="D726" s="29"/>
      <c r="E726" s="29"/>
      <c r="F726" s="29"/>
      <c r="G726" s="29"/>
      <c r="H726" s="579"/>
      <c r="I726" s="29"/>
      <c r="J726" s="29"/>
      <c r="K726" s="29"/>
      <c r="L726" s="29"/>
      <c r="M726" s="29"/>
      <c r="N726" s="29"/>
      <c r="O726" s="29"/>
      <c r="P726" s="29"/>
      <c r="Q726" s="29"/>
      <c r="R726" s="29"/>
      <c r="S726" s="29"/>
      <c r="T726" s="29"/>
      <c r="U726" s="29"/>
      <c r="V726" s="29"/>
      <c r="W726" s="29"/>
      <c r="X726" s="29"/>
      <c r="Y726" s="29"/>
      <c r="Z726" s="29"/>
    </row>
    <row r="727" spans="1:26" ht="15.75" customHeight="1">
      <c r="A727" s="29"/>
      <c r="B727" s="29"/>
      <c r="C727" s="29"/>
      <c r="D727" s="29"/>
      <c r="E727" s="29"/>
      <c r="F727" s="29"/>
      <c r="G727" s="29"/>
      <c r="H727" s="579"/>
      <c r="I727" s="29"/>
      <c r="J727" s="29"/>
      <c r="K727" s="29"/>
      <c r="L727" s="29"/>
      <c r="M727" s="29"/>
      <c r="N727" s="29"/>
      <c r="O727" s="29"/>
      <c r="P727" s="29"/>
      <c r="Q727" s="29"/>
      <c r="R727" s="29"/>
      <c r="S727" s="29"/>
      <c r="T727" s="29"/>
      <c r="U727" s="29"/>
      <c r="V727" s="29"/>
      <c r="W727" s="29"/>
      <c r="X727" s="29"/>
      <c r="Y727" s="29"/>
      <c r="Z727" s="29"/>
    </row>
    <row r="728" spans="1:26" ht="15.75" customHeight="1">
      <c r="A728" s="29"/>
      <c r="B728" s="29"/>
      <c r="C728" s="29"/>
      <c r="D728" s="29"/>
      <c r="E728" s="29"/>
      <c r="F728" s="29"/>
      <c r="G728" s="29"/>
      <c r="H728" s="579"/>
      <c r="I728" s="29"/>
      <c r="J728" s="29"/>
      <c r="K728" s="29"/>
      <c r="L728" s="29"/>
      <c r="M728" s="29"/>
      <c r="N728" s="29"/>
      <c r="O728" s="29"/>
      <c r="P728" s="29"/>
      <c r="Q728" s="29"/>
      <c r="R728" s="29"/>
      <c r="S728" s="29"/>
      <c r="T728" s="29"/>
      <c r="U728" s="29"/>
      <c r="V728" s="29"/>
      <c r="W728" s="29"/>
      <c r="X728" s="29"/>
      <c r="Y728" s="29"/>
      <c r="Z728" s="29"/>
    </row>
    <row r="729" spans="1:26" ht="15.75" customHeight="1">
      <c r="A729" s="29"/>
      <c r="B729" s="29"/>
      <c r="C729" s="29"/>
      <c r="D729" s="29"/>
      <c r="E729" s="29"/>
      <c r="F729" s="29"/>
      <c r="G729" s="29"/>
      <c r="H729" s="579"/>
      <c r="I729" s="29"/>
      <c r="J729" s="29"/>
      <c r="K729" s="29"/>
      <c r="L729" s="29"/>
      <c r="M729" s="29"/>
      <c r="N729" s="29"/>
      <c r="O729" s="29"/>
      <c r="P729" s="29"/>
      <c r="Q729" s="29"/>
      <c r="R729" s="29"/>
      <c r="S729" s="29"/>
      <c r="T729" s="29"/>
      <c r="U729" s="29"/>
      <c r="V729" s="29"/>
      <c r="W729" s="29"/>
      <c r="X729" s="29"/>
      <c r="Y729" s="29"/>
      <c r="Z729" s="29"/>
    </row>
    <row r="730" spans="1:26" ht="15.75" customHeight="1">
      <c r="A730" s="29"/>
      <c r="B730" s="29"/>
      <c r="C730" s="29"/>
      <c r="D730" s="29"/>
      <c r="E730" s="29"/>
      <c r="F730" s="29"/>
      <c r="G730" s="29"/>
      <c r="H730" s="579"/>
      <c r="I730" s="29"/>
      <c r="J730" s="29"/>
      <c r="K730" s="29"/>
      <c r="L730" s="29"/>
      <c r="M730" s="29"/>
      <c r="N730" s="29"/>
      <c r="O730" s="29"/>
      <c r="P730" s="29"/>
      <c r="Q730" s="29"/>
      <c r="R730" s="29"/>
      <c r="S730" s="29"/>
      <c r="T730" s="29"/>
      <c r="U730" s="29"/>
      <c r="V730" s="29"/>
      <c r="W730" s="29"/>
      <c r="X730" s="29"/>
      <c r="Y730" s="29"/>
      <c r="Z730" s="29"/>
    </row>
    <row r="731" spans="1:26" ht="15.75" customHeight="1">
      <c r="A731" s="29"/>
      <c r="B731" s="29"/>
      <c r="C731" s="29"/>
      <c r="D731" s="29"/>
      <c r="E731" s="29"/>
      <c r="F731" s="29"/>
      <c r="G731" s="29"/>
      <c r="H731" s="579"/>
      <c r="I731" s="29"/>
      <c r="J731" s="29"/>
      <c r="K731" s="29"/>
      <c r="L731" s="29"/>
      <c r="M731" s="29"/>
      <c r="N731" s="29"/>
      <c r="O731" s="29"/>
      <c r="P731" s="29"/>
      <c r="Q731" s="29"/>
      <c r="R731" s="29"/>
      <c r="S731" s="29"/>
      <c r="T731" s="29"/>
      <c r="U731" s="29"/>
      <c r="V731" s="29"/>
      <c r="W731" s="29"/>
      <c r="X731" s="29"/>
      <c r="Y731" s="29"/>
      <c r="Z731" s="29"/>
    </row>
    <row r="732" spans="1:26" ht="15.75" customHeight="1">
      <c r="A732" s="29"/>
      <c r="B732" s="29"/>
      <c r="C732" s="29"/>
      <c r="D732" s="29"/>
      <c r="E732" s="29"/>
      <c r="F732" s="29"/>
      <c r="G732" s="29"/>
      <c r="H732" s="579"/>
      <c r="I732" s="29"/>
      <c r="J732" s="29"/>
      <c r="K732" s="29"/>
      <c r="L732" s="29"/>
      <c r="M732" s="29"/>
      <c r="N732" s="29"/>
      <c r="O732" s="29"/>
      <c r="P732" s="29"/>
      <c r="Q732" s="29"/>
      <c r="R732" s="29"/>
      <c r="S732" s="29"/>
      <c r="T732" s="29"/>
      <c r="U732" s="29"/>
      <c r="V732" s="29"/>
      <c r="W732" s="29"/>
      <c r="X732" s="29"/>
      <c r="Y732" s="29"/>
      <c r="Z732" s="29"/>
    </row>
    <row r="733" spans="1:26" ht="15.75" customHeight="1">
      <c r="A733" s="29"/>
      <c r="B733" s="29"/>
      <c r="C733" s="29"/>
      <c r="D733" s="29"/>
      <c r="E733" s="29"/>
      <c r="F733" s="29"/>
      <c r="G733" s="29"/>
      <c r="H733" s="579"/>
      <c r="I733" s="29"/>
      <c r="J733" s="29"/>
      <c r="K733" s="29"/>
      <c r="L733" s="29"/>
      <c r="M733" s="29"/>
      <c r="N733" s="29"/>
      <c r="O733" s="29"/>
      <c r="P733" s="29"/>
      <c r="Q733" s="29"/>
      <c r="R733" s="29"/>
      <c r="S733" s="29"/>
      <c r="T733" s="29"/>
      <c r="U733" s="29"/>
      <c r="V733" s="29"/>
      <c r="W733" s="29"/>
      <c r="X733" s="29"/>
      <c r="Y733" s="29"/>
      <c r="Z733" s="29"/>
    </row>
    <row r="734" spans="1:26" ht="15.75" customHeight="1">
      <c r="A734" s="29"/>
      <c r="B734" s="29"/>
      <c r="C734" s="29"/>
      <c r="D734" s="29"/>
      <c r="E734" s="29"/>
      <c r="F734" s="29"/>
      <c r="G734" s="29"/>
      <c r="H734" s="579"/>
      <c r="I734" s="29"/>
      <c r="J734" s="29"/>
      <c r="K734" s="29"/>
      <c r="L734" s="29"/>
      <c r="M734" s="29"/>
      <c r="N734" s="29"/>
      <c r="O734" s="29"/>
      <c r="P734" s="29"/>
      <c r="Q734" s="29"/>
      <c r="R734" s="29"/>
      <c r="S734" s="29"/>
      <c r="T734" s="29"/>
      <c r="U734" s="29"/>
      <c r="V734" s="29"/>
      <c r="W734" s="29"/>
      <c r="X734" s="29"/>
      <c r="Y734" s="29"/>
      <c r="Z734" s="29"/>
    </row>
    <row r="735" spans="1:26" ht="15.75" customHeight="1">
      <c r="A735" s="29"/>
      <c r="B735" s="29"/>
      <c r="C735" s="29"/>
      <c r="D735" s="29"/>
      <c r="E735" s="29"/>
      <c r="F735" s="29"/>
      <c r="G735" s="29"/>
      <c r="H735" s="579"/>
      <c r="I735" s="29"/>
      <c r="J735" s="29"/>
      <c r="K735" s="29"/>
      <c r="L735" s="29"/>
      <c r="M735" s="29"/>
      <c r="N735" s="29"/>
      <c r="O735" s="29"/>
      <c r="P735" s="29"/>
      <c r="Q735" s="29"/>
      <c r="R735" s="29"/>
      <c r="S735" s="29"/>
      <c r="T735" s="29"/>
      <c r="U735" s="29"/>
      <c r="V735" s="29"/>
      <c r="W735" s="29"/>
      <c r="X735" s="29"/>
      <c r="Y735" s="29"/>
      <c r="Z735" s="29"/>
    </row>
    <row r="736" spans="1:26" ht="15.75" customHeight="1">
      <c r="A736" s="29"/>
      <c r="B736" s="29"/>
      <c r="C736" s="29"/>
      <c r="D736" s="29"/>
      <c r="E736" s="29"/>
      <c r="F736" s="29"/>
      <c r="G736" s="29"/>
      <c r="H736" s="579"/>
      <c r="I736" s="29"/>
      <c r="J736" s="29"/>
      <c r="K736" s="29"/>
      <c r="L736" s="29"/>
      <c r="M736" s="29"/>
      <c r="N736" s="29"/>
      <c r="O736" s="29"/>
      <c r="P736" s="29"/>
      <c r="Q736" s="29"/>
      <c r="R736" s="29"/>
      <c r="S736" s="29"/>
      <c r="T736" s="29"/>
      <c r="U736" s="29"/>
      <c r="V736" s="29"/>
      <c r="W736" s="29"/>
      <c r="X736" s="29"/>
      <c r="Y736" s="29"/>
      <c r="Z736" s="29"/>
    </row>
    <row r="737" spans="1:26" ht="15.75" customHeight="1">
      <c r="A737" s="29"/>
      <c r="B737" s="29"/>
      <c r="C737" s="29"/>
      <c r="D737" s="29"/>
      <c r="E737" s="29"/>
      <c r="F737" s="29"/>
      <c r="G737" s="29"/>
      <c r="H737" s="579"/>
      <c r="I737" s="29"/>
      <c r="J737" s="29"/>
      <c r="K737" s="29"/>
      <c r="L737" s="29"/>
      <c r="M737" s="29"/>
      <c r="N737" s="29"/>
      <c r="O737" s="29"/>
      <c r="P737" s="29"/>
      <c r="Q737" s="29"/>
      <c r="R737" s="29"/>
      <c r="S737" s="29"/>
      <c r="T737" s="29"/>
      <c r="U737" s="29"/>
      <c r="V737" s="29"/>
      <c r="W737" s="29"/>
      <c r="X737" s="29"/>
      <c r="Y737" s="29"/>
      <c r="Z737" s="29"/>
    </row>
    <row r="738" spans="1:26" ht="15.75" customHeight="1">
      <c r="A738" s="29"/>
      <c r="B738" s="29"/>
      <c r="C738" s="29"/>
      <c r="D738" s="29"/>
      <c r="E738" s="29"/>
      <c r="F738" s="29"/>
      <c r="G738" s="29"/>
      <c r="H738" s="579"/>
      <c r="I738" s="29"/>
      <c r="J738" s="29"/>
      <c r="K738" s="29"/>
      <c r="L738" s="29"/>
      <c r="M738" s="29"/>
      <c r="N738" s="29"/>
      <c r="O738" s="29"/>
      <c r="P738" s="29"/>
      <c r="Q738" s="29"/>
      <c r="R738" s="29"/>
      <c r="S738" s="29"/>
      <c r="T738" s="29"/>
      <c r="U738" s="29"/>
      <c r="V738" s="29"/>
      <c r="W738" s="29"/>
      <c r="X738" s="29"/>
      <c r="Y738" s="29"/>
      <c r="Z738" s="29"/>
    </row>
    <row r="739" spans="1:26" ht="15.75" customHeight="1">
      <c r="A739" s="29"/>
      <c r="B739" s="29"/>
      <c r="C739" s="29"/>
      <c r="D739" s="29"/>
      <c r="E739" s="29"/>
      <c r="F739" s="29"/>
      <c r="G739" s="29"/>
      <c r="H739" s="579"/>
      <c r="I739" s="29"/>
      <c r="J739" s="29"/>
      <c r="K739" s="29"/>
      <c r="L739" s="29"/>
      <c r="M739" s="29"/>
      <c r="N739" s="29"/>
      <c r="O739" s="29"/>
      <c r="P739" s="29"/>
      <c r="Q739" s="29"/>
      <c r="R739" s="29"/>
      <c r="S739" s="29"/>
      <c r="T739" s="29"/>
      <c r="U739" s="29"/>
      <c r="V739" s="29"/>
      <c r="W739" s="29"/>
      <c r="X739" s="29"/>
      <c r="Y739" s="29"/>
      <c r="Z739" s="29"/>
    </row>
    <row r="740" spans="1:26" ht="15.75" customHeight="1">
      <c r="A740" s="29"/>
      <c r="B740" s="29"/>
      <c r="C740" s="29"/>
      <c r="D740" s="29"/>
      <c r="E740" s="29"/>
      <c r="F740" s="29"/>
      <c r="G740" s="29"/>
      <c r="H740" s="579"/>
      <c r="I740" s="29"/>
      <c r="J740" s="29"/>
      <c r="K740" s="29"/>
      <c r="L740" s="29"/>
      <c r="M740" s="29"/>
      <c r="N740" s="29"/>
      <c r="O740" s="29"/>
      <c r="P740" s="29"/>
      <c r="Q740" s="29"/>
      <c r="R740" s="29"/>
      <c r="S740" s="29"/>
      <c r="T740" s="29"/>
      <c r="U740" s="29"/>
      <c r="V740" s="29"/>
      <c r="W740" s="29"/>
      <c r="X740" s="29"/>
      <c r="Y740" s="29"/>
      <c r="Z740" s="29"/>
    </row>
    <row r="741" spans="1:26" ht="15.75" customHeight="1">
      <c r="A741" s="29"/>
      <c r="B741" s="29"/>
      <c r="C741" s="29"/>
      <c r="D741" s="29"/>
      <c r="E741" s="29"/>
      <c r="F741" s="29"/>
      <c r="G741" s="29"/>
      <c r="H741" s="579"/>
      <c r="I741" s="29"/>
      <c r="J741" s="29"/>
      <c r="K741" s="29"/>
      <c r="L741" s="29"/>
      <c r="M741" s="29"/>
      <c r="N741" s="29"/>
      <c r="O741" s="29"/>
      <c r="P741" s="29"/>
      <c r="Q741" s="29"/>
      <c r="R741" s="29"/>
      <c r="S741" s="29"/>
      <c r="T741" s="29"/>
      <c r="U741" s="29"/>
      <c r="V741" s="29"/>
      <c r="W741" s="29"/>
      <c r="X741" s="29"/>
      <c r="Y741" s="29"/>
      <c r="Z741" s="29"/>
    </row>
    <row r="742" spans="1:26" ht="15.75" customHeight="1">
      <c r="A742" s="29"/>
      <c r="B742" s="29"/>
      <c r="C742" s="29"/>
      <c r="D742" s="29"/>
      <c r="E742" s="29"/>
      <c r="F742" s="29"/>
      <c r="G742" s="29"/>
      <c r="H742" s="579"/>
      <c r="I742" s="29"/>
      <c r="J742" s="29"/>
      <c r="K742" s="29"/>
      <c r="L742" s="29"/>
      <c r="M742" s="29"/>
      <c r="N742" s="29"/>
      <c r="O742" s="29"/>
      <c r="P742" s="29"/>
      <c r="Q742" s="29"/>
      <c r="R742" s="29"/>
      <c r="S742" s="29"/>
      <c r="T742" s="29"/>
      <c r="U742" s="29"/>
      <c r="V742" s="29"/>
      <c r="W742" s="29"/>
      <c r="X742" s="29"/>
      <c r="Y742" s="29"/>
      <c r="Z742" s="29"/>
    </row>
    <row r="743" spans="1:26" ht="15.75" customHeight="1">
      <c r="A743" s="29"/>
      <c r="B743" s="29"/>
      <c r="C743" s="29"/>
      <c r="D743" s="29"/>
      <c r="E743" s="29"/>
      <c r="F743" s="29"/>
      <c r="G743" s="29"/>
      <c r="H743" s="579"/>
      <c r="I743" s="29"/>
      <c r="J743" s="29"/>
      <c r="K743" s="29"/>
      <c r="L743" s="29"/>
      <c r="M743" s="29"/>
      <c r="N743" s="29"/>
      <c r="O743" s="29"/>
      <c r="P743" s="29"/>
      <c r="Q743" s="29"/>
      <c r="R743" s="29"/>
      <c r="S743" s="29"/>
      <c r="T743" s="29"/>
      <c r="U743" s="29"/>
      <c r="V743" s="29"/>
      <c r="W743" s="29"/>
      <c r="X743" s="29"/>
      <c r="Y743" s="29"/>
      <c r="Z743" s="29"/>
    </row>
    <row r="744" spans="1:26" ht="15.75" customHeight="1">
      <c r="A744" s="29"/>
      <c r="B744" s="29"/>
      <c r="C744" s="29"/>
      <c r="D744" s="29"/>
      <c r="E744" s="29"/>
      <c r="F744" s="29"/>
      <c r="G744" s="29"/>
      <c r="H744" s="579"/>
      <c r="I744" s="29"/>
      <c r="J744" s="29"/>
      <c r="K744" s="29"/>
      <c r="L744" s="29"/>
      <c r="M744" s="29"/>
      <c r="N744" s="29"/>
      <c r="O744" s="29"/>
      <c r="P744" s="29"/>
      <c r="Q744" s="29"/>
      <c r="R744" s="29"/>
      <c r="S744" s="29"/>
      <c r="T744" s="29"/>
      <c r="U744" s="29"/>
      <c r="V744" s="29"/>
      <c r="W744" s="29"/>
      <c r="X744" s="29"/>
      <c r="Y744" s="29"/>
      <c r="Z744" s="29"/>
    </row>
    <row r="745" spans="1:26" ht="15.75" customHeight="1">
      <c r="A745" s="29"/>
      <c r="B745" s="29"/>
      <c r="C745" s="29"/>
      <c r="D745" s="29"/>
      <c r="E745" s="29"/>
      <c r="F745" s="29"/>
      <c r="G745" s="29"/>
      <c r="H745" s="579"/>
      <c r="I745" s="29"/>
      <c r="J745" s="29"/>
      <c r="K745" s="29"/>
      <c r="L745" s="29"/>
      <c r="M745" s="29"/>
      <c r="N745" s="29"/>
      <c r="O745" s="29"/>
      <c r="P745" s="29"/>
      <c r="Q745" s="29"/>
      <c r="R745" s="29"/>
      <c r="S745" s="29"/>
      <c r="T745" s="29"/>
      <c r="U745" s="29"/>
      <c r="V745" s="29"/>
      <c r="W745" s="29"/>
      <c r="X745" s="29"/>
      <c r="Y745" s="29"/>
      <c r="Z745" s="29"/>
    </row>
    <row r="746" spans="1:26" ht="15.75" customHeight="1">
      <c r="A746" s="29"/>
      <c r="B746" s="29"/>
      <c r="C746" s="29"/>
      <c r="D746" s="29"/>
      <c r="E746" s="29"/>
      <c r="F746" s="29"/>
      <c r="G746" s="29"/>
      <c r="H746" s="579"/>
      <c r="I746" s="29"/>
      <c r="J746" s="29"/>
      <c r="K746" s="29"/>
      <c r="L746" s="29"/>
      <c r="M746" s="29"/>
      <c r="N746" s="29"/>
      <c r="O746" s="29"/>
      <c r="P746" s="29"/>
      <c r="Q746" s="29"/>
      <c r="R746" s="29"/>
      <c r="S746" s="29"/>
      <c r="T746" s="29"/>
      <c r="U746" s="29"/>
      <c r="V746" s="29"/>
      <c r="W746" s="29"/>
      <c r="X746" s="29"/>
      <c r="Y746" s="29"/>
      <c r="Z746" s="29"/>
    </row>
    <row r="747" spans="1:26" ht="15.75" customHeight="1">
      <c r="A747" s="29"/>
      <c r="B747" s="29"/>
      <c r="C747" s="29"/>
      <c r="D747" s="29"/>
      <c r="E747" s="29"/>
      <c r="F747" s="29"/>
      <c r="G747" s="29"/>
      <c r="H747" s="579"/>
      <c r="I747" s="29"/>
      <c r="J747" s="29"/>
      <c r="K747" s="29"/>
      <c r="L747" s="29"/>
      <c r="M747" s="29"/>
      <c r="N747" s="29"/>
      <c r="O747" s="29"/>
      <c r="P747" s="29"/>
      <c r="Q747" s="29"/>
      <c r="R747" s="29"/>
      <c r="S747" s="29"/>
      <c r="T747" s="29"/>
      <c r="U747" s="29"/>
      <c r="V747" s="29"/>
      <c r="W747" s="29"/>
      <c r="X747" s="29"/>
      <c r="Y747" s="29"/>
      <c r="Z747" s="29"/>
    </row>
    <row r="748" spans="1:26" ht="15.75" customHeight="1">
      <c r="A748" s="29"/>
      <c r="B748" s="29"/>
      <c r="C748" s="29"/>
      <c r="D748" s="29"/>
      <c r="E748" s="29"/>
      <c r="F748" s="29"/>
      <c r="G748" s="29"/>
      <c r="H748" s="579"/>
      <c r="I748" s="29"/>
      <c r="J748" s="29"/>
      <c r="K748" s="29"/>
      <c r="L748" s="29"/>
      <c r="M748" s="29"/>
      <c r="N748" s="29"/>
      <c r="O748" s="29"/>
      <c r="P748" s="29"/>
      <c r="Q748" s="29"/>
      <c r="R748" s="29"/>
      <c r="S748" s="29"/>
      <c r="T748" s="29"/>
      <c r="U748" s="29"/>
      <c r="V748" s="29"/>
      <c r="W748" s="29"/>
      <c r="X748" s="29"/>
      <c r="Y748" s="29"/>
      <c r="Z748" s="29"/>
    </row>
    <row r="749" spans="1:26" ht="15.75" customHeight="1">
      <c r="A749" s="29"/>
      <c r="B749" s="29"/>
      <c r="C749" s="29"/>
      <c r="D749" s="29"/>
      <c r="E749" s="29"/>
      <c r="F749" s="29"/>
      <c r="G749" s="29"/>
      <c r="H749" s="579"/>
      <c r="I749" s="29"/>
      <c r="J749" s="29"/>
      <c r="K749" s="29"/>
      <c r="L749" s="29"/>
      <c r="M749" s="29"/>
      <c r="N749" s="29"/>
      <c r="O749" s="29"/>
      <c r="P749" s="29"/>
      <c r="Q749" s="29"/>
      <c r="R749" s="29"/>
      <c r="S749" s="29"/>
      <c r="T749" s="29"/>
      <c r="U749" s="29"/>
      <c r="V749" s="29"/>
      <c r="W749" s="29"/>
      <c r="X749" s="29"/>
      <c r="Y749" s="29"/>
      <c r="Z749" s="29"/>
    </row>
    <row r="750" spans="1:26" ht="15.75" customHeight="1">
      <c r="A750" s="29"/>
      <c r="B750" s="29"/>
      <c r="C750" s="29"/>
      <c r="D750" s="29"/>
      <c r="E750" s="29"/>
      <c r="F750" s="29"/>
      <c r="G750" s="29"/>
      <c r="H750" s="579"/>
      <c r="I750" s="29"/>
      <c r="J750" s="29"/>
      <c r="K750" s="29"/>
      <c r="L750" s="29"/>
      <c r="M750" s="29"/>
      <c r="N750" s="29"/>
      <c r="O750" s="29"/>
      <c r="P750" s="29"/>
      <c r="Q750" s="29"/>
      <c r="R750" s="29"/>
      <c r="S750" s="29"/>
      <c r="T750" s="29"/>
      <c r="U750" s="29"/>
      <c r="V750" s="29"/>
      <c r="W750" s="29"/>
      <c r="X750" s="29"/>
      <c r="Y750" s="29"/>
      <c r="Z750" s="29"/>
    </row>
    <row r="751" spans="1:26" ht="15.75" customHeight="1">
      <c r="A751" s="29"/>
      <c r="B751" s="29"/>
      <c r="C751" s="29"/>
      <c r="D751" s="29"/>
      <c r="E751" s="29"/>
      <c r="F751" s="29"/>
      <c r="G751" s="29"/>
      <c r="H751" s="579"/>
      <c r="I751" s="29"/>
      <c r="J751" s="29"/>
      <c r="K751" s="29"/>
      <c r="L751" s="29"/>
      <c r="M751" s="29"/>
      <c r="N751" s="29"/>
      <c r="O751" s="29"/>
      <c r="P751" s="29"/>
      <c r="Q751" s="29"/>
      <c r="R751" s="29"/>
      <c r="S751" s="29"/>
      <c r="T751" s="29"/>
      <c r="U751" s="29"/>
      <c r="V751" s="29"/>
      <c r="W751" s="29"/>
      <c r="X751" s="29"/>
      <c r="Y751" s="29"/>
      <c r="Z751" s="29"/>
    </row>
    <row r="752" spans="1:26" ht="15.75" customHeight="1">
      <c r="A752" s="29"/>
      <c r="B752" s="29"/>
      <c r="C752" s="29"/>
      <c r="D752" s="29"/>
      <c r="E752" s="29"/>
      <c r="F752" s="29"/>
      <c r="G752" s="29"/>
      <c r="H752" s="579"/>
      <c r="I752" s="29"/>
      <c r="J752" s="29"/>
      <c r="K752" s="29"/>
      <c r="L752" s="29"/>
      <c r="M752" s="29"/>
      <c r="N752" s="29"/>
      <c r="O752" s="29"/>
      <c r="P752" s="29"/>
      <c r="Q752" s="29"/>
      <c r="R752" s="29"/>
      <c r="S752" s="29"/>
      <c r="T752" s="29"/>
      <c r="U752" s="29"/>
      <c r="V752" s="29"/>
      <c r="W752" s="29"/>
      <c r="X752" s="29"/>
      <c r="Y752" s="29"/>
      <c r="Z752" s="29"/>
    </row>
    <row r="753" spans="1:26" ht="15.75" customHeight="1">
      <c r="A753" s="29"/>
      <c r="B753" s="29"/>
      <c r="C753" s="29"/>
      <c r="D753" s="29"/>
      <c r="E753" s="29"/>
      <c r="F753" s="29"/>
      <c r="G753" s="29"/>
      <c r="H753" s="579"/>
      <c r="I753" s="29"/>
      <c r="J753" s="29"/>
      <c r="K753" s="29"/>
      <c r="L753" s="29"/>
      <c r="M753" s="29"/>
      <c r="N753" s="29"/>
      <c r="O753" s="29"/>
      <c r="P753" s="29"/>
      <c r="Q753" s="29"/>
      <c r="R753" s="29"/>
      <c r="S753" s="29"/>
      <c r="T753" s="29"/>
      <c r="U753" s="29"/>
      <c r="V753" s="29"/>
      <c r="W753" s="29"/>
      <c r="X753" s="29"/>
      <c r="Y753" s="29"/>
      <c r="Z753" s="29"/>
    </row>
    <row r="754" spans="1:26" ht="15.75" customHeight="1">
      <c r="A754" s="29"/>
      <c r="B754" s="29"/>
      <c r="C754" s="29"/>
      <c r="D754" s="29"/>
      <c r="E754" s="29"/>
      <c r="F754" s="29"/>
      <c r="G754" s="29"/>
      <c r="H754" s="579"/>
      <c r="I754" s="29"/>
      <c r="J754" s="29"/>
      <c r="K754" s="29"/>
      <c r="L754" s="29"/>
      <c r="M754" s="29"/>
      <c r="N754" s="29"/>
      <c r="O754" s="29"/>
      <c r="P754" s="29"/>
      <c r="Q754" s="29"/>
      <c r="R754" s="29"/>
      <c r="S754" s="29"/>
      <c r="T754" s="29"/>
      <c r="U754" s="29"/>
      <c r="V754" s="29"/>
      <c r="W754" s="29"/>
      <c r="X754" s="29"/>
      <c r="Y754" s="29"/>
      <c r="Z754" s="29"/>
    </row>
    <row r="755" spans="1:26" ht="15.75" customHeight="1">
      <c r="A755" s="29"/>
      <c r="B755" s="29"/>
      <c r="C755" s="29"/>
      <c r="D755" s="29"/>
      <c r="E755" s="29"/>
      <c r="F755" s="29"/>
      <c r="G755" s="29"/>
      <c r="H755" s="579"/>
      <c r="I755" s="29"/>
      <c r="J755" s="29"/>
      <c r="K755" s="29"/>
      <c r="L755" s="29"/>
      <c r="M755" s="29"/>
      <c r="N755" s="29"/>
      <c r="O755" s="29"/>
      <c r="P755" s="29"/>
      <c r="Q755" s="29"/>
      <c r="R755" s="29"/>
      <c r="S755" s="29"/>
      <c r="T755" s="29"/>
      <c r="U755" s="29"/>
      <c r="V755" s="29"/>
      <c r="W755" s="29"/>
      <c r="X755" s="29"/>
      <c r="Y755" s="29"/>
      <c r="Z755" s="29"/>
    </row>
    <row r="756" spans="1:26" ht="15.75" customHeight="1">
      <c r="A756" s="29"/>
      <c r="B756" s="29"/>
      <c r="C756" s="29"/>
      <c r="D756" s="29"/>
      <c r="E756" s="29"/>
      <c r="F756" s="29"/>
      <c r="G756" s="29"/>
      <c r="H756" s="579"/>
      <c r="I756" s="29"/>
      <c r="J756" s="29"/>
      <c r="K756" s="29"/>
      <c r="L756" s="29"/>
      <c r="M756" s="29"/>
      <c r="N756" s="29"/>
      <c r="O756" s="29"/>
      <c r="P756" s="29"/>
      <c r="Q756" s="29"/>
      <c r="R756" s="29"/>
      <c r="S756" s="29"/>
      <c r="T756" s="29"/>
      <c r="U756" s="29"/>
      <c r="V756" s="29"/>
      <c r="W756" s="29"/>
      <c r="X756" s="29"/>
      <c r="Y756" s="29"/>
      <c r="Z756" s="29"/>
    </row>
    <row r="757" spans="1:26" ht="15.75" customHeight="1">
      <c r="A757" s="29"/>
      <c r="B757" s="29"/>
      <c r="C757" s="29"/>
      <c r="D757" s="29"/>
      <c r="E757" s="29"/>
      <c r="F757" s="29"/>
      <c r="G757" s="29"/>
      <c r="H757" s="579"/>
      <c r="I757" s="29"/>
      <c r="J757" s="29"/>
      <c r="K757" s="29"/>
      <c r="L757" s="29"/>
      <c r="M757" s="29"/>
      <c r="N757" s="29"/>
      <c r="O757" s="29"/>
      <c r="P757" s="29"/>
      <c r="Q757" s="29"/>
      <c r="R757" s="29"/>
      <c r="S757" s="29"/>
      <c r="T757" s="29"/>
      <c r="U757" s="29"/>
      <c r="V757" s="29"/>
      <c r="W757" s="29"/>
      <c r="X757" s="29"/>
      <c r="Y757" s="29"/>
      <c r="Z757" s="29"/>
    </row>
    <row r="758" spans="1:26" ht="15.75" customHeight="1">
      <c r="A758" s="29"/>
      <c r="B758" s="29"/>
      <c r="C758" s="29"/>
      <c r="D758" s="29"/>
      <c r="E758" s="29"/>
      <c r="F758" s="29"/>
      <c r="G758" s="29"/>
      <c r="H758" s="579"/>
      <c r="I758" s="29"/>
      <c r="J758" s="29"/>
      <c r="K758" s="29"/>
      <c r="L758" s="29"/>
      <c r="M758" s="29"/>
      <c r="N758" s="29"/>
      <c r="O758" s="29"/>
      <c r="P758" s="29"/>
      <c r="Q758" s="29"/>
      <c r="R758" s="29"/>
      <c r="S758" s="29"/>
      <c r="T758" s="29"/>
      <c r="U758" s="29"/>
      <c r="V758" s="29"/>
      <c r="W758" s="29"/>
      <c r="X758" s="29"/>
      <c r="Y758" s="29"/>
      <c r="Z758" s="29"/>
    </row>
    <row r="759" spans="1:26" ht="15.75" customHeight="1">
      <c r="A759" s="29"/>
      <c r="B759" s="29"/>
      <c r="C759" s="29"/>
      <c r="D759" s="29"/>
      <c r="E759" s="29"/>
      <c r="F759" s="29"/>
      <c r="G759" s="29"/>
      <c r="H759" s="579"/>
      <c r="I759" s="29"/>
      <c r="J759" s="29"/>
      <c r="K759" s="29"/>
      <c r="L759" s="29"/>
      <c r="M759" s="29"/>
      <c r="N759" s="29"/>
      <c r="O759" s="29"/>
      <c r="P759" s="29"/>
      <c r="Q759" s="29"/>
      <c r="R759" s="29"/>
      <c r="S759" s="29"/>
      <c r="T759" s="29"/>
      <c r="U759" s="29"/>
      <c r="V759" s="29"/>
      <c r="W759" s="29"/>
      <c r="X759" s="29"/>
      <c r="Y759" s="29"/>
      <c r="Z759" s="29"/>
    </row>
    <row r="760" spans="1:26" ht="15.75" customHeight="1">
      <c r="A760" s="29"/>
      <c r="B760" s="29"/>
      <c r="C760" s="29"/>
      <c r="D760" s="29"/>
      <c r="E760" s="29"/>
      <c r="F760" s="29"/>
      <c r="G760" s="29"/>
      <c r="H760" s="579"/>
      <c r="I760" s="29"/>
      <c r="J760" s="29"/>
      <c r="K760" s="29"/>
      <c r="L760" s="29"/>
      <c r="M760" s="29"/>
      <c r="N760" s="29"/>
      <c r="O760" s="29"/>
      <c r="P760" s="29"/>
      <c r="Q760" s="29"/>
      <c r="R760" s="29"/>
      <c r="S760" s="29"/>
      <c r="T760" s="29"/>
      <c r="U760" s="29"/>
      <c r="V760" s="29"/>
      <c r="W760" s="29"/>
      <c r="X760" s="29"/>
      <c r="Y760" s="29"/>
      <c r="Z760" s="29"/>
    </row>
    <row r="761" spans="1:26" ht="15.75" customHeight="1">
      <c r="A761" s="29"/>
      <c r="B761" s="29"/>
      <c r="C761" s="29"/>
      <c r="D761" s="29"/>
      <c r="E761" s="29"/>
      <c r="F761" s="29"/>
      <c r="G761" s="29"/>
      <c r="H761" s="579"/>
      <c r="I761" s="29"/>
      <c r="J761" s="29"/>
      <c r="K761" s="29"/>
      <c r="L761" s="29"/>
      <c r="M761" s="29"/>
      <c r="N761" s="29"/>
      <c r="O761" s="29"/>
      <c r="P761" s="29"/>
      <c r="Q761" s="29"/>
      <c r="R761" s="29"/>
      <c r="S761" s="29"/>
      <c r="T761" s="29"/>
      <c r="U761" s="29"/>
      <c r="V761" s="29"/>
      <c r="W761" s="29"/>
      <c r="X761" s="29"/>
      <c r="Y761" s="29"/>
      <c r="Z761" s="29"/>
    </row>
    <row r="762" spans="1:26" ht="15.75" customHeight="1">
      <c r="A762" s="29"/>
      <c r="B762" s="29"/>
      <c r="C762" s="29"/>
      <c r="D762" s="29"/>
      <c r="E762" s="29"/>
      <c r="F762" s="29"/>
      <c r="G762" s="29"/>
      <c r="H762" s="579"/>
      <c r="I762" s="29"/>
      <c r="J762" s="29"/>
      <c r="K762" s="29"/>
      <c r="L762" s="29"/>
      <c r="M762" s="29"/>
      <c r="N762" s="29"/>
      <c r="O762" s="29"/>
      <c r="P762" s="29"/>
      <c r="Q762" s="29"/>
      <c r="R762" s="29"/>
      <c r="S762" s="29"/>
      <c r="T762" s="29"/>
      <c r="U762" s="29"/>
      <c r="V762" s="29"/>
      <c r="W762" s="29"/>
      <c r="X762" s="29"/>
      <c r="Y762" s="29"/>
      <c r="Z762" s="29"/>
    </row>
    <row r="763" spans="1:26" ht="15.75" customHeight="1">
      <c r="A763" s="29"/>
      <c r="B763" s="29"/>
      <c r="C763" s="29"/>
      <c r="D763" s="29"/>
      <c r="E763" s="29"/>
      <c r="F763" s="29"/>
      <c r="G763" s="29"/>
      <c r="H763" s="579"/>
      <c r="I763" s="29"/>
      <c r="J763" s="29"/>
      <c r="K763" s="29"/>
      <c r="L763" s="29"/>
      <c r="M763" s="29"/>
      <c r="N763" s="29"/>
      <c r="O763" s="29"/>
      <c r="P763" s="29"/>
      <c r="Q763" s="29"/>
      <c r="R763" s="29"/>
      <c r="S763" s="29"/>
      <c r="T763" s="29"/>
      <c r="U763" s="29"/>
      <c r="V763" s="29"/>
      <c r="W763" s="29"/>
      <c r="X763" s="29"/>
      <c r="Y763" s="29"/>
      <c r="Z763" s="29"/>
    </row>
    <row r="764" spans="1:26" ht="15.75" customHeight="1">
      <c r="A764" s="29"/>
      <c r="B764" s="29"/>
      <c r="C764" s="29"/>
      <c r="D764" s="29"/>
      <c r="E764" s="29"/>
      <c r="F764" s="29"/>
      <c r="G764" s="29"/>
      <c r="H764" s="579"/>
      <c r="I764" s="29"/>
      <c r="J764" s="29"/>
      <c r="K764" s="29"/>
      <c r="L764" s="29"/>
      <c r="M764" s="29"/>
      <c r="N764" s="29"/>
      <c r="O764" s="29"/>
      <c r="P764" s="29"/>
      <c r="Q764" s="29"/>
      <c r="R764" s="29"/>
      <c r="S764" s="29"/>
      <c r="T764" s="29"/>
      <c r="U764" s="29"/>
      <c r="V764" s="29"/>
      <c r="W764" s="29"/>
      <c r="X764" s="29"/>
      <c r="Y764" s="29"/>
      <c r="Z764" s="29"/>
    </row>
    <row r="765" spans="1:26" ht="15.75" customHeight="1">
      <c r="A765" s="29"/>
      <c r="B765" s="29"/>
      <c r="C765" s="29"/>
      <c r="D765" s="29"/>
      <c r="E765" s="29"/>
      <c r="F765" s="29"/>
      <c r="G765" s="29"/>
      <c r="H765" s="579"/>
      <c r="I765" s="29"/>
      <c r="J765" s="29"/>
      <c r="K765" s="29"/>
      <c r="L765" s="29"/>
      <c r="M765" s="29"/>
      <c r="N765" s="29"/>
      <c r="O765" s="29"/>
      <c r="P765" s="29"/>
      <c r="Q765" s="29"/>
      <c r="R765" s="29"/>
      <c r="S765" s="29"/>
      <c r="T765" s="29"/>
      <c r="U765" s="29"/>
      <c r="V765" s="29"/>
      <c r="W765" s="29"/>
      <c r="X765" s="29"/>
      <c r="Y765" s="29"/>
      <c r="Z765" s="29"/>
    </row>
    <row r="766" spans="1:26" ht="15.75" customHeight="1">
      <c r="A766" s="29"/>
      <c r="B766" s="29"/>
      <c r="C766" s="29"/>
      <c r="D766" s="29"/>
      <c r="E766" s="29"/>
      <c r="F766" s="29"/>
      <c r="G766" s="29"/>
      <c r="H766" s="579"/>
      <c r="I766" s="29"/>
      <c r="J766" s="29"/>
      <c r="K766" s="29"/>
      <c r="L766" s="29"/>
      <c r="M766" s="29"/>
      <c r="N766" s="29"/>
      <c r="O766" s="29"/>
      <c r="P766" s="29"/>
      <c r="Q766" s="29"/>
      <c r="R766" s="29"/>
      <c r="S766" s="29"/>
      <c r="T766" s="29"/>
      <c r="U766" s="29"/>
      <c r="V766" s="29"/>
      <c r="W766" s="29"/>
      <c r="X766" s="29"/>
      <c r="Y766" s="29"/>
      <c r="Z766" s="29"/>
    </row>
    <row r="767" spans="1:26" ht="15.75" customHeight="1">
      <c r="A767" s="29"/>
      <c r="B767" s="29"/>
      <c r="C767" s="29"/>
      <c r="D767" s="29"/>
      <c r="E767" s="29"/>
      <c r="F767" s="29"/>
      <c r="G767" s="29"/>
      <c r="H767" s="579"/>
      <c r="I767" s="29"/>
      <c r="J767" s="29"/>
      <c r="K767" s="29"/>
      <c r="L767" s="29"/>
      <c r="M767" s="29"/>
      <c r="N767" s="29"/>
      <c r="O767" s="29"/>
      <c r="P767" s="29"/>
      <c r="Q767" s="29"/>
      <c r="R767" s="29"/>
      <c r="S767" s="29"/>
      <c r="T767" s="29"/>
      <c r="U767" s="29"/>
      <c r="V767" s="29"/>
      <c r="W767" s="29"/>
      <c r="X767" s="29"/>
      <c r="Y767" s="29"/>
      <c r="Z767" s="29"/>
    </row>
    <row r="768" spans="1:26" ht="15.75" customHeight="1">
      <c r="A768" s="29"/>
      <c r="B768" s="29"/>
      <c r="C768" s="29"/>
      <c r="D768" s="29"/>
      <c r="E768" s="29"/>
      <c r="F768" s="29"/>
      <c r="G768" s="29"/>
      <c r="H768" s="579"/>
      <c r="I768" s="29"/>
      <c r="J768" s="29"/>
      <c r="K768" s="29"/>
      <c r="L768" s="29"/>
      <c r="M768" s="29"/>
      <c r="N768" s="29"/>
      <c r="O768" s="29"/>
      <c r="P768" s="29"/>
      <c r="Q768" s="29"/>
      <c r="R768" s="29"/>
      <c r="S768" s="29"/>
      <c r="T768" s="29"/>
      <c r="U768" s="29"/>
      <c r="V768" s="29"/>
      <c r="W768" s="29"/>
      <c r="X768" s="29"/>
      <c r="Y768" s="29"/>
      <c r="Z768" s="29"/>
    </row>
    <row r="769" spans="1:26" ht="15.75" customHeight="1">
      <c r="A769" s="29"/>
      <c r="B769" s="29"/>
      <c r="C769" s="29"/>
      <c r="D769" s="29"/>
      <c r="E769" s="29"/>
      <c r="F769" s="29"/>
      <c r="G769" s="29"/>
      <c r="H769" s="579"/>
      <c r="I769" s="29"/>
      <c r="J769" s="29"/>
      <c r="K769" s="29"/>
      <c r="L769" s="29"/>
      <c r="M769" s="29"/>
      <c r="N769" s="29"/>
      <c r="O769" s="29"/>
      <c r="P769" s="29"/>
      <c r="Q769" s="29"/>
      <c r="R769" s="29"/>
      <c r="S769" s="29"/>
      <c r="T769" s="29"/>
      <c r="U769" s="29"/>
      <c r="V769" s="29"/>
      <c r="W769" s="29"/>
      <c r="X769" s="29"/>
      <c r="Y769" s="29"/>
      <c r="Z769" s="29"/>
    </row>
    <row r="770" spans="1:26" ht="15.75" customHeight="1">
      <c r="A770" s="29"/>
      <c r="B770" s="29"/>
      <c r="C770" s="29"/>
      <c r="D770" s="29"/>
      <c r="E770" s="29"/>
      <c r="F770" s="29"/>
      <c r="G770" s="29"/>
      <c r="H770" s="579"/>
      <c r="I770" s="29"/>
      <c r="J770" s="29"/>
      <c r="K770" s="29"/>
      <c r="L770" s="29"/>
      <c r="M770" s="29"/>
      <c r="N770" s="29"/>
      <c r="O770" s="29"/>
      <c r="P770" s="29"/>
      <c r="Q770" s="29"/>
      <c r="R770" s="29"/>
      <c r="S770" s="29"/>
      <c r="T770" s="29"/>
      <c r="U770" s="29"/>
      <c r="V770" s="29"/>
      <c r="W770" s="29"/>
      <c r="X770" s="29"/>
      <c r="Y770" s="29"/>
      <c r="Z770" s="29"/>
    </row>
    <row r="771" spans="1:26" ht="15.75" customHeight="1">
      <c r="A771" s="29"/>
      <c r="B771" s="29"/>
      <c r="C771" s="29"/>
      <c r="D771" s="29"/>
      <c r="E771" s="29"/>
      <c r="F771" s="29"/>
      <c r="G771" s="29"/>
      <c r="H771" s="579"/>
      <c r="I771" s="29"/>
      <c r="J771" s="29"/>
      <c r="K771" s="29"/>
      <c r="L771" s="29"/>
      <c r="M771" s="29"/>
      <c r="N771" s="29"/>
      <c r="O771" s="29"/>
      <c r="P771" s="29"/>
      <c r="Q771" s="29"/>
      <c r="R771" s="29"/>
      <c r="S771" s="29"/>
      <c r="T771" s="29"/>
      <c r="U771" s="29"/>
      <c r="V771" s="29"/>
      <c r="W771" s="29"/>
      <c r="X771" s="29"/>
      <c r="Y771" s="29"/>
      <c r="Z771" s="29"/>
    </row>
    <row r="772" spans="1:26" ht="15.75" customHeight="1">
      <c r="A772" s="29"/>
      <c r="B772" s="29"/>
      <c r="C772" s="29"/>
      <c r="D772" s="29"/>
      <c r="E772" s="29"/>
      <c r="F772" s="29"/>
      <c r="G772" s="29"/>
      <c r="H772" s="579"/>
      <c r="I772" s="29"/>
      <c r="J772" s="29"/>
      <c r="K772" s="29"/>
      <c r="L772" s="29"/>
      <c r="M772" s="29"/>
      <c r="N772" s="29"/>
      <c r="O772" s="29"/>
      <c r="P772" s="29"/>
      <c r="Q772" s="29"/>
      <c r="R772" s="29"/>
      <c r="S772" s="29"/>
      <c r="T772" s="29"/>
      <c r="U772" s="29"/>
      <c r="V772" s="29"/>
      <c r="W772" s="29"/>
      <c r="X772" s="29"/>
      <c r="Y772" s="29"/>
      <c r="Z772" s="29"/>
    </row>
    <row r="773" spans="1:26" ht="15.75" customHeight="1">
      <c r="A773" s="29"/>
      <c r="B773" s="29"/>
      <c r="C773" s="29"/>
      <c r="D773" s="29"/>
      <c r="E773" s="29"/>
      <c r="F773" s="29"/>
      <c r="G773" s="29"/>
      <c r="H773" s="579"/>
      <c r="I773" s="29"/>
      <c r="J773" s="29"/>
      <c r="K773" s="29"/>
      <c r="L773" s="29"/>
      <c r="M773" s="29"/>
      <c r="N773" s="29"/>
      <c r="O773" s="29"/>
      <c r="P773" s="29"/>
      <c r="Q773" s="29"/>
      <c r="R773" s="29"/>
      <c r="S773" s="29"/>
      <c r="T773" s="29"/>
      <c r="U773" s="29"/>
      <c r="V773" s="29"/>
      <c r="W773" s="29"/>
      <c r="X773" s="29"/>
      <c r="Y773" s="29"/>
      <c r="Z773" s="29"/>
    </row>
    <row r="774" spans="1:26" ht="15.75" customHeight="1">
      <c r="A774" s="29"/>
      <c r="B774" s="29"/>
      <c r="C774" s="29"/>
      <c r="D774" s="29"/>
      <c r="E774" s="29"/>
      <c r="F774" s="29"/>
      <c r="G774" s="29"/>
      <c r="H774" s="579"/>
      <c r="I774" s="29"/>
      <c r="J774" s="29"/>
      <c r="K774" s="29"/>
      <c r="L774" s="29"/>
      <c r="M774" s="29"/>
      <c r="N774" s="29"/>
      <c r="O774" s="29"/>
      <c r="P774" s="29"/>
      <c r="Q774" s="29"/>
      <c r="R774" s="29"/>
      <c r="S774" s="29"/>
      <c r="T774" s="29"/>
      <c r="U774" s="29"/>
      <c r="V774" s="29"/>
      <c r="W774" s="29"/>
      <c r="X774" s="29"/>
      <c r="Y774" s="29"/>
      <c r="Z774" s="29"/>
    </row>
    <row r="775" spans="1:26" ht="15.75" customHeight="1">
      <c r="A775" s="29"/>
      <c r="B775" s="29"/>
      <c r="C775" s="29"/>
      <c r="D775" s="29"/>
      <c r="E775" s="29"/>
      <c r="F775" s="29"/>
      <c r="G775" s="29"/>
      <c r="H775" s="579"/>
      <c r="I775" s="29"/>
      <c r="J775" s="29"/>
      <c r="K775" s="29"/>
      <c r="L775" s="29"/>
      <c r="M775" s="29"/>
      <c r="N775" s="29"/>
      <c r="O775" s="29"/>
      <c r="P775" s="29"/>
      <c r="Q775" s="29"/>
      <c r="R775" s="29"/>
      <c r="S775" s="29"/>
      <c r="T775" s="29"/>
      <c r="U775" s="29"/>
      <c r="V775" s="29"/>
      <c r="W775" s="29"/>
      <c r="X775" s="29"/>
      <c r="Y775" s="29"/>
      <c r="Z775" s="29"/>
    </row>
    <row r="776" spans="1:26" ht="15.75" customHeight="1">
      <c r="A776" s="29"/>
      <c r="B776" s="29"/>
      <c r="C776" s="29"/>
      <c r="D776" s="29"/>
      <c r="E776" s="29"/>
      <c r="F776" s="29"/>
      <c r="G776" s="29"/>
      <c r="H776" s="579"/>
      <c r="I776" s="29"/>
      <c r="J776" s="29"/>
      <c r="K776" s="29"/>
      <c r="L776" s="29"/>
      <c r="M776" s="29"/>
      <c r="N776" s="29"/>
      <c r="O776" s="29"/>
      <c r="P776" s="29"/>
      <c r="Q776" s="29"/>
      <c r="R776" s="29"/>
      <c r="S776" s="29"/>
      <c r="T776" s="29"/>
      <c r="U776" s="29"/>
      <c r="V776" s="29"/>
      <c r="W776" s="29"/>
      <c r="X776" s="29"/>
      <c r="Y776" s="29"/>
      <c r="Z776" s="29"/>
    </row>
    <row r="777" spans="1:26" ht="15.75" customHeight="1">
      <c r="A777" s="29"/>
      <c r="B777" s="29"/>
      <c r="C777" s="29"/>
      <c r="D777" s="29"/>
      <c r="E777" s="29"/>
      <c r="F777" s="29"/>
      <c r="G777" s="29"/>
      <c r="H777" s="579"/>
      <c r="I777" s="29"/>
      <c r="J777" s="29"/>
      <c r="K777" s="29"/>
      <c r="L777" s="29"/>
      <c r="M777" s="29"/>
      <c r="N777" s="29"/>
      <c r="O777" s="29"/>
      <c r="P777" s="29"/>
      <c r="Q777" s="29"/>
      <c r="R777" s="29"/>
      <c r="S777" s="29"/>
      <c r="T777" s="29"/>
      <c r="U777" s="29"/>
      <c r="V777" s="29"/>
      <c r="W777" s="29"/>
      <c r="X777" s="29"/>
      <c r="Y777" s="29"/>
      <c r="Z777" s="29"/>
    </row>
    <row r="778" spans="1:26" ht="15.75" customHeight="1">
      <c r="A778" s="29"/>
      <c r="B778" s="29"/>
      <c r="C778" s="29"/>
      <c r="D778" s="29"/>
      <c r="E778" s="29"/>
      <c r="F778" s="29"/>
      <c r="G778" s="29"/>
      <c r="H778" s="579"/>
      <c r="I778" s="29"/>
      <c r="J778" s="29"/>
      <c r="K778" s="29"/>
      <c r="L778" s="29"/>
      <c r="M778" s="29"/>
      <c r="N778" s="29"/>
      <c r="O778" s="29"/>
      <c r="P778" s="29"/>
      <c r="Q778" s="29"/>
      <c r="R778" s="29"/>
      <c r="S778" s="29"/>
      <c r="T778" s="29"/>
      <c r="U778" s="29"/>
      <c r="V778" s="29"/>
      <c r="W778" s="29"/>
      <c r="X778" s="29"/>
      <c r="Y778" s="29"/>
      <c r="Z778" s="29"/>
    </row>
    <row r="779" spans="1:26" ht="15.75" customHeight="1">
      <c r="A779" s="29"/>
      <c r="B779" s="29"/>
      <c r="C779" s="29"/>
      <c r="D779" s="29"/>
      <c r="E779" s="29"/>
      <c r="F779" s="29"/>
      <c r="G779" s="29"/>
      <c r="H779" s="579"/>
      <c r="I779" s="29"/>
      <c r="J779" s="29"/>
      <c r="K779" s="29"/>
      <c r="L779" s="29"/>
      <c r="M779" s="29"/>
      <c r="N779" s="29"/>
      <c r="O779" s="29"/>
      <c r="P779" s="29"/>
      <c r="Q779" s="29"/>
      <c r="R779" s="29"/>
      <c r="S779" s="29"/>
      <c r="T779" s="29"/>
      <c r="U779" s="29"/>
      <c r="V779" s="29"/>
      <c r="W779" s="29"/>
      <c r="X779" s="29"/>
      <c r="Y779" s="29"/>
      <c r="Z779" s="29"/>
    </row>
    <row r="780" spans="1:26" ht="15.75" customHeight="1">
      <c r="A780" s="29"/>
      <c r="B780" s="29"/>
      <c r="C780" s="29"/>
      <c r="D780" s="29"/>
      <c r="E780" s="29"/>
      <c r="F780" s="29"/>
      <c r="G780" s="29"/>
      <c r="H780" s="579"/>
      <c r="I780" s="29"/>
      <c r="J780" s="29"/>
      <c r="K780" s="29"/>
      <c r="L780" s="29"/>
      <c r="M780" s="29"/>
      <c r="N780" s="29"/>
      <c r="O780" s="29"/>
      <c r="P780" s="29"/>
      <c r="Q780" s="29"/>
      <c r="R780" s="29"/>
      <c r="S780" s="29"/>
      <c r="T780" s="29"/>
      <c r="U780" s="29"/>
      <c r="V780" s="29"/>
      <c r="W780" s="29"/>
      <c r="X780" s="29"/>
      <c r="Y780" s="29"/>
      <c r="Z780" s="29"/>
    </row>
    <row r="781" spans="1:26" ht="15.75" customHeight="1">
      <c r="A781" s="29"/>
      <c r="B781" s="29"/>
      <c r="C781" s="29"/>
      <c r="D781" s="29"/>
      <c r="E781" s="29"/>
      <c r="F781" s="29"/>
      <c r="G781" s="29"/>
      <c r="H781" s="579"/>
      <c r="I781" s="29"/>
      <c r="J781" s="29"/>
      <c r="K781" s="29"/>
      <c r="L781" s="29"/>
      <c r="M781" s="29"/>
      <c r="N781" s="29"/>
      <c r="O781" s="29"/>
      <c r="P781" s="29"/>
      <c r="Q781" s="29"/>
      <c r="R781" s="29"/>
      <c r="S781" s="29"/>
      <c r="T781" s="29"/>
      <c r="U781" s="29"/>
      <c r="V781" s="29"/>
      <c r="W781" s="29"/>
      <c r="X781" s="29"/>
      <c r="Y781" s="29"/>
      <c r="Z781" s="29"/>
    </row>
    <row r="782" spans="1:26" ht="15.75" customHeight="1">
      <c r="A782" s="29"/>
      <c r="B782" s="29"/>
      <c r="C782" s="29"/>
      <c r="D782" s="29"/>
      <c r="E782" s="29"/>
      <c r="F782" s="29"/>
      <c r="G782" s="29"/>
      <c r="H782" s="579"/>
      <c r="I782" s="29"/>
      <c r="J782" s="29"/>
      <c r="K782" s="29"/>
      <c r="L782" s="29"/>
      <c r="M782" s="29"/>
      <c r="N782" s="29"/>
      <c r="O782" s="29"/>
      <c r="P782" s="29"/>
      <c r="Q782" s="29"/>
      <c r="R782" s="29"/>
      <c r="S782" s="29"/>
      <c r="T782" s="29"/>
      <c r="U782" s="29"/>
      <c r="V782" s="29"/>
      <c r="W782" s="29"/>
      <c r="X782" s="29"/>
      <c r="Y782" s="29"/>
      <c r="Z782" s="29"/>
    </row>
    <row r="783" spans="1:26" ht="15.75" customHeight="1">
      <c r="A783" s="29"/>
      <c r="B783" s="29"/>
      <c r="C783" s="29"/>
      <c r="D783" s="29"/>
      <c r="E783" s="29"/>
      <c r="F783" s="29"/>
      <c r="G783" s="29"/>
      <c r="H783" s="579"/>
      <c r="I783" s="29"/>
      <c r="J783" s="29"/>
      <c r="K783" s="29"/>
      <c r="L783" s="29"/>
      <c r="M783" s="29"/>
      <c r="N783" s="29"/>
      <c r="O783" s="29"/>
      <c r="P783" s="29"/>
      <c r="Q783" s="29"/>
      <c r="R783" s="29"/>
      <c r="S783" s="29"/>
      <c r="T783" s="29"/>
      <c r="U783" s="29"/>
      <c r="V783" s="29"/>
      <c r="W783" s="29"/>
      <c r="X783" s="29"/>
      <c r="Y783" s="29"/>
      <c r="Z783" s="29"/>
    </row>
    <row r="784" spans="1:26" ht="15.75" customHeight="1">
      <c r="A784" s="29"/>
      <c r="B784" s="29"/>
      <c r="C784" s="29"/>
      <c r="D784" s="29"/>
      <c r="E784" s="29"/>
      <c r="F784" s="29"/>
      <c r="G784" s="29"/>
      <c r="H784" s="579"/>
      <c r="I784" s="29"/>
      <c r="J784" s="29"/>
      <c r="K784" s="29"/>
      <c r="L784" s="29"/>
      <c r="M784" s="29"/>
      <c r="N784" s="29"/>
      <c r="O784" s="29"/>
      <c r="P784" s="29"/>
      <c r="Q784" s="29"/>
      <c r="R784" s="29"/>
      <c r="S784" s="29"/>
      <c r="T784" s="29"/>
      <c r="U784" s="29"/>
      <c r="V784" s="29"/>
      <c r="W784" s="29"/>
      <c r="X784" s="29"/>
      <c r="Y784" s="29"/>
      <c r="Z784" s="29"/>
    </row>
    <row r="785" spans="1:26" ht="15.75" customHeight="1">
      <c r="A785" s="29"/>
      <c r="B785" s="29"/>
      <c r="C785" s="29"/>
      <c r="D785" s="29"/>
      <c r="E785" s="29"/>
      <c r="F785" s="29"/>
      <c r="G785" s="29"/>
      <c r="H785" s="579"/>
      <c r="I785" s="29"/>
      <c r="J785" s="29"/>
      <c r="K785" s="29"/>
      <c r="L785" s="29"/>
      <c r="M785" s="29"/>
      <c r="N785" s="29"/>
      <c r="O785" s="29"/>
      <c r="P785" s="29"/>
      <c r="Q785" s="29"/>
      <c r="R785" s="29"/>
      <c r="S785" s="29"/>
      <c r="T785" s="29"/>
      <c r="U785" s="29"/>
      <c r="V785" s="29"/>
      <c r="W785" s="29"/>
      <c r="X785" s="29"/>
      <c r="Y785" s="29"/>
      <c r="Z785" s="29"/>
    </row>
    <row r="786" spans="1:26" ht="15.75" customHeight="1">
      <c r="A786" s="29"/>
      <c r="B786" s="29"/>
      <c r="C786" s="29"/>
      <c r="D786" s="29"/>
      <c r="E786" s="29"/>
      <c r="F786" s="29"/>
      <c r="G786" s="29"/>
      <c r="H786" s="579"/>
      <c r="I786" s="29"/>
      <c r="J786" s="29"/>
      <c r="K786" s="29"/>
      <c r="L786" s="29"/>
      <c r="M786" s="29"/>
      <c r="N786" s="29"/>
      <c r="O786" s="29"/>
      <c r="P786" s="29"/>
      <c r="Q786" s="29"/>
      <c r="R786" s="29"/>
      <c r="S786" s="29"/>
      <c r="T786" s="29"/>
      <c r="U786" s="29"/>
      <c r="V786" s="29"/>
      <c r="W786" s="29"/>
      <c r="X786" s="29"/>
      <c r="Y786" s="29"/>
      <c r="Z786" s="29"/>
    </row>
    <row r="787" spans="1:26" ht="15.75" customHeight="1">
      <c r="A787" s="29"/>
      <c r="B787" s="29"/>
      <c r="C787" s="29"/>
      <c r="D787" s="29"/>
      <c r="E787" s="29"/>
      <c r="F787" s="29"/>
      <c r="G787" s="29"/>
      <c r="H787" s="579"/>
      <c r="I787" s="29"/>
      <c r="J787" s="29"/>
      <c r="K787" s="29"/>
      <c r="L787" s="29"/>
      <c r="M787" s="29"/>
      <c r="N787" s="29"/>
      <c r="O787" s="29"/>
      <c r="P787" s="29"/>
      <c r="Q787" s="29"/>
      <c r="R787" s="29"/>
      <c r="S787" s="29"/>
      <c r="T787" s="29"/>
      <c r="U787" s="29"/>
      <c r="V787" s="29"/>
      <c r="W787" s="29"/>
      <c r="X787" s="29"/>
      <c r="Y787" s="29"/>
      <c r="Z787" s="29"/>
    </row>
    <row r="788" spans="1:26" ht="15.75" customHeight="1">
      <c r="A788" s="29"/>
      <c r="B788" s="29"/>
      <c r="C788" s="29"/>
      <c r="D788" s="29"/>
      <c r="E788" s="29"/>
      <c r="F788" s="29"/>
      <c r="G788" s="29"/>
      <c r="H788" s="579"/>
      <c r="I788" s="29"/>
      <c r="J788" s="29"/>
      <c r="K788" s="29"/>
      <c r="L788" s="29"/>
      <c r="M788" s="29"/>
      <c r="N788" s="29"/>
      <c r="O788" s="29"/>
      <c r="P788" s="29"/>
      <c r="Q788" s="29"/>
      <c r="R788" s="29"/>
      <c r="S788" s="29"/>
      <c r="T788" s="29"/>
      <c r="U788" s="29"/>
      <c r="V788" s="29"/>
      <c r="W788" s="29"/>
      <c r="X788" s="29"/>
      <c r="Y788" s="29"/>
      <c r="Z788" s="29"/>
    </row>
    <row r="789" spans="1:26" ht="15.75" customHeight="1">
      <c r="A789" s="29"/>
      <c r="B789" s="29"/>
      <c r="C789" s="29"/>
      <c r="D789" s="29"/>
      <c r="E789" s="29"/>
      <c r="F789" s="29"/>
      <c r="G789" s="29"/>
      <c r="H789" s="579"/>
      <c r="I789" s="29"/>
      <c r="J789" s="29"/>
      <c r="K789" s="29"/>
      <c r="L789" s="29"/>
      <c r="M789" s="29"/>
      <c r="N789" s="29"/>
      <c r="O789" s="29"/>
      <c r="P789" s="29"/>
      <c r="Q789" s="29"/>
      <c r="R789" s="29"/>
      <c r="S789" s="29"/>
      <c r="T789" s="29"/>
      <c r="U789" s="29"/>
      <c r="V789" s="29"/>
      <c r="W789" s="29"/>
      <c r="X789" s="29"/>
      <c r="Y789" s="29"/>
      <c r="Z789" s="29"/>
    </row>
    <row r="790" spans="1:26" ht="15.75" customHeight="1">
      <c r="A790" s="29"/>
      <c r="B790" s="29"/>
      <c r="C790" s="29"/>
      <c r="D790" s="29"/>
      <c r="E790" s="29"/>
      <c r="F790" s="29"/>
      <c r="G790" s="29"/>
      <c r="H790" s="579"/>
      <c r="I790" s="29"/>
      <c r="J790" s="29"/>
      <c r="K790" s="29"/>
      <c r="L790" s="29"/>
      <c r="M790" s="29"/>
      <c r="N790" s="29"/>
      <c r="O790" s="29"/>
      <c r="P790" s="29"/>
      <c r="Q790" s="29"/>
      <c r="R790" s="29"/>
      <c r="S790" s="29"/>
      <c r="T790" s="29"/>
      <c r="U790" s="29"/>
      <c r="V790" s="29"/>
      <c r="W790" s="29"/>
      <c r="X790" s="29"/>
      <c r="Y790" s="29"/>
      <c r="Z790" s="29"/>
    </row>
    <row r="791" spans="1:26" ht="15.75" customHeight="1">
      <c r="A791" s="29"/>
      <c r="B791" s="29"/>
      <c r="C791" s="29"/>
      <c r="D791" s="29"/>
      <c r="E791" s="29"/>
      <c r="F791" s="29"/>
      <c r="G791" s="29"/>
      <c r="H791" s="579"/>
      <c r="I791" s="29"/>
      <c r="J791" s="29"/>
      <c r="K791" s="29"/>
      <c r="L791" s="29"/>
      <c r="M791" s="29"/>
      <c r="N791" s="29"/>
      <c r="O791" s="29"/>
      <c r="P791" s="29"/>
      <c r="Q791" s="29"/>
      <c r="R791" s="29"/>
      <c r="S791" s="29"/>
      <c r="T791" s="29"/>
      <c r="U791" s="29"/>
      <c r="V791" s="29"/>
      <c r="W791" s="29"/>
      <c r="X791" s="29"/>
      <c r="Y791" s="29"/>
      <c r="Z791" s="29"/>
    </row>
    <row r="792" spans="1:26" ht="15.75" customHeight="1">
      <c r="A792" s="29"/>
      <c r="B792" s="29"/>
      <c r="C792" s="29"/>
      <c r="D792" s="29"/>
      <c r="E792" s="29"/>
      <c r="F792" s="29"/>
      <c r="G792" s="29"/>
      <c r="H792" s="579"/>
      <c r="I792" s="29"/>
      <c r="J792" s="29"/>
      <c r="K792" s="29"/>
      <c r="L792" s="29"/>
      <c r="M792" s="29"/>
      <c r="N792" s="29"/>
      <c r="O792" s="29"/>
      <c r="P792" s="29"/>
      <c r="Q792" s="29"/>
      <c r="R792" s="29"/>
      <c r="S792" s="29"/>
      <c r="T792" s="29"/>
      <c r="U792" s="29"/>
      <c r="V792" s="29"/>
      <c r="W792" s="29"/>
      <c r="X792" s="29"/>
      <c r="Y792" s="29"/>
      <c r="Z792" s="29"/>
    </row>
    <row r="793" spans="1:26" ht="15.75" customHeight="1">
      <c r="A793" s="29"/>
      <c r="B793" s="29"/>
      <c r="C793" s="29"/>
      <c r="D793" s="29"/>
      <c r="E793" s="29"/>
      <c r="F793" s="29"/>
      <c r="G793" s="29"/>
      <c r="H793" s="579"/>
      <c r="I793" s="29"/>
      <c r="J793" s="29"/>
      <c r="K793" s="29"/>
      <c r="L793" s="29"/>
      <c r="M793" s="29"/>
      <c r="N793" s="29"/>
      <c r="O793" s="29"/>
      <c r="P793" s="29"/>
      <c r="Q793" s="29"/>
      <c r="R793" s="29"/>
      <c r="S793" s="29"/>
      <c r="T793" s="29"/>
      <c r="U793" s="29"/>
      <c r="V793" s="29"/>
      <c r="W793" s="29"/>
      <c r="X793" s="29"/>
      <c r="Y793" s="29"/>
      <c r="Z793" s="29"/>
    </row>
    <row r="794" spans="1:26" ht="15.75" customHeight="1">
      <c r="A794" s="29"/>
      <c r="B794" s="29"/>
      <c r="C794" s="29"/>
      <c r="D794" s="29"/>
      <c r="E794" s="29"/>
      <c r="F794" s="29"/>
      <c r="G794" s="29"/>
      <c r="H794" s="579"/>
      <c r="I794" s="29"/>
      <c r="J794" s="29"/>
      <c r="K794" s="29"/>
      <c r="L794" s="29"/>
      <c r="M794" s="29"/>
      <c r="N794" s="29"/>
      <c r="O794" s="29"/>
      <c r="P794" s="29"/>
      <c r="Q794" s="29"/>
      <c r="R794" s="29"/>
      <c r="S794" s="29"/>
      <c r="T794" s="29"/>
      <c r="U794" s="29"/>
      <c r="V794" s="29"/>
      <c r="W794" s="29"/>
      <c r="X794" s="29"/>
      <c r="Y794" s="29"/>
      <c r="Z794" s="29"/>
    </row>
    <row r="795" spans="1:26" ht="15.75" customHeight="1">
      <c r="A795" s="29"/>
      <c r="B795" s="29"/>
      <c r="C795" s="29"/>
      <c r="D795" s="29"/>
      <c r="E795" s="29"/>
      <c r="F795" s="29"/>
      <c r="G795" s="29"/>
      <c r="H795" s="579"/>
      <c r="I795" s="29"/>
      <c r="J795" s="29"/>
      <c r="K795" s="29"/>
      <c r="L795" s="29"/>
      <c r="M795" s="29"/>
      <c r="N795" s="29"/>
      <c r="O795" s="29"/>
      <c r="P795" s="29"/>
      <c r="Q795" s="29"/>
      <c r="R795" s="29"/>
      <c r="S795" s="29"/>
      <c r="T795" s="29"/>
      <c r="U795" s="29"/>
      <c r="V795" s="29"/>
      <c r="W795" s="29"/>
      <c r="X795" s="29"/>
      <c r="Y795" s="29"/>
      <c r="Z795" s="29"/>
    </row>
    <row r="796" spans="1:26" ht="15.75" customHeight="1">
      <c r="A796" s="29"/>
      <c r="B796" s="29"/>
      <c r="C796" s="29"/>
      <c r="D796" s="29"/>
      <c r="E796" s="29"/>
      <c r="F796" s="29"/>
      <c r="G796" s="29"/>
      <c r="H796" s="579"/>
      <c r="I796" s="29"/>
      <c r="J796" s="29"/>
      <c r="K796" s="29"/>
      <c r="L796" s="29"/>
      <c r="M796" s="29"/>
      <c r="N796" s="29"/>
      <c r="O796" s="29"/>
      <c r="P796" s="29"/>
      <c r="Q796" s="29"/>
      <c r="R796" s="29"/>
      <c r="S796" s="29"/>
      <c r="T796" s="29"/>
      <c r="U796" s="29"/>
      <c r="V796" s="29"/>
      <c r="W796" s="29"/>
      <c r="X796" s="29"/>
      <c r="Y796" s="29"/>
      <c r="Z796" s="29"/>
    </row>
    <row r="797" spans="1:26" ht="15.75" customHeight="1">
      <c r="A797" s="29"/>
      <c r="B797" s="29"/>
      <c r="C797" s="29"/>
      <c r="D797" s="29"/>
      <c r="E797" s="29"/>
      <c r="F797" s="29"/>
      <c r="G797" s="29"/>
      <c r="H797" s="579"/>
      <c r="I797" s="29"/>
      <c r="J797" s="29"/>
      <c r="K797" s="29"/>
      <c r="L797" s="29"/>
      <c r="M797" s="29"/>
      <c r="N797" s="29"/>
      <c r="O797" s="29"/>
      <c r="P797" s="29"/>
      <c r="Q797" s="29"/>
      <c r="R797" s="29"/>
      <c r="S797" s="29"/>
      <c r="T797" s="29"/>
      <c r="U797" s="29"/>
      <c r="V797" s="29"/>
      <c r="W797" s="29"/>
      <c r="X797" s="29"/>
      <c r="Y797" s="29"/>
      <c r="Z797" s="29"/>
    </row>
    <row r="798" spans="1:26" ht="15.75" customHeight="1">
      <c r="A798" s="29"/>
      <c r="B798" s="29"/>
      <c r="C798" s="29"/>
      <c r="D798" s="29"/>
      <c r="E798" s="29"/>
      <c r="F798" s="29"/>
      <c r="G798" s="29"/>
      <c r="H798" s="579"/>
      <c r="I798" s="29"/>
      <c r="J798" s="29"/>
      <c r="K798" s="29"/>
      <c r="L798" s="29"/>
      <c r="M798" s="29"/>
      <c r="N798" s="29"/>
      <c r="O798" s="29"/>
      <c r="P798" s="29"/>
      <c r="Q798" s="29"/>
      <c r="R798" s="29"/>
      <c r="S798" s="29"/>
      <c r="T798" s="29"/>
      <c r="U798" s="29"/>
      <c r="V798" s="29"/>
      <c r="W798" s="29"/>
      <c r="X798" s="29"/>
      <c r="Y798" s="29"/>
      <c r="Z798" s="29"/>
    </row>
    <row r="799" spans="1:26" ht="15.75" customHeight="1">
      <c r="A799" s="29"/>
      <c r="B799" s="29"/>
      <c r="C799" s="29"/>
      <c r="D799" s="29"/>
      <c r="E799" s="29"/>
      <c r="F799" s="29"/>
      <c r="G799" s="29"/>
      <c r="H799" s="579"/>
      <c r="I799" s="29"/>
      <c r="J799" s="29"/>
      <c r="K799" s="29"/>
      <c r="L799" s="29"/>
      <c r="M799" s="29"/>
      <c r="N799" s="29"/>
      <c r="O799" s="29"/>
      <c r="P799" s="29"/>
      <c r="Q799" s="29"/>
      <c r="R799" s="29"/>
      <c r="S799" s="29"/>
      <c r="T799" s="29"/>
      <c r="U799" s="29"/>
      <c r="V799" s="29"/>
      <c r="W799" s="29"/>
      <c r="X799" s="29"/>
      <c r="Y799" s="29"/>
      <c r="Z799" s="29"/>
    </row>
    <row r="800" spans="1:26" ht="15.75" customHeight="1">
      <c r="A800" s="29"/>
      <c r="B800" s="29"/>
      <c r="C800" s="29"/>
      <c r="D800" s="29"/>
      <c r="E800" s="29"/>
      <c r="F800" s="29"/>
      <c r="G800" s="29"/>
      <c r="H800" s="579"/>
      <c r="I800" s="29"/>
      <c r="J800" s="29"/>
      <c r="K800" s="29"/>
      <c r="L800" s="29"/>
      <c r="M800" s="29"/>
      <c r="N800" s="29"/>
      <c r="O800" s="29"/>
      <c r="P800" s="29"/>
      <c r="Q800" s="29"/>
      <c r="R800" s="29"/>
      <c r="S800" s="29"/>
      <c r="T800" s="29"/>
      <c r="U800" s="29"/>
      <c r="V800" s="29"/>
      <c r="W800" s="29"/>
      <c r="X800" s="29"/>
      <c r="Y800" s="29"/>
      <c r="Z800" s="29"/>
    </row>
    <row r="801" spans="1:26" ht="15.75" customHeight="1">
      <c r="A801" s="29"/>
      <c r="B801" s="29"/>
      <c r="C801" s="29"/>
      <c r="D801" s="29"/>
      <c r="E801" s="29"/>
      <c r="F801" s="29"/>
      <c r="G801" s="29"/>
      <c r="H801" s="579"/>
      <c r="I801" s="29"/>
      <c r="J801" s="29"/>
      <c r="K801" s="29"/>
      <c r="L801" s="29"/>
      <c r="M801" s="29"/>
      <c r="N801" s="29"/>
      <c r="O801" s="29"/>
      <c r="P801" s="29"/>
      <c r="Q801" s="29"/>
      <c r="R801" s="29"/>
      <c r="S801" s="29"/>
      <c r="T801" s="29"/>
      <c r="U801" s="29"/>
      <c r="V801" s="29"/>
      <c r="W801" s="29"/>
      <c r="X801" s="29"/>
      <c r="Y801" s="29"/>
      <c r="Z801" s="29"/>
    </row>
    <row r="802" spans="1:26" ht="15.75" customHeight="1">
      <c r="A802" s="29"/>
      <c r="B802" s="29"/>
      <c r="C802" s="29"/>
      <c r="D802" s="29"/>
      <c r="E802" s="29"/>
      <c r="F802" s="29"/>
      <c r="G802" s="29"/>
      <c r="H802" s="579"/>
      <c r="I802" s="29"/>
      <c r="J802" s="29"/>
      <c r="K802" s="29"/>
      <c r="L802" s="29"/>
      <c r="M802" s="29"/>
      <c r="N802" s="29"/>
      <c r="O802" s="29"/>
      <c r="P802" s="29"/>
      <c r="Q802" s="29"/>
      <c r="R802" s="29"/>
      <c r="S802" s="29"/>
      <c r="T802" s="29"/>
      <c r="U802" s="29"/>
      <c r="V802" s="29"/>
      <c r="W802" s="29"/>
      <c r="X802" s="29"/>
      <c r="Y802" s="29"/>
      <c r="Z802" s="29"/>
    </row>
    <row r="803" spans="1:26" ht="15.75" customHeight="1">
      <c r="A803" s="29"/>
      <c r="B803" s="29"/>
      <c r="C803" s="29"/>
      <c r="D803" s="29"/>
      <c r="E803" s="29"/>
      <c r="F803" s="29"/>
      <c r="G803" s="29"/>
      <c r="H803" s="579"/>
      <c r="I803" s="29"/>
      <c r="J803" s="29"/>
      <c r="K803" s="29"/>
      <c r="L803" s="29"/>
      <c r="M803" s="29"/>
      <c r="N803" s="29"/>
      <c r="O803" s="29"/>
      <c r="P803" s="29"/>
      <c r="Q803" s="29"/>
      <c r="R803" s="29"/>
      <c r="S803" s="29"/>
      <c r="T803" s="29"/>
      <c r="U803" s="29"/>
      <c r="V803" s="29"/>
      <c r="W803" s="29"/>
      <c r="X803" s="29"/>
      <c r="Y803" s="29"/>
      <c r="Z803" s="29"/>
    </row>
    <row r="804" spans="1:26" ht="15.75" customHeight="1">
      <c r="A804" s="29"/>
      <c r="B804" s="29"/>
      <c r="C804" s="29"/>
      <c r="D804" s="29"/>
      <c r="E804" s="29"/>
      <c r="F804" s="29"/>
      <c r="G804" s="29"/>
      <c r="H804" s="579"/>
      <c r="I804" s="29"/>
      <c r="J804" s="29"/>
      <c r="K804" s="29"/>
      <c r="L804" s="29"/>
      <c r="M804" s="29"/>
      <c r="N804" s="29"/>
      <c r="O804" s="29"/>
      <c r="P804" s="29"/>
      <c r="Q804" s="29"/>
      <c r="R804" s="29"/>
      <c r="S804" s="29"/>
      <c r="T804" s="29"/>
      <c r="U804" s="29"/>
      <c r="V804" s="29"/>
      <c r="W804" s="29"/>
      <c r="X804" s="29"/>
      <c r="Y804" s="29"/>
      <c r="Z804" s="29"/>
    </row>
    <row r="805" spans="1:26" ht="15.75" customHeight="1">
      <c r="A805" s="29"/>
      <c r="B805" s="29"/>
      <c r="C805" s="29"/>
      <c r="D805" s="29"/>
      <c r="E805" s="29"/>
      <c r="F805" s="29"/>
      <c r="G805" s="29"/>
      <c r="H805" s="579"/>
      <c r="I805" s="29"/>
      <c r="J805" s="29"/>
      <c r="K805" s="29"/>
      <c r="L805" s="29"/>
      <c r="M805" s="29"/>
      <c r="N805" s="29"/>
      <c r="O805" s="29"/>
      <c r="P805" s="29"/>
      <c r="Q805" s="29"/>
      <c r="R805" s="29"/>
      <c r="S805" s="29"/>
      <c r="T805" s="29"/>
      <c r="U805" s="29"/>
      <c r="V805" s="29"/>
      <c r="W805" s="29"/>
      <c r="X805" s="29"/>
      <c r="Y805" s="29"/>
      <c r="Z805" s="29"/>
    </row>
    <row r="806" spans="1:26" ht="15.75" customHeight="1">
      <c r="A806" s="29"/>
      <c r="B806" s="29"/>
      <c r="C806" s="29"/>
      <c r="D806" s="29"/>
      <c r="E806" s="29"/>
      <c r="F806" s="29"/>
      <c r="G806" s="29"/>
      <c r="H806" s="579"/>
      <c r="I806" s="29"/>
      <c r="J806" s="29"/>
      <c r="K806" s="29"/>
      <c r="L806" s="29"/>
      <c r="M806" s="29"/>
      <c r="N806" s="29"/>
      <c r="O806" s="29"/>
      <c r="P806" s="29"/>
      <c r="Q806" s="29"/>
      <c r="R806" s="29"/>
      <c r="S806" s="29"/>
      <c r="T806" s="29"/>
      <c r="U806" s="29"/>
      <c r="V806" s="29"/>
      <c r="W806" s="29"/>
      <c r="X806" s="29"/>
      <c r="Y806" s="29"/>
      <c r="Z806" s="29"/>
    </row>
    <row r="807" spans="1:26" ht="15.75" customHeight="1">
      <c r="A807" s="29"/>
      <c r="B807" s="29"/>
      <c r="C807" s="29"/>
      <c r="D807" s="29"/>
      <c r="E807" s="29"/>
      <c r="F807" s="29"/>
      <c r="G807" s="29"/>
      <c r="H807" s="579"/>
      <c r="I807" s="29"/>
      <c r="J807" s="29"/>
      <c r="K807" s="29"/>
      <c r="L807" s="29"/>
      <c r="M807" s="29"/>
      <c r="N807" s="29"/>
      <c r="O807" s="29"/>
      <c r="P807" s="29"/>
      <c r="Q807" s="29"/>
      <c r="R807" s="29"/>
      <c r="S807" s="29"/>
      <c r="T807" s="29"/>
      <c r="U807" s="29"/>
      <c r="V807" s="29"/>
      <c r="W807" s="29"/>
      <c r="X807" s="29"/>
      <c r="Y807" s="29"/>
      <c r="Z807" s="29"/>
    </row>
    <row r="808" spans="1:26" ht="15.75" customHeight="1">
      <c r="A808" s="29"/>
      <c r="B808" s="29"/>
      <c r="C808" s="29"/>
      <c r="D808" s="29"/>
      <c r="E808" s="29"/>
      <c r="F808" s="29"/>
      <c r="G808" s="29"/>
      <c r="H808" s="579"/>
      <c r="I808" s="29"/>
      <c r="J808" s="29"/>
      <c r="K808" s="29"/>
      <c r="L808" s="29"/>
      <c r="M808" s="29"/>
      <c r="N808" s="29"/>
      <c r="O808" s="29"/>
      <c r="P808" s="29"/>
      <c r="Q808" s="29"/>
      <c r="R808" s="29"/>
      <c r="S808" s="29"/>
      <c r="T808" s="29"/>
      <c r="U808" s="29"/>
      <c r="V808" s="29"/>
      <c r="W808" s="29"/>
      <c r="X808" s="29"/>
      <c r="Y808" s="29"/>
      <c r="Z808" s="29"/>
    </row>
    <row r="809" spans="1:26" ht="15.75" customHeight="1">
      <c r="A809" s="29"/>
      <c r="B809" s="29"/>
      <c r="C809" s="29"/>
      <c r="D809" s="29"/>
      <c r="E809" s="29"/>
      <c r="F809" s="29"/>
      <c r="G809" s="29"/>
      <c r="H809" s="579"/>
      <c r="I809" s="29"/>
      <c r="J809" s="29"/>
      <c r="K809" s="29"/>
      <c r="L809" s="29"/>
      <c r="M809" s="29"/>
      <c r="N809" s="29"/>
      <c r="O809" s="29"/>
      <c r="P809" s="29"/>
      <c r="Q809" s="29"/>
      <c r="R809" s="29"/>
      <c r="S809" s="29"/>
      <c r="T809" s="29"/>
      <c r="U809" s="29"/>
      <c r="V809" s="29"/>
      <c r="W809" s="29"/>
      <c r="X809" s="29"/>
      <c r="Y809" s="29"/>
      <c r="Z809" s="29"/>
    </row>
    <row r="810" spans="1:26" ht="15.75" customHeight="1">
      <c r="A810" s="29"/>
      <c r="B810" s="29"/>
      <c r="C810" s="29"/>
      <c r="D810" s="29"/>
      <c r="E810" s="29"/>
      <c r="F810" s="29"/>
      <c r="G810" s="29"/>
      <c r="H810" s="579"/>
      <c r="I810" s="29"/>
      <c r="J810" s="29"/>
      <c r="K810" s="29"/>
      <c r="L810" s="29"/>
      <c r="M810" s="29"/>
      <c r="N810" s="29"/>
      <c r="O810" s="29"/>
      <c r="P810" s="29"/>
      <c r="Q810" s="29"/>
      <c r="R810" s="29"/>
      <c r="S810" s="29"/>
      <c r="T810" s="29"/>
      <c r="U810" s="29"/>
      <c r="V810" s="29"/>
      <c r="W810" s="29"/>
      <c r="X810" s="29"/>
      <c r="Y810" s="29"/>
      <c r="Z810" s="29"/>
    </row>
    <row r="811" spans="1:26" ht="15.75" customHeight="1">
      <c r="A811" s="29"/>
      <c r="B811" s="29"/>
      <c r="C811" s="29"/>
      <c r="D811" s="29"/>
      <c r="E811" s="29"/>
      <c r="F811" s="29"/>
      <c r="G811" s="29"/>
      <c r="H811" s="579"/>
      <c r="I811" s="29"/>
      <c r="J811" s="29"/>
      <c r="K811" s="29"/>
      <c r="L811" s="29"/>
      <c r="M811" s="29"/>
      <c r="N811" s="29"/>
      <c r="O811" s="29"/>
      <c r="P811" s="29"/>
      <c r="Q811" s="29"/>
      <c r="R811" s="29"/>
      <c r="S811" s="29"/>
      <c r="T811" s="29"/>
      <c r="U811" s="29"/>
      <c r="V811" s="29"/>
      <c r="W811" s="29"/>
      <c r="X811" s="29"/>
      <c r="Y811" s="29"/>
      <c r="Z811" s="29"/>
    </row>
    <row r="812" spans="1:26" ht="15.75" customHeight="1">
      <c r="A812" s="29"/>
      <c r="B812" s="29"/>
      <c r="C812" s="29"/>
      <c r="D812" s="29"/>
      <c r="E812" s="29"/>
      <c r="F812" s="29"/>
      <c r="G812" s="29"/>
      <c r="H812" s="579"/>
      <c r="I812" s="29"/>
      <c r="J812" s="29"/>
      <c r="K812" s="29"/>
      <c r="L812" s="29"/>
      <c r="M812" s="29"/>
      <c r="N812" s="29"/>
      <c r="O812" s="29"/>
      <c r="P812" s="29"/>
      <c r="Q812" s="29"/>
      <c r="R812" s="29"/>
      <c r="S812" s="29"/>
      <c r="T812" s="29"/>
      <c r="U812" s="29"/>
      <c r="V812" s="29"/>
      <c r="W812" s="29"/>
      <c r="X812" s="29"/>
      <c r="Y812" s="29"/>
      <c r="Z812" s="29"/>
    </row>
    <row r="813" spans="1:26" ht="15.75" customHeight="1">
      <c r="A813" s="29"/>
      <c r="B813" s="29"/>
      <c r="C813" s="29"/>
      <c r="D813" s="29"/>
      <c r="E813" s="29"/>
      <c r="F813" s="29"/>
      <c r="G813" s="29"/>
      <c r="H813" s="579"/>
      <c r="I813" s="29"/>
      <c r="J813" s="29"/>
      <c r="K813" s="29"/>
      <c r="L813" s="29"/>
      <c r="M813" s="29"/>
      <c r="N813" s="29"/>
      <c r="O813" s="29"/>
      <c r="P813" s="29"/>
      <c r="Q813" s="29"/>
      <c r="R813" s="29"/>
      <c r="S813" s="29"/>
      <c r="T813" s="29"/>
      <c r="U813" s="29"/>
      <c r="V813" s="29"/>
      <c r="W813" s="29"/>
      <c r="X813" s="29"/>
      <c r="Y813" s="29"/>
      <c r="Z813" s="29"/>
    </row>
    <row r="814" spans="1:26" ht="15.75" customHeight="1">
      <c r="A814" s="29"/>
      <c r="B814" s="29"/>
      <c r="C814" s="29"/>
      <c r="D814" s="29"/>
      <c r="E814" s="29"/>
      <c r="F814" s="29"/>
      <c r="G814" s="29"/>
      <c r="H814" s="579"/>
      <c r="I814" s="29"/>
      <c r="J814" s="29"/>
      <c r="K814" s="29"/>
      <c r="L814" s="29"/>
      <c r="M814" s="29"/>
      <c r="N814" s="29"/>
      <c r="O814" s="29"/>
      <c r="P814" s="29"/>
      <c r="Q814" s="29"/>
      <c r="R814" s="29"/>
      <c r="S814" s="29"/>
      <c r="T814" s="29"/>
      <c r="U814" s="29"/>
      <c r="V814" s="29"/>
      <c r="W814" s="29"/>
      <c r="X814" s="29"/>
      <c r="Y814" s="29"/>
      <c r="Z814" s="29"/>
    </row>
    <row r="815" spans="1:26" ht="15.75" customHeight="1">
      <c r="A815" s="29"/>
      <c r="B815" s="29"/>
      <c r="C815" s="29"/>
      <c r="D815" s="29"/>
      <c r="E815" s="29"/>
      <c r="F815" s="29"/>
      <c r="G815" s="29"/>
      <c r="H815" s="579"/>
      <c r="I815" s="29"/>
      <c r="J815" s="29"/>
      <c r="K815" s="29"/>
      <c r="L815" s="29"/>
      <c r="M815" s="29"/>
      <c r="N815" s="29"/>
      <c r="O815" s="29"/>
      <c r="P815" s="29"/>
      <c r="Q815" s="29"/>
      <c r="R815" s="29"/>
      <c r="S815" s="29"/>
      <c r="T815" s="29"/>
      <c r="U815" s="29"/>
      <c r="V815" s="29"/>
      <c r="W815" s="29"/>
      <c r="X815" s="29"/>
      <c r="Y815" s="29"/>
      <c r="Z815" s="29"/>
    </row>
    <row r="816" spans="1:26" ht="15.75" customHeight="1">
      <c r="A816" s="29"/>
      <c r="B816" s="29"/>
      <c r="C816" s="29"/>
      <c r="D816" s="29"/>
      <c r="E816" s="29"/>
      <c r="F816" s="29"/>
      <c r="G816" s="29"/>
      <c r="H816" s="579"/>
      <c r="I816" s="29"/>
      <c r="J816" s="29"/>
      <c r="K816" s="29"/>
      <c r="L816" s="29"/>
      <c r="M816" s="29"/>
      <c r="N816" s="29"/>
      <c r="O816" s="29"/>
      <c r="P816" s="29"/>
      <c r="Q816" s="29"/>
      <c r="R816" s="29"/>
      <c r="S816" s="29"/>
      <c r="T816" s="29"/>
      <c r="U816" s="29"/>
      <c r="V816" s="29"/>
      <c r="W816" s="29"/>
      <c r="X816" s="29"/>
      <c r="Y816" s="29"/>
      <c r="Z816" s="29"/>
    </row>
    <row r="817" spans="1:26" ht="15.75" customHeight="1">
      <c r="A817" s="29"/>
      <c r="B817" s="29"/>
      <c r="C817" s="29"/>
      <c r="D817" s="29"/>
      <c r="E817" s="29"/>
      <c r="F817" s="29"/>
      <c r="G817" s="29"/>
      <c r="H817" s="579"/>
      <c r="I817" s="29"/>
      <c r="J817" s="29"/>
      <c r="K817" s="29"/>
      <c r="L817" s="29"/>
      <c r="M817" s="29"/>
      <c r="N817" s="29"/>
      <c r="O817" s="29"/>
      <c r="P817" s="29"/>
      <c r="Q817" s="29"/>
      <c r="R817" s="29"/>
      <c r="S817" s="29"/>
      <c r="T817" s="29"/>
      <c r="U817" s="29"/>
      <c r="V817" s="29"/>
      <c r="W817" s="29"/>
      <c r="X817" s="29"/>
      <c r="Y817" s="29"/>
      <c r="Z817" s="29"/>
    </row>
    <row r="818" spans="1:26" ht="15.75" customHeight="1">
      <c r="A818" s="29"/>
      <c r="B818" s="29"/>
      <c r="C818" s="29"/>
      <c r="D818" s="29"/>
      <c r="E818" s="29"/>
      <c r="F818" s="29"/>
      <c r="G818" s="29"/>
      <c r="H818" s="579"/>
      <c r="I818" s="29"/>
      <c r="J818" s="29"/>
      <c r="K818" s="29"/>
      <c r="L818" s="29"/>
      <c r="M818" s="29"/>
      <c r="N818" s="29"/>
      <c r="O818" s="29"/>
      <c r="P818" s="29"/>
      <c r="Q818" s="29"/>
      <c r="R818" s="29"/>
      <c r="S818" s="29"/>
      <c r="T818" s="29"/>
      <c r="U818" s="29"/>
      <c r="V818" s="29"/>
      <c r="W818" s="29"/>
      <c r="X818" s="29"/>
      <c r="Y818" s="29"/>
      <c r="Z818" s="29"/>
    </row>
    <row r="819" spans="1:26" ht="15.75" customHeight="1">
      <c r="A819" s="29"/>
      <c r="B819" s="29"/>
      <c r="C819" s="29"/>
      <c r="D819" s="29"/>
      <c r="E819" s="29"/>
      <c r="F819" s="29"/>
      <c r="G819" s="29"/>
      <c r="H819" s="579"/>
      <c r="I819" s="29"/>
      <c r="J819" s="29"/>
      <c r="K819" s="29"/>
      <c r="L819" s="29"/>
      <c r="M819" s="29"/>
      <c r="N819" s="29"/>
      <c r="O819" s="29"/>
      <c r="P819" s="29"/>
      <c r="Q819" s="29"/>
      <c r="R819" s="29"/>
      <c r="S819" s="29"/>
      <c r="T819" s="29"/>
      <c r="U819" s="29"/>
      <c r="V819" s="29"/>
      <c r="W819" s="29"/>
      <c r="X819" s="29"/>
      <c r="Y819" s="29"/>
      <c r="Z819" s="29"/>
    </row>
    <row r="820" spans="1:26" ht="15.75" customHeight="1">
      <c r="A820" s="29"/>
      <c r="B820" s="29"/>
      <c r="C820" s="29"/>
      <c r="D820" s="29"/>
      <c r="E820" s="29"/>
      <c r="F820" s="29"/>
      <c r="G820" s="29"/>
      <c r="H820" s="579"/>
      <c r="I820" s="29"/>
      <c r="J820" s="29"/>
      <c r="K820" s="29"/>
      <c r="L820" s="29"/>
      <c r="M820" s="29"/>
      <c r="N820" s="29"/>
      <c r="O820" s="29"/>
      <c r="P820" s="29"/>
      <c r="Q820" s="29"/>
      <c r="R820" s="29"/>
      <c r="S820" s="29"/>
      <c r="T820" s="29"/>
      <c r="U820" s="29"/>
      <c r="V820" s="29"/>
      <c r="W820" s="29"/>
      <c r="X820" s="29"/>
      <c r="Y820" s="29"/>
      <c r="Z820" s="29"/>
    </row>
    <row r="821" spans="1:26" ht="15.75" customHeight="1">
      <c r="A821" s="29"/>
      <c r="B821" s="29"/>
      <c r="C821" s="29"/>
      <c r="D821" s="29"/>
      <c r="E821" s="29"/>
      <c r="F821" s="29"/>
      <c r="G821" s="29"/>
      <c r="H821" s="579"/>
      <c r="I821" s="29"/>
      <c r="J821" s="29"/>
      <c r="K821" s="29"/>
      <c r="L821" s="29"/>
      <c r="M821" s="29"/>
      <c r="N821" s="29"/>
      <c r="O821" s="29"/>
      <c r="P821" s="29"/>
      <c r="Q821" s="29"/>
      <c r="R821" s="29"/>
      <c r="S821" s="29"/>
      <c r="T821" s="29"/>
      <c r="U821" s="29"/>
      <c r="V821" s="29"/>
      <c r="W821" s="29"/>
      <c r="X821" s="29"/>
      <c r="Y821" s="29"/>
      <c r="Z821" s="29"/>
    </row>
    <row r="822" spans="1:26" ht="15.75" customHeight="1">
      <c r="A822" s="29"/>
      <c r="B822" s="29"/>
      <c r="C822" s="29"/>
      <c r="D822" s="29"/>
      <c r="E822" s="29"/>
      <c r="F822" s="29"/>
      <c r="G822" s="29"/>
      <c r="H822" s="579"/>
      <c r="I822" s="29"/>
      <c r="J822" s="29"/>
      <c r="K822" s="29"/>
      <c r="L822" s="29"/>
      <c r="M822" s="29"/>
      <c r="N822" s="29"/>
      <c r="O822" s="29"/>
      <c r="P822" s="29"/>
      <c r="Q822" s="29"/>
      <c r="R822" s="29"/>
      <c r="S822" s="29"/>
      <c r="T822" s="29"/>
      <c r="U822" s="29"/>
      <c r="V822" s="29"/>
      <c r="W822" s="29"/>
      <c r="X822" s="29"/>
      <c r="Y822" s="29"/>
      <c r="Z822" s="29"/>
    </row>
    <row r="823" spans="1:26" ht="15.75" customHeight="1">
      <c r="A823" s="29"/>
      <c r="B823" s="29"/>
      <c r="C823" s="29"/>
      <c r="D823" s="29"/>
      <c r="E823" s="29"/>
      <c r="F823" s="29"/>
      <c r="G823" s="29"/>
      <c r="H823" s="579"/>
      <c r="I823" s="29"/>
      <c r="J823" s="29"/>
      <c r="K823" s="29"/>
      <c r="L823" s="29"/>
      <c r="M823" s="29"/>
      <c r="N823" s="29"/>
      <c r="O823" s="29"/>
      <c r="P823" s="29"/>
      <c r="Q823" s="29"/>
      <c r="R823" s="29"/>
      <c r="S823" s="29"/>
      <c r="T823" s="29"/>
      <c r="U823" s="29"/>
      <c r="V823" s="29"/>
      <c r="W823" s="29"/>
      <c r="X823" s="29"/>
      <c r="Y823" s="29"/>
      <c r="Z823" s="29"/>
    </row>
    <row r="824" spans="1:26" ht="15.75" customHeight="1">
      <c r="A824" s="29"/>
      <c r="B824" s="29"/>
      <c r="C824" s="29"/>
      <c r="D824" s="29"/>
      <c r="E824" s="29"/>
      <c r="F824" s="29"/>
      <c r="G824" s="29"/>
      <c r="H824" s="579"/>
      <c r="I824" s="29"/>
      <c r="J824" s="29"/>
      <c r="K824" s="29"/>
      <c r="L824" s="29"/>
      <c r="M824" s="29"/>
      <c r="N824" s="29"/>
      <c r="O824" s="29"/>
      <c r="P824" s="29"/>
      <c r="Q824" s="29"/>
      <c r="R824" s="29"/>
      <c r="S824" s="29"/>
      <c r="T824" s="29"/>
      <c r="U824" s="29"/>
      <c r="V824" s="29"/>
      <c r="W824" s="29"/>
      <c r="X824" s="29"/>
      <c r="Y824" s="29"/>
      <c r="Z824" s="29"/>
    </row>
    <row r="825" spans="1:26" ht="15.75" customHeight="1">
      <c r="A825" s="29"/>
      <c r="B825" s="29"/>
      <c r="C825" s="29"/>
      <c r="D825" s="29"/>
      <c r="E825" s="29"/>
      <c r="F825" s="29"/>
      <c r="G825" s="29"/>
      <c r="H825" s="579"/>
      <c r="I825" s="29"/>
      <c r="J825" s="29"/>
      <c r="K825" s="29"/>
      <c r="L825" s="29"/>
      <c r="M825" s="29"/>
      <c r="N825" s="29"/>
      <c r="O825" s="29"/>
      <c r="P825" s="29"/>
      <c r="Q825" s="29"/>
      <c r="R825" s="29"/>
      <c r="S825" s="29"/>
      <c r="T825" s="29"/>
      <c r="U825" s="29"/>
      <c r="V825" s="29"/>
      <c r="W825" s="29"/>
      <c r="X825" s="29"/>
      <c r="Y825" s="29"/>
      <c r="Z825" s="29"/>
    </row>
    <row r="826" spans="1:26" ht="15.75" customHeight="1">
      <c r="A826" s="29"/>
      <c r="B826" s="29"/>
      <c r="C826" s="29"/>
      <c r="D826" s="29"/>
      <c r="E826" s="29"/>
      <c r="F826" s="29"/>
      <c r="G826" s="29"/>
      <c r="H826" s="579"/>
      <c r="I826" s="29"/>
      <c r="J826" s="29"/>
      <c r="K826" s="29"/>
      <c r="L826" s="29"/>
      <c r="M826" s="29"/>
      <c r="N826" s="29"/>
      <c r="O826" s="29"/>
      <c r="P826" s="29"/>
      <c r="Q826" s="29"/>
      <c r="R826" s="29"/>
      <c r="S826" s="29"/>
      <c r="T826" s="29"/>
      <c r="U826" s="29"/>
      <c r="V826" s="29"/>
      <c r="W826" s="29"/>
      <c r="X826" s="29"/>
      <c r="Y826" s="29"/>
      <c r="Z826" s="29"/>
    </row>
    <row r="827" spans="1:26" ht="15.75" customHeight="1">
      <c r="A827" s="29"/>
      <c r="B827" s="29"/>
      <c r="C827" s="29"/>
      <c r="D827" s="29"/>
      <c r="E827" s="29"/>
      <c r="F827" s="29"/>
      <c r="G827" s="29"/>
      <c r="H827" s="579"/>
      <c r="I827" s="29"/>
      <c r="J827" s="29"/>
      <c r="K827" s="29"/>
      <c r="L827" s="29"/>
      <c r="M827" s="29"/>
      <c r="N827" s="29"/>
      <c r="O827" s="29"/>
      <c r="P827" s="29"/>
      <c r="Q827" s="29"/>
      <c r="R827" s="29"/>
      <c r="S827" s="29"/>
      <c r="T827" s="29"/>
      <c r="U827" s="29"/>
      <c r="V827" s="29"/>
      <c r="W827" s="29"/>
      <c r="X827" s="29"/>
      <c r="Y827" s="29"/>
      <c r="Z827" s="29"/>
    </row>
    <row r="828" spans="1:26" ht="15.75" customHeight="1">
      <c r="A828" s="29"/>
      <c r="B828" s="29"/>
      <c r="C828" s="29"/>
      <c r="D828" s="29"/>
      <c r="E828" s="29"/>
      <c r="F828" s="29"/>
      <c r="G828" s="29"/>
      <c r="H828" s="579"/>
      <c r="I828" s="29"/>
      <c r="J828" s="29"/>
      <c r="K828" s="29"/>
      <c r="L828" s="29"/>
      <c r="M828" s="29"/>
      <c r="N828" s="29"/>
      <c r="O828" s="29"/>
      <c r="P828" s="29"/>
      <c r="Q828" s="29"/>
      <c r="R828" s="29"/>
      <c r="S828" s="29"/>
      <c r="T828" s="29"/>
      <c r="U828" s="29"/>
      <c r="V828" s="29"/>
      <c r="W828" s="29"/>
      <c r="X828" s="29"/>
      <c r="Y828" s="29"/>
      <c r="Z828" s="29"/>
    </row>
    <row r="829" spans="1:26" ht="15.75" customHeight="1">
      <c r="A829" s="29"/>
      <c r="B829" s="29"/>
      <c r="C829" s="29"/>
      <c r="D829" s="29"/>
      <c r="E829" s="29"/>
      <c r="F829" s="29"/>
      <c r="G829" s="29"/>
      <c r="H829" s="579"/>
      <c r="I829" s="29"/>
      <c r="J829" s="29"/>
      <c r="K829" s="29"/>
      <c r="L829" s="29"/>
      <c r="M829" s="29"/>
      <c r="N829" s="29"/>
      <c r="O829" s="29"/>
      <c r="P829" s="29"/>
      <c r="Q829" s="29"/>
      <c r="R829" s="29"/>
      <c r="S829" s="29"/>
      <c r="T829" s="29"/>
      <c r="U829" s="29"/>
      <c r="V829" s="29"/>
      <c r="W829" s="29"/>
      <c r="X829" s="29"/>
      <c r="Y829" s="29"/>
      <c r="Z829" s="29"/>
    </row>
    <row r="830" spans="1:26" ht="15.75" customHeight="1">
      <c r="A830" s="29"/>
      <c r="B830" s="29"/>
      <c r="C830" s="29"/>
      <c r="D830" s="29"/>
      <c r="E830" s="29"/>
      <c r="F830" s="29"/>
      <c r="G830" s="29"/>
      <c r="H830" s="579"/>
      <c r="I830" s="29"/>
      <c r="J830" s="29"/>
      <c r="K830" s="29"/>
      <c r="L830" s="29"/>
      <c r="M830" s="29"/>
      <c r="N830" s="29"/>
      <c r="O830" s="29"/>
      <c r="P830" s="29"/>
      <c r="Q830" s="29"/>
      <c r="R830" s="29"/>
      <c r="S830" s="29"/>
      <c r="T830" s="29"/>
      <c r="U830" s="29"/>
      <c r="V830" s="29"/>
      <c r="W830" s="29"/>
      <c r="X830" s="29"/>
      <c r="Y830" s="29"/>
      <c r="Z830" s="29"/>
    </row>
    <row r="831" spans="1:26" ht="15.75" customHeight="1">
      <c r="A831" s="29"/>
      <c r="B831" s="29"/>
      <c r="C831" s="29"/>
      <c r="D831" s="29"/>
      <c r="E831" s="29"/>
      <c r="F831" s="29"/>
      <c r="G831" s="29"/>
      <c r="H831" s="579"/>
      <c r="I831" s="29"/>
      <c r="J831" s="29"/>
      <c r="K831" s="29"/>
      <c r="L831" s="29"/>
      <c r="M831" s="29"/>
      <c r="N831" s="29"/>
      <c r="O831" s="29"/>
      <c r="P831" s="29"/>
      <c r="Q831" s="29"/>
      <c r="R831" s="29"/>
      <c r="S831" s="29"/>
      <c r="T831" s="29"/>
      <c r="U831" s="29"/>
      <c r="V831" s="29"/>
      <c r="W831" s="29"/>
      <c r="X831" s="29"/>
      <c r="Y831" s="29"/>
      <c r="Z831" s="29"/>
    </row>
    <row r="832" spans="1:26" ht="15.75" customHeight="1">
      <c r="A832" s="29"/>
      <c r="B832" s="29"/>
      <c r="C832" s="29"/>
      <c r="D832" s="29"/>
      <c r="E832" s="29"/>
      <c r="F832" s="29"/>
      <c r="G832" s="29"/>
      <c r="H832" s="579"/>
      <c r="I832" s="29"/>
      <c r="J832" s="29"/>
      <c r="K832" s="29"/>
      <c r="L832" s="29"/>
      <c r="M832" s="29"/>
      <c r="N832" s="29"/>
      <c r="O832" s="29"/>
      <c r="P832" s="29"/>
      <c r="Q832" s="29"/>
      <c r="R832" s="29"/>
      <c r="S832" s="29"/>
      <c r="T832" s="29"/>
      <c r="U832" s="29"/>
      <c r="V832" s="29"/>
      <c r="W832" s="29"/>
      <c r="X832" s="29"/>
      <c r="Y832" s="29"/>
      <c r="Z832" s="29"/>
    </row>
    <row r="833" spans="1:26" ht="15.75" customHeight="1">
      <c r="A833" s="29"/>
      <c r="B833" s="29"/>
      <c r="C833" s="29"/>
      <c r="D833" s="29"/>
      <c r="E833" s="29"/>
      <c r="F833" s="29"/>
      <c r="G833" s="29"/>
      <c r="H833" s="579"/>
      <c r="I833" s="29"/>
      <c r="J833" s="29"/>
      <c r="K833" s="29"/>
      <c r="L833" s="29"/>
      <c r="M833" s="29"/>
      <c r="N833" s="29"/>
      <c r="O833" s="29"/>
      <c r="P833" s="29"/>
      <c r="Q833" s="29"/>
      <c r="R833" s="29"/>
      <c r="S833" s="29"/>
      <c r="T833" s="29"/>
      <c r="U833" s="29"/>
      <c r="V833" s="29"/>
      <c r="W833" s="29"/>
      <c r="X833" s="29"/>
      <c r="Y833" s="29"/>
      <c r="Z833" s="29"/>
    </row>
    <row r="834" spans="1:26" ht="15.75" customHeight="1">
      <c r="A834" s="29"/>
      <c r="B834" s="29"/>
      <c r="C834" s="29"/>
      <c r="D834" s="29"/>
      <c r="E834" s="29"/>
      <c r="F834" s="29"/>
      <c r="G834" s="29"/>
      <c r="H834" s="579"/>
      <c r="I834" s="29"/>
      <c r="J834" s="29"/>
      <c r="K834" s="29"/>
      <c r="L834" s="29"/>
      <c r="M834" s="29"/>
      <c r="N834" s="29"/>
      <c r="O834" s="29"/>
      <c r="P834" s="29"/>
      <c r="Q834" s="29"/>
      <c r="R834" s="29"/>
      <c r="S834" s="29"/>
      <c r="T834" s="29"/>
      <c r="U834" s="29"/>
      <c r="V834" s="29"/>
      <c r="W834" s="29"/>
      <c r="X834" s="29"/>
      <c r="Y834" s="29"/>
      <c r="Z834" s="29"/>
    </row>
    <row r="835" spans="1:26" ht="15.75" customHeight="1">
      <c r="A835" s="29"/>
      <c r="B835" s="29"/>
      <c r="C835" s="29"/>
      <c r="D835" s="29"/>
      <c r="E835" s="29"/>
      <c r="F835" s="29"/>
      <c r="G835" s="29"/>
      <c r="H835" s="579"/>
      <c r="I835" s="29"/>
      <c r="J835" s="29"/>
      <c r="K835" s="29"/>
      <c r="L835" s="29"/>
      <c r="M835" s="29"/>
      <c r="N835" s="29"/>
      <c r="O835" s="29"/>
      <c r="P835" s="29"/>
      <c r="Q835" s="29"/>
      <c r="R835" s="29"/>
      <c r="S835" s="29"/>
      <c r="T835" s="29"/>
      <c r="U835" s="29"/>
      <c r="V835" s="29"/>
      <c r="W835" s="29"/>
      <c r="X835" s="29"/>
      <c r="Y835" s="29"/>
      <c r="Z835" s="29"/>
    </row>
    <row r="836" spans="1:26" ht="15.75" customHeight="1">
      <c r="A836" s="29"/>
      <c r="B836" s="29"/>
      <c r="C836" s="29"/>
      <c r="D836" s="29"/>
      <c r="E836" s="29"/>
      <c r="F836" s="29"/>
      <c r="G836" s="29"/>
      <c r="H836" s="579"/>
      <c r="I836" s="29"/>
      <c r="J836" s="29"/>
      <c r="K836" s="29"/>
      <c r="L836" s="29"/>
      <c r="M836" s="29"/>
      <c r="N836" s="29"/>
      <c r="O836" s="29"/>
      <c r="P836" s="29"/>
      <c r="Q836" s="29"/>
      <c r="R836" s="29"/>
      <c r="S836" s="29"/>
      <c r="T836" s="29"/>
      <c r="U836" s="29"/>
      <c r="V836" s="29"/>
      <c r="W836" s="29"/>
      <c r="X836" s="29"/>
      <c r="Y836" s="29"/>
      <c r="Z836" s="29"/>
    </row>
    <row r="837" spans="1:26" ht="15.75" customHeight="1">
      <c r="A837" s="29"/>
      <c r="B837" s="29"/>
      <c r="C837" s="29"/>
      <c r="D837" s="29"/>
      <c r="E837" s="29"/>
      <c r="F837" s="29"/>
      <c r="G837" s="29"/>
      <c r="H837" s="579"/>
      <c r="I837" s="29"/>
      <c r="J837" s="29"/>
      <c r="K837" s="29"/>
      <c r="L837" s="29"/>
      <c r="M837" s="29"/>
      <c r="N837" s="29"/>
      <c r="O837" s="29"/>
      <c r="P837" s="29"/>
      <c r="Q837" s="29"/>
      <c r="R837" s="29"/>
      <c r="S837" s="29"/>
      <c r="T837" s="29"/>
      <c r="U837" s="29"/>
      <c r="V837" s="29"/>
      <c r="W837" s="29"/>
      <c r="X837" s="29"/>
      <c r="Y837" s="29"/>
      <c r="Z837" s="29"/>
    </row>
    <row r="838" spans="1:26" ht="15.75" customHeight="1">
      <c r="A838" s="29"/>
      <c r="B838" s="29"/>
      <c r="C838" s="29"/>
      <c r="D838" s="29"/>
      <c r="E838" s="29"/>
      <c r="F838" s="29"/>
      <c r="G838" s="29"/>
      <c r="H838" s="579"/>
      <c r="I838" s="29"/>
      <c r="J838" s="29"/>
      <c r="K838" s="29"/>
      <c r="L838" s="29"/>
      <c r="M838" s="29"/>
      <c r="N838" s="29"/>
      <c r="O838" s="29"/>
      <c r="P838" s="29"/>
      <c r="Q838" s="29"/>
      <c r="R838" s="29"/>
      <c r="S838" s="29"/>
      <c r="T838" s="29"/>
      <c r="U838" s="29"/>
      <c r="V838" s="29"/>
      <c r="W838" s="29"/>
      <c r="X838" s="29"/>
      <c r="Y838" s="29"/>
      <c r="Z838" s="29"/>
    </row>
    <row r="839" spans="1:26" ht="15.75" customHeight="1">
      <c r="A839" s="29"/>
      <c r="B839" s="29"/>
      <c r="C839" s="29"/>
      <c r="D839" s="29"/>
      <c r="E839" s="29"/>
      <c r="F839" s="29"/>
      <c r="G839" s="29"/>
      <c r="H839" s="579"/>
      <c r="I839" s="29"/>
      <c r="J839" s="29"/>
      <c r="K839" s="29"/>
      <c r="L839" s="29"/>
      <c r="M839" s="29"/>
      <c r="N839" s="29"/>
      <c r="O839" s="29"/>
      <c r="P839" s="29"/>
      <c r="Q839" s="29"/>
      <c r="R839" s="29"/>
      <c r="S839" s="29"/>
      <c r="T839" s="29"/>
      <c r="U839" s="29"/>
      <c r="V839" s="29"/>
      <c r="W839" s="29"/>
      <c r="X839" s="29"/>
      <c r="Y839" s="29"/>
      <c r="Z839" s="29"/>
    </row>
    <row r="840" spans="1:26" ht="15.75" customHeight="1">
      <c r="A840" s="29"/>
      <c r="B840" s="29"/>
      <c r="C840" s="29"/>
      <c r="D840" s="29"/>
      <c r="E840" s="29"/>
      <c r="F840" s="29"/>
      <c r="G840" s="29"/>
      <c r="H840" s="579"/>
      <c r="I840" s="29"/>
      <c r="J840" s="29"/>
      <c r="K840" s="29"/>
      <c r="L840" s="29"/>
      <c r="M840" s="29"/>
      <c r="N840" s="29"/>
      <c r="O840" s="29"/>
      <c r="P840" s="29"/>
      <c r="Q840" s="29"/>
      <c r="R840" s="29"/>
      <c r="S840" s="29"/>
      <c r="T840" s="29"/>
      <c r="U840" s="29"/>
      <c r="V840" s="29"/>
      <c r="W840" s="29"/>
      <c r="X840" s="29"/>
      <c r="Y840" s="29"/>
      <c r="Z840" s="29"/>
    </row>
    <row r="841" spans="1:26" ht="15.75" customHeight="1">
      <c r="A841" s="29"/>
      <c r="B841" s="29"/>
      <c r="C841" s="29"/>
      <c r="D841" s="29"/>
      <c r="E841" s="29"/>
      <c r="F841" s="29"/>
      <c r="G841" s="29"/>
      <c r="H841" s="579"/>
      <c r="I841" s="29"/>
      <c r="J841" s="29"/>
      <c r="K841" s="29"/>
      <c r="L841" s="29"/>
      <c r="M841" s="29"/>
      <c r="N841" s="29"/>
      <c r="O841" s="29"/>
      <c r="P841" s="29"/>
      <c r="Q841" s="29"/>
      <c r="R841" s="29"/>
      <c r="S841" s="29"/>
      <c r="T841" s="29"/>
      <c r="U841" s="29"/>
      <c r="V841" s="29"/>
      <c r="W841" s="29"/>
      <c r="X841" s="29"/>
      <c r="Y841" s="29"/>
      <c r="Z841" s="29"/>
    </row>
    <row r="842" spans="1:26" ht="15.75" customHeight="1">
      <c r="A842" s="29"/>
      <c r="B842" s="29"/>
      <c r="C842" s="29"/>
      <c r="D842" s="29"/>
      <c r="E842" s="29"/>
      <c r="F842" s="29"/>
      <c r="G842" s="29"/>
      <c r="H842" s="579"/>
      <c r="I842" s="29"/>
      <c r="J842" s="29"/>
      <c r="K842" s="29"/>
      <c r="L842" s="29"/>
      <c r="M842" s="29"/>
      <c r="N842" s="29"/>
      <c r="O842" s="29"/>
      <c r="P842" s="29"/>
      <c r="Q842" s="29"/>
      <c r="R842" s="29"/>
      <c r="S842" s="29"/>
      <c r="T842" s="29"/>
      <c r="U842" s="29"/>
      <c r="V842" s="29"/>
      <c r="W842" s="29"/>
      <c r="X842" s="29"/>
      <c r="Y842" s="29"/>
      <c r="Z842" s="29"/>
    </row>
    <row r="843" spans="1:26" ht="15.75" customHeight="1">
      <c r="A843" s="29"/>
      <c r="B843" s="29"/>
      <c r="C843" s="29"/>
      <c r="D843" s="29"/>
      <c r="E843" s="29"/>
      <c r="F843" s="29"/>
      <c r="G843" s="29"/>
      <c r="H843" s="579"/>
      <c r="I843" s="29"/>
      <c r="J843" s="29"/>
      <c r="K843" s="29"/>
      <c r="L843" s="29"/>
      <c r="M843" s="29"/>
      <c r="N843" s="29"/>
      <c r="O843" s="29"/>
      <c r="P843" s="29"/>
      <c r="Q843" s="29"/>
      <c r="R843" s="29"/>
      <c r="S843" s="29"/>
      <c r="T843" s="29"/>
      <c r="U843" s="29"/>
      <c r="V843" s="29"/>
      <c r="W843" s="29"/>
      <c r="X843" s="29"/>
      <c r="Y843" s="29"/>
      <c r="Z843" s="29"/>
    </row>
    <row r="844" spans="1:26" ht="15.75" customHeight="1">
      <c r="A844" s="29"/>
      <c r="B844" s="29"/>
      <c r="C844" s="29"/>
      <c r="D844" s="29"/>
      <c r="E844" s="29"/>
      <c r="F844" s="29"/>
      <c r="G844" s="29"/>
      <c r="H844" s="579"/>
      <c r="I844" s="29"/>
      <c r="J844" s="29"/>
      <c r="K844" s="29"/>
      <c r="L844" s="29"/>
      <c r="M844" s="29"/>
      <c r="N844" s="29"/>
      <c r="O844" s="29"/>
      <c r="P844" s="29"/>
      <c r="Q844" s="29"/>
      <c r="R844" s="29"/>
      <c r="S844" s="29"/>
      <c r="T844" s="29"/>
      <c r="U844" s="29"/>
      <c r="V844" s="29"/>
      <c r="W844" s="29"/>
      <c r="X844" s="29"/>
      <c r="Y844" s="29"/>
      <c r="Z844" s="29"/>
    </row>
    <row r="845" spans="1:26" ht="15.75" customHeight="1">
      <c r="A845" s="29"/>
      <c r="B845" s="29"/>
      <c r="C845" s="29"/>
      <c r="D845" s="29"/>
      <c r="E845" s="29"/>
      <c r="F845" s="29"/>
      <c r="G845" s="29"/>
      <c r="H845" s="579"/>
      <c r="I845" s="29"/>
      <c r="J845" s="29"/>
      <c r="K845" s="29"/>
      <c r="L845" s="29"/>
      <c r="M845" s="29"/>
      <c r="N845" s="29"/>
      <c r="O845" s="29"/>
      <c r="P845" s="29"/>
      <c r="Q845" s="29"/>
      <c r="R845" s="29"/>
      <c r="S845" s="29"/>
      <c r="T845" s="29"/>
      <c r="U845" s="29"/>
      <c r="V845" s="29"/>
      <c r="W845" s="29"/>
      <c r="X845" s="29"/>
      <c r="Y845" s="29"/>
      <c r="Z845" s="29"/>
    </row>
    <row r="846" spans="1:26" ht="15.75" customHeight="1">
      <c r="A846" s="29"/>
      <c r="B846" s="29"/>
      <c r="C846" s="29"/>
      <c r="D846" s="29"/>
      <c r="E846" s="29"/>
      <c r="F846" s="29"/>
      <c r="G846" s="29"/>
      <c r="H846" s="579"/>
      <c r="I846" s="29"/>
      <c r="J846" s="29"/>
      <c r="K846" s="29"/>
      <c r="L846" s="29"/>
      <c r="M846" s="29"/>
      <c r="N846" s="29"/>
      <c r="O846" s="29"/>
      <c r="P846" s="29"/>
      <c r="Q846" s="29"/>
      <c r="R846" s="29"/>
      <c r="S846" s="29"/>
      <c r="T846" s="29"/>
      <c r="U846" s="29"/>
      <c r="V846" s="29"/>
      <c r="W846" s="29"/>
      <c r="X846" s="29"/>
      <c r="Y846" s="29"/>
      <c r="Z846" s="29"/>
    </row>
    <row r="847" spans="1:26" ht="15.75" customHeight="1">
      <c r="A847" s="29"/>
      <c r="B847" s="29"/>
      <c r="C847" s="29"/>
      <c r="D847" s="29"/>
      <c r="E847" s="29"/>
      <c r="F847" s="29"/>
      <c r="G847" s="29"/>
      <c r="H847" s="579"/>
      <c r="I847" s="29"/>
      <c r="J847" s="29"/>
      <c r="K847" s="29"/>
      <c r="L847" s="29"/>
      <c r="M847" s="29"/>
      <c r="N847" s="29"/>
      <c r="O847" s="29"/>
      <c r="P847" s="29"/>
      <c r="Q847" s="29"/>
      <c r="R847" s="29"/>
      <c r="S847" s="29"/>
      <c r="T847" s="29"/>
      <c r="U847" s="29"/>
      <c r="V847" s="29"/>
      <c r="W847" s="29"/>
      <c r="X847" s="29"/>
      <c r="Y847" s="29"/>
      <c r="Z847" s="29"/>
    </row>
    <row r="848" spans="1:26" ht="15.75" customHeight="1">
      <c r="A848" s="29"/>
      <c r="B848" s="29"/>
      <c r="C848" s="29"/>
      <c r="D848" s="29"/>
      <c r="E848" s="29"/>
      <c r="F848" s="29"/>
      <c r="G848" s="29"/>
      <c r="H848" s="579"/>
      <c r="I848" s="29"/>
      <c r="J848" s="29"/>
      <c r="K848" s="29"/>
      <c r="L848" s="29"/>
      <c r="M848" s="29"/>
      <c r="N848" s="29"/>
      <c r="O848" s="29"/>
      <c r="P848" s="29"/>
      <c r="Q848" s="29"/>
      <c r="R848" s="29"/>
      <c r="S848" s="29"/>
      <c r="T848" s="29"/>
      <c r="U848" s="29"/>
      <c r="V848" s="29"/>
      <c r="W848" s="29"/>
      <c r="X848" s="29"/>
      <c r="Y848" s="29"/>
      <c r="Z848" s="29"/>
    </row>
    <row r="849" spans="1:26" ht="15.75" customHeight="1">
      <c r="A849" s="29"/>
      <c r="B849" s="29"/>
      <c r="C849" s="29"/>
      <c r="D849" s="29"/>
      <c r="E849" s="29"/>
      <c r="F849" s="29"/>
      <c r="G849" s="29"/>
      <c r="H849" s="579"/>
      <c r="I849" s="29"/>
      <c r="J849" s="29"/>
      <c r="K849" s="29"/>
      <c r="L849" s="29"/>
      <c r="M849" s="29"/>
      <c r="N849" s="29"/>
      <c r="O849" s="29"/>
      <c r="P849" s="29"/>
      <c r="Q849" s="29"/>
      <c r="R849" s="29"/>
      <c r="S849" s="29"/>
      <c r="T849" s="29"/>
      <c r="U849" s="29"/>
      <c r="V849" s="29"/>
      <c r="W849" s="29"/>
      <c r="X849" s="29"/>
      <c r="Y849" s="29"/>
      <c r="Z849" s="29"/>
    </row>
    <row r="850" spans="1:26" ht="15.75" customHeight="1">
      <c r="A850" s="29"/>
      <c r="B850" s="29"/>
      <c r="C850" s="29"/>
      <c r="D850" s="29"/>
      <c r="E850" s="29"/>
      <c r="F850" s="29"/>
      <c r="G850" s="29"/>
      <c r="H850" s="579"/>
      <c r="I850" s="29"/>
      <c r="J850" s="29"/>
      <c r="K850" s="29"/>
      <c r="L850" s="29"/>
      <c r="M850" s="29"/>
      <c r="N850" s="29"/>
      <c r="O850" s="29"/>
      <c r="P850" s="29"/>
      <c r="Q850" s="29"/>
      <c r="R850" s="29"/>
      <c r="S850" s="29"/>
      <c r="T850" s="29"/>
      <c r="U850" s="29"/>
      <c r="V850" s="29"/>
      <c r="W850" s="29"/>
      <c r="X850" s="29"/>
      <c r="Y850" s="29"/>
      <c r="Z850" s="29"/>
    </row>
    <row r="851" spans="1:26" ht="15.75" customHeight="1">
      <c r="A851" s="29"/>
      <c r="B851" s="29"/>
      <c r="C851" s="29"/>
      <c r="D851" s="29"/>
      <c r="E851" s="29"/>
      <c r="F851" s="29"/>
      <c r="G851" s="29"/>
      <c r="H851" s="579"/>
      <c r="I851" s="29"/>
      <c r="J851" s="29"/>
      <c r="K851" s="29"/>
      <c r="L851" s="29"/>
      <c r="M851" s="29"/>
      <c r="N851" s="29"/>
      <c r="O851" s="29"/>
      <c r="P851" s="29"/>
      <c r="Q851" s="29"/>
      <c r="R851" s="29"/>
      <c r="S851" s="29"/>
      <c r="T851" s="29"/>
      <c r="U851" s="29"/>
      <c r="V851" s="29"/>
      <c r="W851" s="29"/>
      <c r="X851" s="29"/>
      <c r="Y851" s="29"/>
      <c r="Z851" s="29"/>
    </row>
    <row r="852" spans="1:26" ht="15.75" customHeight="1">
      <c r="A852" s="29"/>
      <c r="B852" s="29"/>
      <c r="C852" s="29"/>
      <c r="D852" s="29"/>
      <c r="E852" s="29"/>
      <c r="F852" s="29"/>
      <c r="G852" s="29"/>
      <c r="H852" s="579"/>
      <c r="I852" s="29"/>
      <c r="J852" s="29"/>
      <c r="K852" s="29"/>
      <c r="L852" s="29"/>
      <c r="M852" s="29"/>
      <c r="N852" s="29"/>
      <c r="O852" s="29"/>
      <c r="P852" s="29"/>
      <c r="Q852" s="29"/>
      <c r="R852" s="29"/>
      <c r="S852" s="29"/>
      <c r="T852" s="29"/>
      <c r="U852" s="29"/>
      <c r="V852" s="29"/>
      <c r="W852" s="29"/>
      <c r="X852" s="29"/>
      <c r="Y852" s="29"/>
      <c r="Z852" s="29"/>
    </row>
    <row r="853" spans="1:26" ht="15.75" customHeight="1">
      <c r="A853" s="29"/>
      <c r="B853" s="29"/>
      <c r="C853" s="29"/>
      <c r="D853" s="29"/>
      <c r="E853" s="29"/>
      <c r="F853" s="29"/>
      <c r="G853" s="29"/>
      <c r="H853" s="579"/>
      <c r="I853" s="29"/>
      <c r="J853" s="29"/>
      <c r="K853" s="29"/>
      <c r="L853" s="29"/>
      <c r="M853" s="29"/>
      <c r="N853" s="29"/>
      <c r="O853" s="29"/>
      <c r="P853" s="29"/>
      <c r="Q853" s="29"/>
      <c r="R853" s="29"/>
      <c r="S853" s="29"/>
      <c r="T853" s="29"/>
      <c r="U853" s="29"/>
      <c r="V853" s="29"/>
      <c r="W853" s="29"/>
      <c r="X853" s="29"/>
      <c r="Y853" s="29"/>
      <c r="Z853" s="29"/>
    </row>
    <row r="854" spans="1:26" ht="15.75" customHeight="1">
      <c r="A854" s="29"/>
      <c r="B854" s="29"/>
      <c r="C854" s="29"/>
      <c r="D854" s="29"/>
      <c r="E854" s="29"/>
      <c r="F854" s="29"/>
      <c r="G854" s="29"/>
      <c r="H854" s="579"/>
      <c r="I854" s="29"/>
      <c r="J854" s="29"/>
      <c r="K854" s="29"/>
      <c r="L854" s="29"/>
      <c r="M854" s="29"/>
      <c r="N854" s="29"/>
      <c r="O854" s="29"/>
      <c r="P854" s="29"/>
      <c r="Q854" s="29"/>
      <c r="R854" s="29"/>
      <c r="S854" s="29"/>
      <c r="T854" s="29"/>
      <c r="U854" s="29"/>
      <c r="V854" s="29"/>
      <c r="W854" s="29"/>
      <c r="X854" s="29"/>
      <c r="Y854" s="29"/>
      <c r="Z854" s="29"/>
    </row>
    <row r="855" spans="1:26" ht="15.75" customHeight="1">
      <c r="A855" s="29"/>
      <c r="B855" s="29"/>
      <c r="C855" s="29"/>
      <c r="D855" s="29"/>
      <c r="E855" s="29"/>
      <c r="F855" s="29"/>
      <c r="G855" s="29"/>
      <c r="H855" s="579"/>
      <c r="I855" s="29"/>
      <c r="J855" s="29"/>
      <c r="K855" s="29"/>
      <c r="L855" s="29"/>
      <c r="M855" s="29"/>
      <c r="N855" s="29"/>
      <c r="O855" s="29"/>
      <c r="P855" s="29"/>
      <c r="Q855" s="29"/>
      <c r="R855" s="29"/>
      <c r="S855" s="29"/>
      <c r="T855" s="29"/>
      <c r="U855" s="29"/>
      <c r="V855" s="29"/>
      <c r="W855" s="29"/>
      <c r="X855" s="29"/>
      <c r="Y855" s="29"/>
      <c r="Z855" s="29"/>
    </row>
    <row r="856" spans="1:26" ht="15.75" customHeight="1">
      <c r="A856" s="29"/>
      <c r="B856" s="29"/>
      <c r="C856" s="29"/>
      <c r="D856" s="29"/>
      <c r="E856" s="29"/>
      <c r="F856" s="29"/>
      <c r="G856" s="29"/>
      <c r="H856" s="579"/>
      <c r="I856" s="29"/>
      <c r="J856" s="29"/>
      <c r="K856" s="29"/>
      <c r="L856" s="29"/>
      <c r="M856" s="29"/>
      <c r="N856" s="29"/>
      <c r="O856" s="29"/>
      <c r="P856" s="29"/>
      <c r="Q856" s="29"/>
      <c r="R856" s="29"/>
      <c r="S856" s="29"/>
      <c r="T856" s="29"/>
      <c r="U856" s="29"/>
      <c r="V856" s="29"/>
      <c r="W856" s="29"/>
      <c r="X856" s="29"/>
      <c r="Y856" s="29"/>
      <c r="Z856" s="29"/>
    </row>
    <row r="857" spans="1:26" ht="15.75" customHeight="1">
      <c r="A857" s="29"/>
      <c r="B857" s="29"/>
      <c r="C857" s="29"/>
      <c r="D857" s="29"/>
      <c r="E857" s="29"/>
      <c r="F857" s="29"/>
      <c r="G857" s="29"/>
      <c r="H857" s="579"/>
      <c r="I857" s="29"/>
      <c r="J857" s="29"/>
      <c r="K857" s="29"/>
      <c r="L857" s="29"/>
      <c r="M857" s="29"/>
      <c r="N857" s="29"/>
      <c r="O857" s="29"/>
      <c r="P857" s="29"/>
      <c r="Q857" s="29"/>
      <c r="R857" s="29"/>
      <c r="S857" s="29"/>
      <c r="T857" s="29"/>
      <c r="U857" s="29"/>
      <c r="V857" s="29"/>
      <c r="W857" s="29"/>
      <c r="X857" s="29"/>
      <c r="Y857" s="29"/>
      <c r="Z857" s="29"/>
    </row>
    <row r="858" spans="1:26" ht="15.75" customHeight="1">
      <c r="A858" s="29"/>
      <c r="B858" s="29"/>
      <c r="C858" s="29"/>
      <c r="D858" s="29"/>
      <c r="E858" s="29"/>
      <c r="F858" s="29"/>
      <c r="G858" s="29"/>
      <c r="H858" s="579"/>
      <c r="I858" s="29"/>
      <c r="J858" s="29"/>
      <c r="K858" s="29"/>
      <c r="L858" s="29"/>
      <c r="M858" s="29"/>
      <c r="N858" s="29"/>
      <c r="O858" s="29"/>
      <c r="P858" s="29"/>
      <c r="Q858" s="29"/>
      <c r="R858" s="29"/>
      <c r="S858" s="29"/>
      <c r="T858" s="29"/>
      <c r="U858" s="29"/>
      <c r="V858" s="29"/>
      <c r="W858" s="29"/>
      <c r="X858" s="29"/>
      <c r="Y858" s="29"/>
      <c r="Z858" s="29"/>
    </row>
    <row r="859" spans="1:26" ht="15.75" customHeight="1">
      <c r="A859" s="29"/>
      <c r="B859" s="29"/>
      <c r="C859" s="29"/>
      <c r="D859" s="29"/>
      <c r="E859" s="29"/>
      <c r="F859" s="29"/>
      <c r="G859" s="29"/>
      <c r="H859" s="579"/>
      <c r="I859" s="29"/>
      <c r="J859" s="29"/>
      <c r="K859" s="29"/>
      <c r="L859" s="29"/>
      <c r="M859" s="29"/>
      <c r="N859" s="29"/>
      <c r="O859" s="29"/>
      <c r="P859" s="29"/>
      <c r="Q859" s="29"/>
      <c r="R859" s="29"/>
      <c r="S859" s="29"/>
      <c r="T859" s="29"/>
      <c r="U859" s="29"/>
      <c r="V859" s="29"/>
      <c r="W859" s="29"/>
      <c r="X859" s="29"/>
      <c r="Y859" s="29"/>
      <c r="Z859" s="29"/>
    </row>
    <row r="860" spans="1:26" ht="15.75" customHeight="1">
      <c r="A860" s="29"/>
      <c r="B860" s="29"/>
      <c r="C860" s="29"/>
      <c r="D860" s="29"/>
      <c r="E860" s="29"/>
      <c r="F860" s="29"/>
      <c r="G860" s="29"/>
      <c r="H860" s="579"/>
      <c r="I860" s="29"/>
      <c r="J860" s="29"/>
      <c r="K860" s="29"/>
      <c r="L860" s="29"/>
      <c r="M860" s="29"/>
      <c r="N860" s="29"/>
      <c r="O860" s="29"/>
      <c r="P860" s="29"/>
      <c r="Q860" s="29"/>
      <c r="R860" s="29"/>
      <c r="S860" s="29"/>
      <c r="T860" s="29"/>
      <c r="U860" s="29"/>
      <c r="V860" s="29"/>
      <c r="W860" s="29"/>
      <c r="X860" s="29"/>
      <c r="Y860" s="29"/>
      <c r="Z860" s="29"/>
    </row>
    <row r="861" spans="1:26" ht="15.75" customHeight="1">
      <c r="A861" s="29"/>
      <c r="B861" s="29"/>
      <c r="C861" s="29"/>
      <c r="D861" s="29"/>
      <c r="E861" s="29"/>
      <c r="F861" s="29"/>
      <c r="G861" s="29"/>
      <c r="H861" s="579"/>
      <c r="I861" s="29"/>
      <c r="J861" s="29"/>
      <c r="K861" s="29"/>
      <c r="L861" s="29"/>
      <c r="M861" s="29"/>
      <c r="N861" s="29"/>
      <c r="O861" s="29"/>
      <c r="P861" s="29"/>
      <c r="Q861" s="29"/>
      <c r="R861" s="29"/>
      <c r="S861" s="29"/>
      <c r="T861" s="29"/>
      <c r="U861" s="29"/>
      <c r="V861" s="29"/>
      <c r="W861" s="29"/>
      <c r="X861" s="29"/>
      <c r="Y861" s="29"/>
      <c r="Z861" s="29"/>
    </row>
    <row r="862" spans="1:26" ht="15.75" customHeight="1">
      <c r="A862" s="29"/>
      <c r="B862" s="29"/>
      <c r="C862" s="29"/>
      <c r="D862" s="29"/>
      <c r="E862" s="29"/>
      <c r="F862" s="29"/>
      <c r="G862" s="29"/>
      <c r="H862" s="579"/>
      <c r="I862" s="29"/>
      <c r="J862" s="29"/>
      <c r="K862" s="29"/>
      <c r="L862" s="29"/>
      <c r="M862" s="29"/>
      <c r="N862" s="29"/>
      <c r="O862" s="29"/>
      <c r="P862" s="29"/>
      <c r="Q862" s="29"/>
      <c r="R862" s="29"/>
      <c r="S862" s="29"/>
      <c r="T862" s="29"/>
      <c r="U862" s="29"/>
      <c r="V862" s="29"/>
      <c r="W862" s="29"/>
      <c r="X862" s="29"/>
      <c r="Y862" s="29"/>
      <c r="Z862" s="29"/>
    </row>
    <row r="863" spans="1:26" ht="15.75" customHeight="1">
      <c r="A863" s="29"/>
      <c r="B863" s="29"/>
      <c r="C863" s="29"/>
      <c r="D863" s="29"/>
      <c r="E863" s="29"/>
      <c r="F863" s="29"/>
      <c r="G863" s="29"/>
      <c r="H863" s="579"/>
      <c r="I863" s="29"/>
      <c r="J863" s="29"/>
      <c r="K863" s="29"/>
      <c r="L863" s="29"/>
      <c r="M863" s="29"/>
      <c r="N863" s="29"/>
      <c r="O863" s="29"/>
      <c r="P863" s="29"/>
      <c r="Q863" s="29"/>
      <c r="R863" s="29"/>
      <c r="S863" s="29"/>
      <c r="T863" s="29"/>
      <c r="U863" s="29"/>
      <c r="V863" s="29"/>
      <c r="W863" s="29"/>
      <c r="X863" s="29"/>
      <c r="Y863" s="29"/>
      <c r="Z863" s="29"/>
    </row>
    <row r="864" spans="1:26" ht="15.75" customHeight="1">
      <c r="A864" s="29"/>
      <c r="B864" s="29"/>
      <c r="C864" s="29"/>
      <c r="D864" s="29"/>
      <c r="E864" s="29"/>
      <c r="F864" s="29"/>
      <c r="G864" s="29"/>
      <c r="H864" s="579"/>
      <c r="I864" s="29"/>
      <c r="J864" s="29"/>
      <c r="K864" s="29"/>
      <c r="L864" s="29"/>
      <c r="M864" s="29"/>
      <c r="N864" s="29"/>
      <c r="O864" s="29"/>
      <c r="P864" s="29"/>
      <c r="Q864" s="29"/>
      <c r="R864" s="29"/>
      <c r="S864" s="29"/>
      <c r="T864" s="29"/>
      <c r="U864" s="29"/>
      <c r="V864" s="29"/>
      <c r="W864" s="29"/>
      <c r="X864" s="29"/>
      <c r="Y864" s="29"/>
      <c r="Z864" s="29"/>
    </row>
    <row r="865" spans="1:26" ht="15.75" customHeight="1">
      <c r="A865" s="29"/>
      <c r="B865" s="29"/>
      <c r="C865" s="29"/>
      <c r="D865" s="29"/>
      <c r="E865" s="29"/>
      <c r="F865" s="29"/>
      <c r="G865" s="29"/>
      <c r="H865" s="579"/>
      <c r="I865" s="29"/>
      <c r="J865" s="29"/>
      <c r="K865" s="29"/>
      <c r="L865" s="29"/>
      <c r="M865" s="29"/>
      <c r="N865" s="29"/>
      <c r="O865" s="29"/>
      <c r="P865" s="29"/>
      <c r="Q865" s="29"/>
      <c r="R865" s="29"/>
      <c r="S865" s="29"/>
      <c r="T865" s="29"/>
      <c r="U865" s="29"/>
      <c r="V865" s="29"/>
      <c r="W865" s="29"/>
      <c r="X865" s="29"/>
      <c r="Y865" s="29"/>
      <c r="Z865" s="29"/>
    </row>
    <row r="866" spans="1:26" ht="15.75" customHeight="1">
      <c r="A866" s="29"/>
      <c r="B866" s="29"/>
      <c r="C866" s="29"/>
      <c r="D866" s="29"/>
      <c r="E866" s="29"/>
      <c r="F866" s="29"/>
      <c r="G866" s="29"/>
      <c r="H866" s="579"/>
      <c r="I866" s="29"/>
      <c r="J866" s="29"/>
      <c r="K866" s="29"/>
      <c r="L866" s="29"/>
      <c r="M866" s="29"/>
      <c r="N866" s="29"/>
      <c r="O866" s="29"/>
      <c r="P866" s="29"/>
      <c r="Q866" s="29"/>
      <c r="R866" s="29"/>
      <c r="S866" s="29"/>
      <c r="T866" s="29"/>
      <c r="U866" s="29"/>
      <c r="V866" s="29"/>
      <c r="W866" s="29"/>
      <c r="X866" s="29"/>
      <c r="Y866" s="29"/>
      <c r="Z866" s="29"/>
    </row>
    <row r="867" spans="1:26" ht="15.75" customHeight="1">
      <c r="A867" s="29"/>
      <c r="B867" s="29"/>
      <c r="C867" s="29"/>
      <c r="D867" s="29"/>
      <c r="E867" s="29"/>
      <c r="F867" s="29"/>
      <c r="G867" s="29"/>
      <c r="H867" s="579"/>
      <c r="I867" s="29"/>
      <c r="J867" s="29"/>
      <c r="K867" s="29"/>
      <c r="L867" s="29"/>
      <c r="M867" s="29"/>
      <c r="N867" s="29"/>
      <c r="O867" s="29"/>
      <c r="P867" s="29"/>
      <c r="Q867" s="29"/>
      <c r="R867" s="29"/>
      <c r="S867" s="29"/>
      <c r="T867" s="29"/>
      <c r="U867" s="29"/>
      <c r="V867" s="29"/>
      <c r="W867" s="29"/>
      <c r="X867" s="29"/>
      <c r="Y867" s="29"/>
      <c r="Z867" s="29"/>
    </row>
    <row r="868" spans="1:26" ht="15.75" customHeight="1">
      <c r="A868" s="29"/>
      <c r="B868" s="29"/>
      <c r="C868" s="29"/>
      <c r="D868" s="29"/>
      <c r="E868" s="29"/>
      <c r="F868" s="29"/>
      <c r="G868" s="29"/>
      <c r="H868" s="579"/>
      <c r="I868" s="29"/>
      <c r="J868" s="29"/>
      <c r="K868" s="29"/>
      <c r="L868" s="29"/>
      <c r="M868" s="29"/>
      <c r="N868" s="29"/>
      <c r="O868" s="29"/>
      <c r="P868" s="29"/>
      <c r="Q868" s="29"/>
      <c r="R868" s="29"/>
      <c r="S868" s="29"/>
      <c r="T868" s="29"/>
      <c r="U868" s="29"/>
      <c r="V868" s="29"/>
      <c r="W868" s="29"/>
      <c r="X868" s="29"/>
      <c r="Y868" s="29"/>
      <c r="Z868" s="29"/>
    </row>
    <row r="869" spans="1:26" ht="15.75" customHeight="1">
      <c r="A869" s="29"/>
      <c r="B869" s="29"/>
      <c r="C869" s="29"/>
      <c r="D869" s="29"/>
      <c r="E869" s="29"/>
      <c r="F869" s="29"/>
      <c r="G869" s="29"/>
      <c r="H869" s="579"/>
      <c r="I869" s="29"/>
      <c r="J869" s="29"/>
      <c r="K869" s="29"/>
      <c r="L869" s="29"/>
      <c r="M869" s="29"/>
      <c r="N869" s="29"/>
      <c r="O869" s="29"/>
      <c r="P869" s="29"/>
      <c r="Q869" s="29"/>
      <c r="R869" s="29"/>
      <c r="S869" s="29"/>
      <c r="T869" s="29"/>
      <c r="U869" s="29"/>
      <c r="V869" s="29"/>
      <c r="W869" s="29"/>
      <c r="X869" s="29"/>
      <c r="Y869" s="29"/>
      <c r="Z869" s="29"/>
    </row>
    <row r="870" spans="1:26" ht="15.75" customHeight="1">
      <c r="A870" s="29"/>
      <c r="B870" s="29"/>
      <c r="C870" s="29"/>
      <c r="D870" s="29"/>
      <c r="E870" s="29"/>
      <c r="F870" s="29"/>
      <c r="G870" s="29"/>
      <c r="H870" s="579"/>
      <c r="I870" s="29"/>
      <c r="J870" s="29"/>
      <c r="K870" s="29"/>
      <c r="L870" s="29"/>
      <c r="M870" s="29"/>
      <c r="N870" s="29"/>
      <c r="O870" s="29"/>
      <c r="P870" s="29"/>
      <c r="Q870" s="29"/>
      <c r="R870" s="29"/>
      <c r="S870" s="29"/>
      <c r="T870" s="29"/>
      <c r="U870" s="29"/>
      <c r="V870" s="29"/>
      <c r="W870" s="29"/>
      <c r="X870" s="29"/>
      <c r="Y870" s="29"/>
      <c r="Z870" s="29"/>
    </row>
    <row r="871" spans="1:26" ht="15.75" customHeight="1">
      <c r="A871" s="29"/>
      <c r="B871" s="29"/>
      <c r="C871" s="29"/>
      <c r="D871" s="29"/>
      <c r="E871" s="29"/>
      <c r="F871" s="29"/>
      <c r="G871" s="29"/>
      <c r="H871" s="579"/>
      <c r="I871" s="29"/>
      <c r="J871" s="29"/>
      <c r="K871" s="29"/>
      <c r="L871" s="29"/>
      <c r="M871" s="29"/>
      <c r="N871" s="29"/>
      <c r="O871" s="29"/>
      <c r="P871" s="29"/>
      <c r="Q871" s="29"/>
      <c r="R871" s="29"/>
      <c r="S871" s="29"/>
      <c r="T871" s="29"/>
      <c r="U871" s="29"/>
      <c r="V871" s="29"/>
      <c r="W871" s="29"/>
      <c r="X871" s="29"/>
      <c r="Y871" s="29"/>
      <c r="Z871" s="29"/>
    </row>
    <row r="872" spans="1:26" ht="15.75" customHeight="1">
      <c r="A872" s="29"/>
      <c r="B872" s="29"/>
      <c r="C872" s="29"/>
      <c r="D872" s="29"/>
      <c r="E872" s="29"/>
      <c r="F872" s="29"/>
      <c r="G872" s="29"/>
      <c r="H872" s="579"/>
      <c r="I872" s="29"/>
      <c r="J872" s="29"/>
      <c r="K872" s="29"/>
      <c r="L872" s="29"/>
      <c r="M872" s="29"/>
      <c r="N872" s="29"/>
      <c r="O872" s="29"/>
      <c r="P872" s="29"/>
      <c r="Q872" s="29"/>
      <c r="R872" s="29"/>
      <c r="S872" s="29"/>
      <c r="T872" s="29"/>
      <c r="U872" s="29"/>
      <c r="V872" s="29"/>
      <c r="W872" s="29"/>
      <c r="X872" s="29"/>
      <c r="Y872" s="29"/>
      <c r="Z872" s="29"/>
    </row>
    <row r="873" spans="1:26" ht="15.75" customHeight="1">
      <c r="A873" s="29"/>
      <c r="B873" s="29"/>
      <c r="C873" s="29"/>
      <c r="D873" s="29"/>
      <c r="E873" s="29"/>
      <c r="F873" s="29"/>
      <c r="G873" s="29"/>
      <c r="H873" s="579"/>
      <c r="I873" s="29"/>
      <c r="J873" s="29"/>
      <c r="K873" s="29"/>
      <c r="L873" s="29"/>
      <c r="M873" s="29"/>
      <c r="N873" s="29"/>
      <c r="O873" s="29"/>
      <c r="P873" s="29"/>
      <c r="Q873" s="29"/>
      <c r="R873" s="29"/>
      <c r="S873" s="29"/>
      <c r="T873" s="29"/>
      <c r="U873" s="29"/>
      <c r="V873" s="29"/>
      <c r="W873" s="29"/>
      <c r="X873" s="29"/>
      <c r="Y873" s="29"/>
      <c r="Z873" s="29"/>
    </row>
    <row r="874" spans="1:26" ht="15.75" customHeight="1">
      <c r="A874" s="29"/>
      <c r="B874" s="29"/>
      <c r="C874" s="29"/>
      <c r="D874" s="29"/>
      <c r="E874" s="29"/>
      <c r="F874" s="29"/>
      <c r="G874" s="29"/>
      <c r="H874" s="579"/>
      <c r="I874" s="29"/>
      <c r="J874" s="29"/>
      <c r="K874" s="29"/>
      <c r="L874" s="29"/>
      <c r="M874" s="29"/>
      <c r="N874" s="29"/>
      <c r="O874" s="29"/>
      <c r="P874" s="29"/>
      <c r="Q874" s="29"/>
      <c r="R874" s="29"/>
      <c r="S874" s="29"/>
      <c r="T874" s="29"/>
      <c r="U874" s="29"/>
      <c r="V874" s="29"/>
      <c r="W874" s="29"/>
      <c r="X874" s="29"/>
      <c r="Y874" s="29"/>
      <c r="Z874" s="29"/>
    </row>
    <row r="875" spans="1:26" ht="15.75" customHeight="1">
      <c r="A875" s="29"/>
      <c r="B875" s="29"/>
      <c r="C875" s="29"/>
      <c r="D875" s="29"/>
      <c r="E875" s="29"/>
      <c r="F875" s="29"/>
      <c r="G875" s="29"/>
      <c r="H875" s="579"/>
      <c r="I875" s="29"/>
      <c r="J875" s="29"/>
      <c r="K875" s="29"/>
      <c r="L875" s="29"/>
      <c r="M875" s="29"/>
      <c r="N875" s="29"/>
      <c r="O875" s="29"/>
      <c r="P875" s="29"/>
      <c r="Q875" s="29"/>
      <c r="R875" s="29"/>
      <c r="S875" s="29"/>
      <c r="T875" s="29"/>
      <c r="U875" s="29"/>
      <c r="V875" s="29"/>
      <c r="W875" s="29"/>
      <c r="X875" s="29"/>
      <c r="Y875" s="29"/>
      <c r="Z875" s="29"/>
    </row>
    <row r="876" spans="1:26" ht="15.75" customHeight="1">
      <c r="A876" s="29"/>
      <c r="B876" s="29"/>
      <c r="C876" s="29"/>
      <c r="D876" s="29"/>
      <c r="E876" s="29"/>
      <c r="F876" s="29"/>
      <c r="G876" s="29"/>
      <c r="H876" s="579"/>
      <c r="I876" s="29"/>
      <c r="J876" s="29"/>
      <c r="K876" s="29"/>
      <c r="L876" s="29"/>
      <c r="M876" s="29"/>
      <c r="N876" s="29"/>
      <c r="O876" s="29"/>
      <c r="P876" s="29"/>
      <c r="Q876" s="29"/>
      <c r="R876" s="29"/>
      <c r="S876" s="29"/>
      <c r="T876" s="29"/>
      <c r="U876" s="29"/>
      <c r="V876" s="29"/>
      <c r="W876" s="29"/>
      <c r="X876" s="29"/>
      <c r="Y876" s="29"/>
      <c r="Z876" s="29"/>
    </row>
    <row r="877" spans="1:26" ht="15.75" customHeight="1">
      <c r="A877" s="29"/>
      <c r="B877" s="29"/>
      <c r="C877" s="29"/>
      <c r="D877" s="29"/>
      <c r="E877" s="29"/>
      <c r="F877" s="29"/>
      <c r="G877" s="29"/>
      <c r="H877" s="579"/>
      <c r="I877" s="29"/>
      <c r="J877" s="29"/>
      <c r="K877" s="29"/>
      <c r="L877" s="29"/>
      <c r="M877" s="29"/>
      <c r="N877" s="29"/>
      <c r="O877" s="29"/>
      <c r="P877" s="29"/>
      <c r="Q877" s="29"/>
      <c r="R877" s="29"/>
      <c r="S877" s="29"/>
      <c r="T877" s="29"/>
      <c r="U877" s="29"/>
      <c r="V877" s="29"/>
      <c r="W877" s="29"/>
      <c r="X877" s="29"/>
      <c r="Y877" s="29"/>
      <c r="Z877" s="29"/>
    </row>
    <row r="878" spans="1:26" ht="15.75" customHeight="1">
      <c r="A878" s="29"/>
      <c r="B878" s="29"/>
      <c r="C878" s="29"/>
      <c r="D878" s="29"/>
      <c r="E878" s="29"/>
      <c r="F878" s="29"/>
      <c r="G878" s="29"/>
      <c r="H878" s="579"/>
      <c r="I878" s="29"/>
      <c r="J878" s="29"/>
      <c r="K878" s="29"/>
      <c r="L878" s="29"/>
      <c r="M878" s="29"/>
      <c r="N878" s="29"/>
      <c r="O878" s="29"/>
      <c r="P878" s="29"/>
      <c r="Q878" s="29"/>
      <c r="R878" s="29"/>
      <c r="S878" s="29"/>
      <c r="T878" s="29"/>
      <c r="U878" s="29"/>
      <c r="V878" s="29"/>
      <c r="W878" s="29"/>
      <c r="X878" s="29"/>
      <c r="Y878" s="29"/>
      <c r="Z878" s="29"/>
    </row>
    <row r="879" spans="1:26" ht="15.75" customHeight="1">
      <c r="A879" s="29"/>
      <c r="B879" s="29"/>
      <c r="C879" s="29"/>
      <c r="D879" s="29"/>
      <c r="E879" s="29"/>
      <c r="F879" s="29"/>
      <c r="G879" s="29"/>
      <c r="H879" s="579"/>
      <c r="I879" s="29"/>
      <c r="J879" s="29"/>
      <c r="K879" s="29"/>
      <c r="L879" s="29"/>
      <c r="M879" s="29"/>
      <c r="N879" s="29"/>
      <c r="O879" s="29"/>
      <c r="P879" s="29"/>
      <c r="Q879" s="29"/>
      <c r="R879" s="29"/>
      <c r="S879" s="29"/>
      <c r="T879" s="29"/>
      <c r="U879" s="29"/>
      <c r="V879" s="29"/>
      <c r="W879" s="29"/>
      <c r="X879" s="29"/>
      <c r="Y879" s="29"/>
      <c r="Z879" s="29"/>
    </row>
    <row r="880" spans="1:26" ht="15.75" customHeight="1">
      <c r="A880" s="29"/>
      <c r="B880" s="29"/>
      <c r="C880" s="29"/>
      <c r="D880" s="29"/>
      <c r="E880" s="29"/>
      <c r="F880" s="29"/>
      <c r="G880" s="29"/>
      <c r="H880" s="579"/>
      <c r="I880" s="29"/>
      <c r="J880" s="29"/>
      <c r="K880" s="29"/>
      <c r="L880" s="29"/>
      <c r="M880" s="29"/>
      <c r="N880" s="29"/>
      <c r="O880" s="29"/>
      <c r="P880" s="29"/>
      <c r="Q880" s="29"/>
      <c r="R880" s="29"/>
      <c r="S880" s="29"/>
      <c r="T880" s="29"/>
      <c r="U880" s="29"/>
      <c r="V880" s="29"/>
      <c r="W880" s="29"/>
      <c r="X880" s="29"/>
      <c r="Y880" s="29"/>
      <c r="Z880" s="29"/>
    </row>
    <row r="881" spans="1:26" ht="15.75" customHeight="1">
      <c r="A881" s="29"/>
      <c r="B881" s="29"/>
      <c r="C881" s="29"/>
      <c r="D881" s="29"/>
      <c r="E881" s="29"/>
      <c r="F881" s="29"/>
      <c r="G881" s="29"/>
      <c r="H881" s="579"/>
      <c r="I881" s="29"/>
      <c r="J881" s="29"/>
      <c r="K881" s="29"/>
      <c r="L881" s="29"/>
      <c r="M881" s="29"/>
      <c r="N881" s="29"/>
      <c r="O881" s="29"/>
      <c r="P881" s="29"/>
      <c r="Q881" s="29"/>
      <c r="R881" s="29"/>
      <c r="S881" s="29"/>
      <c r="T881" s="29"/>
      <c r="U881" s="29"/>
      <c r="V881" s="29"/>
      <c r="W881" s="29"/>
      <c r="X881" s="29"/>
      <c r="Y881" s="29"/>
      <c r="Z881" s="29"/>
    </row>
    <row r="882" spans="1:26" ht="15.75" customHeight="1">
      <c r="A882" s="29"/>
      <c r="B882" s="29"/>
      <c r="C882" s="29"/>
      <c r="D882" s="29"/>
      <c r="E882" s="29"/>
      <c r="F882" s="29"/>
      <c r="G882" s="29"/>
      <c r="H882" s="579"/>
      <c r="I882" s="29"/>
      <c r="J882" s="29"/>
      <c r="K882" s="29"/>
      <c r="L882" s="29"/>
      <c r="M882" s="29"/>
      <c r="N882" s="29"/>
      <c r="O882" s="29"/>
      <c r="P882" s="29"/>
      <c r="Q882" s="29"/>
      <c r="R882" s="29"/>
      <c r="S882" s="29"/>
      <c r="T882" s="29"/>
      <c r="U882" s="29"/>
      <c r="V882" s="29"/>
      <c r="W882" s="29"/>
      <c r="X882" s="29"/>
      <c r="Y882" s="29"/>
      <c r="Z882" s="29"/>
    </row>
    <row r="883" spans="1:26" ht="15.75" customHeight="1">
      <c r="A883" s="29"/>
      <c r="B883" s="29"/>
      <c r="C883" s="29"/>
      <c r="D883" s="29"/>
      <c r="E883" s="29"/>
      <c r="F883" s="29"/>
      <c r="G883" s="29"/>
      <c r="H883" s="579"/>
      <c r="I883" s="29"/>
      <c r="J883" s="29"/>
      <c r="K883" s="29"/>
      <c r="L883" s="29"/>
      <c r="M883" s="29"/>
      <c r="N883" s="29"/>
      <c r="O883" s="29"/>
      <c r="P883" s="29"/>
      <c r="Q883" s="29"/>
      <c r="R883" s="29"/>
      <c r="S883" s="29"/>
      <c r="T883" s="29"/>
      <c r="U883" s="29"/>
      <c r="V883" s="29"/>
      <c r="W883" s="29"/>
      <c r="X883" s="29"/>
      <c r="Y883" s="29"/>
      <c r="Z883" s="29"/>
    </row>
    <row r="884" spans="1:26" ht="15.75" customHeight="1">
      <c r="A884" s="29"/>
      <c r="B884" s="29"/>
      <c r="C884" s="29"/>
      <c r="D884" s="29"/>
      <c r="E884" s="29"/>
      <c r="F884" s="29"/>
      <c r="G884" s="29"/>
      <c r="H884" s="579"/>
      <c r="I884" s="29"/>
      <c r="J884" s="29"/>
      <c r="K884" s="29"/>
      <c r="L884" s="29"/>
      <c r="M884" s="29"/>
      <c r="N884" s="29"/>
      <c r="O884" s="29"/>
      <c r="P884" s="29"/>
      <c r="Q884" s="29"/>
      <c r="R884" s="29"/>
      <c r="S884" s="29"/>
      <c r="T884" s="29"/>
      <c r="U884" s="29"/>
      <c r="V884" s="29"/>
      <c r="W884" s="29"/>
      <c r="X884" s="29"/>
      <c r="Y884" s="29"/>
      <c r="Z884" s="29"/>
    </row>
    <row r="885" spans="1:26" ht="15.75" customHeight="1">
      <c r="A885" s="29"/>
      <c r="B885" s="29"/>
      <c r="C885" s="29"/>
      <c r="D885" s="29"/>
      <c r="E885" s="29"/>
      <c r="F885" s="29"/>
      <c r="G885" s="29"/>
      <c r="H885" s="579"/>
      <c r="I885" s="29"/>
      <c r="J885" s="29"/>
      <c r="K885" s="29"/>
      <c r="L885" s="29"/>
      <c r="M885" s="29"/>
      <c r="N885" s="29"/>
      <c r="O885" s="29"/>
      <c r="P885" s="29"/>
      <c r="Q885" s="29"/>
      <c r="R885" s="29"/>
      <c r="S885" s="29"/>
      <c r="T885" s="29"/>
      <c r="U885" s="29"/>
      <c r="V885" s="29"/>
      <c r="W885" s="29"/>
      <c r="X885" s="29"/>
      <c r="Y885" s="29"/>
      <c r="Z885" s="29"/>
    </row>
    <row r="886" spans="1:26" ht="15.75" customHeight="1">
      <c r="A886" s="29"/>
      <c r="B886" s="29"/>
      <c r="C886" s="29"/>
      <c r="D886" s="29"/>
      <c r="E886" s="29"/>
      <c r="F886" s="29"/>
      <c r="G886" s="29"/>
      <c r="H886" s="579"/>
      <c r="I886" s="29"/>
      <c r="J886" s="29"/>
      <c r="K886" s="29"/>
      <c r="L886" s="29"/>
      <c r="M886" s="29"/>
      <c r="N886" s="29"/>
      <c r="O886" s="29"/>
      <c r="P886" s="29"/>
      <c r="Q886" s="29"/>
      <c r="R886" s="29"/>
      <c r="S886" s="29"/>
      <c r="T886" s="29"/>
      <c r="U886" s="29"/>
      <c r="V886" s="29"/>
      <c r="W886" s="29"/>
      <c r="X886" s="29"/>
      <c r="Y886" s="29"/>
      <c r="Z886" s="29"/>
    </row>
    <row r="887" spans="1:26" ht="15.75" customHeight="1">
      <c r="A887" s="29"/>
      <c r="B887" s="29"/>
      <c r="C887" s="29"/>
      <c r="D887" s="29"/>
      <c r="E887" s="29"/>
      <c r="F887" s="29"/>
      <c r="G887" s="29"/>
      <c r="H887" s="579"/>
      <c r="I887" s="29"/>
      <c r="J887" s="29"/>
      <c r="K887" s="29"/>
      <c r="L887" s="29"/>
      <c r="M887" s="29"/>
      <c r="N887" s="29"/>
      <c r="O887" s="29"/>
      <c r="P887" s="29"/>
      <c r="Q887" s="29"/>
      <c r="R887" s="29"/>
      <c r="S887" s="29"/>
      <c r="T887" s="29"/>
      <c r="U887" s="29"/>
      <c r="V887" s="29"/>
      <c r="W887" s="29"/>
      <c r="X887" s="29"/>
      <c r="Y887" s="29"/>
      <c r="Z887" s="29"/>
    </row>
    <row r="888" spans="1:26" ht="15.75" customHeight="1">
      <c r="A888" s="29"/>
      <c r="B888" s="29"/>
      <c r="C888" s="29"/>
      <c r="D888" s="29"/>
      <c r="E888" s="29"/>
      <c r="F888" s="29"/>
      <c r="G888" s="29"/>
      <c r="H888" s="579"/>
      <c r="I888" s="29"/>
      <c r="J888" s="29"/>
      <c r="K888" s="29"/>
      <c r="L888" s="29"/>
      <c r="M888" s="29"/>
      <c r="N888" s="29"/>
      <c r="O888" s="29"/>
      <c r="P888" s="29"/>
      <c r="Q888" s="29"/>
      <c r="R888" s="29"/>
      <c r="S888" s="29"/>
      <c r="T888" s="29"/>
      <c r="U888" s="29"/>
      <c r="V888" s="29"/>
      <c r="W888" s="29"/>
      <c r="X888" s="29"/>
      <c r="Y888" s="29"/>
      <c r="Z888" s="29"/>
    </row>
    <row r="889" spans="1:26" ht="15.75" customHeight="1">
      <c r="A889" s="29"/>
      <c r="B889" s="29"/>
      <c r="C889" s="29"/>
      <c r="D889" s="29"/>
      <c r="E889" s="29"/>
      <c r="F889" s="29"/>
      <c r="G889" s="29"/>
      <c r="H889" s="579"/>
      <c r="I889" s="29"/>
      <c r="J889" s="29"/>
      <c r="K889" s="29"/>
      <c r="L889" s="29"/>
      <c r="M889" s="29"/>
      <c r="N889" s="29"/>
      <c r="O889" s="29"/>
      <c r="P889" s="29"/>
      <c r="Q889" s="29"/>
      <c r="R889" s="29"/>
      <c r="S889" s="29"/>
      <c r="T889" s="29"/>
      <c r="U889" s="29"/>
      <c r="V889" s="29"/>
      <c r="W889" s="29"/>
      <c r="X889" s="29"/>
      <c r="Y889" s="29"/>
      <c r="Z889" s="29"/>
    </row>
    <row r="890" spans="1:26" ht="15.75" customHeight="1">
      <c r="A890" s="29"/>
      <c r="B890" s="29"/>
      <c r="C890" s="29"/>
      <c r="D890" s="29"/>
      <c r="E890" s="29"/>
      <c r="F890" s="29"/>
      <c r="G890" s="29"/>
      <c r="H890" s="579"/>
      <c r="I890" s="29"/>
      <c r="J890" s="29"/>
      <c r="K890" s="29"/>
      <c r="L890" s="29"/>
      <c r="M890" s="29"/>
      <c r="N890" s="29"/>
      <c r="O890" s="29"/>
      <c r="P890" s="29"/>
      <c r="Q890" s="29"/>
      <c r="R890" s="29"/>
      <c r="S890" s="29"/>
      <c r="T890" s="29"/>
      <c r="U890" s="29"/>
      <c r="V890" s="29"/>
      <c r="W890" s="29"/>
      <c r="X890" s="29"/>
      <c r="Y890" s="29"/>
      <c r="Z890" s="29"/>
    </row>
    <row r="891" spans="1:26" ht="15.75" customHeight="1">
      <c r="A891" s="29"/>
      <c r="B891" s="29"/>
      <c r="C891" s="29"/>
      <c r="D891" s="29"/>
      <c r="E891" s="29"/>
      <c r="F891" s="29"/>
      <c r="G891" s="29"/>
      <c r="H891" s="579"/>
      <c r="I891" s="29"/>
      <c r="J891" s="29"/>
      <c r="K891" s="29"/>
      <c r="L891" s="29"/>
      <c r="M891" s="29"/>
      <c r="N891" s="29"/>
      <c r="O891" s="29"/>
      <c r="P891" s="29"/>
      <c r="Q891" s="29"/>
      <c r="R891" s="29"/>
      <c r="S891" s="29"/>
      <c r="T891" s="29"/>
      <c r="U891" s="29"/>
      <c r="V891" s="29"/>
      <c r="W891" s="29"/>
      <c r="X891" s="29"/>
      <c r="Y891" s="29"/>
      <c r="Z891" s="29"/>
    </row>
    <row r="892" spans="1:26" ht="15.75" customHeight="1">
      <c r="A892" s="29"/>
      <c r="B892" s="29"/>
      <c r="C892" s="29"/>
      <c r="D892" s="29"/>
      <c r="E892" s="29"/>
      <c r="F892" s="29"/>
      <c r="G892" s="29"/>
      <c r="H892" s="579"/>
      <c r="I892" s="29"/>
      <c r="J892" s="29"/>
      <c r="K892" s="29"/>
      <c r="L892" s="29"/>
      <c r="M892" s="29"/>
      <c r="N892" s="29"/>
      <c r="O892" s="29"/>
      <c r="P892" s="29"/>
      <c r="Q892" s="29"/>
      <c r="R892" s="29"/>
      <c r="S892" s="29"/>
      <c r="T892" s="29"/>
      <c r="U892" s="29"/>
      <c r="V892" s="29"/>
      <c r="W892" s="29"/>
      <c r="X892" s="29"/>
      <c r="Y892" s="29"/>
      <c r="Z892" s="29"/>
    </row>
    <row r="893" spans="1:26" ht="15.75" customHeight="1">
      <c r="A893" s="29"/>
      <c r="B893" s="29"/>
      <c r="C893" s="29"/>
      <c r="D893" s="29"/>
      <c r="E893" s="29"/>
      <c r="F893" s="29"/>
      <c r="G893" s="29"/>
      <c r="H893" s="579"/>
      <c r="I893" s="29"/>
      <c r="J893" s="29"/>
      <c r="K893" s="29"/>
      <c r="L893" s="29"/>
      <c r="M893" s="29"/>
      <c r="N893" s="29"/>
      <c r="O893" s="29"/>
      <c r="P893" s="29"/>
      <c r="Q893" s="29"/>
      <c r="R893" s="29"/>
      <c r="S893" s="29"/>
      <c r="T893" s="29"/>
      <c r="U893" s="29"/>
      <c r="V893" s="29"/>
      <c r="W893" s="29"/>
      <c r="X893" s="29"/>
      <c r="Y893" s="29"/>
      <c r="Z893" s="29"/>
    </row>
    <row r="894" spans="1:26" ht="15.75" customHeight="1">
      <c r="A894" s="29"/>
      <c r="B894" s="29"/>
      <c r="C894" s="29"/>
      <c r="D894" s="29"/>
      <c r="E894" s="29"/>
      <c r="F894" s="29"/>
      <c r="G894" s="29"/>
      <c r="H894" s="579"/>
      <c r="I894" s="29"/>
      <c r="J894" s="29"/>
      <c r="K894" s="29"/>
      <c r="L894" s="29"/>
      <c r="M894" s="29"/>
      <c r="N894" s="29"/>
      <c r="O894" s="29"/>
      <c r="P894" s="29"/>
      <c r="Q894" s="29"/>
      <c r="R894" s="29"/>
      <c r="S894" s="29"/>
      <c r="T894" s="29"/>
      <c r="U894" s="29"/>
      <c r="V894" s="29"/>
      <c r="W894" s="29"/>
      <c r="X894" s="29"/>
      <c r="Y894" s="29"/>
      <c r="Z894" s="29"/>
    </row>
    <row r="895" spans="1:26" ht="15.75" customHeight="1">
      <c r="A895" s="29"/>
      <c r="B895" s="29"/>
      <c r="C895" s="29"/>
      <c r="D895" s="29"/>
      <c r="E895" s="29"/>
      <c r="F895" s="29"/>
      <c r="G895" s="29"/>
      <c r="H895" s="579"/>
      <c r="I895" s="29"/>
      <c r="J895" s="29"/>
      <c r="K895" s="29"/>
      <c r="L895" s="29"/>
      <c r="M895" s="29"/>
      <c r="N895" s="29"/>
      <c r="O895" s="29"/>
      <c r="P895" s="29"/>
      <c r="Q895" s="29"/>
      <c r="R895" s="29"/>
      <c r="S895" s="29"/>
      <c r="T895" s="29"/>
      <c r="U895" s="29"/>
      <c r="V895" s="29"/>
      <c r="W895" s="29"/>
      <c r="X895" s="29"/>
      <c r="Y895" s="29"/>
      <c r="Z895" s="29"/>
    </row>
    <row r="896" spans="1:26" ht="15.75" customHeight="1">
      <c r="A896" s="29"/>
      <c r="B896" s="29"/>
      <c r="C896" s="29"/>
      <c r="D896" s="29"/>
      <c r="E896" s="29"/>
      <c r="F896" s="29"/>
      <c r="G896" s="29"/>
      <c r="H896" s="579"/>
      <c r="I896" s="29"/>
      <c r="J896" s="29"/>
      <c r="K896" s="29"/>
      <c r="L896" s="29"/>
      <c r="M896" s="29"/>
      <c r="N896" s="29"/>
      <c r="O896" s="29"/>
      <c r="P896" s="29"/>
      <c r="Q896" s="29"/>
      <c r="R896" s="29"/>
      <c r="S896" s="29"/>
      <c r="T896" s="29"/>
      <c r="U896" s="29"/>
      <c r="V896" s="29"/>
      <c r="W896" s="29"/>
      <c r="X896" s="29"/>
      <c r="Y896" s="29"/>
      <c r="Z896" s="29"/>
    </row>
    <row r="897" spans="1:26" ht="15.75" customHeight="1">
      <c r="A897" s="29"/>
      <c r="B897" s="29"/>
      <c r="C897" s="29"/>
      <c r="D897" s="29"/>
      <c r="E897" s="29"/>
      <c r="F897" s="29"/>
      <c r="G897" s="29"/>
      <c r="H897" s="579"/>
      <c r="I897" s="29"/>
      <c r="J897" s="29"/>
      <c r="K897" s="29"/>
      <c r="L897" s="29"/>
      <c r="M897" s="29"/>
      <c r="N897" s="29"/>
      <c r="O897" s="29"/>
      <c r="P897" s="29"/>
      <c r="Q897" s="29"/>
      <c r="R897" s="29"/>
      <c r="S897" s="29"/>
      <c r="T897" s="29"/>
      <c r="U897" s="29"/>
      <c r="V897" s="29"/>
      <c r="W897" s="29"/>
      <c r="X897" s="29"/>
      <c r="Y897" s="29"/>
      <c r="Z897" s="29"/>
    </row>
    <row r="898" spans="1:26" ht="15.75" customHeight="1">
      <c r="A898" s="29"/>
      <c r="B898" s="29"/>
      <c r="C898" s="29"/>
      <c r="D898" s="29"/>
      <c r="E898" s="29"/>
      <c r="F898" s="29"/>
      <c r="G898" s="29"/>
      <c r="H898" s="579"/>
      <c r="I898" s="29"/>
      <c r="J898" s="29"/>
      <c r="K898" s="29"/>
      <c r="L898" s="29"/>
      <c r="M898" s="29"/>
      <c r="N898" s="29"/>
      <c r="O898" s="29"/>
      <c r="P898" s="29"/>
      <c r="Q898" s="29"/>
      <c r="R898" s="29"/>
      <c r="S898" s="29"/>
      <c r="T898" s="29"/>
      <c r="U898" s="29"/>
      <c r="V898" s="29"/>
      <c r="W898" s="29"/>
      <c r="X898" s="29"/>
      <c r="Y898" s="29"/>
      <c r="Z898" s="29"/>
    </row>
    <row r="899" spans="1:26" ht="15.75" customHeight="1">
      <c r="A899" s="29"/>
      <c r="B899" s="29"/>
      <c r="C899" s="29"/>
      <c r="D899" s="29"/>
      <c r="E899" s="29"/>
      <c r="F899" s="29"/>
      <c r="G899" s="29"/>
      <c r="H899" s="579"/>
      <c r="I899" s="29"/>
      <c r="J899" s="29"/>
      <c r="K899" s="29"/>
      <c r="L899" s="29"/>
      <c r="M899" s="29"/>
      <c r="N899" s="29"/>
      <c r="O899" s="29"/>
      <c r="P899" s="29"/>
      <c r="Q899" s="29"/>
      <c r="R899" s="29"/>
      <c r="S899" s="29"/>
      <c r="T899" s="29"/>
      <c r="U899" s="29"/>
      <c r="V899" s="29"/>
      <c r="W899" s="29"/>
      <c r="X899" s="29"/>
      <c r="Y899" s="29"/>
      <c r="Z899" s="29"/>
    </row>
    <row r="900" spans="1:26" ht="15.75" customHeight="1">
      <c r="A900" s="29"/>
      <c r="B900" s="29"/>
      <c r="C900" s="29"/>
      <c r="D900" s="29"/>
      <c r="E900" s="29"/>
      <c r="F900" s="29"/>
      <c r="G900" s="29"/>
      <c r="H900" s="579"/>
      <c r="I900" s="29"/>
      <c r="J900" s="29"/>
      <c r="K900" s="29"/>
      <c r="L900" s="29"/>
      <c r="M900" s="29"/>
      <c r="N900" s="29"/>
      <c r="O900" s="29"/>
      <c r="P900" s="29"/>
      <c r="Q900" s="29"/>
      <c r="R900" s="29"/>
      <c r="S900" s="29"/>
      <c r="T900" s="29"/>
      <c r="U900" s="29"/>
      <c r="V900" s="29"/>
      <c r="W900" s="29"/>
      <c r="X900" s="29"/>
      <c r="Y900" s="29"/>
      <c r="Z900" s="29"/>
    </row>
    <row r="901" spans="1:26" ht="15.75" customHeight="1">
      <c r="A901" s="29"/>
      <c r="B901" s="29"/>
      <c r="C901" s="29"/>
      <c r="D901" s="29"/>
      <c r="E901" s="29"/>
      <c r="F901" s="29"/>
      <c r="G901" s="29"/>
      <c r="H901" s="579"/>
      <c r="I901" s="29"/>
      <c r="J901" s="29"/>
      <c r="K901" s="29"/>
      <c r="L901" s="29"/>
      <c r="M901" s="29"/>
      <c r="N901" s="29"/>
      <c r="O901" s="29"/>
      <c r="P901" s="29"/>
      <c r="Q901" s="29"/>
      <c r="R901" s="29"/>
      <c r="S901" s="29"/>
      <c r="T901" s="29"/>
      <c r="U901" s="29"/>
      <c r="V901" s="29"/>
      <c r="W901" s="29"/>
      <c r="X901" s="29"/>
      <c r="Y901" s="29"/>
      <c r="Z901" s="29"/>
    </row>
    <row r="902" spans="1:26" ht="15.75" customHeight="1">
      <c r="A902" s="29"/>
      <c r="B902" s="29"/>
      <c r="C902" s="29"/>
      <c r="D902" s="29"/>
      <c r="E902" s="29"/>
      <c r="F902" s="29"/>
      <c r="G902" s="29"/>
      <c r="H902" s="579"/>
      <c r="I902" s="29"/>
      <c r="J902" s="29"/>
      <c r="K902" s="29"/>
      <c r="L902" s="29"/>
      <c r="M902" s="29"/>
      <c r="N902" s="29"/>
      <c r="O902" s="29"/>
      <c r="P902" s="29"/>
      <c r="Q902" s="29"/>
      <c r="R902" s="29"/>
      <c r="S902" s="29"/>
      <c r="T902" s="29"/>
      <c r="U902" s="29"/>
      <c r="V902" s="29"/>
      <c r="W902" s="29"/>
      <c r="X902" s="29"/>
      <c r="Y902" s="29"/>
      <c r="Z902" s="29"/>
    </row>
    <row r="903" spans="1:26" ht="15.75" customHeight="1">
      <c r="A903" s="29"/>
      <c r="B903" s="29"/>
      <c r="C903" s="29"/>
      <c r="D903" s="29"/>
      <c r="E903" s="29"/>
      <c r="F903" s="29"/>
      <c r="G903" s="29"/>
      <c r="H903" s="579"/>
      <c r="I903" s="29"/>
      <c r="J903" s="29"/>
      <c r="K903" s="29"/>
      <c r="L903" s="29"/>
      <c r="M903" s="29"/>
      <c r="N903" s="29"/>
      <c r="O903" s="29"/>
      <c r="P903" s="29"/>
      <c r="Q903" s="29"/>
      <c r="R903" s="29"/>
      <c r="S903" s="29"/>
      <c r="T903" s="29"/>
      <c r="U903" s="29"/>
      <c r="V903" s="29"/>
      <c r="W903" s="29"/>
      <c r="X903" s="29"/>
      <c r="Y903" s="29"/>
      <c r="Z903" s="29"/>
    </row>
    <row r="904" spans="1:26" ht="15.75" customHeight="1">
      <c r="A904" s="29"/>
      <c r="B904" s="29"/>
      <c r="C904" s="29"/>
      <c r="D904" s="29"/>
      <c r="E904" s="29"/>
      <c r="F904" s="29"/>
      <c r="G904" s="29"/>
      <c r="H904" s="579"/>
      <c r="I904" s="29"/>
      <c r="J904" s="29"/>
      <c r="K904" s="29"/>
      <c r="L904" s="29"/>
      <c r="M904" s="29"/>
      <c r="N904" s="29"/>
      <c r="O904" s="29"/>
      <c r="P904" s="29"/>
      <c r="Q904" s="29"/>
      <c r="R904" s="29"/>
      <c r="S904" s="29"/>
      <c r="T904" s="29"/>
      <c r="U904" s="29"/>
      <c r="V904" s="29"/>
      <c r="W904" s="29"/>
      <c r="X904" s="29"/>
      <c r="Y904" s="29"/>
      <c r="Z904" s="29"/>
    </row>
    <row r="905" spans="1:26" ht="15.75" customHeight="1">
      <c r="A905" s="29"/>
      <c r="B905" s="29"/>
      <c r="C905" s="29"/>
      <c r="D905" s="29"/>
      <c r="E905" s="29"/>
      <c r="F905" s="29"/>
      <c r="G905" s="29"/>
      <c r="H905" s="579"/>
      <c r="I905" s="29"/>
      <c r="J905" s="29"/>
      <c r="K905" s="29"/>
      <c r="L905" s="29"/>
      <c r="M905" s="29"/>
      <c r="N905" s="29"/>
      <c r="O905" s="29"/>
      <c r="P905" s="29"/>
      <c r="Q905" s="29"/>
      <c r="R905" s="29"/>
      <c r="S905" s="29"/>
      <c r="T905" s="29"/>
      <c r="U905" s="29"/>
      <c r="V905" s="29"/>
      <c r="W905" s="29"/>
      <c r="X905" s="29"/>
      <c r="Y905" s="29"/>
      <c r="Z905" s="29"/>
    </row>
    <row r="906" spans="1:26" ht="15.75" customHeight="1">
      <c r="A906" s="29"/>
      <c r="B906" s="29"/>
      <c r="C906" s="29"/>
      <c r="D906" s="29"/>
      <c r="E906" s="29"/>
      <c r="F906" s="29"/>
      <c r="G906" s="29"/>
      <c r="H906" s="579"/>
      <c r="I906" s="29"/>
      <c r="J906" s="29"/>
      <c r="K906" s="29"/>
      <c r="L906" s="29"/>
      <c r="M906" s="29"/>
      <c r="N906" s="29"/>
      <c r="O906" s="29"/>
      <c r="P906" s="29"/>
      <c r="Q906" s="29"/>
      <c r="R906" s="29"/>
      <c r="S906" s="29"/>
      <c r="T906" s="29"/>
      <c r="U906" s="29"/>
      <c r="V906" s="29"/>
      <c r="W906" s="29"/>
      <c r="X906" s="29"/>
      <c r="Y906" s="29"/>
      <c r="Z906" s="29"/>
    </row>
    <row r="907" spans="1:26" ht="15.75" customHeight="1">
      <c r="A907" s="29"/>
      <c r="B907" s="29"/>
      <c r="C907" s="29"/>
      <c r="D907" s="29"/>
      <c r="E907" s="29"/>
      <c r="F907" s="29"/>
      <c r="G907" s="29"/>
      <c r="H907" s="579"/>
      <c r="I907" s="29"/>
      <c r="J907" s="29"/>
      <c r="K907" s="29"/>
      <c r="L907" s="29"/>
      <c r="M907" s="29"/>
      <c r="N907" s="29"/>
      <c r="O907" s="29"/>
      <c r="P907" s="29"/>
      <c r="Q907" s="29"/>
      <c r="R907" s="29"/>
      <c r="S907" s="29"/>
      <c r="T907" s="29"/>
      <c r="U907" s="29"/>
      <c r="V907" s="29"/>
      <c r="W907" s="29"/>
      <c r="X907" s="29"/>
      <c r="Y907" s="29"/>
      <c r="Z907" s="29"/>
    </row>
    <row r="908" spans="1:26" ht="15.75" customHeight="1">
      <c r="A908" s="29"/>
      <c r="B908" s="29"/>
      <c r="C908" s="29"/>
      <c r="D908" s="29"/>
      <c r="E908" s="29"/>
      <c r="F908" s="29"/>
      <c r="G908" s="29"/>
      <c r="H908" s="579"/>
      <c r="I908" s="29"/>
      <c r="J908" s="29"/>
      <c r="K908" s="29"/>
      <c r="L908" s="29"/>
      <c r="M908" s="29"/>
      <c r="N908" s="29"/>
      <c r="O908" s="29"/>
      <c r="P908" s="29"/>
      <c r="Q908" s="29"/>
      <c r="R908" s="29"/>
      <c r="S908" s="29"/>
      <c r="T908" s="29"/>
      <c r="U908" s="29"/>
      <c r="V908" s="29"/>
      <c r="W908" s="29"/>
      <c r="X908" s="29"/>
      <c r="Y908" s="29"/>
      <c r="Z908" s="29"/>
    </row>
    <row r="909" spans="1:26" ht="15.75" customHeight="1">
      <c r="A909" s="29"/>
      <c r="B909" s="29"/>
      <c r="C909" s="29"/>
      <c r="D909" s="29"/>
      <c r="E909" s="29"/>
      <c r="F909" s="29"/>
      <c r="G909" s="29"/>
      <c r="H909" s="579"/>
      <c r="I909" s="29"/>
      <c r="J909" s="29"/>
      <c r="K909" s="29"/>
      <c r="L909" s="29"/>
      <c r="M909" s="29"/>
      <c r="N909" s="29"/>
      <c r="O909" s="29"/>
      <c r="P909" s="29"/>
      <c r="Q909" s="29"/>
      <c r="R909" s="29"/>
      <c r="S909" s="29"/>
      <c r="T909" s="29"/>
      <c r="U909" s="29"/>
      <c r="V909" s="29"/>
      <c r="W909" s="29"/>
      <c r="X909" s="29"/>
      <c r="Y909" s="29"/>
      <c r="Z909" s="29"/>
    </row>
    <row r="910" spans="1:26" ht="15.75" customHeight="1">
      <c r="A910" s="29"/>
      <c r="B910" s="29"/>
      <c r="C910" s="29"/>
      <c r="D910" s="29"/>
      <c r="E910" s="29"/>
      <c r="F910" s="29"/>
      <c r="G910" s="29"/>
      <c r="H910" s="579"/>
      <c r="I910" s="29"/>
      <c r="J910" s="29"/>
      <c r="K910" s="29"/>
      <c r="L910" s="29"/>
      <c r="M910" s="29"/>
      <c r="N910" s="29"/>
      <c r="O910" s="29"/>
      <c r="P910" s="29"/>
      <c r="Q910" s="29"/>
      <c r="R910" s="29"/>
      <c r="S910" s="29"/>
      <c r="T910" s="29"/>
      <c r="U910" s="29"/>
      <c r="V910" s="29"/>
      <c r="W910" s="29"/>
      <c r="X910" s="29"/>
      <c r="Y910" s="29"/>
      <c r="Z910" s="29"/>
    </row>
    <row r="911" spans="1:26" ht="15.75" customHeight="1">
      <c r="A911" s="29"/>
      <c r="B911" s="29"/>
      <c r="C911" s="29"/>
      <c r="D911" s="29"/>
      <c r="E911" s="29"/>
      <c r="F911" s="29"/>
      <c r="G911" s="29"/>
      <c r="H911" s="579"/>
      <c r="I911" s="29"/>
      <c r="J911" s="29"/>
      <c r="K911" s="29"/>
      <c r="L911" s="29"/>
      <c r="M911" s="29"/>
      <c r="N911" s="29"/>
      <c r="O911" s="29"/>
      <c r="P911" s="29"/>
      <c r="Q911" s="29"/>
      <c r="R911" s="29"/>
      <c r="S911" s="29"/>
      <c r="T911" s="29"/>
      <c r="U911" s="29"/>
      <c r="V911" s="29"/>
      <c r="W911" s="29"/>
      <c r="X911" s="29"/>
      <c r="Y911" s="29"/>
      <c r="Z911" s="29"/>
    </row>
    <row r="912" spans="1:26" ht="15.75" customHeight="1">
      <c r="A912" s="29"/>
      <c r="B912" s="29"/>
      <c r="C912" s="29"/>
      <c r="D912" s="29"/>
      <c r="E912" s="29"/>
      <c r="F912" s="29"/>
      <c r="G912" s="29"/>
      <c r="H912" s="579"/>
      <c r="I912" s="29"/>
      <c r="J912" s="29"/>
      <c r="K912" s="29"/>
      <c r="L912" s="29"/>
      <c r="M912" s="29"/>
      <c r="N912" s="29"/>
      <c r="O912" s="29"/>
      <c r="P912" s="29"/>
      <c r="Q912" s="29"/>
      <c r="R912" s="29"/>
      <c r="S912" s="29"/>
      <c r="T912" s="29"/>
      <c r="U912" s="29"/>
      <c r="V912" s="29"/>
      <c r="W912" s="29"/>
      <c r="X912" s="29"/>
      <c r="Y912" s="29"/>
      <c r="Z912" s="29"/>
    </row>
    <row r="913" spans="1:26" ht="15.75" customHeight="1">
      <c r="A913" s="29"/>
      <c r="B913" s="29"/>
      <c r="C913" s="29"/>
      <c r="D913" s="29"/>
      <c r="E913" s="29"/>
      <c r="F913" s="29"/>
      <c r="G913" s="29"/>
      <c r="H913" s="579"/>
      <c r="I913" s="29"/>
      <c r="J913" s="29"/>
      <c r="K913" s="29"/>
      <c r="L913" s="29"/>
      <c r="M913" s="29"/>
      <c r="N913" s="29"/>
      <c r="O913" s="29"/>
      <c r="P913" s="29"/>
      <c r="Q913" s="29"/>
      <c r="R913" s="29"/>
      <c r="S913" s="29"/>
      <c r="T913" s="29"/>
      <c r="U913" s="29"/>
      <c r="V913" s="29"/>
      <c r="W913" s="29"/>
      <c r="X913" s="29"/>
      <c r="Y913" s="29"/>
      <c r="Z913" s="29"/>
    </row>
    <row r="914" spans="1:26" ht="15.75" customHeight="1">
      <c r="A914" s="29"/>
      <c r="B914" s="29"/>
      <c r="C914" s="29"/>
      <c r="D914" s="29"/>
      <c r="E914" s="29"/>
      <c r="F914" s="29"/>
      <c r="G914" s="29"/>
      <c r="H914" s="579"/>
      <c r="I914" s="29"/>
      <c r="J914" s="29"/>
      <c r="K914" s="29"/>
      <c r="L914" s="29"/>
      <c r="M914" s="29"/>
      <c r="N914" s="29"/>
      <c r="O914" s="29"/>
      <c r="P914" s="29"/>
      <c r="Q914" s="29"/>
      <c r="R914" s="29"/>
      <c r="S914" s="29"/>
      <c r="T914" s="29"/>
      <c r="U914" s="29"/>
      <c r="V914" s="29"/>
      <c r="W914" s="29"/>
      <c r="X914" s="29"/>
      <c r="Y914" s="29"/>
      <c r="Z914" s="29"/>
    </row>
    <row r="915" spans="1:26" ht="15.75" customHeight="1">
      <c r="A915" s="29"/>
      <c r="B915" s="29"/>
      <c r="C915" s="29"/>
      <c r="D915" s="29"/>
      <c r="E915" s="29"/>
      <c r="F915" s="29"/>
      <c r="G915" s="29"/>
      <c r="H915" s="579"/>
      <c r="I915" s="29"/>
      <c r="J915" s="29"/>
      <c r="K915" s="29"/>
      <c r="L915" s="29"/>
      <c r="M915" s="29"/>
      <c r="N915" s="29"/>
      <c r="O915" s="29"/>
      <c r="P915" s="29"/>
      <c r="Q915" s="29"/>
      <c r="R915" s="29"/>
      <c r="S915" s="29"/>
      <c r="T915" s="29"/>
      <c r="U915" s="29"/>
      <c r="V915" s="29"/>
      <c r="W915" s="29"/>
      <c r="X915" s="29"/>
      <c r="Y915" s="29"/>
      <c r="Z915" s="29"/>
    </row>
    <row r="916" spans="1:26" ht="15.75" customHeight="1">
      <c r="A916" s="29"/>
      <c r="B916" s="29"/>
      <c r="C916" s="29"/>
      <c r="D916" s="29"/>
      <c r="E916" s="29"/>
      <c r="F916" s="29"/>
      <c r="G916" s="29"/>
      <c r="H916" s="579"/>
      <c r="I916" s="29"/>
      <c r="J916" s="29"/>
      <c r="K916" s="29"/>
      <c r="L916" s="29"/>
      <c r="M916" s="29"/>
      <c r="N916" s="29"/>
      <c r="O916" s="29"/>
      <c r="P916" s="29"/>
      <c r="Q916" s="29"/>
      <c r="R916" s="29"/>
      <c r="S916" s="29"/>
      <c r="T916" s="29"/>
      <c r="U916" s="29"/>
      <c r="V916" s="29"/>
      <c r="W916" s="29"/>
      <c r="X916" s="29"/>
      <c r="Y916" s="29"/>
      <c r="Z916" s="29"/>
    </row>
    <row r="917" spans="1:26" ht="15.75" customHeight="1">
      <c r="A917" s="29"/>
      <c r="B917" s="29"/>
      <c r="C917" s="29"/>
      <c r="D917" s="29"/>
      <c r="E917" s="29"/>
      <c r="F917" s="29"/>
      <c r="G917" s="29"/>
      <c r="H917" s="579"/>
      <c r="I917" s="29"/>
      <c r="J917" s="29"/>
      <c r="K917" s="29"/>
      <c r="L917" s="29"/>
      <c r="M917" s="29"/>
      <c r="N917" s="29"/>
      <c r="O917" s="29"/>
      <c r="P917" s="29"/>
      <c r="Q917" s="29"/>
      <c r="R917" s="29"/>
      <c r="S917" s="29"/>
      <c r="T917" s="29"/>
      <c r="U917" s="29"/>
      <c r="V917" s="29"/>
      <c r="W917" s="29"/>
      <c r="X917" s="29"/>
      <c r="Y917" s="29"/>
      <c r="Z917" s="29"/>
    </row>
    <row r="918" spans="1:26" ht="15.75" customHeight="1">
      <c r="A918" s="29"/>
      <c r="B918" s="29"/>
      <c r="C918" s="29"/>
      <c r="D918" s="29"/>
      <c r="E918" s="29"/>
      <c r="F918" s="29"/>
      <c r="G918" s="29"/>
      <c r="H918" s="579"/>
      <c r="I918" s="29"/>
      <c r="J918" s="29"/>
      <c r="K918" s="29"/>
      <c r="L918" s="29"/>
      <c r="M918" s="29"/>
      <c r="N918" s="29"/>
      <c r="O918" s="29"/>
      <c r="P918" s="29"/>
      <c r="Q918" s="29"/>
      <c r="R918" s="29"/>
      <c r="S918" s="29"/>
      <c r="T918" s="29"/>
      <c r="U918" s="29"/>
      <c r="V918" s="29"/>
      <c r="W918" s="29"/>
      <c r="X918" s="29"/>
      <c r="Y918" s="29"/>
      <c r="Z918" s="29"/>
    </row>
    <row r="919" spans="1:26" ht="15.75" customHeight="1">
      <c r="A919" s="29"/>
      <c r="B919" s="29"/>
      <c r="C919" s="29"/>
      <c r="D919" s="29"/>
      <c r="E919" s="29"/>
      <c r="F919" s="29"/>
      <c r="G919" s="29"/>
      <c r="H919" s="579"/>
      <c r="I919" s="29"/>
      <c r="J919" s="29"/>
      <c r="K919" s="29"/>
      <c r="L919" s="29"/>
      <c r="M919" s="29"/>
      <c r="N919" s="29"/>
      <c r="O919" s="29"/>
      <c r="P919" s="29"/>
      <c r="Q919" s="29"/>
      <c r="R919" s="29"/>
      <c r="S919" s="29"/>
      <c r="T919" s="29"/>
      <c r="U919" s="29"/>
      <c r="V919" s="29"/>
      <c r="W919" s="29"/>
      <c r="X919" s="29"/>
      <c r="Y919" s="29"/>
      <c r="Z919" s="29"/>
    </row>
    <row r="920" spans="1:26" ht="15.75" customHeight="1">
      <c r="A920" s="29"/>
      <c r="B920" s="29"/>
      <c r="C920" s="29"/>
      <c r="D920" s="29"/>
      <c r="E920" s="29"/>
      <c r="F920" s="29"/>
      <c r="G920" s="29"/>
      <c r="H920" s="579"/>
      <c r="I920" s="29"/>
      <c r="J920" s="29"/>
      <c r="K920" s="29"/>
      <c r="L920" s="29"/>
      <c r="M920" s="29"/>
      <c r="N920" s="29"/>
      <c r="O920" s="29"/>
      <c r="P920" s="29"/>
      <c r="Q920" s="29"/>
      <c r="R920" s="29"/>
      <c r="S920" s="29"/>
      <c r="T920" s="29"/>
      <c r="U920" s="29"/>
      <c r="V920" s="29"/>
      <c r="W920" s="29"/>
      <c r="X920" s="29"/>
      <c r="Y920" s="29"/>
      <c r="Z920" s="29"/>
    </row>
    <row r="921" spans="1:26" ht="15.75" customHeight="1">
      <c r="A921" s="29"/>
      <c r="B921" s="29"/>
      <c r="C921" s="29"/>
      <c r="D921" s="29"/>
      <c r="E921" s="29"/>
      <c r="F921" s="29"/>
      <c r="G921" s="29"/>
      <c r="H921" s="579"/>
      <c r="I921" s="29"/>
      <c r="J921" s="29"/>
      <c r="K921" s="29"/>
      <c r="L921" s="29"/>
      <c r="M921" s="29"/>
      <c r="N921" s="29"/>
      <c r="O921" s="29"/>
      <c r="P921" s="29"/>
      <c r="Q921" s="29"/>
      <c r="R921" s="29"/>
      <c r="S921" s="29"/>
      <c r="T921" s="29"/>
      <c r="U921" s="29"/>
      <c r="V921" s="29"/>
      <c r="W921" s="29"/>
      <c r="X921" s="29"/>
      <c r="Y921" s="29"/>
      <c r="Z921" s="29"/>
    </row>
    <row r="922" spans="1:26" ht="15.75" customHeight="1">
      <c r="A922" s="29"/>
      <c r="B922" s="29"/>
      <c r="C922" s="29"/>
      <c r="D922" s="29"/>
      <c r="E922" s="29"/>
      <c r="F922" s="29"/>
      <c r="G922" s="29"/>
      <c r="H922" s="579"/>
      <c r="I922" s="29"/>
      <c r="J922" s="29"/>
      <c r="K922" s="29"/>
      <c r="L922" s="29"/>
      <c r="M922" s="29"/>
      <c r="N922" s="29"/>
      <c r="O922" s="29"/>
      <c r="P922" s="29"/>
      <c r="Q922" s="29"/>
      <c r="R922" s="29"/>
      <c r="S922" s="29"/>
      <c r="T922" s="29"/>
      <c r="U922" s="29"/>
      <c r="V922" s="29"/>
      <c r="W922" s="29"/>
      <c r="X922" s="29"/>
      <c r="Y922" s="29"/>
      <c r="Z922" s="29"/>
    </row>
    <row r="923" spans="1:26" ht="15.75" customHeight="1">
      <c r="A923" s="29"/>
      <c r="B923" s="29"/>
      <c r="C923" s="29"/>
      <c r="D923" s="29"/>
      <c r="E923" s="29"/>
      <c r="F923" s="29"/>
      <c r="G923" s="29"/>
      <c r="H923" s="579"/>
      <c r="I923" s="29"/>
      <c r="J923" s="29"/>
      <c r="K923" s="29"/>
      <c r="L923" s="29"/>
      <c r="M923" s="29"/>
      <c r="N923" s="29"/>
      <c r="O923" s="29"/>
      <c r="P923" s="29"/>
      <c r="Q923" s="29"/>
      <c r="R923" s="29"/>
      <c r="S923" s="29"/>
      <c r="T923" s="29"/>
      <c r="U923" s="29"/>
      <c r="V923" s="29"/>
      <c r="W923" s="29"/>
      <c r="X923" s="29"/>
      <c r="Y923" s="29"/>
      <c r="Z923" s="29"/>
    </row>
    <row r="924" spans="1:26" ht="15.75" customHeight="1">
      <c r="A924" s="29"/>
      <c r="B924" s="29"/>
      <c r="C924" s="29"/>
      <c r="D924" s="29"/>
      <c r="E924" s="29"/>
      <c r="F924" s="29"/>
      <c r="G924" s="29"/>
      <c r="H924" s="579"/>
      <c r="I924" s="29"/>
      <c r="J924" s="29"/>
      <c r="K924" s="29"/>
      <c r="L924" s="29"/>
      <c r="M924" s="29"/>
      <c r="N924" s="29"/>
      <c r="O924" s="29"/>
      <c r="P924" s="29"/>
      <c r="Q924" s="29"/>
      <c r="R924" s="29"/>
      <c r="S924" s="29"/>
      <c r="T924" s="29"/>
      <c r="U924" s="29"/>
      <c r="V924" s="29"/>
      <c r="W924" s="29"/>
      <c r="X924" s="29"/>
      <c r="Y924" s="29"/>
      <c r="Z924" s="29"/>
    </row>
    <row r="925" spans="1:26" ht="15.75" customHeight="1">
      <c r="A925" s="29"/>
      <c r="B925" s="29"/>
      <c r="C925" s="29"/>
      <c r="D925" s="29"/>
      <c r="E925" s="29"/>
      <c r="F925" s="29"/>
      <c r="G925" s="29"/>
      <c r="H925" s="579"/>
      <c r="I925" s="29"/>
      <c r="J925" s="29"/>
      <c r="K925" s="29"/>
      <c r="L925" s="29"/>
      <c r="M925" s="29"/>
      <c r="N925" s="29"/>
      <c r="O925" s="29"/>
      <c r="P925" s="29"/>
      <c r="Q925" s="29"/>
      <c r="R925" s="29"/>
      <c r="S925" s="29"/>
      <c r="T925" s="29"/>
      <c r="U925" s="29"/>
      <c r="V925" s="29"/>
      <c r="W925" s="29"/>
      <c r="X925" s="29"/>
      <c r="Y925" s="29"/>
      <c r="Z925" s="29"/>
    </row>
    <row r="926" spans="1:26" ht="15.75" customHeight="1">
      <c r="A926" s="29"/>
      <c r="B926" s="29"/>
      <c r="C926" s="29"/>
      <c r="D926" s="29"/>
      <c r="E926" s="29"/>
      <c r="F926" s="29"/>
      <c r="G926" s="29"/>
      <c r="H926" s="579"/>
      <c r="I926" s="29"/>
      <c r="J926" s="29"/>
      <c r="K926" s="29"/>
      <c r="L926" s="29"/>
      <c r="M926" s="29"/>
      <c r="N926" s="29"/>
      <c r="O926" s="29"/>
      <c r="P926" s="29"/>
      <c r="Q926" s="29"/>
      <c r="R926" s="29"/>
      <c r="S926" s="29"/>
      <c r="T926" s="29"/>
      <c r="U926" s="29"/>
      <c r="V926" s="29"/>
      <c r="W926" s="29"/>
      <c r="X926" s="29"/>
      <c r="Y926" s="29"/>
      <c r="Z926" s="29"/>
    </row>
    <row r="927" spans="1:26" ht="15.75" customHeight="1">
      <c r="A927" s="29"/>
      <c r="B927" s="29"/>
      <c r="C927" s="29"/>
      <c r="D927" s="29"/>
      <c r="E927" s="29"/>
      <c r="F927" s="29"/>
      <c r="G927" s="29"/>
      <c r="H927" s="579"/>
      <c r="I927" s="29"/>
      <c r="J927" s="29"/>
      <c r="K927" s="29"/>
      <c r="L927" s="29"/>
      <c r="M927" s="29"/>
      <c r="N927" s="29"/>
      <c r="O927" s="29"/>
      <c r="P927" s="29"/>
      <c r="Q927" s="29"/>
      <c r="R927" s="29"/>
      <c r="S927" s="29"/>
      <c r="T927" s="29"/>
      <c r="U927" s="29"/>
      <c r="V927" s="29"/>
      <c r="W927" s="29"/>
      <c r="X927" s="29"/>
      <c r="Y927" s="29"/>
      <c r="Z927" s="29"/>
    </row>
    <row r="928" spans="1:26" ht="15.75" customHeight="1">
      <c r="A928" s="29"/>
      <c r="B928" s="29"/>
      <c r="C928" s="29"/>
      <c r="D928" s="29"/>
      <c r="E928" s="29"/>
      <c r="F928" s="29"/>
      <c r="G928" s="29"/>
      <c r="H928" s="579"/>
      <c r="I928" s="29"/>
      <c r="J928" s="29"/>
      <c r="K928" s="29"/>
      <c r="L928" s="29"/>
      <c r="M928" s="29"/>
      <c r="N928" s="29"/>
      <c r="O928" s="29"/>
      <c r="P928" s="29"/>
      <c r="Q928" s="29"/>
      <c r="R928" s="29"/>
      <c r="S928" s="29"/>
      <c r="T928" s="29"/>
      <c r="U928" s="29"/>
      <c r="V928" s="29"/>
      <c r="W928" s="29"/>
      <c r="X928" s="29"/>
      <c r="Y928" s="29"/>
      <c r="Z928" s="29"/>
    </row>
    <row r="929" spans="1:26" ht="15.75" customHeight="1">
      <c r="A929" s="29"/>
      <c r="B929" s="29"/>
      <c r="C929" s="29"/>
      <c r="D929" s="29"/>
      <c r="E929" s="29"/>
      <c r="F929" s="29"/>
      <c r="G929" s="29"/>
      <c r="H929" s="579"/>
      <c r="I929" s="29"/>
      <c r="J929" s="29"/>
      <c r="K929" s="29"/>
      <c r="L929" s="29"/>
      <c r="M929" s="29"/>
      <c r="N929" s="29"/>
      <c r="O929" s="29"/>
      <c r="P929" s="29"/>
      <c r="Q929" s="29"/>
      <c r="R929" s="29"/>
      <c r="S929" s="29"/>
      <c r="T929" s="29"/>
      <c r="U929" s="29"/>
      <c r="V929" s="29"/>
      <c r="W929" s="29"/>
      <c r="X929" s="29"/>
      <c r="Y929" s="29"/>
      <c r="Z929" s="29"/>
    </row>
    <row r="930" spans="1:26" ht="15.75" customHeight="1">
      <c r="A930" s="29"/>
      <c r="B930" s="29"/>
      <c r="C930" s="29"/>
      <c r="D930" s="29"/>
      <c r="E930" s="29"/>
      <c r="F930" s="29"/>
      <c r="G930" s="29"/>
      <c r="H930" s="579"/>
      <c r="I930" s="29"/>
      <c r="J930" s="29"/>
      <c r="K930" s="29"/>
      <c r="L930" s="29"/>
      <c r="M930" s="29"/>
      <c r="N930" s="29"/>
      <c r="O930" s="29"/>
      <c r="P930" s="29"/>
      <c r="Q930" s="29"/>
      <c r="R930" s="29"/>
      <c r="S930" s="29"/>
      <c r="T930" s="29"/>
      <c r="U930" s="29"/>
      <c r="V930" s="29"/>
      <c r="W930" s="29"/>
      <c r="X930" s="29"/>
      <c r="Y930" s="29"/>
      <c r="Z930" s="29"/>
    </row>
    <row r="931" spans="1:26" ht="15.75" customHeight="1">
      <c r="A931" s="29"/>
      <c r="B931" s="29"/>
      <c r="C931" s="29"/>
      <c r="D931" s="29"/>
      <c r="E931" s="29"/>
      <c r="F931" s="29"/>
      <c r="G931" s="29"/>
      <c r="H931" s="579"/>
      <c r="I931" s="29"/>
      <c r="J931" s="29"/>
      <c r="K931" s="29"/>
      <c r="L931" s="29"/>
      <c r="M931" s="29"/>
      <c r="N931" s="29"/>
      <c r="O931" s="29"/>
      <c r="P931" s="29"/>
      <c r="Q931" s="29"/>
      <c r="R931" s="29"/>
      <c r="S931" s="29"/>
      <c r="T931" s="29"/>
      <c r="U931" s="29"/>
      <c r="V931" s="29"/>
      <c r="W931" s="29"/>
      <c r="X931" s="29"/>
      <c r="Y931" s="29"/>
      <c r="Z931" s="29"/>
    </row>
    <row r="932" spans="1:26" ht="15.75" customHeight="1">
      <c r="A932" s="29"/>
      <c r="B932" s="29"/>
      <c r="C932" s="29"/>
      <c r="D932" s="29"/>
      <c r="E932" s="29"/>
      <c r="F932" s="29"/>
      <c r="G932" s="29"/>
      <c r="H932" s="579"/>
      <c r="I932" s="29"/>
      <c r="J932" s="29"/>
      <c r="K932" s="29"/>
      <c r="L932" s="29"/>
      <c r="M932" s="29"/>
      <c r="N932" s="29"/>
      <c r="O932" s="29"/>
      <c r="P932" s="29"/>
      <c r="Q932" s="29"/>
      <c r="R932" s="29"/>
      <c r="S932" s="29"/>
      <c r="T932" s="29"/>
      <c r="U932" s="29"/>
      <c r="V932" s="29"/>
      <c r="W932" s="29"/>
      <c r="X932" s="29"/>
      <c r="Y932" s="29"/>
      <c r="Z932" s="29"/>
    </row>
    <row r="933" spans="1:26" ht="15.75" customHeight="1">
      <c r="A933" s="29"/>
      <c r="B933" s="29"/>
      <c r="C933" s="29"/>
      <c r="D933" s="29"/>
      <c r="E933" s="29"/>
      <c r="F933" s="29"/>
      <c r="G933" s="29"/>
      <c r="H933" s="579"/>
      <c r="I933" s="29"/>
      <c r="J933" s="29"/>
      <c r="K933" s="29"/>
      <c r="L933" s="29"/>
      <c r="M933" s="29"/>
      <c r="N933" s="29"/>
      <c r="O933" s="29"/>
      <c r="P933" s="29"/>
      <c r="Q933" s="29"/>
      <c r="R933" s="29"/>
      <c r="S933" s="29"/>
      <c r="T933" s="29"/>
      <c r="U933" s="29"/>
      <c r="V933" s="29"/>
      <c r="W933" s="29"/>
      <c r="X933" s="29"/>
      <c r="Y933" s="29"/>
      <c r="Z933" s="29"/>
    </row>
    <row r="934" spans="1:26" ht="15.75" customHeight="1">
      <c r="A934" s="29"/>
      <c r="B934" s="29"/>
      <c r="C934" s="29"/>
      <c r="D934" s="29"/>
      <c r="E934" s="29"/>
      <c r="F934" s="29"/>
      <c r="G934" s="29"/>
      <c r="H934" s="579"/>
      <c r="I934" s="29"/>
      <c r="J934" s="29"/>
      <c r="K934" s="29"/>
      <c r="L934" s="29"/>
      <c r="M934" s="29"/>
      <c r="N934" s="29"/>
      <c r="O934" s="29"/>
      <c r="P934" s="29"/>
      <c r="Q934" s="29"/>
      <c r="R934" s="29"/>
      <c r="S934" s="29"/>
      <c r="T934" s="29"/>
      <c r="U934" s="29"/>
      <c r="V934" s="29"/>
      <c r="W934" s="29"/>
      <c r="X934" s="29"/>
      <c r="Y934" s="29"/>
      <c r="Z934" s="29"/>
    </row>
    <row r="935" spans="1:26" ht="15.75" customHeight="1">
      <c r="A935" s="29"/>
      <c r="B935" s="29"/>
      <c r="C935" s="29"/>
      <c r="D935" s="29"/>
      <c r="E935" s="29"/>
      <c r="F935" s="29"/>
      <c r="G935" s="29"/>
      <c r="H935" s="579"/>
      <c r="I935" s="29"/>
      <c r="J935" s="29"/>
      <c r="K935" s="29"/>
      <c r="L935" s="29"/>
      <c r="M935" s="29"/>
      <c r="N935" s="29"/>
      <c r="O935" s="29"/>
      <c r="P935" s="29"/>
      <c r="Q935" s="29"/>
      <c r="R935" s="29"/>
      <c r="S935" s="29"/>
      <c r="T935" s="29"/>
      <c r="U935" s="29"/>
      <c r="V935" s="29"/>
      <c r="W935" s="29"/>
      <c r="X935" s="29"/>
      <c r="Y935" s="29"/>
      <c r="Z935" s="29"/>
    </row>
    <row r="936" spans="1:26" ht="15.75" customHeight="1">
      <c r="A936" s="29"/>
      <c r="B936" s="29"/>
      <c r="C936" s="29"/>
      <c r="D936" s="29"/>
      <c r="E936" s="29"/>
      <c r="F936" s="29"/>
      <c r="G936" s="29"/>
      <c r="H936" s="579"/>
      <c r="I936" s="29"/>
      <c r="J936" s="29"/>
      <c r="K936" s="29"/>
      <c r="L936" s="29"/>
      <c r="M936" s="29"/>
      <c r="N936" s="29"/>
      <c r="O936" s="29"/>
      <c r="P936" s="29"/>
      <c r="Q936" s="29"/>
      <c r="R936" s="29"/>
      <c r="S936" s="29"/>
      <c r="T936" s="29"/>
      <c r="U936" s="29"/>
      <c r="V936" s="29"/>
      <c r="W936" s="29"/>
      <c r="X936" s="29"/>
      <c r="Y936" s="29"/>
      <c r="Z936" s="29"/>
    </row>
    <row r="937" spans="1:26" ht="15.75" customHeight="1">
      <c r="A937" s="29"/>
      <c r="B937" s="29"/>
      <c r="C937" s="29"/>
      <c r="D937" s="29"/>
      <c r="E937" s="29"/>
      <c r="F937" s="29"/>
      <c r="G937" s="29"/>
      <c r="H937" s="579"/>
      <c r="I937" s="29"/>
      <c r="J937" s="29"/>
      <c r="K937" s="29"/>
      <c r="L937" s="29"/>
      <c r="M937" s="29"/>
      <c r="N937" s="29"/>
      <c r="O937" s="29"/>
      <c r="P937" s="29"/>
      <c r="Q937" s="29"/>
      <c r="R937" s="29"/>
      <c r="S937" s="29"/>
      <c r="T937" s="29"/>
      <c r="U937" s="29"/>
      <c r="V937" s="29"/>
      <c r="W937" s="29"/>
      <c r="X937" s="29"/>
      <c r="Y937" s="29"/>
      <c r="Z937" s="29"/>
    </row>
    <row r="938" spans="1:26" ht="15.75" customHeight="1">
      <c r="A938" s="29"/>
      <c r="B938" s="29"/>
      <c r="C938" s="29"/>
      <c r="D938" s="29"/>
      <c r="E938" s="29"/>
      <c r="F938" s="29"/>
      <c r="G938" s="29"/>
      <c r="H938" s="579"/>
      <c r="I938" s="29"/>
      <c r="J938" s="29"/>
      <c r="K938" s="29"/>
      <c r="L938" s="29"/>
      <c r="M938" s="29"/>
      <c r="N938" s="29"/>
      <c r="O938" s="29"/>
      <c r="P938" s="29"/>
      <c r="Q938" s="29"/>
      <c r="R938" s="29"/>
      <c r="S938" s="29"/>
      <c r="T938" s="29"/>
      <c r="U938" s="29"/>
      <c r="V938" s="29"/>
      <c r="W938" s="29"/>
      <c r="X938" s="29"/>
      <c r="Y938" s="29"/>
      <c r="Z938" s="29"/>
    </row>
    <row r="939" spans="1:26" ht="15.75" customHeight="1">
      <c r="A939" s="29"/>
      <c r="B939" s="29"/>
      <c r="C939" s="29"/>
      <c r="D939" s="29"/>
      <c r="E939" s="29"/>
      <c r="F939" s="29"/>
      <c r="G939" s="29"/>
      <c r="H939" s="579"/>
      <c r="I939" s="29"/>
      <c r="J939" s="29"/>
      <c r="K939" s="29"/>
      <c r="L939" s="29"/>
      <c r="M939" s="29"/>
      <c r="N939" s="29"/>
      <c r="O939" s="29"/>
      <c r="P939" s="29"/>
      <c r="Q939" s="29"/>
      <c r="R939" s="29"/>
      <c r="S939" s="29"/>
      <c r="T939" s="29"/>
      <c r="U939" s="29"/>
      <c r="V939" s="29"/>
      <c r="W939" s="29"/>
      <c r="X939" s="29"/>
      <c r="Y939" s="29"/>
      <c r="Z939" s="29"/>
    </row>
    <row r="940" spans="1:26" ht="15.75" customHeight="1">
      <c r="A940" s="29"/>
      <c r="B940" s="29"/>
      <c r="C940" s="29"/>
      <c r="D940" s="29"/>
      <c r="E940" s="29"/>
      <c r="F940" s="29"/>
      <c r="G940" s="29"/>
      <c r="H940" s="579"/>
      <c r="I940" s="29"/>
      <c r="J940" s="29"/>
      <c r="K940" s="29"/>
      <c r="L940" s="29"/>
      <c r="M940" s="29"/>
      <c r="N940" s="29"/>
      <c r="O940" s="29"/>
      <c r="P940" s="29"/>
      <c r="Q940" s="29"/>
      <c r="R940" s="29"/>
      <c r="S940" s="29"/>
      <c r="T940" s="29"/>
      <c r="U940" s="29"/>
      <c r="V940" s="29"/>
      <c r="W940" s="29"/>
      <c r="X940" s="29"/>
      <c r="Y940" s="29"/>
      <c r="Z940" s="29"/>
    </row>
    <row r="941" spans="1:26" ht="15.75" customHeight="1">
      <c r="A941" s="29"/>
      <c r="B941" s="29"/>
      <c r="C941" s="29"/>
      <c r="D941" s="29"/>
      <c r="E941" s="29"/>
      <c r="F941" s="29"/>
      <c r="G941" s="29"/>
      <c r="H941" s="579"/>
      <c r="I941" s="29"/>
      <c r="J941" s="29"/>
      <c r="K941" s="29"/>
      <c r="L941" s="29"/>
      <c r="M941" s="29"/>
      <c r="N941" s="29"/>
      <c r="O941" s="29"/>
      <c r="P941" s="29"/>
      <c r="Q941" s="29"/>
      <c r="R941" s="29"/>
      <c r="S941" s="29"/>
      <c r="T941" s="29"/>
      <c r="U941" s="29"/>
      <c r="V941" s="29"/>
      <c r="W941" s="29"/>
      <c r="X941" s="29"/>
      <c r="Y941" s="29"/>
      <c r="Z941" s="29"/>
    </row>
    <row r="942" spans="1:26" ht="15.75" customHeight="1">
      <c r="A942" s="29"/>
      <c r="B942" s="29"/>
      <c r="C942" s="29"/>
      <c r="D942" s="29"/>
      <c r="E942" s="29"/>
      <c r="F942" s="29"/>
      <c r="G942" s="29"/>
      <c r="H942" s="579"/>
      <c r="I942" s="29"/>
      <c r="J942" s="29"/>
      <c r="K942" s="29"/>
      <c r="L942" s="29"/>
      <c r="M942" s="29"/>
      <c r="N942" s="29"/>
      <c r="O942" s="29"/>
      <c r="P942" s="29"/>
      <c r="Q942" s="29"/>
      <c r="R942" s="29"/>
      <c r="S942" s="29"/>
      <c r="T942" s="29"/>
      <c r="U942" s="29"/>
      <c r="V942" s="29"/>
      <c r="W942" s="29"/>
      <c r="X942" s="29"/>
      <c r="Y942" s="29"/>
      <c r="Z942" s="29"/>
    </row>
    <row r="943" spans="1:26" ht="15.75" customHeight="1">
      <c r="A943" s="29"/>
      <c r="B943" s="29"/>
      <c r="C943" s="29"/>
      <c r="D943" s="29"/>
      <c r="E943" s="29"/>
      <c r="F943" s="29"/>
      <c r="G943" s="29"/>
      <c r="H943" s="579"/>
      <c r="I943" s="29"/>
      <c r="J943" s="29"/>
      <c r="K943" s="29"/>
      <c r="L943" s="29"/>
      <c r="M943" s="29"/>
      <c r="N943" s="29"/>
      <c r="O943" s="29"/>
      <c r="P943" s="29"/>
      <c r="Q943" s="29"/>
      <c r="R943" s="29"/>
      <c r="S943" s="29"/>
      <c r="T943" s="29"/>
      <c r="U943" s="29"/>
      <c r="V943" s="29"/>
      <c r="W943" s="29"/>
      <c r="X943" s="29"/>
      <c r="Y943" s="29"/>
      <c r="Z943" s="29"/>
    </row>
    <row r="944" spans="1:26" ht="15.75" customHeight="1">
      <c r="A944" s="29"/>
      <c r="B944" s="29"/>
      <c r="C944" s="29"/>
      <c r="D944" s="29"/>
      <c r="E944" s="29"/>
      <c r="F944" s="29"/>
      <c r="G944" s="29"/>
      <c r="H944" s="579"/>
      <c r="I944" s="29"/>
      <c r="J944" s="29"/>
      <c r="K944" s="29"/>
      <c r="L944" s="29"/>
      <c r="M944" s="29"/>
      <c r="N944" s="29"/>
      <c r="O944" s="29"/>
      <c r="P944" s="29"/>
      <c r="Q944" s="29"/>
      <c r="R944" s="29"/>
      <c r="S944" s="29"/>
      <c r="T944" s="29"/>
      <c r="U944" s="29"/>
      <c r="V944" s="29"/>
      <c r="W944" s="29"/>
      <c r="X944" s="29"/>
      <c r="Y944" s="29"/>
      <c r="Z944" s="29"/>
    </row>
    <row r="945" spans="1:26" ht="15.75" customHeight="1">
      <c r="A945" s="29"/>
      <c r="B945" s="29"/>
      <c r="C945" s="29"/>
      <c r="D945" s="29"/>
      <c r="E945" s="29"/>
      <c r="F945" s="29"/>
      <c r="G945" s="29"/>
      <c r="H945" s="579"/>
      <c r="I945" s="29"/>
      <c r="J945" s="29"/>
      <c r="K945" s="29"/>
      <c r="L945" s="29"/>
      <c r="M945" s="29"/>
      <c r="N945" s="29"/>
      <c r="O945" s="29"/>
      <c r="P945" s="29"/>
      <c r="Q945" s="29"/>
      <c r="R945" s="29"/>
      <c r="S945" s="29"/>
      <c r="T945" s="29"/>
      <c r="U945" s="29"/>
      <c r="V945" s="29"/>
      <c r="W945" s="29"/>
      <c r="X945" s="29"/>
      <c r="Y945" s="29"/>
      <c r="Z945" s="29"/>
    </row>
    <row r="946" spans="1:26" ht="15.75" customHeight="1">
      <c r="A946" s="29"/>
      <c r="B946" s="29"/>
      <c r="C946" s="29"/>
      <c r="D946" s="29"/>
      <c r="E946" s="29"/>
      <c r="F946" s="29"/>
      <c r="G946" s="29"/>
      <c r="H946" s="579"/>
      <c r="I946" s="29"/>
      <c r="J946" s="29"/>
      <c r="K946" s="29"/>
      <c r="L946" s="29"/>
      <c r="M946" s="29"/>
      <c r="N946" s="29"/>
      <c r="O946" s="29"/>
      <c r="P946" s="29"/>
      <c r="Q946" s="29"/>
      <c r="R946" s="29"/>
      <c r="S946" s="29"/>
      <c r="T946" s="29"/>
      <c r="U946" s="29"/>
      <c r="V946" s="29"/>
      <c r="W946" s="29"/>
      <c r="X946" s="29"/>
      <c r="Y946" s="29"/>
      <c r="Z946" s="29"/>
    </row>
    <row r="947" spans="1:26" ht="15.75" customHeight="1">
      <c r="A947" s="29"/>
      <c r="B947" s="29"/>
      <c r="C947" s="29"/>
      <c r="D947" s="29"/>
      <c r="E947" s="29"/>
      <c r="F947" s="29"/>
      <c r="G947" s="29"/>
      <c r="H947" s="579"/>
      <c r="I947" s="29"/>
      <c r="J947" s="29"/>
      <c r="K947" s="29"/>
      <c r="L947" s="29"/>
      <c r="M947" s="29"/>
      <c r="N947" s="29"/>
      <c r="O947" s="29"/>
      <c r="P947" s="29"/>
      <c r="Q947" s="29"/>
      <c r="R947" s="29"/>
      <c r="S947" s="29"/>
      <c r="T947" s="29"/>
      <c r="U947" s="29"/>
      <c r="V947" s="29"/>
      <c r="W947" s="29"/>
      <c r="X947" s="29"/>
      <c r="Y947" s="29"/>
      <c r="Z947" s="29"/>
    </row>
    <row r="948" spans="1:26" ht="15.75" customHeight="1">
      <c r="A948" s="29"/>
      <c r="B948" s="29"/>
      <c r="C948" s="29"/>
      <c r="D948" s="29"/>
      <c r="E948" s="29"/>
      <c r="F948" s="29"/>
      <c r="G948" s="29"/>
      <c r="H948" s="579"/>
      <c r="I948" s="29"/>
      <c r="J948" s="29"/>
      <c r="K948" s="29"/>
      <c r="L948" s="29"/>
      <c r="M948" s="29"/>
      <c r="N948" s="29"/>
      <c r="O948" s="29"/>
      <c r="P948" s="29"/>
      <c r="Q948" s="29"/>
      <c r="R948" s="29"/>
      <c r="S948" s="29"/>
      <c r="T948" s="29"/>
      <c r="U948" s="29"/>
      <c r="V948" s="29"/>
      <c r="W948" s="29"/>
      <c r="X948" s="29"/>
      <c r="Y948" s="29"/>
      <c r="Z948" s="29"/>
    </row>
    <row r="949" spans="1:26" ht="15.75" customHeight="1">
      <c r="A949" s="29"/>
      <c r="B949" s="29"/>
      <c r="C949" s="29"/>
      <c r="D949" s="29"/>
      <c r="E949" s="29"/>
      <c r="F949" s="29"/>
      <c r="G949" s="29"/>
      <c r="H949" s="579"/>
      <c r="I949" s="29"/>
      <c r="J949" s="29"/>
      <c r="K949" s="29"/>
      <c r="L949" s="29"/>
      <c r="M949" s="29"/>
      <c r="N949" s="29"/>
      <c r="O949" s="29"/>
      <c r="P949" s="29"/>
      <c r="Q949" s="29"/>
      <c r="R949" s="29"/>
      <c r="S949" s="29"/>
      <c r="T949" s="29"/>
      <c r="U949" s="29"/>
      <c r="V949" s="29"/>
      <c r="W949" s="29"/>
      <c r="X949" s="29"/>
      <c r="Y949" s="29"/>
      <c r="Z949" s="29"/>
    </row>
    <row r="950" spans="1:26" ht="15.75" customHeight="1">
      <c r="A950" s="29"/>
      <c r="B950" s="29"/>
      <c r="C950" s="29"/>
      <c r="D950" s="29"/>
      <c r="E950" s="29"/>
      <c r="F950" s="29"/>
      <c r="G950" s="29"/>
      <c r="H950" s="579"/>
      <c r="I950" s="29"/>
      <c r="J950" s="29"/>
      <c r="K950" s="29"/>
      <c r="L950" s="29"/>
      <c r="M950" s="29"/>
      <c r="N950" s="29"/>
      <c r="O950" s="29"/>
      <c r="P950" s="29"/>
      <c r="Q950" s="29"/>
      <c r="R950" s="29"/>
      <c r="S950" s="29"/>
      <c r="T950" s="29"/>
      <c r="U950" s="29"/>
      <c r="V950" s="29"/>
      <c r="W950" s="29"/>
      <c r="X950" s="29"/>
      <c r="Y950" s="29"/>
      <c r="Z950" s="29"/>
    </row>
    <row r="951" spans="1:26" ht="15.75" customHeight="1">
      <c r="A951" s="29"/>
      <c r="B951" s="29"/>
      <c r="C951" s="29"/>
      <c r="D951" s="29"/>
      <c r="E951" s="29"/>
      <c r="F951" s="29"/>
      <c r="G951" s="29"/>
      <c r="H951" s="579"/>
      <c r="I951" s="29"/>
      <c r="J951" s="29"/>
      <c r="K951" s="29"/>
      <c r="L951" s="29"/>
      <c r="M951" s="29"/>
      <c r="N951" s="29"/>
      <c r="O951" s="29"/>
      <c r="P951" s="29"/>
      <c r="Q951" s="29"/>
      <c r="R951" s="29"/>
      <c r="S951" s="29"/>
      <c r="T951" s="29"/>
      <c r="U951" s="29"/>
      <c r="V951" s="29"/>
      <c r="W951" s="29"/>
      <c r="X951" s="29"/>
      <c r="Y951" s="29"/>
      <c r="Z951" s="29"/>
    </row>
    <row r="952" spans="1:26" ht="15.75" customHeight="1">
      <c r="A952" s="29"/>
      <c r="B952" s="29"/>
      <c r="C952" s="29"/>
      <c r="D952" s="29"/>
      <c r="E952" s="29"/>
      <c r="F952" s="29"/>
      <c r="G952" s="29"/>
      <c r="H952" s="579"/>
      <c r="I952" s="29"/>
      <c r="J952" s="29"/>
      <c r="K952" s="29"/>
      <c r="L952" s="29"/>
      <c r="M952" s="29"/>
      <c r="N952" s="29"/>
      <c r="O952" s="29"/>
      <c r="P952" s="29"/>
      <c r="Q952" s="29"/>
      <c r="R952" s="29"/>
      <c r="S952" s="29"/>
      <c r="T952" s="29"/>
      <c r="U952" s="29"/>
      <c r="V952" s="29"/>
      <c r="W952" s="29"/>
      <c r="X952" s="29"/>
      <c r="Y952" s="29"/>
      <c r="Z952" s="29"/>
    </row>
    <row r="953" spans="1:26" ht="15.75" customHeight="1">
      <c r="A953" s="29"/>
      <c r="B953" s="29"/>
      <c r="C953" s="29"/>
      <c r="D953" s="29"/>
      <c r="E953" s="29"/>
      <c r="F953" s="29"/>
      <c r="G953" s="29"/>
      <c r="H953" s="579"/>
      <c r="I953" s="29"/>
      <c r="J953" s="29"/>
      <c r="K953" s="29"/>
      <c r="L953" s="29"/>
      <c r="M953" s="29"/>
      <c r="N953" s="29"/>
      <c r="O953" s="29"/>
      <c r="P953" s="29"/>
      <c r="Q953" s="29"/>
      <c r="R953" s="29"/>
      <c r="S953" s="29"/>
      <c r="T953" s="29"/>
      <c r="U953" s="29"/>
      <c r="V953" s="29"/>
      <c r="W953" s="29"/>
      <c r="X953" s="29"/>
      <c r="Y953" s="29"/>
      <c r="Z953" s="29"/>
    </row>
    <row r="954" spans="1:26" ht="15.75" customHeight="1">
      <c r="A954" s="29"/>
      <c r="B954" s="29"/>
      <c r="C954" s="29"/>
      <c r="D954" s="29"/>
      <c r="E954" s="29"/>
      <c r="F954" s="29"/>
      <c r="G954" s="29"/>
      <c r="H954" s="579"/>
      <c r="I954" s="29"/>
      <c r="J954" s="29"/>
      <c r="K954" s="29"/>
      <c r="L954" s="29"/>
      <c r="M954" s="29"/>
      <c r="N954" s="29"/>
      <c r="O954" s="29"/>
      <c r="P954" s="29"/>
      <c r="Q954" s="29"/>
      <c r="R954" s="29"/>
      <c r="S954" s="29"/>
      <c r="T954" s="29"/>
      <c r="U954" s="29"/>
      <c r="V954" s="29"/>
      <c r="W954" s="29"/>
      <c r="X954" s="29"/>
      <c r="Y954" s="29"/>
      <c r="Z954" s="29"/>
    </row>
    <row r="955" spans="1:26" ht="15.75" customHeight="1">
      <c r="A955" s="29"/>
      <c r="B955" s="29"/>
      <c r="C955" s="29"/>
      <c r="D955" s="29"/>
      <c r="E955" s="29"/>
      <c r="F955" s="29"/>
      <c r="G955" s="29"/>
      <c r="H955" s="579"/>
      <c r="I955" s="29"/>
      <c r="J955" s="29"/>
      <c r="K955" s="29"/>
      <c r="L955" s="29"/>
      <c r="M955" s="29"/>
      <c r="N955" s="29"/>
      <c r="O955" s="29"/>
      <c r="P955" s="29"/>
      <c r="Q955" s="29"/>
      <c r="R955" s="29"/>
      <c r="S955" s="29"/>
      <c r="T955" s="29"/>
      <c r="U955" s="29"/>
      <c r="V955" s="29"/>
      <c r="W955" s="29"/>
      <c r="X955" s="29"/>
      <c r="Y955" s="29"/>
      <c r="Z955" s="29"/>
    </row>
    <row r="956" spans="1:26" ht="15.75" customHeight="1">
      <c r="A956" s="29"/>
      <c r="B956" s="29"/>
      <c r="C956" s="29"/>
      <c r="D956" s="29"/>
      <c r="E956" s="29"/>
      <c r="F956" s="29"/>
      <c r="G956" s="29"/>
      <c r="H956" s="579"/>
      <c r="I956" s="29"/>
      <c r="J956" s="29"/>
      <c r="K956" s="29"/>
      <c r="L956" s="29"/>
      <c r="M956" s="29"/>
      <c r="N956" s="29"/>
      <c r="O956" s="29"/>
      <c r="P956" s="29"/>
      <c r="Q956" s="29"/>
      <c r="R956" s="29"/>
      <c r="S956" s="29"/>
      <c r="T956" s="29"/>
      <c r="U956" s="29"/>
      <c r="V956" s="29"/>
      <c r="W956" s="29"/>
      <c r="X956" s="29"/>
      <c r="Y956" s="29"/>
      <c r="Z956" s="29"/>
    </row>
    <row r="957" spans="1:26" ht="15.75" customHeight="1">
      <c r="A957" s="29"/>
      <c r="B957" s="29"/>
      <c r="C957" s="29"/>
      <c r="D957" s="29"/>
      <c r="E957" s="29"/>
      <c r="F957" s="29"/>
      <c r="G957" s="29"/>
      <c r="H957" s="579"/>
      <c r="I957" s="29"/>
      <c r="J957" s="29"/>
      <c r="K957" s="29"/>
      <c r="L957" s="29"/>
      <c r="M957" s="29"/>
      <c r="N957" s="29"/>
      <c r="O957" s="29"/>
      <c r="P957" s="29"/>
      <c r="Q957" s="29"/>
      <c r="R957" s="29"/>
      <c r="S957" s="29"/>
      <c r="T957" s="29"/>
      <c r="U957" s="29"/>
      <c r="V957" s="29"/>
      <c r="W957" s="29"/>
      <c r="X957" s="29"/>
      <c r="Y957" s="29"/>
      <c r="Z957" s="29"/>
    </row>
    <row r="958" spans="1:26" ht="15.75" customHeight="1">
      <c r="A958" s="29"/>
      <c r="B958" s="29"/>
      <c r="C958" s="29"/>
      <c r="D958" s="29"/>
      <c r="E958" s="29"/>
      <c r="F958" s="29"/>
      <c r="G958" s="29"/>
      <c r="H958" s="579"/>
      <c r="I958" s="29"/>
      <c r="J958" s="29"/>
      <c r="K958" s="29"/>
      <c r="L958" s="29"/>
      <c r="M958" s="29"/>
      <c r="N958" s="29"/>
      <c r="O958" s="29"/>
      <c r="P958" s="29"/>
      <c r="Q958" s="29"/>
      <c r="R958" s="29"/>
      <c r="S958" s="29"/>
      <c r="T958" s="29"/>
      <c r="U958" s="29"/>
      <c r="V958" s="29"/>
      <c r="W958" s="29"/>
      <c r="X958" s="29"/>
      <c r="Y958" s="29"/>
      <c r="Z958" s="29"/>
    </row>
    <row r="959" spans="1:26" ht="15.75" customHeight="1">
      <c r="A959" s="29"/>
      <c r="B959" s="29"/>
      <c r="C959" s="29"/>
      <c r="D959" s="29"/>
      <c r="E959" s="29"/>
      <c r="F959" s="29"/>
      <c r="G959" s="29"/>
      <c r="H959" s="579"/>
      <c r="I959" s="29"/>
      <c r="J959" s="29"/>
      <c r="K959" s="29"/>
      <c r="L959" s="29"/>
      <c r="M959" s="29"/>
      <c r="N959" s="29"/>
      <c r="O959" s="29"/>
      <c r="P959" s="29"/>
      <c r="Q959" s="29"/>
      <c r="R959" s="29"/>
      <c r="S959" s="29"/>
      <c r="T959" s="29"/>
      <c r="U959" s="29"/>
      <c r="V959" s="29"/>
      <c r="W959" s="29"/>
      <c r="X959" s="29"/>
      <c r="Y959" s="29"/>
      <c r="Z959" s="29"/>
    </row>
    <row r="960" spans="1:26" ht="15.75" customHeight="1">
      <c r="A960" s="29"/>
      <c r="B960" s="29"/>
      <c r="C960" s="29"/>
      <c r="D960" s="29"/>
      <c r="E960" s="29"/>
      <c r="F960" s="29"/>
      <c r="G960" s="29"/>
      <c r="H960" s="579"/>
      <c r="I960" s="29"/>
      <c r="J960" s="29"/>
      <c r="K960" s="29"/>
      <c r="L960" s="29"/>
      <c r="M960" s="29"/>
      <c r="N960" s="29"/>
      <c r="O960" s="29"/>
      <c r="P960" s="29"/>
      <c r="Q960" s="29"/>
      <c r="R960" s="29"/>
      <c r="S960" s="29"/>
      <c r="T960" s="29"/>
      <c r="U960" s="29"/>
      <c r="V960" s="29"/>
      <c r="W960" s="29"/>
      <c r="X960" s="29"/>
      <c r="Y960" s="29"/>
      <c r="Z960" s="29"/>
    </row>
    <row r="961" spans="1:26" ht="15.75" customHeight="1">
      <c r="A961" s="29"/>
      <c r="B961" s="29"/>
      <c r="C961" s="29"/>
      <c r="D961" s="29"/>
      <c r="E961" s="29"/>
      <c r="F961" s="29"/>
      <c r="G961" s="29"/>
      <c r="H961" s="579"/>
      <c r="I961" s="29"/>
      <c r="J961" s="29"/>
      <c r="K961" s="29"/>
      <c r="L961" s="29"/>
      <c r="M961" s="29"/>
      <c r="N961" s="29"/>
      <c r="O961" s="29"/>
      <c r="P961" s="29"/>
      <c r="Q961" s="29"/>
      <c r="R961" s="29"/>
      <c r="S961" s="29"/>
      <c r="T961" s="29"/>
      <c r="U961" s="29"/>
      <c r="V961" s="29"/>
      <c r="W961" s="29"/>
      <c r="X961" s="29"/>
      <c r="Y961" s="29"/>
      <c r="Z961" s="29"/>
    </row>
    <row r="962" spans="1:26" ht="15.75" customHeight="1">
      <c r="A962" s="29"/>
      <c r="B962" s="29"/>
      <c r="C962" s="29"/>
      <c r="D962" s="29"/>
      <c r="E962" s="29"/>
      <c r="F962" s="29"/>
      <c r="G962" s="29"/>
      <c r="H962" s="579"/>
      <c r="I962" s="29"/>
      <c r="J962" s="29"/>
      <c r="K962" s="29"/>
      <c r="L962" s="29"/>
      <c r="M962" s="29"/>
      <c r="N962" s="29"/>
      <c r="O962" s="29"/>
      <c r="P962" s="29"/>
      <c r="Q962" s="29"/>
      <c r="R962" s="29"/>
      <c r="S962" s="29"/>
      <c r="T962" s="29"/>
      <c r="U962" s="29"/>
      <c r="V962" s="29"/>
      <c r="W962" s="29"/>
      <c r="X962" s="29"/>
      <c r="Y962" s="29"/>
      <c r="Z962" s="29"/>
    </row>
    <row r="963" spans="1:26" ht="15.75" customHeight="1">
      <c r="A963" s="29"/>
      <c r="B963" s="29"/>
      <c r="C963" s="29"/>
      <c r="D963" s="29"/>
      <c r="E963" s="29"/>
      <c r="F963" s="29"/>
      <c r="G963" s="29"/>
      <c r="H963" s="579"/>
      <c r="I963" s="29"/>
      <c r="J963" s="29"/>
      <c r="K963" s="29"/>
      <c r="L963" s="29"/>
      <c r="M963" s="29"/>
      <c r="N963" s="29"/>
      <c r="O963" s="29"/>
      <c r="P963" s="29"/>
      <c r="Q963" s="29"/>
      <c r="R963" s="29"/>
      <c r="S963" s="29"/>
      <c r="T963" s="29"/>
      <c r="U963" s="29"/>
      <c r="V963" s="29"/>
      <c r="W963" s="29"/>
      <c r="X963" s="29"/>
      <c r="Y963" s="29"/>
      <c r="Z963" s="29"/>
    </row>
    <row r="964" spans="1:26" ht="15.75" customHeight="1">
      <c r="A964" s="29"/>
      <c r="B964" s="29"/>
      <c r="C964" s="29"/>
      <c r="D964" s="29"/>
      <c r="E964" s="29"/>
      <c r="F964" s="29"/>
      <c r="G964" s="29"/>
      <c r="H964" s="579"/>
      <c r="I964" s="29"/>
      <c r="J964" s="29"/>
      <c r="K964" s="29"/>
      <c r="L964" s="29"/>
      <c r="M964" s="29"/>
      <c r="N964" s="29"/>
      <c r="O964" s="29"/>
      <c r="P964" s="29"/>
      <c r="Q964" s="29"/>
      <c r="R964" s="29"/>
      <c r="S964" s="29"/>
      <c r="T964" s="29"/>
      <c r="U964" s="29"/>
      <c r="V964" s="29"/>
      <c r="W964" s="29"/>
      <c r="X964" s="29"/>
      <c r="Y964" s="29"/>
      <c r="Z964" s="29"/>
    </row>
    <row r="965" spans="1:26" ht="15.75" customHeight="1">
      <c r="A965" s="29"/>
      <c r="B965" s="29"/>
      <c r="C965" s="29"/>
      <c r="D965" s="29"/>
      <c r="E965" s="29"/>
      <c r="F965" s="29"/>
      <c r="G965" s="29"/>
      <c r="H965" s="579"/>
      <c r="I965" s="29"/>
      <c r="J965" s="29"/>
      <c r="K965" s="29"/>
      <c r="L965" s="29"/>
      <c r="M965" s="29"/>
      <c r="N965" s="29"/>
      <c r="O965" s="29"/>
      <c r="P965" s="29"/>
      <c r="Q965" s="29"/>
      <c r="R965" s="29"/>
      <c r="S965" s="29"/>
      <c r="T965" s="29"/>
      <c r="U965" s="29"/>
      <c r="V965" s="29"/>
      <c r="W965" s="29"/>
      <c r="X965" s="29"/>
      <c r="Y965" s="29"/>
      <c r="Z965" s="29"/>
    </row>
    <row r="966" spans="1:26" ht="15.75" customHeight="1">
      <c r="A966" s="29"/>
      <c r="B966" s="29"/>
      <c r="C966" s="29"/>
      <c r="D966" s="29"/>
      <c r="E966" s="29"/>
      <c r="F966" s="29"/>
      <c r="G966" s="29"/>
      <c r="H966" s="579"/>
      <c r="I966" s="29"/>
      <c r="J966" s="29"/>
      <c r="K966" s="29"/>
      <c r="L966" s="29"/>
      <c r="M966" s="29"/>
      <c r="N966" s="29"/>
      <c r="O966" s="29"/>
      <c r="P966" s="29"/>
      <c r="Q966" s="29"/>
      <c r="R966" s="29"/>
      <c r="S966" s="29"/>
      <c r="T966" s="29"/>
      <c r="U966" s="29"/>
      <c r="V966" s="29"/>
      <c r="W966" s="29"/>
      <c r="X966" s="29"/>
      <c r="Y966" s="29"/>
      <c r="Z966" s="29"/>
    </row>
    <row r="967" spans="1:26" ht="15.75" customHeight="1">
      <c r="A967" s="29"/>
      <c r="B967" s="29"/>
      <c r="C967" s="29"/>
      <c r="D967" s="29"/>
      <c r="E967" s="29"/>
      <c r="F967" s="29"/>
      <c r="G967" s="29"/>
      <c r="H967" s="579"/>
      <c r="I967" s="29"/>
      <c r="J967" s="29"/>
      <c r="K967" s="29"/>
      <c r="L967" s="29"/>
      <c r="M967" s="29"/>
      <c r="N967" s="29"/>
      <c r="O967" s="29"/>
      <c r="P967" s="29"/>
      <c r="Q967" s="29"/>
      <c r="R967" s="29"/>
      <c r="S967" s="29"/>
      <c r="T967" s="29"/>
      <c r="U967" s="29"/>
      <c r="V967" s="29"/>
      <c r="W967" s="29"/>
      <c r="X967" s="29"/>
      <c r="Y967" s="29"/>
      <c r="Z967" s="29"/>
    </row>
    <row r="968" spans="1:26" ht="15.75" customHeight="1">
      <c r="A968" s="29"/>
      <c r="B968" s="29"/>
      <c r="C968" s="29"/>
      <c r="D968" s="29"/>
      <c r="E968" s="29"/>
      <c r="F968" s="29"/>
      <c r="G968" s="29"/>
      <c r="H968" s="579"/>
      <c r="I968" s="29"/>
      <c r="J968" s="29"/>
      <c r="K968" s="29"/>
      <c r="L968" s="29"/>
      <c r="M968" s="29"/>
      <c r="N968" s="29"/>
      <c r="O968" s="29"/>
      <c r="P968" s="29"/>
      <c r="Q968" s="29"/>
      <c r="R968" s="29"/>
      <c r="S968" s="29"/>
      <c r="T968" s="29"/>
      <c r="U968" s="29"/>
      <c r="V968" s="29"/>
      <c r="W968" s="29"/>
      <c r="X968" s="29"/>
      <c r="Y968" s="29"/>
      <c r="Z968" s="29"/>
    </row>
    <row r="969" spans="1:26" ht="15.75" customHeight="1">
      <c r="A969" s="29"/>
      <c r="B969" s="29"/>
      <c r="C969" s="29"/>
      <c r="D969" s="29"/>
      <c r="E969" s="29"/>
      <c r="F969" s="29"/>
      <c r="G969" s="29"/>
      <c r="H969" s="579"/>
      <c r="I969" s="29"/>
      <c r="J969" s="29"/>
      <c r="K969" s="29"/>
      <c r="L969" s="29"/>
      <c r="M969" s="29"/>
      <c r="N969" s="29"/>
      <c r="O969" s="29"/>
      <c r="P969" s="29"/>
      <c r="Q969" s="29"/>
      <c r="R969" s="29"/>
      <c r="S969" s="29"/>
      <c r="T969" s="29"/>
      <c r="U969" s="29"/>
      <c r="V969" s="29"/>
      <c r="W969" s="29"/>
      <c r="X969" s="29"/>
      <c r="Y969" s="29"/>
      <c r="Z969" s="29"/>
    </row>
    <row r="970" spans="1:26" ht="15.75" customHeight="1">
      <c r="A970" s="29"/>
      <c r="B970" s="29"/>
      <c r="C970" s="29"/>
      <c r="D970" s="29"/>
      <c r="E970" s="29"/>
      <c r="F970" s="29"/>
      <c r="G970" s="29"/>
      <c r="H970" s="579"/>
      <c r="I970" s="29"/>
      <c r="J970" s="29"/>
      <c r="K970" s="29"/>
      <c r="L970" s="29"/>
      <c r="M970" s="29"/>
      <c r="N970" s="29"/>
      <c r="O970" s="29"/>
      <c r="P970" s="29"/>
      <c r="Q970" s="29"/>
      <c r="R970" s="29"/>
      <c r="S970" s="29"/>
      <c r="T970" s="29"/>
      <c r="U970" s="29"/>
      <c r="V970" s="29"/>
      <c r="W970" s="29"/>
      <c r="X970" s="29"/>
      <c r="Y970" s="29"/>
      <c r="Z970" s="29"/>
    </row>
    <row r="971" spans="1:26" ht="15.75" customHeight="1">
      <c r="A971" s="29"/>
      <c r="B971" s="29"/>
      <c r="C971" s="29"/>
      <c r="D971" s="29"/>
      <c r="E971" s="29"/>
      <c r="F971" s="29"/>
      <c r="G971" s="29"/>
      <c r="H971" s="579"/>
      <c r="I971" s="29"/>
      <c r="J971" s="29"/>
      <c r="K971" s="29"/>
      <c r="L971" s="29"/>
      <c r="M971" s="29"/>
      <c r="N971" s="29"/>
      <c r="O971" s="29"/>
      <c r="P971" s="29"/>
      <c r="Q971" s="29"/>
      <c r="R971" s="29"/>
      <c r="S971" s="29"/>
      <c r="T971" s="29"/>
      <c r="U971" s="29"/>
      <c r="V971" s="29"/>
      <c r="W971" s="29"/>
      <c r="X971" s="29"/>
      <c r="Y971" s="29"/>
      <c r="Z971" s="29"/>
    </row>
    <row r="972" spans="1:26" ht="15.75" customHeight="1">
      <c r="A972" s="29"/>
      <c r="B972" s="29"/>
      <c r="C972" s="29"/>
      <c r="D972" s="29"/>
      <c r="E972" s="29"/>
      <c r="F972" s="29"/>
      <c r="G972" s="29"/>
      <c r="H972" s="579"/>
      <c r="I972" s="29"/>
      <c r="J972" s="29"/>
      <c r="K972" s="29"/>
      <c r="L972" s="29"/>
      <c r="M972" s="29"/>
      <c r="N972" s="29"/>
      <c r="O972" s="29"/>
      <c r="P972" s="29"/>
      <c r="Q972" s="29"/>
      <c r="R972" s="29"/>
      <c r="S972" s="29"/>
      <c r="T972" s="29"/>
      <c r="U972" s="29"/>
      <c r="V972" s="29"/>
      <c r="W972" s="29"/>
      <c r="X972" s="29"/>
      <c r="Y972" s="29"/>
      <c r="Z972" s="29"/>
    </row>
    <row r="973" spans="1:26" ht="15.75" customHeight="1">
      <c r="A973" s="29"/>
      <c r="B973" s="29"/>
      <c r="C973" s="29"/>
      <c r="D973" s="29"/>
      <c r="E973" s="29"/>
      <c r="F973" s="29"/>
      <c r="G973" s="29"/>
      <c r="H973" s="579"/>
      <c r="I973" s="29"/>
      <c r="J973" s="29"/>
      <c r="K973" s="29"/>
      <c r="L973" s="29"/>
      <c r="M973" s="29"/>
      <c r="N973" s="29"/>
      <c r="O973" s="29"/>
      <c r="P973" s="29"/>
      <c r="Q973" s="29"/>
      <c r="R973" s="29"/>
      <c r="S973" s="29"/>
      <c r="T973" s="29"/>
      <c r="U973" s="29"/>
      <c r="V973" s="29"/>
      <c r="W973" s="29"/>
      <c r="X973" s="29"/>
      <c r="Y973" s="29"/>
      <c r="Z973" s="29"/>
    </row>
    <row r="974" spans="1:26" ht="15.75" customHeight="1">
      <c r="A974" s="29"/>
      <c r="B974" s="29"/>
      <c r="C974" s="29"/>
      <c r="D974" s="29"/>
      <c r="E974" s="29"/>
      <c r="F974" s="29"/>
      <c r="G974" s="29"/>
      <c r="H974" s="579"/>
      <c r="I974" s="29"/>
      <c r="J974" s="29"/>
      <c r="K974" s="29"/>
      <c r="L974" s="29"/>
      <c r="M974" s="29"/>
      <c r="N974" s="29"/>
      <c r="O974" s="29"/>
      <c r="P974" s="29"/>
      <c r="Q974" s="29"/>
      <c r="R974" s="29"/>
      <c r="S974" s="29"/>
      <c r="T974" s="29"/>
      <c r="U974" s="29"/>
      <c r="V974" s="29"/>
      <c r="W974" s="29"/>
      <c r="X974" s="29"/>
      <c r="Y974" s="29"/>
      <c r="Z974" s="29"/>
    </row>
    <row r="975" spans="1:26" ht="15.75" customHeight="1">
      <c r="A975" s="29"/>
      <c r="B975" s="29"/>
      <c r="C975" s="29"/>
      <c r="D975" s="29"/>
      <c r="E975" s="29"/>
      <c r="F975" s="29"/>
      <c r="G975" s="29"/>
      <c r="H975" s="579"/>
      <c r="I975" s="29"/>
      <c r="J975" s="29"/>
      <c r="K975" s="29"/>
      <c r="L975" s="29"/>
      <c r="M975" s="29"/>
      <c r="N975" s="29"/>
      <c r="O975" s="29"/>
      <c r="P975" s="29"/>
      <c r="Q975" s="29"/>
      <c r="R975" s="29"/>
      <c r="S975" s="29"/>
      <c r="T975" s="29"/>
      <c r="U975" s="29"/>
      <c r="V975" s="29"/>
      <c r="W975" s="29"/>
      <c r="X975" s="29"/>
      <c r="Y975" s="29"/>
      <c r="Z975" s="29"/>
    </row>
    <row r="976" spans="1:26" ht="15.75" customHeight="1">
      <c r="A976" s="29"/>
      <c r="B976" s="29"/>
      <c r="C976" s="29"/>
      <c r="D976" s="29"/>
      <c r="E976" s="29"/>
      <c r="F976" s="29"/>
      <c r="G976" s="29"/>
      <c r="H976" s="579"/>
      <c r="I976" s="29"/>
      <c r="J976" s="29"/>
      <c r="K976" s="29"/>
      <c r="L976" s="29"/>
      <c r="M976" s="29"/>
      <c r="N976" s="29"/>
      <c r="O976" s="29"/>
      <c r="P976" s="29"/>
      <c r="Q976" s="29"/>
      <c r="R976" s="29"/>
      <c r="S976" s="29"/>
      <c r="T976" s="29"/>
      <c r="U976" s="29"/>
      <c r="V976" s="29"/>
      <c r="W976" s="29"/>
      <c r="X976" s="29"/>
      <c r="Y976" s="29"/>
      <c r="Z976" s="29"/>
    </row>
    <row r="977" spans="1:26" ht="15.75" customHeight="1">
      <c r="A977" s="29"/>
      <c r="B977" s="29"/>
      <c r="C977" s="29"/>
      <c r="D977" s="29"/>
      <c r="E977" s="29"/>
      <c r="F977" s="29"/>
      <c r="G977" s="29"/>
      <c r="H977" s="579"/>
      <c r="I977" s="29"/>
      <c r="J977" s="29"/>
      <c r="K977" s="29"/>
      <c r="L977" s="29"/>
      <c r="M977" s="29"/>
      <c r="N977" s="29"/>
      <c r="O977" s="29"/>
      <c r="P977" s="29"/>
      <c r="Q977" s="29"/>
      <c r="R977" s="29"/>
      <c r="S977" s="29"/>
      <c r="T977" s="29"/>
      <c r="U977" s="29"/>
      <c r="V977" s="29"/>
      <c r="W977" s="29"/>
      <c r="X977" s="29"/>
      <c r="Y977" s="29"/>
      <c r="Z977" s="29"/>
    </row>
    <row r="978" spans="1:26" ht="15.75" customHeight="1">
      <c r="A978" s="29"/>
      <c r="B978" s="29"/>
      <c r="C978" s="29"/>
      <c r="D978" s="29"/>
      <c r="E978" s="29"/>
      <c r="F978" s="29"/>
      <c r="G978" s="29"/>
      <c r="H978" s="579"/>
      <c r="I978" s="29"/>
      <c r="J978" s="29"/>
      <c r="K978" s="29"/>
      <c r="L978" s="29"/>
      <c r="M978" s="29"/>
      <c r="N978" s="29"/>
      <c r="O978" s="29"/>
      <c r="P978" s="29"/>
      <c r="Q978" s="29"/>
      <c r="R978" s="29"/>
      <c r="S978" s="29"/>
      <c r="T978" s="29"/>
      <c r="U978" s="29"/>
      <c r="V978" s="29"/>
      <c r="W978" s="29"/>
      <c r="X978" s="29"/>
      <c r="Y978" s="29"/>
      <c r="Z978" s="29"/>
    </row>
    <row r="979" spans="1:26" ht="15.75" customHeight="1">
      <c r="A979" s="29"/>
      <c r="B979" s="29"/>
      <c r="C979" s="29"/>
      <c r="D979" s="29"/>
      <c r="E979" s="29"/>
      <c r="F979" s="29"/>
      <c r="G979" s="29"/>
      <c r="H979" s="579"/>
      <c r="I979" s="29"/>
      <c r="J979" s="29"/>
      <c r="K979" s="29"/>
      <c r="L979" s="29"/>
      <c r="M979" s="29"/>
      <c r="N979" s="29"/>
      <c r="O979" s="29"/>
      <c r="P979" s="29"/>
      <c r="Q979" s="29"/>
      <c r="R979" s="29"/>
      <c r="S979" s="29"/>
      <c r="T979" s="29"/>
      <c r="U979" s="29"/>
      <c r="V979" s="29"/>
      <c r="W979" s="29"/>
      <c r="X979" s="29"/>
      <c r="Y979" s="29"/>
      <c r="Z979" s="29"/>
    </row>
    <row r="980" spans="1:26" ht="15.75" customHeight="1">
      <c r="A980" s="29"/>
      <c r="B980" s="29"/>
      <c r="C980" s="29"/>
      <c r="D980" s="29"/>
      <c r="E980" s="29"/>
      <c r="F980" s="29"/>
      <c r="G980" s="29"/>
      <c r="H980" s="579"/>
      <c r="I980" s="29"/>
      <c r="J980" s="29"/>
      <c r="K980" s="29"/>
      <c r="L980" s="29"/>
      <c r="M980" s="29"/>
      <c r="N980" s="29"/>
      <c r="O980" s="29"/>
      <c r="P980" s="29"/>
      <c r="Q980" s="29"/>
      <c r="R980" s="29"/>
      <c r="S980" s="29"/>
      <c r="T980" s="29"/>
      <c r="U980" s="29"/>
      <c r="V980" s="29"/>
      <c r="W980" s="29"/>
      <c r="X980" s="29"/>
      <c r="Y980" s="29"/>
      <c r="Z980" s="29"/>
    </row>
    <row r="981" spans="1:26" ht="15.75" customHeight="1">
      <c r="A981" s="29"/>
      <c r="B981" s="29"/>
      <c r="C981" s="29"/>
      <c r="D981" s="29"/>
      <c r="E981" s="29"/>
      <c r="F981" s="29"/>
      <c r="G981" s="29"/>
      <c r="H981" s="579"/>
      <c r="I981" s="29"/>
      <c r="J981" s="29"/>
      <c r="K981" s="29"/>
      <c r="L981" s="29"/>
      <c r="M981" s="29"/>
      <c r="N981" s="29"/>
      <c r="O981" s="29"/>
      <c r="P981" s="29"/>
      <c r="Q981" s="29"/>
      <c r="R981" s="29"/>
      <c r="S981" s="29"/>
      <c r="T981" s="29"/>
      <c r="U981" s="29"/>
      <c r="V981" s="29"/>
      <c r="W981" s="29"/>
      <c r="X981" s="29"/>
      <c r="Y981" s="29"/>
      <c r="Z981" s="29"/>
    </row>
    <row r="982" spans="1:26" ht="15.75" customHeight="1">
      <c r="A982" s="29"/>
      <c r="B982" s="29"/>
      <c r="C982" s="29"/>
      <c r="D982" s="29"/>
      <c r="E982" s="29"/>
      <c r="F982" s="29"/>
      <c r="G982" s="29"/>
      <c r="H982" s="579"/>
      <c r="I982" s="29"/>
      <c r="J982" s="29"/>
      <c r="K982" s="29"/>
      <c r="L982" s="29"/>
      <c r="M982" s="29"/>
      <c r="N982" s="29"/>
      <c r="O982" s="29"/>
      <c r="P982" s="29"/>
      <c r="Q982" s="29"/>
      <c r="R982" s="29"/>
      <c r="S982" s="29"/>
      <c r="T982" s="29"/>
      <c r="U982" s="29"/>
      <c r="V982" s="29"/>
      <c r="W982" s="29"/>
      <c r="X982" s="29"/>
      <c r="Y982" s="29"/>
      <c r="Z982" s="29"/>
    </row>
    <row r="983" spans="1:26" ht="15.75" customHeight="1">
      <c r="A983" s="29"/>
      <c r="B983" s="29"/>
      <c r="C983" s="29"/>
      <c r="D983" s="29"/>
      <c r="E983" s="29"/>
      <c r="F983" s="29"/>
      <c r="G983" s="29"/>
      <c r="H983" s="579"/>
      <c r="I983" s="29"/>
      <c r="J983" s="29"/>
      <c r="K983" s="29"/>
      <c r="L983" s="29"/>
      <c r="M983" s="29"/>
      <c r="N983" s="29"/>
      <c r="O983" s="29"/>
      <c r="P983" s="29"/>
      <c r="Q983" s="29"/>
      <c r="R983" s="29"/>
      <c r="S983" s="29"/>
      <c r="T983" s="29"/>
      <c r="U983" s="29"/>
      <c r="V983" s="29"/>
      <c r="W983" s="29"/>
      <c r="X983" s="29"/>
      <c r="Y983" s="29"/>
      <c r="Z983" s="29"/>
    </row>
    <row r="984" spans="1:26" ht="15.75" customHeight="1">
      <c r="A984" s="29"/>
      <c r="B984" s="29"/>
      <c r="C984" s="29"/>
      <c r="D984" s="29"/>
      <c r="E984" s="29"/>
      <c r="F984" s="29"/>
      <c r="G984" s="29"/>
      <c r="H984" s="579"/>
      <c r="I984" s="29"/>
      <c r="J984" s="29"/>
      <c r="K984" s="29"/>
      <c r="L984" s="29"/>
      <c r="M984" s="29"/>
      <c r="N984" s="29"/>
      <c r="O984" s="29"/>
      <c r="P984" s="29"/>
      <c r="Q984" s="29"/>
      <c r="R984" s="29"/>
      <c r="S984" s="29"/>
      <c r="T984" s="29"/>
      <c r="U984" s="29"/>
      <c r="V984" s="29"/>
      <c r="W984" s="29"/>
      <c r="X984" s="29"/>
      <c r="Y984" s="29"/>
      <c r="Z984" s="29"/>
    </row>
    <row r="985" spans="1:26" ht="15.75" customHeight="1">
      <c r="A985" s="29"/>
      <c r="B985" s="29"/>
      <c r="C985" s="29"/>
      <c r="D985" s="29"/>
      <c r="E985" s="29"/>
      <c r="F985" s="29"/>
      <c r="G985" s="29"/>
      <c r="H985" s="579"/>
      <c r="I985" s="29"/>
      <c r="J985" s="29"/>
      <c r="K985" s="29"/>
      <c r="L985" s="29"/>
      <c r="M985" s="29"/>
      <c r="N985" s="29"/>
      <c r="O985" s="29"/>
      <c r="P985" s="29"/>
      <c r="Q985" s="29"/>
      <c r="R985" s="29"/>
      <c r="S985" s="29"/>
      <c r="T985" s="29"/>
      <c r="U985" s="29"/>
      <c r="V985" s="29"/>
      <c r="W985" s="29"/>
      <c r="X985" s="29"/>
      <c r="Y985" s="29"/>
      <c r="Z985" s="29"/>
    </row>
    <row r="986" spans="1:26" ht="15.75" customHeight="1">
      <c r="A986" s="29"/>
      <c r="B986" s="29"/>
      <c r="C986" s="29"/>
      <c r="D986" s="29"/>
      <c r="E986" s="29"/>
      <c r="F986" s="29"/>
      <c r="G986" s="29"/>
      <c r="H986" s="579"/>
      <c r="I986" s="29"/>
      <c r="J986" s="29"/>
      <c r="K986" s="29"/>
      <c r="L986" s="29"/>
      <c r="M986" s="29"/>
      <c r="N986" s="29"/>
      <c r="O986" s="29"/>
      <c r="P986" s="29"/>
      <c r="Q986" s="29"/>
      <c r="R986" s="29"/>
      <c r="S986" s="29"/>
      <c r="T986" s="29"/>
      <c r="U986" s="29"/>
      <c r="V986" s="29"/>
      <c r="W986" s="29"/>
      <c r="X986" s="29"/>
      <c r="Y986" s="29"/>
      <c r="Z986" s="29"/>
    </row>
    <row r="987" spans="1:26" ht="15.75" customHeight="1">
      <c r="A987" s="29"/>
      <c r="B987" s="29"/>
      <c r="C987" s="29"/>
      <c r="D987" s="29"/>
      <c r="E987" s="29"/>
      <c r="F987" s="29"/>
      <c r="G987" s="29"/>
      <c r="H987" s="579"/>
      <c r="I987" s="29"/>
      <c r="J987" s="29"/>
      <c r="K987" s="29"/>
      <c r="L987" s="29"/>
      <c r="M987" s="29"/>
      <c r="N987" s="29"/>
      <c r="O987" s="29"/>
      <c r="P987" s="29"/>
      <c r="Q987" s="29"/>
      <c r="R987" s="29"/>
      <c r="S987" s="29"/>
      <c r="T987" s="29"/>
      <c r="U987" s="29"/>
      <c r="V987" s="29"/>
      <c r="W987" s="29"/>
      <c r="X987" s="29"/>
      <c r="Y987" s="29"/>
      <c r="Z987" s="29"/>
    </row>
    <row r="988" spans="1:26" ht="15.75" customHeight="1">
      <c r="A988" s="29"/>
      <c r="B988" s="29"/>
      <c r="C988" s="29"/>
      <c r="D988" s="29"/>
      <c r="E988" s="29"/>
      <c r="F988" s="29"/>
      <c r="G988" s="29"/>
      <c r="H988" s="579"/>
      <c r="I988" s="29"/>
      <c r="J988" s="29"/>
      <c r="K988" s="29"/>
      <c r="L988" s="29"/>
      <c r="M988" s="29"/>
      <c r="N988" s="29"/>
      <c r="O988" s="29"/>
      <c r="P988" s="29"/>
      <c r="Q988" s="29"/>
      <c r="R988" s="29"/>
      <c r="S988" s="29"/>
      <c r="T988" s="29"/>
      <c r="U988" s="29"/>
      <c r="V988" s="29"/>
      <c r="W988" s="29"/>
      <c r="X988" s="29"/>
      <c r="Y988" s="29"/>
      <c r="Z988" s="29"/>
    </row>
    <row r="989" spans="1:26" ht="15.75" customHeight="1">
      <c r="A989" s="29"/>
      <c r="B989" s="29"/>
      <c r="C989" s="29"/>
      <c r="D989" s="29"/>
      <c r="E989" s="29"/>
      <c r="F989" s="29"/>
      <c r="G989" s="29"/>
      <c r="H989" s="579"/>
      <c r="I989" s="29"/>
      <c r="J989" s="29"/>
      <c r="K989" s="29"/>
      <c r="L989" s="29"/>
      <c r="M989" s="29"/>
      <c r="N989" s="29"/>
      <c r="O989" s="29"/>
      <c r="P989" s="29"/>
      <c r="Q989" s="29"/>
      <c r="R989" s="29"/>
      <c r="S989" s="29"/>
      <c r="T989" s="29"/>
      <c r="U989" s="29"/>
      <c r="V989" s="29"/>
      <c r="W989" s="29"/>
      <c r="X989" s="29"/>
      <c r="Y989" s="29"/>
      <c r="Z989" s="29"/>
    </row>
    <row r="990" spans="1:26" ht="15.75" customHeight="1">
      <c r="A990" s="29"/>
      <c r="B990" s="29"/>
      <c r="C990" s="29"/>
      <c r="D990" s="29"/>
      <c r="E990" s="29"/>
      <c r="F990" s="29"/>
      <c r="G990" s="29"/>
      <c r="H990" s="579"/>
      <c r="I990" s="29"/>
      <c r="J990" s="29"/>
      <c r="K990" s="29"/>
      <c r="L990" s="29"/>
      <c r="M990" s="29"/>
      <c r="N990" s="29"/>
      <c r="O990" s="29"/>
      <c r="P990" s="29"/>
      <c r="Q990" s="29"/>
      <c r="R990" s="29"/>
      <c r="S990" s="29"/>
      <c r="T990" s="29"/>
      <c r="U990" s="29"/>
      <c r="V990" s="29"/>
      <c r="W990" s="29"/>
      <c r="X990" s="29"/>
      <c r="Y990" s="29"/>
      <c r="Z990" s="29"/>
    </row>
    <row r="991" spans="1:26" ht="15.75" customHeight="1">
      <c r="A991" s="29"/>
      <c r="B991" s="29"/>
      <c r="C991" s="29"/>
      <c r="D991" s="29"/>
      <c r="E991" s="29"/>
      <c r="F991" s="29"/>
      <c r="G991" s="29"/>
      <c r="H991" s="579"/>
      <c r="I991" s="29"/>
      <c r="J991" s="29"/>
      <c r="K991" s="29"/>
      <c r="L991" s="29"/>
      <c r="M991" s="29"/>
      <c r="N991" s="29"/>
      <c r="O991" s="29"/>
      <c r="P991" s="29"/>
      <c r="Q991" s="29"/>
      <c r="R991" s="29"/>
      <c r="S991" s="29"/>
      <c r="T991" s="29"/>
      <c r="U991" s="29"/>
      <c r="V991" s="29"/>
      <c r="W991" s="29"/>
      <c r="X991" s="29"/>
      <c r="Y991" s="29"/>
      <c r="Z991" s="29"/>
    </row>
    <row r="992" spans="1:26" ht="15.75" customHeight="1">
      <c r="A992" s="29"/>
      <c r="B992" s="29"/>
      <c r="C992" s="29"/>
      <c r="D992" s="29"/>
      <c r="E992" s="29"/>
      <c r="F992" s="29"/>
      <c r="G992" s="29"/>
      <c r="H992" s="579"/>
      <c r="I992" s="29"/>
      <c r="J992" s="29"/>
      <c r="K992" s="29"/>
      <c r="L992" s="29"/>
      <c r="M992" s="29"/>
      <c r="N992" s="29"/>
      <c r="O992" s="29"/>
      <c r="P992" s="29"/>
      <c r="Q992" s="29"/>
      <c r="R992" s="29"/>
      <c r="S992" s="29"/>
      <c r="T992" s="29"/>
      <c r="U992" s="29"/>
      <c r="V992" s="29"/>
      <c r="W992" s="29"/>
      <c r="X992" s="29"/>
      <c r="Y992" s="29"/>
      <c r="Z992" s="29"/>
    </row>
    <row r="993" spans="1:26" ht="15.75" customHeight="1">
      <c r="A993" s="29"/>
      <c r="B993" s="29"/>
      <c r="C993" s="29"/>
      <c r="D993" s="29"/>
      <c r="E993" s="29"/>
      <c r="F993" s="29"/>
      <c r="G993" s="29"/>
      <c r="H993" s="579"/>
      <c r="I993" s="29"/>
      <c r="J993" s="29"/>
      <c r="K993" s="29"/>
      <c r="L993" s="29"/>
      <c r="M993" s="29"/>
      <c r="N993" s="29"/>
      <c r="O993" s="29"/>
      <c r="P993" s="29"/>
      <c r="Q993" s="29"/>
      <c r="R993" s="29"/>
      <c r="S993" s="29"/>
      <c r="T993" s="29"/>
      <c r="U993" s="29"/>
      <c r="V993" s="29"/>
      <c r="W993" s="29"/>
      <c r="X993" s="29"/>
      <c r="Y993" s="29"/>
      <c r="Z993" s="29"/>
    </row>
    <row r="994" spans="1:26" ht="15.75" customHeight="1">
      <c r="A994" s="29"/>
      <c r="B994" s="29"/>
      <c r="C994" s="29"/>
      <c r="D994" s="29"/>
      <c r="E994" s="29"/>
      <c r="F994" s="29"/>
      <c r="G994" s="29"/>
      <c r="H994" s="579"/>
      <c r="I994" s="29"/>
      <c r="J994" s="29"/>
      <c r="K994" s="29"/>
      <c r="L994" s="29"/>
      <c r="M994" s="29"/>
      <c r="N994" s="29"/>
      <c r="O994" s="29"/>
      <c r="P994" s="29"/>
      <c r="Q994" s="29"/>
      <c r="R994" s="29"/>
      <c r="S994" s="29"/>
      <c r="T994" s="29"/>
      <c r="U994" s="29"/>
      <c r="V994" s="29"/>
      <c r="W994" s="29"/>
      <c r="X994" s="29"/>
      <c r="Y994" s="29"/>
      <c r="Z994" s="29"/>
    </row>
    <row r="995" spans="1:26" ht="15.75" customHeight="1">
      <c r="A995" s="29"/>
      <c r="B995" s="29"/>
      <c r="C995" s="29"/>
      <c r="D995" s="29"/>
      <c r="E995" s="29"/>
      <c r="F995" s="29"/>
      <c r="G995" s="29"/>
      <c r="H995" s="579"/>
      <c r="I995" s="29"/>
      <c r="J995" s="29"/>
      <c r="K995" s="29"/>
      <c r="L995" s="29"/>
      <c r="M995" s="29"/>
      <c r="N995" s="29"/>
      <c r="O995" s="29"/>
      <c r="P995" s="29"/>
      <c r="Q995" s="29"/>
      <c r="R995" s="29"/>
      <c r="S995" s="29"/>
      <c r="T995" s="29"/>
      <c r="U995" s="29"/>
      <c r="V995" s="29"/>
      <c r="W995" s="29"/>
      <c r="X995" s="29"/>
      <c r="Y995" s="29"/>
      <c r="Z995" s="29"/>
    </row>
    <row r="996" spans="1:26" ht="15.75" customHeight="1">
      <c r="A996" s="29"/>
      <c r="B996" s="29"/>
      <c r="C996" s="29"/>
      <c r="D996" s="29"/>
      <c r="E996" s="29"/>
      <c r="F996" s="29"/>
      <c r="G996" s="29"/>
      <c r="H996" s="579"/>
      <c r="I996" s="29"/>
      <c r="J996" s="29"/>
      <c r="K996" s="29"/>
      <c r="L996" s="29"/>
      <c r="M996" s="29"/>
      <c r="N996" s="29"/>
      <c r="O996" s="29"/>
      <c r="P996" s="29"/>
      <c r="Q996" s="29"/>
      <c r="R996" s="29"/>
      <c r="S996" s="29"/>
      <c r="T996" s="29"/>
      <c r="U996" s="29"/>
      <c r="V996" s="29"/>
      <c r="W996" s="29"/>
      <c r="X996" s="29"/>
      <c r="Y996" s="29"/>
      <c r="Z996" s="29"/>
    </row>
    <row r="997" spans="1:26" ht="15.75" customHeight="1">
      <c r="A997" s="29"/>
      <c r="B997" s="29"/>
      <c r="C997" s="29"/>
      <c r="D997" s="29"/>
      <c r="E997" s="29"/>
      <c r="F997" s="29"/>
      <c r="G997" s="29"/>
      <c r="H997" s="579"/>
      <c r="I997" s="29"/>
      <c r="J997" s="29"/>
      <c r="K997" s="29"/>
      <c r="L997" s="29"/>
      <c r="M997" s="29"/>
      <c r="N997" s="29"/>
      <c r="O997" s="29"/>
      <c r="P997" s="29"/>
      <c r="Q997" s="29"/>
      <c r="R997" s="29"/>
      <c r="S997" s="29"/>
      <c r="T997" s="29"/>
      <c r="U997" s="29"/>
      <c r="V997" s="29"/>
      <c r="W997" s="29"/>
      <c r="X997" s="29"/>
      <c r="Y997" s="29"/>
      <c r="Z997" s="29"/>
    </row>
    <row r="998" spans="1:26" ht="15.75" customHeight="1">
      <c r="A998" s="29"/>
      <c r="B998" s="29"/>
      <c r="C998" s="29"/>
      <c r="D998" s="29"/>
      <c r="E998" s="29"/>
      <c r="F998" s="29"/>
      <c r="G998" s="29"/>
      <c r="H998" s="579"/>
      <c r="I998" s="29"/>
      <c r="J998" s="29"/>
      <c r="K998" s="29"/>
      <c r="L998" s="29"/>
      <c r="M998" s="29"/>
      <c r="N998" s="29"/>
      <c r="O998" s="29"/>
      <c r="P998" s="29"/>
      <c r="Q998" s="29"/>
      <c r="R998" s="29"/>
      <c r="S998" s="29"/>
      <c r="T998" s="29"/>
      <c r="U998" s="29"/>
      <c r="V998" s="29"/>
      <c r="W998" s="29"/>
      <c r="X998" s="29"/>
      <c r="Y998" s="29"/>
      <c r="Z998" s="29"/>
    </row>
    <row r="999" spans="1:26" ht="15.75" customHeight="1">
      <c r="A999" s="29"/>
      <c r="B999" s="29"/>
      <c r="C999" s="29"/>
      <c r="D999" s="29"/>
      <c r="E999" s="29"/>
      <c r="F999" s="29"/>
      <c r="G999" s="29"/>
      <c r="H999" s="579"/>
      <c r="I999" s="29"/>
      <c r="J999" s="29"/>
      <c r="K999" s="29"/>
      <c r="L999" s="29"/>
      <c r="M999" s="29"/>
      <c r="N999" s="29"/>
      <c r="O999" s="29"/>
      <c r="P999" s="29"/>
      <c r="Q999" s="29"/>
      <c r="R999" s="29"/>
      <c r="S999" s="29"/>
      <c r="T999" s="29"/>
      <c r="U999" s="29"/>
      <c r="V999" s="29"/>
      <c r="W999" s="29"/>
      <c r="X999" s="29"/>
      <c r="Y999" s="29"/>
      <c r="Z999" s="29"/>
    </row>
    <row r="1000" spans="1:26" ht="15.75" customHeight="1">
      <c r="A1000" s="29"/>
      <c r="B1000" s="29"/>
      <c r="C1000" s="29"/>
      <c r="D1000" s="29"/>
      <c r="E1000" s="29"/>
      <c r="F1000" s="29"/>
      <c r="G1000" s="29"/>
      <c r="H1000" s="579"/>
      <c r="I1000" s="29"/>
      <c r="J1000" s="29"/>
      <c r="K1000" s="29"/>
      <c r="L1000" s="29"/>
      <c r="M1000" s="29"/>
      <c r="N1000" s="29"/>
      <c r="O1000" s="29"/>
      <c r="P1000" s="29"/>
      <c r="Q1000" s="29"/>
      <c r="R1000" s="29"/>
      <c r="S1000" s="29"/>
      <c r="T1000" s="29"/>
      <c r="U1000" s="29"/>
      <c r="V1000" s="29"/>
      <c r="W1000" s="29"/>
      <c r="X1000" s="29"/>
      <c r="Y1000" s="29"/>
      <c r="Z1000" s="29"/>
    </row>
  </sheetData>
  <sheetProtection algorithmName="SHA-512" hashValue="swRLKZhgX+cp+aALvN99+ktNb3fCMgoYa3Tklt75ougU6Aelhr4VBIV+1yyLDL/EyhoIoiGBNNLaL/gmk6UODA==" saltValue="p4kjxRJP6M/+9BuDVM5KxQ==" spinCount="100000" sheet="1" objects="1" scenarios="1"/>
  <mergeCells count="1">
    <mergeCell ref="A1:M1"/>
  </mergeCells>
  <conditionalFormatting sqref="C3:M14">
    <cfRule type="expression" dxfId="377" priority="2">
      <formula>$O3=" "</formula>
    </cfRule>
  </conditionalFormatting>
  <dataValidations count="1">
    <dataValidation type="whole" allowBlank="1" showInputMessage="1" showErrorMessage="1" promptTitle="number only" prompt="nonnegative" sqref="C3:M14" xr:uid="{00000000-0002-0000-0800-000000000000}">
      <formula1>0</formula1>
      <formula2>1000000</formula2>
    </dataValidation>
  </dataValidations>
  <hyperlinks>
    <hyperlink ref="N1" location="DASHBOARD!A1" display="BACK" xr:uid="{00000000-0004-0000-0800-000000000000}"/>
  </hyperlinks>
  <pageMargins left="0.7" right="0.7" top="0.75" bottom="0.7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10</vt:i4>
      </vt:variant>
    </vt:vector>
  </HeadingPairs>
  <TitlesOfParts>
    <vt:vector size="46" baseType="lpstr">
      <vt:lpstr>DASHBOARD</vt:lpstr>
      <vt:lpstr>a</vt:lpstr>
      <vt:lpstr>b</vt:lpstr>
      <vt:lpstr>c</vt:lpstr>
      <vt:lpstr>d</vt:lpstr>
      <vt:lpstr>e</vt:lpstr>
      <vt:lpstr>f</vt:lpstr>
      <vt:lpstr>g</vt:lpstr>
      <vt:lpstr>h</vt:lpstr>
      <vt:lpstr>INTRO</vt:lpstr>
      <vt:lpstr>1r</vt:lpstr>
      <vt:lpstr>1w</vt:lpstr>
      <vt:lpstr>1d</vt:lpstr>
      <vt:lpstr>1f</vt:lpstr>
      <vt:lpstr>2r</vt:lpstr>
      <vt:lpstr>2w</vt:lpstr>
      <vt:lpstr>2d</vt:lpstr>
      <vt:lpstr>2f</vt:lpstr>
      <vt:lpstr>SUMMARY</vt:lpstr>
      <vt:lpstr>Demand</vt:lpstr>
      <vt:lpstr>r0</vt:lpstr>
      <vt:lpstr>w0</vt:lpstr>
      <vt:lpstr>d0</vt:lpstr>
      <vt:lpstr>f0</vt:lpstr>
      <vt:lpstr>1</vt:lpstr>
      <vt:lpstr>2</vt:lpstr>
      <vt:lpstr>R1</vt:lpstr>
      <vt:lpstr>W1</vt:lpstr>
      <vt:lpstr>D1</vt:lpstr>
      <vt:lpstr>F1</vt:lpstr>
      <vt:lpstr>R2</vt:lpstr>
      <vt:lpstr>W2</vt:lpstr>
      <vt:lpstr>D2</vt:lpstr>
      <vt:lpstr>F2</vt:lpstr>
      <vt:lpstr>inputs</vt:lpstr>
      <vt:lpstr>HELP</vt:lpstr>
      <vt:lpstr>'1d'!Print_Area</vt:lpstr>
      <vt:lpstr>'1f'!Print_Area</vt:lpstr>
      <vt:lpstr>'1r'!Print_Area</vt:lpstr>
      <vt:lpstr>'1w'!Print_Area</vt:lpstr>
      <vt:lpstr>'2d'!Print_Area</vt:lpstr>
      <vt:lpstr>'2r'!Print_Area</vt:lpstr>
      <vt:lpstr>'2w'!Print_Area</vt:lpstr>
      <vt:lpstr>a!Print_Area</vt:lpstr>
      <vt:lpstr>HELP!Print_Area</vt:lpstr>
      <vt:lpstr>INTRO!Print_Area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Berdymyrat Ovezmyradov</dc:creator>
  <cp:lastModifiedBy>Gwenaël Poleyn</cp:lastModifiedBy>
  <cp:lastPrinted>2023-03-17T11:05:59Z</cp:lastPrinted>
  <dcterms:created xsi:type="dcterms:W3CDTF">2022-10-18T09:04:47Z</dcterms:created>
  <dcterms:modified xsi:type="dcterms:W3CDTF">2025-03-26T19:53:28Z</dcterms:modified>
</cp:coreProperties>
</file>